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omments137.xml" ContentType="application/vnd.openxmlformats-officedocument.spreadsheetml.comments+xml"/>
  <Override PartName="/xl/comments136.xml" ContentType="application/vnd.openxmlformats-officedocument.spreadsheetml.comments+xml"/>
  <Override PartName="/xl/comments135.xml" ContentType="application/vnd.openxmlformats-officedocument.spreadsheetml.comments+xml"/>
  <Override PartName="/xl/comments134.xml" ContentType="application/vnd.openxmlformats-officedocument.spreadsheetml.comments+xml"/>
  <Override PartName="/xl/comments133.xml" ContentType="application/vnd.openxmlformats-officedocument.spreadsheetml.comments+xml"/>
  <Override PartName="/xl/comments132.xml" ContentType="application/vnd.openxmlformats-officedocument.spreadsheetml.comments+xml"/>
  <Override PartName="/xl/comments131.xml" ContentType="application/vnd.openxmlformats-officedocument.spreadsheetml.comments+xml"/>
  <Override PartName="/xl/comments130.xml" ContentType="application/vnd.openxmlformats-officedocument.spreadsheetml.comments+xml"/>
  <Override PartName="/xl/comments129.xml" ContentType="application/vnd.openxmlformats-officedocument.spreadsheetml.comments+xml"/>
  <Override PartName="/xl/_rels/workbook.xml.rels" ContentType="application/vnd.openxmlformats-package.relationships+xml"/>
  <Override PartName="/xl/comments128.xml" ContentType="application/vnd.openxmlformats-officedocument.spreadsheetml.comments+xml"/>
  <Override PartName="/xl/comments127.xml" ContentType="application/vnd.openxmlformats-officedocument.spreadsheetml.comments+xml"/>
  <Override PartName="/xl/comments119.xml" ContentType="application/vnd.openxmlformats-officedocument.spreadsheetml.comments+xml"/>
  <Override PartName="/xl/comments118.xml" ContentType="application/vnd.openxmlformats-officedocument.spreadsheetml.comments+xml"/>
  <Override PartName="/xl/comments117.xml" ContentType="application/vnd.openxmlformats-officedocument.spreadsheetml.comments+xml"/>
  <Override PartName="/xl/comments109.xml" ContentType="application/vnd.openxmlformats-officedocument.spreadsheetml.comments+xml"/>
  <Override PartName="/xl/comments108.xml" ContentType="application/vnd.openxmlformats-officedocument.spreadsheetml.comments+xml"/>
  <Override PartName="/xl/comments107.xml" ContentType="application/vnd.openxmlformats-officedocument.spreadsheetml.comments+xml"/>
  <Override PartName="/xl/comments126.xml" ContentType="application/vnd.openxmlformats-officedocument.spreadsheetml.comments+xml"/>
  <Override PartName="/xl/comments99.xml" ContentType="application/vnd.openxmlformats-officedocument.spreadsheetml.comments+xml"/>
  <Override PartName="/xl/comments125.xml" ContentType="application/vnd.openxmlformats-officedocument.spreadsheetml.comments+xml"/>
  <Override PartName="/xl/comments98.xml" ContentType="application/vnd.openxmlformats-officedocument.spreadsheetml.comments+xml"/>
  <Override PartName="/xl/comments124.xml" ContentType="application/vnd.openxmlformats-officedocument.spreadsheetml.comments+xml"/>
  <Override PartName="/xl/comments97.xml" ContentType="application/vnd.openxmlformats-officedocument.spreadsheetml.comments+xml"/>
  <Override PartName="/xl/comments123.xml" ContentType="application/vnd.openxmlformats-officedocument.spreadsheetml.comments+xml"/>
  <Override PartName="/xl/comments96.xml" ContentType="application/vnd.openxmlformats-officedocument.spreadsheetml.comments+xml"/>
  <Override PartName="/xl/comments122.xml" ContentType="application/vnd.openxmlformats-officedocument.spreadsheetml.comments+xml"/>
  <Override PartName="/xl/comments95.xml" ContentType="application/vnd.openxmlformats-officedocument.spreadsheetml.comments+xml"/>
  <Override PartName="/xl/comments121.xml" ContentType="application/vnd.openxmlformats-officedocument.spreadsheetml.comments+xml"/>
  <Override PartName="/xl/comments94.xml" ContentType="application/vnd.openxmlformats-officedocument.spreadsheetml.comments+xml"/>
  <Override PartName="/xl/comments120.xml" ContentType="application/vnd.openxmlformats-officedocument.spreadsheetml.comments+xml"/>
  <Override PartName="/xl/comments93.xml" ContentType="application/vnd.openxmlformats-officedocument.spreadsheetml.comments+xml"/>
  <Override PartName="/xl/comments39.xml" ContentType="application/vnd.openxmlformats-officedocument.spreadsheetml.comments+xml"/>
  <Override PartName="/xl/comments36.xml" ContentType="application/vnd.openxmlformats-officedocument.spreadsheetml.comments+xml"/>
  <Override PartName="/xl/comments35.xml" ContentType="application/vnd.openxmlformats-officedocument.spreadsheetml.comments+xml"/>
  <Override PartName="/xl/comments34.xml" ContentType="application/vnd.openxmlformats-officedocument.spreadsheetml.comments+xml"/>
  <Override PartName="/xl/comments33.xml" ContentType="application/vnd.openxmlformats-officedocument.spreadsheetml.comments+xml"/>
  <Override PartName="/xl/comments32.xml" ContentType="application/vnd.openxmlformats-officedocument.spreadsheetml.comments+xml"/>
  <Override PartName="/xl/comments31.xml" ContentType="application/vnd.openxmlformats-officedocument.spreadsheetml.comments+xml"/>
  <Override PartName="/xl/comments30.xml" ContentType="application/vnd.openxmlformats-officedocument.spreadsheetml.comments+xml"/>
  <Override PartName="/xl/comments116.xml" ContentType="application/vnd.openxmlformats-officedocument.spreadsheetml.comments+xml"/>
  <Override PartName="/xl/comments89.xml" ContentType="application/vnd.openxmlformats-officedocument.spreadsheetml.comments+xml"/>
  <Override PartName="/xl/comments29.xml" ContentType="application/vnd.openxmlformats-officedocument.spreadsheetml.comments+xml"/>
  <Override PartName="/xl/comments28.xml" ContentType="application/vnd.openxmlformats-officedocument.spreadsheetml.comments+xml"/>
  <Override PartName="/xl/comments27.xml" ContentType="application/vnd.openxmlformats-officedocument.spreadsheetml.comments+xml"/>
  <Override PartName="/xl/comments26.xml" ContentType="application/vnd.openxmlformats-officedocument.spreadsheetml.comments+xml"/>
  <Override PartName="/xl/comments25.xml" ContentType="application/vnd.openxmlformats-officedocument.spreadsheetml.comments+xml"/>
  <Override PartName="/xl/comments24.xml" ContentType="application/vnd.openxmlformats-officedocument.spreadsheetml.comments+xml"/>
  <Override PartName="/xl/comments22.xml" ContentType="application/vnd.openxmlformats-officedocument.spreadsheetml.comments+xml"/>
  <Override PartName="/xl/comments21.xml" ContentType="application/vnd.openxmlformats-officedocument.spreadsheetml.comments+xml"/>
  <Override PartName="/xl/comments20.xml" ContentType="application/vnd.openxmlformats-officedocument.spreadsheetml.comments+xml"/>
  <Override PartName="/xl/comments106.xml" ContentType="application/vnd.openxmlformats-officedocument.spreadsheetml.comments+xml"/>
  <Override PartName="/xl/comments79.xml" ContentType="application/vnd.openxmlformats-officedocument.spreadsheetml.comments+xml"/>
  <Override PartName="/xl/comments19.xml" ContentType="application/vnd.openxmlformats-officedocument.spreadsheetml.comments+xml"/>
  <Override PartName="/xl/comments18.xml" ContentType="application/vnd.openxmlformats-officedocument.spreadsheetml.comments+xml"/>
  <Override PartName="/xl/comments5.xml" ContentType="application/vnd.openxmlformats-officedocument.spreadsheetml.comments+xml"/>
  <Override PartName="/xl/comments53.xml" ContentType="application/vnd.openxmlformats-officedocument.spreadsheetml.comments+xml"/>
  <Override PartName="/xl/comments4.xml" ContentType="application/vnd.openxmlformats-officedocument.spreadsheetml.comments+xml"/>
  <Override PartName="/xl/comments52.xml" ContentType="application/vnd.openxmlformats-officedocument.spreadsheetml.comments+xml"/>
  <Override PartName="/xl/comments2.xml" ContentType="application/vnd.openxmlformats-officedocument.spreadsheetml.comments+xml"/>
  <Override PartName="/xl/comments50.xml" ContentType="application/vnd.openxmlformats-officedocument.spreadsheetml.comments+xml"/>
  <Override PartName="/xl/comments37.xml" ContentType="application/vnd.openxmlformats-officedocument.spreadsheetml.comments+xml"/>
  <Override PartName="/xl/drawings/vmlDrawing136.vml" ContentType="application/vnd.openxmlformats-officedocument.vmlDrawing"/>
  <Override PartName="/xl/drawings/vmlDrawing135.vml" ContentType="application/vnd.openxmlformats-officedocument.vmlDrawing"/>
  <Override PartName="/xl/drawings/vmlDrawing134.vml" ContentType="application/vnd.openxmlformats-officedocument.vmlDrawing"/>
  <Override PartName="/xl/drawings/vmlDrawing133.vml" ContentType="application/vnd.openxmlformats-officedocument.vmlDrawing"/>
  <Override PartName="/xl/drawings/vmlDrawing132.vml" ContentType="application/vnd.openxmlformats-officedocument.vmlDrawing"/>
  <Override PartName="/xl/drawings/vmlDrawing131.vml" ContentType="application/vnd.openxmlformats-officedocument.vmlDrawing"/>
  <Override PartName="/xl/drawings/vmlDrawing130.vml" ContentType="application/vnd.openxmlformats-officedocument.vmlDrawing"/>
  <Override PartName="/xl/drawings/vmlDrawing129.vml" ContentType="application/vnd.openxmlformats-officedocument.vmlDrawing"/>
  <Override PartName="/xl/drawings/vmlDrawing128.vml" ContentType="application/vnd.openxmlformats-officedocument.vmlDrawing"/>
  <Override PartName="/xl/drawings/vmlDrawing127.vml" ContentType="application/vnd.openxmlformats-officedocument.vmlDrawing"/>
  <Override PartName="/xl/drawings/vmlDrawing126.vml" ContentType="application/vnd.openxmlformats-officedocument.vmlDrawing"/>
  <Override PartName="/xl/drawings/vmlDrawing125.vml" ContentType="application/vnd.openxmlformats-officedocument.vmlDrawing"/>
  <Override PartName="/xl/drawings/vmlDrawing124.vml" ContentType="application/vnd.openxmlformats-officedocument.vmlDrawing"/>
  <Override PartName="/xl/drawings/vmlDrawing123.vml" ContentType="application/vnd.openxmlformats-officedocument.vmlDrawing"/>
  <Override PartName="/xl/drawings/vmlDrawing122.vml" ContentType="application/vnd.openxmlformats-officedocument.vmlDrawing"/>
  <Override PartName="/xl/drawings/vmlDrawing121.vml" ContentType="application/vnd.openxmlformats-officedocument.vmlDrawing"/>
  <Override PartName="/xl/drawings/vmlDrawing120.vml" ContentType="application/vnd.openxmlformats-officedocument.vmlDrawing"/>
  <Override PartName="/xl/drawings/vmlDrawing117.vml" ContentType="application/vnd.openxmlformats-officedocument.vmlDrawing"/>
  <Override PartName="/xl/drawings/vmlDrawing116.vml" ContentType="application/vnd.openxmlformats-officedocument.vmlDrawing"/>
  <Override PartName="/xl/drawings/vmlDrawing115.vml" ContentType="application/vnd.openxmlformats-officedocument.vmlDrawing"/>
  <Override PartName="/xl/drawings/vmlDrawing114.vml" ContentType="application/vnd.openxmlformats-officedocument.vmlDrawing"/>
  <Override PartName="/xl/drawings/vmlDrawing113.vml" ContentType="application/vnd.openxmlformats-officedocument.vmlDrawing"/>
  <Override PartName="/xl/drawings/vmlDrawing112.vml" ContentType="application/vnd.openxmlformats-officedocument.vmlDrawing"/>
  <Override PartName="/xl/drawings/vmlDrawing111.vml" ContentType="application/vnd.openxmlformats-officedocument.vmlDrawing"/>
  <Override PartName="/xl/drawings/vmlDrawing110.vml" ContentType="application/vnd.openxmlformats-officedocument.vmlDrawing"/>
  <Override PartName="/xl/drawings/vmlDrawing107.vml" ContentType="application/vnd.openxmlformats-officedocument.vmlDrawing"/>
  <Override PartName="/xl/drawings/vmlDrawing106.vml" ContentType="application/vnd.openxmlformats-officedocument.vmlDrawing"/>
  <Override PartName="/xl/drawings/vmlDrawing105.vml" ContentType="application/vnd.openxmlformats-officedocument.vmlDrawing"/>
  <Override PartName="/xl/drawings/vmlDrawing104.vml" ContentType="application/vnd.openxmlformats-officedocument.vmlDrawing"/>
  <Override PartName="/xl/drawings/vmlDrawing103.vml" ContentType="application/vnd.openxmlformats-officedocument.vmlDrawing"/>
  <Override PartName="/xl/drawings/vmlDrawing102.vml" ContentType="application/vnd.openxmlformats-officedocument.vmlDrawing"/>
  <Override PartName="/xl/drawings/vmlDrawing101.vml" ContentType="application/vnd.openxmlformats-officedocument.vmlDrawing"/>
  <Override PartName="/xl/drawings/vmlDrawing100.vml" ContentType="application/vnd.openxmlformats-officedocument.vmlDrawing"/>
  <Override PartName="/xl/drawings/vmlDrawing99.vml" ContentType="application/vnd.openxmlformats-officedocument.vmlDrawing"/>
  <Override PartName="/xl/drawings/vmlDrawing98.vml" ContentType="application/vnd.openxmlformats-officedocument.vmlDrawing"/>
  <Override PartName="/xl/drawings/vmlDrawing97.vml" ContentType="application/vnd.openxmlformats-officedocument.vmlDrawing"/>
  <Override PartName="/xl/drawings/vmlDrawing46.vml" ContentType="application/vnd.openxmlformats-officedocument.vmlDrawing"/>
  <Override PartName="/xl/drawings/vmlDrawing39.vml" ContentType="application/vnd.openxmlformats-officedocument.vmlDrawing"/>
  <Override PartName="/xl/drawings/vmlDrawing38.vml" ContentType="application/vnd.openxmlformats-officedocument.vmlDrawing"/>
  <Override PartName="/xl/drawings/vmlDrawing37.vml" ContentType="application/vnd.openxmlformats-officedocument.vmlDrawing"/>
  <Override PartName="/xl/drawings/vmlDrawing36.vml" ContentType="application/vnd.openxmlformats-officedocument.vmlDrawing"/>
  <Override PartName="/xl/drawings/vmlDrawing35.vml" ContentType="application/vnd.openxmlformats-officedocument.vmlDrawing"/>
  <Override PartName="/xl/drawings/vmlDrawing34.vml" ContentType="application/vnd.openxmlformats-officedocument.vmlDrawing"/>
  <Override PartName="/xl/drawings/vmlDrawing33.vml" ContentType="application/vnd.openxmlformats-officedocument.vmlDrawing"/>
  <Override PartName="/xl/drawings/vmlDrawing32.vml" ContentType="application/vnd.openxmlformats-officedocument.vmlDrawing"/>
  <Override PartName="/xl/drawings/vmlDrawing31.vml" ContentType="application/vnd.openxmlformats-officedocument.vmlDrawing"/>
  <Override PartName="/xl/drawings/vmlDrawing30.vml" ContentType="application/vnd.openxmlformats-officedocument.vmlDrawing"/>
  <Override PartName="/xl/drawings/vmlDrawing89.vml" ContentType="application/vnd.openxmlformats-officedocument.vmlDrawing"/>
  <Override PartName="/xl/drawings/vmlDrawing29.vml" ContentType="application/vnd.openxmlformats-officedocument.vmlDrawing"/>
  <Override PartName="/xl/drawings/vmlDrawing28.vml" ContentType="application/vnd.openxmlformats-officedocument.vmlDrawing"/>
  <Override PartName="/xl/drawings/vmlDrawing27.vml" ContentType="application/vnd.openxmlformats-officedocument.vmlDrawing"/>
  <Override PartName="/xl/drawings/vmlDrawing26.vml" ContentType="application/vnd.openxmlformats-officedocument.vmlDrawing"/>
  <Override PartName="/xl/drawings/vmlDrawing25.vml" ContentType="application/vnd.openxmlformats-officedocument.vmlDrawing"/>
  <Override PartName="/xl/drawings/vmlDrawing24.vml" ContentType="application/vnd.openxmlformats-officedocument.vmlDrawing"/>
  <Override PartName="/xl/drawings/vmlDrawing23.vml" ContentType="application/vnd.openxmlformats-officedocument.vmlDrawing"/>
  <Override PartName="/xl/drawings/vmlDrawing45.vml" ContentType="application/vnd.openxmlformats-officedocument.vmlDrawing"/>
  <Override PartName="/xl/drawings/vmlDrawing9.vml" ContentType="application/vnd.openxmlformats-officedocument.vmlDrawing"/>
  <Override PartName="/xl/drawings/vmlDrawing78.vml" ContentType="application/vnd.openxmlformats-officedocument.vmlDrawing"/>
  <Override PartName="/xl/drawings/vmlDrawing44.vml" ContentType="application/vnd.openxmlformats-officedocument.vmlDrawing"/>
  <Override PartName="/xl/drawings/vmlDrawing8.vml" ContentType="application/vnd.openxmlformats-officedocument.vmlDrawing"/>
  <Override PartName="/xl/drawings/vmlDrawing77.vml" ContentType="application/vnd.openxmlformats-officedocument.vmlDrawing"/>
  <Override PartName="/xl/drawings/vmlDrawing43.vml" ContentType="application/vnd.openxmlformats-officedocument.vmlDrawing"/>
  <Override PartName="/xl/drawings/vmlDrawing7.vml" ContentType="application/vnd.openxmlformats-officedocument.vmlDrawing"/>
  <Override PartName="/xl/drawings/vmlDrawing76.vml" ContentType="application/vnd.openxmlformats-officedocument.vmlDrawing"/>
  <Override PartName="/xl/drawings/vmlDrawing42.vml" ContentType="application/vnd.openxmlformats-officedocument.vmlDrawing"/>
  <Override PartName="/xl/drawings/vmlDrawing6.vml" ContentType="application/vnd.openxmlformats-officedocument.vmlDrawing"/>
  <Override PartName="/xl/drawings/vmlDrawing75.vml" ContentType="application/vnd.openxmlformats-officedocument.vmlDrawing"/>
  <Override PartName="/xl/drawings/vmlDrawing22.vml" ContentType="application/vnd.openxmlformats-officedocument.vmlDrawing"/>
  <Override PartName="/xl/drawings/vmlDrawing41.vml" ContentType="application/vnd.openxmlformats-officedocument.vmlDrawing"/>
  <Override PartName="/xl/drawings/vmlDrawing5.vml" ContentType="application/vnd.openxmlformats-officedocument.vmlDrawing"/>
  <Override PartName="/xl/drawings/vmlDrawing74.vml" ContentType="application/vnd.openxmlformats-officedocument.vmlDrawing"/>
  <Override PartName="/xl/drawings/vmlDrawing21.vml" ContentType="application/vnd.openxmlformats-officedocument.vmlDrawing"/>
  <Override PartName="/xl/drawings/vmlDrawing10.vml" ContentType="application/vnd.openxmlformats-officedocument.vmlDrawing"/>
  <Override PartName="/xl/drawings/vmlDrawing69.vml" ContentType="application/vnd.openxmlformats-officedocument.vmlDrawing"/>
  <Override PartName="/xl/drawings/vmlDrawing1.vml" ContentType="application/vnd.openxmlformats-officedocument.vmlDrawing"/>
  <Override PartName="/xl/drawings/vmlDrawing70.vml" ContentType="application/vnd.openxmlformats-officedocument.vmlDrawing"/>
  <Override PartName="/xl/drawings/vmlDrawing2.vml" ContentType="application/vnd.openxmlformats-officedocument.vmlDrawing"/>
  <Override PartName="/xl/drawings/vmlDrawing71.vml" ContentType="application/vnd.openxmlformats-officedocument.vmlDrawing"/>
  <Override PartName="/xl/drawings/vmlDrawing3.vml" ContentType="application/vnd.openxmlformats-officedocument.vmlDrawing"/>
  <Override PartName="/xl/drawings/vmlDrawing72.vml" ContentType="application/vnd.openxmlformats-officedocument.vmlDrawing"/>
  <Override PartName="/xl/drawings/vmlDrawing40.vml" ContentType="application/vnd.openxmlformats-officedocument.vmlDrawing"/>
  <Override PartName="/xl/drawings/vmlDrawing4.vml" ContentType="application/vnd.openxmlformats-officedocument.vmlDrawing"/>
  <Override PartName="/xl/drawings/vmlDrawing73.vml" ContentType="application/vnd.openxmlformats-officedocument.vmlDrawing"/>
  <Override PartName="/xl/drawings/vmlDrawing20.vml" ContentType="application/vnd.openxmlformats-officedocument.vmlDrawing"/>
  <Override PartName="/xl/drawings/vmlDrawing79.vml" ContentType="application/vnd.openxmlformats-officedocument.vmlDrawing"/>
  <Override PartName="/xl/drawings/vmlDrawing11.vml" ContentType="application/vnd.openxmlformats-officedocument.vmlDrawing"/>
  <Override PartName="/xl/drawings/vmlDrawing12.vml" ContentType="application/vnd.openxmlformats-officedocument.vmlDrawing"/>
  <Override PartName="/xl/drawings/vmlDrawing13.vml" ContentType="application/vnd.openxmlformats-officedocument.vmlDrawing"/>
  <Override PartName="/xl/drawings/vmlDrawing14.vml" ContentType="application/vnd.openxmlformats-officedocument.vmlDrawing"/>
  <Override PartName="/xl/drawings/vmlDrawing15.vml" ContentType="application/vnd.openxmlformats-officedocument.vmlDrawing"/>
  <Override PartName="/xl/drawings/vmlDrawing118.vml" ContentType="application/vnd.openxmlformats-officedocument.vmlDrawing"/>
  <Override PartName="/xl/drawings/vmlDrawing90.vml" ContentType="application/vnd.openxmlformats-officedocument.vmlDrawing"/>
  <Override PartName="/xl/drawings/vmlDrawing16.vml" ContentType="application/vnd.openxmlformats-officedocument.vmlDrawing"/>
  <Override PartName="/xl/drawings/vmlDrawing119.vml" ContentType="application/vnd.openxmlformats-officedocument.vmlDrawing"/>
  <Override PartName="/xl/drawings/vmlDrawing91.vml" ContentType="application/vnd.openxmlformats-officedocument.vmlDrawing"/>
  <Override PartName="/xl/drawings/vmlDrawing17.vml" ContentType="application/vnd.openxmlformats-officedocument.vmlDrawing"/>
  <Override PartName="/xl/drawings/vmlDrawing92.vml" ContentType="application/vnd.openxmlformats-officedocument.vmlDrawing"/>
  <Override PartName="/xl/drawings/vmlDrawing18.vml" ContentType="application/vnd.openxmlformats-officedocument.vmlDrawing"/>
  <Override PartName="/xl/drawings/vmlDrawing93.vml" ContentType="application/vnd.openxmlformats-officedocument.vmlDrawing"/>
  <Override PartName="/xl/drawings/vmlDrawing19.vml" ContentType="application/vnd.openxmlformats-officedocument.vmlDrawing"/>
  <Override PartName="/xl/drawings/vmlDrawing94.vml" ContentType="application/vnd.openxmlformats-officedocument.vmlDrawing"/>
  <Override PartName="/xl/drawings/vmlDrawing47.vml" ContentType="application/vnd.openxmlformats-officedocument.vmlDrawing"/>
  <Override PartName="/xl/drawings/vmlDrawing48.vml" ContentType="application/vnd.openxmlformats-officedocument.vmlDrawing"/>
  <Override PartName="/xl/drawings/vmlDrawing49.vml" ContentType="application/vnd.openxmlformats-officedocument.vmlDrawing"/>
  <Override PartName="/xl/drawings/vmlDrawing50.vml" ContentType="application/vnd.openxmlformats-officedocument.vmlDrawing"/>
  <Override PartName="/xl/drawings/vmlDrawing51.vml" ContentType="application/vnd.openxmlformats-officedocument.vmlDrawing"/>
  <Override PartName="/xl/drawings/vmlDrawing52.vml" ContentType="application/vnd.openxmlformats-officedocument.vmlDrawing"/>
  <Override PartName="/xl/drawings/vmlDrawing53.vml" ContentType="application/vnd.openxmlformats-officedocument.vmlDrawing"/>
  <Override PartName="/xl/drawings/vmlDrawing54.vml" ContentType="application/vnd.openxmlformats-officedocument.vmlDrawing"/>
  <Override PartName="/xl/drawings/vmlDrawing55.vml" ContentType="application/vnd.openxmlformats-officedocument.vmlDrawing"/>
  <Override PartName="/xl/drawings/vmlDrawing56.vml" ContentType="application/vnd.openxmlformats-officedocument.vmlDrawing"/>
  <Override PartName="/xl/drawings/vmlDrawing57.vml" ContentType="application/vnd.openxmlformats-officedocument.vmlDrawing"/>
  <Override PartName="/xl/drawings/vmlDrawing58.vml" ContentType="application/vnd.openxmlformats-officedocument.vmlDrawing"/>
  <Override PartName="/xl/drawings/vmlDrawing59.vml" ContentType="application/vnd.openxmlformats-officedocument.vmlDrawing"/>
  <Override PartName="/xl/drawings/vmlDrawing60.vml" ContentType="application/vnd.openxmlformats-officedocument.vmlDrawing"/>
  <Override PartName="/xl/drawings/vmlDrawing61.vml" ContentType="application/vnd.openxmlformats-officedocument.vmlDrawing"/>
  <Override PartName="/xl/drawings/vmlDrawing62.vml" ContentType="application/vnd.openxmlformats-officedocument.vmlDrawing"/>
  <Override PartName="/xl/drawings/vmlDrawing63.vml" ContentType="application/vnd.openxmlformats-officedocument.vmlDrawing"/>
  <Override PartName="/xl/drawings/vmlDrawing64.vml" ContentType="application/vnd.openxmlformats-officedocument.vmlDrawing"/>
  <Override PartName="/xl/drawings/vmlDrawing65.vml" ContentType="application/vnd.openxmlformats-officedocument.vmlDrawing"/>
  <Override PartName="/xl/drawings/vmlDrawing66.vml" ContentType="application/vnd.openxmlformats-officedocument.vmlDrawing"/>
  <Override PartName="/xl/drawings/vmlDrawing67.vml" ContentType="application/vnd.openxmlformats-officedocument.vmlDrawing"/>
  <Override PartName="/xl/drawings/vmlDrawing68.vml" ContentType="application/vnd.openxmlformats-officedocument.vmlDrawing"/>
  <Override PartName="/xl/drawings/vmlDrawing108.vml" ContentType="application/vnd.openxmlformats-officedocument.vmlDrawing"/>
  <Override PartName="/xl/drawings/vmlDrawing80.vml" ContentType="application/vnd.openxmlformats-officedocument.vmlDrawing"/>
  <Override PartName="/xl/drawings/vmlDrawing109.vml" ContentType="application/vnd.openxmlformats-officedocument.vmlDrawing"/>
  <Override PartName="/xl/drawings/vmlDrawing81.vml" ContentType="application/vnd.openxmlformats-officedocument.vmlDrawing"/>
  <Override PartName="/xl/drawings/vmlDrawing82.vml" ContentType="application/vnd.openxmlformats-officedocument.vmlDrawing"/>
  <Override PartName="/xl/drawings/vmlDrawing83.vml" ContentType="application/vnd.openxmlformats-officedocument.vmlDrawing"/>
  <Override PartName="/xl/drawings/vmlDrawing84.vml" ContentType="application/vnd.openxmlformats-officedocument.vmlDrawing"/>
  <Override PartName="/xl/drawings/vmlDrawing85.vml" ContentType="application/vnd.openxmlformats-officedocument.vmlDrawing"/>
  <Override PartName="/xl/drawings/vmlDrawing86.vml" ContentType="application/vnd.openxmlformats-officedocument.vmlDrawing"/>
  <Override PartName="/xl/drawings/vmlDrawing87.vml" ContentType="application/vnd.openxmlformats-officedocument.vmlDrawing"/>
  <Override PartName="/xl/drawings/vmlDrawing88.vml" ContentType="application/vnd.openxmlformats-officedocument.vmlDrawing"/>
  <Override PartName="/xl/drawings/vmlDrawing95.vml" ContentType="application/vnd.openxmlformats-officedocument.vmlDrawing"/>
  <Override PartName="/xl/drawings/vmlDrawing96.vml" ContentType="application/vnd.openxmlformats-officedocument.vmlDrawing"/>
  <Override PartName="/xl/comments38.xml" ContentType="application/vnd.openxmlformats-officedocument.spreadsheetml.comments+xml"/>
  <Override PartName="/xl/comments3.xml" ContentType="application/vnd.openxmlformats-officedocument.spreadsheetml.comments+xml"/>
  <Override PartName="/xl/comments51.xml" ContentType="application/vnd.openxmlformats-officedocument.spreadsheetml.comments+xml"/>
  <Override PartName="/xl/comments1.xml" ContentType="application/vnd.openxmlformats-officedocument.spreadsheetml.comments+xml"/>
  <Override PartName="/xl/comments23.xml" ContentType="application/vnd.openxmlformats-officedocument.spreadsheetml.comments+xml"/>
  <Override PartName="/xl/workbook.xml" ContentType="application/vnd.openxmlformats-officedocument.spreadsheetml.sheet.main+xml"/>
  <Override PartName="/xl/comments41.xml" ContentType="application/vnd.openxmlformats-officedocument.spreadsheetml.comments+xml"/>
  <Override PartName="/xl/comments15.xml" ContentType="application/vnd.openxmlformats-officedocument.spreadsheetml.comments+xml"/>
  <Override PartName="/xl/comments90.xml" ContentType="application/vnd.openxmlformats-officedocument.spreadsheetml.comments+xml"/>
  <Override PartName="/xl/comments12.xml" ContentType="application/vnd.openxmlformats-officedocument.spreadsheetml.comments+xml"/>
  <Override PartName="/xl/sharedStrings.xml" ContentType="application/vnd.openxmlformats-officedocument.spreadsheetml.sharedStrings+xml"/>
  <Override PartName="/xl/comments6.xml" ContentType="application/vnd.openxmlformats-officedocument.spreadsheetml.comments+xml"/>
  <Override PartName="/xl/comments10.xml" ContentType="application/vnd.openxmlformats-officedocument.spreadsheetml.comments+xml"/>
  <Override PartName="/xl/comments69.xml" ContentType="application/vnd.openxmlformats-officedocument.spreadsheetml.comments+xml"/>
  <Override PartName="/xl/comments7.xml" ContentType="application/vnd.openxmlformats-officedocument.spreadsheetml.comments+xml"/>
  <Override PartName="/xl/comments55.xml" ContentType="application/vnd.openxmlformats-officedocument.spreadsheetml.comments+xml"/>
  <Override PartName="/xl/comments11.xml" ContentType="application/vnd.openxmlformats-officedocument.spreadsheetml.comments+xml"/>
  <Override PartName="/xl/styles.xml" ContentType="application/vnd.openxmlformats-officedocument.spreadsheetml.styles+xml"/>
  <Override PartName="/xl/comments40.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6.xml" ContentType="application/vnd.openxmlformats-officedocument.spreadsheetml.comments+xml"/>
  <Override PartName="/xl/comments91.xml" ContentType="application/vnd.openxmlformats-officedocument.spreadsheetml.comments+xml"/>
  <Override PartName="/xl/comments17.xml" ContentType="application/vnd.openxmlformats-officedocument.spreadsheetml.comments+xml"/>
  <Override PartName="/xl/comments92.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8.xml" ContentType="application/vnd.openxmlformats-officedocument.spreadsheetml.comments+xml"/>
  <Override PartName="/xl/comments60.xml" ContentType="application/vnd.openxmlformats-officedocument.spreadsheetml.comments+xml"/>
  <Override PartName="/xl/comments9.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100.xml" ContentType="application/vnd.openxmlformats-officedocument.spreadsheetml.comments+xml"/>
  <Override PartName="/xl/comments73.xml" ContentType="application/vnd.openxmlformats-officedocument.spreadsheetml.comments+xml"/>
  <Override PartName="/xl/comments101.xml" ContentType="application/vnd.openxmlformats-officedocument.spreadsheetml.comments+xml"/>
  <Override PartName="/xl/comments74.xml" ContentType="application/vnd.openxmlformats-officedocument.spreadsheetml.comments+xml"/>
  <Override PartName="/xl/comments102.xml" ContentType="application/vnd.openxmlformats-officedocument.spreadsheetml.comments+xml"/>
  <Override PartName="/xl/comments75.xml" ContentType="application/vnd.openxmlformats-officedocument.spreadsheetml.comments+xml"/>
  <Override PartName="/xl/comments103.xml" ContentType="application/vnd.openxmlformats-officedocument.spreadsheetml.comments+xml"/>
  <Override PartName="/xl/comments76.xml" ContentType="application/vnd.openxmlformats-officedocument.spreadsheetml.comments+xml"/>
  <Override PartName="/xl/comments104.xml" ContentType="application/vnd.openxmlformats-officedocument.spreadsheetml.comments+xml"/>
  <Override PartName="/xl/comments77.xml" ContentType="application/vnd.openxmlformats-officedocument.spreadsheetml.comments+xml"/>
  <Override PartName="/xl/comments105.xml" ContentType="application/vnd.openxmlformats-officedocument.spreadsheetml.comments+xml"/>
  <Override PartName="/xl/comments78.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110.xml" ContentType="application/vnd.openxmlformats-officedocument.spreadsheetml.comments+xml"/>
  <Override PartName="/xl/comments83.xml" ContentType="application/vnd.openxmlformats-officedocument.spreadsheetml.comments+xml"/>
  <Override PartName="/xl/comments111.xml" ContentType="application/vnd.openxmlformats-officedocument.spreadsheetml.comments+xml"/>
  <Override PartName="/xl/worksheets/sheet137.xml" ContentType="application/vnd.openxmlformats-officedocument.spreadsheetml.worksheet+xml"/>
  <Override PartName="/xl/worksheets/sheet136.xml" ContentType="application/vnd.openxmlformats-officedocument.spreadsheetml.worksheet+xml"/>
  <Override PartName="/xl/worksheets/_rels/sheet136.xml.rels" ContentType="application/vnd.openxmlformats-package.relationships+xml"/>
  <Override PartName="/xl/worksheets/_rels/sheet46.xml.rels" ContentType="application/vnd.openxmlformats-package.relationships+xml"/>
  <Override PartName="/xl/worksheets/_rels/sheet133.xml.rels" ContentType="application/vnd.openxmlformats-package.relationships+xml"/>
  <Override PartName="/xl/worksheets/_rels/sheet43.xml.rels" ContentType="application/vnd.openxmlformats-package.relationships+xml"/>
  <Override PartName="/xl/worksheets/_rels/sheet132.xml.rels" ContentType="application/vnd.openxmlformats-package.relationships+xml"/>
  <Override PartName="/xl/worksheets/_rels/sheet99.xml.rels" ContentType="application/vnd.openxmlformats-package.relationships+xml"/>
  <Override PartName="/xl/worksheets/_rels/sheet42.xml.rels" ContentType="application/vnd.openxmlformats-package.relationships+xml"/>
  <Override PartName="/xl/worksheets/_rels/sheet9.xml.rels" ContentType="application/vnd.openxmlformats-package.relationships+xml"/>
  <Override PartName="/xl/worksheets/_rels/sheet128.xml.rels" ContentType="application/vnd.openxmlformats-package.relationships+xml"/>
  <Override PartName="/xl/worksheets/_rels/sheet38.xml.rels" ContentType="application/vnd.openxmlformats-package.relationships+xml"/>
  <Override PartName="/xl/worksheets/_rels/sheet127.xml.rels" ContentType="application/vnd.openxmlformats-package.relationships+xml"/>
  <Override PartName="/xl/worksheets/_rels/sheet37.xml.rels" ContentType="application/vnd.openxmlformats-package.relationships+xml"/>
  <Override PartName="/xl/worksheets/_rels/sheet95.xml.rels" ContentType="application/vnd.openxmlformats-package.relationships+xml"/>
  <Override PartName="/xl/worksheets/_rels/sheet126.xml.rels" ContentType="application/vnd.openxmlformats-package.relationships+xml"/>
  <Override PartName="/xl/worksheets/_rels/sheet36.xml.rels" ContentType="application/vnd.openxmlformats-package.relationships+xml"/>
  <Override PartName="/xl/worksheets/_rels/sheet94.xml.rels" ContentType="application/vnd.openxmlformats-package.relationships+xml"/>
  <Override PartName="/xl/worksheets/_rels/sheet125.xml.rels" ContentType="application/vnd.openxmlformats-package.relationships+xml"/>
  <Override PartName="/xl/worksheets/_rels/sheet35.xml.rels" ContentType="application/vnd.openxmlformats-package.relationships+xml"/>
  <Override PartName="/xl/worksheets/_rels/sheet93.xml.rels" ContentType="application/vnd.openxmlformats-package.relationships+xml"/>
  <Override PartName="/xl/worksheets/_rels/sheet135.xml.rels" ContentType="application/vnd.openxmlformats-package.relationships+xml"/>
  <Override PartName="/xl/worksheets/_rels/sheet45.xml.rels" ContentType="application/vnd.openxmlformats-package.relationships+xml"/>
  <Override PartName="/xl/worksheets/_rels/sheet77.xml.rels" ContentType="application/vnd.openxmlformats-package.relationships+xml"/>
  <Override PartName="/xl/worksheets/_rels/sheet124.xml.rels" ContentType="application/vnd.openxmlformats-package.relationships+xml"/>
  <Override PartName="/xl/worksheets/_rels/sheet34.xml.rels" ContentType="application/vnd.openxmlformats-package.relationships+xml"/>
  <Override PartName="/xl/worksheets/_rels/sheet134.xml.rels" ContentType="application/vnd.openxmlformats-package.relationships+xml"/>
  <Override PartName="/xl/worksheets/_rels/sheet44.xml.rels" ContentType="application/vnd.openxmlformats-package.relationships+xml"/>
  <Override PartName="/xl/worksheets/_rels/sheet91.xml.rels" ContentType="application/vnd.openxmlformats-package.relationships+xml"/>
  <Override PartName="/xl/worksheets/_rels/sheet116.xml.rels" ContentType="application/vnd.openxmlformats-package.relationships+xml"/>
  <Override PartName="/xl/worksheets/_rels/sheet26.xml.rels" ContentType="application/vnd.openxmlformats-package.relationships+xml"/>
  <Override PartName="/xl/worksheets/_rels/sheet58.xml.rels" ContentType="application/vnd.openxmlformats-package.relationships+xml"/>
  <Override PartName="/xl/worksheets/_rels/sheet39.xml.rels" ContentType="application/vnd.openxmlformats-package.relationships+xml"/>
  <Override PartName="/xl/worksheets/_rels/sheet110.xml.rels" ContentType="application/vnd.openxmlformats-package.relationships+xml"/>
  <Override PartName="/xl/worksheets/_rels/sheet20.xml.rels" ContentType="application/vnd.openxmlformats-package.relationships+xml"/>
  <Override PartName="/xl/worksheets/_rels/sheet115.xml.rels" ContentType="application/vnd.openxmlformats-package.relationships+xml"/>
  <Override PartName="/xl/worksheets/_rels/sheet25.xml.rels" ContentType="application/vnd.openxmlformats-package.relationships+xml"/>
  <Override PartName="/xl/worksheets/_rels/sheet114.xml.rels" ContentType="application/vnd.openxmlformats-package.relationships+xml"/>
  <Override PartName="/xl/worksheets/_rels/sheet24.xml.rels" ContentType="application/vnd.openxmlformats-package.relationships+xml"/>
  <Override PartName="/xl/worksheets/_rels/sheet82.xml.rels" ContentType="application/vnd.openxmlformats-package.relationships+xml"/>
  <Override PartName="/xl/worksheets/_rels/sheet113.xml.rels" ContentType="application/vnd.openxmlformats-package.relationships+xml"/>
  <Override PartName="/xl/worksheets/_rels/sheet23.xml.rels" ContentType="application/vnd.openxmlformats-package.relationships+xml"/>
  <Override PartName="/xl/worksheets/_rels/sheet81.xml.rels" ContentType="application/vnd.openxmlformats-package.relationships+xml"/>
  <Override PartName="/xl/worksheets/_rels/sheet100.xml.rels" ContentType="application/vnd.openxmlformats-package.relationships+xml"/>
  <Override PartName="/xl/worksheets/_rels/sheet10.xml.rels" ContentType="application/vnd.openxmlformats-package.relationships+xml"/>
  <Override PartName="/xl/worksheets/_rels/sheet119.xml.rels" ContentType="application/vnd.openxmlformats-package.relationships+xml"/>
  <Override PartName="/xl/worksheets/_rels/sheet29.xml.rels" ContentType="application/vnd.openxmlformats-package.relationships+xml"/>
  <Override PartName="/xl/worksheets/_rels/sheet107.xml.rels" ContentType="application/vnd.openxmlformats-package.relationships+xml"/>
  <Override PartName="/xl/worksheets/_rels/sheet17.xml.rels" ContentType="application/vnd.openxmlformats-package.relationships+xml"/>
  <Override PartName="/xl/worksheets/_rels/sheet52.xml.rels" ContentType="application/vnd.openxmlformats-package.relationships+xml"/>
  <Override PartName="/xl/worksheets/_rels/sheet102.xml.rels" ContentType="application/vnd.openxmlformats-package.relationships+xml"/>
  <Override PartName="/xl/worksheets/_rels/sheet12.xml.rels" ContentType="application/vnd.openxmlformats-package.relationships+xml"/>
  <Override PartName="/xl/worksheets/_rels/sheet123.xml.rels" ContentType="application/vnd.openxmlformats-package.relationships+xml"/>
  <Override PartName="/xl/worksheets/_rels/sheet109.xml.rels" ContentType="application/vnd.openxmlformats-package.relationships+xml"/>
  <Override PartName="/xl/worksheets/_rels/sheet33.xml.rels" ContentType="application/vnd.openxmlformats-package.relationships+xml"/>
  <Override PartName="/xl/worksheets/_rels/sheet19.xml.rels" ContentType="application/vnd.openxmlformats-package.relationships+xml"/>
  <Override PartName="/xl/worksheets/_rels/sheet129.xml.rels" ContentType="application/vnd.openxmlformats-package.relationships+xml"/>
  <Override PartName="/xl/worksheets/_rels/sheet90.xml.rels" ContentType="application/vnd.openxmlformats-package.relationships+xml"/>
  <Override PartName="/xl/worksheets/_rels/sheet131.xml.rels" ContentType="application/vnd.openxmlformats-package.relationships+xml"/>
  <Override PartName="/xl/worksheets/_rels/sheet98.xml.rels" ContentType="application/vnd.openxmlformats-package.relationships+xml"/>
  <Override PartName="/xl/worksheets/_rels/sheet41.xml.rels" ContentType="application/vnd.openxmlformats-package.relationships+xml"/>
  <Override PartName="/xl/worksheets/_rels/sheet7.xml.rels" ContentType="application/vnd.openxmlformats-package.relationships+xml"/>
  <Override PartName="/xl/worksheets/_rels/sheet70.xml.rels" ContentType="application/vnd.openxmlformats-package.relationships+xml"/>
  <Override PartName="/xl/worksheets/_rels/sheet56.xml.rels" ContentType="application/vnd.openxmlformats-package.relationships+xml"/>
  <Override PartName="/xl/worksheets/_rels/sheet55.xml.rels" ContentType="application/vnd.openxmlformats-package.relationships+xml"/>
  <Override PartName="/xl/worksheets/_rels/sheet117.xml.rels" ContentType="application/vnd.openxmlformats-package.relationships+xml"/>
  <Override PartName="/xl/worksheets/_rels/sheet27.xml.rels" ContentType="application/vnd.openxmlformats-package.relationships+xml"/>
  <Override PartName="/xl/worksheets/_rels/sheet103.xml.rels" ContentType="application/vnd.openxmlformats-package.relationships+xml"/>
  <Override PartName="/xl/worksheets/_rels/sheet13.xml.rels" ContentType="application/vnd.openxmlformats-package.relationships+xml"/>
  <Override PartName="/xl/worksheets/_rels/sheet3.xml.rels" ContentType="application/vnd.openxmlformats-package.relationships+xml"/>
  <Override PartName="/xl/worksheets/_rels/sheet53.xml.rels" ContentType="application/vnd.openxmlformats-package.relationships+xml"/>
  <Override PartName="/xl/worksheets/_rels/sheet118.xml.rels" ContentType="application/vnd.openxmlformats-package.relationships+xml"/>
  <Override PartName="/xl/worksheets/_rels/sheet28.xml.rels" ContentType="application/vnd.openxmlformats-package.relationships+xml"/>
  <Override PartName="/xl/worksheets/_rels/sheet4.xml.rels" ContentType="application/vnd.openxmlformats-package.relationships+xml"/>
  <Override PartName="/xl/worksheets/_rels/sheet101.xml.rels" ContentType="application/vnd.openxmlformats-package.relationships+xml"/>
  <Override PartName="/xl/worksheets/_rels/sheet11.xml.rels" ContentType="application/vnd.openxmlformats-package.relationships+xml"/>
  <Override PartName="/xl/worksheets/_rels/sheet8.xml.rels" ContentType="application/vnd.openxmlformats-package.relationships+xml"/>
  <Override PartName="/xl/worksheets/_rels/sheet108.xml.rels" ContentType="application/vnd.openxmlformats-package.relationships+xml"/>
  <Override PartName="/xl/worksheets/_rels/sheet18.xml.rels" ContentType="application/vnd.openxmlformats-package.relationships+xml"/>
  <Override PartName="/xl/worksheets/_rels/sheet92.xml.rels" ContentType="application/vnd.openxmlformats-package.relationships+xml"/>
  <Override PartName="/xl/worksheets/_rels/sheet1.xml.rels" ContentType="application/vnd.openxmlformats-package.relationships+xml"/>
  <Override PartName="/xl/worksheets/_rels/sheet104.xml.rels" ContentType="application/vnd.openxmlformats-package.relationships+xml"/>
  <Override PartName="/xl/worksheets/_rels/sheet14.xml.rels" ContentType="application/vnd.openxmlformats-package.relationships+xml"/>
  <Override PartName="/xl/worksheets/_rels/sheet112.xml.rels" ContentType="application/vnd.openxmlformats-package.relationships+xml"/>
  <Override PartName="/xl/worksheets/_rels/sheet22.xml.rels" ContentType="application/vnd.openxmlformats-package.relationships+xml"/>
  <Override PartName="/xl/worksheets/_rels/sheet80.xml.rels" ContentType="application/vnd.openxmlformats-package.relationships+xml"/>
  <Override PartName="/xl/worksheets/_rels/sheet105.xml.rels" ContentType="application/vnd.openxmlformats-package.relationships+xml"/>
  <Override PartName="/xl/worksheets/_rels/sheet15.xml.rels" ContentType="application/vnd.openxmlformats-package.relationships+xml"/>
  <Override PartName="/xl/worksheets/_rels/sheet106.xml.rels" ContentType="application/vnd.openxmlformats-package.relationships+xml"/>
  <Override PartName="/xl/worksheets/_rels/sheet16.xml.rels" ContentType="application/vnd.openxmlformats-package.relationships+xml"/>
  <Override PartName="/xl/worksheets/_rels/sheet64.xml.rels" ContentType="application/vnd.openxmlformats-package.relationships+xml"/>
  <Override PartName="/xl/worksheets/_rels/sheet111.xml.rels" ContentType="application/vnd.openxmlformats-package.relationships+xml"/>
  <Override PartName="/xl/worksheets/_rels/sheet21.xml.rels" ContentType="application/vnd.openxmlformats-package.relationships+xml"/>
  <Override PartName="/xl/worksheets/_rels/sheet137.xml.rels" ContentType="application/vnd.openxmlformats-package.relationships+xml"/>
  <Override PartName="/xl/worksheets/_rels/sheet47.xml.rels" ContentType="application/vnd.openxmlformats-package.relationships+xml"/>
  <Override PartName="/xl/worksheets/_rels/sheet48.xml.rels" ContentType="application/vnd.openxmlformats-package.relationships+xml"/>
  <Override PartName="/xl/worksheets/_rels/sheet49.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69.xml.rels" ContentType="application/vnd.openxmlformats-package.relationships+xml"/>
  <Override PartName="/xl/worksheets/_rels/sheet83.xml.rels" ContentType="application/vnd.openxmlformats-package.relationships+xml"/>
  <Override PartName="/xl/worksheets/_rels/sheet59.xml.rels" ContentType="application/vnd.openxmlformats-package.relationships+xml"/>
  <Override PartName="/xl/worksheets/_rels/sheet60.xml.rels" ContentType="application/vnd.openxmlformats-package.relationships+xml"/>
  <Override PartName="/xl/worksheets/_rels/sheet2.xml.rels" ContentType="application/vnd.openxmlformats-package.relationships+xml"/>
  <Override PartName="/xl/worksheets/_rels/sheet79.xml.rels" ContentType="application/vnd.openxmlformats-package.relationships+xml"/>
  <Override PartName="/xl/worksheets/_rels/sheet61.xml.rels" ContentType="application/vnd.openxmlformats-package.relationships+xml"/>
  <Override PartName="/xl/worksheets/_rels/sheet62.xml.rels" ContentType="application/vnd.openxmlformats-package.relationships+xml"/>
  <Override PartName="/xl/worksheets/_rels/sheet63.xml.rels" ContentType="application/vnd.openxmlformats-package.relationships+xml"/>
  <Override PartName="/xl/worksheets/_rels/sheet65.xml.rels" ContentType="application/vnd.openxmlformats-package.relationships+xml"/>
  <Override PartName="/xl/worksheets/_rels/sheet66.xml.rels" ContentType="application/vnd.openxmlformats-package.relationships+xml"/>
  <Override PartName="/xl/worksheets/_rels/sheet67.xml.rels" ContentType="application/vnd.openxmlformats-package.relationships+xml"/>
  <Override PartName="/xl/worksheets/_rels/sheet68.xml.rels" ContentType="application/vnd.openxmlformats-package.relationships+xml"/>
  <Override PartName="/xl/worksheets/_rels/sheet57.xml.rels" ContentType="application/vnd.openxmlformats-package.relationships+xml"/>
  <Override PartName="/xl/worksheets/_rels/sheet71.xml.rels" ContentType="application/vnd.openxmlformats-package.relationships+xml"/>
  <Override PartName="/xl/worksheets/_rels/sheet72.xml.rels" ContentType="application/vnd.openxmlformats-package.relationships+xml"/>
  <Override PartName="/xl/worksheets/_rels/sheet73.xml.rels" ContentType="application/vnd.openxmlformats-package.relationships+xml"/>
  <Override PartName="/xl/worksheets/_rels/sheet74.xml.rels" ContentType="application/vnd.openxmlformats-package.relationships+xml"/>
  <Override PartName="/xl/worksheets/_rels/sheet75.xml.rels" ContentType="application/vnd.openxmlformats-package.relationships+xml"/>
  <Override PartName="/xl/worksheets/_rels/sheet76.xml.rels" ContentType="application/vnd.openxmlformats-package.relationships+xml"/>
  <Override PartName="/xl/worksheets/_rels/sheet78.xml.rels" ContentType="application/vnd.openxmlformats-package.relationships+xml"/>
  <Override PartName="/xl/worksheets/_rels/sheet84.xml.rels" ContentType="application/vnd.openxmlformats-package.relationships+xml"/>
  <Override PartName="/xl/worksheets/_rels/sheet85.xml.rels" ContentType="application/vnd.openxmlformats-package.relationships+xml"/>
  <Override PartName="/xl/worksheets/_rels/sheet86.xml.rels" ContentType="application/vnd.openxmlformats-package.relationships+xml"/>
  <Override PartName="/xl/worksheets/_rels/sheet120.xml.rels" ContentType="application/vnd.openxmlformats-package.relationships+xml"/>
  <Override PartName="/xl/worksheets/_rels/sheet30.xml.rels" ContentType="application/vnd.openxmlformats-package.relationships+xml"/>
  <Override PartName="/xl/worksheets/_rels/sheet87.xml.rels" ContentType="application/vnd.openxmlformats-package.relationships+xml"/>
  <Override PartName="/xl/worksheets/_rels/sheet121.xml.rels" ContentType="application/vnd.openxmlformats-package.relationships+xml"/>
  <Override PartName="/xl/worksheets/_rels/sheet31.xml.rels" ContentType="application/vnd.openxmlformats-package.relationships+xml"/>
  <Override PartName="/xl/worksheets/_rels/sheet88.xml.rels" ContentType="application/vnd.openxmlformats-package.relationships+xml"/>
  <Override PartName="/xl/worksheets/_rels/sheet122.xml.rels" ContentType="application/vnd.openxmlformats-package.relationships+xml"/>
  <Override PartName="/xl/worksheets/_rels/sheet32.xml.rels" ContentType="application/vnd.openxmlformats-package.relationships+xml"/>
  <Override PartName="/xl/worksheets/_rels/sheet89.xml.rels" ContentType="application/vnd.openxmlformats-package.relationships+xml"/>
  <Override PartName="/xl/worksheets/_rels/sheet5.xml.rels" ContentType="application/vnd.openxmlformats-package.relationships+xml"/>
  <Override PartName="/xl/worksheets/_rels/sheet96.xml.rels" ContentType="application/vnd.openxmlformats-package.relationships+xml"/>
  <Override PartName="/xl/worksheets/_rels/sheet130.xml.rels" ContentType="application/vnd.openxmlformats-package.relationships+xml"/>
  <Override PartName="/xl/worksheets/_rels/sheet40.xml.rels" ContentType="application/vnd.openxmlformats-package.relationships+xml"/>
  <Override PartName="/xl/worksheets/_rels/sheet6.xml.rels" ContentType="application/vnd.openxmlformats-package.relationships+xml"/>
  <Override PartName="/xl/worksheets/_rels/sheet97.xml.rels" ContentType="application/vnd.openxmlformats-package.relationships+xml"/>
  <Override PartName="/xl/worksheets/sheet135.xml" ContentType="application/vnd.openxmlformats-officedocument.spreadsheetml.worksheet+xml"/>
  <Override PartName="/xl/worksheets/sheet134.xml" ContentType="application/vnd.openxmlformats-officedocument.spreadsheetml.worksheet+xml"/>
  <Override PartName="/xl/worksheets/sheet133.xml" ContentType="application/vnd.openxmlformats-officedocument.spreadsheetml.worksheet+xml"/>
  <Override PartName="/xl/worksheets/sheet132.xml" ContentType="application/vnd.openxmlformats-officedocument.spreadsheetml.worksheet+xml"/>
  <Override PartName="/xl/worksheets/sheet129.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123.xml" ContentType="application/vnd.openxmlformats-officedocument.spreadsheetml.worksheet+xml"/>
  <Override PartName="/xl/worksheets/sheet122.xml" ContentType="application/vnd.openxmlformats-officedocument.spreadsheetml.worksheet+xml"/>
  <Override PartName="/xl/worksheets/sheet119.xml" ContentType="application/vnd.openxmlformats-officedocument.spreadsheetml.worksheet+xml"/>
  <Override PartName="/xl/worksheets/sheet118.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12.xml" ContentType="application/vnd.openxmlformats-officedocument.spreadsheetml.worksheet+xml"/>
  <Override PartName="/xl/worksheets/sheet109.xml" ContentType="application/vnd.openxmlformats-officedocument.spreadsheetml.worksheet+xml"/>
  <Override PartName="/xl/worksheets/sheet108.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131.xml" ContentType="application/vnd.openxmlformats-officedocument.spreadsheetml.worksheet+xml"/>
  <Override PartName="/xl/worksheets/sheet39.xml" ContentType="application/vnd.openxmlformats-officedocument.spreadsheetml.worksheet+xml"/>
  <Override PartName="/xl/worksheets/sheet130.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89.xml" ContentType="application/vnd.openxmlformats-officedocument.spreadsheetml.worksheet+xml"/>
  <Override PartName="/xl/worksheets/sheet121.xml" ContentType="application/vnd.openxmlformats-officedocument.spreadsheetml.worksheet+xml"/>
  <Override PartName="/xl/worksheets/sheet29.xml" ContentType="application/vnd.openxmlformats-officedocument.spreadsheetml.worksheet+xml"/>
  <Override PartName="/xl/worksheets/sheet120.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81.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6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90.xml" ContentType="application/vnd.openxmlformats-officedocument.spreadsheetml.worksheet+xml"/>
  <Override PartName="/xl/worksheets/sheet16.xml" ContentType="application/vnd.openxmlformats-officedocument.spreadsheetml.worksheet+xml"/>
  <Override PartName="/xl/worksheets/sheet91.xml" ContentType="application/vnd.openxmlformats-officedocument.spreadsheetml.worksheet+xml"/>
  <Override PartName="/xl/worksheets/sheet5.xml" ContentType="application/vnd.openxmlformats-officedocument.spreadsheetml.worksheet+xml"/>
  <Override PartName="/xl/worksheets/sheet57.xml" ContentType="application/vnd.openxmlformats-officedocument.spreadsheetml.worksheet+xml"/>
  <Override PartName="/xl/worksheets/sheet17.xml" ContentType="application/vnd.openxmlformats-officedocument.spreadsheetml.worksheet+xml"/>
  <Override PartName="/xl/worksheets/sheet92.xml" ContentType="application/vnd.openxmlformats-officedocument.spreadsheetml.worksheet+xml"/>
  <Override PartName="/xl/worksheets/sheet6.xml" ContentType="application/vnd.openxmlformats-officedocument.spreadsheetml.worksheet+xml"/>
  <Override PartName="/xl/worksheets/sheet58.xml" ContentType="application/vnd.openxmlformats-officedocument.spreadsheetml.worksheet+xml"/>
  <Override PartName="/xl/worksheets/sheet110.xml" ContentType="application/vnd.openxmlformats-officedocument.spreadsheetml.worksheet+xml"/>
  <Override PartName="/xl/worksheets/sheet18.xml" ContentType="application/vnd.openxmlformats-officedocument.spreadsheetml.worksheet+xml"/>
  <Override PartName="/xl/worksheets/sheet93.xml" ContentType="application/vnd.openxmlformats-officedocument.spreadsheetml.worksheet+xml"/>
  <Override PartName="/xl/worksheets/sheet7.xml" ContentType="application/vnd.openxmlformats-officedocument.spreadsheetml.worksheet+xml"/>
  <Override PartName="/xl/worksheets/sheet59.xml" ContentType="application/vnd.openxmlformats-officedocument.spreadsheetml.worksheet+xml"/>
  <Override PartName="/xl/worksheets/sheet111.xml" ContentType="application/vnd.openxmlformats-officedocument.spreadsheetml.worksheet+xml"/>
  <Override PartName="/xl/worksheets/sheet19.xml" ContentType="application/vnd.openxmlformats-officedocument.spreadsheetml.worksheet+xml"/>
  <Override PartName="/xl/worksheets/sheet94.xml" ContentType="application/vnd.openxmlformats-officedocument.spreadsheetml.worksheet+xml"/>
  <Override PartName="/xl/worksheets/sheet20.xml" ContentType="application/vnd.openxmlformats-officedocument.spreadsheetml.worksheet+xml"/>
  <Override PartName="/xl/worksheets/sheet79.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1.xml" ContentType="application/vnd.openxmlformats-officedocument.spreadsheetml.worksheet+xml"/>
  <Override PartName="/xl/worksheets/sheet53.xml" ContentType="application/vnd.openxmlformats-officedocument.spreadsheetml.worksheet+xml"/>
  <Override PartName="/xl/worksheets/sheet2.xml" ContentType="application/vnd.openxmlformats-officedocument.spreadsheetml.worksheet+xml"/>
  <Override PartName="/xl/worksheets/sheet54.xml" ContentType="application/vnd.openxmlformats-officedocument.spreadsheetml.worksheet+xml"/>
  <Override PartName="/xl/worksheets/sheet3.xml" ContentType="application/vnd.openxmlformats-officedocument.spreadsheetml.worksheet+xml"/>
  <Override PartName="/xl/worksheets/sheet55.xml" ContentType="application/vnd.openxmlformats-officedocument.spreadsheetml.worksheet+xml"/>
  <Override PartName="/xl/worksheets/sheet4.xml" ContentType="application/vnd.openxmlformats-officedocument.spreadsheetml.worksheet+xml"/>
  <Override PartName="/xl/worksheets/sheet5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comments84.xml" ContentType="application/vnd.openxmlformats-officedocument.spreadsheetml.comments+xml"/>
  <Override PartName="/xl/comments112.xml" ContentType="application/vnd.openxmlformats-officedocument.spreadsheetml.comments+xml"/>
  <Override PartName="/xl/comments85.xml" ContentType="application/vnd.openxmlformats-officedocument.spreadsheetml.comments+xml"/>
  <Override PartName="/xl/comments113.xml" ContentType="application/vnd.openxmlformats-officedocument.spreadsheetml.comments+xml"/>
  <Override PartName="/xl/comments86.xml" ContentType="application/vnd.openxmlformats-officedocument.spreadsheetml.comments+xml"/>
  <Override PartName="/xl/comments114.xml" ContentType="application/vnd.openxmlformats-officedocument.spreadsheetml.comments+xml"/>
  <Override PartName="/xl/comments87.xml" ContentType="application/vnd.openxmlformats-officedocument.spreadsheetml.comments+xml"/>
  <Override PartName="/xl/comments115.xml" ContentType="application/vnd.openxmlformats-officedocument.spreadsheetml.comments+xml"/>
  <Override PartName="/xl/comments88.xml" ContentType="application/vnd.openxmlformats-officedocument.spreadsheetml.comment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31"/>
  </bookViews>
  <sheets>
    <sheet name="Afghanistan " sheetId="1" state="visible" r:id="rId2"/>
    <sheet name="Albania" sheetId="2" state="visible" r:id="rId3"/>
    <sheet name="Algeria" sheetId="3" state="visible" r:id="rId4"/>
    <sheet name="Angola " sheetId="4" state="visible" r:id="rId5"/>
    <sheet name="Antigua and Barbuda" sheetId="5" state="visible" r:id="rId6"/>
    <sheet name="Armenia " sheetId="6" state="visible" r:id="rId7"/>
    <sheet name="Azerbaijan" sheetId="7" state="visible" r:id="rId8"/>
    <sheet name="Bangladesh  " sheetId="8" state="visible" r:id="rId9"/>
    <sheet name="Belarus " sheetId="9" state="visible" r:id="rId10"/>
    <sheet name="Belize" sheetId="10" state="visible" r:id="rId11"/>
    <sheet name="Benin  " sheetId="11" state="visible" r:id="rId12"/>
    <sheet name="Bhutan  " sheetId="12" state="visible" r:id="rId13"/>
    <sheet name="Bolivia" sheetId="13" state="visible" r:id="rId14"/>
    <sheet name="Bosnia and Herzegovina" sheetId="14" state="visible" r:id="rId15"/>
    <sheet name="Botswana" sheetId="15" state="visible" r:id="rId16"/>
    <sheet name="Brazil" sheetId="16" state="visible" r:id="rId17"/>
    <sheet name="Burkina Faso " sheetId="17" state="visible" r:id="rId18"/>
    <sheet name="Burundi  " sheetId="18" state="visible" r:id="rId19"/>
    <sheet name="Cambodia " sheetId="19" state="visible" r:id="rId20"/>
    <sheet name="Cameroon " sheetId="20" state="visible" r:id="rId21"/>
    <sheet name="Cape Verde " sheetId="21" state="visible" r:id="rId22"/>
    <sheet name="Central African Republic " sheetId="22" state="visible" r:id="rId23"/>
    <sheet name="Chad " sheetId="23" state="visible" r:id="rId24"/>
    <sheet name="Chile" sheetId="24" state="visible" r:id="rId25"/>
    <sheet name="China" sheetId="25" state="visible" r:id="rId26"/>
    <sheet name="Colombia " sheetId="26" state="visible" r:id="rId27"/>
    <sheet name="Comoros " sheetId="27" state="visible" r:id="rId28"/>
    <sheet name="Congo Rep. " sheetId="28" state="visible" r:id="rId29"/>
    <sheet name="Costa Rica" sheetId="29" state="visible" r:id="rId30"/>
    <sheet name="Cote D'Ivoire" sheetId="30" state="visible" r:id="rId31"/>
    <sheet name="Democratic Republic of Congo " sheetId="31" state="visible" r:id="rId32"/>
    <sheet name="Djibouti  " sheetId="32" state="visible" r:id="rId33"/>
    <sheet name="Dominica" sheetId="33" state="visible" r:id="rId34"/>
    <sheet name="Dominican Republic" sheetId="34" state="visible" r:id="rId35"/>
    <sheet name="Ecuador" sheetId="35" state="visible" r:id="rId36"/>
    <sheet name="Egypt " sheetId="36" state="visible" r:id="rId37"/>
    <sheet name="El Salvador" sheetId="37" state="visible" r:id="rId38"/>
    <sheet name="Equatorial Guinea " sheetId="38" state="visible" r:id="rId39"/>
    <sheet name="Ethiopia " sheetId="39" state="visible" r:id="rId40"/>
    <sheet name="Fiji" sheetId="40" state="visible" r:id="rId41"/>
    <sheet name="FYR Macedonia " sheetId="41" state="visible" r:id="rId42"/>
    <sheet name="Gabon" sheetId="42" state="visible" r:id="rId43"/>
    <sheet name="Gambia " sheetId="43" state="visible" r:id="rId44"/>
    <sheet name="Georgia" sheetId="44" state="visible" r:id="rId45"/>
    <sheet name="Ghana" sheetId="45" state="visible" r:id="rId46"/>
    <sheet name="Grenada" sheetId="46" state="visible" r:id="rId47"/>
    <sheet name="Guatemala" sheetId="47" state="visible" r:id="rId48"/>
    <sheet name="Guinea" sheetId="48" state="visible" r:id="rId49"/>
    <sheet name="Guinea-Bissau " sheetId="49" state="visible" r:id="rId50"/>
    <sheet name="Guyana" sheetId="50" state="visible" r:id="rId51"/>
    <sheet name="Haiti" sheetId="51" state="visible" r:id="rId52"/>
    <sheet name="Honduras" sheetId="52" state="visible" r:id="rId53"/>
    <sheet name="India" sheetId="53" state="visible" r:id="rId54"/>
    <sheet name="(India working notes)" sheetId="54" state="visible" r:id="rId55"/>
    <sheet name="Indonesia" sheetId="55" state="visible" r:id="rId56"/>
    <sheet name="Iran" sheetId="56" state="visible" r:id="rId57"/>
    <sheet name="Iraq" sheetId="57" state="visible" r:id="rId58"/>
    <sheet name="Jamaica" sheetId="58" state="visible" r:id="rId59"/>
    <sheet name="Jordan " sheetId="59" state="visible" r:id="rId60"/>
    <sheet name="Kazakhstan" sheetId="60" state="visible" r:id="rId61"/>
    <sheet name="Kenya " sheetId="61" state="visible" r:id="rId62"/>
    <sheet name="Kiribati" sheetId="62" state="visible" r:id="rId63"/>
    <sheet name="Kosovo" sheetId="63" state="visible" r:id="rId64"/>
    <sheet name="Kyrgyz" sheetId="64" state="visible" r:id="rId65"/>
    <sheet name="Laos" sheetId="65" state="visible" r:id="rId66"/>
    <sheet name="Lebanon" sheetId="66" state="visible" r:id="rId67"/>
    <sheet name="Lesotho" sheetId="67" state="visible" r:id="rId68"/>
    <sheet name="Liberia " sheetId="68" state="visible" r:id="rId69"/>
    <sheet name="Libya" sheetId="69" state="visible" r:id="rId70"/>
    <sheet name="Madagascar" sheetId="70" state="visible" r:id="rId71"/>
    <sheet name="Malawi   " sheetId="71" state="visible" r:id="rId72"/>
    <sheet name="Malaysia" sheetId="72" state="visible" r:id="rId73"/>
    <sheet name="Maldives" sheetId="73" state="visible" r:id="rId74"/>
    <sheet name="Mali   " sheetId="74" state="visible" r:id="rId75"/>
    <sheet name="Marshall Islands " sheetId="75" state="visible" r:id="rId76"/>
    <sheet name="Mauritania " sheetId="76" state="visible" r:id="rId77"/>
    <sheet name="Mauritius" sheetId="77" state="visible" r:id="rId78"/>
    <sheet name="Mexico" sheetId="78" state="visible" r:id="rId79"/>
    <sheet name="Micronesia" sheetId="79" state="visible" r:id="rId80"/>
    <sheet name="Moldova" sheetId="80" state="visible" r:id="rId81"/>
    <sheet name="Mongolia" sheetId="81" state="visible" r:id="rId82"/>
    <sheet name="Montenegro" sheetId="82" state="visible" r:id="rId83"/>
    <sheet name="Morocco" sheetId="83" state="visible" r:id="rId84"/>
    <sheet name="Mozambique  " sheetId="84" state="visible" r:id="rId85"/>
    <sheet name="Myanmar" sheetId="85" state="visible" r:id="rId86"/>
    <sheet name="Namibia" sheetId="86" state="visible" r:id="rId87"/>
    <sheet name="Nepal " sheetId="87" state="visible" r:id="rId88"/>
    <sheet name="Nicaragua" sheetId="88" state="visible" r:id="rId89"/>
    <sheet name="Niger " sheetId="89" state="visible" r:id="rId90"/>
    <sheet name="Nigeria  " sheetId="90" state="visible" r:id="rId91"/>
    <sheet name="Pakistan " sheetId="91" state="visible" r:id="rId92"/>
    <sheet name="Palau" sheetId="92" state="visible" r:id="rId93"/>
    <sheet name="Panama" sheetId="93" state="visible" r:id="rId94"/>
    <sheet name="Papua New Guinea" sheetId="94" state="visible" r:id="rId95"/>
    <sheet name="Paraguay" sheetId="95" state="visible" r:id="rId96"/>
    <sheet name="Peru" sheetId="96" state="visible" r:id="rId97"/>
    <sheet name="Philippines " sheetId="97" state="visible" r:id="rId98"/>
    <sheet name="Russia " sheetId="98" state="visible" r:id="rId99"/>
    <sheet name="Rwanda " sheetId="99" state="visible" r:id="rId100"/>
    <sheet name="Samoa " sheetId="100" state="visible" r:id="rId101"/>
    <sheet name="Sao Tome and Principe" sheetId="101" state="visible" r:id="rId102"/>
    <sheet name="Saudi Arabia" sheetId="102" state="visible" r:id="rId103"/>
    <sheet name="Senegal " sheetId="103" state="visible" r:id="rId104"/>
    <sheet name="Serbia " sheetId="104" state="visible" r:id="rId105"/>
    <sheet name="Seychelles" sheetId="105" state="visible" r:id="rId106"/>
    <sheet name="Sierra Leone" sheetId="106" state="visible" r:id="rId107"/>
    <sheet name="Solomon Islands " sheetId="107" state="visible" r:id="rId108"/>
    <sheet name="Somalia" sheetId="108" state="visible" r:id="rId109"/>
    <sheet name="South Africa" sheetId="109" state="visible" r:id="rId110"/>
    <sheet name="South Sudan" sheetId="110" state="visible" r:id="rId111"/>
    <sheet name="Sri Lanka" sheetId="111" state="visible" r:id="rId112"/>
    <sheet name="St. Kitts and Nevis " sheetId="112" state="visible" r:id="rId113"/>
    <sheet name="St. Lucia " sheetId="113" state="visible" r:id="rId114"/>
    <sheet name="St. Vincent and Grenadines " sheetId="114" state="visible" r:id="rId115"/>
    <sheet name="Sudan " sheetId="115" state="visible" r:id="rId116"/>
    <sheet name="Suriname" sheetId="116" state="visible" r:id="rId117"/>
    <sheet name="Swaziland" sheetId="117" state="visible" r:id="rId118"/>
    <sheet name="Syria" sheetId="118" state="visible" r:id="rId119"/>
    <sheet name="Tajikistan " sheetId="119" state="visible" r:id="rId120"/>
    <sheet name="Tanzania " sheetId="120" state="visible" r:id="rId121"/>
    <sheet name="Thailand " sheetId="121" state="visible" r:id="rId122"/>
    <sheet name="Timor-Leste " sheetId="122" state="visible" r:id="rId123"/>
    <sheet name="Togo" sheetId="123" state="visible" r:id="rId124"/>
    <sheet name="Tonga" sheetId="124" state="visible" r:id="rId125"/>
    <sheet name="Tunisia" sheetId="125" state="visible" r:id="rId126"/>
    <sheet name="Turkey" sheetId="126" state="visible" r:id="rId127"/>
    <sheet name="Tuvalu " sheetId="127" state="visible" r:id="rId128"/>
    <sheet name="UAE" sheetId="128" state="visible" r:id="rId129"/>
    <sheet name="Uganda " sheetId="129" state="visible" r:id="rId130"/>
    <sheet name="Ukraine" sheetId="130" state="visible" r:id="rId131"/>
    <sheet name="Uruguay" sheetId="131" state="visible" r:id="rId132"/>
    <sheet name="Uzbekistan" sheetId="132" state="visible" r:id="rId133"/>
    <sheet name="Vanuatu" sheetId="133" state="visible" r:id="rId134"/>
    <sheet name="Vietnam" sheetId="134" state="visible" r:id="rId135"/>
    <sheet name="Yemen " sheetId="135" state="visible" r:id="rId136"/>
    <sheet name="Zambia " sheetId="136" state="visible" r:id="rId137"/>
    <sheet name="Zimbabwe" sheetId="137" state="visible" r:id="rId138"/>
  </sheets>
  <definedNames>
    <definedName function="false" hidden="false" localSheetId="17" name="OLE_LINK1" vbProcedure="false">'Burundi  '!$A$30</definedName>
    <definedName function="false" hidden="false" localSheetId="42" name="OLE_LINK1" vbProcedure="false">'Gambia '!$A$25</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G4" authorId="0">
      <text>
        <r>
          <rPr>
            <b val="true"/>
            <sz val="9"/>
            <color rgb="FF000000"/>
            <rFont val="Tahoma"/>
            <family val="2"/>
            <charset val="1"/>
          </rPr>
          <t xml:space="preserve">Author:
</t>
        </r>
        <r>
          <rPr>
            <sz val="9"/>
            <color rgb="FF000000"/>
            <rFont val="Tahoma"/>
            <family val="2"/>
            <charset val="1"/>
          </rPr>
          <t xml:space="preserve">Data for FY</t>
        </r>
      </text>
    </comment>
    <comment ref="G61" authorId="0">
      <text>
        <r>
          <rPr>
            <b val="true"/>
            <sz val="9"/>
            <color rgb="FF000000"/>
            <rFont val="Tahoma"/>
            <family val="2"/>
            <charset val="1"/>
          </rPr>
          <t xml:space="preserve">Author:
</t>
        </r>
        <r>
          <rPr>
            <sz val="9"/>
            <color rgb="FF000000"/>
            <rFont val="Tahoma"/>
            <family val="2"/>
            <charset val="1"/>
          </rPr>
          <t xml:space="preserve">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4" authorId="0">
      <text>
        <r>
          <rPr>
            <b val="true"/>
            <sz val="9"/>
            <color rgb="FF000000"/>
            <rFont val="Tahoma"/>
            <family val="2"/>
            <charset val="1"/>
          </rPr>
          <t xml:space="preserve">Author:
</t>
        </r>
        <r>
          <rPr>
            <sz val="9"/>
            <color rgb="FF000000"/>
            <rFont val="Tahoma"/>
            <family val="2"/>
            <charset val="1"/>
          </rPr>
          <t xml:space="preserve">Data for FY</t>
        </r>
      </text>
    </comment>
    <comment ref="H61" authorId="0">
      <text>
        <r>
          <rPr>
            <b val="true"/>
            <sz val="9"/>
            <color rgb="FF000000"/>
            <rFont val="Tahoma"/>
            <family val="2"/>
            <charset val="1"/>
          </rPr>
          <t xml:space="preserve">Author:
</t>
        </r>
        <r>
          <rPr>
            <sz val="9"/>
            <color rgb="FF000000"/>
            <rFont val="Tahoma"/>
            <family val="2"/>
            <charset val="1"/>
          </rPr>
          <t xml:space="preserve">Islamic Republic of Afghanistan: Statistical Appendix
February 2008 
http://www.imf.org/external/pubs/ft/scr/2008/cr0872.pdf</t>
        </r>
      </text>
    </comment>
    <comment ref="I4" authorId="0">
      <text>
        <r>
          <rPr>
            <b val="true"/>
            <sz val="9"/>
            <color rgb="FF000000"/>
            <rFont val="Tahoma"/>
            <family val="2"/>
            <charset val="1"/>
          </rPr>
          <t xml:space="preserve">Author:
</t>
        </r>
        <r>
          <rPr>
            <sz val="9"/>
            <color rgb="FF000000"/>
            <rFont val="Tahoma"/>
            <family val="2"/>
            <charset val="1"/>
          </rPr>
          <t xml:space="preserve">Data for FY</t>
        </r>
      </text>
    </comment>
    <comment ref="I61" authorId="0">
      <text>
        <r>
          <rPr>
            <b val="true"/>
            <sz val="9"/>
            <color rgb="FF000000"/>
            <rFont val="Tahoma"/>
            <family val="2"/>
            <charset val="1"/>
          </rPr>
          <t xml:space="preserve">Author:
</t>
        </r>
        <r>
          <rPr>
            <sz val="9"/>
            <color rgb="FF000000"/>
            <rFont val="Tahoma"/>
            <family val="2"/>
            <charset val="1"/>
          </rPr>
          <t xml:space="preserve">Islamic Republic of Afghanistan: Statistical Appendix
February 2008 
http://www.imf.org/external/pubs/ft/scr/2008/cr0872.pdf</t>
        </r>
      </text>
    </comment>
    <comment ref="J4" authorId="0">
      <text>
        <r>
          <rPr>
            <b val="true"/>
            <sz val="9"/>
            <color rgb="FF000000"/>
            <rFont val="Tahoma"/>
            <family val="2"/>
            <charset val="1"/>
          </rPr>
          <t xml:space="preserve">Author:
</t>
        </r>
        <r>
          <rPr>
            <sz val="9"/>
            <color rgb="FF000000"/>
            <rFont val="Tahoma"/>
            <family val="2"/>
            <charset val="1"/>
          </rPr>
          <t xml:space="preserve">Data for FY</t>
        </r>
      </text>
    </comment>
    <comment ref="J61" authorId="0">
      <text>
        <r>
          <rPr>
            <b val="true"/>
            <sz val="9"/>
            <color rgb="FF000000"/>
            <rFont val="Tahoma"/>
            <family val="2"/>
            <charset val="1"/>
          </rPr>
          <t xml:space="preserve">Author:
</t>
        </r>
        <r>
          <rPr>
            <sz val="9"/>
            <color rgb="FF000000"/>
            <rFont val="Tahoma"/>
            <family val="2"/>
            <charset val="1"/>
          </rPr>
          <t xml:space="preserve">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4" authorId="0">
      <text>
        <r>
          <rPr>
            <b val="true"/>
            <sz val="9"/>
            <color rgb="FF000000"/>
            <rFont val="Tahoma"/>
            <family val="2"/>
            <charset val="1"/>
          </rPr>
          <t xml:space="preserve">Author:
</t>
        </r>
        <r>
          <rPr>
            <sz val="9"/>
            <color rgb="FF000000"/>
            <rFont val="Tahoma"/>
            <family val="2"/>
            <charset val="1"/>
          </rPr>
          <t xml:space="preserve">Data for FY</t>
        </r>
      </text>
    </comment>
    <comment ref="K61" authorId="0">
      <text>
        <r>
          <rPr>
            <b val="true"/>
            <sz val="9"/>
            <color rgb="FF000000"/>
            <rFont val="Tahoma"/>
            <family val="2"/>
            <charset val="1"/>
          </rPr>
          <t xml:space="preserve">Author:
</t>
        </r>
        <r>
          <rPr>
            <sz val="9"/>
            <color rgb="FF000000"/>
            <rFont val="Tahoma"/>
            <family val="2"/>
            <charset val="1"/>
          </rPr>
          <t xml:space="preserve">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4" authorId="0">
      <text>
        <r>
          <rPr>
            <b val="true"/>
            <sz val="9"/>
            <color rgb="FF000000"/>
            <rFont val="Tahoma"/>
            <family val="2"/>
            <charset val="1"/>
          </rPr>
          <t xml:space="preserve">Author:
</t>
        </r>
        <r>
          <rPr>
            <sz val="9"/>
            <color rgb="FF000000"/>
            <rFont val="Tahoma"/>
            <family val="2"/>
            <charset val="1"/>
          </rPr>
          <t xml:space="preserve">Data for FY</t>
        </r>
      </text>
    </comment>
    <comment ref="L61" authorId="0">
      <text>
        <r>
          <rPr>
            <b val="true"/>
            <sz val="9"/>
            <color rgb="FF000000"/>
            <rFont val="Tahoma"/>
            <family val="2"/>
            <charset val="1"/>
          </rPr>
          <t xml:space="preserve">Author:
</t>
        </r>
        <r>
          <rPr>
            <sz val="9"/>
            <color rgb="FF000000"/>
            <rFont val="Tahoma"/>
            <family val="2"/>
            <charset val="1"/>
          </rPr>
          <t xml:space="preserve">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4" authorId="0">
      <text>
        <r>
          <rPr>
            <b val="true"/>
            <sz val="9"/>
            <color rgb="FF000000"/>
            <rFont val="Tahoma"/>
            <family val="2"/>
            <charset val="1"/>
          </rPr>
          <t xml:space="preserve">Author:
</t>
        </r>
        <r>
          <rPr>
            <sz val="9"/>
            <color rgb="FF000000"/>
            <rFont val="Tahoma"/>
            <family val="2"/>
            <charset val="1"/>
          </rPr>
          <t xml:space="preserve">Data for FY</t>
        </r>
      </text>
    </comment>
    <comment ref="M61" authorId="0">
      <text>
        <r>
          <rPr>
            <b val="true"/>
            <sz val="9"/>
            <color rgb="FF000000"/>
            <rFont val="Tahoma"/>
            <family val="2"/>
            <charset val="1"/>
          </rPr>
          <t xml:space="preserve">Author:
</t>
        </r>
        <r>
          <rPr>
            <sz val="9"/>
            <color rgb="FF000000"/>
            <rFont val="Tahoma"/>
            <family val="2"/>
            <charset val="1"/>
          </rPr>
          <t xml:space="preserve">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4" authorId="0">
      <text>
        <r>
          <rPr>
            <b val="true"/>
            <sz val="9"/>
            <color rgb="FF000000"/>
            <rFont val="Tahoma"/>
            <family val="2"/>
            <charset val="1"/>
          </rPr>
          <t xml:space="preserve">Author:
</t>
        </r>
        <r>
          <rPr>
            <sz val="9"/>
            <color rgb="FF000000"/>
            <rFont val="Tahoma"/>
            <family val="2"/>
            <charset val="1"/>
          </rPr>
          <t xml:space="preserve">Data for FY</t>
        </r>
      </text>
    </comment>
    <comment ref="N61" authorId="0">
      <text>
        <r>
          <rPr>
            <b val="true"/>
            <sz val="9"/>
            <color rgb="FF000000"/>
            <rFont val="Tahoma"/>
            <family val="2"/>
            <charset val="1"/>
          </rPr>
          <t xml:space="preserve">Author:
</t>
        </r>
        <r>
          <rPr>
            <sz val="9"/>
            <color rgb="FF000000"/>
            <rFont val="Tahoma"/>
            <family val="2"/>
            <charset val="1"/>
          </rPr>
          <t xml:space="preserve">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4" authorId="0">
      <text>
        <r>
          <rPr>
            <b val="true"/>
            <sz val="9"/>
            <color rgb="FF000000"/>
            <rFont val="Tahoma"/>
            <family val="2"/>
            <charset val="1"/>
          </rPr>
          <t xml:space="preserve">Author:
</t>
        </r>
        <r>
          <rPr>
            <sz val="9"/>
            <color rgb="FF000000"/>
            <rFont val="Tahoma"/>
            <family val="2"/>
            <charset val="1"/>
          </rPr>
          <t xml:space="preserve">Data for FY</t>
        </r>
      </text>
    </comment>
    <comment ref="O61" authorId="0">
      <text>
        <r>
          <rPr>
            <b val="true"/>
            <sz val="9"/>
            <color rgb="FF000000"/>
            <rFont val="Tahoma"/>
            <family val="2"/>
            <charset val="1"/>
          </rPr>
          <t xml:space="preserve">Author:
</t>
        </r>
        <r>
          <rPr>
            <sz val="9"/>
            <color rgb="FF000000"/>
            <rFont val="Tahoma"/>
            <family val="2"/>
            <charset val="1"/>
          </rPr>
          <t xml:space="preserve">Islamic Republic of Afghanistan: 2014 Article IV Consultation-Staff Report; Press Release; and Statement by the Executive Director for the Islamic Republic of Afghanistan
 May 21, 2014
http://www.imf.org/external/pubs/ft/scr/2014/cr14128.pdf</t>
        </r>
      </text>
    </comment>
    <comment ref="P4" authorId="0">
      <text>
        <r>
          <rPr>
            <b val="true"/>
            <sz val="9"/>
            <color rgb="FF000000"/>
            <rFont val="Tahoma"/>
            <family val="2"/>
            <charset val="1"/>
          </rPr>
          <t xml:space="preserve">Author:
</t>
        </r>
        <r>
          <rPr>
            <sz val="9"/>
            <color rgb="FF000000"/>
            <rFont val="Tahoma"/>
            <family val="2"/>
            <charset val="1"/>
          </rPr>
          <t xml:space="preserve">Data for FY</t>
        </r>
      </text>
    </comment>
    <comment ref="P61" authorId="0">
      <text>
        <r>
          <rPr>
            <b val="true"/>
            <sz val="9"/>
            <color rgb="FF000000"/>
            <rFont val="Tahoma"/>
            <family val="2"/>
            <charset val="1"/>
          </rPr>
          <t xml:space="preserve">Author:
</t>
        </r>
        <r>
          <rPr>
            <sz val="9"/>
            <color rgb="FF000000"/>
            <rFont val="Tahoma"/>
            <family val="2"/>
            <charset val="1"/>
          </rPr>
          <t xml:space="preserve">Islamic Republic of Afghanistan: 2014 Article IV Consultation-Staff Report; Press Release; and Statement by the Executive Director for the Islamic Republic of Afghanistan
 May 21, 2014
http://www.imf.org/external/pubs/ft/scr/2014/cr14128.pdf</t>
        </r>
      </text>
    </comment>
    <comment ref="Q4" authorId="0">
      <text>
        <r>
          <rPr>
            <b val="true"/>
            <sz val="9"/>
            <color rgb="FF000000"/>
            <rFont val="Tahoma"/>
            <family val="2"/>
            <charset val="1"/>
          </rPr>
          <t xml:space="preserve">Author:
</t>
        </r>
        <r>
          <rPr>
            <sz val="9"/>
            <color rgb="FF000000"/>
            <rFont val="Tahoma"/>
            <family val="2"/>
            <charset val="1"/>
          </rPr>
          <t xml:space="preserve">Data for FY</t>
        </r>
      </text>
    </comment>
    <comment ref="Q61" authorId="0">
      <text>
        <r>
          <rPr>
            <b val="true"/>
            <sz val="9"/>
            <color rgb="FF000000"/>
            <rFont val="Tahoma"/>
            <family val="2"/>
            <charset val="1"/>
          </rPr>
          <t xml:space="preserve">Author:
</t>
        </r>
        <r>
          <rPr>
            <sz val="9"/>
            <color rgb="FF000000"/>
            <rFont val="Tahoma"/>
            <family val="2"/>
            <charset val="1"/>
          </rPr>
          <t xml:space="preserve">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4" authorId="0">
      <text>
        <r>
          <rPr>
            <b val="true"/>
            <sz val="9"/>
            <color rgb="FF000000"/>
            <rFont val="Tahoma"/>
            <family val="2"/>
            <charset val="1"/>
          </rPr>
          <t xml:space="preserve">Author:
</t>
        </r>
        <r>
          <rPr>
            <sz val="9"/>
            <color rgb="FF000000"/>
            <rFont val="Tahoma"/>
            <family val="2"/>
            <charset val="1"/>
          </rPr>
          <t xml:space="preserve">Data for FY</t>
        </r>
      </text>
    </comment>
    <comment ref="R61" authorId="0">
      <text>
        <r>
          <rPr>
            <b val="true"/>
            <sz val="9"/>
            <color rgb="FF000000"/>
            <rFont val="Tahoma"/>
            <family val="2"/>
            <charset val="1"/>
          </rPr>
          <t xml:space="preserve">Author:
</t>
        </r>
        <r>
          <rPr>
            <sz val="9"/>
            <color rgb="FF000000"/>
            <rFont val="Tahoma"/>
            <family val="2"/>
            <charset val="1"/>
          </rPr>
          <t xml:space="preserve">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4" authorId="0">
      <text>
        <r>
          <rPr>
            <b val="true"/>
            <sz val="9"/>
            <color rgb="FF000000"/>
            <rFont val="Tahoma"/>
            <family val="2"/>
            <charset val="1"/>
          </rPr>
          <t xml:space="preserve">Author:
</t>
        </r>
        <r>
          <rPr>
            <sz val="9"/>
            <color rgb="FF000000"/>
            <rFont val="Tahoma"/>
            <family val="2"/>
            <charset val="1"/>
          </rPr>
          <t xml:space="preserve">Data for FY</t>
        </r>
      </text>
    </comment>
    <comment ref="S61" authorId="0">
      <text>
        <r>
          <rPr>
            <b val="true"/>
            <sz val="9"/>
            <color rgb="FF000000"/>
            <rFont val="Tahoma"/>
            <family val="2"/>
            <charset val="1"/>
          </rPr>
          <t xml:space="preserve">Author:
</t>
        </r>
        <r>
          <rPr>
            <sz val="9"/>
            <color rgb="FF000000"/>
            <rFont val="Tahoma"/>
            <family val="2"/>
            <charset val="1"/>
          </rPr>
          <t xml:space="preserve">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List>
</comments>
</file>

<file path=xl/comments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77" authorId="0">
      <text>
        <r>
          <rPr>
            <b val="true"/>
            <sz val="9"/>
            <color rgb="FF000000"/>
            <rFont val="Tahoma"/>
            <family val="2"/>
            <charset val="1"/>
          </rPr>
          <t xml:space="preserve">Author:
</t>
        </r>
        <r>
          <rPr>
            <sz val="9"/>
            <color rgb="FF000000"/>
            <rFont val="Tahoma"/>
            <family val="2"/>
            <charset val="1"/>
          </rPr>
          <t xml:space="preserve">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77" authorId="0">
      <text>
        <r>
          <rPr>
            <b val="true"/>
            <sz val="9"/>
            <color rgb="FF000000"/>
            <rFont val="Tahoma"/>
            <family val="2"/>
            <charset val="1"/>
          </rPr>
          <t xml:space="preserve">Author:
</t>
        </r>
        <r>
          <rPr>
            <sz val="9"/>
            <color rgb="FF000000"/>
            <rFont val="Tahoma"/>
            <family val="2"/>
            <charset val="1"/>
          </rPr>
          <t xml:space="preserve">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77" authorId="0">
      <text>
        <r>
          <rPr>
            <b val="true"/>
            <sz val="9"/>
            <color rgb="FF000000"/>
            <rFont val="Tahoma"/>
            <family val="2"/>
            <charset val="1"/>
          </rPr>
          <t xml:space="preserve">Author:
</t>
        </r>
        <r>
          <rPr>
            <sz val="9"/>
            <color rgb="FF000000"/>
            <rFont val="Tahoma"/>
            <family val="2"/>
            <charset val="1"/>
          </rPr>
          <t xml:space="preserve">Albania: 2010 Article IV Consultation—Staff Report; Staff Statement; Public
Information on the Executive Board Discussion; and Statement by the Executive
Director for Albania
July 2010 
http://www.imf.org/external/pubs/ft/scr/2010/cr10205.pdf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77" authorId="0">
      <text>
        <r>
          <rPr>
            <b val="true"/>
            <sz val="9"/>
            <color rgb="FF000000"/>
            <rFont val="Tahoma"/>
            <family val="2"/>
            <charset val="1"/>
          </rPr>
          <t xml:space="preserve">Author:
</t>
        </r>
        <r>
          <rPr>
            <sz val="9"/>
            <color rgb="FF000000"/>
            <rFont val="Tahoma"/>
            <family val="2"/>
            <charset val="1"/>
          </rPr>
          <t xml:space="preserve">Albania: 2011 Article IV Consultation—Staff Report; Public Information Notice on the
Executive Board Discussion; and Statement by the Executive Director for Albania 
October 2011
http://www.imf.org/external/pubs/ft/scr/2011/cr11313.pdf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77" authorId="0">
      <text>
        <r>
          <rPr>
            <b val="true"/>
            <sz val="9"/>
            <color rgb="FF000000"/>
            <rFont val="Tahoma"/>
            <family val="2"/>
            <charset val="1"/>
          </rPr>
          <t xml:space="preserve">Author:
</t>
        </r>
        <r>
          <rPr>
            <sz val="9"/>
            <color rgb="FF000000"/>
            <rFont val="Tahoma"/>
            <family val="2"/>
            <charset val="1"/>
          </rPr>
          <t xml:space="preserve">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77" authorId="0">
      <text>
        <r>
          <rPr>
            <b val="true"/>
            <sz val="9"/>
            <color rgb="FF000000"/>
            <rFont val="Tahoma"/>
            <family val="2"/>
            <charset val="1"/>
          </rPr>
          <t xml:space="preserve">Author:
</t>
        </r>
        <r>
          <rPr>
            <sz val="9"/>
            <color rgb="FF000000"/>
            <rFont val="Tahoma"/>
            <family val="2"/>
            <charset val="1"/>
          </rPr>
          <t xml:space="preserve">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77" authorId="0">
      <text>
        <r>
          <rPr>
            <b val="true"/>
            <sz val="9"/>
            <color rgb="FF000000"/>
            <rFont val="Tahoma"/>
            <family val="2"/>
            <charset val="1"/>
          </rPr>
          <t xml:space="preserve">Author:
</t>
        </r>
        <r>
          <rPr>
            <sz val="9"/>
            <color rgb="FF000000"/>
            <rFont val="Tahoma"/>
            <family val="2"/>
            <charset val="1"/>
          </rPr>
          <t xml:space="preserve">Albania: Fourth Review Under the Extended Arrangement and Request for Modification and Waiver of Applicability of Performance Criteria-Staff Report; and Press Release
May 19, 2015
http://www.imf.org/external/pubs/ft/scr/2015/cr15129.pdf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77" authorId="0">
      <text>
        <r>
          <rPr>
            <b val="true"/>
            <sz val="9"/>
            <color rgb="FF000000"/>
            <rFont val="Tahoma"/>
            <family val="2"/>
            <charset val="1"/>
          </rPr>
          <t xml:space="preserve">Author:
</t>
        </r>
        <r>
          <rPr>
            <sz val="9"/>
            <color rgb="FF000000"/>
            <rFont val="Tahoma"/>
            <family val="2"/>
            <charset val="1"/>
          </rPr>
          <t xml:space="preserve">Albania: Fourth Review Under the Extended Arrangement and Request for Modification and Waiver of Applicability of Performance Criteria-Staff Report; and Press Release
May 19, 2015
http://www.imf.org/external/pubs/ft/scr/2015/cr15129.pdf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77" authorId="0">
      <text>
        <r>
          <rPr>
            <b val="true"/>
            <sz val="9"/>
            <color rgb="FF000000"/>
            <rFont val="Tahoma"/>
            <family val="2"/>
            <charset val="1"/>
          </rPr>
          <t xml:space="preserve">Author:
</t>
        </r>
        <r>
          <rPr>
            <sz val="9"/>
            <color rgb="FF000000"/>
            <rFont val="Tahoma"/>
            <family val="2"/>
            <charset val="1"/>
          </rPr>
          <t xml:space="preserve">Albania: Fourth Review Under the Extended Arrangement and Request for Modification and Waiver of Applicability of Performance Criteria-Staff Report; and Press Release
May 19, 2015
http://www.imf.org/external/pubs/ft/scr/2015/cr15129.pdf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List>
</comments>
</file>

<file path=xl/comments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4" authorId="0">
      <text>
        <r>
          <rPr>
            <b val="true"/>
            <sz val="9"/>
            <color rgb="FF000000"/>
            <rFont val="Tahoma"/>
            <family val="2"/>
            <charset val="1"/>
          </rPr>
          <t xml:space="preserve">Author:
</t>
        </r>
        <r>
          <rPr>
            <sz val="9"/>
            <color rgb="FF000000"/>
            <rFont val="Tahoma"/>
            <family val="2"/>
            <charset val="1"/>
          </rPr>
          <t xml:space="preserve">Algeria: Statistical Appendix
March 2006 
http://www.imf.org/external/pubs/ft/scr/2006/cr06102.pdf
</t>
        </r>
      </text>
    </comment>
    <comment ref="E3" authorId="0">
      <text>
        <r>
          <rPr>
            <b val="true"/>
            <sz val="9"/>
            <color rgb="FF000000"/>
            <rFont val="Tahoma"/>
            <family val="2"/>
            <charset val="1"/>
          </rPr>
          <t xml:space="preserve">Author:
</t>
        </r>
      </text>
    </comment>
    <comment ref="E44" authorId="0">
      <text>
        <r>
          <rPr>
            <b val="true"/>
            <sz val="9"/>
            <color rgb="FF000000"/>
            <rFont val="Tahoma"/>
            <family val="2"/>
            <charset val="1"/>
          </rPr>
          <t xml:space="preserve">Author:
</t>
        </r>
        <r>
          <rPr>
            <sz val="9"/>
            <color rgb="FF000000"/>
            <rFont val="Tahoma"/>
            <family val="2"/>
            <charset val="1"/>
          </rPr>
          <t xml:space="preserve">Algeria: Statistical Appendix 
March 2007 
http://www.imf.org/external/pubs/ft/scr/2007/cr0795.pdf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4" authorId="0">
      <text>
        <r>
          <rPr>
            <b val="true"/>
            <sz val="9"/>
            <color rgb="FF000000"/>
            <rFont val="Tahoma"/>
            <family val="2"/>
            <charset val="1"/>
          </rPr>
          <t xml:space="preserve">Author:
</t>
        </r>
        <r>
          <rPr>
            <sz val="9"/>
            <color rgb="FF000000"/>
            <rFont val="Tahoma"/>
            <family val="2"/>
            <charset val="1"/>
          </rPr>
          <t xml:space="preserve">Algeria: Statistical Appendix
March 2008 
http://www.imf.org/external/pubs/ft/scr/2008/cr08102.pdf
</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4" authorId="0">
      <text>
        <r>
          <rPr>
            <b val="true"/>
            <sz val="9"/>
            <color rgb="FF000000"/>
            <rFont val="Tahoma"/>
            <family val="2"/>
            <charset val="1"/>
          </rPr>
          <t xml:space="preserve">Author:
</t>
        </r>
        <r>
          <rPr>
            <sz val="9"/>
            <color rgb="FF000000"/>
            <rFont val="Tahoma"/>
            <family val="2"/>
            <charset val="1"/>
          </rPr>
          <t xml:space="preserve">Algeria: Statistical Appendix 
April 2009 
http://www.imf.org/external/pubs/ft/scr/2009/cr09111.pdf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4" authorId="0">
      <text>
        <r>
          <rPr>
            <b val="true"/>
            <sz val="9"/>
            <color rgb="FF000000"/>
            <rFont val="Tahoma"/>
            <family val="2"/>
            <charset val="1"/>
          </rPr>
          <t xml:space="preserve">Author:
</t>
        </r>
        <r>
          <rPr>
            <sz val="9"/>
            <color rgb="FF000000"/>
            <rFont val="Tahoma"/>
            <family val="2"/>
            <charset val="1"/>
          </rPr>
          <t xml:space="preserve">Algeria: Statistical Appendix 
April 2009 
http://www.imf.org/external/pubs/ft/scr/2009/cr09111.pdf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4" authorId="0">
      <text>
        <r>
          <rPr>
            <b val="true"/>
            <sz val="9"/>
            <color rgb="FF000000"/>
            <rFont val="Tahoma"/>
            <family val="2"/>
            <charset val="1"/>
          </rPr>
          <t xml:space="preserve">Author:
</t>
        </r>
        <r>
          <rPr>
            <sz val="9"/>
            <color rgb="FF000000"/>
            <rFont val="Tahoma"/>
            <family val="2"/>
            <charset val="1"/>
          </rPr>
          <t xml:space="preserve">Algeria: Statistical Appendix 
February 2011 
http://www.imf.org/external/pubs/ft/scr/2011/cr1140.pdf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4" authorId="0">
      <text>
        <r>
          <rPr>
            <b val="true"/>
            <sz val="9"/>
            <color rgb="FF000000"/>
            <rFont val="Tahoma"/>
            <family val="2"/>
            <charset val="1"/>
          </rPr>
          <t xml:space="preserve">Author:
</t>
        </r>
        <r>
          <rPr>
            <sz val="9"/>
            <color rgb="FF000000"/>
            <rFont val="Tahoma"/>
            <family val="2"/>
            <charset val="1"/>
          </rPr>
          <t xml:space="preserve">Algeria: Statistical Appendix
January 2012 
http://www.imf.org/external/pubs/ft/scr/2012/cr1221.pdf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4" authorId="0">
      <text>
        <r>
          <rPr>
            <b val="true"/>
            <sz val="9"/>
            <color rgb="FF000000"/>
            <rFont val="Tahoma"/>
            <family val="2"/>
            <charset val="1"/>
          </rPr>
          <t xml:space="preserve">Author:
</t>
        </r>
        <r>
          <rPr>
            <sz val="9"/>
            <color rgb="FF000000"/>
            <rFont val="Tahoma"/>
            <family val="2"/>
            <charset val="1"/>
          </rPr>
          <t xml:space="preserve">Algeria: Statistical Appendix
January 2012 
http://www.imf.org/external/pubs/ft/scr/2012/cr1221.pdf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4" authorId="0">
      <text>
        <r>
          <rPr>
            <b val="true"/>
            <sz val="9"/>
            <color rgb="FF000000"/>
            <rFont val="Tahoma"/>
            <family val="2"/>
            <charset val="1"/>
          </rPr>
          <t xml:space="preserve">Author:
</t>
        </r>
        <r>
          <rPr>
            <sz val="9"/>
            <color rgb="FF000000"/>
            <rFont val="Tahoma"/>
            <family val="2"/>
            <charset val="1"/>
          </rPr>
          <t xml:space="preserve">Algeria: Statistical Appendix
February 2013 
http://www.imf.org/external/pubs/ft/scr/2013/cr1349.pdf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4" authorId="0">
      <text>
        <r>
          <rPr>
            <b val="true"/>
            <sz val="9"/>
            <color rgb="FF000000"/>
            <rFont val="Tahoma"/>
            <family val="2"/>
            <charset val="1"/>
          </rPr>
          <t xml:space="preserve">Author:
</t>
        </r>
        <r>
          <rPr>
            <sz val="9"/>
            <color rgb="FF000000"/>
            <rFont val="Tahoma"/>
            <family val="2"/>
            <charset val="1"/>
          </rPr>
          <t xml:space="preserve">Algeria: Staff Report for the 2013 Article IV Consultation
February 04, 2014
http://www.imf.org/external/pubs/ft/scr/2014/cr1432.pdf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4" authorId="0">
      <text>
        <r>
          <rPr>
            <b val="true"/>
            <sz val="9"/>
            <color rgb="FF000000"/>
            <rFont val="Tahoma"/>
            <family val="2"/>
            <charset val="1"/>
          </rPr>
          <t xml:space="preserve">Author:
</t>
        </r>
        <r>
          <rPr>
            <sz val="9"/>
            <color rgb="FF000000"/>
            <rFont val="Tahoma"/>
            <family val="2"/>
            <charset val="1"/>
          </rPr>
          <t xml:space="preserve">Algeria: Staff Report for the 2013 Article IV Consultation
February 04, 2014
http://www.imf.org/external/pubs/ft/scr/2014/cr1432.pdf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4" authorId="0">
      <text>
        <r>
          <rPr>
            <b val="true"/>
            <sz val="9"/>
            <color rgb="FF000000"/>
            <rFont val="Tahoma"/>
            <family val="2"/>
            <charset val="1"/>
          </rPr>
          <t xml:space="preserve">Author:
</t>
        </r>
        <r>
          <rPr>
            <sz val="9"/>
            <color rgb="FF000000"/>
            <rFont val="Tahoma"/>
            <family val="2"/>
            <charset val="1"/>
          </rPr>
          <t xml:space="preserve">Algeria: Staff Report for the 2013 Article IV Consultation
February 04, 2014
http://www.imf.org/external/pubs/ft/scr/2014/cr1432.pdf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List>
</comments>
</file>

<file path=xl/comments4.xml><?xml version="1.0" encoding="utf-8"?>
<comments xmlns="http://schemas.openxmlformats.org/spreadsheetml/2006/main" xmlns:xdr="http://schemas.openxmlformats.org/drawingml/2006/spreadsheetDrawing">
  <authors>
    <author/>
  </authors>
  <commentList>
    <comment ref="B2" authorId="0">
      <text>
        <r>
          <rPr>
            <b val="true"/>
            <sz val="9"/>
            <color rgb="FF000000"/>
            <rFont val="Tahoma"/>
            <family val="2"/>
            <charset val="1"/>
          </rPr>
          <t xml:space="preserve">Author:
</t>
        </r>
        <r>
          <rPr>
            <sz val="9"/>
            <color rgb="FF000000"/>
            <rFont val="Tahoma"/>
            <family val="2"/>
            <charset val="1"/>
          </rPr>
          <t xml:space="preserve">the data from 2000 to 2005 do not match with the rest of the data</t>
        </r>
      </text>
    </commen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91" authorId="0">
      <text>
        <r>
          <rPr>
            <b val="true"/>
            <sz val="9"/>
            <color rgb="FF000000"/>
            <rFont val="Tahoma"/>
            <family val="2"/>
            <charset val="1"/>
          </rPr>
          <t xml:space="preserve">Author:
</t>
        </r>
        <r>
          <rPr>
            <sz val="9"/>
            <color rgb="FF000000"/>
            <rFont val="Tahoma"/>
            <family val="2"/>
            <charset val="1"/>
          </rPr>
          <t xml:space="preserve">Angola: Second and Third Reviews Under the Stand-By Arrangement and Request for
Waivers of Nonobservance of Two Performance Criteria
September 2010 
http://www.imf.org/external/pubs/ft/scr/2010/cr10302.pdf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91" authorId="0">
      <text>
        <r>
          <rPr>
            <b val="true"/>
            <sz val="9"/>
            <color rgb="FF000000"/>
            <rFont val="Tahoma"/>
            <family val="2"/>
            <charset val="1"/>
          </rPr>
          <t xml:space="preserve">Author:
</t>
        </r>
        <r>
          <rPr>
            <sz val="9"/>
            <color rgb="FF000000"/>
            <rFont val="Tahoma"/>
            <family val="2"/>
            <charset val="1"/>
          </rPr>
          <t xml:space="preserve">Angola: Second and Third Reviews Under the Stand-By Arrangement and Request for
Waivers of Nonobservance of Two Performance Criteria
September 2010 
http://www.imf.org/external/pubs/ft/scr/2010/cr10302.pdf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91" authorId="0">
      <text>
        <r>
          <rPr>
            <b val="true"/>
            <sz val="9"/>
            <color rgb="FF000000"/>
            <rFont val="Tahoma"/>
            <family val="2"/>
            <charset val="1"/>
          </rPr>
          <t xml:space="preserve">Author:
</t>
        </r>
        <r>
          <rPr>
            <sz val="9"/>
            <color rgb="FF000000"/>
            <rFont val="Tahoma"/>
            <family val="2"/>
            <charset val="1"/>
          </rPr>
          <t xml:space="preserve">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4" authorId="0">
      <text>
        <r>
          <rPr>
            <b val="true"/>
            <sz val="9"/>
            <color rgb="FF000000"/>
            <rFont val="Tahoma"/>
            <family val="2"/>
            <charset val="1"/>
          </rPr>
          <t xml:space="preserve">Author:
</t>
        </r>
        <r>
          <rPr>
            <sz val="9"/>
            <color rgb="FF000000"/>
            <rFont val="Tahoma"/>
            <family val="2"/>
            <charset val="1"/>
          </rPr>
          <t xml:space="preserve">Antigua and Barbuda: Statistical Appendix
April 2006 
http://www.imf.org/external/pubs/ft/scr/2006/cr06146.pdf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4" authorId="0">
      <text>
        <r>
          <rPr>
            <b val="true"/>
            <sz val="9"/>
            <color rgb="FF000000"/>
            <rFont val="Tahoma"/>
            <family val="2"/>
            <charset val="1"/>
          </rPr>
          <t xml:space="preserve">Author:
</t>
        </r>
        <r>
          <rPr>
            <sz val="9"/>
            <color rgb="FF000000"/>
            <rFont val="Tahoma"/>
            <family val="2"/>
            <charset val="1"/>
          </rPr>
          <t xml:space="preserve">Antigua and Barbuda: Statistical Appendix 
July 2007 
http://www.imf.org/external/pubs/ft/scr/2007/cr07237.pdf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64" authorId="0">
      <text>
        <r>
          <rPr>
            <b val="true"/>
            <sz val="9"/>
            <color rgb="FF000000"/>
            <rFont val="Tahoma"/>
            <family val="2"/>
            <charset val="1"/>
          </rPr>
          <t xml:space="preserve">Author:
</t>
        </r>
        <r>
          <rPr>
            <sz val="9"/>
            <color rgb="FF000000"/>
            <rFont val="Tahoma"/>
            <family val="2"/>
            <charset val="1"/>
          </rPr>
          <t xml:space="preserve">Antigua and Barbuda: Statistical Appendix
July 2008 
http://www.imf.org/external/pubs/ft/scr/2008/cr08226.pdf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64" authorId="0">
      <text>
        <r>
          <rPr>
            <b val="true"/>
            <sz val="9"/>
            <color rgb="FF000000"/>
            <rFont val="Tahoma"/>
            <family val="2"/>
            <charset val="1"/>
          </rPr>
          <t xml:space="preserve">Author:
</t>
        </r>
        <r>
          <rPr>
            <sz val="9"/>
            <color rgb="FF000000"/>
            <rFont val="Tahoma"/>
            <family val="2"/>
            <charset val="1"/>
          </rPr>
          <t xml:space="preserve">Antigua and Barbuda: Statistical Appendix
July 2008 
http://www.imf.org/external/pubs/ft/scr/2008/cr08226.pdf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64" authorId="0">
      <text>
        <r>
          <rPr>
            <b val="true"/>
            <sz val="9"/>
            <color rgb="FF000000"/>
            <rFont val="Tahoma"/>
            <family val="2"/>
            <charset val="1"/>
          </rPr>
          <t xml:space="preserve">Author:
</t>
        </r>
        <r>
          <rPr>
            <sz val="9"/>
            <color rgb="FF000000"/>
            <rFont val="Tahoma"/>
            <family val="2"/>
            <charset val="1"/>
          </rPr>
          <t xml:space="preserve">Antigua and Barbuda: Statistical Appendix
July 2008 
http://www.imf.org/external/pubs/ft/scr/2008/cr08226.pdf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X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xdr="http://schemas.openxmlformats.org/drawingml/2006/spreadsheetDrawing">
  <authors>
    <author/>
  </authors>
  <commentList>
    <comment ref="B39" authorId="0">
      <text>
        <r>
          <rPr>
            <b val="true"/>
            <sz val="9"/>
            <color rgb="FF000000"/>
            <rFont val="Tahoma"/>
            <family val="2"/>
            <charset val="1"/>
          </rPr>
          <t xml:space="preserve">Author:
</t>
        </r>
        <r>
          <rPr>
            <sz val="9"/>
            <color rgb="FF000000"/>
            <rFont val="Tahoma"/>
            <family val="2"/>
            <charset val="1"/>
          </rPr>
          <t xml:space="preserve">from 2005 and before it is Capita expenditure and net lending </t>
        </r>
      </text>
    </comment>
    <comment ref="E3" authorId="0">
      <text>
        <r>
          <rPr>
            <b val="true"/>
            <sz val="9"/>
            <color rgb="FF000000"/>
            <rFont val="Tahoma"/>
            <family val="2"/>
            <charset val="1"/>
          </rPr>
          <t xml:space="preserve">Author:
</t>
        </r>
        <r>
          <rPr>
            <sz val="9"/>
            <color rgb="FF000000"/>
            <rFont val="Tahoma"/>
            <family val="2"/>
            <charset val="1"/>
          </rPr>
          <t xml:space="preserve">Data for CY </t>
        </r>
      </text>
    </comment>
    <comment ref="E67" authorId="0">
      <text>
        <r>
          <rPr>
            <b val="true"/>
            <sz val="9"/>
            <color rgb="FF000000"/>
            <rFont val="Tahoma"/>
            <family val="2"/>
            <charset val="1"/>
          </rPr>
          <t xml:space="preserve">Author:
</t>
        </r>
        <r>
          <rPr>
            <sz val="9"/>
            <color rgb="FF000000"/>
            <rFont val="Tahoma"/>
            <family val="2"/>
            <charset val="1"/>
          </rPr>
          <t xml:space="preserve">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3" authorId="0">
      <text>
        <r>
          <rPr>
            <b val="true"/>
            <sz val="9"/>
            <color rgb="FF000000"/>
            <rFont val="Tahoma"/>
            <family val="2"/>
            <charset val="1"/>
          </rPr>
          <t xml:space="preserve">Author:
</t>
        </r>
        <r>
          <rPr>
            <sz val="9"/>
            <color rgb="FF000000"/>
            <rFont val="Tahoma"/>
            <family val="2"/>
            <charset val="1"/>
          </rPr>
          <t xml:space="preserve">Data for CY </t>
        </r>
      </text>
    </comment>
    <comment ref="F67" authorId="0">
      <text>
        <r>
          <rPr>
            <b val="true"/>
            <sz val="9"/>
            <color rgb="FF000000"/>
            <rFont val="Tahoma"/>
            <family val="2"/>
            <charset val="1"/>
          </rPr>
          <t xml:space="preserve">Author:
</t>
        </r>
        <r>
          <rPr>
            <sz val="9"/>
            <color rgb="FF000000"/>
            <rFont val="Tahoma"/>
            <family val="2"/>
            <charset val="1"/>
          </rPr>
          <t xml:space="preserve">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3" authorId="0">
      <text>
        <r>
          <rPr>
            <b val="true"/>
            <sz val="9"/>
            <color rgb="FF000000"/>
            <rFont val="Tahoma"/>
            <family val="2"/>
            <charset val="1"/>
          </rPr>
          <t xml:space="preserve">Author:
</t>
        </r>
        <r>
          <rPr>
            <sz val="9"/>
            <color rgb="FF000000"/>
            <rFont val="Tahoma"/>
            <family val="2"/>
            <charset val="1"/>
          </rPr>
          <t xml:space="preserve">Data for CY </t>
        </r>
      </text>
    </comment>
    <comment ref="G67" authorId="0">
      <text>
        <r>
          <rPr>
            <b val="true"/>
            <sz val="9"/>
            <color rgb="FF000000"/>
            <rFont val="Tahoma"/>
            <family val="2"/>
            <charset val="1"/>
          </rPr>
          <t xml:space="preserve">Author:
</t>
        </r>
        <r>
          <rPr>
            <sz val="9"/>
            <color rgb="FF000000"/>
            <rFont val="Tahoma"/>
            <family val="2"/>
            <charset val="1"/>
          </rPr>
          <t xml:space="preserve">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67" authorId="0">
      <text>
        <r>
          <rPr>
            <b val="true"/>
            <sz val="9"/>
            <color rgb="FF000000"/>
            <rFont val="Tahoma"/>
            <family val="2"/>
            <charset val="1"/>
          </rPr>
          <t xml:space="preserve">Author:
</t>
        </r>
        <r>
          <rPr>
            <sz val="9"/>
            <color rgb="FF000000"/>
            <rFont val="Tahoma"/>
            <family val="2"/>
            <charset val="1"/>
          </rPr>
          <t xml:space="preserve">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5" authorId="0">
      <text>
        <r>
          <rPr>
            <b val="true"/>
            <sz val="9"/>
            <color rgb="FF000000"/>
            <rFont val="Tahoma"/>
            <family val="2"/>
            <charset val="1"/>
          </rPr>
          <t xml:space="preserve">Author:
</t>
        </r>
        <r>
          <rPr>
            <sz val="9"/>
            <color rgb="FF000000"/>
            <rFont val="Tahoma"/>
            <family val="2"/>
            <charset val="1"/>
          </rPr>
          <t xml:space="preserve">projected data/ thhey do not match with the actual revenue </t>
        </r>
      </text>
    </comment>
    <comment ref="I67" authorId="0">
      <text>
        <r>
          <rPr>
            <b val="true"/>
            <sz val="9"/>
            <color rgb="FF000000"/>
            <rFont val="Tahoma"/>
            <family val="2"/>
            <charset val="1"/>
          </rPr>
          <t xml:space="preserve">Author:
</t>
        </r>
        <r>
          <rPr>
            <sz val="9"/>
            <color rgb="FF000000"/>
            <rFont val="Tahoma"/>
            <family val="2"/>
            <charset val="1"/>
          </rPr>
          <t xml:space="preserve">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67" authorId="0">
      <text>
        <r>
          <rPr>
            <b val="true"/>
            <sz val="9"/>
            <color rgb="FF000000"/>
            <rFont val="Tahoma"/>
            <family val="2"/>
            <charset val="1"/>
          </rPr>
          <t xml:space="preserve">Author:
</t>
        </r>
        <r>
          <rPr>
            <sz val="9"/>
            <color rgb="FF000000"/>
            <rFont val="Tahoma"/>
            <family val="2"/>
            <charset val="1"/>
          </rPr>
          <t xml:space="preserve">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67" authorId="0">
      <text>
        <r>
          <rPr>
            <b val="true"/>
            <sz val="9"/>
            <color rgb="FF000000"/>
            <rFont val="Tahoma"/>
            <family val="2"/>
            <charset val="1"/>
          </rPr>
          <t xml:space="preserve">Author:
</t>
        </r>
        <r>
          <rPr>
            <sz val="9"/>
            <color rgb="FF000000"/>
            <rFont val="Tahoma"/>
            <family val="2"/>
            <charset val="1"/>
          </rPr>
          <t xml:space="preserve">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67" authorId="0">
      <text>
        <r>
          <rPr>
            <b val="true"/>
            <sz val="9"/>
            <color rgb="FF000000"/>
            <rFont val="Tahoma"/>
            <family val="2"/>
            <charset val="1"/>
          </rPr>
          <t xml:space="preserve">Author:
</t>
        </r>
        <r>
          <rPr>
            <sz val="9"/>
            <color rgb="FF000000"/>
            <rFont val="Tahoma"/>
            <family val="2"/>
            <charset val="1"/>
          </rPr>
          <t xml:space="preserve">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List>
</comments>
</file>

<file path=xl/comments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Different currency, the calculations are based on different Gdp
Problem with the %of revenue in GDP 
</t>
        </r>
      </text>
    </comment>
    <comment ref="D70" authorId="0">
      <text>
        <r>
          <rPr>
            <b val="true"/>
            <sz val="9"/>
            <color rgb="FF000000"/>
            <rFont val="Tahoma"/>
            <family val="2"/>
            <charset val="1"/>
          </rPr>
          <t xml:space="preserve">Author:
</t>
        </r>
        <r>
          <rPr>
            <sz val="9"/>
            <color rgb="FF000000"/>
            <rFont val="Tahoma"/>
            <family val="2"/>
            <charset val="1"/>
          </rPr>
          <t xml:space="preserve">Azerbaijan Republic: Statistical Appendix 
January 2005 
http://www.imf.org/external/pubs/ft/scr/2005/cr0518.pdf</t>
        </r>
      </text>
    </comment>
    <comment ref="E70" authorId="0">
      <text>
        <r>
          <rPr>
            <b val="true"/>
            <sz val="9"/>
            <color rgb="FF000000"/>
            <rFont val="Tahoma"/>
            <family val="2"/>
            <charset val="1"/>
          </rPr>
          <t xml:space="preserve">Author:
</t>
        </r>
        <r>
          <rPr>
            <sz val="9"/>
            <color rgb="FF000000"/>
            <rFont val="Tahoma"/>
            <family val="2"/>
            <charset val="1"/>
          </rPr>
          <t xml:space="preserve">Azerbaijan Republic: Statistical Appendix 
January 2005 
http://www.imf.org/external/pubs/ft/scr/2005/cr0518.pdf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70" authorId="0">
      <text>
        <r>
          <rPr>
            <b val="true"/>
            <sz val="9"/>
            <color rgb="FF000000"/>
            <rFont val="Tahoma"/>
            <family val="2"/>
            <charset val="1"/>
          </rPr>
          <t xml:space="preserve">Author:
</t>
        </r>
        <r>
          <rPr>
            <sz val="9"/>
            <color rgb="FF000000"/>
            <rFont val="Tahoma"/>
            <family val="2"/>
            <charset val="1"/>
          </rPr>
          <t xml:space="preserve">Azerbaijan Republic: Statistical Appendix 
January 2005 
http://www.imf.org/external/pubs/ft/scr/2005/cr0518.pdf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70" authorId="0">
      <text>
        <r>
          <rPr>
            <b val="true"/>
            <sz val="9"/>
            <color rgb="FF000000"/>
            <rFont val="Tahoma"/>
            <family val="2"/>
            <charset val="1"/>
          </rPr>
          <t xml:space="preserve">Author:
</t>
        </r>
        <r>
          <rPr>
            <sz val="9"/>
            <color rgb="FF000000"/>
            <rFont val="Tahoma"/>
            <family val="2"/>
            <charset val="1"/>
          </rPr>
          <t xml:space="preserve">Republic of Azerbaijan: 2007 Article IV Consultation—Staff Report; Public
Information Notice on the Executive Board Discussion; and Statement by the Executive
Director for the Republic of Azerbaijan 
June 2007
http://www.imf.org/external/pubs/ft/scr/2007/cr07191.pdf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70" authorId="0">
      <text>
        <r>
          <rPr>
            <b val="true"/>
            <sz val="9"/>
            <color rgb="FF000000"/>
            <rFont val="Tahoma"/>
            <family val="2"/>
            <charset val="1"/>
          </rPr>
          <t xml:space="preserve">Author:
</t>
        </r>
        <r>
          <rPr>
            <sz val="9"/>
            <color rgb="FF000000"/>
            <rFont val="Tahoma"/>
            <family val="2"/>
            <charset val="1"/>
          </rPr>
          <t xml:space="preserve">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70" authorId="0">
      <text>
        <r>
          <rPr>
            <b val="true"/>
            <sz val="9"/>
            <color rgb="FF000000"/>
            <rFont val="Tahoma"/>
            <family val="2"/>
            <charset val="1"/>
          </rPr>
          <t xml:space="preserve">Author:
</t>
        </r>
        <r>
          <rPr>
            <sz val="9"/>
            <color rgb="FF000000"/>
            <rFont val="Tahoma"/>
            <family val="2"/>
            <charset val="1"/>
          </rPr>
          <t xml:space="preserve">Republic of Azerbaijan: 2010 Article IV Consultation—Staff Report; Public
Information Notice on the Executive Board Discussion; and Statement by the Executive
Director for Azerbaijan 
May 2010 
http://www.imf.org/external/pubs/ft/scr/2010/cr10113.pdf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70" authorId="0">
      <text>
        <r>
          <rPr>
            <b val="true"/>
            <sz val="9"/>
            <color rgb="FF000000"/>
            <rFont val="Tahoma"/>
            <family val="2"/>
            <charset val="1"/>
          </rPr>
          <t xml:space="preserve">Author:
</t>
        </r>
        <r>
          <rPr>
            <sz val="9"/>
            <color rgb="FF000000"/>
            <rFont val="Tahoma"/>
            <family val="2"/>
            <charset val="1"/>
          </rPr>
          <t xml:space="preserve">Republic of Azerbaijan: 2010 Article IV Consultation—Staff Report; Public
Information Notice on the Executive Board Discussion; and Statement by the Executive
Director for Azerbaijan 
May 2010 
http://www.imf.org/external/pubs/ft/scr/2010/cr10113.pdf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70" authorId="0">
      <text>
        <r>
          <rPr>
            <b val="true"/>
            <sz val="9"/>
            <color rgb="FF000000"/>
            <rFont val="Tahoma"/>
            <family val="2"/>
            <charset val="1"/>
          </rPr>
          <t xml:space="preserve">Author:
</t>
        </r>
        <r>
          <rPr>
            <sz val="9"/>
            <color rgb="FF000000"/>
            <rFont val="Tahoma"/>
            <family val="2"/>
            <charset val="1"/>
          </rPr>
          <t xml:space="preserve">
Republic of Azerbaijan: Staff Report for the 2011 Article IV Consultation
 January 18, 2012
http://www.imf.org/external/pubs/ft/scr/2012/cr1205.pdf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70" authorId="0">
      <text>
        <r>
          <rPr>
            <b val="true"/>
            <sz val="9"/>
            <color rgb="FF000000"/>
            <rFont val="Tahoma"/>
            <family val="2"/>
            <charset val="1"/>
          </rPr>
          <t xml:space="preserve">Author:
</t>
        </r>
        <r>
          <rPr>
            <sz val="9"/>
            <color rgb="FF000000"/>
            <rFont val="Tahoma"/>
            <family val="2"/>
            <charset val="1"/>
          </rPr>
          <t xml:space="preserve">Republic of Azerbaijan : 2013 Article IV Consultation
 June 19, 2013
http://www.imf.org/external/pubs/cat/longres.aspx?sk=40687.0</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8.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F47" authorId="0">
      <text>
        <r>
          <rPr>
            <b val="true"/>
            <sz val="9"/>
            <color rgb="FF000000"/>
            <rFont val="Tahoma"/>
            <family val="2"/>
            <charset val="1"/>
          </rPr>
          <t xml:space="preserve">Author:
</t>
        </r>
        <r>
          <rPr>
            <sz val="9"/>
            <color rgb="FF000000"/>
            <rFont val="Tahoma"/>
            <family val="2"/>
            <charset val="1"/>
          </rPr>
          <t xml:space="preserve">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G47" authorId="0">
      <text>
        <r>
          <rPr>
            <b val="true"/>
            <sz val="9"/>
            <color rgb="FF000000"/>
            <rFont val="Tahoma"/>
            <family val="2"/>
            <charset val="1"/>
          </rPr>
          <t xml:space="preserve">Author:
</t>
        </r>
        <r>
          <rPr>
            <sz val="9"/>
            <color rgb="FF000000"/>
            <rFont val="Tahoma"/>
            <family val="2"/>
            <charset val="1"/>
          </rPr>
          <t xml:space="preserve">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H47" authorId="0">
      <text>
        <r>
          <rPr>
            <b val="true"/>
            <sz val="9"/>
            <color rgb="FF000000"/>
            <rFont val="Tahoma"/>
            <family val="2"/>
            <charset val="1"/>
          </rPr>
          <t xml:space="preserve">Author:
</t>
        </r>
        <r>
          <rPr>
            <sz val="9"/>
            <color rgb="FF000000"/>
            <rFont val="Tahoma"/>
            <family val="2"/>
            <charset val="1"/>
          </rPr>
          <t xml:space="preserve">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I47" authorId="0">
      <text>
        <r>
          <rPr>
            <b val="true"/>
            <sz val="9"/>
            <color rgb="FF000000"/>
            <rFont val="Tahoma"/>
            <family val="2"/>
            <charset val="1"/>
          </rPr>
          <t xml:space="preserve">Author:
</t>
        </r>
        <r>
          <rPr>
            <sz val="9"/>
            <color rgb="FF000000"/>
            <rFont val="Tahoma"/>
            <family val="2"/>
            <charset val="1"/>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J47" authorId="0">
      <text>
        <r>
          <rPr>
            <b val="true"/>
            <sz val="9"/>
            <color rgb="FF000000"/>
            <rFont val="Tahoma"/>
            <family val="2"/>
            <charset val="1"/>
          </rPr>
          <t xml:space="preserve">Author:
</t>
        </r>
        <r>
          <rPr>
            <sz val="9"/>
            <color rgb="FF000000"/>
            <rFont val="Tahoma"/>
            <family val="2"/>
            <charset val="1"/>
          </rPr>
          <t xml:space="preserve">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K47" authorId="0">
      <text>
        <r>
          <rPr>
            <b val="true"/>
            <sz val="9"/>
            <color rgb="FF000000"/>
            <rFont val="Tahoma"/>
            <family val="2"/>
            <charset val="1"/>
          </rPr>
          <t xml:space="preserve">Author:
</t>
        </r>
        <r>
          <rPr>
            <sz val="9"/>
            <color rgb="FF000000"/>
            <rFont val="Tahoma"/>
            <family val="2"/>
            <charset val="1"/>
          </rPr>
          <t xml:space="preserve">Bangladesh: 2009 Article IV Consultation—Staff Report; Staff Supplement; Public
Information Notice on the Executive Board Discussion
February 2010
https://www.imf.org/external/pubs/ft/scr/2010/cr1055.pdf</t>
        </r>
      </text>
    </comment>
    <comment ref="L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L47" authorId="0">
      <text>
        <r>
          <rPr>
            <b val="true"/>
            <sz val="9"/>
            <color rgb="FF000000"/>
            <rFont val="Tahoma"/>
            <family val="2"/>
            <charset val="1"/>
          </rPr>
          <t xml:space="preserve">Author:
</t>
        </r>
        <r>
          <rPr>
            <sz val="9"/>
            <color rgb="FF000000"/>
            <rFont val="Tahoma"/>
            <family val="2"/>
            <charset val="1"/>
          </rPr>
          <t xml:space="preserve">Bangladesh: 2009 Article IV Consultation—Staff Report; Staff Supplement; Public
Information Notice on the Executive Board Discussion
February 2010
https://www.imf.org/external/pubs/ft/scr/2010/cr1055.pdf</t>
        </r>
      </text>
    </comment>
    <comment ref="M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M47" authorId="0">
      <text>
        <r>
          <rPr>
            <b val="true"/>
            <sz val="9"/>
            <color rgb="FF000000"/>
            <rFont val="Tahoma"/>
            <family val="2"/>
            <charset val="1"/>
          </rPr>
          <t xml:space="preserve">Author:
</t>
        </r>
        <r>
          <rPr>
            <sz val="9"/>
            <color rgb="FF000000"/>
            <rFont val="Tahoma"/>
            <family val="2"/>
            <charset val="1"/>
          </rPr>
          <t xml:space="preserve">BANGLADESH
2011 ARTICLE IV CONSULTATION
Novmber 2011
https://www.imf.org/external/pubs/ft/scr/2011/cr11314.pdf</t>
        </r>
      </text>
    </comment>
    <comment ref="N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N47" authorId="0">
      <text>
        <r>
          <rPr>
            <b val="true"/>
            <sz val="9"/>
            <color rgb="FF000000"/>
            <rFont val="Tahoma"/>
            <family val="2"/>
            <charset val="1"/>
          </rPr>
          <t xml:space="preserve">Author:
</t>
        </r>
        <r>
          <rPr>
            <sz val="9"/>
            <color rgb="FF000000"/>
            <rFont val="Tahoma"/>
            <family val="2"/>
            <charset val="1"/>
          </rPr>
          <t xml:space="preserve">SECOND REVIEW UNDER THE THREE-YEAR ARRANGEMENT
UNDER THE EXTENDED CREDIT FACILITY AND REQUEST FOR
MODIFICATION OF PERFORMANCE CRITERIA 
May 2013
https://www.imf.org/external/pubs/ft/scr/2013/cr13157.pdf</t>
        </r>
      </text>
    </comment>
    <comment ref="O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O47" authorId="0">
      <text>
        <r>
          <rPr>
            <b val="true"/>
            <sz val="9"/>
            <color rgb="FF000000"/>
            <rFont val="Tahoma"/>
            <family val="2"/>
            <charset val="1"/>
          </rPr>
          <t xml:space="preserve">Author:
</t>
        </r>
        <r>
          <rPr>
            <sz val="9"/>
            <color rgb="FF000000"/>
            <rFont val="Tahoma"/>
            <family val="2"/>
            <charset val="1"/>
          </rPr>
          <t xml:space="preserve">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P47" authorId="0">
      <text>
        <r>
          <rPr>
            <b val="true"/>
            <sz val="9"/>
            <color rgb="FF000000"/>
            <rFont val="Tahoma"/>
            <family val="2"/>
            <charset val="1"/>
          </rPr>
          <t xml:space="preserve">Author:
</t>
        </r>
        <r>
          <rPr>
            <sz val="9"/>
            <color rgb="FF000000"/>
            <rFont val="Tahoma"/>
            <family val="2"/>
            <charset val="1"/>
          </rPr>
          <t xml:space="preserve">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Q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R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R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S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S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T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T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U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U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List>
</comments>
</file>

<file path=xl/comments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58" authorId="0">
      <text>
        <r>
          <rPr>
            <b val="true"/>
            <sz val="9"/>
            <color rgb="FF000000"/>
            <rFont val="Tahoma"/>
            <family val="2"/>
            <charset val="1"/>
          </rPr>
          <t xml:space="preserve">Author:
</t>
        </r>
        <r>
          <rPr>
            <sz val="9"/>
            <color rgb="FF000000"/>
            <rFont val="Tahoma"/>
            <family val="2"/>
            <charset val="1"/>
          </rPr>
          <t xml:space="preserve">Republic of Belarus : 2013 Article IV Consultation and Fourth Post-Program Monitoring Discussions
June 12, 2013
http://www.imf.org/external/pubs/ft/scr/2013/cr13159.pdf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58" authorId="0">
      <text>
        <r>
          <rPr>
            <b val="true"/>
            <sz val="9"/>
            <color rgb="FF000000"/>
            <rFont val="Tahoma"/>
            <family val="2"/>
            <charset val="1"/>
          </rPr>
          <t xml:space="preserve">Author:
</t>
        </r>
        <r>
          <rPr>
            <sz val="9"/>
            <color rgb="FF000000"/>
            <rFont val="Tahoma"/>
            <family val="2"/>
            <charset val="1"/>
          </rPr>
          <t xml:space="preserve">Republic of Belarus : 2013 Article IV Consultation and Fourth Post-Program Monitoring Discussions
June 12, 2013
http://www.imf.org/external/pubs/ft/scr/2013/cr13159.pdf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58" authorId="0">
      <text>
        <r>
          <rPr>
            <b val="true"/>
            <sz val="9"/>
            <color rgb="FF000000"/>
            <rFont val="Tahoma"/>
            <family val="2"/>
            <charset val="1"/>
          </rPr>
          <t xml:space="preserve">Author:
</t>
        </r>
        <r>
          <rPr>
            <sz val="9"/>
            <color rgb="FF000000"/>
            <rFont val="Tahoma"/>
            <family val="2"/>
            <charset val="1"/>
          </rPr>
          <t xml:space="preserve">Republic of Belarus : 2013 Article IV Consultation and Fourth Post-Program Monitoring Discussions
June 12, 2013
http://www.imf.org/external/pubs/ft/scr/2013/cr13159.pdf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0.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D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E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F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G2" authorId="0">
      <text>
        <r>
          <rPr>
            <b val="true"/>
            <sz val="9"/>
            <color rgb="FF000000"/>
            <rFont val="Tahoma"/>
            <family val="2"/>
            <charset val="1"/>
          </rPr>
          <t xml:space="preserve">Author:
</t>
        </r>
        <r>
          <rPr>
            <sz val="9"/>
            <color rgb="FF000000"/>
            <rFont val="Tahoma"/>
            <family val="2"/>
            <charset val="1"/>
          </rPr>
          <t xml:space="preserve">2002 missing due to changes FY-CY-FY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5" authorId="0">
      <text>
        <r>
          <rPr>
            <b val="true"/>
            <sz val="9"/>
            <color rgb="FF000000"/>
            <rFont val="Tahoma"/>
            <family val="2"/>
            <charset val="1"/>
          </rPr>
          <t xml:space="preserve">Author:
</t>
        </r>
        <r>
          <rPr>
            <sz val="9"/>
            <color rgb="FF000000"/>
            <rFont val="Tahoma"/>
            <family val="2"/>
            <charset val="1"/>
          </rPr>
          <t xml:space="preserve">Prel. 
</t>
        </r>
      </text>
    </comment>
    <comment ref="I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J62" authorId="0">
      <text>
        <r>
          <rPr>
            <b val="true"/>
            <sz val="9"/>
            <color rgb="FF000000"/>
            <rFont val="Tahoma"/>
            <family val="2"/>
            <charset val="1"/>
          </rPr>
          <t xml:space="preserve">Author:
</t>
        </r>
        <r>
          <rPr>
            <sz val="9"/>
            <color rgb="FF000000"/>
            <rFont val="Tahoma"/>
            <family val="2"/>
            <charset val="1"/>
          </rPr>
          <t xml:space="preserve">Belize: 2008 Article IV Consultation—Staff Report; and Public Information Notice on
the Executive Board Discussion by the Executive Director for Belize
March 2008 
http://www.imf.org/external/pubs/ft/scr/2008/cr0888.pdf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K62" authorId="0">
      <text>
        <r>
          <rPr>
            <b val="true"/>
            <sz val="9"/>
            <color rgb="FF000000"/>
            <rFont val="Tahoma"/>
            <family val="2"/>
            <charset val="1"/>
          </rPr>
          <t xml:space="preserve">Author:
</t>
        </r>
        <r>
          <rPr>
            <sz val="9"/>
            <color rgb="FF000000"/>
            <rFont val="Tahoma"/>
            <family val="2"/>
            <charset val="1"/>
          </rPr>
          <t xml:space="preserve">
Belize : Staff Report for the 2011 Article IV Consultation
 December 02, 2011
http://www.imf.org/external/pubs/ft/scr/2011/cr11340.pdf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62" authorId="0">
      <text>
        <r>
          <rPr>
            <b val="true"/>
            <sz val="9"/>
            <color rgb="FF000000"/>
            <rFont val="Tahoma"/>
            <family val="2"/>
            <charset val="1"/>
          </rPr>
          <t xml:space="preserve">Author:
</t>
        </r>
        <r>
          <rPr>
            <sz val="9"/>
            <color rgb="FF000000"/>
            <rFont val="Tahoma"/>
            <family val="2"/>
            <charset val="1"/>
          </rPr>
          <t xml:space="preserve">
Belize : Staff Report for the 2013 Article IV Consultation
 July 23, 2013
http://www.imf.org/external/pubs/ft/scr/2013/cr13227.pdf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N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O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P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Q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R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S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T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U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List>
</comments>
</file>

<file path=xl/comments11.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69" authorId="0">
      <text>
        <r>
          <rPr>
            <b val="true"/>
            <sz val="9"/>
            <color rgb="FF000000"/>
            <rFont val="Tahoma"/>
            <family val="2"/>
            <charset val="1"/>
          </rPr>
          <t xml:space="preserve">Author:
</t>
        </r>
        <r>
          <rPr>
            <sz val="9"/>
            <color rgb="FF000000"/>
            <rFont val="Tahoma"/>
            <family val="2"/>
            <charset val="1"/>
          </rPr>
          <t xml:space="preserve">Benin: 2004 Article IV Consultation—Staff Report; Staff Statement; Public 
Information Notice on the Executive Board Discussion; and Statement by the Executive 
Director for Benin 
November 2004 
https://www.imf.org/external/pubs/ft/scr/2004/cr04368.pdf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9" authorId="0">
      <text>
        <r>
          <rPr>
            <b val="true"/>
            <sz val="9"/>
            <color rgb="FF000000"/>
            <rFont val="Tahoma"/>
            <family val="2"/>
            <charset val="1"/>
          </rPr>
          <t xml:space="preserve">Author:
</t>
        </r>
        <r>
          <rPr>
            <sz val="9"/>
            <color rgb="FF000000"/>
            <rFont val="Tahoma"/>
            <family val="2"/>
            <charset val="1"/>
          </rPr>
          <t xml:space="preserve">Benin: 2004 Article IV Consultation—Staff Report; Staff Statement; Public 
Information Notice on the Executive Board Discussion; and Statement by the Executive 
Director for Benin 
November 2004 
https://www.imf.org/external/pubs/ft/scr/2004/cr04368.pdf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9" authorId="0">
      <text>
        <r>
          <rPr>
            <b val="true"/>
            <sz val="9"/>
            <color rgb="FF000000"/>
            <rFont val="Tahoma"/>
            <family val="2"/>
            <charset val="1"/>
          </rPr>
          <t xml:space="preserve">Author:
</t>
        </r>
        <r>
          <rPr>
            <sz val="9"/>
            <color rgb="FF000000"/>
            <rFont val="Tahoma"/>
            <family val="2"/>
            <charset val="1"/>
          </rPr>
          <t xml:space="preserve">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9" authorId="0">
      <text>
        <r>
          <rPr>
            <b val="true"/>
            <sz val="9"/>
            <color rgb="FF000000"/>
            <rFont val="Tahoma"/>
            <family val="2"/>
            <charset val="1"/>
          </rPr>
          <t xml:space="preserve">Author:
</t>
        </r>
        <r>
          <rPr>
            <sz val="9"/>
            <color rgb="FF000000"/>
            <rFont val="Tahoma"/>
            <family val="2"/>
            <charset val="1"/>
          </rPr>
          <t xml:space="preserve">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9" authorId="0">
      <text>
        <r>
          <rPr>
            <b val="true"/>
            <sz val="9"/>
            <color rgb="FF000000"/>
            <rFont val="Tahoma"/>
            <family val="2"/>
            <charset val="1"/>
          </rPr>
          <t xml:space="preserve">Author:
</t>
        </r>
        <r>
          <rPr>
            <sz val="9"/>
            <color rgb="FF000000"/>
            <rFont val="Tahoma"/>
            <family val="2"/>
            <charset val="1"/>
          </rPr>
          <t xml:space="preserve">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9" authorId="0">
      <text>
        <r>
          <rPr>
            <b val="true"/>
            <sz val="9"/>
            <color rgb="FF000000"/>
            <rFont val="Tahoma"/>
            <family val="2"/>
            <charset val="1"/>
          </rPr>
          <t xml:space="preserve">Author:
</t>
        </r>
        <r>
          <rPr>
            <sz val="9"/>
            <color rgb="FF000000"/>
            <rFont val="Tahoma"/>
            <family val="2"/>
            <charset val="1"/>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9" authorId="0">
      <text>
        <r>
          <rPr>
            <b val="true"/>
            <sz val="9"/>
            <color rgb="FF000000"/>
            <rFont val="Tahoma"/>
            <family val="2"/>
            <charset val="1"/>
          </rPr>
          <t xml:space="preserve">Author:
</t>
        </r>
        <r>
          <rPr>
            <sz val="9"/>
            <color rgb="FF000000"/>
            <rFont val="Tahoma"/>
            <family val="2"/>
            <charset val="1"/>
          </rPr>
          <t xml:space="preserve">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9" authorId="0">
      <text>
        <r>
          <rPr>
            <b val="true"/>
            <sz val="9"/>
            <color rgb="FF000000"/>
            <rFont val="Tahoma"/>
            <family val="2"/>
            <charset val="1"/>
          </rPr>
          <t xml:space="preserve">Author:
</t>
        </r>
        <r>
          <rPr>
            <sz val="9"/>
            <color rgb="FF000000"/>
            <rFont val="Tahoma"/>
            <family val="2"/>
            <charset val="1"/>
          </rPr>
          <t xml:space="preserve">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9" authorId="0">
      <text>
        <r>
          <rPr>
            <b val="true"/>
            <sz val="9"/>
            <color rgb="FF000000"/>
            <rFont val="Tahoma"/>
            <family val="2"/>
            <charset val="1"/>
          </rPr>
          <t xml:space="preserve">Author:
</t>
        </r>
        <r>
          <rPr>
            <sz val="9"/>
            <color rgb="FF000000"/>
            <rFont val="Tahoma"/>
            <family val="2"/>
            <charset val="1"/>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9" authorId="0">
      <text>
        <r>
          <rPr>
            <b val="true"/>
            <sz val="9"/>
            <color rgb="FF000000"/>
            <rFont val="Tahoma"/>
            <family val="2"/>
            <charset val="1"/>
          </rPr>
          <t xml:space="preserve">Author:
</t>
        </r>
        <r>
          <rPr>
            <sz val="9"/>
            <color rgb="FF000000"/>
            <rFont val="Tahoma"/>
            <family val="2"/>
            <charset val="1"/>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N69" authorId="0">
      <text>
        <r>
          <rPr>
            <b val="true"/>
            <sz val="9"/>
            <color rgb="FF000000"/>
            <rFont val="Tahoma"/>
            <family val="2"/>
            <charset val="1"/>
          </rPr>
          <t xml:space="preserve">Author:
</t>
        </r>
        <r>
          <rPr>
            <sz val="9"/>
            <color rgb="FF000000"/>
            <rFont val="Tahoma"/>
            <family val="2"/>
            <charset val="1"/>
          </rPr>
          <t xml:space="preserve">Benin: Fifth Review Under the Extended Credit Facility and Request for Extension of the Arrangement
September 11, 2013
http://www.imf.org/external/pubs/ft/scr/2013/cr13286.pdf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 authorId="0">
      <text>
        <r>
          <rPr>
            <b val="true"/>
            <sz val="9"/>
            <color rgb="FF000000"/>
            <rFont val="Tahoma"/>
            <family val="2"/>
            <charset val="1"/>
          </rPr>
          <t xml:space="preserve">Author:
</t>
        </r>
        <r>
          <rPr>
            <sz val="10"/>
            <color rgb="FF000000"/>
            <rFont val="Tahoma"/>
            <family val="2"/>
            <charset val="1"/>
          </rPr>
          <t xml:space="preserve">This was calculated from grant amounts (see below), as opposed to other totals derived from gdp,  to resolve problems with over estimation later on.</t>
        </r>
      </text>
    </comment>
    <comment ref="O63" authorId="0">
      <text>
        <r>
          <rPr>
            <b val="true"/>
            <sz val="9"/>
            <color rgb="FF000000"/>
            <rFont val="Tahoma"/>
            <family val="2"/>
            <charset val="1"/>
          </rPr>
          <t xml:space="preserve">Author:
</t>
        </r>
        <r>
          <rPr>
            <sz val="9"/>
            <color rgb="FF000000"/>
            <rFont val="Tahoma"/>
            <family val="2"/>
            <charset val="1"/>
          </rPr>
          <t xml:space="preserve">Taken to be total budgetary assistance, since estimate derived from gdp (above)  was 
greater than total.</t>
        </r>
      </text>
    </comment>
    <comment ref="O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P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Q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R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 authorId="0">
      <text>
        <r>
          <rPr>
            <b val="true"/>
            <sz val="9"/>
            <color rgb="FF000000"/>
            <rFont val="Tahoma"/>
            <family val="2"/>
            <charset val="1"/>
          </rPr>
          <t xml:space="preserve">Author:
</t>
        </r>
        <r>
          <rPr>
            <sz val="10"/>
            <color rgb="FF000000"/>
            <rFont val="Tahoma"/>
            <family val="2"/>
            <charset val="1"/>
          </rPr>
          <t xml:space="preserve">This was calculated from grant and revenue totals, as opposed to other totals derived from gdp, since there were no budget support grants to estimate. 
</t>
        </r>
      </text>
    </comment>
    <comment ref="S12" authorId="0">
      <text>
        <r>
          <rPr>
            <b val="true"/>
            <sz val="9"/>
            <color rgb="FF000000"/>
            <rFont val="Tahoma"/>
            <family val="2"/>
            <charset val="1"/>
          </rPr>
          <t xml:space="preserve">Author:
</t>
        </r>
        <r>
          <rPr>
            <sz val="9"/>
            <color rgb="FF000000"/>
            <rFont val="Tahoma"/>
            <family val="2"/>
            <charset val="1"/>
          </rPr>
          <t xml:space="preserve">Taken to be project grants only, rather than estimating from gdp, sinec this gave an over estimate.</t>
        </r>
      </text>
    </comment>
    <comment ref="S14" authorId="0">
      <text>
        <r>
          <rPr>
            <b val="true"/>
            <sz val="9"/>
            <color rgb="FF000000"/>
            <rFont val="Tahoma"/>
            <family val="2"/>
            <charset val="1"/>
          </rPr>
          <t xml:space="preserve">Author:
</t>
        </r>
        <r>
          <rPr>
            <sz val="9"/>
            <color rgb="FF000000"/>
            <rFont val="Tahoma"/>
            <family val="2"/>
            <charset val="1"/>
          </rPr>
          <t xml:space="preserve">Table 2b confirms this for 2015.</t>
        </r>
      </text>
    </comment>
    <comment ref="S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T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U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V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W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X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List>
</comments>
</file>

<file path=xl/comments12.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46" authorId="0">
      <text>
        <r>
          <rPr>
            <b val="true"/>
            <sz val="9"/>
            <color rgb="FF000000"/>
            <rFont val="Tahoma"/>
            <family val="2"/>
            <charset val="1"/>
          </rPr>
          <t xml:space="preserve">Author:
</t>
        </r>
        <r>
          <rPr>
            <sz val="9"/>
            <color rgb="FF000000"/>
            <rFont val="Tahoma"/>
            <family val="2"/>
            <charset val="1"/>
          </rPr>
          <t xml:space="preserve">Bhutan: 2009 Article IV Consultation—Staff Report; Staff Supplement; and Public
Information Notice on the Executive Board Discussion
December 2009 
http://www.imf.org/external/pubs/ft/scr/2009/cr09334.pdf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46" authorId="0">
      <text>
        <r>
          <rPr>
            <b val="true"/>
            <sz val="9"/>
            <color rgb="FF000000"/>
            <rFont val="Tahoma"/>
            <family val="2"/>
            <charset val="1"/>
          </rPr>
          <t xml:space="preserve">Author:
</t>
        </r>
        <r>
          <rPr>
            <sz val="9"/>
            <color rgb="FF000000"/>
            <rFont val="Tahoma"/>
            <family val="2"/>
            <charset val="1"/>
          </rPr>
          <t xml:space="preserve">Bhutan: 2009 Article IV Consultation—Staff Report; Staff Supplement; and Public
Information Notice on the Executive Board Discussion
December 2009 
http://www.imf.org/external/pubs/ft/scr/2009/cr09334.pdf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46" authorId="0">
      <text>
        <r>
          <rPr>
            <b val="true"/>
            <sz val="9"/>
            <color rgb="FF000000"/>
            <rFont val="Tahoma"/>
            <family val="2"/>
            <charset val="1"/>
          </rPr>
          <t xml:space="preserve">Author:
</t>
        </r>
        <r>
          <rPr>
            <sz val="9"/>
            <color rgb="FF000000"/>
            <rFont val="Tahoma"/>
            <family val="2"/>
            <charset val="1"/>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46" authorId="0">
      <text>
        <r>
          <rPr>
            <b val="true"/>
            <sz val="9"/>
            <color rgb="FF000000"/>
            <rFont val="Tahoma"/>
            <family val="2"/>
            <charset val="1"/>
          </rPr>
          <t xml:space="preserve">Author:
</t>
        </r>
        <r>
          <rPr>
            <sz val="9"/>
            <color rgb="FF000000"/>
            <rFont val="Tahoma"/>
            <family val="2"/>
            <charset val="1"/>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46" authorId="0">
      <text>
        <r>
          <rPr>
            <b val="true"/>
            <sz val="9"/>
            <color rgb="FF000000"/>
            <rFont val="Tahoma"/>
            <family val="2"/>
            <charset val="1"/>
          </rPr>
          <t xml:space="preserve">Author:
</t>
        </r>
        <r>
          <rPr>
            <sz val="9"/>
            <color rgb="FF000000"/>
            <rFont val="Tahoma"/>
            <family val="2"/>
            <charset val="1"/>
          </rPr>
          <t xml:space="preserve">Bhutan: 2014 Article IV Consultation-Staff Report; Press Release; and Statement by the Executive Director for Bhutan
 July 01, 2014
http://www.imf.org/external/pubs/ft/scr/2014/cr14178.pdf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46" authorId="0">
      <text>
        <r>
          <rPr>
            <b val="true"/>
            <sz val="9"/>
            <color rgb="FF000000"/>
            <rFont val="Tahoma"/>
            <family val="2"/>
            <charset val="1"/>
          </rPr>
          <t xml:space="preserve">Author:
</t>
        </r>
        <r>
          <rPr>
            <sz val="9"/>
            <color rgb="FF000000"/>
            <rFont val="Tahoma"/>
            <family val="2"/>
            <charset val="1"/>
          </rPr>
          <t xml:space="preserve">Bhutan: 2014 Article IV Consultation-Staff Report; Press Release; and Statement by the Executive Director for Bhutan
 July 01, 2014
http://www.imf.org/external/pubs/ft/scr/2014/cr14178.pdf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46" authorId="0">
      <text>
        <r>
          <rPr>
            <b val="true"/>
            <sz val="9"/>
            <color rgb="FF000000"/>
            <rFont val="Tahoma"/>
            <family val="2"/>
            <charset val="1"/>
          </rPr>
          <t xml:space="preserve">Author:
</t>
        </r>
        <r>
          <rPr>
            <sz val="9"/>
            <color rgb="FF000000"/>
            <rFont val="Tahoma"/>
            <family val="2"/>
            <charset val="1"/>
          </rPr>
          <t xml:space="preserve">Bhutan: 2014 Article IV Consultation-Staff Report; Press Release; and Statement by the Executive Director for Bhutan
 July 01, 2014
http://www.imf.org/external/pubs/ft/scr/2014/cr14178.pdf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13.xml><?xml version="1.0" encoding="utf-8"?>
<comments xmlns="http://schemas.openxmlformats.org/spreadsheetml/2006/main" xmlns:xdr="http://schemas.openxmlformats.org/drawingml/2006/spreadsheetDrawing">
  <authors>
    <author/>
  </authors>
  <commentList>
    <comment ref="E67" authorId="0">
      <text>
        <r>
          <rPr>
            <b val="true"/>
            <sz val="9"/>
            <color rgb="FF000000"/>
            <rFont val="Tahoma"/>
            <family val="2"/>
            <charset val="1"/>
          </rPr>
          <t xml:space="preserve">Author:
</t>
        </r>
        <r>
          <rPr>
            <sz val="9"/>
            <color rgb="FF000000"/>
            <rFont val="Tahoma"/>
            <family val="2"/>
            <charset val="1"/>
          </rPr>
          <t xml:space="preserve">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7" authorId="0">
      <text>
        <r>
          <rPr>
            <b val="true"/>
            <sz val="9"/>
            <color rgb="FF000000"/>
            <rFont val="Tahoma"/>
            <family val="2"/>
            <charset val="1"/>
          </rPr>
          <t xml:space="preserve">Author:
</t>
        </r>
        <r>
          <rPr>
            <sz val="9"/>
            <color rgb="FF000000"/>
            <rFont val="Tahoma"/>
            <family val="2"/>
            <charset val="1"/>
          </rPr>
          <t xml:space="preserve">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7" authorId="0">
      <text>
        <r>
          <rPr>
            <b val="true"/>
            <sz val="9"/>
            <color rgb="FF000000"/>
            <rFont val="Tahoma"/>
            <family val="2"/>
            <charset val="1"/>
          </rPr>
          <t xml:space="preserve">Author:
</t>
        </r>
        <r>
          <rPr>
            <sz val="9"/>
            <color rgb="FF000000"/>
            <rFont val="Tahoma"/>
            <family val="2"/>
            <charset val="1"/>
          </rPr>
          <t xml:space="preserve">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7" authorId="0">
      <text>
        <r>
          <rPr>
            <b val="true"/>
            <sz val="9"/>
            <color rgb="FF000000"/>
            <rFont val="Tahoma"/>
            <family val="2"/>
            <charset val="1"/>
          </rPr>
          <t xml:space="preserve">Author:
</t>
        </r>
        <r>
          <rPr>
            <sz val="9"/>
            <color rgb="FF000000"/>
            <rFont val="Tahoma"/>
            <family val="2"/>
            <charset val="1"/>
          </rPr>
          <t xml:space="preserve">Bolivia: 2008 Article IV Consultation—Staff Report; Staff Supplement; Public
Information Notice on the Executive Board Discussion; and Statement by the Executive
Director for Bolivia 
January 2009
http://www.imf.org/external/pubs/ft/scr/2009/cr0927.pdf</t>
        </r>
      </text>
    </comment>
    <comment ref="I67" authorId="0">
      <text>
        <r>
          <rPr>
            <b val="true"/>
            <sz val="9"/>
            <color rgb="FF000000"/>
            <rFont val="Tahoma"/>
            <family val="2"/>
            <charset val="1"/>
          </rPr>
          <t xml:space="preserve">Author:
</t>
        </r>
        <r>
          <rPr>
            <sz val="9"/>
            <color rgb="FF000000"/>
            <rFont val="Tahoma"/>
            <family val="2"/>
            <charset val="1"/>
          </rPr>
          <t xml:space="preserve">Bolivia: 2008 Article IV Consultation—Staff Report; Staff Supplement; Public
Information Notice on the Executive Board Discussion; and Statement by the Executive
Director for Bolivia 
January 2009
http://www.imf.org/external/pubs/ft/scr/2009/cr0927.pdf</t>
        </r>
      </text>
    </comment>
    <comment ref="J67" authorId="0">
      <text>
        <r>
          <rPr>
            <b val="true"/>
            <sz val="9"/>
            <color rgb="FF000000"/>
            <rFont val="Tahoma"/>
            <family val="2"/>
            <charset val="1"/>
          </rPr>
          <t xml:space="preserve">Author:
</t>
        </r>
        <r>
          <rPr>
            <sz val="9"/>
            <color rgb="FF000000"/>
            <rFont val="Tahoma"/>
            <family val="2"/>
            <charset val="1"/>
          </rPr>
          <t xml:space="preserve">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7" authorId="0">
      <text>
        <r>
          <rPr>
            <b val="true"/>
            <sz val="9"/>
            <color rgb="FF000000"/>
            <rFont val="Tahoma"/>
            <family val="2"/>
            <charset val="1"/>
          </rPr>
          <t xml:space="preserve">Author:
</t>
        </r>
        <r>
          <rPr>
            <sz val="9"/>
            <color rgb="FF000000"/>
            <rFont val="Tahoma"/>
            <family val="2"/>
            <charset val="1"/>
          </rPr>
          <t xml:space="preserve">Bolivia : 2011 Article IV Consultation-Staff Report; Supplement and Staff Statement; Public Information Notice on the Executive Board Discussion; and Statement by the Executive Director for Bolivia
 June 02, 2011
http://www.imf.org/external/pubs/ft/scr/2011/cr11124.pdf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67" authorId="0">
      <text>
        <r>
          <rPr>
            <b val="true"/>
            <sz val="9"/>
            <color rgb="FF000000"/>
            <rFont val="Tahoma"/>
            <family val="2"/>
            <charset val="1"/>
          </rPr>
          <t xml:space="preserve">Author:
</t>
        </r>
        <r>
          <rPr>
            <sz val="9"/>
            <color rgb="FF000000"/>
            <rFont val="Tahoma"/>
            <family val="2"/>
            <charset val="1"/>
          </rPr>
          <t xml:space="preserve">Bolivia: Staff Report for the 2013 Article IV Consultation
 February 10, 2014
http://www.imf.org/external/pubs/ft/scr/2014/cr1436.pdf
</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List>
</comments>
</file>

<file path=xl/comments1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101" authorId="0">
      <text>
        <r>
          <rPr>
            <b val="true"/>
            <sz val="9"/>
            <color rgb="FF000000"/>
            <rFont val="Tahoma"/>
            <family val="2"/>
            <charset val="1"/>
          </rPr>
          <t xml:space="preserve">Author:
</t>
        </r>
        <r>
          <rPr>
            <sz val="9"/>
            <color rgb="FF000000"/>
            <rFont val="Tahoma"/>
            <family val="2"/>
            <charset val="1"/>
          </rPr>
          <t xml:space="preserve">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101" authorId="0">
      <text>
        <r>
          <rPr>
            <b val="true"/>
            <sz val="9"/>
            <color rgb="FF000000"/>
            <rFont val="Tahoma"/>
            <family val="2"/>
            <charset val="1"/>
          </rPr>
          <t xml:space="preserve">Author:
</t>
        </r>
        <r>
          <rPr>
            <sz val="9"/>
            <color rgb="FF000000"/>
            <rFont val="Tahoma"/>
            <family val="2"/>
            <charset val="1"/>
          </rPr>
          <t xml:space="preserve">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101" authorId="0">
      <text>
        <r>
          <rPr>
            <b val="true"/>
            <sz val="9"/>
            <color rgb="FF000000"/>
            <rFont val="Tahoma"/>
            <family val="2"/>
            <charset val="1"/>
          </rPr>
          <t xml:space="preserve">Author:
</t>
        </r>
        <r>
          <rPr>
            <sz val="9"/>
            <color rgb="FF000000"/>
            <rFont val="Tahoma"/>
            <family val="2"/>
            <charset val="1"/>
          </rPr>
          <t xml:space="preserve">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101" authorId="0">
      <text>
        <r>
          <rPr>
            <b val="true"/>
            <sz val="9"/>
            <color rgb="FF000000"/>
            <rFont val="Tahoma"/>
            <family val="2"/>
            <charset val="1"/>
          </rPr>
          <t xml:space="preserve">Author:
</t>
        </r>
        <r>
          <rPr>
            <sz val="9"/>
            <color rgb="FF000000"/>
            <rFont val="Tahoma"/>
            <family val="2"/>
            <charset val="1"/>
          </rPr>
          <t xml:space="preserve">Bosnia and Herzegovina: 2007 Article IV Consultation—Staff Report; Public
Information Notice on the Executive Board Discussion; and Statement by the Executive
Director for Bosnia and Herzegovina 
August 2007
http://www.imf.org/external/pubs/ft/scr/2007/cr07268.pdf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101" authorId="0">
      <text>
        <r>
          <rPr>
            <b val="true"/>
            <sz val="9"/>
            <color rgb="FF000000"/>
            <rFont val="Tahoma"/>
            <family val="2"/>
            <charset val="1"/>
          </rPr>
          <t xml:space="preserve">Author:
</t>
        </r>
        <r>
          <rPr>
            <sz val="9"/>
            <color rgb="FF000000"/>
            <rFont val="Tahoma"/>
            <family val="2"/>
            <charset val="1"/>
          </rPr>
          <t xml:space="preserve">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101" authorId="0">
      <text>
        <r>
          <rPr>
            <b val="true"/>
            <sz val="9"/>
            <color rgb="FF000000"/>
            <rFont val="Tahoma"/>
            <family val="2"/>
            <charset val="1"/>
          </rPr>
          <t xml:space="preserve">Author:
</t>
        </r>
        <r>
          <rPr>
            <sz val="9"/>
            <color rgb="FF000000"/>
            <rFont val="Tahoma"/>
            <family val="2"/>
            <charset val="1"/>
          </rPr>
          <t xml:space="preserve">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101" authorId="0">
      <text>
        <r>
          <rPr>
            <b val="true"/>
            <sz val="9"/>
            <color rgb="FF000000"/>
            <rFont val="Tahoma"/>
            <family val="2"/>
            <charset val="1"/>
          </rPr>
          <t xml:space="preserve">Author:
</t>
        </r>
        <r>
          <rPr>
            <sz val="9"/>
            <color rgb="FF000000"/>
            <rFont val="Tahoma"/>
            <family val="2"/>
            <charset val="1"/>
          </rPr>
          <t xml:space="preserve">Bosnia and Herzegovina: Fifth Review Under the Stand-By Arrangement and Request for Waivers of Applicability and Extension and Augmentation of the Arrangement
 February 11, 2014
http://www.imf.org/external/pubs/ft/scr/2014/cr1439.pdf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101" authorId="0">
      <text>
        <r>
          <rPr>
            <b val="true"/>
            <sz val="9"/>
            <color rgb="FF000000"/>
            <rFont val="Tahoma"/>
            <family val="2"/>
            <charset val="1"/>
          </rPr>
          <t xml:space="preserve">Author:
</t>
        </r>
        <r>
          <rPr>
            <sz val="9"/>
            <color rgb="FF000000"/>
            <rFont val="Tahoma"/>
            <family val="2"/>
            <charset val="1"/>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5.xml><?xml version="1.0" encoding="utf-8"?>
<comments xmlns="http://schemas.openxmlformats.org/spreadsheetml/2006/main" xmlns:xdr="http://schemas.openxmlformats.org/drawingml/2006/spreadsheetDrawing">
  <authors>
    <author/>
  </authors>
  <commentList>
    <comment ref="F6" authorId="0">
      <text>
        <r>
          <rPr>
            <b val="true"/>
            <sz val="9"/>
            <color rgb="FF000000"/>
            <rFont val="Tahoma"/>
            <family val="2"/>
            <charset val="1"/>
          </rPr>
          <t xml:space="preserve">Author:
</t>
        </r>
        <r>
          <rPr>
            <sz val="9"/>
            <color rgb="FF000000"/>
            <rFont val="Tahoma"/>
            <family val="2"/>
            <charset val="1"/>
          </rPr>
          <t xml:space="preserve">Change in methodology for tax. The data do not match.</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45" authorId="0">
      <text>
        <r>
          <rPr>
            <b val="true"/>
            <sz val="9"/>
            <color rgb="FF000000"/>
            <rFont val="Tahoma"/>
            <family val="2"/>
            <charset val="1"/>
          </rPr>
          <t xml:space="preserve">Author:
</t>
        </r>
        <r>
          <rPr>
            <sz val="9"/>
            <color rgb="FF000000"/>
            <rFont val="Tahoma"/>
            <family val="2"/>
            <charset val="1"/>
          </rPr>
          <t xml:space="preserve">Botswana : 2011 Article IV Consultation: Staff Report; Staff Supplement; Public Information Notice on the Executive Board Discussion; and Statement by the Executive Director for Botswana
August 04, 2011
http://www.imf.org/external/pubs/cat/longres.aspx?sk=25143.0</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45" authorId="0">
      <text>
        <r>
          <rPr>
            <b val="true"/>
            <sz val="9"/>
            <color rgb="FF000000"/>
            <rFont val="Tahoma"/>
            <family val="2"/>
            <charset val="1"/>
          </rPr>
          <t xml:space="preserve">Author:
</t>
        </r>
        <r>
          <rPr>
            <sz val="9"/>
            <color rgb="FF000000"/>
            <rFont val="Tahoma"/>
            <family val="2"/>
            <charset val="1"/>
          </rPr>
          <t xml:space="preserve">Botswana : 2013 Article IV Consultation
 September 23, 2013
http://www.imf.org/external/pubs/ft/scr/2013/cr13296.pdf
</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M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U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List>
</comments>
</file>

<file path=xl/comments16.xml><?xml version="1.0" encoding="utf-8"?>
<comments xmlns="http://schemas.openxmlformats.org/spreadsheetml/2006/main" xmlns:xdr="http://schemas.openxmlformats.org/drawingml/2006/spreadsheetDrawing">
  <authors>
    <author/>
  </authors>
  <commentLis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87" authorId="0">
      <text>
        <r>
          <rPr>
            <b val="true"/>
            <sz val="9"/>
            <color rgb="FF000000"/>
            <rFont val="Tahoma"/>
            <family val="2"/>
            <charset val="1"/>
          </rPr>
          <t xml:space="preserve">Author:
</t>
        </r>
        <r>
          <rPr>
            <sz val="9"/>
            <color rgb="FF000000"/>
            <rFont val="Tahoma"/>
            <family val="2"/>
            <charset val="1"/>
          </rPr>
          <t xml:space="preserve">Brazil: 2012 Article IV Consultation—Staff Report; Public Information Notice on the
Executive Board Discussion; and Statement by the Executive Director for Brazil 
July 2012
http://www.imf.org/external/pubs/ft/scr/2012/cr12191.pdf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7" authorId="0">
      <text>
        <r>
          <rPr>
            <b val="true"/>
            <sz val="9"/>
            <color rgb="FF000000"/>
            <rFont val="Tahoma"/>
            <family val="2"/>
            <charset val="1"/>
          </rPr>
          <t xml:space="preserve">Author:
</t>
        </r>
        <r>
          <rPr>
            <sz val="9"/>
            <color rgb="FF000000"/>
            <rFont val="Tahoma"/>
            <family val="2"/>
            <charset val="1"/>
          </rPr>
          <t xml:space="preserve">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7" authorId="0">
      <text>
        <r>
          <rPr>
            <b val="true"/>
            <sz val="9"/>
            <color rgb="FF000000"/>
            <rFont val="Tahoma"/>
            <family val="2"/>
            <charset val="1"/>
          </rPr>
          <t xml:space="preserve">Author:
</t>
        </r>
        <r>
          <rPr>
            <sz val="9"/>
            <color rgb="FF000000"/>
            <rFont val="Tahoma"/>
            <family val="2"/>
            <charset val="1"/>
          </rPr>
          <t xml:space="preserve">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7" authorId="0">
      <text>
        <r>
          <rPr>
            <b val="true"/>
            <sz val="9"/>
            <color rgb="FF000000"/>
            <rFont val="Tahoma"/>
            <family val="2"/>
            <charset val="1"/>
          </rPr>
          <t xml:space="preserve">Author:
</t>
        </r>
        <r>
          <rPr>
            <sz val="9"/>
            <color rgb="FF000000"/>
            <rFont val="Tahoma"/>
            <family val="2"/>
            <charset val="1"/>
          </rPr>
          <t xml:space="preserve">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7" authorId="0">
      <text>
        <r>
          <rPr>
            <b val="true"/>
            <sz val="9"/>
            <color rgb="FF000000"/>
            <rFont val="Tahoma"/>
            <family val="2"/>
            <charset val="1"/>
          </rPr>
          <t xml:space="preserve">Author:
</t>
        </r>
        <r>
          <rPr>
            <sz val="9"/>
            <color rgb="FF000000"/>
            <rFont val="Tahoma"/>
            <family val="2"/>
            <charset val="1"/>
          </rPr>
          <t xml:space="preserve">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7" authorId="0">
      <text>
        <r>
          <rPr>
            <b val="true"/>
            <sz val="9"/>
            <color rgb="FF000000"/>
            <rFont val="Tahoma"/>
            <family val="2"/>
            <charset val="1"/>
          </rPr>
          <t xml:space="preserve">Author:
</t>
        </r>
        <r>
          <rPr>
            <sz val="9"/>
            <color rgb="FF000000"/>
            <rFont val="Tahoma"/>
            <family val="2"/>
            <charset val="1"/>
          </rPr>
          <t xml:space="preserve">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7" authorId="0">
      <text>
        <r>
          <rPr>
            <b val="true"/>
            <sz val="9"/>
            <color rgb="FF000000"/>
            <rFont val="Tahoma"/>
            <family val="2"/>
            <charset val="1"/>
          </rPr>
          <t xml:space="preserve">Author:
</t>
        </r>
        <r>
          <rPr>
            <sz val="9"/>
            <color rgb="FF000000"/>
            <rFont val="Tahoma"/>
            <family val="2"/>
            <charset val="1"/>
          </rPr>
          <t xml:space="preserve">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7" authorId="0">
      <text>
        <r>
          <rPr>
            <b val="true"/>
            <sz val="9"/>
            <color rgb="FF000000"/>
            <rFont val="Tahoma"/>
            <family val="2"/>
            <charset val="1"/>
          </rPr>
          <t xml:space="preserve">Author:
</t>
        </r>
        <r>
          <rPr>
            <sz val="9"/>
            <color rgb="FF000000"/>
            <rFont val="Tahoma"/>
            <family val="2"/>
            <charset val="1"/>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7" authorId="0">
      <text>
        <r>
          <rPr>
            <b val="true"/>
            <sz val="9"/>
            <color rgb="FF000000"/>
            <rFont val="Tahoma"/>
            <family val="2"/>
            <charset val="1"/>
          </rPr>
          <t xml:space="preserve">Author:
</t>
        </r>
        <r>
          <rPr>
            <sz val="9"/>
            <color rgb="FF000000"/>
            <rFont val="Tahoma"/>
            <family val="2"/>
            <charset val="1"/>
          </rPr>
          <t xml:space="preserve">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7" authorId="0">
      <text>
        <r>
          <rPr>
            <b val="true"/>
            <sz val="9"/>
            <color rgb="FF000000"/>
            <rFont val="Tahoma"/>
            <family val="2"/>
            <charset val="1"/>
          </rPr>
          <t xml:space="preserve">Author:
</t>
        </r>
        <r>
          <rPr>
            <sz val="9"/>
            <color rgb="FF000000"/>
            <rFont val="Tahoma"/>
            <family val="2"/>
            <charset val="1"/>
          </rPr>
          <t xml:space="preserve">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7" authorId="0">
      <text>
        <r>
          <rPr>
            <b val="true"/>
            <sz val="9"/>
            <color rgb="FF000000"/>
            <rFont val="Tahoma"/>
            <family val="2"/>
            <charset val="1"/>
          </rPr>
          <t xml:space="preserve">Author:
</t>
        </r>
        <r>
          <rPr>
            <sz val="9"/>
            <color rgb="FF000000"/>
            <rFont val="Tahoma"/>
            <family val="2"/>
            <charset val="1"/>
          </rPr>
          <t xml:space="preserve">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7" authorId="0">
      <text>
        <r>
          <rPr>
            <b val="true"/>
            <sz val="9"/>
            <color rgb="FF000000"/>
            <rFont val="Tahoma"/>
            <family val="2"/>
            <charset val="1"/>
          </rPr>
          <t xml:space="preserve">Author:
</t>
        </r>
        <r>
          <rPr>
            <sz val="9"/>
            <color rgb="FF000000"/>
            <rFont val="Tahoma"/>
            <family val="2"/>
            <charset val="1"/>
          </rPr>
          <t xml:space="preserve">Burkina Faso: Seventh Review Under the Extended Credit Facility Arrangement and Request for a New Three-Year Extended Credit Facility Arrangement
 February 10, 2014
http://www.imf.org/external/pubs/ft/scr/2014/cr1443.pdf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7" authorId="0">
      <text>
        <r>
          <rPr>
            <b val="true"/>
            <sz val="9"/>
            <color rgb="FF000000"/>
            <rFont val="Tahoma"/>
            <family val="2"/>
            <charset val="1"/>
          </rPr>
          <t xml:space="preserve">Author:
</t>
        </r>
        <r>
          <rPr>
            <sz val="9"/>
            <color rgb="FF000000"/>
            <rFont val="Tahoma"/>
            <family val="2"/>
            <charset val="1"/>
          </rPr>
          <t xml:space="preserve">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18" authorId="0">
      <text>
        <r>
          <rPr>
            <b val="true"/>
            <sz val="9"/>
            <color rgb="FF000000"/>
            <rFont val="Tahoma"/>
            <family val="2"/>
            <charset val="1"/>
          </rPr>
          <t xml:space="preserve">Author:
</t>
        </r>
        <r>
          <rPr>
            <sz val="9"/>
            <color rgb="FF000000"/>
            <rFont val="Tahoma"/>
            <family val="2"/>
            <charset val="1"/>
          </rPr>
          <t xml:space="preserve">Special programs</t>
        </r>
      </text>
    </comment>
    <comment ref="H95" authorId="0">
      <text>
        <r>
          <rPr>
            <b val="true"/>
            <sz val="9"/>
            <color rgb="FF000000"/>
            <rFont val="Tahoma"/>
            <family val="2"/>
            <charset val="1"/>
          </rPr>
          <t xml:space="preserve">Author:
</t>
        </r>
        <r>
          <rPr>
            <sz val="9"/>
            <color rgb="FF000000"/>
            <rFont val="Tahoma"/>
            <family val="2"/>
            <charset val="1"/>
          </rPr>
          <t xml:space="preserve">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18" authorId="0">
      <text>
        <r>
          <rPr>
            <b val="true"/>
            <sz val="9"/>
            <color rgb="FF000000"/>
            <rFont val="Tahoma"/>
            <family val="2"/>
            <charset val="1"/>
          </rPr>
          <t xml:space="preserve">Author:
</t>
        </r>
        <r>
          <rPr>
            <sz val="9"/>
            <color rgb="FF000000"/>
            <rFont val="Tahoma"/>
            <family val="2"/>
            <charset val="1"/>
          </rPr>
          <t xml:space="preserve">Special programs</t>
        </r>
      </text>
    </comment>
    <comment ref="I95" authorId="0">
      <text>
        <r>
          <rPr>
            <b val="true"/>
            <sz val="9"/>
            <color rgb="FF000000"/>
            <rFont val="Tahoma"/>
            <family val="2"/>
            <charset val="1"/>
          </rPr>
          <t xml:space="preserve">Author:
</t>
        </r>
        <r>
          <rPr>
            <sz val="9"/>
            <color rgb="FF000000"/>
            <rFont val="Tahoma"/>
            <family val="2"/>
            <charset val="1"/>
          </rPr>
          <t xml:space="preserve">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18" authorId="0">
      <text>
        <r>
          <rPr>
            <b val="true"/>
            <sz val="9"/>
            <color rgb="FF000000"/>
            <rFont val="Tahoma"/>
            <family val="2"/>
            <charset val="1"/>
          </rPr>
          <t xml:space="preserve">Author:
</t>
        </r>
        <r>
          <rPr>
            <sz val="9"/>
            <color rgb="FF000000"/>
            <rFont val="Tahoma"/>
            <family val="2"/>
            <charset val="1"/>
          </rPr>
          <t xml:space="preserve">Special programs</t>
        </r>
      </text>
    </comment>
    <comment ref="J95" authorId="0">
      <text>
        <r>
          <rPr>
            <b val="true"/>
            <sz val="9"/>
            <color rgb="FF000000"/>
            <rFont val="Tahoma"/>
            <family val="2"/>
            <charset val="1"/>
          </rPr>
          <t xml:space="preserve">Author:
</t>
        </r>
        <r>
          <rPr>
            <sz val="9"/>
            <color rgb="FF000000"/>
            <rFont val="Tahoma"/>
            <family val="2"/>
            <charset val="1"/>
          </rPr>
          <t xml:space="preserve">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18" authorId="0">
      <text>
        <r>
          <rPr>
            <b val="true"/>
            <sz val="9"/>
            <color rgb="FF000000"/>
            <rFont val="Tahoma"/>
            <family val="2"/>
            <charset val="1"/>
          </rPr>
          <t xml:space="preserve">Author:
</t>
        </r>
        <r>
          <rPr>
            <sz val="9"/>
            <color rgb="FF000000"/>
            <rFont val="Tahoma"/>
            <family val="2"/>
            <charset val="1"/>
          </rPr>
          <t xml:space="preserve">Special programs</t>
        </r>
      </text>
    </comment>
    <comment ref="K95" authorId="0">
      <text>
        <r>
          <rPr>
            <b val="true"/>
            <sz val="9"/>
            <color rgb="FF000000"/>
            <rFont val="Tahoma"/>
            <family val="2"/>
            <charset val="1"/>
          </rPr>
          <t xml:space="preserve">Author:
</t>
        </r>
        <r>
          <rPr>
            <sz val="9"/>
            <color rgb="FF000000"/>
            <rFont val="Tahoma"/>
            <family val="2"/>
            <charset val="1"/>
          </rPr>
          <t xml:space="preserve">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18" authorId="0">
      <text>
        <r>
          <rPr>
            <b val="true"/>
            <sz val="9"/>
            <color rgb="FF000000"/>
            <rFont val="Tahoma"/>
            <family val="2"/>
            <charset val="1"/>
          </rPr>
          <t xml:space="preserve">Author:
</t>
        </r>
        <r>
          <rPr>
            <sz val="9"/>
            <color rgb="FF000000"/>
            <rFont val="Tahoma"/>
            <family val="2"/>
            <charset val="1"/>
          </rPr>
          <t xml:space="preserve">Special programs</t>
        </r>
      </text>
    </comment>
    <comment ref="L26"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L27"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L28"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L95" authorId="0">
      <text>
        <r>
          <rPr>
            <b val="true"/>
            <sz val="9"/>
            <color rgb="FF000000"/>
            <rFont val="Tahoma"/>
            <family val="2"/>
            <charset val="1"/>
          </rPr>
          <t xml:space="preserve">Author:
</t>
        </r>
        <r>
          <rPr>
            <sz val="9"/>
            <color rgb="FF000000"/>
            <rFont val="Tahoma"/>
            <family val="2"/>
            <charset val="1"/>
          </rPr>
          <t xml:space="preserve">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26"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M27"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M95" authorId="0">
      <text>
        <r>
          <rPr>
            <b val="true"/>
            <sz val="9"/>
            <color rgb="FF000000"/>
            <rFont val="Tahoma"/>
            <family val="2"/>
            <charset val="1"/>
          </rPr>
          <t xml:space="preserve">Author:
</t>
        </r>
        <r>
          <rPr>
            <sz val="9"/>
            <color rgb="FF000000"/>
            <rFont val="Tahoma"/>
            <family val="2"/>
            <charset val="1"/>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95" authorId="0">
      <text>
        <r>
          <rPr>
            <b val="true"/>
            <sz val="9"/>
            <color rgb="FF000000"/>
            <rFont val="Tahoma"/>
            <family val="2"/>
            <charset val="1"/>
          </rPr>
          <t xml:space="preserve">Author:
</t>
        </r>
        <r>
          <rPr>
            <sz val="9"/>
            <color rgb="FF000000"/>
            <rFont val="Tahoma"/>
            <family val="2"/>
            <charset val="1"/>
          </rPr>
          <t xml:space="preserve">Burundi: Second Review Under the Extended Credit Facility—Staff Report; Staff
Supplement; Press Release on the Executive Board Discussion 
March 2013 
http://www.imf.org/external/pubs/ft/scr/2013/cr1364.pdf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95" authorId="0">
      <text>
        <r>
          <rPr>
            <b val="true"/>
            <sz val="9"/>
            <color rgb="FF000000"/>
            <rFont val="Tahoma"/>
            <family val="2"/>
            <charset val="1"/>
          </rPr>
          <t xml:space="preserve">Author:
</t>
        </r>
        <r>
          <rPr>
            <sz val="9"/>
            <color rgb="FF000000"/>
            <rFont val="Tahoma"/>
            <family val="2"/>
            <charset val="1"/>
          </rPr>
          <t xml:space="preserve">Burundi: Fourth Review Under the Extended Credit Facility Arrangement-Staff Report; Press Release
 March 19, 2014
http://www.imf.org/external/pubs/cat/longres.aspx?sk=41430.0</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9.xml><?xml version="1.0" encoding="utf-8"?>
<comments xmlns="http://schemas.openxmlformats.org/spreadsheetml/2006/main" xmlns:xdr="http://schemas.openxmlformats.org/drawingml/2006/spreadsheetDrawing">
  <authors>
    <author/>
  </authors>
  <commentList>
    <comment ref="B40" authorId="0">
      <text>
        <r>
          <rPr>
            <b val="true"/>
            <sz val="9"/>
            <color rgb="FF000000"/>
            <rFont val="Tahoma"/>
            <family val="2"/>
            <charset val="1"/>
          </rPr>
          <t xml:space="preserve">Author:
</t>
        </r>
        <r>
          <rPr>
            <sz val="9"/>
            <color rgb="FF000000"/>
            <rFont val="Tahoma"/>
            <family val="2"/>
            <charset val="1"/>
          </rPr>
          <t xml:space="preserve">from 2009 to to 2014 
is external net insurence of liabilities 
</t>
        </r>
      </text>
    </comment>
    <comment ref="B41" authorId="0">
      <text>
        <r>
          <rPr>
            <b val="true"/>
            <sz val="9"/>
            <color rgb="FF000000"/>
            <rFont val="Tahoma"/>
            <family val="2"/>
            <charset val="1"/>
          </rPr>
          <t xml:space="preserve">Author:
</t>
        </r>
        <r>
          <rPr>
            <sz val="9"/>
            <color rgb="FF000000"/>
            <rFont val="Tahoma"/>
            <family val="2"/>
            <charset val="1"/>
          </rPr>
          <t xml:space="preserve">they include grants without the grants the Disbursements are only loans </t>
        </r>
      </text>
    </comment>
    <comment ref="B45" authorId="0">
      <text>
        <r>
          <rPr>
            <b val="true"/>
            <sz val="9"/>
            <color rgb="FF000000"/>
            <rFont val="Tahoma"/>
            <family val="2"/>
            <charset val="1"/>
          </rPr>
          <t xml:space="preserve">Author:
Net acquisition of financial assets after 2009</t>
        </r>
      </text>
    </comment>
    <comment ref="I3" authorId="0">
      <text>
        <r>
          <rPr>
            <b val="true"/>
            <sz val="9"/>
            <color rgb="FF000000"/>
            <rFont val="Tahoma"/>
            <family val="2"/>
            <charset val="1"/>
          </rPr>
          <t xml:space="preserve">Author:
</t>
        </r>
        <r>
          <rPr>
            <sz val="9"/>
            <color rgb="FF000000"/>
            <rFont val="Tahoma"/>
            <family val="2"/>
            <charset val="1"/>
          </rPr>
          <t xml:space="preserve">from 2000 to 2005 there were data for project aid and budget aid as a part of the ecternal finance, which did not match with the data after 2006</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52" authorId="0">
      <text>
        <r>
          <rPr>
            <b val="true"/>
            <sz val="9"/>
            <color rgb="FF000000"/>
            <rFont val="Tahoma"/>
            <family val="2"/>
            <charset val="1"/>
          </rPr>
          <t xml:space="preserve">Author:
</t>
        </r>
        <r>
          <rPr>
            <sz val="9"/>
            <color rgb="FF000000"/>
            <rFont val="Tahoma"/>
            <family val="2"/>
            <charset val="1"/>
          </rPr>
          <t xml:space="preserve">Cambodia: 2009 Article IV Consultation—Staff Report; Staff  Supplement; Public 
Information Notice on the Executive Board Discussion; and Statement by the Executive 
Director 
  December 2009 
http://www.imf.org/external/pubs/ft/scr/2009/cr09325.pdf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52" authorId="0">
      <text>
        <r>
          <rPr>
            <b val="true"/>
            <sz val="9"/>
            <color rgb="FF000000"/>
            <rFont val="Tahoma"/>
            <family val="2"/>
            <charset val="1"/>
          </rPr>
          <t xml:space="preserve">Author:
</t>
        </r>
        <r>
          <rPr>
            <sz val="9"/>
            <color rgb="FF000000"/>
            <rFont val="Tahoma"/>
            <family val="2"/>
            <charset val="1"/>
          </rPr>
          <t xml:space="preserve">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2" authorId="0">
      <text>
        <r>
          <rPr>
            <b val="true"/>
            <sz val="9"/>
            <color rgb="FF000000"/>
            <rFont val="Tahoma"/>
            <family val="2"/>
            <charset val="1"/>
          </rPr>
          <t xml:space="preserve">Author:
</t>
        </r>
        <r>
          <rPr>
            <sz val="9"/>
            <color rgb="FF000000"/>
            <rFont val="Tahoma"/>
            <family val="2"/>
            <charset val="1"/>
          </rPr>
          <t xml:space="preserve">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2" authorId="0">
      <text>
        <r>
          <rPr>
            <b val="true"/>
            <sz val="9"/>
            <color rgb="FF000000"/>
            <rFont val="Tahoma"/>
            <family val="2"/>
            <charset val="1"/>
          </rPr>
          <t xml:space="preserve">Author:
</t>
        </r>
        <r>
          <rPr>
            <sz val="9"/>
            <color rgb="FF000000"/>
            <rFont val="Tahoma"/>
            <family val="2"/>
            <charset val="1"/>
          </rPr>
          <t xml:space="preserve">Cambodia: Staff Report for the 2013 Article IV Consultation
February 04, 2014
http://www.imf.org/external/pubs/ft/scr/2014/cr1433.pdf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2" authorId="0">
      <text>
        <r>
          <rPr>
            <b val="true"/>
            <sz val="9"/>
            <color rgb="FF000000"/>
            <rFont val="Tahoma"/>
            <family val="2"/>
            <charset val="1"/>
          </rPr>
          <t xml:space="preserve">Author:
</t>
        </r>
        <r>
          <rPr>
            <sz val="9"/>
            <color rgb="FF000000"/>
            <rFont val="Tahoma"/>
            <family val="2"/>
            <charset val="1"/>
          </rPr>
          <t xml:space="preserve">Cambodia: Staff Report for the 2013 Article IV Consultation
February 04, 2014
http://www.imf.org/external/pubs/ft/scr/2014/cr1433.pdf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0.xml><?xml version="1.0" encoding="utf-8"?>
<comments xmlns="http://schemas.openxmlformats.org/spreadsheetml/2006/main" xmlns:xdr="http://schemas.openxmlformats.org/drawingml/2006/spreadsheetDrawing">
  <authors>
    <author/>
  </authors>
  <commentList>
    <comment ref="F76" authorId="0">
      <text>
        <r>
          <rPr>
            <b val="true"/>
            <sz val="9"/>
            <color rgb="FF000000"/>
            <rFont val="Tahoma"/>
            <family val="2"/>
            <charset val="1"/>
          </rPr>
          <t xml:space="preserve">Author:
</t>
        </r>
        <r>
          <rPr>
            <sz val="9"/>
            <color rgb="FF000000"/>
            <rFont val="Tahoma"/>
            <family val="2"/>
            <charset val="1"/>
          </rPr>
          <t xml:space="preserve">Cameroon: Statistical Appendix 
August 2007
http://www.imf.org/external/pubs/ft/scr/2007/cr07286.pdf</t>
        </r>
      </text>
    </comment>
    <comment ref="G76" authorId="0">
      <text>
        <r>
          <rPr>
            <b val="true"/>
            <sz val="9"/>
            <color rgb="FF000000"/>
            <rFont val="Tahoma"/>
            <family val="2"/>
            <charset val="1"/>
          </rPr>
          <t xml:space="preserve">Author:
</t>
        </r>
        <r>
          <rPr>
            <sz val="9"/>
            <color rgb="FF000000"/>
            <rFont val="Tahoma"/>
            <family val="2"/>
            <charset val="1"/>
          </rPr>
          <t xml:space="preserve">Cameroon: Statistical Appendix 
August 2007
http://www.imf.org/external/pubs/ft/scr/2007/cr07286.pdf</t>
        </r>
      </text>
    </comment>
    <comment ref="H76" authorId="0">
      <text>
        <r>
          <rPr>
            <b val="true"/>
            <sz val="9"/>
            <color rgb="FF000000"/>
            <rFont val="Tahoma"/>
            <family val="2"/>
            <charset val="1"/>
          </rPr>
          <t xml:space="preserve">Author:
</t>
        </r>
        <r>
          <rPr>
            <sz val="9"/>
            <color rgb="FF000000"/>
            <rFont val="Tahoma"/>
            <family val="2"/>
            <charset val="1"/>
          </rPr>
          <t xml:space="preserve">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76" authorId="0">
      <text>
        <r>
          <rPr>
            <b val="true"/>
            <sz val="9"/>
            <color rgb="FF000000"/>
            <rFont val="Tahoma"/>
            <family val="2"/>
            <charset val="1"/>
          </rPr>
          <t xml:space="preserve">Author:
</t>
        </r>
        <r>
          <rPr>
            <sz val="9"/>
            <color rgb="FF000000"/>
            <rFont val="Tahoma"/>
            <family val="2"/>
            <charset val="1"/>
          </rPr>
          <t xml:space="preserve">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76" authorId="0">
      <text>
        <r>
          <rPr>
            <b val="true"/>
            <sz val="9"/>
            <color rgb="FF000000"/>
            <rFont val="Tahoma"/>
            <family val="2"/>
            <charset val="1"/>
          </rPr>
          <t xml:space="preserve">Author:
</t>
        </r>
        <r>
          <rPr>
            <sz val="9"/>
            <color rgb="FF000000"/>
            <rFont val="Tahoma"/>
            <family val="2"/>
            <charset val="1"/>
          </rPr>
          <t xml:space="preserve">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76" authorId="0">
      <text>
        <r>
          <rPr>
            <b val="true"/>
            <sz val="9"/>
            <color rgb="FF000000"/>
            <rFont val="Tahoma"/>
            <family val="2"/>
            <charset val="1"/>
          </rPr>
          <t xml:space="preserve">Author:
</t>
        </r>
        <r>
          <rPr>
            <sz val="9"/>
            <color rgb="FF000000"/>
            <rFont val="Tahoma"/>
            <family val="2"/>
            <charset val="1"/>
          </rPr>
          <t xml:space="preserve">Cameroon: Staff Report for the 2009 Article IV Consultation and Request for
disbursement Under the Rapid-Access Component of the Exogenous Shocks Facility 
November 2009
http://www.imf.org/external/pubs/ft/scr/2009/cr09318.pdf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6" authorId="0">
      <text>
        <r>
          <rPr>
            <b val="true"/>
            <sz val="9"/>
            <color rgb="FF000000"/>
            <rFont val="Tahoma"/>
            <family val="2"/>
            <charset val="1"/>
          </rPr>
          <t xml:space="preserve">Author:
</t>
        </r>
        <r>
          <rPr>
            <sz val="9"/>
            <color rgb="FF000000"/>
            <rFont val="Tahoma"/>
            <family val="2"/>
            <charset val="1"/>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6" authorId="0">
      <text>
        <r>
          <rPr>
            <b val="true"/>
            <sz val="9"/>
            <color rgb="FF000000"/>
            <rFont val="Tahoma"/>
            <family val="2"/>
            <charset val="1"/>
          </rPr>
          <t xml:space="preserve">Author:
</t>
        </r>
        <r>
          <rPr>
            <sz val="9"/>
            <color rgb="FF000000"/>
            <rFont val="Tahoma"/>
            <family val="2"/>
            <charset val="1"/>
          </rPr>
          <t xml:space="preserve">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6" authorId="0">
      <text>
        <r>
          <rPr>
            <b val="true"/>
            <sz val="9"/>
            <color rgb="FF000000"/>
            <rFont val="Tahoma"/>
            <family val="2"/>
            <charset val="1"/>
          </rPr>
          <t xml:space="preserve">Author:
</t>
        </r>
        <r>
          <rPr>
            <sz val="9"/>
            <color rgb="FF000000"/>
            <rFont val="Tahoma"/>
            <family val="2"/>
            <charset val="1"/>
          </rPr>
          <t xml:space="preserve">Cameroon : Staff Report for the 2012 Article IV Consultation
August 13, 2012
http://www.imf.org/external/pubs/cat/longres.aspx?sk=26182.0</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6" authorId="0">
      <text>
        <r>
          <rPr>
            <b val="true"/>
            <sz val="9"/>
            <color rgb="FF000000"/>
            <rFont val="Tahoma"/>
            <family val="2"/>
            <charset val="1"/>
          </rPr>
          <t xml:space="preserve">Author:
</t>
        </r>
        <r>
          <rPr>
            <sz val="9"/>
            <color rgb="FF000000"/>
            <rFont val="Tahoma"/>
            <family val="2"/>
            <charset val="1"/>
          </rPr>
          <t xml:space="preserve">Cameroon : 2013 Article IV Consultation
 September 09, 2013
http://www.imf.org/external/pubs/ft/scr/2013/cr13279.pdf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6" authorId="0">
      <text>
        <r>
          <rPr>
            <b val="true"/>
            <sz val="9"/>
            <color rgb="FF000000"/>
            <rFont val="Tahoma"/>
            <family val="2"/>
            <charset val="1"/>
          </rPr>
          <t xml:space="preserve">Author:
</t>
        </r>
        <r>
          <rPr>
            <sz val="9"/>
            <color rgb="FF000000"/>
            <rFont val="Tahoma"/>
            <family val="2"/>
            <charset val="1"/>
          </rPr>
          <t xml:space="preserve">
Cameroon: 2014 Article IV Consultation
 July 17, 2014
http://www.imf.org/external/pubs/ft/scr/2014/cr14212.pdf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6" authorId="0">
      <text>
        <r>
          <rPr>
            <b val="true"/>
            <sz val="9"/>
            <color rgb="FF000000"/>
            <rFont val="Tahoma"/>
            <family val="2"/>
            <charset val="1"/>
          </rPr>
          <t xml:space="preserve">Author:
</t>
        </r>
        <r>
          <rPr>
            <sz val="9"/>
            <color rgb="FF000000"/>
            <rFont val="Tahoma"/>
            <family val="2"/>
            <charset val="1"/>
          </rPr>
          <t xml:space="preserve">
Cameroon: 2014 Article IV Consultation
 July 17, 2014
http://www.imf.org/external/pubs/ft/scr/2014/cr14212.pdf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List>
</comments>
</file>

<file path=xl/comments21.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Data for CY </t>
        </r>
      </text>
    </comment>
    <comment ref="E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F3" authorId="0">
      <text>
        <r>
          <rPr>
            <b val="true"/>
            <sz val="9"/>
            <color rgb="FF000000"/>
            <rFont val="Tahoma"/>
            <family val="2"/>
            <charset val="1"/>
          </rPr>
          <t xml:space="preserve">Author:
</t>
        </r>
        <r>
          <rPr>
            <sz val="9"/>
            <color rgb="FF000000"/>
            <rFont val="Tahoma"/>
            <family val="2"/>
            <charset val="1"/>
          </rPr>
          <t xml:space="preserve">Data for CY </t>
        </r>
      </text>
    </comment>
    <comment ref="F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G3" authorId="0">
      <text>
        <r>
          <rPr>
            <b val="true"/>
            <sz val="9"/>
            <color rgb="FF000000"/>
            <rFont val="Tahoma"/>
            <family val="2"/>
            <charset val="1"/>
          </rPr>
          <t xml:space="preserve">Author:
</t>
        </r>
        <r>
          <rPr>
            <sz val="9"/>
            <color rgb="FF000000"/>
            <rFont val="Tahoma"/>
            <family val="2"/>
            <charset val="1"/>
          </rPr>
          <t xml:space="preserve">Data for CY </t>
        </r>
      </text>
    </comment>
    <comment ref="G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72" authorId="0">
      <text>
        <r>
          <rPr>
            <b val="true"/>
            <sz val="9"/>
            <color rgb="FF000000"/>
            <rFont val="Tahoma"/>
            <family val="2"/>
            <charset val="1"/>
          </rPr>
          <t xml:space="preserve">Author:
</t>
        </r>
        <r>
          <rPr>
            <sz val="9"/>
            <color rgb="FF000000"/>
            <rFont val="Tahoma"/>
            <family val="2"/>
            <charset val="1"/>
          </rPr>
          <t xml:space="preserve">Cape Verde: Second Review Under the Policy Support Instrument—Staff Report; Press
Release on the Executive Board Discussion; and Statement by the Executive Director
for Cape Verde
June 2007 
https://www.imf.org/external/pubs/ft/scr/2007/cr07223.pdf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72" authorId="0">
      <text>
        <r>
          <rPr>
            <b val="true"/>
            <sz val="9"/>
            <color rgb="FF000000"/>
            <rFont val="Tahoma"/>
            <family val="2"/>
            <charset val="1"/>
          </rPr>
          <t xml:space="preserve">Author:
</t>
        </r>
        <r>
          <rPr>
            <sz val="9"/>
            <color rgb="FF000000"/>
            <rFont val="Tahoma"/>
            <family val="2"/>
            <charset val="1"/>
          </rPr>
          <t xml:space="preserve">Cape Verde: Sixth Review Under the Policy Support Instrument and Request for a
One-Year Extension of the Policy Support Instrument—Staff Report; Press Release 
June 2007 
https://www.imf.org/external/pubs/ft/scr/2007/cr07223.pd</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72" authorId="0">
      <text>
        <r>
          <rPr>
            <b val="true"/>
            <sz val="9"/>
            <color rgb="FF000000"/>
            <rFont val="Tahoma"/>
            <family val="2"/>
            <charset val="1"/>
          </rPr>
          <t xml:space="preserve">Author:
</t>
        </r>
        <r>
          <rPr>
            <sz val="9"/>
            <color rgb="FF000000"/>
            <rFont val="Tahoma"/>
            <family val="2"/>
            <charset val="1"/>
          </rPr>
          <t xml:space="preserve">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2" authorId="0">
      <text>
        <r>
          <rPr>
            <b val="true"/>
            <sz val="9"/>
            <color rgb="FF000000"/>
            <rFont val="Tahoma"/>
            <family val="2"/>
            <charset val="1"/>
          </rPr>
          <t xml:space="preserve">Author:
</t>
        </r>
        <r>
          <rPr>
            <sz val="9"/>
            <color rgb="FF000000"/>
            <rFont val="Tahoma"/>
            <family val="2"/>
            <charset val="1"/>
          </rPr>
          <t xml:space="preserve">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2" authorId="0">
      <text>
        <r>
          <rPr>
            <b val="true"/>
            <sz val="9"/>
            <color rgb="FF000000"/>
            <rFont val="Tahoma"/>
            <family val="2"/>
            <charset val="1"/>
          </rPr>
          <t xml:space="preserve">Author:
</t>
        </r>
        <r>
          <rPr>
            <sz val="9"/>
            <color rgb="FF000000"/>
            <rFont val="Tahoma"/>
            <family val="2"/>
            <charset val="1"/>
          </rPr>
          <t xml:space="preserve">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2" authorId="0">
      <text>
        <r>
          <rPr>
            <b val="true"/>
            <sz val="9"/>
            <color rgb="FF000000"/>
            <rFont val="Tahoma"/>
            <family val="2"/>
            <charset val="1"/>
          </rPr>
          <t xml:space="preserve">Author:
</t>
        </r>
        <r>
          <rPr>
            <sz val="9"/>
            <color rgb="FF000000"/>
            <rFont val="Tahoma"/>
            <family val="2"/>
            <charset val="1"/>
          </rPr>
          <t xml:space="preserve">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U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List>
</comments>
</file>

<file path=xl/comments2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7" authorId="0">
      <text>
        <r>
          <rPr>
            <b val="true"/>
            <sz val="9"/>
            <color rgb="FF000000"/>
            <rFont val="Tahoma"/>
            <family val="2"/>
            <charset val="1"/>
          </rPr>
          <t xml:space="preserve">Author:
</t>
        </r>
        <r>
          <rPr>
            <sz val="9"/>
            <color rgb="FF000000"/>
            <rFont val="Tahoma"/>
            <family val="2"/>
            <charset val="1"/>
          </rPr>
          <t xml:space="preserve">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7" authorId="0">
      <text>
        <r>
          <rPr>
            <b val="true"/>
            <sz val="9"/>
            <color rgb="FF000000"/>
            <rFont val="Tahoma"/>
            <family val="2"/>
            <charset val="1"/>
          </rPr>
          <t xml:space="preserve">Author:
</t>
        </r>
        <r>
          <rPr>
            <sz val="9"/>
            <color rgb="FF000000"/>
            <rFont val="Tahoma"/>
            <family val="2"/>
            <charset val="1"/>
          </rPr>
          <t xml:space="preserve">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7" authorId="0">
      <text>
        <r>
          <rPr>
            <b val="true"/>
            <sz val="9"/>
            <color rgb="FF000000"/>
            <rFont val="Tahoma"/>
            <family val="2"/>
            <charset val="1"/>
          </rPr>
          <t xml:space="preserve">Author:
</t>
        </r>
        <r>
          <rPr>
            <sz val="9"/>
            <color rgb="FF000000"/>
            <rFont val="Tahoma"/>
            <family val="2"/>
            <charset val="1"/>
          </rPr>
          <t xml:space="preserve">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7" authorId="0">
      <text>
        <r>
          <rPr>
            <b val="true"/>
            <sz val="9"/>
            <color rgb="FF000000"/>
            <rFont val="Tahoma"/>
            <family val="2"/>
            <charset val="1"/>
          </rPr>
          <t xml:space="preserve">Author:
</t>
        </r>
        <r>
          <rPr>
            <sz val="9"/>
            <color rgb="FF000000"/>
            <rFont val="Tahoma"/>
            <family val="2"/>
            <charset val="1"/>
          </rPr>
          <t xml:space="preserve">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7" authorId="0">
      <text>
        <r>
          <rPr>
            <b val="true"/>
            <sz val="9"/>
            <color rgb="FF000000"/>
            <rFont val="Tahoma"/>
            <family val="2"/>
            <charset val="1"/>
          </rPr>
          <t xml:space="preserve">Author:
</t>
        </r>
        <r>
          <rPr>
            <sz val="9"/>
            <color rgb="FF000000"/>
            <rFont val="Tahoma"/>
            <family val="2"/>
            <charset val="1"/>
          </rPr>
          <t xml:space="preserve">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7" authorId="0">
      <text>
        <r>
          <rPr>
            <b val="true"/>
            <sz val="9"/>
            <color rgb="FF000000"/>
            <rFont val="Tahoma"/>
            <family val="2"/>
            <charset val="1"/>
          </rPr>
          <t xml:space="preserve">Author:
</t>
        </r>
        <r>
          <rPr>
            <sz val="9"/>
            <color rgb="FF000000"/>
            <rFont val="Tahoma"/>
            <family val="2"/>
            <charset val="1"/>
          </rPr>
          <t xml:space="preserve">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7" authorId="0">
      <text>
        <r>
          <rPr>
            <b val="true"/>
            <sz val="9"/>
            <color rgb="FF000000"/>
            <rFont val="Tahoma"/>
            <family val="2"/>
            <charset val="1"/>
          </rPr>
          <t xml:space="preserve">Author:
</t>
        </r>
        <r>
          <rPr>
            <sz val="9"/>
            <color rgb="FF000000"/>
            <rFont val="Tahoma"/>
            <family val="2"/>
            <charset val="1"/>
          </rPr>
          <t xml:space="preserve">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7" authorId="0">
      <text>
        <r>
          <rPr>
            <b val="true"/>
            <sz val="9"/>
            <color rgb="FF000000"/>
            <rFont val="Tahoma"/>
            <family val="2"/>
            <charset val="1"/>
          </rPr>
          <t xml:space="preserve">Author:
</t>
        </r>
        <r>
          <rPr>
            <sz val="9"/>
            <color rgb="FF000000"/>
            <rFont val="Tahoma"/>
            <family val="2"/>
            <charset val="1"/>
          </rPr>
          <t xml:space="preserve">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1" authorId="0">
      <text>
        <r>
          <rPr>
            <b val="true"/>
            <sz val="9"/>
            <color rgb="FF000000"/>
            <rFont val="Tahoma"/>
            <family val="2"/>
            <charset val="1"/>
          </rPr>
          <t xml:space="preserve">Author:
</t>
        </r>
        <r>
          <rPr>
            <sz val="9"/>
            <color rgb="FF000000"/>
            <rFont val="Tahoma"/>
            <family val="2"/>
            <charset val="1"/>
          </rPr>
          <t xml:space="preserve">Chad: 2008 Article IV Consultation—Staff Report; Staff Supplement; Public
Information Notice on the Executive Board Discussion; and Statement by the Executive
Director for Chad
February 2009 
http://www.imf.org/external/pubs/ft/scr/2009/cr0968.pdf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1" authorId="0">
      <text>
        <r>
          <rPr>
            <b val="true"/>
            <sz val="9"/>
            <color rgb="FF000000"/>
            <rFont val="Tahoma"/>
            <family val="2"/>
            <charset val="1"/>
          </rPr>
          <t xml:space="preserve">Author:
</t>
        </r>
        <r>
          <rPr>
            <sz val="9"/>
            <color rgb="FF000000"/>
            <rFont val="Tahoma"/>
            <family val="2"/>
            <charset val="1"/>
          </rPr>
          <t xml:space="preserve">Chad: Staff Monitored Program July 2009 
http://www.imf.org/external/pubs/ft/scr/2009/cr09206.pdf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1" authorId="0">
      <text>
        <r>
          <rPr>
            <b val="true"/>
            <sz val="9"/>
            <color rgb="FF000000"/>
            <rFont val="Tahoma"/>
            <family val="2"/>
            <charset val="1"/>
          </rPr>
          <t xml:space="preserve">Author:
</t>
        </r>
        <r>
          <rPr>
            <sz val="9"/>
            <color rgb="FF000000"/>
            <rFont val="Tahoma"/>
            <family val="2"/>
            <charset val="1"/>
          </rPr>
          <t xml:space="preserve">Chad: Staff Monitored Program July 2009 
http://www.imf.org/external/pubs/ft/scr/2009/cr09206.pdf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1" authorId="0">
      <text>
        <r>
          <rPr>
            <b val="true"/>
            <sz val="9"/>
            <color rgb="FF000000"/>
            <rFont val="Tahoma"/>
            <family val="2"/>
            <charset val="1"/>
          </rPr>
          <t xml:space="preserve">Author:
</t>
        </r>
        <r>
          <rPr>
            <sz val="9"/>
            <color rgb="FF000000"/>
            <rFont val="Tahoma"/>
            <family val="2"/>
            <charset val="1"/>
          </rPr>
          <t xml:space="preserve">Chad: 2013 Article IV Consultation and Assessment of Performance Under the Staff-Monitored Program-Staff Report; Press Release; and Statement by the Executive Director for Chad
April 17, 2014
http://www.imf.org/external/pubs/ft/scr/2014/cr14100.pdf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1" authorId="0">
      <text>
        <r>
          <rPr>
            <b val="true"/>
            <sz val="9"/>
            <color rgb="FF000000"/>
            <rFont val="Tahoma"/>
            <family val="2"/>
            <charset val="1"/>
          </rPr>
          <t xml:space="preserve">Author:
</t>
        </r>
        <r>
          <rPr>
            <sz val="9"/>
            <color rgb="FF000000"/>
            <rFont val="Tahoma"/>
            <family val="2"/>
            <charset val="1"/>
          </rPr>
          <t xml:space="preserve">Chad: 2013 Article IV Consultation and Assessment of Performance Under the Staff-Monitored Program-Staff Report; Press Release; and Statement by the Executive Director for Chad
April 17, 2014
http://www.imf.org/external/pubs/ft/scr/2014/cr14100.pdf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1" authorId="0">
      <text>
        <r>
          <rPr>
            <b val="true"/>
            <sz val="9"/>
            <color rgb="FF000000"/>
            <rFont val="Tahoma"/>
            <family val="2"/>
            <charset val="1"/>
          </rPr>
          <t xml:space="preserve">Author:
</t>
        </r>
        <r>
          <rPr>
            <sz val="9"/>
            <color rgb="FF000000"/>
            <rFont val="Tahoma"/>
            <family val="2"/>
            <charset val="1"/>
          </rPr>
          <t xml:space="preserve">Chad: 2013 Article IV Consultation and Assessment of Performance Under the Staff-Monitored Program-Staff Report; Press Release; and Statement by the Executive Director for Chad
April 17, 2014
http://www.imf.org/external/pubs/ft/scr/2014/cr14100.pdf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List>
</comments>
</file>

<file path=xl/comments2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8" authorId="0">
      <text>
        <r>
          <rPr>
            <b val="true"/>
            <sz val="9"/>
            <color rgb="FF000000"/>
            <rFont val="Tahoma"/>
            <family val="2"/>
            <charset val="1"/>
          </rPr>
          <t xml:space="preserve">Author:
</t>
        </r>
        <r>
          <rPr>
            <sz val="9"/>
            <color rgb="FF000000"/>
            <rFont val="Tahoma"/>
            <family val="2"/>
            <charset val="1"/>
          </rPr>
          <t xml:space="preserve">Chile: 2004 Article IV Consultation—Staff Report; Public Information Notice on the
Executive Board Discussion; and Statement by the Executive Director for Chile 
September 2004 
http://www.imf.org/external/pubs/ft/scr/2004/cr04291.pdf</t>
        </r>
      </text>
    </comment>
    <comment ref="E3" authorId="0">
      <text>
        <r>
          <rPr>
            <b val="true"/>
            <sz val="9"/>
            <color rgb="FF000000"/>
            <rFont val="Tahoma"/>
            <family val="2"/>
            <charset val="1"/>
          </rPr>
          <t xml:space="preserve">Author:
</t>
        </r>
      </text>
    </comment>
    <comment ref="E58" authorId="0">
      <text>
        <r>
          <rPr>
            <b val="true"/>
            <sz val="9"/>
            <color rgb="FF000000"/>
            <rFont val="Tahoma"/>
            <family val="2"/>
            <charset val="1"/>
          </rPr>
          <t xml:space="preserve">Author:
</t>
        </r>
        <r>
          <rPr>
            <sz val="9"/>
            <color rgb="FF000000"/>
            <rFont val="Tahoma"/>
            <family val="2"/>
            <charset val="1"/>
          </rPr>
          <t xml:space="preserve">Chile: 2004 Article IV Consultation—Staff Report; Public Information Notice on the
Executive Board Discussion; and Statement by the Executive Director for Chile 
September 2004 
http://www.imf.org/external/pubs/ft/scr/2004/cr04291.pdf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8" authorId="0">
      <text>
        <r>
          <rPr>
            <b val="true"/>
            <sz val="9"/>
            <color rgb="FF000000"/>
            <rFont val="Tahoma"/>
            <family val="2"/>
            <charset val="1"/>
          </rPr>
          <t xml:space="preserve">Author:
Chile: 2007 Article IV Consultation—Staff Report; Public Information Notice on the
Executive Board Discussion; and Statement by the Executive Director for Chile 
September 2007 
http://www.imf.org/external/pubs/ft/scr/2007/cr07333.pdf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8" authorId="0">
      <text>
        <r>
          <rPr>
            <b val="true"/>
            <sz val="9"/>
            <color rgb="FF000000"/>
            <rFont val="Tahoma"/>
            <family val="2"/>
            <charset val="1"/>
          </rPr>
          <t xml:space="preserve">Author:
Chile: 2007 Article IV Consultation—Staff Report; Public Information Notice on the
Executive Board Discussion; and Statement by the Executive Director for Chile 
September 2007 
http://www.imf.org/external/pubs/ft/scr/2007/cr07333.pdf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8" authorId="0">
      <text>
        <r>
          <rPr>
            <b val="true"/>
            <sz val="9"/>
            <color rgb="FF000000"/>
            <rFont val="Tahoma"/>
            <family val="2"/>
            <charset val="1"/>
          </rPr>
          <t xml:space="preserve">Author:
</t>
        </r>
        <r>
          <rPr>
            <sz val="9"/>
            <color rgb="FF000000"/>
            <rFont val="Tahoma"/>
            <family val="2"/>
            <charset val="1"/>
          </rPr>
          <t xml:space="preserve">Chile: 2008 Article IV Consultation—Staff Report; Staff Statement; Public Information
Notice on the Executive Board Discussion; and Statement by the Executive Director for
Chile 
July 2008 
http://www.imf.org/external/pubs/ft/scr/2008/cr08240.pdf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8" authorId="0">
      <text>
        <r>
          <rPr>
            <b val="true"/>
            <sz val="9"/>
            <color rgb="FF000000"/>
            <rFont val="Tahoma"/>
            <family val="2"/>
            <charset val="1"/>
          </rPr>
          <t xml:space="preserve">Author:
</t>
        </r>
        <r>
          <rPr>
            <sz val="9"/>
            <color rgb="FF000000"/>
            <rFont val="Tahoma"/>
            <family val="2"/>
            <charset val="1"/>
          </rPr>
          <t xml:space="preserve">Chile: 2010 Article IV Consultation—Staff Report; Staff Supplement; Public
Information Notice on the Executive Board Discussion; and Statement by the Executive
Director for Chile 
September 2010 
http://www.imf.org/external/pubs/ft/scr/2010/cr10298.pdf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8" authorId="0">
      <text>
        <r>
          <rPr>
            <b val="true"/>
            <sz val="9"/>
            <color rgb="FF000000"/>
            <rFont val="Tahoma"/>
            <family val="2"/>
            <charset val="1"/>
          </rPr>
          <t xml:space="preserve">Author:
</t>
        </r>
        <r>
          <rPr>
            <sz val="9"/>
            <color rgb="FF000000"/>
            <rFont val="Tahoma"/>
            <family val="2"/>
            <charset val="1"/>
          </rPr>
          <t xml:space="preserve">Chile: 2010 Article IV Consultation—Staff Report; Staff Supplement; Public
Information Notice on the Executive Board Discussion; and Statement by the Executive
Director for Chile 
September 2010 
http://www.imf.org/external/pubs/ft/scr/2010/cr10298.pdf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8" authorId="0">
      <text>
        <r>
          <rPr>
            <b val="true"/>
            <sz val="9"/>
            <color rgb="FF000000"/>
            <rFont val="Tahoma"/>
            <family val="2"/>
            <charset val="1"/>
          </rPr>
          <t xml:space="preserve">Author:
</t>
        </r>
        <r>
          <rPr>
            <sz val="9"/>
            <color rgb="FF000000"/>
            <rFont val="Tahoma"/>
            <family val="2"/>
            <charset val="1"/>
          </rPr>
          <t xml:space="preserve">Chile: 2010 Article IV Consultation—Staff Report; Staff Supplement; Public
Information Notice on the Executive Board Discussion; and Statement by the Executive
Director for Chile 
September 2010 
http://www.imf.org/external/pubs/ft/scr/2010/cr10298.pdf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8" authorId="0">
      <text>
        <r>
          <rPr>
            <b val="true"/>
            <sz val="9"/>
            <color rgb="FF000000"/>
            <rFont val="Tahoma"/>
            <family val="2"/>
            <charset val="1"/>
          </rPr>
          <t xml:space="preserve">Author:
</t>
        </r>
        <r>
          <rPr>
            <sz val="9"/>
            <color rgb="FF000000"/>
            <rFont val="Tahoma"/>
            <family val="2"/>
            <charset val="1"/>
          </rPr>
          <t xml:space="preserve">Chile : 2013 Article IV Consultation
 July 08, 2013
http://www.imf.org/external/pubs/ft/scr/2013/cr13198.pdf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8" authorId="0">
      <text>
        <r>
          <rPr>
            <b val="true"/>
            <sz val="9"/>
            <color rgb="FF000000"/>
            <rFont val="Tahoma"/>
            <family val="2"/>
            <charset val="1"/>
          </rPr>
          <t xml:space="preserve">Author:
</t>
        </r>
        <r>
          <rPr>
            <sz val="9"/>
            <color rgb="FF000000"/>
            <rFont val="Tahoma"/>
            <family val="2"/>
            <charset val="1"/>
          </rPr>
          <t xml:space="preserve">Chile: 2014 Article IV Consultation - Staff Report; Press Release; and Statement by the Executive Director for Chile
 July 22, 2014
http://www.imf.org/external/pubs/ft/scr/2014/cr14218.pdf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25.xml><?xml version="1.0" encoding="utf-8"?>
<comments xmlns="http://schemas.openxmlformats.org/spreadsheetml/2006/main" xmlns:xdr="http://schemas.openxmlformats.org/drawingml/2006/spreadsheetDrawing">
  <authors>
    <author/>
  </authors>
  <commentList>
    <comment ref="H6" authorId="0">
      <text>
        <r>
          <rPr>
            <b val="true"/>
            <sz val="9"/>
            <color rgb="FF000000"/>
            <rFont val="Tahoma"/>
            <family val="2"/>
            <charset val="1"/>
          </rPr>
          <t xml:space="preserve">Author:
</t>
        </r>
        <r>
          <rPr>
            <sz val="9"/>
            <color rgb="FF000000"/>
            <rFont val="Tahoma"/>
            <family val="2"/>
            <charset val="1"/>
          </rPr>
          <t xml:space="preserve">data from the central government, change in the calculation of expenditure and tax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24" authorId="0">
      <text>
        <r>
          <rPr>
            <b val="true"/>
            <sz val="9"/>
            <color rgb="FF000000"/>
            <rFont val="Tahoma"/>
            <family val="2"/>
            <charset val="1"/>
          </rPr>
          <t xml:space="preserve">Author:
</t>
        </r>
        <r>
          <rPr>
            <sz val="9"/>
            <color rgb="FF000000"/>
            <rFont val="Tahoma"/>
            <family val="2"/>
            <charset val="1"/>
          </rPr>
          <t xml:space="preserve">People’s Republic of China: 2010 Article IV Consultation—Staff Report; Staff
Statement; Public Information Notice on the Executive Board Discussion 
July 2010 
http://www.imf.org/external/pubs/ft/scr/2010/cr10238.pdf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24" authorId="0">
      <text>
        <r>
          <rPr>
            <b val="true"/>
            <sz val="9"/>
            <color rgb="FF000000"/>
            <rFont val="Tahoma"/>
            <family val="2"/>
            <charset val="1"/>
          </rPr>
          <t xml:space="preserve">Author:
</t>
        </r>
        <r>
          <rPr>
            <sz val="9"/>
            <color rgb="FF000000"/>
            <rFont val="Tahoma"/>
            <family val="2"/>
            <charset val="1"/>
          </rPr>
          <t xml:space="preserve">People's Republic of China: 2011 Article IV Consultation
July 20, 2011
http://www.imf.org/external/pubs/ft/scr/2011/cr11192.pdf</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24" authorId="0">
      <text>
        <r>
          <rPr>
            <b val="true"/>
            <sz val="9"/>
            <color rgb="FF000000"/>
            <rFont val="Tahoma"/>
            <family val="2"/>
            <charset val="1"/>
          </rPr>
          <t xml:space="preserve">Author:
</t>
        </r>
        <r>
          <rPr>
            <sz val="9"/>
            <color rgb="FF000000"/>
            <rFont val="Tahoma"/>
            <family val="2"/>
            <charset val="1"/>
          </rPr>
          <t xml:space="preserve">People's Republic of China : Staff Report for the 2012 Article IV Consultation
July 24, 2012
http://www.imf.org/external/pubs/cat/longres.aspx?sk=26097.0</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2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1" authorId="0">
      <text>
        <r>
          <rPr>
            <b val="true"/>
            <sz val="9"/>
            <color rgb="FF000000"/>
            <rFont val="Tahoma"/>
            <family val="2"/>
            <charset val="1"/>
          </rPr>
          <t xml:space="preserve">Author:
</t>
        </r>
        <r>
          <rPr>
            <sz val="9"/>
            <color rgb="FF000000"/>
            <rFont val="Tahoma"/>
            <family val="2"/>
            <charset val="1"/>
          </rPr>
          <t xml:space="preserve">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3" authorId="0">
      <text>
        <r>
          <rPr>
            <b val="true"/>
            <sz val="9"/>
            <color rgb="FF000000"/>
            <rFont val="Tahoma"/>
            <family val="2"/>
            <charset val="1"/>
          </rPr>
          <t xml:space="preserve">Author:
</t>
        </r>
      </text>
    </comment>
    <comment ref="E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1" authorId="0">
      <text>
        <r>
          <rPr>
            <b val="true"/>
            <sz val="9"/>
            <color rgb="FF000000"/>
            <rFont val="Tahoma"/>
            <family val="2"/>
            <charset val="1"/>
          </rPr>
          <t xml:space="preserve">Author:
</t>
        </r>
        <r>
          <rPr>
            <sz val="9"/>
            <color rgb="FF000000"/>
            <rFont val="Tahoma"/>
            <family val="2"/>
            <charset val="1"/>
          </rPr>
          <t xml:space="preserve">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1" authorId="0">
      <text>
        <r>
          <rPr>
            <b val="true"/>
            <sz val="9"/>
            <color rgb="FF000000"/>
            <rFont val="Tahoma"/>
            <family val="2"/>
            <charset val="1"/>
          </rPr>
          <t xml:space="preserve">Author:
</t>
        </r>
        <r>
          <rPr>
            <sz val="9"/>
            <color rgb="FF000000"/>
            <rFont val="Tahoma"/>
            <family val="2"/>
            <charset val="1"/>
          </rPr>
          <t xml:space="preserve">
Colombia : 2011 Article IV Consultation: Staff Report; Public Information Notice on the Executive Board Discussion; and Statement by the Executive Director for Colombia
August 02, 2011
http://www.imf.org/external/pubs/ft/scr/2011/cr11224.pdf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1" authorId="0">
      <text>
        <r>
          <rPr>
            <b val="true"/>
            <sz val="9"/>
            <color rgb="FF000000"/>
            <rFont val="Tahoma"/>
            <family val="2"/>
            <charset val="1"/>
          </rPr>
          <t xml:space="preserve">Author:
</t>
        </r>
        <r>
          <rPr>
            <sz val="9"/>
            <color rgb="FF000000"/>
            <rFont val="Tahoma"/>
            <family val="2"/>
            <charset val="1"/>
          </rPr>
          <t xml:space="preserve">
Colombia : 2012 Article IV Consultation
February 04, 2013
http://www.imf.org/external/pubs/ft/scr/2013/cr1335.pdf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1" authorId="0">
      <text>
        <r>
          <rPr>
            <b val="true"/>
            <sz val="9"/>
            <color rgb="FF000000"/>
            <rFont val="Tahoma"/>
            <family val="2"/>
            <charset val="1"/>
          </rPr>
          <t xml:space="preserve">Author:
</t>
        </r>
        <r>
          <rPr>
            <sz val="9"/>
            <color rgb="FF000000"/>
            <rFont val="Tahoma"/>
            <family val="2"/>
            <charset val="1"/>
          </rPr>
          <t xml:space="preserve">Colombia: Arrangement Under the Flexible Credit Line—Staff Report; Staff Supplement;
Press Release on the Executive Board Discussion; and Statement by the Executive Director
for Colombia. 
July 2013 
http://www.imf.org/external/pubs/ft/scr/2013/cr13201.pdf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1" authorId="0">
      <text>
        <r>
          <rPr>
            <b val="true"/>
            <sz val="9"/>
            <color rgb="FF000000"/>
            <rFont val="Tahoma"/>
            <family val="2"/>
            <charset val="1"/>
          </rPr>
          <t xml:space="preserve">Author:
</t>
        </r>
        <r>
          <rPr>
            <sz val="9"/>
            <color rgb="FF000000"/>
            <rFont val="Tahoma"/>
            <family val="2"/>
            <charset val="1"/>
          </rPr>
          <t xml:space="preserve">Colombia: Arrangement Under the Flexible Credit Line—Staff Report; Staff Supplement;
Press Release on the Executive Board Discussion; and Statement by the Executive Director
for Colombia. 
July 2013 
http://www.imf.org/external/pubs/ft/scr/2013/cr13201.pdf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1" authorId="0">
      <text>
        <r>
          <rPr>
            <b val="true"/>
            <sz val="9"/>
            <color rgb="FF000000"/>
            <rFont val="Tahoma"/>
            <family val="2"/>
            <charset val="1"/>
          </rPr>
          <t xml:space="preserve">Author:
</t>
        </r>
        <r>
          <rPr>
            <sz val="9"/>
            <color rgb="FF000000"/>
            <rFont val="Tahoma"/>
            <family val="2"/>
            <charset val="1"/>
          </rPr>
          <t xml:space="preserve">Colombia: 2014 Article IV Consultation-Staff Report; Press Release; and Statement by the Executive Director for Colombia
 May 28, 2014
http://www.imf.org/external/pubs/ft/scr/2014/cr14141.pdf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1" authorId="0">
      <text>
        <r>
          <rPr>
            <b val="true"/>
            <sz val="9"/>
            <color rgb="FF000000"/>
            <rFont val="Tahoma"/>
            <family val="2"/>
            <charset val="1"/>
          </rPr>
          <t xml:space="preserve">Author:
</t>
        </r>
        <r>
          <rPr>
            <sz val="9"/>
            <color rgb="FF000000"/>
            <rFont val="Tahoma"/>
            <family val="2"/>
            <charset val="1"/>
          </rPr>
          <t xml:space="preserve">Colombia: 2014 Article IV Consultation-Staff Report; Press Release; and Statement by the Executive Director for Colombia
 May 28, 2014
http://www.imf.org/external/pubs/ft/scr/2014/cr14141.pdf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1" authorId="0">
      <text>
        <r>
          <rPr>
            <b val="true"/>
            <sz val="9"/>
            <color rgb="FF000000"/>
            <rFont val="Tahoma"/>
            <family val="2"/>
            <charset val="1"/>
          </rPr>
          <t xml:space="preserve">Author:
</t>
        </r>
        <r>
          <rPr>
            <sz val="9"/>
            <color rgb="FF000000"/>
            <rFont val="Tahoma"/>
            <family val="2"/>
            <charset val="1"/>
          </rPr>
          <t xml:space="preserve">Colombia: 2014 Article IV Consultation-Staff Report; Press Release; and Statement by the Executive Director for Colombia
 May 28, 2014
http://www.imf.org/external/pubs/ft/scr/2014/cr14141.pdf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Q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R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S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T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U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V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W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X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Y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List>
</comments>
</file>

<file path=xl/comments2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6" authorId="0">
      <text>
        <r>
          <rPr>
            <b val="true"/>
            <sz val="9"/>
            <color rgb="FF000000"/>
            <rFont val="Tahoma"/>
            <family val="2"/>
            <charset val="1"/>
          </rPr>
          <t xml:space="preserve">Author:
</t>
        </r>
        <r>
          <rPr>
            <sz val="9"/>
            <color rgb="FF000000"/>
            <rFont val="Tahoma"/>
            <family val="2"/>
            <charset val="1"/>
          </rPr>
          <t xml:space="preserve">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6" authorId="0">
      <text>
        <r>
          <rPr>
            <b val="true"/>
            <sz val="9"/>
            <color rgb="FF000000"/>
            <rFont val="Tahoma"/>
            <family val="2"/>
            <charset val="1"/>
          </rPr>
          <t xml:space="preserve">Author:
</t>
        </r>
        <r>
          <rPr>
            <sz val="9"/>
            <color rgb="FF000000"/>
            <rFont val="Tahoma"/>
            <family val="2"/>
            <charset val="1"/>
          </rPr>
          <t xml:space="preserve">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6" authorId="0">
      <text>
        <r>
          <rPr>
            <b val="true"/>
            <sz val="9"/>
            <color rgb="FF000000"/>
            <rFont val="Tahoma"/>
            <family val="2"/>
            <charset val="1"/>
          </rPr>
          <t xml:space="preserve">Author:
</t>
        </r>
        <r>
          <rPr>
            <sz val="9"/>
            <color rgb="FF000000"/>
            <rFont val="Tahoma"/>
            <family val="2"/>
            <charset val="1"/>
          </rPr>
          <t xml:space="preserve">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6" authorId="0">
      <text>
        <r>
          <rPr>
            <b val="true"/>
            <sz val="9"/>
            <color rgb="FF000000"/>
            <rFont val="Tahoma"/>
            <family val="2"/>
            <charset val="1"/>
          </rPr>
          <t xml:space="preserve">Author:
</t>
        </r>
        <r>
          <rPr>
            <sz val="9"/>
            <color rgb="FF000000"/>
            <rFont val="Tahoma"/>
            <family val="2"/>
            <charset val="1"/>
          </rPr>
          <t xml:space="preserve">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6" authorId="0">
      <text>
        <r>
          <rPr>
            <b val="true"/>
            <sz val="9"/>
            <color rgb="FF000000"/>
            <rFont val="Tahoma"/>
            <family val="2"/>
            <charset val="1"/>
          </rPr>
          <t xml:space="preserve">Author:
</t>
        </r>
        <r>
          <rPr>
            <sz val="9"/>
            <color rgb="FF000000"/>
            <rFont val="Tahoma"/>
            <family val="2"/>
            <charset val="1"/>
          </rPr>
          <t xml:space="preserve">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8.xml><?xml version="1.0" encoding="utf-8"?>
<comments xmlns="http://schemas.openxmlformats.org/spreadsheetml/2006/main" xmlns:xdr="http://schemas.openxmlformats.org/drawingml/2006/spreadsheetDrawing">
  <authors>
    <author/>
  </authors>
  <commentList>
    <comment ref="B14" authorId="0">
      <text>
        <r>
          <rPr>
            <b val="true"/>
            <sz val="9"/>
            <color rgb="FF000000"/>
            <rFont val="Tahoma"/>
            <family val="2"/>
            <charset val="1"/>
          </rPr>
          <t xml:space="preserve">Author:
</t>
        </r>
        <r>
          <rPr>
            <sz val="9"/>
            <color rgb="FF000000"/>
            <rFont val="Tahoma"/>
            <family val="2"/>
            <charset val="1"/>
          </rPr>
          <t xml:space="preserve">international trade taxes </t>
        </r>
      </text>
    </comment>
    <comment ref="B16" authorId="0">
      <text>
        <r>
          <rPr>
            <b val="true"/>
            <sz val="9"/>
            <color rgb="FF000000"/>
            <rFont val="Tahoma"/>
            <family val="2"/>
            <charset val="1"/>
          </rPr>
          <t xml:space="preserve">Author:
</t>
        </r>
        <r>
          <rPr>
            <sz val="9"/>
            <color rgb="FF000000"/>
            <rFont val="Tahoma"/>
            <family val="2"/>
            <charset val="1"/>
          </rPr>
          <t xml:space="preserve">Investment income </t>
        </r>
      </text>
    </comment>
    <comment ref="B59" authorId="0">
      <text>
        <r>
          <rPr>
            <b val="true"/>
            <sz val="9"/>
            <color rgb="FF000000"/>
            <rFont val="Tahoma"/>
            <family val="2"/>
            <charset val="1"/>
          </rPr>
          <t xml:space="preserve">Author:
</t>
        </r>
        <r>
          <rPr>
            <sz val="9"/>
            <color rgb="FF000000"/>
            <rFont val="Tahoma"/>
            <family val="2"/>
            <charset val="1"/>
          </rPr>
          <t xml:space="preserve">Exceptionnal assistance </t>
        </r>
      </text>
    </comment>
    <comment ref="D74" authorId="0">
      <text>
        <r>
          <rPr>
            <b val="true"/>
            <sz val="9"/>
            <color rgb="FF000000"/>
            <rFont val="Tahoma"/>
            <family val="2"/>
            <charset val="1"/>
          </rPr>
          <t xml:space="preserve">Author:
</t>
        </r>
        <r>
          <rPr>
            <sz val="9"/>
            <color rgb="FF000000"/>
            <rFont val="Tahoma"/>
            <family val="2"/>
            <charset val="1"/>
          </rPr>
          <t xml:space="preserve">Republic of Congo: Selected Issues and Statistical Appendix 
July 2004 
http://www.imf.org/external/pubs/ft/scr/2004/cr04231.pdf</t>
        </r>
      </text>
    </comment>
    <comment ref="E74" authorId="0">
      <text>
        <r>
          <rPr>
            <b val="true"/>
            <sz val="9"/>
            <color rgb="FF000000"/>
            <rFont val="Tahoma"/>
            <family val="2"/>
            <charset val="1"/>
          </rPr>
          <t xml:space="preserve">Author:
</t>
        </r>
        <r>
          <rPr>
            <sz val="9"/>
            <color rgb="FF000000"/>
            <rFont val="Tahoma"/>
            <family val="2"/>
            <charset val="1"/>
          </rPr>
          <t xml:space="preserve">Republic of Congo: Statistical Appendix 
June 2007 
http://www.imf.org/external/pubs/ft/scr/2007/cr07207.pdf</t>
        </r>
      </text>
    </comment>
    <comment ref="F74" authorId="0">
      <text>
        <r>
          <rPr>
            <b val="true"/>
            <sz val="9"/>
            <color rgb="FF000000"/>
            <rFont val="Tahoma"/>
            <family val="2"/>
            <charset val="1"/>
          </rPr>
          <t xml:space="preserve">Author:
</t>
        </r>
        <r>
          <rPr>
            <sz val="9"/>
            <color rgb="FF000000"/>
            <rFont val="Tahoma"/>
            <family val="2"/>
            <charset val="1"/>
          </rPr>
          <t xml:space="preserve">Republic of Congo: Statistical Appendix 
June 2007 
http://www.imf.org/external/pubs/ft/scr/2007/cr07207.pdf</t>
        </r>
      </text>
    </comment>
    <comment ref="G74" authorId="0">
      <text>
        <r>
          <rPr>
            <b val="true"/>
            <sz val="9"/>
            <color rgb="FF000000"/>
            <rFont val="Tahoma"/>
            <family val="2"/>
            <charset val="1"/>
          </rPr>
          <t xml:space="preserve">Author:
</t>
        </r>
        <r>
          <rPr>
            <sz val="9"/>
            <color rgb="FF000000"/>
            <rFont val="Tahoma"/>
            <family val="2"/>
            <charset val="1"/>
          </rPr>
          <t xml:space="preserve">Republic of Congo: Statistical Appendix 
June 2007 
http://www.imf.org/external/pubs/ft/scr/2007/cr07207.pdf</t>
        </r>
      </text>
    </comment>
    <comment ref="H74" authorId="0">
      <text>
        <r>
          <rPr>
            <b val="true"/>
            <sz val="9"/>
            <color rgb="FF000000"/>
            <rFont val="Tahoma"/>
            <family val="2"/>
            <charset val="1"/>
          </rPr>
          <t xml:space="preserve">Author:
</t>
        </r>
        <r>
          <rPr>
            <sz val="9"/>
            <color rgb="FF000000"/>
            <rFont val="Tahoma"/>
            <family val="2"/>
            <charset val="1"/>
          </rPr>
          <t xml:space="preserve">Republic of Congo: Staff-Monitored Program 
July 2007 
http://www.imf.org/external/pubs/ft/scr/2007/cr07242.pdf</t>
        </r>
      </text>
    </comment>
    <comment ref="I74" authorId="0">
      <text>
        <r>
          <rPr>
            <b val="true"/>
            <sz val="9"/>
            <color rgb="FF000000"/>
            <rFont val="Tahoma"/>
            <family val="2"/>
            <charset val="1"/>
          </rPr>
          <t xml:space="preserve">Author:
</t>
        </r>
        <r>
          <rPr>
            <sz val="9"/>
            <color rgb="FF000000"/>
            <rFont val="Tahoma"/>
            <family val="2"/>
            <charset val="1"/>
          </rPr>
          <t xml:space="preserve">Republic of Congo: Staff-Monitored Program 
July 2007 
http://www.imf.org/external/pubs/ft/scr/2007/cr07242.pdf</t>
        </r>
      </text>
    </comment>
    <comment ref="J74" authorId="0">
      <text>
        <r>
          <rPr>
            <b val="true"/>
            <sz val="9"/>
            <color rgb="FF000000"/>
            <rFont val="Tahoma"/>
            <family val="2"/>
            <charset val="1"/>
          </rPr>
          <t xml:space="preserve">Author:
</t>
        </r>
        <r>
          <rPr>
            <sz val="9"/>
            <color rgb="FF000000"/>
            <rFont val="Tahoma"/>
            <family val="2"/>
            <charset val="1"/>
          </rPr>
          <t xml:space="preserve">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text>
        <r>
          <rPr>
            <b val="true"/>
            <sz val="9"/>
            <color rgb="FF000000"/>
            <rFont val="Tahoma"/>
            <family val="2"/>
            <charset val="1"/>
          </rPr>
          <t xml:space="preserve">Author:
</t>
        </r>
        <r>
          <rPr>
            <sz val="9"/>
            <color rgb="FF000000"/>
            <rFont val="Tahoma"/>
            <family val="2"/>
            <charset val="1"/>
          </rPr>
          <t xml:space="preserve">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4" authorId="0">
      <text>
        <r>
          <rPr>
            <b val="true"/>
            <sz val="9"/>
            <color rgb="FF000000"/>
            <rFont val="Tahoma"/>
            <family val="2"/>
            <charset val="1"/>
          </rPr>
          <t xml:space="preserve">Author:
</t>
        </r>
        <r>
          <rPr>
            <sz val="9"/>
            <color rgb="FF000000"/>
            <rFont val="Tahoma"/>
            <family val="2"/>
            <charset val="1"/>
          </rPr>
          <t xml:space="preserve">Republic of Congo: 2012 Article IV Consultation—Staff Report; Public Information
Notice on the Executive Board Discussion; and Statement by the Executive Director for
the Republic of Congo. 
October 2012 
http://www.imf.org/external/pubs/ft/scr/2012/cr12283.pdf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4" authorId="0">
      <text>
        <r>
          <rPr>
            <b val="true"/>
            <sz val="9"/>
            <color rgb="FF000000"/>
            <rFont val="Tahoma"/>
            <family val="2"/>
            <charset val="1"/>
          </rPr>
          <t xml:space="preserve">Author:
</t>
        </r>
        <r>
          <rPr>
            <sz val="9"/>
            <color rgb="FF000000"/>
            <rFont val="Tahoma"/>
            <family val="2"/>
            <charset val="1"/>
          </rPr>
          <t xml:space="preserve">Republic of Congo: 2012 Article IV Consultation—Staff Report; Public Information
Notice on the Executive Board Discussion; and Statement by the Executive Director for
the Republic of Congo. 
October 2012 
http://www.imf.org/external/pubs/ft/scr/2012/cr12283.pdf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4" authorId="0">
      <text>
        <r>
          <rPr>
            <b val="true"/>
            <sz val="9"/>
            <color rgb="FF000000"/>
            <rFont val="Tahoma"/>
            <family val="2"/>
            <charset val="1"/>
          </rPr>
          <t xml:space="preserve">Author:
</t>
        </r>
        <r>
          <rPr>
            <sz val="9"/>
            <color rgb="FF000000"/>
            <rFont val="Tahoma"/>
            <family val="2"/>
            <charset val="1"/>
          </rPr>
          <t xml:space="preserve">Republic of Congo : 2013 Article IV Consultation
 September 10, 2013
http://www.imf.org/external/pubs/cat/longres.aspx?sk=40932.0</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4" authorId="0">
      <text>
        <r>
          <rPr>
            <b val="true"/>
            <sz val="9"/>
            <color rgb="FF000000"/>
            <rFont val="Tahoma"/>
            <family val="2"/>
            <charset val="1"/>
          </rPr>
          <t xml:space="preserve">Author:
</t>
        </r>
        <r>
          <rPr>
            <sz val="9"/>
            <color rgb="FF000000"/>
            <rFont val="Tahoma"/>
            <family val="2"/>
            <charset val="1"/>
          </rPr>
          <t xml:space="preserve">Republic of Congo: 2014 Article IV Consultation-Staff Report; Press Release; and Statement by the Executive Director for the Republic of Congo
 September 04, 2014
http://www.imf.org/external/pubs/ft/scr/2014/cr14272.pdf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4" authorId="0">
      <text>
        <r>
          <rPr>
            <b val="true"/>
            <sz val="9"/>
            <color rgb="FF000000"/>
            <rFont val="Tahoma"/>
            <family val="2"/>
            <charset val="1"/>
          </rPr>
          <t xml:space="preserve">Author:
</t>
        </r>
        <r>
          <rPr>
            <sz val="9"/>
            <color rgb="FF000000"/>
            <rFont val="Tahoma"/>
            <family val="2"/>
            <charset val="1"/>
          </rPr>
          <t xml:space="preserve">Republic of Congo: 2014 Article IV Consultation-Staff Report; Press Release; and Statement by the Executive Director for the Republic of Congo
 September 04, 2014
http://www.imf.org/external/pubs/ft/scr/2014/cr14272.pdf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U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V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W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X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List>
</comments>
</file>

<file path=xl/comments2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34" authorId="0">
      <text>
        <r>
          <rPr>
            <b val="true"/>
            <sz val="9"/>
            <color rgb="FF000000"/>
            <rFont val="Tahoma"/>
            <family val="2"/>
            <charset val="1"/>
          </rPr>
          <t xml:space="preserve">Author:
</t>
        </r>
        <r>
          <rPr>
            <sz val="9"/>
            <color rgb="FF000000"/>
            <rFont val="Tahoma"/>
            <family val="2"/>
            <charset val="1"/>
          </rPr>
          <t xml:space="preserve">Costa Rica: Staff Report for the Second Review Under the Stand-By Arrangement;
Press Release on the Executive Board Discussion; and Statement by the Executive
Director for Costa Rica
January 2010
http://www.imf.org/external/pubs/ft/scr/2010/cr1002.pdf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34" authorId="0">
      <text>
        <r>
          <rPr>
            <b val="true"/>
            <sz val="9"/>
            <color rgb="FF000000"/>
            <rFont val="Tahoma"/>
            <family val="2"/>
            <charset val="1"/>
          </rPr>
          <t xml:space="preserve">Author:
</t>
        </r>
        <r>
          <rPr>
            <sz val="9"/>
            <color rgb="FF000000"/>
            <rFont val="Tahoma"/>
            <family val="2"/>
            <charset val="1"/>
          </rPr>
          <t xml:space="preserve"> April 12, 2011 2011 January 29, 2001
Costa Rica: 2011 Article IV Consultation — Staff Report; Informational Annex; Public
Information Notice, Press Release, and Statement by the Executive Director 
July 2011 
http://www.imf.org/external/pubs/ft/scr/2011/cr11161.pdf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List>
</comments>
</file>

<file path=xl/comments30.xml><?xml version="1.0" encoding="utf-8"?>
<comments xmlns="http://schemas.openxmlformats.org/spreadsheetml/2006/main" xmlns:xdr="http://schemas.openxmlformats.org/drawingml/2006/spreadsheetDrawing">
  <authors>
    <author/>
  </authors>
  <commentList>
    <comment ref="A86" authorId="0">
      <text>
        <r>
          <rPr>
            <b val="true"/>
            <sz val="9"/>
            <color rgb="FF000000"/>
            <rFont val="Tahoma"/>
            <family val="2"/>
            <charset val="1"/>
          </rPr>
          <t xml:space="preserve">Author:
</t>
        </r>
        <r>
          <rPr>
            <sz val="9"/>
            <color rgb="FF000000"/>
            <rFont val="Tahoma"/>
            <family val="2"/>
            <charset val="1"/>
          </rPr>
          <t xml:space="preserve">'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88" authorId="0">
      <text>
        <r>
          <rPr>
            <b val="true"/>
            <sz val="9"/>
            <color rgb="FF000000"/>
            <rFont val="Tahoma"/>
            <family val="2"/>
            <charset val="1"/>
          </rPr>
          <t xml:space="preserve">Author:
</t>
        </r>
        <r>
          <rPr>
            <sz val="9"/>
            <color rgb="FF000000"/>
            <rFont val="Tahoma"/>
            <family val="2"/>
            <charset val="1"/>
          </rPr>
          <t xml:space="preserve">Côte d’Ivoire: Request for Emergency Post-Conflict Assistance—Staff Report; Staff
Statement; Press Release on the Executive Board Discussion; and Statement by the
Executive Director for Côte d’Ivoire 
April 2008
http://www.imf.org/external/pubs/ft/scr/2008/cr08142.pdf</t>
        </r>
      </text>
    </comment>
    <comment ref="I88" authorId="0">
      <text>
        <r>
          <rPr>
            <b val="true"/>
            <sz val="9"/>
            <color rgb="FF000000"/>
            <rFont val="Tahoma"/>
            <family val="2"/>
            <charset val="1"/>
          </rPr>
          <t xml:space="preserve">Author:
</t>
        </r>
        <r>
          <rPr>
            <sz val="9"/>
            <color rgb="FF000000"/>
            <rFont val="Tahoma"/>
            <family val="2"/>
            <charset val="1"/>
          </rPr>
          <t xml:space="preserve">Côte d’Ivoire: Request for Emergency Post-Conflict Assistance—Staff Report; Staff
Statement; Press Release on the Executive Board Discussion; and Statement by the
Executive Director for Côte d’Ivoire 
April 2008
http://www.imf.org/external/pubs/ft/scr/2008/cr08142.pdf</t>
        </r>
      </text>
    </comment>
    <comment ref="J88" authorId="0">
      <text>
        <r>
          <rPr>
            <b val="true"/>
            <sz val="9"/>
            <color rgb="FF000000"/>
            <rFont val="Tahoma"/>
            <family val="2"/>
            <charset val="1"/>
          </rPr>
          <t xml:space="preserve">Author:
</t>
        </r>
        <r>
          <rPr>
            <sz val="9"/>
            <color rgb="FF000000"/>
            <rFont val="Tahoma"/>
            <family val="2"/>
            <charset val="1"/>
          </rPr>
          <t xml:space="preserve">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88" authorId="0">
      <text>
        <r>
          <rPr>
            <b val="true"/>
            <sz val="9"/>
            <color rgb="FF000000"/>
            <rFont val="Tahoma"/>
            <family val="2"/>
            <charset val="1"/>
          </rPr>
          <t xml:space="preserve">Author:
</t>
        </r>
        <r>
          <rPr>
            <sz val="9"/>
            <color rgb="FF000000"/>
            <rFont val="Tahoma"/>
            <family val="2"/>
            <charset val="1"/>
          </rPr>
          <t xml:space="preserve">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88" authorId="0">
      <text>
        <r>
          <rPr>
            <b val="true"/>
            <sz val="9"/>
            <color rgb="FF000000"/>
            <rFont val="Tahoma"/>
            <family val="2"/>
            <charset val="1"/>
          </rPr>
          <t xml:space="preserve">Author:
</t>
        </r>
        <r>
          <rPr>
            <sz val="9"/>
            <color rgb="FF000000"/>
            <rFont val="Tahoma"/>
            <family val="2"/>
            <charset val="1"/>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88" authorId="0">
      <text>
        <r>
          <rPr>
            <b val="true"/>
            <sz val="9"/>
            <color rgb="FF000000"/>
            <rFont val="Tahoma"/>
            <family val="2"/>
            <charset val="1"/>
          </rPr>
          <t xml:space="preserve">Author:
</t>
        </r>
        <r>
          <rPr>
            <sz val="9"/>
            <color rgb="FF000000"/>
            <rFont val="Tahoma"/>
            <family val="2"/>
            <charset val="1"/>
          </rPr>
          <t xml:space="preserve">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88" authorId="0">
      <text>
        <r>
          <rPr>
            <b val="true"/>
            <sz val="9"/>
            <color rgb="FF000000"/>
            <rFont val="Tahoma"/>
            <family val="2"/>
            <charset val="1"/>
          </rPr>
          <t xml:space="preserve">Author:
</t>
        </r>
        <r>
          <rPr>
            <sz val="9"/>
            <color rgb="FF000000"/>
            <rFont val="Tahoma"/>
            <family val="2"/>
            <charset val="1"/>
          </rPr>
          <t xml:space="preserve">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88" authorId="0">
      <text>
        <r>
          <rPr>
            <b val="true"/>
            <sz val="9"/>
            <color rgb="FF000000"/>
            <rFont val="Tahoma"/>
            <family val="2"/>
            <charset val="1"/>
          </rPr>
          <t xml:space="preserve">Author:
</t>
        </r>
        <r>
          <rPr>
            <sz val="9"/>
            <color rgb="FF000000"/>
            <rFont val="Tahoma"/>
            <family val="2"/>
            <charset val="1"/>
          </rPr>
          <t xml:space="preserve">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88" authorId="0">
      <text>
        <r>
          <rPr>
            <b val="true"/>
            <sz val="9"/>
            <color rgb="FF000000"/>
            <rFont val="Tahoma"/>
            <family val="2"/>
            <charset val="1"/>
          </rPr>
          <t xml:space="preserve">Author:
</t>
        </r>
        <r>
          <rPr>
            <sz val="9"/>
            <color rgb="FF000000"/>
            <rFont val="Tahoma"/>
            <family val="2"/>
            <charset val="1"/>
          </rPr>
          <t xml:space="preserve">Côte d'Ivoire: Seventh Review Under the Extended Credit Facility Arrangement and Request for Modification of Performance Criteria - Press Release; and Staff Report
June 12, 2015
https://www.imf.org/external/pubs/ft/scr/2015/cr15147.pdf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88" authorId="0">
      <text>
        <r>
          <rPr>
            <b val="true"/>
            <sz val="9"/>
            <color rgb="FF000000"/>
            <rFont val="Tahoma"/>
            <family val="2"/>
            <charset val="1"/>
          </rPr>
          <t xml:space="preserve">Author:
</t>
        </r>
        <r>
          <rPr>
            <sz val="9"/>
            <color rgb="FF000000"/>
            <rFont val="Tahoma"/>
            <family val="2"/>
            <charset val="1"/>
          </rPr>
          <t xml:space="preserve">Côte d'Ivoire: Seventh Review Under the Extended Credit Facility Arrangement and Request for Modification of Performance Criteria - Press Release; and Staff Report
June 12, 2015
https://www.imf.org/external/pubs/ft/scr/2015/cr15147.pdf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88" authorId="0">
      <text>
        <r>
          <rPr>
            <b val="true"/>
            <sz val="9"/>
            <color rgb="FF000000"/>
            <rFont val="Tahoma"/>
            <family val="2"/>
            <charset val="1"/>
          </rPr>
          <t xml:space="preserve">Author:
</t>
        </r>
        <r>
          <rPr>
            <sz val="9"/>
            <color rgb="FF000000"/>
            <rFont val="Tahoma"/>
            <family val="2"/>
            <charset val="1"/>
          </rPr>
          <t xml:space="preserve">Côte d'Ivoire: Seventh Review Under the Extended Credit Facility Arrangement and Request for Modification of Performance Criteria - Press Release; and Staff Report
June 12, 2015
https://www.imf.org/external/pubs/ft/scr/2015/cr15147.pdf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T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T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U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U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V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V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W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W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X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X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List>
</comments>
</file>

<file path=xl/comments31.xml><?xml version="1.0" encoding="utf-8"?>
<comments xmlns="http://schemas.openxmlformats.org/spreadsheetml/2006/main" xmlns:xdr="http://schemas.openxmlformats.org/drawingml/2006/spreadsheetDrawing">
  <authors>
    <author/>
  </authors>
  <commentList>
    <comment ref="C2" authorId="0">
      <text>
        <r>
          <rPr>
            <b val="true"/>
            <sz val="9"/>
            <color rgb="FF000000"/>
            <rFont val="Tahoma"/>
            <family val="2"/>
            <charset val="1"/>
          </rPr>
          <t xml:space="preserve">Author:
</t>
        </r>
        <r>
          <rPr>
            <sz val="9"/>
            <color rgb="FF000000"/>
            <rFont val="Tahoma"/>
            <family val="2"/>
            <charset val="1"/>
          </rPr>
          <t xml:space="preserve">the data from 2000 to 2006 did not have perfect sums eg in expenditure, finance</t>
        </r>
      </text>
    </comment>
    <comment ref="D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D5" authorId="0">
      <text>
        <r>
          <rPr>
            <b val="true"/>
            <sz val="9"/>
            <color rgb="FF000000"/>
            <rFont val="Tahoma"/>
            <family val="2"/>
            <charset val="1"/>
          </rPr>
          <t xml:space="preserve">Author:
</t>
        </r>
        <r>
          <rPr>
            <sz val="9"/>
            <color rgb="FF000000"/>
            <rFont val="Tahoma"/>
            <family val="2"/>
            <charset val="1"/>
          </rPr>
          <t xml:space="preserve">in millions </t>
        </r>
      </text>
    </comment>
    <comment ref="E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E5" authorId="0">
      <text>
        <r>
          <rPr>
            <b val="true"/>
            <sz val="9"/>
            <color rgb="FF000000"/>
            <rFont val="Tahoma"/>
            <family val="2"/>
            <charset val="1"/>
          </rPr>
          <t xml:space="preserve">Author:
</t>
        </r>
        <r>
          <rPr>
            <sz val="9"/>
            <color rgb="FF000000"/>
            <rFont val="Tahoma"/>
            <family val="2"/>
            <charset val="1"/>
          </rPr>
          <t xml:space="preserve">in millions </t>
        </r>
      </text>
    </comment>
    <comment ref="F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F5" authorId="0">
      <text>
        <r>
          <rPr>
            <b val="true"/>
            <sz val="9"/>
            <color rgb="FF000000"/>
            <rFont val="Tahoma"/>
            <family val="2"/>
            <charset val="1"/>
          </rPr>
          <t xml:space="preserve">Author:
</t>
        </r>
        <r>
          <rPr>
            <sz val="9"/>
            <color rgb="FF000000"/>
            <rFont val="Tahoma"/>
            <family val="2"/>
            <charset val="1"/>
          </rPr>
          <t xml:space="preserve">in millions </t>
        </r>
      </text>
    </comment>
    <comment ref="G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H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I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J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K108" authorId="0">
      <text>
        <r>
          <rPr>
            <b val="true"/>
            <sz val="9"/>
            <color rgb="FF000000"/>
            <rFont val="Tahoma"/>
            <family val="2"/>
            <charset val="1"/>
          </rPr>
          <t xml:space="preserve">Author:
</t>
        </r>
        <r>
          <rPr>
            <sz val="9"/>
            <color rgb="FF000000"/>
            <rFont val="Tahoma"/>
            <family val="2"/>
            <charset val="1"/>
          </rPr>
          <t xml:space="preserve">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L108" authorId="0">
      <text>
        <r>
          <rPr>
            <b val="true"/>
            <sz val="9"/>
            <color rgb="FF000000"/>
            <rFont val="Tahoma"/>
            <family val="2"/>
            <charset val="1"/>
          </rPr>
          <t xml:space="preserve">Author:
</t>
        </r>
        <r>
          <rPr>
            <sz val="9"/>
            <color rgb="FF000000"/>
            <rFont val="Tahoma"/>
            <family val="2"/>
            <charset val="1"/>
          </rPr>
          <t xml:space="preserve">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M5" authorId="0">
      <text>
        <r>
          <rPr>
            <b val="true"/>
            <sz val="9"/>
            <color rgb="FF000000"/>
            <rFont val="Tahoma"/>
            <family val="2"/>
            <charset val="1"/>
          </rPr>
          <t xml:space="preserve">Author:
</t>
        </r>
        <r>
          <rPr>
            <sz val="9"/>
            <color rgb="FF000000"/>
            <rFont val="Tahoma"/>
            <family val="2"/>
            <charset val="1"/>
          </rPr>
          <t xml:space="preserve">Prel</t>
        </r>
      </text>
    </comment>
    <comment ref="M108" authorId="0">
      <text>
        <r>
          <rPr>
            <b val="true"/>
            <sz val="9"/>
            <color rgb="FF000000"/>
            <rFont val="Tahoma"/>
            <family val="2"/>
            <charset val="1"/>
          </rPr>
          <t xml:space="preserve">Author:
</t>
        </r>
        <r>
          <rPr>
            <sz val="9"/>
            <color rgb="FF000000"/>
            <rFont val="Tahoma"/>
            <family val="2"/>
            <charset val="1"/>
          </rPr>
          <t xml:space="preserve">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N108" authorId="0">
      <text>
        <r>
          <rPr>
            <b val="true"/>
            <sz val="9"/>
            <color rgb="FF000000"/>
            <rFont val="Tahoma"/>
            <family val="2"/>
            <charset val="1"/>
          </rPr>
          <t xml:space="preserve">Author:
</t>
        </r>
        <r>
          <rPr>
            <sz val="9"/>
            <color rgb="FF000000"/>
            <rFont val="Tahoma"/>
            <family val="2"/>
            <charset val="1"/>
          </rPr>
          <t xml:space="preserve">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O108" authorId="0">
      <text>
        <r>
          <rPr>
            <b val="true"/>
            <sz val="9"/>
            <color rgb="FF000000"/>
            <rFont val="Tahoma"/>
            <family val="2"/>
            <charset val="1"/>
          </rPr>
          <t xml:space="preserve">Author:
</t>
        </r>
        <r>
          <rPr>
            <sz val="9"/>
            <color rgb="FF000000"/>
            <rFont val="Tahoma"/>
            <family val="2"/>
            <charset val="1"/>
          </rPr>
          <t xml:space="preserve">DEMOCRATIC REPUBLIC OF THE
CONGO
2014 ARTICLE IV CONSULTATION—STAFF REPORT; PRESS
RELEASE; AND STATEMENT BY THE EXECUTIVE DIRECTOR
FOR THE DEMOCRATIC REPUBLIC OF THE CONGO
October 2014
http://www.imf.org/external/pubs/ft/scr/2014/cr14301.pdf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P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Q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R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S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T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U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V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W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X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List>
</comments>
</file>

<file path=xl/comments3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63" authorId="0">
      <text>
        <r>
          <rPr>
            <b val="true"/>
            <sz val="9"/>
            <color rgb="FF000000"/>
            <rFont val="Tahoma"/>
            <family val="2"/>
            <charset val="1"/>
          </rPr>
          <t xml:space="preserve">Author:
</t>
        </r>
        <r>
          <rPr>
            <sz val="9"/>
            <color rgb="FF000000"/>
            <rFont val="Tahoma"/>
            <family val="2"/>
            <charset val="1"/>
          </rPr>
          <t xml:space="preserve">Djibouti: Staff-Monitored Program
July 2004 
http://www.imf.org/external/pubs/ft/scr/2004/cr04190.pdf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3" authorId="0">
      <text>
        <r>
          <rPr>
            <b val="true"/>
            <sz val="9"/>
            <color rgb="FF000000"/>
            <rFont val="Tahoma"/>
            <family val="2"/>
            <charset val="1"/>
          </rPr>
          <t xml:space="preserve">Author:
</t>
        </r>
        <r>
          <rPr>
            <sz val="9"/>
            <color rgb="FF000000"/>
            <rFont val="Tahoma"/>
            <family val="2"/>
            <charset val="1"/>
          </rPr>
          <t xml:space="preserve">Djibouti: First Review Under the Staff-Monitored Program 
November 2004
http://www.imf.org/external/pubs/ft/scr/2004/cr04372.pdf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3" authorId="0">
      <text>
        <r>
          <rPr>
            <b val="true"/>
            <sz val="9"/>
            <color rgb="FF000000"/>
            <rFont val="Tahoma"/>
            <family val="2"/>
            <charset val="1"/>
          </rPr>
          <t xml:space="preserve">Author:
</t>
        </r>
        <r>
          <rPr>
            <sz val="9"/>
            <color rgb="FF000000"/>
            <rFont val="Tahoma"/>
            <family val="2"/>
            <charset val="1"/>
          </rPr>
          <t xml:space="preserve">Djibouti: First Review Under the Staff-Monitored Program 
November 2004
http://www.imf.org/external/pubs/ft/scr/2004/cr04372.pdf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3" authorId="0">
      <text>
        <r>
          <rPr>
            <b val="true"/>
            <sz val="9"/>
            <color rgb="FF000000"/>
            <rFont val="Tahoma"/>
            <family val="2"/>
            <charset val="1"/>
          </rPr>
          <t xml:space="preserve">Author:
</t>
        </r>
        <r>
          <rPr>
            <sz val="9"/>
            <color rgb="FF000000"/>
            <rFont val="Tahoma"/>
            <family val="2"/>
            <charset val="1"/>
          </rPr>
          <t xml:space="preserve">Djibouti: 2007 Article IV Consultation—Staff Report; and Public Information Notice
on the Executive Board Discussion 
May 2007
http://www.imf.org/external/pubs/ft/scr/2007/cr07178.pdf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3" authorId="0">
      <text>
        <r>
          <rPr>
            <b val="true"/>
            <sz val="9"/>
            <color rgb="FF000000"/>
            <rFont val="Tahoma"/>
            <family val="2"/>
            <charset val="1"/>
          </rPr>
          <t xml:space="preserve">Author:
</t>
        </r>
        <r>
          <rPr>
            <sz val="9"/>
            <color rgb="FF000000"/>
            <rFont val="Tahoma"/>
            <family val="2"/>
            <charset val="1"/>
          </rPr>
          <t xml:space="preserve">Djibouti: 2007 Article IV Consultation—Staff Report; and Public Information Notice
on the Executive Board Discussion 
May 2007
http://www.imf.org/external/pubs/ft/scr/2007/cr07178.pdf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3" authorId="0">
      <text>
        <r>
          <rPr>
            <b val="true"/>
            <sz val="9"/>
            <color rgb="FF000000"/>
            <rFont val="Tahoma"/>
            <family val="2"/>
            <charset val="1"/>
          </rPr>
          <t xml:space="preserve">Author:
</t>
        </r>
        <r>
          <rPr>
            <sz val="9"/>
            <color rgb="FF000000"/>
            <rFont val="Tahoma"/>
            <family val="2"/>
            <charset val="1"/>
          </rPr>
          <t xml:space="preserve">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3" authorId="0">
      <text>
        <r>
          <rPr>
            <b val="true"/>
            <sz val="9"/>
            <color rgb="FF000000"/>
            <rFont val="Tahoma"/>
            <family val="2"/>
            <charset val="1"/>
          </rPr>
          <t xml:space="preserve">Author:
</t>
        </r>
        <r>
          <rPr>
            <sz val="9"/>
            <color rgb="FF000000"/>
            <rFont val="Tahoma"/>
            <family val="2"/>
            <charset val="1"/>
          </rPr>
          <t xml:space="preserve">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3" authorId="0">
      <text>
        <r>
          <rPr>
            <b val="true"/>
            <sz val="9"/>
            <color rgb="FF000000"/>
            <rFont val="Tahoma"/>
            <family val="2"/>
            <charset val="1"/>
          </rPr>
          <t xml:space="preserve">Author:
</t>
        </r>
        <r>
          <rPr>
            <sz val="9"/>
            <color rgb="FF000000"/>
            <rFont val="Tahoma"/>
            <family val="2"/>
            <charset val="1"/>
          </rPr>
          <t xml:space="preserve">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3" authorId="0">
      <text>
        <r>
          <rPr>
            <b val="true"/>
            <sz val="9"/>
            <color rgb="FF000000"/>
            <rFont val="Tahoma"/>
            <family val="2"/>
            <charset val="1"/>
          </rPr>
          <t xml:space="preserve">Author:
</t>
        </r>
        <r>
          <rPr>
            <sz val="9"/>
            <color rgb="FF000000"/>
            <rFont val="Tahoma"/>
            <family val="2"/>
            <charset val="1"/>
          </rPr>
          <t xml:space="preserve">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3" authorId="0">
      <text>
        <r>
          <rPr>
            <b val="true"/>
            <sz val="9"/>
            <color rgb="FF000000"/>
            <rFont val="Tahoma"/>
            <family val="2"/>
            <charset val="1"/>
          </rPr>
          <t xml:space="preserve">Author:
</t>
        </r>
        <r>
          <rPr>
            <sz val="9"/>
            <color rgb="FF000000"/>
            <rFont val="Tahoma"/>
            <family val="2"/>
            <charset val="1"/>
          </rPr>
          <t xml:space="preserve">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3" authorId="0">
      <text>
        <r>
          <rPr>
            <b val="true"/>
            <sz val="9"/>
            <color rgb="FF000000"/>
            <rFont val="Tahoma"/>
            <family val="2"/>
            <charset val="1"/>
          </rPr>
          <t xml:space="preserve">Author:
</t>
        </r>
        <r>
          <rPr>
            <sz val="9"/>
            <color rgb="FF000000"/>
            <rFont val="Tahoma"/>
            <family val="2"/>
            <charset val="1"/>
          </rPr>
          <t xml:space="preserve">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3" authorId="0">
      <text>
        <r>
          <rPr>
            <b val="true"/>
            <sz val="9"/>
            <color rgb="FF000000"/>
            <rFont val="Tahoma"/>
            <family val="2"/>
            <charset val="1"/>
          </rPr>
          <t xml:space="preserve">Author:
</t>
        </r>
        <r>
          <rPr>
            <sz val="9"/>
            <color rgb="FF000000"/>
            <rFont val="Tahoma"/>
            <family val="2"/>
            <charset val="1"/>
          </rPr>
          <t xml:space="preserve">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66" authorId="0">
      <text>
        <r>
          <rPr>
            <b val="true"/>
            <sz val="9"/>
            <color rgb="FF000000"/>
            <rFont val="Tahoma"/>
            <family val="2"/>
            <charset val="1"/>
          </rPr>
          <t xml:space="preserve">Author:
</t>
        </r>
        <r>
          <rPr>
            <sz val="9"/>
            <color rgb="FF000000"/>
            <rFont val="Tahoma"/>
            <family val="2"/>
            <charset val="1"/>
          </rPr>
          <t xml:space="preserve">checked</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List>
</comments>
</file>

<file path=xl/comments33.xml><?xml version="1.0" encoding="utf-8"?>
<comments xmlns="http://schemas.openxmlformats.org/spreadsheetml/2006/main" xmlns:xdr="http://schemas.openxmlformats.org/drawingml/2006/spreadsheetDrawing">
  <authors>
    <author/>
  </authors>
  <commentList>
    <comment ref="D65" authorId="0">
      <text>
        <r>
          <rPr>
            <b val="true"/>
            <sz val="9"/>
            <color rgb="FF000000"/>
            <rFont val="Tahoma"/>
            <family val="2"/>
            <charset val="1"/>
          </rPr>
          <t xml:space="preserve">Author:
</t>
        </r>
        <r>
          <rPr>
            <sz val="9"/>
            <color rgb="FF000000"/>
            <rFont val="Tahoma"/>
            <family val="2"/>
            <charset val="1"/>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5" authorId="0">
      <text>
        <r>
          <rPr>
            <b val="true"/>
            <sz val="9"/>
            <color rgb="FF000000"/>
            <rFont val="Tahoma"/>
            <family val="2"/>
            <charset val="1"/>
          </rPr>
          <t xml:space="preserve">Author:
</t>
        </r>
        <r>
          <rPr>
            <sz val="9"/>
            <color rgb="FF000000"/>
            <rFont val="Tahoma"/>
            <family val="2"/>
            <charset val="1"/>
          </rPr>
          <t xml:space="preserve">Dominica: Statistical Appendix 
October 2005
October 2005
</t>
        </r>
      </text>
    </comment>
    <comment ref="F65" authorId="0">
      <text>
        <r>
          <rPr>
            <b val="true"/>
            <sz val="9"/>
            <color rgb="FF000000"/>
            <rFont val="Tahoma"/>
            <family val="2"/>
            <charset val="1"/>
          </rPr>
          <t xml:space="preserve">Author:
</t>
        </r>
        <r>
          <rPr>
            <sz val="9"/>
            <color rgb="FF000000"/>
            <rFont val="Tahoma"/>
            <family val="2"/>
            <charset val="1"/>
          </rPr>
          <t xml:space="preserve">Dominica: Statistical Appendix 
September 2007 
http://www.imf.org/external/pubs/ft/scr/2007/cr07324.pdf</t>
        </r>
      </text>
    </comment>
    <comment ref="G65" authorId="0">
      <text>
        <r>
          <rPr>
            <b val="true"/>
            <sz val="9"/>
            <color rgb="FF000000"/>
            <rFont val="Tahoma"/>
            <family val="2"/>
            <charset val="1"/>
          </rPr>
          <t xml:space="preserve">Author:
</t>
        </r>
        <r>
          <rPr>
            <sz val="9"/>
            <color rgb="FF000000"/>
            <rFont val="Tahoma"/>
            <family val="2"/>
            <charset val="1"/>
          </rPr>
          <t xml:space="preserve">Dominica: 2008 Article IV Consultation—Staff Report; Staff Supplement; Staff
Statement, and Public Information Notice on the Executive Board Discussion.
September 2008 
https://www.imf.org/external/pubs/ft/scr/2008/cr08310.pdf</t>
        </r>
      </text>
    </comment>
    <comment ref="H65" authorId="0">
      <text>
        <r>
          <rPr>
            <b val="true"/>
            <sz val="9"/>
            <color rgb="FF000000"/>
            <rFont val="Tahoma"/>
            <family val="2"/>
            <charset val="1"/>
          </rPr>
          <t xml:space="preserve">Author:
</t>
        </r>
        <r>
          <rPr>
            <sz val="9"/>
            <color rgb="FF000000"/>
            <rFont val="Tahoma"/>
            <family val="2"/>
            <charset val="1"/>
          </rPr>
          <t xml:space="preserve">Dominica: 2008 Article IV Consultation—Staff Report; Staff Supplement; Staff
Statement, and Public Information Notice on the Executive Board Discussion.
September 2008 
https://www.imf.org/external/pubs/ft/scr/2008/cr08310.pdf</t>
        </r>
      </text>
    </comment>
    <comment ref="I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I65" authorId="0">
      <text>
        <r>
          <rPr>
            <b val="true"/>
            <sz val="9"/>
            <color rgb="FF000000"/>
            <rFont val="Tahoma"/>
            <family val="2"/>
            <charset val="1"/>
          </rPr>
          <t xml:space="preserve">Author:
</t>
        </r>
        <r>
          <rPr>
            <sz val="9"/>
            <color rgb="FF000000"/>
            <rFont val="Tahoma"/>
            <family val="2"/>
            <charset val="1"/>
          </rPr>
          <t xml:space="preserve">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J65" authorId="0">
      <text>
        <r>
          <rPr>
            <b val="true"/>
            <sz val="9"/>
            <color rgb="FF000000"/>
            <rFont val="Tahoma"/>
            <family val="2"/>
            <charset val="1"/>
          </rPr>
          <t xml:space="preserve">Author:
</t>
        </r>
        <r>
          <rPr>
            <sz val="9"/>
            <color rgb="FF000000"/>
            <rFont val="Tahoma"/>
            <family val="2"/>
            <charset val="1"/>
          </rPr>
          <t xml:space="preserve">Dominica: 2010 Article IV Consultation—Staff Report; Staff Supplement and Public
Information Notice on the Executive Board Discussion 
August 2010 
http://www.imf.org/external/pubs/ft/scr/2010/cr10261.pdf</t>
        </r>
      </text>
    </comment>
    <comment ref="K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K65" authorId="0">
      <text>
        <r>
          <rPr>
            <b val="true"/>
            <sz val="9"/>
            <color rgb="FF000000"/>
            <rFont val="Tahoma"/>
            <family val="2"/>
            <charset val="1"/>
          </rPr>
          <t xml:space="preserve">Author:
</t>
        </r>
        <r>
          <rPr>
            <sz val="9"/>
            <color rgb="FF000000"/>
            <rFont val="Tahoma"/>
            <family val="2"/>
            <charset val="1"/>
          </rPr>
          <t xml:space="preserve">Dominica: 2010 Article IV Consultation—Staff Report; Staff Supplement and Public
Information Notice on the Executive Board Discussion 
August 2010 
http://www.imf.org/external/pubs/ft/scr/2010/cr10261.pdf</t>
        </r>
      </text>
    </comment>
    <comment ref="L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L65" authorId="0">
      <text>
        <r>
          <rPr>
            <b val="true"/>
            <sz val="9"/>
            <color rgb="FF000000"/>
            <rFont val="Tahoma"/>
            <family val="2"/>
            <charset val="1"/>
          </rPr>
          <t xml:space="preserve">Author:
</t>
        </r>
        <r>
          <rPr>
            <sz val="9"/>
            <color rgb="FF000000"/>
            <rFont val="Tahoma"/>
            <family val="2"/>
            <charset val="1"/>
          </rPr>
          <t xml:space="preserve">Dominica—Request for Disbursement Under the Rapid Credit Facility—Staff Report
and Press Release 
February 2012 
http://www.imf.org/external/pubs/ft/scr/2012/cr1247.pdf</t>
        </r>
      </text>
    </comment>
    <comment ref="M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M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N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N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O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O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P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P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Q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Q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R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R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S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S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T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T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U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U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V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V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W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X4" authorId="0">
      <text>
        <r>
          <rPr>
            <b val="true"/>
            <sz val="9"/>
            <color rgb="FF000000"/>
            <rFont val="Tahoma"/>
            <family val="2"/>
            <charset val="1"/>
          </rPr>
          <t xml:space="preserve">Author:
</t>
        </r>
        <r>
          <rPr>
            <sz val="9"/>
            <color rgb="FF000000"/>
            <rFont val="Tahoma"/>
            <family val="2"/>
            <charset val="1"/>
          </rPr>
          <t xml:space="preserve">Data for FY July to June</t>
        </r>
      </text>
    </comment>
  </commentList>
</comments>
</file>

<file path=xl/comments3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1" authorId="0">
      <text>
        <r>
          <rPr>
            <b val="true"/>
            <sz val="9"/>
            <color rgb="FF000000"/>
            <rFont val="Tahoma"/>
            <family val="2"/>
            <charset val="1"/>
          </rPr>
          <t xml:space="preserve">Author:
</t>
        </r>
        <r>
          <rPr>
            <sz val="9"/>
            <color rgb="FF000000"/>
            <rFont val="Tahoma"/>
            <family val="2"/>
            <charset val="1"/>
          </rPr>
          <t xml:space="preserve">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3" authorId="0">
      <text>
        <r>
          <rPr>
            <b val="true"/>
            <sz val="9"/>
            <color rgb="FF000000"/>
            <rFont val="Tahoma"/>
            <family val="2"/>
            <charset val="1"/>
          </rPr>
          <t xml:space="preserve">Author:
</t>
        </r>
      </text>
    </comment>
    <comment ref="O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3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O3" authorId="0">
      <text>
        <r>
          <rPr>
            <b val="true"/>
            <sz val="9"/>
            <color rgb="FF000000"/>
            <rFont val="Tahoma"/>
            <family val="2"/>
            <charset val="1"/>
          </rPr>
          <t xml:space="preserve">Author:
</t>
        </r>
      </text>
    </comment>
    <comment ref="O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List>
</comments>
</file>

<file path=xl/comments36.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G3" authorId="0">
      <text>
        <r>
          <rPr>
            <b val="true"/>
            <sz val="9"/>
            <color rgb="FF000000"/>
            <rFont val="Tahoma"/>
            <family val="2"/>
            <charset val="1"/>
          </rPr>
          <t xml:space="preserve">Author:
</t>
        </r>
        <r>
          <rPr>
            <sz val="9"/>
            <color rgb="FF000000"/>
            <rFont val="Tahoma"/>
            <family val="2"/>
            <charset val="1"/>
          </rPr>
          <t xml:space="preserve">The data do not match with the other years</t>
        </r>
      </text>
    </comment>
    <comment ref="G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H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H52" authorId="0">
      <text>
        <r>
          <rPr>
            <b val="true"/>
            <sz val="9"/>
            <color rgb="FF000000"/>
            <rFont val="Tahoma"/>
            <family val="2"/>
            <charset val="1"/>
          </rPr>
          <t xml:space="preserve">Author:
</t>
        </r>
        <r>
          <rPr>
            <sz val="9"/>
            <color rgb="FF000000"/>
            <rFont val="Tahoma"/>
            <family val="2"/>
            <charset val="1"/>
          </rPr>
          <t xml:space="preserve">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I52" authorId="0">
      <text>
        <r>
          <rPr>
            <b val="true"/>
            <sz val="9"/>
            <color rgb="FF000000"/>
            <rFont val="Tahoma"/>
            <family val="2"/>
            <charset val="1"/>
          </rPr>
          <t xml:space="preserve">Author:
</t>
        </r>
        <r>
          <rPr>
            <sz val="9"/>
            <color rgb="FF000000"/>
            <rFont val="Tahoma"/>
            <family val="2"/>
            <charset val="1"/>
          </rPr>
          <t xml:space="preserve">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J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K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K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L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L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M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M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N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N5" authorId="0">
      <text>
        <r>
          <rPr>
            <b val="true"/>
            <sz val="9"/>
            <color rgb="FF000000"/>
            <rFont val="Tahoma"/>
            <family val="2"/>
            <charset val="1"/>
          </rPr>
          <t xml:space="preserve">Author:
</t>
        </r>
        <r>
          <rPr>
            <sz val="9"/>
            <color rgb="FF000000"/>
            <rFont val="Tahoma"/>
            <family val="2"/>
            <charset val="1"/>
          </rPr>
          <t xml:space="preserve">projected data </t>
        </r>
      </text>
    </comment>
    <comment ref="N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O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O5" authorId="0">
      <text>
        <r>
          <rPr>
            <b val="true"/>
            <sz val="9"/>
            <color rgb="FF000000"/>
            <rFont val="Tahoma"/>
            <family val="2"/>
            <charset val="1"/>
          </rPr>
          <t xml:space="preserve">Author:
</t>
        </r>
        <r>
          <rPr>
            <sz val="9"/>
            <color rgb="FF000000"/>
            <rFont val="Tahoma"/>
            <family val="2"/>
            <charset val="1"/>
          </rPr>
          <t xml:space="preserve">Projected data </t>
        </r>
      </text>
    </comment>
    <comment ref="O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P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P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Q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Q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R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R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S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S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T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T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U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U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V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V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W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W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List>
</comments>
</file>

<file path=xl/comments37.xml><?xml version="1.0" encoding="utf-8"?>
<comments xmlns="http://schemas.openxmlformats.org/spreadsheetml/2006/main" xmlns:xdr="http://schemas.openxmlformats.org/drawingml/2006/spreadsheetDrawing">
  <authors>
    <author/>
  </authors>
  <commentList>
    <comment ref="E47" authorId="0">
      <text>
        <r>
          <rPr>
            <b val="true"/>
            <sz val="9"/>
            <color rgb="FF000000"/>
            <rFont val="Tahoma"/>
            <family val="2"/>
            <charset val="1"/>
          </rPr>
          <t xml:space="preserve">Author:
</t>
        </r>
        <r>
          <rPr>
            <sz val="9"/>
            <color rgb="FF000000"/>
            <rFont val="Tahoma"/>
            <family val="2"/>
            <charset val="1"/>
          </rPr>
          <t xml:space="preserve">El Salvador: 2006 Article IV Consultation—Staff Report; Public Information Notice
on the Executive Board Discussion; and Statement by the Executive Director for
El Salvador 
November 2006
http://www.imf.org/external/pubs/ft/scr/2006/cr06410.pdf</t>
        </r>
      </text>
    </comment>
    <comment ref="F47" authorId="0">
      <text>
        <r>
          <rPr>
            <b val="true"/>
            <sz val="9"/>
            <color rgb="FF000000"/>
            <rFont val="Tahoma"/>
            <family val="2"/>
            <charset val="1"/>
          </rPr>
          <t xml:space="preserve">Author:
</t>
        </r>
        <r>
          <rPr>
            <sz val="9"/>
            <color rgb="FF000000"/>
            <rFont val="Tahoma"/>
            <family val="2"/>
            <charset val="1"/>
          </rPr>
          <t xml:space="preserve">El Salvador: 2006 Article IV Consultation—Staff Report; Public Information Notice
on the Executive Board Discussion; and Statement by the Executive Director for
El Salvador 
November 2006
http://www.imf.org/external/pubs/ft/scr/2006/cr06410.pdf</t>
        </r>
      </text>
    </comment>
    <comment ref="G47" authorId="0">
      <text>
        <r>
          <rPr>
            <b val="true"/>
            <sz val="9"/>
            <color rgb="FF000000"/>
            <rFont val="Tahoma"/>
            <family val="2"/>
            <charset val="1"/>
          </rPr>
          <t xml:space="preserve">Author:
</t>
        </r>
        <r>
          <rPr>
            <sz val="9"/>
            <color rgb="FF000000"/>
            <rFont val="Tahoma"/>
            <family val="2"/>
            <charset val="1"/>
          </rPr>
          <t xml:space="preserve">El Salvador: 2006 Article IV Consultation—Staff Report; Public Information Notice
on the Executive Board Discussion; and Statement by the Executive Director for
El Salvador 
November 2006
http://www.imf.org/external/pubs/ft/scr/2006/cr06410.pdf</t>
        </r>
      </text>
    </comment>
    <comment ref="H47" authorId="0">
      <text>
        <r>
          <rPr>
            <b val="true"/>
            <sz val="9"/>
            <color rgb="FF000000"/>
            <rFont val="Tahoma"/>
            <family val="2"/>
            <charset val="1"/>
          </rPr>
          <t xml:space="preserve">Author:
</t>
        </r>
        <r>
          <rPr>
            <sz val="9"/>
            <color rgb="FF000000"/>
            <rFont val="Tahoma"/>
            <family val="2"/>
            <charset val="1"/>
          </rPr>
          <t xml:space="preserve">El Salvador: 2007 Article IV Consultation—Staff Report; Public Information Notice on
the Executive Board Discussion; and Statement by the Executive Director for
El Salvador 
March 2008 
http://www.imf.org/external/pubs/ft/scr/2008/cr08101.pdf</t>
        </r>
      </text>
    </comment>
    <comment ref="I47" authorId="0">
      <text>
        <r>
          <rPr>
            <b val="true"/>
            <sz val="9"/>
            <color rgb="FF000000"/>
            <rFont val="Tahoma"/>
            <family val="2"/>
            <charset val="1"/>
          </rPr>
          <t xml:space="preserve">Author:
</t>
        </r>
        <r>
          <rPr>
            <sz val="9"/>
            <color rgb="FF000000"/>
            <rFont val="Tahoma"/>
            <family val="2"/>
            <charset val="1"/>
          </rPr>
          <t xml:space="preserve">El Salvador: 2007 Article IV Consultation—Staff Report; Public Information Notice on
the Executive Board Discussion; and Statement by the Executive Director for
El Salvador 
March 2008 
http://www.imf.org/external/pubs/ft/scr/2008/cr08101.pdf</t>
        </r>
      </text>
    </comment>
    <comment ref="J47" authorId="0">
      <text>
        <r>
          <rPr>
            <b val="true"/>
            <sz val="9"/>
            <color rgb="FF000000"/>
            <rFont val="Tahoma"/>
            <family val="2"/>
            <charset val="1"/>
          </rPr>
          <t xml:space="preserve">Author:
</t>
        </r>
        <r>
          <rPr>
            <sz val="9"/>
            <color rgb="FF000000"/>
            <rFont val="Tahoma"/>
            <family val="2"/>
            <charset val="1"/>
          </rPr>
          <t xml:space="preserve">El Salvador: 2007 Article IV Consultation—Staff Report; Public Information Notice on
the Executive Board Discussion; and Statement by the Executive Director for
El Salvador 
March 2008 
http://www.imf.org/external/pubs/ft/scr/2008/cr08101.pdf</t>
        </r>
      </text>
    </comment>
    <comment ref="K47" authorId="0">
      <text>
        <r>
          <rPr>
            <b val="true"/>
            <sz val="9"/>
            <color rgb="FF000000"/>
            <rFont val="Tahoma"/>
            <family val="2"/>
            <charset val="1"/>
          </rPr>
          <t xml:space="preserve">Author:
</t>
        </r>
        <r>
          <rPr>
            <sz val="9"/>
            <color rgb="FF000000"/>
            <rFont val="Tahoma"/>
            <family val="2"/>
            <charset val="1"/>
          </rPr>
          <t xml:space="preserve">El Salvador; Third Review under the stand-by arrangement : Staff Report; Press Release on the Executive Board Discussion; and Statement by the Executive Director.
 October 12, 2011
http://www.imf.org/external/pubs/ft/scr/2011/cr11306.pdf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List>
</comments>
</file>

<file path=xl/comments38.xml><?xml version="1.0" encoding="utf-8"?>
<comments xmlns="http://schemas.openxmlformats.org/spreadsheetml/2006/main" xmlns:xdr="http://schemas.openxmlformats.org/drawingml/2006/spreadsheetDrawing">
  <authors>
    <author/>
  </authors>
  <commentList>
    <comment ref="I3" authorId="0">
      <text>
        <r>
          <rPr>
            <b val="true"/>
            <sz val="9"/>
            <color rgb="FF000000"/>
            <rFont val="Tahoma"/>
            <family val="2"/>
            <charset val="1"/>
          </rPr>
          <t xml:space="preserve">Author:
</t>
        </r>
        <r>
          <rPr>
            <sz val="9"/>
            <color rgb="FF000000"/>
            <rFont val="Tahoma"/>
            <family val="2"/>
            <charset val="1"/>
          </rPr>
          <t xml:space="preserve">The data from 2000 to 2005 seem not to match with the results after 200, maybe there was  a change in the methodology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0" authorId="0">
      <text>
        <r>
          <rPr>
            <b val="true"/>
            <sz val="9"/>
            <color rgb="FF000000"/>
            <rFont val="Tahoma"/>
            <family val="2"/>
            <charset val="1"/>
          </rPr>
          <t xml:space="preserve">Author:
</t>
        </r>
        <r>
          <rPr>
            <sz val="9"/>
            <color rgb="FF000000"/>
            <rFont val="Tahoma"/>
            <family val="2"/>
            <charset val="1"/>
          </rPr>
          <t xml:space="preserve">
Republic of Equatorial Guinea: Statistical Appendix
 March 28, 2013
http://www.imf.org/external/pubs/ft/scr/2013/cr1384.pdf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0" authorId="0">
      <text>
        <r>
          <rPr>
            <b val="true"/>
            <sz val="9"/>
            <color rgb="FF000000"/>
            <rFont val="Tahoma"/>
            <family val="2"/>
            <charset val="1"/>
          </rPr>
          <t xml:space="preserve">Author:
</t>
        </r>
        <r>
          <rPr>
            <sz val="9"/>
            <color rgb="FF000000"/>
            <rFont val="Tahoma"/>
            <family val="2"/>
            <charset val="1"/>
          </rPr>
          <t xml:space="preserve">
Republic of Equatorial Guinea: Statistical Appendix
 March 28, 2013
http://www.imf.org/external/pubs/ft/scr/2013/cr1384.pdf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0" authorId="0">
      <text>
        <r>
          <rPr>
            <b val="true"/>
            <sz val="9"/>
            <color rgb="FF000000"/>
            <rFont val="Tahoma"/>
            <family val="2"/>
            <charset val="1"/>
          </rPr>
          <t xml:space="preserve">Author:
</t>
        </r>
        <r>
          <rPr>
            <sz val="9"/>
            <color rgb="FF000000"/>
            <rFont val="Tahoma"/>
            <family val="2"/>
            <charset val="1"/>
          </rPr>
          <t xml:space="preserve">
Republic of Equatorial Guinea: Statistical Appendix
 March 28, 2013
http://www.imf.org/external/pubs/ft/scr/2013/cr1384.pdf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0" authorId="0">
      <text>
        <r>
          <rPr>
            <b val="true"/>
            <sz val="9"/>
            <color rgb="FF000000"/>
            <rFont val="Tahoma"/>
            <family val="2"/>
            <charset val="1"/>
          </rPr>
          <t xml:space="preserve">Author:
</t>
        </r>
        <r>
          <rPr>
            <sz val="9"/>
            <color rgb="FF000000"/>
            <rFont val="Tahoma"/>
            <family val="2"/>
            <charset val="1"/>
          </rPr>
          <t xml:space="preserve">IMF Executive Board Concludes 2012 Article IV Consultation with Equatorial Guinea
March 28, 2013
http://www.imf.org/external/pubs/ft/scr/2013/cr1383.pdf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0" authorId="0">
      <text>
        <r>
          <rPr>
            <b val="true"/>
            <sz val="9"/>
            <color rgb="FF000000"/>
            <rFont val="Tahoma"/>
            <family val="2"/>
            <charset val="1"/>
          </rPr>
          <t xml:space="preserve">Author:
</t>
        </r>
        <r>
          <rPr>
            <sz val="9"/>
            <color rgb="FF000000"/>
            <rFont val="Tahoma"/>
            <family val="2"/>
            <charset val="1"/>
          </rPr>
          <t xml:space="preserve">IMF Executive Board Concludes 2012 Article IV Consultation with Equatorial Guinea
March 28, 2013
http://www.imf.org/external/pubs/ft/scr/2013/cr1383.pdf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0" authorId="0">
      <text>
        <r>
          <rPr>
            <b val="true"/>
            <sz val="9"/>
            <color rgb="FF000000"/>
            <rFont val="Tahoma"/>
            <family val="2"/>
            <charset val="1"/>
          </rPr>
          <t xml:space="preserve">Author:
</t>
        </r>
        <r>
          <rPr>
            <sz val="9"/>
            <color rgb="FF000000"/>
            <rFont val="Tahoma"/>
            <family val="2"/>
            <charset val="1"/>
          </rPr>
          <t xml:space="preserve">IMF Executive Board Concludes 2012 Article IV Consultation with Equatorial Guinea
March 28, 2013
http://www.imf.org/external/pubs/ft/scr/2013/cr1383.pdf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X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List>
</comments>
</file>

<file path=xl/comments39.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52" authorId="0">
      <text>
        <r>
          <rPr>
            <b val="true"/>
            <sz val="9"/>
            <color rgb="FF000000"/>
            <rFont val="Tahoma"/>
            <family val="2"/>
            <charset val="1"/>
          </rPr>
          <t xml:space="preserve">Author:
</t>
        </r>
        <r>
          <rPr>
            <sz val="9"/>
            <color rgb="FF000000"/>
            <rFont val="Tahoma"/>
            <family val="2"/>
            <charset val="1"/>
          </rPr>
          <t xml:space="preserve">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52" authorId="0">
      <text>
        <r>
          <rPr>
            <b val="true"/>
            <sz val="9"/>
            <color rgb="FF000000"/>
            <rFont val="Tahoma"/>
            <family val="2"/>
            <charset val="1"/>
          </rPr>
          <t xml:space="preserve">Author:
</t>
        </r>
        <r>
          <rPr>
            <sz val="9"/>
            <color rgb="FF000000"/>
            <rFont val="Tahoma"/>
            <family val="2"/>
            <charset val="1"/>
          </rPr>
          <t xml:space="preserve">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52" authorId="0">
      <text>
        <r>
          <rPr>
            <b val="true"/>
            <sz val="9"/>
            <color rgb="FF000000"/>
            <rFont val="Tahoma"/>
            <family val="2"/>
            <charset val="1"/>
          </rPr>
          <t xml:space="preserve">Author:
</t>
        </r>
        <r>
          <rPr>
            <sz val="9"/>
            <color rgb="FF000000"/>
            <rFont val="Tahoma"/>
            <family val="2"/>
            <charset val="1"/>
          </rPr>
          <t xml:space="preserve">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52" authorId="0">
      <text>
        <r>
          <rPr>
            <b val="true"/>
            <sz val="9"/>
            <color rgb="FF000000"/>
            <rFont val="Tahoma"/>
            <family val="2"/>
            <charset val="1"/>
          </rPr>
          <t xml:space="preserve">Author:
</t>
        </r>
        <r>
          <rPr>
            <sz val="9"/>
            <color rgb="FF000000"/>
            <rFont val="Tahoma"/>
            <family val="2"/>
            <charset val="1"/>
          </rPr>
          <t xml:space="preserve">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52" authorId="0">
      <text>
        <r>
          <rPr>
            <b val="true"/>
            <sz val="9"/>
            <color rgb="FF000000"/>
            <rFont val="Tahoma"/>
            <family val="2"/>
            <charset val="1"/>
          </rPr>
          <t xml:space="preserve">Author:
</t>
        </r>
        <r>
          <rPr>
            <sz val="9"/>
            <color rgb="FF000000"/>
            <rFont val="Tahoma"/>
            <family val="2"/>
            <charset val="1"/>
          </rPr>
          <t xml:space="preserve">Ethiopia: 2010 Article IV Consultation and First Review of the Arrangement under the
Exogenous Shocks Facility—Staff Report; Staff Supplements; and Press Release on the
Executive Board Discussion. 
June 2010
http://www.imf.org/external/pubs/ft/scr/2010/cr10175.pdf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52" authorId="0">
      <text>
        <r>
          <rPr>
            <b val="true"/>
            <sz val="9"/>
            <color rgb="FF000000"/>
            <rFont val="Tahoma"/>
            <family val="2"/>
            <charset val="1"/>
          </rPr>
          <t xml:space="preserve">Author:
</t>
        </r>
        <r>
          <rPr>
            <sz val="9"/>
            <color rgb="FF000000"/>
            <rFont val="Tahoma"/>
            <family val="2"/>
            <charset val="1"/>
          </rPr>
          <t xml:space="preserve">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52" authorId="0">
      <text>
        <r>
          <rPr>
            <b val="true"/>
            <sz val="9"/>
            <color rgb="FF000000"/>
            <rFont val="Tahoma"/>
            <family val="2"/>
            <charset val="1"/>
          </rPr>
          <t xml:space="preserve">Author:
</t>
        </r>
        <r>
          <rPr>
            <sz val="9"/>
            <color rgb="FF000000"/>
            <rFont val="Tahoma"/>
            <family val="2"/>
            <charset val="1"/>
          </rPr>
          <t xml:space="preserve"> 2013 ARTICLE IV CONSULTATION 
October 2013
http://www.imf.org/external/pubs/ft/scr/2013/cr13308.pdf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52" authorId="0">
      <text>
        <r>
          <rPr>
            <b val="true"/>
            <sz val="9"/>
            <color rgb="FF000000"/>
            <rFont val="Tahoma"/>
            <family val="2"/>
            <charset val="1"/>
          </rPr>
          <t xml:space="preserve">Author:
</t>
        </r>
        <r>
          <rPr>
            <sz val="9"/>
            <color rgb="FF000000"/>
            <rFont val="Tahoma"/>
            <family val="2"/>
            <charset val="1"/>
          </rPr>
          <t xml:space="preserve"> 2013 ARTICLE IV CONSULTATION 
October 2013
http://www.imf.org/external/pubs/ft/scr/2013/cr13308.pdf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2" authorId="0">
      <text>
        <r>
          <rPr>
            <b val="true"/>
            <sz val="9"/>
            <color rgb="FF000000"/>
            <rFont val="Tahoma"/>
            <family val="2"/>
            <charset val="1"/>
          </rPr>
          <t xml:space="preserve">Author:
</t>
        </r>
        <r>
          <rPr>
            <sz val="9"/>
            <color rgb="FF000000"/>
            <rFont val="Tahoma"/>
            <family val="2"/>
            <charset val="1"/>
          </rPr>
          <t xml:space="preserve">2014 ARTICLE IV CONSULTATION—STAFF REPORT; PRESS
RELEASE; AND STATEMENT BY THE EXECUTIVE DIRECTOR FOR
THE FEDERAL DEMOCRATIC REPUBLIC OF ETHIOPIA
October 2014
http://www.imf.org/external/pubs/ft/scr/2014/cr14303.pdf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X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List>
</comments>
</file>

<file path=xl/comments40.xml><?xml version="1.0" encoding="utf-8"?>
<comments xmlns="http://schemas.openxmlformats.org/spreadsheetml/2006/main" xmlns:xdr="http://schemas.openxmlformats.org/drawingml/2006/spreadsheetDrawing">
  <authors>
    <author/>
  </authors>
  <commentList>
    <comment ref="I13" authorId="0">
      <text>
        <r>
          <rPr>
            <b val="true"/>
            <sz val="9"/>
            <color rgb="FF000000"/>
            <rFont val="Tahoma"/>
            <family val="2"/>
            <charset val="1"/>
          </rPr>
          <t xml:space="preserve">Author:
</t>
        </r>
        <r>
          <rPr>
            <sz val="9"/>
            <color rgb="FF000000"/>
            <rFont val="Tahoma"/>
            <family val="2"/>
            <charset val="1"/>
          </rPr>
          <t xml:space="preserve">includes grants </t>
        </r>
      </text>
    </comment>
    <comment ref="I38" authorId="0">
      <text>
        <r>
          <rPr>
            <b val="true"/>
            <sz val="9"/>
            <color rgb="FF000000"/>
            <rFont val="Tahoma"/>
            <family val="2"/>
            <charset val="1"/>
          </rPr>
          <t xml:space="preserve">Author:
</t>
        </r>
        <r>
          <rPr>
            <sz val="9"/>
            <color rgb="FF000000"/>
            <rFont val="Tahoma"/>
            <family val="2"/>
            <charset val="1"/>
          </rPr>
          <t xml:space="preserve">Fiji: 2009 Article IV Consultation—Staff Report; Public Information Notice on the
Executive Board Discussion; and Statement by the Executive Director for Fiji 
May 2010
http://www.imf.org/external/pubs/ft/scr/2010/cr10136.pdf</t>
        </r>
      </text>
    </comment>
    <comment ref="J13" authorId="0">
      <text>
        <r>
          <rPr>
            <b val="true"/>
            <sz val="9"/>
            <color rgb="FF000000"/>
            <rFont val="Tahoma"/>
            <family val="2"/>
            <charset val="1"/>
          </rPr>
          <t xml:space="preserve">Author:
</t>
        </r>
        <r>
          <rPr>
            <sz val="9"/>
            <color rgb="FF000000"/>
            <rFont val="Tahoma"/>
            <family val="2"/>
            <charset val="1"/>
          </rPr>
          <t xml:space="preserve">includes grants </t>
        </r>
      </text>
    </comment>
    <comment ref="J38" authorId="0">
      <text>
        <r>
          <rPr>
            <b val="true"/>
            <sz val="9"/>
            <color rgb="FF000000"/>
            <rFont val="Tahoma"/>
            <family val="2"/>
            <charset val="1"/>
          </rPr>
          <t xml:space="preserve">Author:
</t>
        </r>
        <r>
          <rPr>
            <sz val="9"/>
            <color rgb="FF000000"/>
            <rFont val="Tahoma"/>
            <family val="2"/>
            <charset val="1"/>
          </rPr>
          <t xml:space="preserve">Fiji: 2009 Article IV Consultation—Staff Report; Public Information Notice on the
Executive Board Discussion; and Statement by the Executive Director for Fiji 
May 2010
http://www.imf.org/external/pubs/ft/scr/2010/cr10136.pdf</t>
        </r>
      </text>
    </comment>
    <comment ref="K38" authorId="0">
      <text>
        <r>
          <rPr>
            <b val="true"/>
            <sz val="9"/>
            <color rgb="FF000000"/>
            <rFont val="Tahoma"/>
            <family val="2"/>
            <charset val="1"/>
          </rPr>
          <t xml:space="preserve">Author:
</t>
        </r>
        <r>
          <rPr>
            <sz val="9"/>
            <color rgb="FF000000"/>
            <rFont val="Tahoma"/>
            <family val="2"/>
            <charset val="1"/>
          </rPr>
          <t xml:space="preserve">Republic of Fiji: 2010 Article IV Consultation—Staff Report and Public Information
Notice on the Executive Board Discussion 
April 2011 
https://www.imf.org/external/pubs/ft/scr/2011/cr1185.pdf</t>
        </r>
      </text>
    </comment>
    <comment ref="K46" authorId="0">
      <text>
        <r>
          <rPr>
            <b val="true"/>
            <sz val="9"/>
            <color rgb="FF000000"/>
            <rFont val="Tahoma"/>
            <family val="2"/>
            <charset val="1"/>
          </rPr>
          <t xml:space="preserve">Author:
</t>
        </r>
        <r>
          <rPr>
            <sz val="9"/>
            <color rgb="FF000000"/>
            <rFont val="Tahoma"/>
            <family val="2"/>
            <charset val="1"/>
          </rPr>
          <t xml:space="preserve">includes change in sinking fund </t>
        </r>
      </text>
    </comment>
    <comment ref="L38" authorId="0">
      <text>
        <r>
          <rPr>
            <b val="true"/>
            <sz val="9"/>
            <color rgb="FF000000"/>
            <rFont val="Tahoma"/>
            <family val="2"/>
            <charset val="1"/>
          </rPr>
          <t xml:space="preserve">Author:
</t>
        </r>
        <r>
          <rPr>
            <sz val="9"/>
            <color rgb="FF000000"/>
            <rFont val="Tahoma"/>
            <family val="2"/>
            <charset val="1"/>
          </rPr>
          <t xml:space="preserve">Republic of Fiji: 2010 Article IV Consultation—Staff Report and Public Information
Notice on the Executive Board Discussion 
April 2011 
https://www.imf.org/external/pubs/ft/scr/2011/cr1185.pdf</t>
        </r>
      </text>
    </comment>
    <comment ref="L46" authorId="0">
      <text>
        <r>
          <rPr>
            <b val="true"/>
            <sz val="9"/>
            <color rgb="FF000000"/>
            <rFont val="Tahoma"/>
            <family val="2"/>
            <charset val="1"/>
          </rPr>
          <t xml:space="preserve">Author:
</t>
        </r>
        <r>
          <rPr>
            <sz val="9"/>
            <color rgb="FF000000"/>
            <rFont val="Tahoma"/>
            <family val="2"/>
            <charset val="1"/>
          </rPr>
          <t xml:space="preserve">includes change in sinking fund </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R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S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T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U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V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W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X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List>
</comments>
</file>

<file path=xl/comments41.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0" authorId="0">
      <text>
        <r>
          <rPr>
            <b val="true"/>
            <sz val="9"/>
            <color rgb="FF000000"/>
            <rFont val="Tahoma"/>
            <family val="2"/>
            <charset val="1"/>
          </rPr>
          <t xml:space="preserve">Author:
</t>
        </r>
        <r>
          <rPr>
            <sz val="9"/>
            <color rgb="FF000000"/>
            <rFont val="Tahoma"/>
            <family val="2"/>
            <charset val="1"/>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0" authorId="0">
      <text>
        <r>
          <rPr>
            <b val="true"/>
            <sz val="9"/>
            <color rgb="FF000000"/>
            <rFont val="Tahoma"/>
            <family val="2"/>
            <charset val="1"/>
          </rPr>
          <t xml:space="preserve">Author:
</t>
        </r>
        <r>
          <rPr>
            <sz val="9"/>
            <color rgb="FF000000"/>
            <rFont val="Tahoma"/>
            <family val="2"/>
            <charset val="1"/>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0" authorId="0">
      <text>
        <r>
          <rPr>
            <b val="true"/>
            <sz val="9"/>
            <color rgb="FF000000"/>
            <rFont val="Tahoma"/>
            <family val="2"/>
            <charset val="1"/>
          </rPr>
          <t xml:space="preserve">Author:
</t>
        </r>
        <r>
          <rPr>
            <sz val="9"/>
            <color rgb="FF000000"/>
            <rFont val="Tahoma"/>
            <family val="2"/>
            <charset val="1"/>
          </rPr>
          <t xml:space="preserve">
Yugoslav Republic of Macedonia: Second Post-Program Monitoring Discussions
 February 26, 2014
http://www.imf.org/external/pubs/cat/longres.aspx?sk=41386.0</t>
        </r>
      </text>
    </comment>
    <comment ref="O3" authorId="0">
      <text>
        <r>
          <rPr>
            <b val="true"/>
            <sz val="9"/>
            <color rgb="FF000000"/>
            <rFont val="Tahoma"/>
            <family val="2"/>
            <charset val="1"/>
          </rPr>
          <t xml:space="preserve">Author:
</t>
        </r>
      </text>
    </comment>
    <comment ref="O50" authorId="0">
      <text>
        <r>
          <rPr>
            <b val="true"/>
            <sz val="9"/>
            <color rgb="FF000000"/>
            <rFont val="Tahoma"/>
            <family val="2"/>
            <charset val="1"/>
          </rPr>
          <t xml:space="preserve">Author:
</t>
        </r>
        <r>
          <rPr>
            <sz val="9"/>
            <color rgb="FF000000"/>
            <rFont val="Tahoma"/>
            <family val="2"/>
            <charset val="1"/>
          </rPr>
          <t xml:space="preserve">
Yugoslav Republic of Macedonia: Second Post-Program Monitoring Discussions
 February 26, 2014
http://www.imf.org/external/pubs/cat/longres.aspx?sk=41386.0</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42.xml><?xml version="1.0" encoding="utf-8"?>
<comments xmlns="http://schemas.openxmlformats.org/spreadsheetml/2006/main" xmlns:xdr="http://schemas.openxmlformats.org/drawingml/2006/spreadsheetDrawing">
  <authors>
    <author/>
  </authors>
  <commentList>
    <comment ref="B33" authorId="0">
      <text>
        <r>
          <rPr>
            <b val="true"/>
            <sz val="9"/>
            <color rgb="FF000000"/>
            <rFont val="Tahoma"/>
            <family val="2"/>
            <charset val="1"/>
          </rPr>
          <t xml:space="preserve">vasileiosa:</t>
        </r>
        <r>
          <rPr>
            <sz val="9"/>
            <color rgb="FF000000"/>
            <rFont val="Tahoma"/>
            <family val="2"/>
            <charset val="1"/>
          </rPr>
          <t xml:space="preserve">There is no levele for the breakdown of subsidies because it is not easy to estimate the subsideis for 2005 and 2006</t>
        </r>
      </text>
    </commen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6" authorId="0">
      <text>
        <r>
          <rPr>
            <b val="true"/>
            <sz val="9"/>
            <color rgb="FF000000"/>
            <rFont val="Tahoma"/>
            <family val="2"/>
            <charset val="1"/>
          </rPr>
          <t xml:space="preserve">Author:
</t>
        </r>
        <r>
          <rPr>
            <sz val="9"/>
            <color rgb="FF000000"/>
            <rFont val="Tahoma"/>
            <family val="2"/>
            <charset val="1"/>
          </rPr>
          <t xml:space="preserve">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3" authorId="0">
      <text>
        <r>
          <rPr>
            <b val="true"/>
            <sz val="9"/>
            <color rgb="FF000000"/>
            <rFont val="Tahoma"/>
            <family val="2"/>
            <charset val="1"/>
          </rPr>
          <t xml:space="preserve">Author:
</t>
        </r>
      </text>
    </comment>
    <comment ref="E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6" authorId="0">
      <text>
        <r>
          <rPr>
            <b val="true"/>
            <sz val="9"/>
            <color rgb="FF000000"/>
            <rFont val="Tahoma"/>
            <family val="2"/>
            <charset val="1"/>
          </rPr>
          <t xml:space="preserve">Author:
</t>
        </r>
        <r>
          <rPr>
            <sz val="9"/>
            <color rgb="FF000000"/>
            <rFont val="Tahoma"/>
            <family val="2"/>
            <charset val="1"/>
          </rPr>
          <t xml:space="preserve">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6" authorId="0">
      <text>
        <r>
          <rPr>
            <b val="true"/>
            <sz val="9"/>
            <color rgb="FF000000"/>
            <rFont val="Tahoma"/>
            <family val="2"/>
            <charset val="1"/>
          </rPr>
          <t xml:space="preserve">Author:
</t>
        </r>
        <r>
          <rPr>
            <sz val="9"/>
            <color rgb="FF000000"/>
            <rFont val="Tahoma"/>
            <family val="2"/>
            <charset val="1"/>
          </rPr>
          <t xml:space="preserve">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6" authorId="0">
      <text>
        <r>
          <rPr>
            <b val="true"/>
            <sz val="9"/>
            <color rgb="FF000000"/>
            <rFont val="Tahoma"/>
            <family val="2"/>
            <charset val="1"/>
          </rPr>
          <t xml:space="preserve">Author:
</t>
        </r>
        <r>
          <rPr>
            <sz val="9"/>
            <color rgb="FF000000"/>
            <rFont val="Tahoma"/>
            <family val="2"/>
            <charset val="1"/>
          </rPr>
          <t xml:space="preserve">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6" authorId="0">
      <text>
        <r>
          <rPr>
            <b val="true"/>
            <sz val="9"/>
            <color rgb="FF000000"/>
            <rFont val="Tahoma"/>
            <family val="2"/>
            <charset val="1"/>
          </rPr>
          <t xml:space="preserve">Author:
</t>
        </r>
        <r>
          <rPr>
            <sz val="9"/>
            <color rgb="FF000000"/>
            <rFont val="Tahoma"/>
            <family val="2"/>
            <charset val="1"/>
          </rPr>
          <t xml:space="preserve">Gabon: 2014 Article IV Consultation-Staff Report; Press Release; and Statement by the Executive Director for Gabon
February 2015 
http://www.imf.org/external/pubs/ft/scr/2015/cr1547.pdf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List>
</comments>
</file>

<file path=xl/comments4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4" authorId="0">
      <text>
        <r>
          <rPr>
            <b val="true"/>
            <sz val="9"/>
            <color rgb="FF000000"/>
            <rFont val="Tahoma"/>
            <family val="2"/>
            <charset val="1"/>
          </rPr>
          <t xml:space="preserve">Author:
</t>
        </r>
        <r>
          <rPr>
            <sz val="9"/>
            <color rgb="FF000000"/>
            <rFont val="Tahoma"/>
            <family val="2"/>
            <charset val="1"/>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4" authorId="0">
      <text>
        <r>
          <rPr>
            <b val="true"/>
            <sz val="9"/>
            <color rgb="FF000000"/>
            <rFont val="Tahoma"/>
            <family val="2"/>
            <charset val="1"/>
          </rPr>
          <t xml:space="preserve">Author:
</t>
        </r>
        <r>
          <rPr>
            <sz val="9"/>
            <color rgb="FF000000"/>
            <rFont val="Tahoma"/>
            <family val="2"/>
            <charset val="1"/>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4" authorId="0">
      <text>
        <r>
          <rPr>
            <b val="true"/>
            <sz val="9"/>
            <color rgb="FF000000"/>
            <rFont val="Tahoma"/>
            <family val="2"/>
            <charset val="1"/>
          </rPr>
          <t xml:space="preserve">Author:
</t>
        </r>
        <r>
          <rPr>
            <sz val="9"/>
            <color rgb="FF000000"/>
            <rFont val="Tahoma"/>
            <family val="2"/>
            <charset val="1"/>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4" authorId="0">
      <text>
        <r>
          <rPr>
            <b val="true"/>
            <sz val="9"/>
            <color rgb="FF000000"/>
            <rFont val="Tahoma"/>
            <family val="2"/>
            <charset val="1"/>
          </rPr>
          <t xml:space="preserve">Author:
</t>
        </r>
        <r>
          <rPr>
            <sz val="9"/>
            <color rgb="FF000000"/>
            <rFont val="Tahoma"/>
            <family val="2"/>
            <charset val="1"/>
          </rPr>
          <t xml:space="preserve">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List>
</comments>
</file>

<file path=xl/comments44.xml><?xml version="1.0" encoding="utf-8"?>
<comments xmlns="http://schemas.openxmlformats.org/spreadsheetml/2006/main" xmlns:xdr="http://schemas.openxmlformats.org/drawingml/2006/spreadsheetDrawing">
  <authors>
    <author/>
  </authors>
  <commentList>
    <comment ref="D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E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F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G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H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I77" authorId="0">
      <text>
        <r>
          <rPr>
            <b val="true"/>
            <sz val="9"/>
            <color rgb="FF000000"/>
            <rFont val="Tahoma"/>
            <family val="2"/>
            <charset val="1"/>
          </rPr>
          <t xml:space="preserve">Author:
</t>
        </r>
        <r>
          <rPr>
            <sz val="9"/>
            <color rgb="FF000000"/>
            <rFont val="Tahoma"/>
            <family val="2"/>
            <charset val="1"/>
          </rPr>
          <t xml:space="preserve">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77" authorId="0">
      <text>
        <r>
          <rPr>
            <b val="true"/>
            <sz val="9"/>
            <color rgb="FF000000"/>
            <rFont val="Tahoma"/>
            <family val="2"/>
            <charset val="1"/>
          </rPr>
          <t xml:space="preserve">Author:
</t>
        </r>
        <r>
          <rPr>
            <sz val="9"/>
            <color rgb="FF000000"/>
            <rFont val="Tahoma"/>
            <family val="2"/>
            <charset val="1"/>
          </rPr>
          <t xml:space="preserve">Georgia: First Review Under the Stand-By Arrangement—Staff Report; Press Release
on the Executive Board Discussion; and Statement by the Executive Director for
Georgia
January 2009
http://www.imf.org/external/pubs/ft/scr/2009/cr0901.pdf</t>
        </r>
      </text>
    </comment>
    <comment ref="K77" authorId="0">
      <text>
        <r>
          <rPr>
            <b val="true"/>
            <sz val="9"/>
            <color rgb="FF000000"/>
            <rFont val="Tahoma"/>
            <family val="2"/>
            <charset val="1"/>
          </rPr>
          <t xml:space="preserve">Author:
</t>
        </r>
        <r>
          <rPr>
            <sz val="9"/>
            <color rgb="FF000000"/>
            <rFont val="Tahoma"/>
            <family val="2"/>
            <charset val="1"/>
          </rPr>
          <t xml:space="preserve">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77" authorId="0">
      <text>
        <r>
          <rPr>
            <b val="true"/>
            <sz val="9"/>
            <color rgb="FF000000"/>
            <rFont val="Tahoma"/>
            <family val="2"/>
            <charset val="1"/>
          </rPr>
          <t xml:space="preserve">Author:
</t>
        </r>
        <r>
          <rPr>
            <sz val="9"/>
            <color rgb="FF000000"/>
            <rFont val="Tahoma"/>
            <family val="2"/>
            <charset val="1"/>
          </rPr>
          <t xml:space="preserve">Georgia: Fifth Review Under the Stand-By Arrangement and Request for Modification
of Performance Criteria 
March 2010 
http://www.imf.org/external/pubs/ft/scr/2010/cr1083.pdf</t>
        </r>
      </text>
    </comment>
    <comment ref="M77" authorId="0">
      <text>
        <r>
          <rPr>
            <b val="true"/>
            <sz val="9"/>
            <color rgb="FF000000"/>
            <rFont val="Tahoma"/>
            <family val="2"/>
            <charset val="1"/>
          </rPr>
          <t xml:space="preserve">Author:
</t>
        </r>
        <r>
          <rPr>
            <sz val="9"/>
            <color rgb="FF000000"/>
            <rFont val="Tahoma"/>
            <family val="2"/>
            <charset val="1"/>
          </rPr>
          <t xml:space="preserve">Georgia: 2011 Article IV Consultation—Staff Report; Staff Supplements; Public
Information Notice on the Executive Board Discussion; and Statement by the Executive
Director for Georgia 
April 2011 
http://www.imf.org/external/pubs/ft/scr/2011/cr1187.pdf</t>
        </r>
      </text>
    </comment>
    <comment ref="N77" authorId="0">
      <text>
        <r>
          <rPr>
            <b val="true"/>
            <sz val="9"/>
            <color rgb="FF000000"/>
            <rFont val="Tahoma"/>
            <family val="2"/>
            <charset val="1"/>
          </rPr>
          <t xml:space="preserve">Author:
</t>
        </r>
        <r>
          <rPr>
            <sz val="9"/>
            <color rgb="FF000000"/>
            <rFont val="Tahoma"/>
            <family val="2"/>
            <charset val="1"/>
          </rPr>
          <t xml:space="preserve">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77" authorId="0">
      <text>
        <r>
          <rPr>
            <b val="true"/>
            <sz val="9"/>
            <color rgb="FF000000"/>
            <rFont val="Tahoma"/>
            <family val="2"/>
            <charset val="1"/>
          </rPr>
          <t xml:space="preserve">Author:
</t>
        </r>
        <r>
          <rPr>
            <sz val="9"/>
            <color rgb="FF000000"/>
            <rFont val="Tahoma"/>
            <family val="2"/>
            <charset val="1"/>
          </rPr>
          <t xml:space="preserve">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77" authorId="0">
      <text>
        <r>
          <rPr>
            <b val="true"/>
            <sz val="9"/>
            <color rgb="FF000000"/>
            <rFont val="Tahoma"/>
            <family val="2"/>
            <charset val="1"/>
          </rPr>
          <t xml:space="preserve">Author:
</t>
        </r>
        <r>
          <rPr>
            <sz val="9"/>
            <color rgb="FF000000"/>
            <rFont val="Tahoma"/>
            <family val="2"/>
            <charset val="1"/>
          </rPr>
          <t xml:space="preserve">Georgia : 2013 Article IV Consultation
 August 26, 2013
http://www.imf.org/external/pubs/ft/scr/2013/cr13264.pdf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List>
</comments>
</file>

<file path=xl/comments4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5" authorId="0">
      <text>
        <r>
          <rPr>
            <b val="true"/>
            <sz val="9"/>
            <color rgb="FF000000"/>
            <rFont val="Tahoma"/>
            <family val="2"/>
            <charset val="1"/>
          </rPr>
          <t xml:space="preserve">Author:
</t>
        </r>
        <r>
          <rPr>
            <sz val="9"/>
            <color rgb="FF000000"/>
            <rFont val="Tahoma"/>
            <family val="2"/>
            <charset val="1"/>
          </rPr>
          <t xml:space="preserve">REQUEST FOR A THREE-YEAR ARRANGEMENT UNDER
THE EXTENDED CREDIT FACILITY STAFF REPORT; PRESS RELEASE;
AND STATEMENT BY THE EXECUTIVE DIRECTOR FOR GHANA 
April 2015 
http://www.imf.org/external/pubs/ft/scr/2015/cr15103.pdf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5" authorId="0">
      <text>
        <r>
          <rPr>
            <b val="true"/>
            <sz val="9"/>
            <color rgb="FF000000"/>
            <rFont val="Tahoma"/>
            <family val="2"/>
            <charset val="1"/>
          </rPr>
          <t xml:space="preserve">Author:
</t>
        </r>
        <r>
          <rPr>
            <sz val="9"/>
            <color rgb="FF000000"/>
            <rFont val="Tahoma"/>
            <family val="2"/>
            <charset val="1"/>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5" authorId="0">
      <text>
        <r>
          <rPr>
            <b val="true"/>
            <sz val="9"/>
            <color rgb="FF000000"/>
            <rFont val="Tahoma"/>
            <family val="2"/>
            <charset val="1"/>
          </rPr>
          <t xml:space="preserve">Author:
</t>
        </r>
        <r>
          <rPr>
            <sz val="9"/>
            <color rgb="FF000000"/>
            <rFont val="Tahoma"/>
            <family val="2"/>
            <charset val="1"/>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List>
</comments>
</file>

<file path=xl/comments4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3" authorId="0">
      <text>
        <r>
          <rPr>
            <b val="true"/>
            <sz val="9"/>
            <color rgb="FF000000"/>
            <rFont val="Tahoma"/>
            <family val="2"/>
            <charset val="1"/>
          </rPr>
          <t xml:space="preserve">Author:
</t>
        </r>
        <r>
          <rPr>
            <sz val="9"/>
            <color rgb="FF000000"/>
            <rFont val="Tahoma"/>
            <family val="2"/>
            <charset val="1"/>
          </rPr>
          <t xml:space="preserve">Grenada: 2005 Article IV Consultation—Staff Report; and Public Information Notice
on the Executive Board Discussion 
August 2005
http://www.imf.org/external/pubs/ft/scr/2005/cr05290.pdf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3" authorId="0">
      <text>
        <r>
          <rPr>
            <b val="true"/>
            <sz val="9"/>
            <color rgb="FF000000"/>
            <rFont val="Tahoma"/>
            <family val="2"/>
            <charset val="1"/>
          </rPr>
          <t xml:space="preserve">Author:
</t>
        </r>
        <r>
          <rPr>
            <sz val="9"/>
            <color rgb="FF000000"/>
            <rFont val="Tahoma"/>
            <family val="2"/>
            <charset val="1"/>
          </rPr>
          <t xml:space="preserve">Grenada: 2005 Article IV Consultation—Staff Report; and Public Information Notice
on the Executive Board Discussion 
August 2005
http://www.imf.org/external/pubs/ft/scr/2005/cr05290.pdf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3" authorId="0">
      <text>
        <r>
          <rPr>
            <b val="true"/>
            <sz val="9"/>
            <color rgb="FF000000"/>
            <rFont val="Tahoma"/>
            <family val="2"/>
            <charset val="1"/>
          </rPr>
          <t xml:space="preserve">Author:
</t>
        </r>
        <r>
          <rPr>
            <sz val="9"/>
            <color rgb="FF000000"/>
            <rFont val="Tahoma"/>
            <family val="2"/>
            <charset val="1"/>
          </rPr>
          <t xml:space="preserve">Grenada: Statistical Appendix 
October 2008 
http://www.imf.org/external/pubs/ft/scr/2008/cr08352.pdf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3" authorId="0">
      <text>
        <r>
          <rPr>
            <b val="true"/>
            <sz val="9"/>
            <color rgb="FF000000"/>
            <rFont val="Tahoma"/>
            <family val="2"/>
            <charset val="1"/>
          </rPr>
          <t xml:space="preserve">Author:
</t>
        </r>
        <r>
          <rPr>
            <sz val="9"/>
            <color rgb="FF000000"/>
            <rFont val="Tahoma"/>
            <family val="2"/>
            <charset val="1"/>
          </rPr>
          <t xml:space="preserve">Grenada: 2007 Article IV Consultation—Staff Report; Staff Supplement; and Public
Information Notice on the Executive Board Discussion
October 2008 
http://www.imf.org/external/pubs/ft/scr/2008/cr08351.pdf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3" authorId="0">
      <text>
        <r>
          <rPr>
            <b val="true"/>
            <sz val="9"/>
            <color rgb="FF000000"/>
            <rFont val="Tahoma"/>
            <family val="2"/>
            <charset val="1"/>
          </rPr>
          <t xml:space="preserve">Author:
</t>
        </r>
        <r>
          <rPr>
            <sz val="9"/>
            <color rgb="FF000000"/>
            <rFont val="Tahoma"/>
            <family val="2"/>
            <charset val="1"/>
          </rPr>
          <t xml:space="preserve">Grenada: 2007 Article IV Consultation—Staff Report; Staff Supplement; and Public
Information Notice on the Executive Board Discussion 
October 2008 
http://www.imf.org/external/pubs/ft/scr/2008/cr08351.pdf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3" authorId="0">
      <text>
        <r>
          <rPr>
            <b val="true"/>
            <sz val="9"/>
            <color rgb="FF000000"/>
            <rFont val="Tahoma"/>
            <family val="2"/>
            <charset val="1"/>
          </rPr>
          <t xml:space="preserve">Author:
</t>
        </r>
        <r>
          <rPr>
            <sz val="9"/>
            <color rgb="FF000000"/>
            <rFont val="Tahoma"/>
            <family val="2"/>
            <charset val="1"/>
          </rPr>
          <t xml:space="preserve">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3" authorId="0">
      <text>
        <r>
          <rPr>
            <b val="true"/>
            <sz val="9"/>
            <color rgb="FF000000"/>
            <rFont val="Tahoma"/>
            <family val="2"/>
            <charset val="1"/>
          </rPr>
          <t xml:space="preserve">Author:
</t>
        </r>
        <r>
          <rPr>
            <sz val="9"/>
            <color rgb="FF000000"/>
            <rFont val="Tahoma"/>
            <family val="2"/>
            <charset val="1"/>
          </rPr>
          <t xml:space="preserve">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3" authorId="0">
      <text>
        <r>
          <rPr>
            <b val="true"/>
            <sz val="9"/>
            <color rgb="FF000000"/>
            <rFont val="Tahoma"/>
            <family val="2"/>
            <charset val="1"/>
          </rPr>
          <t xml:space="preserve">Author:
</t>
        </r>
        <r>
          <rPr>
            <sz val="9"/>
            <color rgb="FF000000"/>
            <rFont val="Tahoma"/>
            <family val="2"/>
            <charset val="1"/>
          </rPr>
          <t xml:space="preserve">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3" authorId="0">
      <text>
        <r>
          <rPr>
            <b val="true"/>
            <sz val="9"/>
            <color rgb="FF000000"/>
            <rFont val="Tahoma"/>
            <family val="2"/>
            <charset val="1"/>
          </rPr>
          <t xml:space="preserve">Author:
</t>
        </r>
        <r>
          <rPr>
            <sz val="9"/>
            <color rgb="FF000000"/>
            <rFont val="Tahoma"/>
            <family val="2"/>
            <charset val="1"/>
          </rPr>
          <t xml:space="preserve">
Grenada: 2014 Article IV Consultation and Request for An Extended Credit Facility Arrangement-Staff Report; and Press Release
July 14, 2014
http://www.imf.org/external/pubs/ft/scr/2014/cr14196.pdf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3" authorId="0">
      <text>
        <r>
          <rPr>
            <b val="true"/>
            <sz val="9"/>
            <color rgb="FF000000"/>
            <rFont val="Tahoma"/>
            <family val="2"/>
            <charset val="1"/>
          </rPr>
          <t xml:space="preserve">Author:
</t>
        </r>
      </text>
    </comment>
    <comment ref="O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List>
</comments>
</file>

<file path=xl/comments47.xml><?xml version="1.0" encoding="utf-8"?>
<comments xmlns="http://schemas.openxmlformats.org/spreadsheetml/2006/main" xmlns:xdr="http://schemas.openxmlformats.org/drawingml/2006/spreadsheetDrawing">
  <authors>
    <author/>
  </authors>
  <commentList>
    <comment ref="D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E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F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G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H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I53" authorId="0">
      <text>
        <r>
          <rPr>
            <b val="true"/>
            <sz val="9"/>
            <color rgb="FF000000"/>
            <rFont val="Tahoma"/>
            <family val="2"/>
            <charset val="1"/>
          </rPr>
          <t xml:space="preserve">Author:
</t>
        </r>
        <r>
          <rPr>
            <sz val="9"/>
            <color rgb="FF000000"/>
            <rFont val="Tahoma"/>
            <family val="2"/>
            <charset val="1"/>
          </rPr>
          <t xml:space="preserve">Guatemala: Request for Stand-By Arrangement—Staff Report; Staff Supplement;
Press Release on the Executive Board Discussion; and Statement by the Executive
Director for Guatemala
May 2009 
http://www.imf.org/external/pubs/ft/scr/2009/cr09143.pdf</t>
        </r>
      </text>
    </comment>
    <comment ref="J53" authorId="0">
      <text>
        <r>
          <rPr>
            <b val="true"/>
            <sz val="9"/>
            <color rgb="FF000000"/>
            <rFont val="Tahoma"/>
            <family val="2"/>
            <charset val="1"/>
          </rPr>
          <t xml:space="preserve">Author:
</t>
        </r>
        <r>
          <rPr>
            <sz val="9"/>
            <color rgb="FF000000"/>
            <rFont val="Tahoma"/>
            <family val="2"/>
            <charset val="1"/>
          </rPr>
          <t xml:space="preserve">Guatemala: Third Review Under the Stand-By Arrangement—Staff Report; Staff
Statement; Press Release on the Executive Board Discussion; and Statement by the
Executive Director for Guatemala. 
July 2010
http://www.imf.org/external/pubs/ft/scr/2010/cr10187.pdf</t>
        </r>
      </text>
    </comment>
    <comment ref="K53" authorId="0">
      <text>
        <r>
          <rPr>
            <b val="true"/>
            <sz val="9"/>
            <color rgb="FF000000"/>
            <rFont val="Tahoma"/>
            <family val="2"/>
            <charset val="1"/>
          </rPr>
          <t xml:space="preserve">Author:
</t>
        </r>
        <r>
          <rPr>
            <sz val="9"/>
            <color rgb="FF000000"/>
            <rFont val="Tahoma"/>
            <family val="2"/>
            <charset val="1"/>
          </rPr>
          <t xml:space="preserve">Guatemala: Fourth Review Under the Stand-By Arrangement—Staff Report; Press
Release on the Executive Board Discussion; and Statement by the Executive Director
for Guatemala. 
10/2010 
http://www.imf.org/external/pubs/ft/scr/2010/cr10309.pdf</t>
        </r>
      </text>
    </comment>
    <comment ref="L53" authorId="0">
      <text>
        <r>
          <rPr>
            <b val="true"/>
            <sz val="9"/>
            <color rgb="FF000000"/>
            <rFont val="Tahoma"/>
            <family val="2"/>
            <charset val="1"/>
          </rPr>
          <t xml:space="preserve">Author:
</t>
        </r>
        <r>
          <rPr>
            <sz val="9"/>
            <color rgb="FF000000"/>
            <rFont val="Tahoma"/>
            <family val="2"/>
            <charset val="1"/>
          </rPr>
          <t xml:space="preserve">
Guatemala : 2013 Article IV Consultation
 August 02, 2013
http://www.imf.org/external/pubs/cat/longres.aspx?sk=40850.0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List>
</comments>
</file>

<file path=xl/comments4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4" authorId="0">
      <text>
        <r>
          <rPr>
            <b val="true"/>
            <sz val="9"/>
            <color rgb="FF000000"/>
            <rFont val="Tahoma"/>
            <family val="2"/>
            <charset val="1"/>
          </rPr>
          <t xml:space="preserve">Author:
</t>
        </r>
        <r>
          <rPr>
            <sz val="9"/>
            <color rgb="FF000000"/>
            <rFont val="Tahoma"/>
            <family val="2"/>
            <charset val="1"/>
          </rPr>
          <t xml:space="preserve">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4" authorId="0">
      <text>
        <r>
          <rPr>
            <b val="true"/>
            <sz val="9"/>
            <color rgb="FF000000"/>
            <rFont val="Tahoma"/>
            <family val="2"/>
            <charset val="1"/>
          </rPr>
          <t xml:space="preserve">Author:
</t>
        </r>
        <r>
          <rPr>
            <sz val="9"/>
            <color rgb="FF000000"/>
            <rFont val="Tahoma"/>
            <family val="2"/>
            <charset val="1"/>
          </rPr>
          <t xml:space="preserve">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77" authorId="0">
      <text>
        <r>
          <rPr>
            <b val="true"/>
            <sz val="9"/>
            <color rgb="FF000000"/>
            <rFont val="Tahoma"/>
            <family val="2"/>
            <charset val="1"/>
          </rPr>
          <t xml:space="preserve">Author:
</t>
        </r>
        <r>
          <rPr>
            <sz val="9"/>
            <color rgb="FF000000"/>
            <rFont val="Tahoma"/>
            <family val="2"/>
            <charset val="1"/>
          </rPr>
          <t xml:space="preserve">nontax revenue is a part of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4" authorId="0">
      <text>
        <r>
          <rPr>
            <b val="true"/>
            <sz val="9"/>
            <color rgb="FF000000"/>
            <rFont val="Tahoma"/>
            <family val="2"/>
            <charset val="1"/>
          </rPr>
          <t xml:space="preserve">Author:
</t>
        </r>
        <r>
          <rPr>
            <sz val="9"/>
            <color rgb="FF000000"/>
            <rFont val="Tahoma"/>
            <family val="2"/>
            <charset val="1"/>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List>
</comments>
</file>

<file path=xl/comments4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7" authorId="0">
      <text>
        <r>
          <rPr>
            <b val="true"/>
            <sz val="9"/>
            <color rgb="FF000000"/>
            <rFont val="Tahoma"/>
            <family val="2"/>
            <charset val="1"/>
          </rPr>
          <t xml:space="preserve">Author:
</t>
        </r>
        <r>
          <rPr>
            <sz val="9"/>
            <color rgb="FF000000"/>
            <rFont val="Tahoma"/>
            <family val="2"/>
            <charset val="1"/>
          </rPr>
          <t xml:space="preserve">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7" authorId="0">
      <text>
        <r>
          <rPr>
            <b val="true"/>
            <sz val="9"/>
            <color rgb="FF000000"/>
            <rFont val="Tahoma"/>
            <family val="2"/>
            <charset val="1"/>
          </rPr>
          <t xml:space="preserve">Author:
</t>
        </r>
        <r>
          <rPr>
            <sz val="9"/>
            <color rgb="FF000000"/>
            <rFont val="Tahoma"/>
            <family val="2"/>
            <charset val="1"/>
          </rPr>
          <t xml:space="preserve">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7" authorId="0">
      <text>
        <r>
          <rPr>
            <b val="true"/>
            <sz val="9"/>
            <color rgb="FF000000"/>
            <rFont val="Tahoma"/>
            <family val="2"/>
            <charset val="1"/>
          </rPr>
          <t xml:space="preserve">Author:
</t>
        </r>
        <r>
          <rPr>
            <sz val="9"/>
            <color rgb="FF000000"/>
            <rFont val="Tahoma"/>
            <family val="2"/>
            <charset val="1"/>
          </rPr>
          <t xml:space="preserve">Guinea-Bissau: 2007 Article IV Consultation—Staff Report; Staff Supplement; Public
Information Notice on the Executive Board Discussion; and Statement by the Executive
Director for Guinea-Bissau
November 2007 
https://www.imf.org/external/pubs/ft/scr/2007/cr07370.pdf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7" authorId="0">
      <text>
        <r>
          <rPr>
            <b val="true"/>
            <sz val="9"/>
            <color rgb="FF000000"/>
            <rFont val="Tahoma"/>
            <family val="2"/>
            <charset val="1"/>
          </rPr>
          <t xml:space="preserve">Author:
</t>
        </r>
        <r>
          <rPr>
            <sz val="9"/>
            <color rgb="FF000000"/>
            <rFont val="Tahoma"/>
            <family val="2"/>
            <charset val="1"/>
          </rPr>
          <t xml:space="preserve">Guinea-Bissau: 2007 Article IV Consultation—Staff Report; Staff Supplement; Public
Information Notice on the Executive Board Discussion; and Statement by the Executive
Director for Guinea-Bissau
November 2007 
https://www.imf.org/external/pubs/ft/scr/2007/cr07370.pdf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7" authorId="0">
      <text>
        <r>
          <rPr>
            <b val="true"/>
            <sz val="9"/>
            <color rgb="FF000000"/>
            <rFont val="Tahoma"/>
            <family val="2"/>
            <charset val="1"/>
          </rPr>
          <t xml:space="preserve">Author:
</t>
        </r>
        <r>
          <rPr>
            <sz val="9"/>
            <color rgb="FF000000"/>
            <rFont val="Tahoma"/>
            <family val="2"/>
            <charset val="1"/>
          </rPr>
          <t xml:space="preserve">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7" authorId="0">
      <text>
        <r>
          <rPr>
            <b val="true"/>
            <sz val="9"/>
            <color rgb="FF000000"/>
            <rFont val="Tahoma"/>
            <family val="2"/>
            <charset val="1"/>
          </rPr>
          <t xml:space="preserve">Author:
</t>
        </r>
        <r>
          <rPr>
            <sz val="9"/>
            <color rgb="FF000000"/>
            <rFont val="Tahoma"/>
            <family val="2"/>
            <charset val="1"/>
          </rPr>
          <t xml:space="preserve">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7" authorId="0">
      <text>
        <r>
          <rPr>
            <b val="true"/>
            <sz val="9"/>
            <color rgb="FF000000"/>
            <rFont val="Tahoma"/>
            <family val="2"/>
            <charset val="1"/>
          </rPr>
          <t xml:space="preserve">Author:
</t>
        </r>
        <r>
          <rPr>
            <sz val="9"/>
            <color rgb="FF000000"/>
            <rFont val="Tahoma"/>
            <family val="2"/>
            <charset val="1"/>
          </rPr>
          <t xml:space="preserve">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7" authorId="0">
      <text>
        <r>
          <rPr>
            <b val="true"/>
            <sz val="9"/>
            <color rgb="FF000000"/>
            <rFont val="Tahoma"/>
            <family val="2"/>
            <charset val="1"/>
          </rPr>
          <t xml:space="preserve">Author:
</t>
        </r>
        <r>
          <rPr>
            <sz val="9"/>
            <color rgb="FF000000"/>
            <rFont val="Tahoma"/>
            <family val="2"/>
            <charset val="1"/>
          </rPr>
          <t xml:space="preserve">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7" authorId="0">
      <text>
        <r>
          <rPr>
            <b val="true"/>
            <sz val="9"/>
            <color rgb="FF000000"/>
            <rFont val="Tahoma"/>
            <family val="2"/>
            <charset val="1"/>
          </rPr>
          <t xml:space="preserve">Author:
</t>
        </r>
        <r>
          <rPr>
            <sz val="9"/>
            <color rgb="FF000000"/>
            <rFont val="Tahoma"/>
            <family val="2"/>
            <charset val="1"/>
          </rPr>
          <t xml:space="preserve">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7" authorId="0">
      <text>
        <r>
          <rPr>
            <b val="true"/>
            <sz val="9"/>
            <color rgb="FF000000"/>
            <rFont val="Tahoma"/>
            <family val="2"/>
            <charset val="1"/>
          </rPr>
          <t xml:space="preserve">Author:
</t>
        </r>
        <r>
          <rPr>
            <sz val="9"/>
            <color rgb="FF000000"/>
            <rFont val="Tahoma"/>
            <family val="2"/>
            <charset val="1"/>
          </rPr>
          <t xml:space="preserve">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7" authorId="0">
      <text>
        <r>
          <rPr>
            <b val="true"/>
            <sz val="9"/>
            <color rgb="FF000000"/>
            <rFont val="Tahoma"/>
            <family val="2"/>
            <charset val="1"/>
          </rPr>
          <t xml:space="preserve">Author:
</t>
        </r>
        <r>
          <rPr>
            <sz val="9"/>
            <color rgb="FF000000"/>
            <rFont val="Tahoma"/>
            <family val="2"/>
            <charset val="1"/>
          </rPr>
          <t xml:space="preserve">Guinea-Bissau: Request for Disbursement Under the Rapid Credit Facility-Staff Report; Press Release; and Statement by the Executive Director for Guinea-Bissau
November 2014 
http://www.imf.org/external/pubs/ft/scr/2014/cr14318.pdf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7" authorId="0">
      <text>
        <r>
          <rPr>
            <b val="true"/>
            <sz val="9"/>
            <color rgb="FF000000"/>
            <rFont val="Tahoma"/>
            <family val="2"/>
            <charset val="1"/>
          </rPr>
          <t xml:space="preserve">Author:
</t>
        </r>
        <r>
          <rPr>
            <sz val="9"/>
            <color rgb="FF000000"/>
            <rFont val="Tahoma"/>
            <family val="2"/>
            <charset val="1"/>
          </rPr>
          <t xml:space="preserve">Guinea-Bissau: Request for Disbursement Under the Rapid Credit Facility-Staff Report; Press Release; and Statement by the Executive Director for Guinea-Bissau
November 2014 
http://www.imf.org/external/pubs/ft/scr/2014/cr14318.pdf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7" authorId="0">
      <text>
        <r>
          <rPr>
            <b val="true"/>
            <sz val="9"/>
            <color rgb="FF000000"/>
            <rFont val="Tahoma"/>
            <family val="2"/>
            <charset val="1"/>
          </rPr>
          <t xml:space="preserve">Author:
</t>
        </r>
        <r>
          <rPr>
            <sz val="9"/>
            <color rgb="FF000000"/>
            <rFont val="Tahoma"/>
            <family val="2"/>
            <charset val="1"/>
          </rPr>
          <t xml:space="preserve">Guinea-Bissau: Request for Disbursement Under the Rapid Credit Facility-Staff Report; Press Release; and Statement by the Executive Director for Guinea-Bissau
November 2014 
http://www.imf.org/external/pubs/ft/scr/2014/cr14318.pdf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List>
</comments>
</file>

<file path=xl/comments50.xml><?xml version="1.0" encoding="utf-8"?>
<comments xmlns="http://schemas.openxmlformats.org/spreadsheetml/2006/main" xmlns:xdr="http://schemas.openxmlformats.org/drawingml/2006/spreadsheetDrawing">
  <authors>
    <author/>
  </authors>
  <commentList>
    <comment ref="J41" authorId="0">
      <text>
        <r>
          <rPr>
            <b val="true"/>
            <sz val="9"/>
            <color rgb="FF000000"/>
            <rFont val="Tahoma"/>
            <family val="2"/>
            <charset val="1"/>
          </rPr>
          <t xml:space="preserve">Author:
</t>
        </r>
        <r>
          <rPr>
            <sz val="9"/>
            <color rgb="FF000000"/>
            <rFont val="Tahoma"/>
            <family val="2"/>
            <charset val="1"/>
          </rPr>
          <t xml:space="preserve">Guyana: Staff Report for the 2009 Article IV Consultation 
September 2010 
http://www.imf.org/external/pubs/ft/scr/2010/cr10292.pdf</t>
        </r>
      </text>
    </comment>
    <comment ref="K41" authorId="0">
      <text>
        <r>
          <rPr>
            <b val="true"/>
            <sz val="9"/>
            <color rgb="FF000000"/>
            <rFont val="Tahoma"/>
            <family val="2"/>
            <charset val="1"/>
          </rPr>
          <t xml:space="preserve">Author:
</t>
        </r>
        <r>
          <rPr>
            <sz val="9"/>
            <color rgb="FF000000"/>
            <rFont val="Tahoma"/>
            <family val="2"/>
            <charset val="1"/>
          </rPr>
          <t xml:space="preserve">
Guyana: 2010 Article IV Consultation—Staff Report, Supplement, Public Information
Notice on the Executive Board Discussion and Statement by the Executive Director for
Guyana
June 2011 
http://www.imf.org/external/pubs/ft/scr/2011/cr11152.pdf</t>
        </r>
      </text>
    </comment>
    <comment ref="L41" authorId="0">
      <text>
        <r>
          <rPr>
            <b val="true"/>
            <sz val="9"/>
            <color rgb="FF000000"/>
            <rFont val="Tahoma"/>
            <family val="2"/>
            <charset val="1"/>
          </rPr>
          <t xml:space="preserve">Author:
</t>
        </r>
        <r>
          <rPr>
            <sz val="9"/>
            <color rgb="FF000000"/>
            <rFont val="Tahoma"/>
            <family val="2"/>
            <charset val="1"/>
          </rPr>
          <t xml:space="preserve">
Guyana: 2010 Article IV Consultation—Staff Report, Supplement, Public Information
Notice on the Executive Board Discussion and Statement by the Executive Director for
Guyana
June 2011 
http://www.imf.org/external/pubs/ft/scr/2011/cr11152.pdf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51.xml><?xml version="1.0" encoding="utf-8"?>
<comments xmlns="http://schemas.openxmlformats.org/spreadsheetml/2006/main" xmlns:xdr="http://schemas.openxmlformats.org/drawingml/2006/spreadsheetDrawing">
  <authors>
    <author/>
  </authors>
  <commentList>
    <comment ref="H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H70" authorId="0">
      <text>
        <r>
          <rPr>
            <b val="true"/>
            <sz val="9"/>
            <color rgb="FF000000"/>
            <rFont val="Tahoma"/>
            <family val="2"/>
            <charset val="1"/>
          </rPr>
          <t xml:space="preserve">Author:
</t>
        </r>
        <r>
          <rPr>
            <sz val="9"/>
            <color rgb="FF000000"/>
            <rFont val="Tahoma"/>
            <family val="2"/>
            <charset val="1"/>
          </rPr>
          <t xml:space="preserve">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I70" authorId="0">
      <text>
        <r>
          <rPr>
            <b val="true"/>
            <sz val="9"/>
            <color rgb="FF000000"/>
            <rFont val="Tahoma"/>
            <family val="2"/>
            <charset val="1"/>
          </rPr>
          <t xml:space="preserve">Author:
</t>
        </r>
        <r>
          <rPr>
            <sz val="9"/>
            <color rgb="FF000000"/>
            <rFont val="Tahoma"/>
            <family val="2"/>
            <charset val="1"/>
          </rPr>
          <t xml:space="preserve">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J70" authorId="0">
      <text>
        <r>
          <rPr>
            <b val="true"/>
            <sz val="9"/>
            <color rgb="FF000000"/>
            <rFont val="Tahoma"/>
            <family val="2"/>
            <charset val="1"/>
          </rPr>
          <t xml:space="preserve">Author:
</t>
        </r>
        <r>
          <rPr>
            <sz val="9"/>
            <color rgb="FF000000"/>
            <rFont val="Tahoma"/>
            <family val="2"/>
            <charset val="1"/>
          </rPr>
          <t xml:space="preserve">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70" authorId="0">
      <text>
        <r>
          <rPr>
            <b val="true"/>
            <sz val="9"/>
            <color rgb="FF000000"/>
            <rFont val="Tahoma"/>
            <family val="2"/>
            <charset val="1"/>
          </rPr>
          <t xml:space="preserve">Author:
</t>
        </r>
        <r>
          <rPr>
            <sz val="9"/>
            <color rgb="FF000000"/>
            <rFont val="Tahoma"/>
            <family val="2"/>
            <charset val="1"/>
          </rPr>
          <t xml:space="preserve">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70" authorId="0">
      <text>
        <r>
          <rPr>
            <b val="true"/>
            <sz val="9"/>
            <color rgb="FF000000"/>
            <rFont val="Tahoma"/>
            <family val="2"/>
            <charset val="1"/>
          </rPr>
          <t xml:space="preserve">Author:
</t>
        </r>
        <r>
          <rPr>
            <sz val="9"/>
            <color rgb="FF000000"/>
            <rFont val="Tahoma"/>
            <family val="2"/>
            <charset val="1"/>
          </rPr>
          <t xml:space="preserve">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70" authorId="0">
      <text>
        <r>
          <rPr>
            <b val="true"/>
            <sz val="9"/>
            <color rgb="FF000000"/>
            <rFont val="Tahoma"/>
            <family val="2"/>
            <charset val="1"/>
          </rPr>
          <t xml:space="preserve">Author:
</t>
        </r>
        <r>
          <rPr>
            <sz val="9"/>
            <color rgb="FF000000"/>
            <rFont val="Tahoma"/>
            <family val="2"/>
            <charset val="1"/>
          </rPr>
          <t xml:space="preserve">Haiti: Fourth Review Under the Extended Credit Facility—Staff Report and
Press Release 
August 2012
http://www.imf.org/external/pubs/ft/scr/2012/cr12220.pdf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70" authorId="0">
      <text>
        <r>
          <rPr>
            <b val="true"/>
            <sz val="9"/>
            <color rgb="FF000000"/>
            <rFont val="Tahoma"/>
            <family val="2"/>
            <charset val="1"/>
          </rPr>
          <t xml:space="preserve">Author:
</t>
        </r>
        <r>
          <rPr>
            <sz val="9"/>
            <color rgb="FF000000"/>
            <rFont val="Tahoma"/>
            <family val="2"/>
            <charset val="1"/>
          </rPr>
          <t xml:space="preserve">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N74" authorId="0">
      <text>
        <r>
          <rPr>
            <b val="true"/>
            <sz val="9"/>
            <color rgb="FF000000"/>
            <rFont val="Tahoma"/>
            <family val="2"/>
            <charset val="1"/>
          </rPr>
          <t xml:space="preserve">Author:
</t>
        </r>
        <r>
          <rPr>
            <sz val="9"/>
            <color rgb="FF000000"/>
            <rFont val="Tahoma"/>
            <family val="2"/>
            <charset val="1"/>
          </rPr>
          <t xml:space="preserve">may they are specific Grants for that year which are not included</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List>
</comments>
</file>

<file path=xl/comments52.xml><?xml version="1.0" encoding="utf-8"?>
<comments xmlns="http://schemas.openxmlformats.org/spreadsheetml/2006/main" xmlns:xdr="http://schemas.openxmlformats.org/drawingml/2006/spreadsheetDrawing">
  <authors>
    <author/>
  </authors>
  <commentList>
    <comment ref="D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59" authorId="0">
      <text>
        <r>
          <rPr>
            <b val="true"/>
            <sz val="9"/>
            <color rgb="FF000000"/>
            <rFont val="Tahoma"/>
            <family val="2"/>
            <charset val="1"/>
          </rPr>
          <t xml:space="preserve">Author:
</t>
        </r>
        <r>
          <rPr>
            <sz val="9"/>
            <color rgb="FF000000"/>
            <rFont val="Tahoma"/>
            <family val="2"/>
            <charset val="1"/>
          </rPr>
          <t xml:space="preserve">Honduras: Request for Stand-By Arrangement—Staff Report; Staff Statement; Press
Release on the Executive Board Discussion; and Statement by the Executive Director
for Honduras
July 2008 
http://www.imf.org/external/pubs/ft/scr/2008/cr08241.pdf</t>
        </r>
      </text>
    </comment>
    <comment ref="J59" authorId="0">
      <text>
        <r>
          <rPr>
            <b val="true"/>
            <sz val="9"/>
            <color rgb="FF000000"/>
            <rFont val="Tahoma"/>
            <family val="2"/>
            <charset val="1"/>
          </rPr>
          <t xml:space="preserve">Author:
</t>
        </r>
        <r>
          <rPr>
            <sz val="9"/>
            <color rgb="FF000000"/>
            <rFont val="Tahoma"/>
            <family val="2"/>
            <charset val="1"/>
          </rPr>
          <t xml:space="preserve">Honduras: Request for Stand-By Arrangement—Staff Report; Staff Statement; Press
Release on the Executive Board Discussion; and Statement by the Executive Director
for Honduras
July 2008 
http://www.imf.org/external/pubs/ft/scr/2008/cr08241.pdf</t>
        </r>
      </text>
    </comment>
    <comment ref="K59" authorId="0">
      <text>
        <r>
          <rPr>
            <b val="true"/>
            <sz val="9"/>
            <color rgb="FF000000"/>
            <rFont val="Tahoma"/>
            <family val="2"/>
            <charset val="1"/>
          </rPr>
          <t xml:space="preserve">Author:
</t>
        </r>
        <r>
          <rPr>
            <sz val="9"/>
            <color rgb="FF000000"/>
            <rFont val="Tahoma"/>
            <family val="2"/>
            <charset val="1"/>
          </rPr>
          <t xml:space="preserve">Honduras: Request for Stand-By Arrangement—Staff Report; Staff Statement; Press
Release on the Executive Board Discussion; and Statement by the Executive Director
for Honduras
July 2008 
http://www.imf.org/external/pubs/ft/scr/2008/cr08241.pdf</t>
        </r>
      </text>
    </comment>
    <comment ref="L59" authorId="0">
      <text>
        <r>
          <rPr>
            <b val="true"/>
            <sz val="9"/>
            <color rgb="FF000000"/>
            <rFont val="Tahoma"/>
            <family val="2"/>
            <charset val="1"/>
          </rPr>
          <t xml:space="preserve">Author:
</t>
        </r>
        <r>
          <rPr>
            <sz val="9"/>
            <color rgb="FF000000"/>
            <rFont val="Tahoma"/>
            <family val="2"/>
            <charset val="1"/>
          </rPr>
          <t xml:space="preserve">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9" authorId="0">
      <text>
        <r>
          <rPr>
            <b val="true"/>
            <sz val="9"/>
            <color rgb="FF000000"/>
            <rFont val="Tahoma"/>
            <family val="2"/>
            <charset val="1"/>
          </rPr>
          <t xml:space="preserve">Author:
</t>
        </r>
        <r>
          <rPr>
            <sz val="9"/>
            <color rgb="FF000000"/>
            <rFont val="Tahoma"/>
            <family val="2"/>
            <charset val="1"/>
          </rPr>
          <t xml:space="preserve">Honduras: First Review Under the Stand-By Arrangement and Under the Standby
Credit Facility—Staff Report; Staff Statement; Press Release; and Statement by the
Executive Director for Honduras.
May 2011
http://www.imf.org/external/pubs/ft/scr/2011/cr11101.pdf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9" authorId="0">
      <text>
        <r>
          <rPr>
            <b val="true"/>
            <sz val="9"/>
            <color rgb="FF000000"/>
            <rFont val="Tahoma"/>
            <family val="2"/>
            <charset val="1"/>
          </rPr>
          <t xml:space="preserve">Author:
</t>
        </r>
        <r>
          <rPr>
            <sz val="9"/>
            <color rgb="FF000000"/>
            <rFont val="Tahoma"/>
            <family val="2"/>
            <charset val="1"/>
          </rPr>
          <t xml:space="preserve">Honduras: First Review Under the Stand-By Arrangement and Under the Standby
Credit Facility—Staff Report; Staff Statement; Press Release; and Statement by the
Executive Director for Honduras.
May 2011
http://www.imf.org/external/pubs/ft/scr/2011/cr11101.pdf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9" authorId="0">
      <text>
        <r>
          <rPr>
            <b val="true"/>
            <sz val="9"/>
            <color rgb="FF000000"/>
            <rFont val="Tahoma"/>
            <family val="2"/>
            <charset val="1"/>
          </rPr>
          <t xml:space="preserve">Author:
</t>
        </r>
        <r>
          <rPr>
            <sz val="9"/>
            <color rgb="FF000000"/>
            <rFont val="Tahoma"/>
            <family val="2"/>
            <charset val="1"/>
          </rPr>
          <t xml:space="preserve">Honduras: First Review Under the Stand-By Arrangement and Under the Standby
Credit Facility—Staff Report; Staff Statement; Press Release; and Statement by the
Executive Director for Honduras.
May 2011
http://www.imf.org/external/pubs/ft/scr/2011/cr11101.pdf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9" authorId="0">
      <text>
        <r>
          <rPr>
            <b val="true"/>
            <sz val="9"/>
            <color rgb="FF000000"/>
            <rFont val="Tahoma"/>
            <family val="2"/>
            <charset val="1"/>
          </rPr>
          <t xml:space="preserve">Author:
</t>
        </r>
        <r>
          <rPr>
            <sz val="9"/>
            <color rgb="FF000000"/>
            <rFont val="Tahoma"/>
            <family val="2"/>
            <charset val="1"/>
          </rPr>
          <t xml:space="preserve">
Honduras: Request for a Stand-by Arrangement and an Arrangement Under the Standby Credit Facility - Staff Report; Press Release
 December 24, 2014
http://www.imf.org/external/pubs/ft/scr/2014/cr14361.pdf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X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List>
</comments>
</file>

<file path=xl/comments53.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37" authorId="0">
      <text>
        <r>
          <rPr>
            <b val="true"/>
            <sz val="9"/>
            <color rgb="FF000000"/>
            <rFont val="Tahoma"/>
            <family val="2"/>
            <charset val="1"/>
          </rPr>
          <t xml:space="preserve">Author:
</t>
        </r>
        <r>
          <rPr>
            <sz val="9"/>
            <color rgb="FF000000"/>
            <rFont val="Tahoma"/>
            <family val="2"/>
            <charset val="1"/>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37" authorId="0">
      <text>
        <r>
          <rPr>
            <b val="true"/>
            <sz val="9"/>
            <color rgb="FF000000"/>
            <rFont val="Tahoma"/>
            <family val="2"/>
            <charset val="1"/>
          </rPr>
          <t xml:space="preserve">Author:
</t>
        </r>
        <r>
          <rPr>
            <sz val="9"/>
            <color rgb="FF000000"/>
            <rFont val="Tahoma"/>
            <family val="2"/>
            <charset val="1"/>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37" authorId="0">
      <text>
        <r>
          <rPr>
            <b val="true"/>
            <sz val="9"/>
            <color rgb="FF000000"/>
            <rFont val="Tahoma"/>
            <family val="2"/>
            <charset val="1"/>
          </rPr>
          <t xml:space="preserve">Author:
</t>
        </r>
        <r>
          <rPr>
            <sz val="9"/>
            <color rgb="FF000000"/>
            <rFont val="Tahoma"/>
            <family val="2"/>
            <charset val="1"/>
          </rPr>
          <t xml:space="preserve">India: 2005 Article IV Consultation—Staff Report; Staff Statement; Public Information
Notice on the Executive Board Discussion
February 2006 
http://www.imf.org/external/pubs/ft/scr/2006/cr0655.pdf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37" authorId="0">
      <text>
        <r>
          <rPr>
            <b val="true"/>
            <sz val="9"/>
            <color rgb="FF000000"/>
            <rFont val="Tahoma"/>
            <family val="2"/>
            <charset val="1"/>
          </rPr>
          <t xml:space="preserve">Author:
</t>
        </r>
        <r>
          <rPr>
            <sz val="9"/>
            <color rgb="FF000000"/>
            <rFont val="Tahoma"/>
            <family val="2"/>
            <charset val="1"/>
          </rPr>
          <t xml:space="preserve">India: 2006 Article IV Consultation—Staff Report; Staff Statement; and Public
Information Notice on the Executive Board Discussion 
February 2007
http://www.imf.org/external/pubs/ft/scr/2007/cr0763.pdf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37" authorId="0">
      <text>
        <r>
          <rPr>
            <b val="true"/>
            <sz val="9"/>
            <color rgb="FF000000"/>
            <rFont val="Tahoma"/>
            <family val="2"/>
            <charset val="1"/>
          </rPr>
          <t xml:space="preserve">Author:
</t>
        </r>
        <r>
          <rPr>
            <sz val="9"/>
            <color rgb="FF000000"/>
            <rFont val="Tahoma"/>
            <family val="2"/>
            <charset val="1"/>
          </rPr>
          <t xml:space="preserve">India: 2007 Article IV Consultation—Staff Report; Staff Statement; Public Information
Notice on the Executive Board Discussion; and Statement by the Executive Director for
India
February 2008 
http://www.imf.org/external/pubs/ft/scr/2008/cr0851.pdf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37" authorId="0">
      <text>
        <r>
          <rPr>
            <b val="true"/>
            <sz val="9"/>
            <color rgb="FF000000"/>
            <rFont val="Tahoma"/>
            <family val="2"/>
            <charset val="1"/>
          </rPr>
          <t xml:space="preserve">Author:
</t>
        </r>
        <r>
          <rPr>
            <sz val="9"/>
            <color rgb="FF000000"/>
            <rFont val="Tahoma"/>
            <family val="2"/>
            <charset val="1"/>
          </rPr>
          <t xml:space="preserve">India: 2008 Article IV Consultation—Staff Report; Staff Statement; Public Information
Notice on the Executive Board Discussion; and Statement by the Executive Director for
India
June 2009
http://www.imf.org/external/pubs/ft/scr/2009/cr09187.pdf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37" authorId="0">
      <text>
        <r>
          <rPr>
            <b val="true"/>
            <sz val="9"/>
            <color rgb="FF000000"/>
            <rFont val="Tahoma"/>
            <family val="2"/>
            <charset val="1"/>
          </rPr>
          <t xml:space="preserve">Author:
</t>
        </r>
        <r>
          <rPr>
            <sz val="9"/>
            <color rgb="FF000000"/>
            <rFont val="Tahoma"/>
            <family val="2"/>
            <charset val="1"/>
          </rPr>
          <t xml:space="preserve">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37" authorId="0">
      <text>
        <r>
          <rPr>
            <b val="true"/>
            <sz val="9"/>
            <color rgb="FF000000"/>
            <rFont val="Tahoma"/>
            <family val="2"/>
            <charset val="1"/>
          </rPr>
          <t xml:space="preserve">Author:
</t>
        </r>
        <r>
          <rPr>
            <sz val="9"/>
            <color rgb="FF000000"/>
            <rFont val="Tahoma"/>
            <family val="2"/>
            <charset val="1"/>
          </rPr>
          <t xml:space="preserve">India: 2010 Article IV Consultation—Staff Report; Public Information Notice on the
Executive Board Discussion; and Statement by the Executive Director for India 
February 2011 
http://www.imf.org/external/pubs/ft/scr/2011/cr1150.pdf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37" authorId="0">
      <text>
        <r>
          <rPr>
            <b val="true"/>
            <sz val="9"/>
            <color rgb="FF000000"/>
            <rFont val="Tahoma"/>
            <family val="2"/>
            <charset val="1"/>
          </rPr>
          <t xml:space="preserve">Author:
</t>
        </r>
        <r>
          <rPr>
            <sz val="9"/>
            <color rgb="FF000000"/>
            <rFont val="Tahoma"/>
            <family val="2"/>
            <charset val="1"/>
          </rPr>
          <t xml:space="preserve">India: 2012 Article IV Consultation—Staff Report; Staff Statement and Supplements;
Public Information Notice on the Executive Board Discussion; and Statement by the
Executive Director for India 
April 2012
http://www.imf.org/external/pubs/ft/scr/2012/cr1296.pdf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11" authorId="0">
      <text>
        <r>
          <rPr>
            <b val="true"/>
            <sz val="9"/>
            <color rgb="FF000000"/>
            <rFont val="Tahoma"/>
            <family val="2"/>
            <charset val="1"/>
          </rPr>
          <t xml:space="preserve">Author:
</t>
        </r>
        <r>
          <rPr>
            <sz val="9"/>
            <color rgb="FF000000"/>
            <rFont val="Tahoma"/>
            <family val="2"/>
            <charset val="1"/>
          </rPr>
          <t xml:space="preserve">1st source</t>
        </r>
      </text>
    </comment>
    <comment ref="M12" authorId="0">
      <text>
        <r>
          <rPr>
            <b val="true"/>
            <sz val="9"/>
            <color rgb="FF000000"/>
            <rFont val="Tahoma"/>
            <family val="2"/>
            <charset val="1"/>
          </rPr>
          <t xml:space="preserve">Author:
</t>
        </r>
        <r>
          <rPr>
            <sz val="9"/>
            <color rgb="FF000000"/>
            <rFont val="Tahoma"/>
            <family val="2"/>
            <charset val="1"/>
          </rPr>
          <t xml:space="preserve">1st source</t>
        </r>
      </text>
    </comment>
    <comment ref="M15" authorId="0">
      <text>
        <r>
          <rPr>
            <b val="true"/>
            <sz val="9"/>
            <color rgb="FF000000"/>
            <rFont val="Tahoma"/>
            <family val="2"/>
            <charset val="1"/>
          </rPr>
          <t xml:space="preserve">Author:
</t>
        </r>
        <r>
          <rPr>
            <sz val="9"/>
            <color rgb="FF000000"/>
            <rFont val="Tahoma"/>
            <family val="2"/>
            <charset val="1"/>
          </rPr>
          <t xml:space="preserve">1st source</t>
        </r>
      </text>
    </comment>
    <comment ref="M16" authorId="0">
      <text>
        <r>
          <rPr>
            <b val="true"/>
            <sz val="9"/>
            <color rgb="FF000000"/>
            <rFont val="Tahoma"/>
            <family val="2"/>
            <charset val="1"/>
          </rPr>
          <t xml:space="preserve">Author:
</t>
        </r>
        <r>
          <rPr>
            <sz val="9"/>
            <color rgb="FF000000"/>
            <rFont val="Tahoma"/>
            <family val="2"/>
            <charset val="1"/>
          </rPr>
          <t xml:space="preserve">1st source</t>
        </r>
      </text>
    </comment>
    <comment ref="M17" authorId="0">
      <text>
        <r>
          <rPr>
            <b val="true"/>
            <sz val="9"/>
            <color rgb="FF000000"/>
            <rFont val="Tahoma"/>
            <family val="2"/>
            <charset val="1"/>
          </rPr>
          <t xml:space="preserve">Author:
</t>
        </r>
        <r>
          <rPr>
            <sz val="9"/>
            <color rgb="FF000000"/>
            <rFont val="Tahoma"/>
            <family val="2"/>
            <charset val="1"/>
          </rPr>
          <t xml:space="preserve">1st source</t>
        </r>
      </text>
    </comment>
    <comment ref="M18" authorId="0">
      <text>
        <r>
          <rPr>
            <b val="true"/>
            <sz val="9"/>
            <color rgb="FF000000"/>
            <rFont val="Tahoma"/>
            <family val="2"/>
            <charset val="1"/>
          </rPr>
          <t xml:space="preserve">Author:
</t>
        </r>
        <r>
          <rPr>
            <sz val="9"/>
            <color rgb="FF000000"/>
            <rFont val="Tahoma"/>
            <family val="2"/>
            <charset val="1"/>
          </rPr>
          <t xml:space="preserve">1st source</t>
        </r>
      </text>
    </comment>
    <comment ref="M20" authorId="0">
      <text>
        <r>
          <rPr>
            <b val="true"/>
            <sz val="9"/>
            <color rgb="FF000000"/>
            <rFont val="Tahoma"/>
            <family val="2"/>
            <charset val="1"/>
          </rPr>
          <t xml:space="preserve">Author:
</t>
        </r>
        <r>
          <rPr>
            <sz val="9"/>
            <color rgb="FF000000"/>
            <rFont val="Tahoma"/>
            <family val="2"/>
            <charset val="1"/>
          </rPr>
          <t xml:space="preserve">1st source</t>
        </r>
      </text>
    </comment>
    <comment ref="M21" authorId="0">
      <text>
        <r>
          <rPr>
            <b val="true"/>
            <sz val="9"/>
            <color rgb="FF000000"/>
            <rFont val="Tahoma"/>
            <family val="2"/>
            <charset val="1"/>
          </rPr>
          <t xml:space="preserve">Author:
</t>
        </r>
        <r>
          <rPr>
            <sz val="9"/>
            <color rgb="FF000000"/>
            <rFont val="Tahoma"/>
            <family val="2"/>
            <charset val="1"/>
          </rPr>
          <t xml:space="preserve">1st source</t>
        </r>
      </text>
    </comment>
    <comment ref="M23" authorId="0">
      <text>
        <r>
          <rPr>
            <b val="true"/>
            <sz val="9"/>
            <color rgb="FF000000"/>
            <rFont val="Tahoma"/>
            <family val="2"/>
            <charset val="1"/>
          </rPr>
          <t xml:space="preserve">Author:
</t>
        </r>
        <r>
          <rPr>
            <sz val="9"/>
            <color rgb="FF000000"/>
            <rFont val="Tahoma"/>
            <family val="2"/>
            <charset val="1"/>
          </rPr>
          <t xml:space="preserve">1st source</t>
        </r>
      </text>
    </comment>
    <comment ref="M24" authorId="0">
      <text>
        <r>
          <rPr>
            <b val="true"/>
            <sz val="9"/>
            <color rgb="FF000000"/>
            <rFont val="Tahoma"/>
            <family val="2"/>
            <charset val="1"/>
          </rPr>
          <t xml:space="preserve">Author:
</t>
        </r>
        <r>
          <rPr>
            <sz val="9"/>
            <color rgb="FF000000"/>
            <rFont val="Tahoma"/>
            <family val="2"/>
            <charset val="1"/>
          </rPr>
          <t xml:space="preserve">1st source</t>
        </r>
      </text>
    </comment>
    <comment ref="M25" authorId="0">
      <text>
        <r>
          <rPr>
            <b val="true"/>
            <sz val="9"/>
            <color rgb="FF000000"/>
            <rFont val="Tahoma"/>
            <family val="2"/>
            <charset val="1"/>
          </rPr>
          <t xml:space="preserve">Author:
</t>
        </r>
        <r>
          <rPr>
            <sz val="9"/>
            <color rgb="FF000000"/>
            <rFont val="Tahoma"/>
            <family val="2"/>
            <charset val="1"/>
          </rPr>
          <t xml:space="preserve">1st source</t>
        </r>
      </text>
    </comment>
    <comment ref="M26" authorId="0">
      <text>
        <r>
          <rPr>
            <b val="true"/>
            <sz val="9"/>
            <color rgb="FF000000"/>
            <rFont val="Tahoma"/>
            <family val="2"/>
            <charset val="1"/>
          </rPr>
          <t xml:space="preserve">Author:
</t>
        </r>
        <r>
          <rPr>
            <sz val="9"/>
            <color rgb="FF000000"/>
            <rFont val="Tahoma"/>
            <family val="2"/>
            <charset val="1"/>
          </rPr>
          <t xml:space="preserve">1st source</t>
        </r>
      </text>
    </comment>
    <comment ref="M27" authorId="0">
      <text>
        <r>
          <rPr>
            <b val="true"/>
            <sz val="9"/>
            <color rgb="FF000000"/>
            <rFont val="Tahoma"/>
            <family val="2"/>
            <charset val="1"/>
          </rPr>
          <t xml:space="preserve">Author:
</t>
        </r>
        <r>
          <rPr>
            <sz val="9"/>
            <color rgb="FF000000"/>
            <rFont val="Tahoma"/>
            <family val="2"/>
            <charset val="1"/>
          </rPr>
          <t xml:space="preserve">1st source</t>
        </r>
      </text>
    </comment>
    <comment ref="M28" authorId="0">
      <text>
        <r>
          <rPr>
            <b val="true"/>
            <sz val="9"/>
            <color rgb="FF000000"/>
            <rFont val="Tahoma"/>
            <family val="2"/>
            <charset val="1"/>
          </rPr>
          <t xml:space="preserve">Author:
</t>
        </r>
        <r>
          <rPr>
            <sz val="9"/>
            <color rgb="FF000000"/>
            <rFont val="Tahoma"/>
            <family val="2"/>
            <charset val="1"/>
          </rPr>
          <t xml:space="preserve">1st source</t>
        </r>
      </text>
    </comment>
    <comment ref="M29" authorId="0">
      <text>
        <r>
          <rPr>
            <b val="true"/>
            <sz val="9"/>
            <color rgb="FF000000"/>
            <rFont val="Tahoma"/>
            <family val="2"/>
            <charset val="1"/>
          </rPr>
          <t xml:space="preserve">Author:
</t>
        </r>
        <r>
          <rPr>
            <sz val="9"/>
            <color rgb="FF000000"/>
            <rFont val="Tahoma"/>
            <family val="2"/>
            <charset val="1"/>
          </rPr>
          <t xml:space="preserve">1st source</t>
        </r>
      </text>
    </comment>
    <comment ref="M30" authorId="0">
      <text>
        <r>
          <rPr>
            <b val="true"/>
            <sz val="9"/>
            <color rgb="FF000000"/>
            <rFont val="Tahoma"/>
            <family val="2"/>
            <charset val="1"/>
          </rPr>
          <t xml:space="preserve">Author:
</t>
        </r>
        <r>
          <rPr>
            <sz val="9"/>
            <color rgb="FF000000"/>
            <rFont val="Tahoma"/>
            <family val="2"/>
            <charset val="1"/>
          </rPr>
          <t xml:space="preserve">1st source</t>
        </r>
      </text>
    </comment>
    <comment ref="M31" authorId="0">
      <text>
        <r>
          <rPr>
            <b val="true"/>
            <sz val="9"/>
            <color rgb="FF000000"/>
            <rFont val="Tahoma"/>
            <family val="2"/>
            <charset val="1"/>
          </rPr>
          <t xml:space="preserve">Author:
</t>
        </r>
        <r>
          <rPr>
            <sz val="9"/>
            <color rgb="FF000000"/>
            <rFont val="Tahoma"/>
            <family val="2"/>
            <charset val="1"/>
          </rPr>
          <t xml:space="preserve">1st source</t>
        </r>
      </text>
    </comment>
    <comment ref="M32" authorId="0">
      <text>
        <r>
          <rPr>
            <b val="true"/>
            <sz val="9"/>
            <color rgb="FF000000"/>
            <rFont val="Tahoma"/>
            <family val="2"/>
            <charset val="1"/>
          </rPr>
          <t xml:space="preserve">Author:
</t>
        </r>
        <r>
          <rPr>
            <sz val="9"/>
            <color rgb="FF000000"/>
            <rFont val="Tahoma"/>
            <family val="2"/>
            <charset val="1"/>
          </rPr>
          <t xml:space="preserve">1st source</t>
        </r>
      </text>
    </comment>
    <comment ref="M33" authorId="0">
      <text>
        <r>
          <rPr>
            <b val="true"/>
            <sz val="9"/>
            <color rgb="FF000000"/>
            <rFont val="Tahoma"/>
            <family val="2"/>
            <charset val="1"/>
          </rPr>
          <t xml:space="preserve">Author:
</t>
        </r>
        <r>
          <rPr>
            <sz val="9"/>
            <color rgb="FF000000"/>
            <rFont val="Tahoma"/>
            <family val="2"/>
            <charset val="1"/>
          </rPr>
          <t xml:space="preserve">1st source</t>
        </r>
      </text>
    </comment>
    <comment ref="M34" authorId="0">
      <text>
        <r>
          <rPr>
            <b val="true"/>
            <sz val="9"/>
            <color rgb="FF000000"/>
            <rFont val="Tahoma"/>
            <family val="2"/>
            <charset val="1"/>
          </rPr>
          <t xml:space="preserve">Author:
</t>
        </r>
        <r>
          <rPr>
            <sz val="9"/>
            <color rgb="FF000000"/>
            <rFont val="Tahoma"/>
            <family val="2"/>
            <charset val="1"/>
          </rPr>
          <t xml:space="preserve">1st source</t>
        </r>
      </text>
    </comment>
    <comment ref="M35" authorId="0">
      <text>
        <r>
          <rPr>
            <b val="true"/>
            <sz val="9"/>
            <color rgb="FF000000"/>
            <rFont val="Tahoma"/>
            <family val="2"/>
            <charset val="1"/>
          </rPr>
          <t xml:space="preserve">Author:
</t>
        </r>
        <r>
          <rPr>
            <sz val="9"/>
            <color rgb="FF000000"/>
            <rFont val="Tahoma"/>
            <family val="2"/>
            <charset val="1"/>
          </rPr>
          <t xml:space="preserve">1st source</t>
        </r>
      </text>
    </comment>
    <comment ref="M37" authorId="0">
      <text>
        <r>
          <rPr>
            <b val="true"/>
            <sz val="9"/>
            <color rgb="FF000000"/>
            <rFont val="Tahoma"/>
            <family val="2"/>
            <charset val="1"/>
          </rPr>
          <t xml:space="preserve">Author:
</t>
        </r>
        <r>
          <rPr>
            <sz val="9"/>
            <color rgb="FF000000"/>
            <rFont val="Tahoma"/>
            <family val="2"/>
            <charset val="1"/>
          </rPr>
          <t xml:space="preserve">2013 ARTICLE IV CONSULTATION
February 2013
http://www.imf.org/external/pubs/ft/scr/2013/cr1337.pdf</t>
        </r>
      </text>
    </comment>
    <comment ref="M38" authorId="0">
      <text>
        <r>
          <rPr>
            <b val="true"/>
            <sz val="9"/>
            <color rgb="FF000000"/>
            <rFont val="Tahoma"/>
            <family val="2"/>
            <charset val="1"/>
          </rPr>
          <t xml:space="preserve">Author:
</t>
        </r>
        <r>
          <rPr>
            <sz val="9"/>
            <color rgb="FF000000"/>
            <rFont val="Tahoma"/>
            <family val="2"/>
            <charset val="1"/>
          </rPr>
          <t xml:space="preserve">India: 2012 Article IV Consultation—Staff Report; Staff Statement and Supplements;
Public Information Notice on the Executive Board Discussion; and Statement by the
Executive Director for India 
April 2012
http://www.imf.org/external/pubs/ft/scr/2012/cr1296.pdf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11" authorId="0">
      <text>
        <r>
          <rPr>
            <b val="true"/>
            <sz val="9"/>
            <color rgb="FF000000"/>
            <rFont val="Tahoma"/>
            <family val="2"/>
            <charset val="1"/>
          </rPr>
          <t xml:space="preserve">Author:
</t>
        </r>
        <r>
          <rPr>
            <sz val="9"/>
            <color rgb="FF000000"/>
            <rFont val="Tahoma"/>
            <family val="2"/>
            <charset val="1"/>
          </rPr>
          <t xml:space="preserve">1st source</t>
        </r>
      </text>
    </comment>
    <comment ref="N12" authorId="0">
      <text>
        <r>
          <rPr>
            <b val="true"/>
            <sz val="9"/>
            <color rgb="FF000000"/>
            <rFont val="Tahoma"/>
            <family val="2"/>
            <charset val="1"/>
          </rPr>
          <t xml:space="preserve">Author:
</t>
        </r>
        <r>
          <rPr>
            <sz val="9"/>
            <color rgb="FF000000"/>
            <rFont val="Tahoma"/>
            <family val="2"/>
            <charset val="1"/>
          </rPr>
          <t xml:space="preserve">1st source</t>
        </r>
      </text>
    </comment>
    <comment ref="N15" authorId="0">
      <text>
        <r>
          <rPr>
            <b val="true"/>
            <sz val="9"/>
            <color rgb="FF000000"/>
            <rFont val="Tahoma"/>
            <family val="2"/>
            <charset val="1"/>
          </rPr>
          <t xml:space="preserve">Author:
</t>
        </r>
        <r>
          <rPr>
            <sz val="9"/>
            <color rgb="FF000000"/>
            <rFont val="Tahoma"/>
            <family val="2"/>
            <charset val="1"/>
          </rPr>
          <t xml:space="preserve">1st source</t>
        </r>
      </text>
    </comment>
    <comment ref="N16" authorId="0">
      <text>
        <r>
          <rPr>
            <b val="true"/>
            <sz val="9"/>
            <color rgb="FF000000"/>
            <rFont val="Tahoma"/>
            <family val="2"/>
            <charset val="1"/>
          </rPr>
          <t xml:space="preserve">Author:
</t>
        </r>
        <r>
          <rPr>
            <sz val="9"/>
            <color rgb="FF000000"/>
            <rFont val="Tahoma"/>
            <family val="2"/>
            <charset val="1"/>
          </rPr>
          <t xml:space="preserve">1st source</t>
        </r>
      </text>
    </comment>
    <comment ref="N17" authorId="0">
      <text>
        <r>
          <rPr>
            <b val="true"/>
            <sz val="9"/>
            <color rgb="FF000000"/>
            <rFont val="Tahoma"/>
            <family val="2"/>
            <charset val="1"/>
          </rPr>
          <t xml:space="preserve">Author:
</t>
        </r>
        <r>
          <rPr>
            <sz val="9"/>
            <color rgb="FF000000"/>
            <rFont val="Tahoma"/>
            <family val="2"/>
            <charset val="1"/>
          </rPr>
          <t xml:space="preserve">1st source</t>
        </r>
      </text>
    </comment>
    <comment ref="N18" authorId="0">
      <text>
        <r>
          <rPr>
            <b val="true"/>
            <sz val="9"/>
            <color rgb="FF000000"/>
            <rFont val="Tahoma"/>
            <family val="2"/>
            <charset val="1"/>
          </rPr>
          <t xml:space="preserve">Author:
</t>
        </r>
        <r>
          <rPr>
            <sz val="9"/>
            <color rgb="FF000000"/>
            <rFont val="Tahoma"/>
            <family val="2"/>
            <charset val="1"/>
          </rPr>
          <t xml:space="preserve">1st source</t>
        </r>
      </text>
    </comment>
    <comment ref="N20" authorId="0">
      <text>
        <r>
          <rPr>
            <b val="true"/>
            <sz val="9"/>
            <color rgb="FF000000"/>
            <rFont val="Tahoma"/>
            <family val="2"/>
            <charset val="1"/>
          </rPr>
          <t xml:space="preserve">Author:
</t>
        </r>
        <r>
          <rPr>
            <sz val="9"/>
            <color rgb="FF000000"/>
            <rFont val="Tahoma"/>
            <family val="2"/>
            <charset val="1"/>
          </rPr>
          <t xml:space="preserve">1st source</t>
        </r>
      </text>
    </comment>
    <comment ref="N21" authorId="0">
      <text>
        <r>
          <rPr>
            <b val="true"/>
            <sz val="9"/>
            <color rgb="FF000000"/>
            <rFont val="Tahoma"/>
            <family val="2"/>
            <charset val="1"/>
          </rPr>
          <t xml:space="preserve">Author:
</t>
        </r>
        <r>
          <rPr>
            <sz val="9"/>
            <color rgb="FF000000"/>
            <rFont val="Tahoma"/>
            <family val="2"/>
            <charset val="1"/>
          </rPr>
          <t xml:space="preserve">1st source</t>
        </r>
      </text>
    </comment>
    <comment ref="N23" authorId="0">
      <text>
        <r>
          <rPr>
            <b val="true"/>
            <sz val="9"/>
            <color rgb="FF000000"/>
            <rFont val="Tahoma"/>
            <family val="2"/>
            <charset val="1"/>
          </rPr>
          <t xml:space="preserve">Author:
</t>
        </r>
        <r>
          <rPr>
            <sz val="9"/>
            <color rgb="FF000000"/>
            <rFont val="Tahoma"/>
            <family val="2"/>
            <charset val="1"/>
          </rPr>
          <t xml:space="preserve">1st source</t>
        </r>
      </text>
    </comment>
    <comment ref="N24" authorId="0">
      <text>
        <r>
          <rPr>
            <b val="true"/>
            <sz val="9"/>
            <color rgb="FF000000"/>
            <rFont val="Tahoma"/>
            <family val="2"/>
            <charset val="1"/>
          </rPr>
          <t xml:space="preserve">Author:
</t>
        </r>
        <r>
          <rPr>
            <sz val="9"/>
            <color rgb="FF000000"/>
            <rFont val="Tahoma"/>
            <family val="2"/>
            <charset val="1"/>
          </rPr>
          <t xml:space="preserve">1st source</t>
        </r>
      </text>
    </comment>
    <comment ref="N25" authorId="0">
      <text>
        <r>
          <rPr>
            <b val="true"/>
            <sz val="9"/>
            <color rgb="FF000000"/>
            <rFont val="Tahoma"/>
            <family val="2"/>
            <charset val="1"/>
          </rPr>
          <t xml:space="preserve">Author:
</t>
        </r>
        <r>
          <rPr>
            <sz val="9"/>
            <color rgb="FF000000"/>
            <rFont val="Tahoma"/>
            <family val="2"/>
            <charset val="1"/>
          </rPr>
          <t xml:space="preserve">1st source</t>
        </r>
      </text>
    </comment>
    <comment ref="N26" authorId="0">
      <text>
        <r>
          <rPr>
            <b val="true"/>
            <sz val="9"/>
            <color rgb="FF000000"/>
            <rFont val="Tahoma"/>
            <family val="2"/>
            <charset val="1"/>
          </rPr>
          <t xml:space="preserve">Author:
</t>
        </r>
        <r>
          <rPr>
            <sz val="9"/>
            <color rgb="FF000000"/>
            <rFont val="Tahoma"/>
            <family val="2"/>
            <charset val="1"/>
          </rPr>
          <t xml:space="preserve">1st source</t>
        </r>
      </text>
    </comment>
    <comment ref="N27" authorId="0">
      <text>
        <r>
          <rPr>
            <b val="true"/>
            <sz val="9"/>
            <color rgb="FF000000"/>
            <rFont val="Tahoma"/>
            <family val="2"/>
            <charset val="1"/>
          </rPr>
          <t xml:space="preserve">Author:
</t>
        </r>
        <r>
          <rPr>
            <sz val="9"/>
            <color rgb="FF000000"/>
            <rFont val="Tahoma"/>
            <family val="2"/>
            <charset val="1"/>
          </rPr>
          <t xml:space="preserve">1st source</t>
        </r>
      </text>
    </comment>
    <comment ref="N28" authorId="0">
      <text>
        <r>
          <rPr>
            <b val="true"/>
            <sz val="9"/>
            <color rgb="FF000000"/>
            <rFont val="Tahoma"/>
            <family val="2"/>
            <charset val="1"/>
          </rPr>
          <t xml:space="preserve">Author:
</t>
        </r>
        <r>
          <rPr>
            <sz val="9"/>
            <color rgb="FF000000"/>
            <rFont val="Tahoma"/>
            <family val="2"/>
            <charset val="1"/>
          </rPr>
          <t xml:space="preserve">1st source</t>
        </r>
      </text>
    </comment>
    <comment ref="N29" authorId="0">
      <text>
        <r>
          <rPr>
            <b val="true"/>
            <sz val="9"/>
            <color rgb="FF000000"/>
            <rFont val="Tahoma"/>
            <family val="2"/>
            <charset val="1"/>
          </rPr>
          <t xml:space="preserve">Author:
</t>
        </r>
        <r>
          <rPr>
            <sz val="9"/>
            <color rgb="FF000000"/>
            <rFont val="Tahoma"/>
            <family val="2"/>
            <charset val="1"/>
          </rPr>
          <t xml:space="preserve">1st source</t>
        </r>
      </text>
    </comment>
    <comment ref="N30" authorId="0">
      <text>
        <r>
          <rPr>
            <b val="true"/>
            <sz val="9"/>
            <color rgb="FF000000"/>
            <rFont val="Tahoma"/>
            <family val="2"/>
            <charset val="1"/>
          </rPr>
          <t xml:space="preserve">Author:
</t>
        </r>
        <r>
          <rPr>
            <sz val="9"/>
            <color rgb="FF000000"/>
            <rFont val="Tahoma"/>
            <family val="2"/>
            <charset val="1"/>
          </rPr>
          <t xml:space="preserve">1st source</t>
        </r>
      </text>
    </comment>
    <comment ref="N31" authorId="0">
      <text>
        <r>
          <rPr>
            <b val="true"/>
            <sz val="9"/>
            <color rgb="FF000000"/>
            <rFont val="Tahoma"/>
            <family val="2"/>
            <charset val="1"/>
          </rPr>
          <t xml:space="preserve">Author:
</t>
        </r>
        <r>
          <rPr>
            <sz val="9"/>
            <color rgb="FF000000"/>
            <rFont val="Tahoma"/>
            <family val="2"/>
            <charset val="1"/>
          </rPr>
          <t xml:space="preserve">1st source</t>
        </r>
      </text>
    </comment>
    <comment ref="N32" authorId="0">
      <text>
        <r>
          <rPr>
            <b val="true"/>
            <sz val="9"/>
            <color rgb="FF000000"/>
            <rFont val="Tahoma"/>
            <family val="2"/>
            <charset val="1"/>
          </rPr>
          <t xml:space="preserve">Author:
</t>
        </r>
        <r>
          <rPr>
            <sz val="9"/>
            <color rgb="FF000000"/>
            <rFont val="Tahoma"/>
            <family val="2"/>
            <charset val="1"/>
          </rPr>
          <t xml:space="preserve">1st source</t>
        </r>
      </text>
    </comment>
    <comment ref="N33" authorId="0">
      <text>
        <r>
          <rPr>
            <b val="true"/>
            <sz val="9"/>
            <color rgb="FF000000"/>
            <rFont val="Tahoma"/>
            <family val="2"/>
            <charset val="1"/>
          </rPr>
          <t xml:space="preserve">Author:
</t>
        </r>
        <r>
          <rPr>
            <sz val="9"/>
            <color rgb="FF000000"/>
            <rFont val="Tahoma"/>
            <family val="2"/>
            <charset val="1"/>
          </rPr>
          <t xml:space="preserve">1st source</t>
        </r>
      </text>
    </comment>
    <comment ref="N34" authorId="0">
      <text>
        <r>
          <rPr>
            <b val="true"/>
            <sz val="9"/>
            <color rgb="FF000000"/>
            <rFont val="Tahoma"/>
            <family val="2"/>
            <charset val="1"/>
          </rPr>
          <t xml:space="preserve">Author:
</t>
        </r>
        <r>
          <rPr>
            <sz val="9"/>
            <color rgb="FF000000"/>
            <rFont val="Tahoma"/>
            <family val="2"/>
            <charset val="1"/>
          </rPr>
          <t xml:space="preserve">1st source</t>
        </r>
      </text>
    </comment>
    <comment ref="N35" authorId="0">
      <text>
        <r>
          <rPr>
            <b val="true"/>
            <sz val="9"/>
            <color rgb="FF000000"/>
            <rFont val="Tahoma"/>
            <family val="2"/>
            <charset val="1"/>
          </rPr>
          <t xml:space="preserve">Author:
</t>
        </r>
        <r>
          <rPr>
            <sz val="9"/>
            <color rgb="FF000000"/>
            <rFont val="Tahoma"/>
            <family val="2"/>
            <charset val="1"/>
          </rPr>
          <t xml:space="preserve">1st source</t>
        </r>
      </text>
    </comment>
    <comment ref="N37" authorId="0">
      <text>
        <r>
          <rPr>
            <b val="true"/>
            <sz val="9"/>
            <color rgb="FF000000"/>
            <rFont val="Tahoma"/>
            <family val="2"/>
            <charset val="1"/>
          </rPr>
          <t xml:space="preserve">Author:
</t>
        </r>
        <r>
          <rPr>
            <sz val="9"/>
            <color rgb="FF000000"/>
            <rFont val="Tahoma"/>
            <family val="2"/>
            <charset val="1"/>
          </rPr>
          <t xml:space="preserve">2014 ARTICLE IV CONSULTATION
February 2014 
http://www.imf.org/external/pubs/ft/scr/2014/cr1457.pdf</t>
        </r>
      </text>
    </comment>
    <comment ref="N38" authorId="0">
      <text>
        <r>
          <rPr>
            <b val="true"/>
            <sz val="9"/>
            <color rgb="FF000000"/>
            <rFont val="Tahoma"/>
            <family val="2"/>
            <charset val="1"/>
          </rPr>
          <t xml:space="preserve">Author:
</t>
        </r>
        <r>
          <rPr>
            <sz val="9"/>
            <color rgb="FF000000"/>
            <rFont val="Tahoma"/>
            <family val="2"/>
            <charset val="1"/>
          </rPr>
          <t xml:space="preserve">India: 2012 Article IV Consultation—Staff Report; Staff Statement and Supplements;
Public Information Notice on the Executive Board Discussion; and Statement by the
Executive Director for India 
April 2012
http://www.imf.org/external/pubs/ft/scr/2012/cr1296.pdf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37" authorId="0">
      <text>
        <r>
          <rPr>
            <b val="true"/>
            <sz val="9"/>
            <color rgb="FF000000"/>
            <rFont val="Tahoma"/>
            <family val="2"/>
            <charset val="1"/>
          </rPr>
          <t xml:space="preserve">Author:
</t>
        </r>
        <r>
          <rPr>
            <sz val="9"/>
            <color rgb="FF000000"/>
            <rFont val="Tahoma"/>
            <family val="2"/>
            <charset val="1"/>
          </rPr>
          <t xml:space="preserve">2014 ARTICLE IV CONSULTATION
February 2014 
http://www.imf.org/external/pubs/ft/scr/2014/cr1457.pdf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P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P40" authorId="0">
      <text>
        <r>
          <rPr>
            <b val="true"/>
            <sz val="9"/>
            <color rgb="FF000000"/>
            <rFont val="Tahoma"/>
            <family val="2"/>
            <charset val="1"/>
          </rPr>
          <t xml:space="preserve">Author:
</t>
        </r>
        <r>
          <rPr>
            <sz val="9"/>
            <color rgb="FF000000"/>
            <rFont val="Tahoma"/>
            <family val="2"/>
            <charset val="1"/>
          </rPr>
          <t xml:space="preserve">needs check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R40" authorId="0">
      <text>
        <r>
          <rPr>
            <b val="true"/>
            <sz val="9"/>
            <color rgb="FF000000"/>
            <rFont val="Tahoma"/>
            <family val="2"/>
            <charset val="1"/>
          </rPr>
          <t xml:space="preserve">Author:
</t>
        </r>
        <r>
          <rPr>
            <sz val="9"/>
            <color rgb="FF000000"/>
            <rFont val="Tahoma"/>
            <family val="2"/>
            <charset val="1"/>
          </rPr>
          <t xml:space="preserve">checkED</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U40" authorId="0">
      <text>
        <r>
          <rPr>
            <b val="true"/>
            <sz val="9"/>
            <color rgb="FF000000"/>
            <rFont val="Tahoma"/>
            <family val="2"/>
            <charset val="1"/>
          </rPr>
          <t xml:space="preserve">Author:
</t>
        </r>
        <r>
          <rPr>
            <sz val="9"/>
            <color rgb="FF000000"/>
            <rFont val="Tahoma"/>
            <family val="2"/>
            <charset val="1"/>
          </rPr>
          <t xml:space="preserve">Suspect due to rounding of percentages in original data</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55.xml><?xml version="1.0" encoding="utf-8"?>
<comments xmlns="http://schemas.openxmlformats.org/spreadsheetml/2006/main" xmlns:xdr="http://schemas.openxmlformats.org/drawingml/2006/spreadsheetDrawing">
  <authors>
    <author/>
  </authors>
  <commentList>
    <comment ref="K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L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M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N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O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P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56.xml><?xml version="1.0" encoding="utf-8"?>
<comments xmlns="http://schemas.openxmlformats.org/spreadsheetml/2006/main" xmlns:xdr="http://schemas.openxmlformats.org/drawingml/2006/spreadsheetDrawing">
  <authors>
    <author/>
  </authors>
  <commentList>
    <comment ref="K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K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N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O46" authorId="0">
      <text>
        <r>
          <rPr>
            <b val="true"/>
            <sz val="9"/>
            <color rgb="FF000000"/>
            <rFont val="Tahoma"/>
            <family val="2"/>
            <charset val="1"/>
          </rPr>
          <t xml:space="preserve">Author:
</t>
        </r>
        <r>
          <rPr>
            <sz val="9"/>
            <color rgb="FF000000"/>
            <rFont val="Tahoma"/>
            <family val="2"/>
            <charset val="1"/>
          </rPr>
          <t xml:space="preserve">
Islamic Republic of Iran: 2014 Article IV Consultation-Staff Report; Press Release; and Statement by the Executive Director for the Islamic Republic of Iran
 April 04, 2014
http://www.imf.org/external/pubs/ft/scr/2014/cr1493.pdf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P46" authorId="0">
      <text>
        <r>
          <rPr>
            <b val="true"/>
            <sz val="9"/>
            <color rgb="FF000000"/>
            <rFont val="Tahoma"/>
            <family val="2"/>
            <charset val="1"/>
          </rPr>
          <t xml:space="preserve">Author:
</t>
        </r>
        <r>
          <rPr>
            <sz val="9"/>
            <color rgb="FF000000"/>
            <rFont val="Tahoma"/>
            <family val="2"/>
            <charset val="1"/>
          </rPr>
          <t xml:space="preserve">
Islamic Republic of Iran: 2014 Article IV Consultation-Staff Report; Press Release; and Statement by the Executive Director for the Islamic Republic of Iran
 April 04, 2014
http://www.imf.org/external/pubs/ft/scr/2014/cr1493.pdf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Q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R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S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T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U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V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W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W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X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X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List>
</comments>
</file>

<file path=xl/comments57.xml><?xml version="1.0" encoding="utf-8"?>
<comments xmlns="http://schemas.openxmlformats.org/spreadsheetml/2006/main" xmlns:xdr="http://schemas.openxmlformats.org/drawingml/2006/spreadsheetDrawing">
  <authors>
    <author/>
  </authors>
  <commentList>
    <comment ref="B38" authorId="0">
      <text>
        <r>
          <rPr>
            <b val="true"/>
            <sz val="9"/>
            <color rgb="FF000000"/>
            <rFont val="Tahoma"/>
            <family val="2"/>
            <charset val="1"/>
          </rPr>
          <t xml:space="preserve">Author:
</t>
        </r>
        <r>
          <rPr>
            <sz val="9"/>
            <color rgb="FF000000"/>
            <rFont val="Tahoma"/>
            <family val="2"/>
            <charset val="1"/>
          </rPr>
          <t xml:space="preserve">from 2004 to 2006 it is included as expenditure </t>
        </r>
      </text>
    </comment>
    <comment ref="H70" authorId="0">
      <text>
        <r>
          <rPr>
            <b val="true"/>
            <sz val="9"/>
            <color rgb="FF000000"/>
            <rFont val="Tahoma"/>
            <family val="2"/>
            <charset val="1"/>
          </rPr>
          <t xml:space="preserve">Author:
</t>
        </r>
        <r>
          <rPr>
            <sz val="9"/>
            <color rgb="FF000000"/>
            <rFont val="Tahoma"/>
            <family val="2"/>
            <charset val="1"/>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70" authorId="0">
      <text>
        <r>
          <rPr>
            <b val="true"/>
            <sz val="9"/>
            <color rgb="FF000000"/>
            <rFont val="Tahoma"/>
            <family val="2"/>
            <charset val="1"/>
          </rPr>
          <t xml:space="preserve">Author:
</t>
        </r>
        <r>
          <rPr>
            <sz val="9"/>
            <color rgb="FF000000"/>
            <rFont val="Tahoma"/>
            <family val="2"/>
            <charset val="1"/>
          </rPr>
          <t xml:space="preserve">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70" authorId="0">
      <text>
        <r>
          <rPr>
            <b val="true"/>
            <sz val="9"/>
            <color rgb="FF000000"/>
            <rFont val="Tahoma"/>
            <family val="2"/>
            <charset val="1"/>
          </rPr>
          <t xml:space="preserve">Author:
</t>
        </r>
        <r>
          <rPr>
            <sz val="9"/>
            <color rgb="FF000000"/>
            <rFont val="Tahoma"/>
            <family val="2"/>
            <charset val="1"/>
          </rPr>
          <t xml:space="preserve">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J75" authorId="0">
      <text>
        <r>
          <rPr>
            <b val="true"/>
            <sz val="9"/>
            <color rgb="FF000000"/>
            <rFont val="Tahoma"/>
            <family val="2"/>
            <charset val="1"/>
          </rPr>
          <t xml:space="preserve">Author:
</t>
        </r>
        <r>
          <rPr>
            <sz val="9"/>
            <color rgb="FF000000"/>
            <rFont val="Tahoma"/>
            <family val="2"/>
            <charset val="1"/>
          </rPr>
          <t xml:space="preserve">Contingency</t>
        </r>
      </text>
    </comment>
    <comment ref="K70" authorId="0">
      <text>
        <r>
          <rPr>
            <b val="true"/>
            <sz val="9"/>
            <color rgb="FF000000"/>
            <rFont val="Tahoma"/>
            <family val="2"/>
            <charset val="1"/>
          </rPr>
          <t xml:space="preserve">Author:
</t>
        </r>
        <r>
          <rPr>
            <sz val="9"/>
            <color rgb="FF000000"/>
            <rFont val="Tahoma"/>
            <family val="2"/>
            <charset val="1"/>
          </rPr>
          <t xml:space="preserve">Iraq: First Review Under the Stand-By Arrangement, Request for Waiver of
Nonobservance of a Performance Criterion, Waiver of Applicability, and Rephasing of
Access
October 2010 
http://www.imf.org/external/pubs/ft/scr/2010/cr10316.pdf</t>
        </r>
      </text>
    </comment>
    <comment ref="L70" authorId="0">
      <text>
        <r>
          <rPr>
            <b val="true"/>
            <sz val="9"/>
            <color rgb="FF000000"/>
            <rFont val="Tahoma"/>
            <family val="2"/>
            <charset val="1"/>
          </rPr>
          <t xml:space="preserve">Author:
</t>
        </r>
        <r>
          <rPr>
            <sz val="9"/>
            <color rgb="FF000000"/>
            <rFont val="Tahoma"/>
            <family val="2"/>
            <charset val="1"/>
          </rPr>
          <t xml:space="preserve">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70" authorId="0">
      <text>
        <r>
          <rPr>
            <b val="true"/>
            <sz val="9"/>
            <color rgb="FF000000"/>
            <rFont val="Tahoma"/>
            <family val="2"/>
            <charset val="1"/>
          </rPr>
          <t xml:space="preserve">Author:
</t>
        </r>
        <r>
          <rPr>
            <sz val="9"/>
            <color rgb="FF000000"/>
            <rFont val="Tahoma"/>
            <family val="2"/>
            <charset val="1"/>
          </rPr>
          <t xml:space="preserve">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70" authorId="0">
      <text>
        <r>
          <rPr>
            <b val="true"/>
            <sz val="9"/>
            <color rgb="FF000000"/>
            <rFont val="Tahoma"/>
            <family val="2"/>
            <charset val="1"/>
          </rPr>
          <t xml:space="preserve">Author:
</t>
        </r>
        <r>
          <rPr>
            <sz val="9"/>
            <color rgb="FF000000"/>
            <rFont val="Tahoma"/>
            <family val="2"/>
            <charset val="1"/>
          </rPr>
          <t xml:space="preserve">Iraq : 2013 Article IV Consultation
 July 19, 2013
http://www.imf.org/external/pubs/ft/scr/2013/cr13217.pdf
</t>
        </r>
      </text>
    </comment>
    <comment ref="O70" authorId="0">
      <text>
        <r>
          <rPr>
            <b val="true"/>
            <sz val="9"/>
            <color rgb="FF000000"/>
            <rFont val="Tahoma"/>
            <family val="2"/>
            <charset val="1"/>
          </rPr>
          <t xml:space="preserve">Author:
</t>
        </r>
        <r>
          <rPr>
            <sz val="9"/>
            <color rgb="FF000000"/>
            <rFont val="Tahoma"/>
            <family val="2"/>
            <charset val="1"/>
          </rPr>
          <t xml:space="preserve">Iraq : 2013 Article IV Consultation
 July 19, 2013
http://www.imf.org/external/pubs/ft/scr/2013/cr13217.pdf
</t>
        </r>
      </text>
    </comment>
    <comment ref="P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X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List>
</comments>
</file>

<file path=xl/comments58.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55" authorId="0">
      <text>
        <r>
          <rPr>
            <b val="true"/>
            <sz val="9"/>
            <color rgb="FF000000"/>
            <rFont val="Tahoma"/>
            <family val="2"/>
            <charset val="1"/>
          </rPr>
          <t xml:space="preserve">Author:
</t>
        </r>
        <r>
          <rPr>
            <sz val="9"/>
            <color rgb="FF000000"/>
            <rFont val="Tahoma"/>
            <family val="2"/>
            <charset val="1"/>
          </rPr>
          <t xml:space="preserve">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55" authorId="0">
      <text>
        <r>
          <rPr>
            <b val="true"/>
            <sz val="9"/>
            <color rgb="FF000000"/>
            <rFont val="Tahoma"/>
            <family val="2"/>
            <charset val="1"/>
          </rPr>
          <t xml:space="preserve">Author:
</t>
        </r>
        <r>
          <rPr>
            <sz val="9"/>
            <color rgb="FF000000"/>
            <rFont val="Tahoma"/>
            <family val="2"/>
            <charset val="1"/>
          </rPr>
          <t xml:space="preserve">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55" authorId="0">
      <text>
        <r>
          <rPr>
            <b val="true"/>
            <sz val="9"/>
            <color rgb="FF000000"/>
            <rFont val="Tahoma"/>
            <family val="2"/>
            <charset val="1"/>
          </rPr>
          <t xml:space="preserve">Author:
</t>
        </r>
        <r>
          <rPr>
            <sz val="9"/>
            <color rgb="FF000000"/>
            <rFont val="Tahoma"/>
            <family val="2"/>
            <charset val="1"/>
          </rPr>
          <t xml:space="preserve">Jamaica: 2004 Article IV Consultation—Staff Report; Public Information Notice on
the Executive Board Discussion; and Statement by the Executive Director for Jamaica 
August 2004
http://www.imf.org/external/pubs/ft/scr/2004/cr04263.pdf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55" authorId="0">
      <text>
        <r>
          <rPr>
            <b val="true"/>
            <sz val="9"/>
            <color rgb="FF000000"/>
            <rFont val="Tahoma"/>
            <family val="2"/>
            <charset val="1"/>
          </rPr>
          <t xml:space="preserve">Author:
</t>
        </r>
        <r>
          <rPr>
            <sz val="9"/>
            <color rgb="FF000000"/>
            <rFont val="Tahoma"/>
            <family val="2"/>
            <charset val="1"/>
          </rPr>
          <t xml:space="preserve">Jamaica: 2004 Article IV Consultation—Staff Report; Public Information Notice on
the Executive Board Discussion; and Statement by the Executive Director for Jamaica 
August 2004
http://www.imf.org/external/pubs/ft/scr/2004/cr04263.pdf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55" authorId="0">
      <text>
        <r>
          <rPr>
            <b val="true"/>
            <sz val="9"/>
            <color rgb="FF000000"/>
            <rFont val="Tahoma"/>
            <family val="2"/>
            <charset val="1"/>
          </rPr>
          <t xml:space="preserve">Author:
</t>
        </r>
        <r>
          <rPr>
            <sz val="9"/>
            <color rgb="FF000000"/>
            <rFont val="Tahoma"/>
            <family val="2"/>
            <charset val="1"/>
          </rPr>
          <t xml:space="preserve">Jamaica: 2004 Article IV Consultation—Staff Report; Public Information Notice on
the Executive Board Discussion; and Statement by the Executive Director for Jamaica 
August 2004
http://www.imf.org/external/pubs/ft/scr/2004/cr04263.pdf</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55" authorId="0">
      <text>
        <r>
          <rPr>
            <b val="true"/>
            <sz val="9"/>
            <color rgb="FF000000"/>
            <rFont val="Tahoma"/>
            <family val="2"/>
            <charset val="1"/>
          </rPr>
          <t xml:space="preserve">Author:
</t>
        </r>
        <r>
          <rPr>
            <sz val="9"/>
            <color rgb="FF000000"/>
            <rFont val="Tahoma"/>
            <family val="2"/>
            <charset val="1"/>
          </rPr>
          <t xml:space="preserve">Jamaica: 2008 Article IV Consultation—Staff Report; Staff Supplement; Public
Information Notice on the Executive Board Discussion; and Statement by the Executive
Director for Jamaica 
June 2008
http://www.imf.org/external/pubs/ft/scr/2008/cr08199.pdf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55" authorId="0">
      <text>
        <r>
          <rPr>
            <b val="true"/>
            <sz val="9"/>
            <color rgb="FF000000"/>
            <rFont val="Tahoma"/>
            <family val="2"/>
            <charset val="1"/>
          </rPr>
          <t xml:space="preserve">Author:
</t>
        </r>
        <r>
          <rPr>
            <sz val="9"/>
            <color rgb="FF000000"/>
            <rFont val="Tahoma"/>
            <family val="2"/>
            <charset val="1"/>
          </rPr>
          <t xml:space="preserve">Jamaica: 2009 Article IV Consultation and Request for a Stand-By Arrangement—
Staff Report; Staff Supplement; Public Information Notice and Press Release on the
Executive Board Discussion.
August 2010 
http://www.imf.org/external/pubs/ft/scr/2010/cr10267.pdf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55" authorId="0">
      <text>
        <r>
          <rPr>
            <b val="true"/>
            <sz val="9"/>
            <color rgb="FF000000"/>
            <rFont val="Tahoma"/>
            <family val="2"/>
            <charset val="1"/>
          </rPr>
          <t xml:space="preserve">Author:
</t>
        </r>
        <r>
          <rPr>
            <sz val="9"/>
            <color rgb="FF000000"/>
            <rFont val="Tahoma"/>
            <family val="2"/>
            <charset val="1"/>
          </rPr>
          <t xml:space="preserve">Jamaica: 2009 Article IV Consultation and Request for a Stand-By Arrangement—
Staff Report; Staff Supplement; Public Information Notice and Press Release on the
Executive Board Discussion.
August 2010 
http://www.imf.org/external/pubs/ft/scr/2010/cr10267.pdf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L55" authorId="0">
      <text>
        <r>
          <rPr>
            <b val="true"/>
            <sz val="9"/>
            <color rgb="FF000000"/>
            <rFont val="Tahoma"/>
            <family val="2"/>
            <charset val="1"/>
          </rPr>
          <t xml:space="preserve">Author:
</t>
        </r>
        <r>
          <rPr>
            <sz val="9"/>
            <color rgb="FF000000"/>
            <rFont val="Tahoma"/>
            <family val="2"/>
            <charset val="1"/>
          </rPr>
          <t xml:space="preserve">Jamaica: 2009 Article IV Consultation and Request for a Stand-By Arrangement—
Staff Report; Staff Supplement; Public Information Notice and Press Release on the
Executive Board Discussion.
August 2010 
http://www.imf.org/external/pubs/ft/scr/2010/cr10267.pdf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M55" authorId="0">
      <text>
        <r>
          <rPr>
            <b val="true"/>
            <sz val="9"/>
            <color rgb="FF000000"/>
            <rFont val="Tahoma"/>
            <family val="2"/>
            <charset val="1"/>
          </rPr>
          <t xml:space="preserve">Author:
</t>
        </r>
        <r>
          <rPr>
            <sz val="9"/>
            <color rgb="FF000000"/>
            <rFont val="Tahoma"/>
            <family val="2"/>
            <charset val="1"/>
          </rPr>
          <t xml:space="preserve">Jamaica: Third Review Under the Stand-By Arrangement—Staff Report;
Informational Annex; Staff Supplement; and the Press Release on the Executive Board
Discussion. 
February 2011
http://www.imf.org/external/pubs/ft/scr/2011/cr1149.pdf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55" authorId="0">
      <text>
        <r>
          <rPr>
            <b val="true"/>
            <sz val="9"/>
            <color rgb="FF000000"/>
            <rFont val="Tahoma"/>
            <family val="2"/>
            <charset val="1"/>
          </rPr>
          <t xml:space="preserve">Author:
</t>
        </r>
        <r>
          <rPr>
            <sz val="9"/>
            <color rgb="FF000000"/>
            <rFont val="Tahoma"/>
            <family val="2"/>
            <charset val="1"/>
          </rPr>
          <t xml:space="preserve">Jamaica: Third Review Under the Stand-By Arrangement—Staff Report;
Informational Annex; Staff Supplement; and the Press Release on the Executive Board
Discussion. 
February 2011
http://www.imf.org/external/pubs/ft/scr/2011/cr1149.pdf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55" authorId="0">
      <text>
        <r>
          <rPr>
            <b val="true"/>
            <sz val="9"/>
            <color rgb="FF000000"/>
            <rFont val="Tahoma"/>
            <family val="2"/>
            <charset val="1"/>
          </rPr>
          <t xml:space="preserve">Author:
</t>
        </r>
        <r>
          <rPr>
            <sz val="9"/>
            <color rgb="FF000000"/>
            <rFont val="Tahoma"/>
            <family val="2"/>
            <charset val="1"/>
          </rPr>
          <t xml:space="preserve">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55" authorId="0">
      <text>
        <r>
          <rPr>
            <b val="true"/>
            <sz val="9"/>
            <color rgb="FF000000"/>
            <rFont val="Tahoma"/>
            <family val="2"/>
            <charset val="1"/>
          </rPr>
          <t xml:space="preserve">Author:
</t>
        </r>
        <r>
          <rPr>
            <sz val="9"/>
            <color rgb="FF000000"/>
            <rFont val="Tahoma"/>
            <family val="2"/>
            <charset val="1"/>
          </rPr>
          <t xml:space="preserve">Jamaica: Sixth Review Under the Extended Fund Facility and Request for Modification of Performance Criteria - Staff Report; Press Release; and Statement by the Executive Director for Jamaica
December 2014
https://www.imf.org/external/pubs/ft/scr/2014/cr14359.pdf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55" authorId="0">
      <text>
        <r>
          <rPr>
            <b val="true"/>
            <sz val="9"/>
            <color rgb="FF000000"/>
            <rFont val="Tahoma"/>
            <family val="2"/>
            <charset val="1"/>
          </rPr>
          <t xml:space="preserve">Author:
</t>
        </r>
        <r>
          <rPr>
            <sz val="9"/>
            <color rgb="FF000000"/>
            <rFont val="Tahoma"/>
            <family val="2"/>
            <charset val="1"/>
          </rPr>
          <t xml:space="preserve">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V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W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W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X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X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Y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Y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Z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Z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List>
</comments>
</file>

<file path=xl/comments59.xml><?xml version="1.0" encoding="utf-8"?>
<comments xmlns="http://schemas.openxmlformats.org/spreadsheetml/2006/main" xmlns:xdr="http://schemas.openxmlformats.org/drawingml/2006/spreadsheetDrawing">
  <authors>
    <author/>
  </authors>
  <commentList>
    <comment ref="D52" authorId="0">
      <text>
        <r>
          <rPr>
            <b val="true"/>
            <sz val="9"/>
            <color rgb="FF000000"/>
            <rFont val="Tahoma"/>
            <family val="2"/>
            <charset val="1"/>
          </rPr>
          <t xml:space="preserve">Author:
</t>
        </r>
        <r>
          <rPr>
            <sz val="9"/>
            <color rgb="FF000000"/>
            <rFont val="Tahoma"/>
            <family val="2"/>
            <charset val="1"/>
          </rPr>
          <t xml:space="preserve">Jordan: Third Review Under the Stand-By Arrangement; and Press Release on the
Executive Board Discussion
September 2004 
http://www.imf.org/external/pubs/ft/scr/2004/cr04287.pdf</t>
        </r>
      </text>
    </comment>
    <comment ref="E52" authorId="0">
      <text>
        <r>
          <rPr>
            <b val="true"/>
            <sz val="9"/>
            <color rgb="FF000000"/>
            <rFont val="Tahoma"/>
            <family val="2"/>
            <charset val="1"/>
          </rPr>
          <t xml:space="preserve">Author:
</t>
        </r>
        <r>
          <rPr>
            <sz val="9"/>
            <color rgb="FF000000"/>
            <rFont val="Tahoma"/>
            <family val="2"/>
            <charset val="1"/>
          </rPr>
          <t xml:space="preserve">Jordan: Third Review Under the Stand-By Arrangement; and Press Release on the
Executive Board Discussion
September 2004 
http://www.imf.org/external/pubs/ft/scr/2004/cr04287.pdf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52" authorId="0">
      <text>
        <r>
          <rPr>
            <b val="true"/>
            <sz val="9"/>
            <color rgb="FF000000"/>
            <rFont val="Tahoma"/>
            <family val="2"/>
            <charset val="1"/>
          </rPr>
          <t xml:space="preserve">Author:
</t>
        </r>
        <r>
          <rPr>
            <sz val="9"/>
            <color rgb="FF000000"/>
            <rFont val="Tahoma"/>
            <family val="2"/>
            <charset val="1"/>
          </rPr>
          <t xml:space="preserve">Jordan: Third Review Under the Stand-By Arrangement; and Press Release on the
Executive Board Discussion
September 2004 
http://www.imf.org/external/pubs/ft/scr/2004/cr04287.pdf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52" authorId="0">
      <text>
        <r>
          <rPr>
            <b val="true"/>
            <sz val="9"/>
            <color rgb="FF000000"/>
            <rFont val="Tahoma"/>
            <family val="2"/>
            <charset val="1"/>
          </rPr>
          <t xml:space="preserve">Author:
</t>
        </r>
        <r>
          <rPr>
            <sz val="9"/>
            <color rgb="FF000000"/>
            <rFont val="Tahoma"/>
            <family val="2"/>
            <charset val="1"/>
          </rPr>
          <t xml:space="preserve">Jordan: Fifth Post-Program Monitoring Discussions—Staff Report; and Press Release
on the Executive Board Consideration 
August 2007 
http://www.imf.org/external/pubs/ft/scr/2007/cr07284.pdf
</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52" authorId="0">
      <text>
        <r>
          <rPr>
            <b val="true"/>
            <sz val="9"/>
            <color rgb="FF000000"/>
            <rFont val="Tahoma"/>
            <family val="2"/>
            <charset val="1"/>
          </rPr>
          <t xml:space="preserve">Author:
</t>
        </r>
        <r>
          <rPr>
            <sz val="9"/>
            <color rgb="FF000000"/>
            <rFont val="Tahoma"/>
            <family val="2"/>
            <charset val="1"/>
          </rPr>
          <t xml:space="preserve">Jordan: 2008 Article IV Consultation—Staff Report; and Public Information Notice on
the Executive Board Discussion
August 2008
http://www.imf.org/external/pubs/ft/scr/2008/cr08290.pdf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52" authorId="0">
      <text>
        <r>
          <rPr>
            <b val="true"/>
            <sz val="9"/>
            <color rgb="FF000000"/>
            <rFont val="Tahoma"/>
            <family val="2"/>
            <charset val="1"/>
          </rPr>
          <t xml:space="preserve">Author:
</t>
        </r>
        <r>
          <rPr>
            <sz val="9"/>
            <color rgb="FF000000"/>
            <rFont val="Tahoma"/>
            <family val="2"/>
            <charset val="1"/>
          </rPr>
          <t xml:space="preserve">Jordan: 2009 Article IV Consultation—Staff Report; Public Information Notice on the
Executive Board Discussion; and Statement by the Executive Director for Jordan 
May 2009 
http://www.imf.org/external/pubs/ft/scr/2009/cr09159.pdf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52" authorId="0">
      <text>
        <r>
          <rPr>
            <b val="true"/>
            <sz val="9"/>
            <color rgb="FF000000"/>
            <rFont val="Tahoma"/>
            <family val="2"/>
            <charset val="1"/>
          </rPr>
          <t xml:space="preserve">Author:
</t>
        </r>
        <r>
          <rPr>
            <sz val="9"/>
            <color rgb="FF000000"/>
            <rFont val="Tahoma"/>
            <family val="2"/>
            <charset val="1"/>
          </rPr>
          <t xml:space="preserve">Jordan: 2009 Article IV Consultation—Staff Report; Public Information Notice on the
Executive Board Discussion; and Statement by the Executive Director for Jordan 
May 2009 
http://www.imf.org/external/pubs/ft/scr/2009/cr09159.pdf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52" authorId="0">
      <text>
        <r>
          <rPr>
            <b val="true"/>
            <sz val="9"/>
            <color rgb="FF000000"/>
            <rFont val="Tahoma"/>
            <family val="2"/>
            <charset val="1"/>
          </rPr>
          <t xml:space="preserve">Author:
</t>
        </r>
        <r>
          <rPr>
            <sz val="9"/>
            <color rgb="FF000000"/>
            <rFont val="Tahoma"/>
            <family val="2"/>
            <charset val="1"/>
          </rPr>
          <t xml:space="preserve">Jordan: 2009 Article IV Consultation—Staff Report; Public Information Notice on the
Executive Board Discussion; and Statement by the Executive Director for Jordan 
May 2009 
http://www.imf.org/external/pubs/ft/scr/2009/cr09159.pdf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52" authorId="0">
      <text>
        <r>
          <rPr>
            <b val="true"/>
            <sz val="9"/>
            <color rgb="FF000000"/>
            <rFont val="Tahoma"/>
            <family val="2"/>
            <charset val="1"/>
          </rPr>
          <t xml:space="preserve">Author:
</t>
        </r>
        <r>
          <rPr>
            <sz val="9"/>
            <color rgb="FF000000"/>
            <rFont val="Tahoma"/>
            <family val="2"/>
            <charset val="1"/>
          </rPr>
          <t xml:space="preserve">Jordan : Staff Report for the 2012 Article IV Consultation
May 22, 2012
http://www.imf.org/external/pubs/cat/longres.aspx?sk=25937.0</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52" authorId="0">
      <text>
        <r>
          <rPr>
            <b val="true"/>
            <sz val="9"/>
            <color rgb="FF000000"/>
            <rFont val="Tahoma"/>
            <family val="2"/>
            <charset val="1"/>
          </rPr>
          <t xml:space="preserve">Author:
</t>
        </r>
        <r>
          <rPr>
            <sz val="9"/>
            <color rgb="FF000000"/>
            <rFont val="Tahoma"/>
            <family val="2"/>
            <charset val="1"/>
          </rPr>
          <t xml:space="preserve">Jordan : Staff Report for the 2012 Article IV Consultation
May 22, 2012
http://www.imf.org/external/pubs/cat/longres.aspx?sk=25937.0</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52" authorId="0">
      <text>
        <r>
          <rPr>
            <b val="true"/>
            <sz val="9"/>
            <color rgb="FF000000"/>
            <rFont val="Tahoma"/>
            <family val="2"/>
            <charset val="1"/>
          </rPr>
          <t xml:space="preserve">Author:
</t>
        </r>
        <r>
          <rPr>
            <sz val="9"/>
            <color rgb="FF000000"/>
            <rFont val="Tahoma"/>
            <family val="2"/>
            <charset val="1"/>
          </rPr>
          <t xml:space="preserve">Jordan : Staff Report for the 2012 Article IV Consultation
May 22, 2012
http://www.imf.org/external/pubs/cat/longres.aspx?sk=25937.0</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52" authorId="0">
      <text>
        <r>
          <rPr>
            <b val="true"/>
            <sz val="9"/>
            <color rgb="FF000000"/>
            <rFont val="Tahoma"/>
            <family val="2"/>
            <charset val="1"/>
          </rPr>
          <t xml:space="preserve">Author:
</t>
        </r>
        <r>
          <rPr>
            <sz val="9"/>
            <color rgb="FF000000"/>
            <rFont val="Tahoma"/>
            <family val="2"/>
            <charset val="1"/>
          </rPr>
          <t xml:space="preserve">
Jordan: Second Review Under the Stand-By Arrangement, Request for Waivers of Nonobservance of Performance Criteria, and Modification of Performance Criteria
December 19, 2013
http://www.imf.org/external/pubs/cat/longres.aspx?sk=41150.0</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52" authorId="0">
      <text>
        <r>
          <rPr>
            <b val="true"/>
            <sz val="9"/>
            <color rgb="FF000000"/>
            <rFont val="Tahoma"/>
            <family val="2"/>
            <charset val="1"/>
          </rPr>
          <t xml:space="preserve">Author:
</t>
        </r>
        <r>
          <rPr>
            <sz val="9"/>
            <color rgb="FF000000"/>
            <rFont val="Tahoma"/>
            <family val="2"/>
            <charset val="1"/>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52" authorId="0">
      <text>
        <r>
          <rPr>
            <b val="true"/>
            <sz val="9"/>
            <color rgb="FF000000"/>
            <rFont val="Tahoma"/>
            <family val="2"/>
            <charset val="1"/>
          </rPr>
          <t xml:space="preserve">Author:
</t>
        </r>
        <r>
          <rPr>
            <sz val="9"/>
            <color rgb="FF000000"/>
            <rFont val="Tahoma"/>
            <family val="2"/>
            <charset val="1"/>
          </rPr>
          <t xml:space="preserve">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X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List>
</comments>
</file>

<file path=xl/comments60.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35" authorId="0">
      <text>
        <r>
          <rPr>
            <b val="true"/>
            <sz val="9"/>
            <color rgb="FF000000"/>
            <rFont val="Tahoma"/>
            <family val="2"/>
            <charset val="1"/>
          </rPr>
          <t xml:space="preserve">Author:
</t>
        </r>
        <r>
          <rPr>
            <sz val="9"/>
            <color rgb="FF000000"/>
            <rFont val="Tahoma"/>
            <family val="2"/>
            <charset val="1"/>
          </rPr>
          <t xml:space="preserve">Republic of Kazakhstan: 2006 Article IV Consultation—Staff Report; and Public
Information Notice on the Executive Board Discussion 
June 2006
http://www.imf.org/external/pubs/ft/scr/2006/cr06244.pdf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35" authorId="0">
      <text>
        <r>
          <rPr>
            <b val="true"/>
            <sz val="9"/>
            <color rgb="FF000000"/>
            <rFont val="Tahoma"/>
            <family val="2"/>
            <charset val="1"/>
          </rPr>
          <t xml:space="preserve">Author:
</t>
        </r>
        <r>
          <rPr>
            <sz val="9"/>
            <color rgb="FF000000"/>
            <rFont val="Tahoma"/>
            <family val="2"/>
            <charset val="1"/>
          </rPr>
          <t xml:space="preserve">
Republic of Kazakhstan: 2007 Article IV Consultation—Staff Report; and Public
Information Notice on the Executive Board Discussion 
July 2007
http://www.imf.org/external/pubs/ft/scr/2007/cr07235.pdf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35" authorId="0">
      <text>
        <r>
          <rPr>
            <b val="true"/>
            <sz val="9"/>
            <color rgb="FF000000"/>
            <rFont val="Tahoma"/>
            <family val="2"/>
            <charset val="1"/>
          </rPr>
          <t xml:space="preserve">Author:
</t>
        </r>
        <r>
          <rPr>
            <sz val="9"/>
            <color rgb="FF000000"/>
            <rFont val="Tahoma"/>
            <family val="2"/>
            <charset val="1"/>
          </rPr>
          <t xml:space="preserve">
Republic of Kazakhstan: 2007 Article IV Consultation—Staff Report; and Public
Information Notice on the Executive Board Discussion 
July 2007
http://www.imf.org/external/pubs/ft/scr/2007/cr07235.pdf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35" authorId="0">
      <text>
        <r>
          <rPr>
            <b val="true"/>
            <sz val="9"/>
            <color rgb="FF000000"/>
            <rFont val="Tahoma"/>
            <family val="2"/>
            <charset val="1"/>
          </rPr>
          <t xml:space="preserve">Author:
</t>
        </r>
        <r>
          <rPr>
            <sz val="9"/>
            <color rgb="FF000000"/>
            <rFont val="Tahoma"/>
            <family val="2"/>
            <charset val="1"/>
          </rPr>
          <t xml:space="preserve">Republic of Kazakhstan: 2008 Article IV Consultation—Staff Report; Staff Statement;
and Public Information Notice on the Executive Board Discussion 
August 2008 
http://www.imf.org/external/pubs/ft/scr/2008/cr08288.pdf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35" authorId="0">
      <text>
        <r>
          <rPr>
            <b val="true"/>
            <sz val="9"/>
            <color rgb="FF000000"/>
            <rFont val="Tahoma"/>
            <family val="2"/>
            <charset val="1"/>
          </rPr>
          <t xml:space="preserve">Author:
</t>
        </r>
        <r>
          <rPr>
            <sz val="9"/>
            <color rgb="FF000000"/>
            <rFont val="Tahoma"/>
            <family val="2"/>
            <charset val="1"/>
          </rPr>
          <t xml:space="preserve">Republic of Kazakhstan: 2009 Article IV Consultation—Staff Report; Supplement; and
Public Information Notice on the Executive Board Discussion.
October 2009 
http://www.imf.org/external/pubs/ft/scr/2009/cr09300.pdf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35" authorId="0">
      <text>
        <r>
          <rPr>
            <b val="true"/>
            <sz val="9"/>
            <color rgb="FF000000"/>
            <rFont val="Tahoma"/>
            <family val="2"/>
            <charset val="1"/>
          </rPr>
          <t xml:space="preserve">Author:
</t>
        </r>
        <r>
          <rPr>
            <sz val="9"/>
            <color rgb="FF000000"/>
            <rFont val="Tahoma"/>
            <family val="2"/>
            <charset val="1"/>
          </rPr>
          <t xml:space="preserve">Republic of Kazakhstan: 2010 Article IV Consultation—Staff Report; Public
Information Notice on the Executive Board Discussion; and Statement by the Executive
Director for Kazakhstan 
July 2010 
http://www.imf.org/external/pubs/ft/scr/2010/cr10241.pdf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35" authorId="0">
      <text>
        <r>
          <rPr>
            <b val="true"/>
            <sz val="9"/>
            <color rgb="FF000000"/>
            <rFont val="Tahoma"/>
            <family val="2"/>
            <charset val="1"/>
          </rPr>
          <t xml:space="preserve">Author:
</t>
        </r>
        <r>
          <rPr>
            <sz val="9"/>
            <color rgb="FF000000"/>
            <rFont val="Tahoma"/>
            <family val="2"/>
            <charset val="1"/>
          </rPr>
          <t xml:space="preserve">Republic of Kazakhstan: 2014 Article IV Consultation-Staff Report; Press Release
 August 05, 2014
http://www.imf.org/external/pubs/ft/scr/2014/cr14242.pdf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35" authorId="0">
      <text>
        <r>
          <rPr>
            <b val="true"/>
            <sz val="9"/>
            <color rgb="FF000000"/>
            <rFont val="Tahoma"/>
            <family val="2"/>
            <charset val="1"/>
          </rPr>
          <t xml:space="preserve">Author:
</t>
        </r>
        <r>
          <rPr>
            <sz val="9"/>
            <color rgb="FF000000"/>
            <rFont val="Tahoma"/>
            <family val="2"/>
            <charset val="1"/>
          </rPr>
          <t xml:space="preserve">
Republic of Kazakhstan : 2013 Article IV Consultation
September 19, 2013
http://www.imf.org/external/pubs/ft/scr/2013/cr13290.pdf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35" authorId="0">
      <text>
        <r>
          <rPr>
            <b val="true"/>
            <sz val="9"/>
            <color rgb="FF000000"/>
            <rFont val="Tahoma"/>
            <family val="2"/>
            <charset val="1"/>
          </rPr>
          <t xml:space="preserve">Author:
</t>
        </r>
        <r>
          <rPr>
            <sz val="9"/>
            <color rgb="FF000000"/>
            <rFont val="Tahoma"/>
            <family val="2"/>
            <charset val="1"/>
          </rPr>
          <t xml:space="preserve">
Republic of Kazakhstan : 2013 Article IV Consultation
September 19, 2013
http://www.imf.org/external/pubs/ft/scr/2013/cr13290.pdf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35" authorId="0">
      <text>
        <r>
          <rPr>
            <b val="true"/>
            <sz val="9"/>
            <color rgb="FF000000"/>
            <rFont val="Tahoma"/>
            <family val="2"/>
            <charset val="1"/>
          </rPr>
          <t xml:space="preserve">Author:
</t>
        </r>
        <r>
          <rPr>
            <sz val="9"/>
            <color rgb="FF000000"/>
            <rFont val="Tahoma"/>
            <family val="2"/>
            <charset val="1"/>
          </rPr>
          <t xml:space="preserve">Republic of Kazakhstan: 2014 Article IV Consultation-Staff Report; Press Release
 August 05, 2014
http://www.imf.org/external/pubs/ft/scr/2014/cr14242.pdf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X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List>
</comments>
</file>

<file path=xl/comments61.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73" authorId="0">
      <text>
        <r>
          <rPr>
            <b val="true"/>
            <sz val="9"/>
            <color rgb="FF000000"/>
            <rFont val="Tahoma"/>
            <family val="2"/>
            <charset val="1"/>
          </rPr>
          <t xml:space="preserve">Author:
</t>
        </r>
        <r>
          <rPr>
            <sz val="9"/>
            <color rgb="FF000000"/>
            <rFont val="Tahoma"/>
            <family val="2"/>
            <charset val="1"/>
          </rPr>
          <t xml:space="preserve">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73" authorId="0">
      <text>
        <r>
          <rPr>
            <b val="true"/>
            <sz val="9"/>
            <color rgb="FF000000"/>
            <rFont val="Tahoma"/>
            <family val="2"/>
            <charset val="1"/>
          </rPr>
          <t xml:space="preserve">Author:
</t>
        </r>
        <r>
          <rPr>
            <sz val="9"/>
            <color rgb="FF000000"/>
            <rFont val="Tahoma"/>
            <family val="2"/>
            <charset val="1"/>
          </rPr>
          <t xml:space="preserve">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73" authorId="0">
      <text>
        <r>
          <rPr>
            <b val="true"/>
            <sz val="9"/>
            <color rgb="FF000000"/>
            <rFont val="Tahoma"/>
            <family val="2"/>
            <charset val="1"/>
          </rPr>
          <t xml:space="preserve">Author:
</t>
        </r>
        <r>
          <rPr>
            <sz val="9"/>
            <color rgb="FF000000"/>
            <rFont val="Tahoma"/>
            <family val="2"/>
            <charset val="1"/>
          </rPr>
          <t xml:space="preserve">Kenya: Staff Report for the 2009 Article IV Consultation
January 2010
https://www.imf.org/external/pubs/ft/scr/2010/cr1026.pdf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73" authorId="0">
      <text>
        <r>
          <rPr>
            <b val="true"/>
            <sz val="9"/>
            <color rgb="FF000000"/>
            <rFont val="Tahoma"/>
            <family val="2"/>
            <charset val="1"/>
          </rPr>
          <t xml:space="preserve">Author:
</t>
        </r>
        <r>
          <rPr>
            <sz val="9"/>
            <color rgb="FF000000"/>
            <rFont val="Tahoma"/>
            <family val="2"/>
            <charset val="1"/>
          </rPr>
          <t xml:space="preserve">Kenya: Staff Report for the 2009 Article IV Consultation
January 2010
https://www.imf.org/external/pubs/ft/scr/2010/cr1026.pdf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73" authorId="0">
      <text>
        <r>
          <rPr>
            <b val="true"/>
            <sz val="9"/>
            <color rgb="FF000000"/>
            <rFont val="Tahoma"/>
            <family val="2"/>
            <charset val="1"/>
          </rPr>
          <t xml:space="preserve">Author:
</t>
        </r>
        <r>
          <rPr>
            <sz val="9"/>
            <color rgb="FF000000"/>
            <rFont val="Tahoma"/>
            <family val="2"/>
            <charset val="1"/>
          </rPr>
          <t xml:space="preserve">Kenya: Staff Report for the 2009 Article IV Consultation
January 2010
https://www.imf.org/external/pubs/ft/scr/2010/cr1026.pdf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73" authorId="0">
      <text>
        <r>
          <rPr>
            <b val="true"/>
            <sz val="9"/>
            <color rgb="FF000000"/>
            <rFont val="Tahoma"/>
            <family val="2"/>
            <charset val="1"/>
          </rPr>
          <t xml:space="preserve">Author:
</t>
        </r>
        <r>
          <rPr>
            <sz val="9"/>
            <color rgb="FF000000"/>
            <rFont val="Tahoma"/>
            <family val="2"/>
            <charset val="1"/>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73" authorId="0">
      <text>
        <r>
          <rPr>
            <b val="true"/>
            <sz val="9"/>
            <color rgb="FF000000"/>
            <rFont val="Tahoma"/>
            <family val="2"/>
            <charset val="1"/>
          </rPr>
          <t xml:space="preserve">Author:
</t>
        </r>
        <r>
          <rPr>
            <sz val="9"/>
            <color rgb="FF000000"/>
            <rFont val="Tahoma"/>
            <family val="2"/>
            <charset val="1"/>
          </rPr>
          <t xml:space="preserve">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73" authorId="0">
      <text>
        <r>
          <rPr>
            <b val="true"/>
            <sz val="9"/>
            <color rgb="FF000000"/>
            <rFont val="Tahoma"/>
            <family val="2"/>
            <charset val="1"/>
          </rPr>
          <t xml:space="preserve">Author:
</t>
        </r>
        <r>
          <rPr>
            <sz val="9"/>
            <color rgb="FF000000"/>
            <rFont val="Tahoma"/>
            <family val="2"/>
            <charset val="1"/>
          </rPr>
          <t xml:space="preserve">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73" authorId="0">
      <text>
        <r>
          <rPr>
            <b val="true"/>
            <sz val="9"/>
            <color rgb="FF000000"/>
            <rFont val="Tahoma"/>
            <family val="2"/>
            <charset val="1"/>
          </rPr>
          <t xml:space="preserve">Author:
</t>
        </r>
        <r>
          <rPr>
            <sz val="9"/>
            <color rgb="FF000000"/>
            <rFont val="Tahoma"/>
            <family val="2"/>
            <charset val="1"/>
          </rPr>
          <t xml:space="preserve">KENYA
2014 ARTICLE IV CONSULTATION—STAFF REPORT;
PRESS RELEASE; AND STATEMENT BY THE EXECUTIVE
DIRECTOR FOR KENYA
October 2014
https://www.imf.org/external/pubs/ft/scr/2014/cr14302.pdf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73" authorId="0">
      <text>
        <r>
          <rPr>
            <b val="true"/>
            <sz val="9"/>
            <color rgb="FF000000"/>
            <rFont val="Tahoma"/>
            <family val="2"/>
            <charset val="1"/>
          </rPr>
          <t xml:space="preserve">Author:
</t>
        </r>
        <r>
          <rPr>
            <sz val="9"/>
            <color rgb="FF000000"/>
            <rFont val="Tahoma"/>
            <family val="2"/>
            <charset val="1"/>
          </rPr>
          <t xml:space="preserve">KENYA
FIRST REVIEW UNDER THE 12 MONTH STAND-BY ARRANGEMENT, September 2015
September 2015
http://www.imf.org/external/pubs/ft/scr/2015/cr15269.pdf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X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List>
</comments>
</file>

<file path=xl/comments6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44" authorId="0">
      <text>
        <r>
          <rPr>
            <b val="true"/>
            <sz val="9"/>
            <color rgb="FF000000"/>
            <rFont val="Tahoma"/>
            <family val="2"/>
            <charset val="1"/>
          </rPr>
          <t xml:space="preserve">Author:
</t>
        </r>
        <r>
          <rPr>
            <sz val="9"/>
            <color rgb="FF000000"/>
            <rFont val="Tahoma"/>
            <family val="2"/>
            <charset val="1"/>
          </rPr>
          <t xml:space="preserve">Kiribati: Statistical Appendix 
May 2011 
http://www.imf.org/external/pubs/ft/scr/2011/cr11114.pdf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44" authorId="0">
      <text>
        <r>
          <rPr>
            <b val="true"/>
            <sz val="9"/>
            <color rgb="FF000000"/>
            <rFont val="Tahoma"/>
            <family val="2"/>
            <charset val="1"/>
          </rPr>
          <t xml:space="preserve">Author:
</t>
        </r>
        <r>
          <rPr>
            <sz val="9"/>
            <color rgb="FF000000"/>
            <rFont val="Tahoma"/>
            <family val="2"/>
            <charset val="1"/>
          </rPr>
          <t xml:space="preserve">Kiribati: Statistical Appendix 
May 2011 
http://www.imf.org/external/pubs/ft/scr/2011/cr11114.pdf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4" authorId="0">
      <text>
        <r>
          <rPr>
            <b val="true"/>
            <sz val="9"/>
            <color rgb="FF000000"/>
            <rFont val="Tahoma"/>
            <family val="2"/>
            <charset val="1"/>
          </rPr>
          <t xml:space="preserve">Author:
</t>
        </r>
        <r>
          <rPr>
            <sz val="9"/>
            <color rgb="FF000000"/>
            <rFont val="Tahoma"/>
            <family val="2"/>
            <charset val="1"/>
          </rPr>
          <t xml:space="preserve">Kiribati: Statistical Appendix 
May 2011 
http://www.imf.org/external/pubs/ft/scr/2011/cr11114.pdf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4" authorId="0">
      <text>
        <r>
          <rPr>
            <b val="true"/>
            <sz val="9"/>
            <color rgb="FF000000"/>
            <rFont val="Tahoma"/>
            <family val="2"/>
            <charset val="1"/>
          </rPr>
          <t xml:space="preserve">Author:
</t>
        </r>
        <r>
          <rPr>
            <sz val="9"/>
            <color rgb="FF000000"/>
            <rFont val="Tahoma"/>
            <family val="2"/>
            <charset val="1"/>
          </rPr>
          <t xml:space="preserve">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44" authorId="0">
      <text>
        <r>
          <rPr>
            <b val="true"/>
            <sz val="9"/>
            <color rgb="FF000000"/>
            <rFont val="Tahoma"/>
            <family val="2"/>
            <charset val="1"/>
          </rPr>
          <t xml:space="preserve">Author:
</t>
        </r>
        <r>
          <rPr>
            <sz val="9"/>
            <color rgb="FF000000"/>
            <rFont val="Tahoma"/>
            <family val="2"/>
            <charset val="1"/>
          </rPr>
          <t xml:space="preserve">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V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W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X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List>
</comments>
</file>

<file path=xl/comments63.xml><?xml version="1.0" encoding="utf-8"?>
<comments xmlns="http://schemas.openxmlformats.org/spreadsheetml/2006/main" xmlns:xdr="http://schemas.openxmlformats.org/drawingml/2006/spreadsheetDrawing">
  <authors>
    <author/>
  </authors>
  <commentList>
    <comment ref="N57" authorId="0">
      <text>
        <r>
          <rPr>
            <b val="true"/>
            <sz val="9"/>
            <color rgb="FF000000"/>
            <rFont val="Tahoma"/>
            <family val="2"/>
            <charset val="1"/>
          </rPr>
          <t xml:space="preserve">Author:
</t>
        </r>
        <r>
          <rPr>
            <sz val="9"/>
            <color rgb="FF000000"/>
            <rFont val="Tahoma"/>
            <family val="2"/>
            <charset val="1"/>
          </rPr>
          <t xml:space="preserve">
Republic of Kosovo: 2015 Article IV Consultation-Staff Report; Press Release; and Statement by the Executive Director for Republic of Kosovo
 May 21, 2015
http://www.imf.org/external/pubs/ft/scr/2015/cr15131.pdf</t>
        </r>
      </text>
    </comment>
    <comment ref="O57" authorId="0">
      <text>
        <r>
          <rPr>
            <b val="true"/>
            <sz val="9"/>
            <color rgb="FF000000"/>
            <rFont val="Tahoma"/>
            <family val="2"/>
            <charset val="1"/>
          </rPr>
          <t xml:space="preserve">Author:
</t>
        </r>
        <r>
          <rPr>
            <sz val="9"/>
            <color rgb="FF000000"/>
            <rFont val="Tahoma"/>
            <family val="2"/>
            <charset val="1"/>
          </rPr>
          <t xml:space="preserve">
Republic of Kosovo: 2015 Article IV Consultation-Staff Report; Press Release; and Statement by the Executive Director for Republic of Kosovo
 May 21, 2015
http://www.imf.org/external/pubs/ft/scr/2015/cr15131.pdf</t>
        </r>
      </text>
    </comment>
    <comment ref="P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X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List>
</comments>
</file>

<file path=xl/comments64.xml><?xml version="1.0" encoding="utf-8"?>
<comments xmlns="http://schemas.openxmlformats.org/spreadsheetml/2006/main" xmlns:xdr="http://schemas.openxmlformats.org/drawingml/2006/spreadsheetDrawing">
  <authors>
    <author/>
  </authors>
  <commentList>
    <comment ref="B44" authorId="0">
      <text>
        <r>
          <rPr>
            <b val="true"/>
            <sz val="9"/>
            <color rgb="FF000000"/>
            <rFont val="Tahoma"/>
            <family val="2"/>
            <charset val="1"/>
          </rPr>
          <t xml:space="preserve">Author:
</t>
        </r>
        <r>
          <rPr>
            <sz val="9"/>
            <color rgb="FF000000"/>
            <rFont val="Tahoma"/>
            <family val="2"/>
            <charset val="1"/>
          </rPr>
          <t xml:space="preserve">and KRDF
from 2009 and before </t>
        </r>
      </text>
    </commen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 authorId="0">
      <text>
        <r>
          <rPr>
            <b val="true"/>
            <sz val="9"/>
            <color rgb="FF000000"/>
            <rFont val="Tahoma"/>
            <family val="2"/>
            <charset val="1"/>
          </rPr>
          <t xml:space="preserve">Author:
not enough data to calculate the revenue data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3" authorId="0">
      <text>
        <r>
          <rPr>
            <b val="true"/>
            <sz val="9"/>
            <color rgb="FF000000"/>
            <rFont val="Tahoma"/>
            <family val="2"/>
            <charset val="1"/>
          </rPr>
          <t xml:space="preserve">Author:
</t>
        </r>
        <r>
          <rPr>
            <sz val="9"/>
            <color rgb="FF000000"/>
            <rFont val="Tahoma"/>
            <family val="2"/>
            <charset val="1"/>
          </rPr>
          <t xml:space="preserve">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3" authorId="0">
      <text>
        <r>
          <rPr>
            <b val="true"/>
            <sz val="9"/>
            <color rgb="FF000000"/>
            <rFont val="Tahoma"/>
            <family val="2"/>
            <charset val="1"/>
          </rPr>
          <t xml:space="preserve">Author:
</t>
        </r>
        <r>
          <rPr>
            <sz val="9"/>
            <color rgb="FF000000"/>
            <rFont val="Tahoma"/>
            <family val="2"/>
            <charset val="1"/>
          </rPr>
          <t xml:space="preserve">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3" authorId="0">
      <text>
        <r>
          <rPr>
            <b val="true"/>
            <sz val="9"/>
            <color rgb="FF000000"/>
            <rFont val="Tahoma"/>
            <family val="2"/>
            <charset val="1"/>
          </rPr>
          <t xml:space="preserve">Author:
</t>
        </r>
        <r>
          <rPr>
            <sz val="9"/>
            <color rgb="FF000000"/>
            <rFont val="Tahoma"/>
            <family val="2"/>
            <charset val="1"/>
          </rPr>
          <t xml:space="preserve">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3" authorId="0">
      <text>
        <r>
          <rPr>
            <b val="true"/>
            <sz val="9"/>
            <color rgb="FF000000"/>
            <rFont val="Tahoma"/>
            <family val="2"/>
            <charset val="1"/>
          </rPr>
          <t xml:space="preserve">Author:
</t>
        </r>
        <r>
          <rPr>
            <sz val="9"/>
            <color rgb="FF000000"/>
            <rFont val="Tahoma"/>
            <family val="2"/>
            <charset val="1"/>
          </rPr>
          <t xml:space="preserve">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3" authorId="0">
      <text>
        <r>
          <rPr>
            <b val="true"/>
            <sz val="9"/>
            <color rgb="FF000000"/>
            <rFont val="Tahoma"/>
            <family val="2"/>
            <charset val="1"/>
          </rPr>
          <t xml:space="preserve">Author:
</t>
        </r>
        <r>
          <rPr>
            <sz val="9"/>
            <color rgb="FF000000"/>
            <rFont val="Tahoma"/>
            <family val="2"/>
            <charset val="1"/>
          </rPr>
          <t xml:space="preserve">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0" authorId="0">
      <text>
        <r>
          <rPr>
            <b val="true"/>
            <sz val="9"/>
            <color rgb="FF000000"/>
            <rFont val="Tahoma"/>
            <family val="2"/>
            <charset val="1"/>
          </rPr>
          <t xml:space="preserve">Author:
</t>
        </r>
        <r>
          <rPr>
            <sz val="9"/>
            <color rgb="FF000000"/>
            <rFont val="Tahoma"/>
            <family val="2"/>
            <charset val="1"/>
          </rPr>
          <t xml:space="preserve">KRDF</t>
        </r>
      </text>
    </comment>
    <comment ref="M83" authorId="0">
      <text>
        <r>
          <rPr>
            <b val="true"/>
            <sz val="9"/>
            <color rgb="FF000000"/>
            <rFont val="Tahoma"/>
            <family val="2"/>
            <charset val="1"/>
          </rPr>
          <t xml:space="preserve">Author:
</t>
        </r>
        <r>
          <rPr>
            <sz val="9"/>
            <color rgb="FF000000"/>
            <rFont val="Tahoma"/>
            <family val="2"/>
            <charset val="1"/>
          </rPr>
          <t xml:space="preserve">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M91" authorId="0">
      <text>
        <r>
          <rPr>
            <b val="true"/>
            <sz val="9"/>
            <color rgb="FF000000"/>
            <rFont val="Tahoma"/>
            <family val="2"/>
            <charset val="1"/>
          </rPr>
          <t xml:space="preserve">Author:
</t>
        </r>
        <r>
          <rPr>
            <sz val="9"/>
            <color rgb="FF000000"/>
            <rFont val="Tahoma"/>
            <family val="2"/>
            <charset val="1"/>
          </rPr>
          <t xml:space="preserve">KRDF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3" authorId="0">
      <text>
        <r>
          <rPr>
            <b val="true"/>
            <sz val="9"/>
            <color rgb="FF000000"/>
            <rFont val="Tahoma"/>
            <family val="2"/>
            <charset val="1"/>
          </rPr>
          <t xml:space="preserve">Author:
</t>
        </r>
        <r>
          <rPr>
            <sz val="9"/>
            <color rgb="FF000000"/>
            <rFont val="Tahoma"/>
            <family val="2"/>
            <charset val="1"/>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65.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D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January 2005
http://www.imf.org/external/pubs/ft/scr/2005/cr0509.pdf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E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November 2007
http://www.imf.org/external/pubs/ft/scr/2007/cr07359.pdf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F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November 2007
http://www.imf.org/external/pubs/ft/scr/2007/cr07359.pdf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G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November 2007
http://www.imf.org/external/pubs/ft/scr/2007/cr07359.pdf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H75" authorId="0">
      <text>
        <r>
          <rPr>
            <b val="true"/>
            <sz val="9"/>
            <color rgb="FF000000"/>
            <rFont val="Tahoma"/>
            <family val="2"/>
            <charset val="1"/>
          </rPr>
          <t xml:space="preserve">Author:
</t>
        </r>
        <r>
          <rPr>
            <sz val="9"/>
            <color rgb="FF000000"/>
            <rFont val="Tahoma"/>
            <family val="2"/>
            <charset val="1"/>
          </rPr>
          <t xml:space="preserve">Lao People’s Democratic Republic: Statistical Appendix 
September 2009 
http://www.imf.org/external/pubs/ft/scr/2009/cr09285.pdf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I75" authorId="0">
      <text>
        <r>
          <rPr>
            <b val="true"/>
            <sz val="9"/>
            <color rgb="FF000000"/>
            <rFont val="Tahoma"/>
            <family val="2"/>
            <charset val="1"/>
          </rPr>
          <t xml:space="preserve">Author:
</t>
        </r>
        <r>
          <rPr>
            <sz val="9"/>
            <color rgb="FF000000"/>
            <rFont val="Tahoma"/>
            <family val="2"/>
            <charset val="1"/>
          </rPr>
          <t xml:space="preserve">Lao People’s Democratic Republic: Statistical Appendix 
September 2009 
http://www.imf.org/external/pubs/ft/scr/2009/cr09285.pdf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J75" authorId="0">
      <text>
        <r>
          <rPr>
            <b val="true"/>
            <sz val="9"/>
            <color rgb="FF000000"/>
            <rFont val="Tahoma"/>
            <family val="2"/>
            <charset val="1"/>
          </rPr>
          <t xml:space="preserve">Author:
</t>
        </r>
        <r>
          <rPr>
            <sz val="9"/>
            <color rgb="FF000000"/>
            <rFont val="Tahoma"/>
            <family val="2"/>
            <charset val="1"/>
          </rPr>
          <t xml:space="preserve">Lao People’s Democratic Republic—Staff Report and Public Information Notice 
February 2011 
http://www.imf.org/external/pubs/ft/scr/2011/cr1144.pdf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75" authorId="0">
      <text>
        <r>
          <rPr>
            <b val="true"/>
            <sz val="9"/>
            <color rgb="FF000000"/>
            <rFont val="Tahoma"/>
            <family val="2"/>
            <charset val="1"/>
          </rPr>
          <t xml:space="preserve">Author:
</t>
        </r>
        <r>
          <rPr>
            <sz val="9"/>
            <color rgb="FF000000"/>
            <rFont val="Tahoma"/>
            <family val="2"/>
            <charset val="1"/>
          </rPr>
          <t xml:space="preserve">Lao People’s Democratic Republic—Staff Report and Public Information Notice 
February 2011 
http://www.imf.org/external/pubs/ft/scr/2011/cr1144.pdf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75" authorId="0">
      <text>
        <r>
          <rPr>
            <b val="true"/>
            <sz val="9"/>
            <color rgb="FF000000"/>
            <rFont val="Tahoma"/>
            <family val="2"/>
            <charset val="1"/>
          </rPr>
          <t xml:space="preserve">Author:
</t>
        </r>
        <r>
          <rPr>
            <sz val="9"/>
            <color rgb="FF000000"/>
            <rFont val="Tahoma"/>
            <family val="2"/>
            <charset val="1"/>
          </rPr>
          <t xml:space="preserve">Lao People’s Democratic Republic—Staff Report; Staff Supplement; Public
Information Notice on the Executive Board Discussion; and Statement by the Executive
Director for Lao P.D.R. 
August 2011 
http://www.imf.org/external/pubs/ft/scr/2011/cr11257.pdf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75" authorId="0">
      <text>
        <r>
          <rPr>
            <b val="true"/>
            <sz val="9"/>
            <color rgb="FF000000"/>
            <rFont val="Tahoma"/>
            <family val="2"/>
            <charset val="1"/>
          </rPr>
          <t xml:space="preserve">Author:
</t>
        </r>
        <r>
          <rPr>
            <sz val="9"/>
            <color rgb="FF000000"/>
            <rFont val="Tahoma"/>
            <family val="2"/>
            <charset val="1"/>
          </rPr>
          <t xml:space="preserve">Lao People’s Democratic Republic—Staff Report; Staff Supplement; Public
Information Notice on the Executive Board Discussion; and Statement by the Executive
Director for Lao P.D.R. 
August 2011 
http://www.imf.org/external/pubs/ft/scr/2011/cr11257.pdf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75" authorId="0">
      <text>
        <r>
          <rPr>
            <b val="true"/>
            <sz val="9"/>
            <color rgb="FF000000"/>
            <rFont val="Tahoma"/>
            <family val="2"/>
            <charset val="1"/>
          </rPr>
          <t xml:space="preserve">Author:
</t>
        </r>
        <r>
          <rPr>
            <sz val="9"/>
            <color rgb="FF000000"/>
            <rFont val="Tahoma"/>
            <family val="2"/>
            <charset val="1"/>
          </rPr>
          <t xml:space="preserve">Lao People's Democratic Republic: Staff Report for the 2013 Article IV Consultation
 December 20, 2013
http://www.imf.org/external/pubs/ft/scr/2013/cr13369.pdf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List>
</comments>
</file>

<file path=xl/comments6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89" authorId="0">
      <text>
        <r>
          <rPr>
            <b val="true"/>
            <sz val="9"/>
            <color rgb="FF000000"/>
            <rFont val="Tahoma"/>
            <family val="2"/>
            <charset val="1"/>
          </rPr>
          <t xml:space="preserve">Author:
</t>
        </r>
        <r>
          <rPr>
            <sz val="9"/>
            <color rgb="FF000000"/>
            <rFont val="Tahoma"/>
            <family val="2"/>
            <charset val="1"/>
          </rPr>
          <t xml:space="preserve">Lebanon: Statistical Appendix 
June 2006 
http://www.imf.org/external/pubs/ft/scr/2006/cr06204.pdf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89" authorId="0">
      <text>
        <r>
          <rPr>
            <b val="true"/>
            <sz val="9"/>
            <color rgb="FF000000"/>
            <rFont val="Tahoma"/>
            <family val="2"/>
            <charset val="1"/>
          </rPr>
          <t xml:space="preserve">Author:
</t>
        </r>
        <r>
          <rPr>
            <sz val="9"/>
            <color rgb="FF000000"/>
            <rFont val="Tahoma"/>
            <family val="2"/>
            <charset val="1"/>
          </rPr>
          <t xml:space="preserve">Lebanon: Statistical Appendix 
June 2006 
http://www.imf.org/external/pubs/ft/scr/2006/cr06204.pdf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89" authorId="0">
      <text>
        <r>
          <rPr>
            <b val="true"/>
            <sz val="9"/>
            <color rgb="FF000000"/>
            <rFont val="Tahoma"/>
            <family val="2"/>
            <charset val="1"/>
          </rPr>
          <t xml:space="preserve">Author:
</t>
        </r>
        <r>
          <rPr>
            <sz val="9"/>
            <color rgb="FF000000"/>
            <rFont val="Tahoma"/>
            <family val="2"/>
            <charset val="1"/>
          </rPr>
          <t xml:space="preserve">Lebanon: 2006 Article IV Consultation—Staff Report; Public Information Notice on
the Executive Board Discussion; and Statement by the Executive Director for Lebanon
June 2006
http://www.imf.org/external/pubs/ft/scr/2006/cr06201.pdf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89" authorId="0">
      <text>
        <r>
          <rPr>
            <b val="true"/>
            <sz val="9"/>
            <color rgb="FF000000"/>
            <rFont val="Tahoma"/>
            <family val="2"/>
            <charset val="1"/>
          </rPr>
          <t xml:space="preserve">Author:
</t>
        </r>
        <r>
          <rPr>
            <sz val="9"/>
            <color rgb="FF000000"/>
            <rFont val="Tahoma"/>
            <family val="2"/>
            <charset val="1"/>
          </rPr>
          <t xml:space="preserve">Lebanon: 2007 Article IV Consultation—Staff Report; Staff Statement; Public
Information Notice on the Executive Board Discussion; and Statement by the Executive
Director for Lebanon
December 2007 
http://www.imf.org/external/pubs/ft/scr/2007/cr07382.pdf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89" authorId="0">
      <text>
        <r>
          <rPr>
            <b val="true"/>
            <sz val="9"/>
            <color rgb="FF000000"/>
            <rFont val="Tahoma"/>
            <family val="2"/>
            <charset val="1"/>
          </rPr>
          <t xml:space="preserve">Author:
</t>
        </r>
        <r>
          <rPr>
            <sz val="9"/>
            <color rgb="FF000000"/>
            <rFont val="Tahoma"/>
            <family val="2"/>
            <charset val="1"/>
          </rPr>
          <t xml:space="preserve">Lebanon: 2007 Article IV Consultation—Staff Report; Staff Statement; Public
Information Notice on the Executive Board Discussion; and Statement by the Executive
Director for Lebanon
December 2007 
http://www.imf.org/external/pubs/ft/scr/2007/cr07382.pdf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89" authorId="0">
      <text>
        <r>
          <rPr>
            <b val="true"/>
            <sz val="9"/>
            <color rgb="FF000000"/>
            <rFont val="Tahoma"/>
            <family val="2"/>
            <charset val="1"/>
          </rPr>
          <t xml:space="preserve">Author:
</t>
        </r>
        <r>
          <rPr>
            <sz val="9"/>
            <color rgb="FF000000"/>
            <rFont val="Tahoma"/>
            <family val="2"/>
            <charset val="1"/>
          </rPr>
          <t xml:space="preserve">Lebanon: 2007 Article IV Consultation—Staff Report; Staff Statement; Public
Information Notice on the Executive Board Discussion; and Statement by the Executive
Director for Lebanon
December 2007 
http://www.imf.org/external/pubs/ft/scr/2007/cr07382.pdf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89" authorId="0">
      <text>
        <r>
          <rPr>
            <b val="true"/>
            <sz val="9"/>
            <color rgb="FF000000"/>
            <rFont val="Tahoma"/>
            <family val="2"/>
            <charset val="1"/>
          </rPr>
          <t xml:space="preserve">Author:
</t>
        </r>
        <r>
          <rPr>
            <sz val="9"/>
            <color rgb="FF000000"/>
            <rFont val="Tahoma"/>
            <family val="2"/>
            <charset val="1"/>
          </rPr>
          <t xml:space="preserve">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89" authorId="0">
      <text>
        <r>
          <rPr>
            <b val="true"/>
            <sz val="9"/>
            <color rgb="FF000000"/>
            <rFont val="Tahoma"/>
            <family val="2"/>
            <charset val="1"/>
          </rPr>
          <t xml:space="preserve">Author:
</t>
        </r>
        <r>
          <rPr>
            <sz val="9"/>
            <color rgb="FF000000"/>
            <rFont val="Tahoma"/>
            <family val="2"/>
            <charset val="1"/>
          </rPr>
          <t xml:space="preserve">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89" authorId="0">
      <text>
        <r>
          <rPr>
            <b val="true"/>
            <sz val="9"/>
            <color rgb="FF000000"/>
            <rFont val="Tahoma"/>
            <family val="2"/>
            <charset val="1"/>
          </rPr>
          <t xml:space="preserve">Author:
</t>
        </r>
        <r>
          <rPr>
            <sz val="9"/>
            <color rgb="FF000000"/>
            <rFont val="Tahoma"/>
            <family val="2"/>
            <charset val="1"/>
          </rPr>
          <t xml:space="preserve">Lebanon: 2010 Article IV Consultation—Staff Report; Staff Statement: Public
Information Notice on the Executive Board Discussion; and Statement by the Executive
Director for Lebanon 
October 2010 
http://www.imf.org/external/pubs/ft/scr/2010/cr10306.pdf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89" authorId="0">
      <text>
        <r>
          <rPr>
            <b val="true"/>
            <sz val="9"/>
            <color rgb="FF000000"/>
            <rFont val="Tahoma"/>
            <family val="2"/>
            <charset val="1"/>
          </rPr>
          <t xml:space="preserve">Author:
</t>
        </r>
        <r>
          <rPr>
            <sz val="9"/>
            <color rgb="FF000000"/>
            <rFont val="Tahoma"/>
            <family val="2"/>
            <charset val="1"/>
          </rPr>
          <t xml:space="preserve">Lebanon: 2011 Article IV Consultation—Staff Report; Public Information Notice on
the Executive Board Discussion; and Statement by the Executive Director for Lebanon 
February 2012 
http://www.imf.org/external/pubs/ft/scr/2012/cr1239.pdf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89" authorId="0">
      <text>
        <r>
          <rPr>
            <b val="true"/>
            <sz val="9"/>
            <color rgb="FF000000"/>
            <rFont val="Tahoma"/>
            <family val="2"/>
            <charset val="1"/>
          </rPr>
          <t xml:space="preserve">Author:
</t>
        </r>
        <r>
          <rPr>
            <sz val="9"/>
            <color rgb="FF000000"/>
            <rFont val="Tahoma"/>
            <family val="2"/>
            <charset val="1"/>
          </rPr>
          <t xml:space="preserve">Lebanon: 2011 Article IV Consultation—Staff Report; Public Information Notice on
the Executive Board Discussion; and Statement by the Executive Director for Lebanon 
February 2012 
http://www.imf.org/external/pubs/ft/scr/2012/cr1239.pdf</t>
        </r>
      </text>
    </comment>
    <comment ref="O3" authorId="0">
      <text>
        <r>
          <rPr>
            <b val="true"/>
            <sz val="9"/>
            <color rgb="FF000000"/>
            <rFont val="Tahoma"/>
            <family val="2"/>
            <charset val="1"/>
          </rPr>
          <t xml:space="preserve">Author:
</t>
        </r>
      </text>
    </comment>
    <comment ref="O89" authorId="0">
      <text>
        <r>
          <rPr>
            <b val="true"/>
            <sz val="9"/>
            <color rgb="FF000000"/>
            <rFont val="Tahoma"/>
            <family val="2"/>
            <charset val="1"/>
          </rPr>
          <t xml:space="preserve">Author:
</t>
        </r>
        <r>
          <rPr>
            <sz val="9"/>
            <color rgb="FF000000"/>
            <rFont val="Tahoma"/>
            <family val="2"/>
            <charset val="1"/>
          </rPr>
          <t xml:space="preserve">
Lebanon: 2014 Article IV Consultation-Staff Report; Press Release; and Statement by the Executive Director for Lebanon
July 2014 
http://www.imf.org/external/pubs/ft/scr/2014/cr14237.pdf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List>
</comments>
</file>

<file path=xl/comments67.xml><?xml version="1.0" encoding="utf-8"?>
<comments xmlns="http://schemas.openxmlformats.org/spreadsheetml/2006/main" xmlns:xdr="http://schemas.openxmlformats.org/drawingml/2006/spreadsheetDrawing">
  <authors>
    <author/>
  </authors>
  <commentLis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S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T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U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V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W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List>
</comments>
</file>

<file path=xl/comments68.xml><?xml version="1.0" encoding="utf-8"?>
<comments xmlns="http://schemas.openxmlformats.org/spreadsheetml/2006/main" xmlns:xdr="http://schemas.openxmlformats.org/drawingml/2006/spreadsheetDrawing">
  <authors>
    <author/>
  </authors>
  <commentList>
    <comment ref="B2" authorId="0">
      <text>
        <r>
          <rPr>
            <b val="true"/>
            <sz val="9"/>
            <color rgb="FF000000"/>
            <rFont val="Tahoma"/>
            <family val="2"/>
            <charset val="1"/>
          </rPr>
          <t xml:space="preserve">Author:
</t>
        </r>
        <r>
          <rPr>
            <sz val="9"/>
            <color rgb="FF000000"/>
            <rFont val="Tahoma"/>
            <family val="2"/>
            <charset val="1"/>
          </rPr>
          <t xml:space="preserve">Millions </t>
        </r>
      </text>
    </comment>
    <comment ref="B12" authorId="0">
      <text>
        <r>
          <rPr>
            <b val="true"/>
            <sz val="9"/>
            <color rgb="FF000000"/>
            <rFont val="Tahoma"/>
            <family val="2"/>
            <charset val="1"/>
          </rPr>
          <t xml:space="preserve">Author:
</t>
        </r>
        <r>
          <rPr>
            <sz val="9"/>
            <color rgb="FF000000"/>
            <rFont val="Tahoma"/>
            <family val="2"/>
            <charset val="1"/>
          </rPr>
          <t xml:space="preserve">calculated from 2000 to 2002</t>
        </r>
      </text>
    </commen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53" authorId="0">
      <text>
        <r>
          <rPr>
            <b val="true"/>
            <sz val="9"/>
            <color rgb="FF000000"/>
            <rFont val="Tahoma"/>
            <family val="2"/>
            <charset val="1"/>
          </rPr>
          <t xml:space="preserve">Author:
</t>
        </r>
        <r>
          <rPr>
            <sz val="9"/>
            <color rgb="FF000000"/>
            <rFont val="Tahoma"/>
            <family val="2"/>
            <charset val="1"/>
          </rPr>
          <t xml:space="preserve">Liberia: Statistical Appendix
May 2006
http://www.imf.org/external/pubs/ft/scr/2006/cr06167.pdf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53" authorId="0">
      <text>
        <r>
          <rPr>
            <b val="true"/>
            <sz val="9"/>
            <color rgb="FF000000"/>
            <rFont val="Tahoma"/>
            <family val="2"/>
            <charset val="1"/>
          </rPr>
          <t xml:space="preserve">Author:
</t>
        </r>
        <r>
          <rPr>
            <sz val="9"/>
            <color rgb="FF000000"/>
            <rFont val="Tahoma"/>
            <family val="2"/>
            <charset val="1"/>
          </rPr>
          <t xml:space="preserve">Liberia: Statistical Appendix
May 2006
http://www.imf.org/external/pubs/ft/scr/2006/cr06167.pdf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53" authorId="0">
      <text>
        <r>
          <rPr>
            <b val="true"/>
            <sz val="9"/>
            <color rgb="FF000000"/>
            <rFont val="Tahoma"/>
            <family val="2"/>
            <charset val="1"/>
          </rPr>
          <t xml:space="preserve">Author:
</t>
        </r>
        <r>
          <rPr>
            <sz val="9"/>
            <color rgb="FF000000"/>
            <rFont val="Tahoma"/>
            <family val="2"/>
            <charset val="1"/>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53" authorId="0">
      <text>
        <r>
          <rPr>
            <b val="true"/>
            <sz val="9"/>
            <color rgb="FF000000"/>
            <rFont val="Tahoma"/>
            <family val="2"/>
            <charset val="1"/>
          </rPr>
          <t xml:space="preserve">Author:
</t>
        </r>
        <r>
          <rPr>
            <sz val="9"/>
            <color rgb="FF000000"/>
            <rFont val="Tahoma"/>
            <family val="2"/>
            <charset val="1"/>
          </rPr>
          <t xml:space="preserve">Liberia: Second Review of Performance Under the Staff-Monitored Program and
New Program for 2007 
February 2007 
http://www.imf.org/external/pubs/ft/scr/2007/cr0749.pdf
</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53" authorId="0">
      <text>
        <r>
          <rPr>
            <b val="true"/>
            <sz val="9"/>
            <color rgb="FF000000"/>
            <rFont val="Tahoma"/>
            <family val="2"/>
            <charset val="1"/>
          </rPr>
          <t xml:space="preserve">Author:
</t>
        </r>
        <r>
          <rPr>
            <sz val="9"/>
            <color rgb="FF000000"/>
            <rFont val="Tahoma"/>
            <family val="2"/>
            <charset val="1"/>
          </rPr>
          <t xml:space="preserve">Liberia: Second Review of Performance Under the Staff-Monitored Program and
New Program for 2007 
February 2007 
http://www.imf.org/external/pubs/ft/scr/2007/cr0749.pdf
</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53" authorId="0">
      <text>
        <r>
          <rPr>
            <b val="true"/>
            <sz val="9"/>
            <color rgb="FF000000"/>
            <rFont val="Tahoma"/>
            <family val="2"/>
            <charset val="1"/>
          </rPr>
          <t xml:space="preserve">Author:
</t>
        </r>
        <r>
          <rPr>
            <sz val="9"/>
            <color rgb="FF000000"/>
            <rFont val="Tahoma"/>
            <family val="2"/>
            <charset val="1"/>
          </rPr>
          <t xml:space="preserve">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53" authorId="0">
      <text>
        <r>
          <rPr>
            <b val="true"/>
            <sz val="9"/>
            <color rgb="FF000000"/>
            <rFont val="Tahoma"/>
            <family val="2"/>
            <charset val="1"/>
          </rPr>
          <t xml:space="preserve">Author:
</t>
        </r>
        <r>
          <rPr>
            <sz val="9"/>
            <color rgb="FF000000"/>
            <rFont val="Tahoma"/>
            <family val="2"/>
            <charset val="1"/>
          </rPr>
          <t xml:space="preserve">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53" authorId="0">
      <text>
        <r>
          <rPr>
            <b val="true"/>
            <sz val="9"/>
            <color rgb="FF000000"/>
            <rFont val="Tahoma"/>
            <family val="2"/>
            <charset val="1"/>
          </rPr>
          <t xml:space="preserve">Author:
</t>
        </r>
        <r>
          <rPr>
            <sz val="9"/>
            <color rgb="FF000000"/>
            <rFont val="Tahoma"/>
            <family val="2"/>
            <charset val="1"/>
          </rPr>
          <t xml:space="preserve">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53" authorId="0">
      <text>
        <r>
          <rPr>
            <b val="true"/>
            <sz val="9"/>
            <color rgb="FF000000"/>
            <rFont val="Tahoma"/>
            <family val="2"/>
            <charset val="1"/>
          </rPr>
          <t xml:space="preserve">Author:
</t>
        </r>
        <r>
          <rPr>
            <sz val="9"/>
            <color rgb="FF000000"/>
            <rFont val="Tahoma"/>
            <family val="2"/>
            <charset val="1"/>
          </rPr>
          <t xml:space="preserve">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53" authorId="0">
      <text>
        <r>
          <rPr>
            <b val="true"/>
            <sz val="9"/>
            <color rgb="FF000000"/>
            <rFont val="Tahoma"/>
            <family val="2"/>
            <charset val="1"/>
          </rPr>
          <t xml:space="preserve">Author:
</t>
        </r>
        <r>
          <rPr>
            <sz val="9"/>
            <color rgb="FF000000"/>
            <rFont val="Tahoma"/>
            <family val="2"/>
            <charset val="1"/>
          </rPr>
          <t xml:space="preserve">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53" authorId="0">
      <text>
        <r>
          <rPr>
            <b val="true"/>
            <sz val="9"/>
            <color rgb="FF000000"/>
            <rFont val="Tahoma"/>
            <family val="2"/>
            <charset val="1"/>
          </rPr>
          <t xml:space="preserve">Author:
</t>
        </r>
        <r>
          <rPr>
            <sz val="9"/>
            <color rgb="FF000000"/>
            <rFont val="Tahoma"/>
            <family val="2"/>
            <charset val="1"/>
          </rPr>
          <t xml:space="preserve">LIBERIA
FIRST REVIEW UNDER THE EXTENDED CREDIT FACILITY
ARRANGEMENT AND REQUEST FOR WAIVER OF NONOBSERVANCE
OF A PERFORMANCE CRITERION AND MODIFICATION OF
PERFORMANCE CRITERIA
July 2013
http://www.imf.org/external/pubs/ft/scr/2013/cr13216.pdf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O53" authorId="0">
      <text>
        <r>
          <rPr>
            <b val="true"/>
            <sz val="9"/>
            <color rgb="FF000000"/>
            <rFont val="Tahoma"/>
            <family val="2"/>
            <charset val="1"/>
          </rPr>
          <t xml:space="preserve">Author:
</t>
        </r>
        <r>
          <rPr>
            <sz val="9"/>
            <color rgb="FF000000"/>
            <rFont val="Tahoma"/>
            <family val="2"/>
            <charset val="1"/>
          </rPr>
          <t xml:space="preserve">LIBERIA
SECOND REVIEW UNDER THE EXTENDED CREDIT FACILITY
ARRANGEMENT AND REQUEST FOR WAIVER OF
NONOBSERVANCE OF PERFORMANCE CRITERIA AND
MODIFICATION OF A PERFORMANCE CRITERION 
December 2013
http://www.imf.org/external/pubs/ft/scr/2013/cr13365.pdf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P53" authorId="0">
      <text>
        <r>
          <rPr>
            <b val="true"/>
            <sz val="9"/>
            <color rgb="FF000000"/>
            <rFont val="Tahoma"/>
            <family val="2"/>
            <charset val="1"/>
          </rPr>
          <t xml:space="preserve">Author:
</t>
        </r>
        <r>
          <rPr>
            <sz val="9"/>
            <color rgb="FF000000"/>
            <rFont val="Tahoma"/>
            <family val="2"/>
            <charset val="1"/>
          </rPr>
          <t xml:space="preserve">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Q53" authorId="0">
      <text>
        <r>
          <rPr>
            <b val="true"/>
            <sz val="9"/>
            <color rgb="FF000000"/>
            <rFont val="Tahoma"/>
            <family val="2"/>
            <charset val="1"/>
          </rPr>
          <t xml:space="preserve">Author:
</t>
        </r>
        <r>
          <rPr>
            <sz val="9"/>
            <color rgb="FF000000"/>
            <rFont val="Tahoma"/>
            <family val="2"/>
            <charset val="1"/>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R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T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U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V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List>
</comments>
</file>

<file path=xl/comments6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 authorId="0">
      <text>
        <r>
          <rPr>
            <b val="true"/>
            <sz val="9"/>
            <color rgb="FF000000"/>
            <rFont val="Tahoma"/>
            <family val="2"/>
            <charset val="1"/>
          </rPr>
          <t xml:space="preserve">Author:
</t>
        </r>
        <r>
          <rPr>
            <sz val="9"/>
            <color rgb="FF000000"/>
            <rFont val="Tahoma"/>
            <family val="2"/>
            <charset val="1"/>
          </rPr>
          <t xml:space="preserve">change in methodology of tax</t>
        </r>
      </text>
    </comment>
    <comment ref="E3" authorId="0">
      <text>
        <r>
          <rPr>
            <b val="true"/>
            <sz val="9"/>
            <color rgb="FF000000"/>
            <rFont val="Tahoma"/>
            <family val="2"/>
            <charset val="1"/>
          </rPr>
          <t xml:space="preserve">Author:
</t>
        </r>
      </text>
    </comment>
    <comment ref="E48" authorId="0">
      <text>
        <r>
          <rPr>
            <b val="true"/>
            <sz val="9"/>
            <color rgb="FF000000"/>
            <rFont val="Tahoma"/>
            <family val="2"/>
            <charset val="1"/>
          </rPr>
          <t xml:space="preserve">Author:
</t>
        </r>
        <r>
          <rPr>
            <sz val="9"/>
            <color rgb="FF000000"/>
            <rFont val="Tahoma"/>
            <family val="2"/>
            <charset val="1"/>
          </rPr>
          <t xml:space="preserve">The Socialist People’s Libyan Arab Jamahiriya: 2005 Article IV Consultation—Staff
Report; and Public Information Notice on the Executive Board Discussion
April 2006 
http://www.imf.org/external/pubs/ft/scr/2006/cr06136.pdf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8" authorId="0">
      <text>
        <r>
          <rPr>
            <b val="true"/>
            <sz val="9"/>
            <color rgb="FF000000"/>
            <rFont val="Tahoma"/>
            <family val="2"/>
            <charset val="1"/>
          </rPr>
          <t xml:space="preserve">Author:
</t>
        </r>
        <r>
          <rPr>
            <sz val="9"/>
            <color rgb="FF000000"/>
            <rFont val="Tahoma"/>
            <family val="2"/>
            <charset val="1"/>
          </rPr>
          <t xml:space="preserve">Socialist People’s Libyan Arab Jamahiriya: Statistical Appendix 
September 2008 
http://www.imf.org/external/pubs/ft/scr/2008/cr08301.pdf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8" authorId="0">
      <text>
        <r>
          <rPr>
            <b val="true"/>
            <sz val="9"/>
            <color rgb="FF000000"/>
            <rFont val="Tahoma"/>
            <family val="2"/>
            <charset val="1"/>
          </rPr>
          <t xml:space="preserve">Author:
</t>
        </r>
        <r>
          <rPr>
            <sz val="9"/>
            <color rgb="FF000000"/>
            <rFont val="Tahoma"/>
            <family val="2"/>
            <charset val="1"/>
          </rPr>
          <t xml:space="preserve">Socialist People’s Libyan Arab Jamahiriya: Statistical Appendix 
September 2008 
http://www.imf.org/external/pubs/ft/scr/2008/cr08301.pdf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8" authorId="0">
      <text>
        <r>
          <rPr>
            <b val="true"/>
            <sz val="9"/>
            <color rgb="FF000000"/>
            <rFont val="Tahoma"/>
            <family val="2"/>
            <charset val="1"/>
          </rPr>
          <t xml:space="preserve">Author:
</t>
        </r>
        <r>
          <rPr>
            <sz val="9"/>
            <color rgb="FF000000"/>
            <rFont val="Tahoma"/>
            <family val="2"/>
            <charset val="1"/>
          </rPr>
          <t xml:space="preserve">Socialist People’s Libyan Arab Jamahiriya: Statistical Appendix 
September 2008 
http://www.imf.org/external/pubs/ft/scr/2008/cr08301.pdf</t>
        </r>
      </text>
    </comment>
    <comment ref="H54" authorId="0">
      <text>
        <r>
          <rPr>
            <b val="true"/>
            <sz val="9"/>
            <color rgb="FF000000"/>
            <rFont val="Tahoma"/>
            <family val="2"/>
            <charset val="1"/>
          </rPr>
          <t xml:space="preserve">Author:
</t>
        </r>
        <r>
          <rPr>
            <sz val="9"/>
            <color rgb="FF000000"/>
            <rFont val="Tahoma"/>
            <family val="2"/>
            <charset val="1"/>
          </rPr>
          <t xml:space="preserve">Net lending</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8" authorId="0">
      <text>
        <r>
          <rPr>
            <b val="true"/>
            <sz val="9"/>
            <color rgb="FF000000"/>
            <rFont val="Tahoma"/>
            <family val="2"/>
            <charset val="1"/>
          </rPr>
          <t xml:space="preserve">Author:
</t>
        </r>
        <r>
          <rPr>
            <sz val="9"/>
            <color rgb="FF000000"/>
            <rFont val="Tahoma"/>
            <family val="2"/>
            <charset val="1"/>
          </rPr>
          <t xml:space="preserve">Libya : 2013 Article IV Consultation
 May 31, 2013
http://www.imf.org/external/pubs/ft/scr/2013/cr13150.pdf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8" authorId="0">
      <text>
        <r>
          <rPr>
            <b val="true"/>
            <sz val="9"/>
            <color rgb="FF000000"/>
            <rFont val="Tahoma"/>
            <family val="2"/>
            <charset val="1"/>
          </rPr>
          <t xml:space="preserve">Author:
</t>
        </r>
        <r>
          <rPr>
            <sz val="9"/>
            <color rgb="FF000000"/>
            <rFont val="Tahoma"/>
            <family val="2"/>
            <charset val="1"/>
          </rPr>
          <t xml:space="preserve">Libya : 2013 Article IV Consultation
 May 31, 2013
http://www.imf.org/external/pubs/ft/scr/2013/cr13150.pdf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8" authorId="0">
      <text>
        <r>
          <rPr>
            <b val="true"/>
            <sz val="9"/>
            <color rgb="FF000000"/>
            <rFont val="Tahoma"/>
            <family val="2"/>
            <charset val="1"/>
          </rPr>
          <t xml:space="preserve">Author:
</t>
        </r>
        <r>
          <rPr>
            <sz val="9"/>
            <color rgb="FF000000"/>
            <rFont val="Tahoma"/>
            <family val="2"/>
            <charset val="1"/>
          </rPr>
          <t xml:space="preserve">Libya : 2013 Article IV Consultation
 May 31, 2013
http://www.imf.org/external/pubs/ft/scr/2013/cr13150.pdf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 authorId="0">
      <text>
        <r>
          <rPr>
            <b val="true"/>
            <sz val="9"/>
            <color rgb="FF000000"/>
            <rFont val="Tahoma"/>
            <family val="2"/>
            <charset val="1"/>
          </rPr>
          <t xml:space="preserve">Author:
</t>
        </r>
        <r>
          <rPr>
            <sz val="9"/>
            <color rgb="FF000000"/>
            <rFont val="Tahoma"/>
            <family val="2"/>
            <charset val="1"/>
          </rPr>
          <t xml:space="preserve">Not accurate projections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7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59" authorId="0">
      <text>
        <r>
          <rPr>
            <b val="true"/>
            <sz val="9"/>
            <color rgb="FF000000"/>
            <rFont val="Tahoma"/>
            <family val="2"/>
            <charset val="1"/>
          </rPr>
          <t xml:space="preserve">Author:
</t>
        </r>
        <r>
          <rPr>
            <sz val="9"/>
            <color rgb="FF000000"/>
            <rFont val="Tahoma"/>
            <family val="2"/>
            <charset val="1"/>
          </rPr>
          <t xml:space="preserve">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59" authorId="0">
      <text>
        <r>
          <rPr>
            <b val="true"/>
            <sz val="9"/>
            <color rgb="FF000000"/>
            <rFont val="Tahoma"/>
            <family val="2"/>
            <charset val="1"/>
          </rPr>
          <t xml:space="preserve">Author:
</t>
        </r>
        <r>
          <rPr>
            <sz val="9"/>
            <color rgb="FF000000"/>
            <rFont val="Tahoma"/>
            <family val="2"/>
            <charset val="1"/>
          </rPr>
          <t xml:space="preserve">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59" authorId="0">
      <text>
        <r>
          <rPr>
            <b val="true"/>
            <sz val="9"/>
            <color rgb="FF000000"/>
            <rFont val="Tahoma"/>
            <family val="2"/>
            <charset val="1"/>
          </rPr>
          <t xml:space="preserve">Author:
</t>
        </r>
        <r>
          <rPr>
            <sz val="9"/>
            <color rgb="FF000000"/>
            <rFont val="Tahoma"/>
            <family val="2"/>
            <charset val="1"/>
          </rPr>
          <t xml:space="preserve">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59" authorId="0">
      <text>
        <r>
          <rPr>
            <b val="true"/>
            <sz val="9"/>
            <color rgb="FF000000"/>
            <rFont val="Tahoma"/>
            <family val="2"/>
            <charset val="1"/>
          </rPr>
          <t xml:space="preserve">Author:
</t>
        </r>
        <r>
          <rPr>
            <sz val="9"/>
            <color rgb="FF000000"/>
            <rFont val="Tahoma"/>
            <family val="2"/>
            <charset val="1"/>
          </rPr>
          <t xml:space="preserve">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9"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8"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 ref="V58"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 ref="W58"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82" authorId="0">
      <text>
        <r>
          <rPr>
            <b val="true"/>
            <sz val="9"/>
            <color rgb="FF000000"/>
            <rFont val="Tahoma"/>
            <family val="2"/>
            <charset val="1"/>
          </rPr>
          <t xml:space="preserve">Author:
</t>
        </r>
        <r>
          <rPr>
            <sz val="9"/>
            <color rgb="FF000000"/>
            <rFont val="Tahoma"/>
            <family val="2"/>
            <charset val="1"/>
          </rPr>
          <t xml:space="preserve">Malawi: Selected Issues and Statistical Appendix
December 2004  
http://www.imf.org/external/pubs/ft/scr/2004/cr04390.pdf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82" authorId="0">
      <text>
        <r>
          <rPr>
            <b val="true"/>
            <sz val="9"/>
            <color rgb="FF000000"/>
            <rFont val="Tahoma"/>
            <family val="2"/>
            <charset val="1"/>
          </rPr>
          <t xml:space="preserve">Author:
</t>
        </r>
        <r>
          <rPr>
            <sz val="9"/>
            <color rgb="FF000000"/>
            <rFont val="Tahoma"/>
            <family val="2"/>
            <charset val="1"/>
          </rPr>
          <t xml:space="preserve">Malawi: Selected Issues and Statistical Appendix
December 2004  
http://www.imf.org/external/pubs/ft/scr/2004/cr04390.pdf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82" authorId="0">
      <text>
        <r>
          <rPr>
            <b val="true"/>
            <sz val="9"/>
            <color rgb="FF000000"/>
            <rFont val="Tahoma"/>
            <family val="2"/>
            <charset val="1"/>
          </rPr>
          <t xml:space="preserve">Author:
</t>
        </r>
        <r>
          <rPr>
            <sz val="9"/>
            <color rgb="FF000000"/>
            <rFont val="Tahoma"/>
            <family val="2"/>
            <charset val="1"/>
          </rPr>
          <t xml:space="preserve">Malawi: Selected Issues and Statistical Appendix
December 2004  
http://www.imf.org/external/pubs/ft/scr/2004/cr04390.pdf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82" authorId="0">
      <text>
        <r>
          <rPr>
            <b val="true"/>
            <sz val="9"/>
            <color rgb="FF000000"/>
            <rFont val="Tahoma"/>
            <family val="2"/>
            <charset val="1"/>
          </rPr>
          <t xml:space="preserve">Author:
</t>
        </r>
        <r>
          <rPr>
            <sz val="9"/>
            <color rgb="FF000000"/>
            <rFont val="Tahoma"/>
            <family val="2"/>
            <charset val="1"/>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82" authorId="0">
      <text>
        <r>
          <rPr>
            <b val="true"/>
            <sz val="9"/>
            <color rgb="FF000000"/>
            <rFont val="Tahoma"/>
            <family val="2"/>
            <charset val="1"/>
          </rPr>
          <t xml:space="preserve">Author:
</t>
        </r>
        <r>
          <rPr>
            <sz val="9"/>
            <color rgb="FF000000"/>
            <rFont val="Tahoma"/>
            <family val="2"/>
            <charset val="1"/>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82" authorId="0">
      <text>
        <r>
          <rPr>
            <b val="true"/>
            <sz val="9"/>
            <color rgb="FF000000"/>
            <rFont val="Tahoma"/>
            <family val="2"/>
            <charset val="1"/>
          </rPr>
          <t xml:space="preserve">Author:
</t>
        </r>
        <r>
          <rPr>
            <sz val="9"/>
            <color rgb="FF000000"/>
            <rFont val="Tahoma"/>
            <family val="2"/>
            <charset val="1"/>
          </rPr>
          <t xml:space="preserve">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82" authorId="0">
      <text>
        <r>
          <rPr>
            <b val="true"/>
            <sz val="9"/>
            <color rgb="FF000000"/>
            <rFont val="Tahoma"/>
            <family val="2"/>
            <charset val="1"/>
          </rPr>
          <t xml:space="preserve">Author:
</t>
        </r>
        <r>
          <rPr>
            <sz val="9"/>
            <color rgb="FF000000"/>
            <rFont val="Tahoma"/>
            <family val="2"/>
            <charset val="1"/>
          </rPr>
          <t xml:space="preserve">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82" authorId="0">
      <text>
        <r>
          <rPr>
            <b val="true"/>
            <sz val="9"/>
            <color rgb="FF000000"/>
            <rFont val="Tahoma"/>
            <family val="2"/>
            <charset val="1"/>
          </rPr>
          <t xml:space="preserve">Author:
</t>
        </r>
        <r>
          <rPr>
            <sz val="9"/>
            <color rgb="FF000000"/>
            <rFont val="Tahoma"/>
            <family val="2"/>
            <charset val="1"/>
          </rPr>
          <t xml:space="preserve">Malawi: Request for a One-Year Exogenous Shocks Facility Arrangement—Staff
Report; Press Release on the Executive Board Discussion; and Statement by the
Executive Director for Malawi
January 2009
http://www.imf.org/external/pubs/ft/scr/2009/cr0916.pdf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82" authorId="0">
      <text>
        <r>
          <rPr>
            <b val="true"/>
            <sz val="9"/>
            <color rgb="FF000000"/>
            <rFont val="Tahoma"/>
            <family val="2"/>
            <charset val="1"/>
          </rPr>
          <t xml:space="preserve">Author:
</t>
        </r>
        <r>
          <rPr>
            <sz val="9"/>
            <color rgb="FF000000"/>
            <rFont val="Tahoma"/>
            <family val="2"/>
            <charset val="1"/>
          </rPr>
          <t xml:space="preserve">Malawi: Request for a One-Year Exogenous Shocks Facility Arrangement—Staff
Report; Press Release on the Executive Board Discussion; and Statement by the
Executive Director for Malawi
January 2009
http://www.imf.org/external/pubs/ft/scr/2009/cr0916.pdf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82" authorId="0">
      <text>
        <r>
          <rPr>
            <b val="true"/>
            <sz val="9"/>
            <color rgb="FF000000"/>
            <rFont val="Tahoma"/>
            <family val="2"/>
            <charset val="1"/>
          </rPr>
          <t xml:space="preserve">Author:
</t>
        </r>
        <r>
          <rPr>
            <sz val="9"/>
            <color rgb="FF000000"/>
            <rFont val="Tahoma"/>
            <family val="2"/>
            <charset val="1"/>
          </rPr>
          <t xml:space="preserve">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82" authorId="0">
      <text>
        <r>
          <rPr>
            <b val="true"/>
            <sz val="9"/>
            <color rgb="FF000000"/>
            <rFont val="Tahoma"/>
            <family val="2"/>
            <charset val="1"/>
          </rPr>
          <t xml:space="preserve">Author:
</t>
        </r>
        <r>
          <rPr>
            <sz val="9"/>
            <color rgb="FF000000"/>
            <rFont val="Tahoma"/>
            <family val="2"/>
            <charset val="1"/>
          </rPr>
          <t xml:space="preserve">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82" authorId="0">
      <text>
        <r>
          <rPr>
            <b val="true"/>
            <sz val="9"/>
            <color rgb="FF000000"/>
            <rFont val="Tahoma"/>
            <family val="2"/>
            <charset val="1"/>
          </rPr>
          <t xml:space="preserve">Author:
</t>
        </r>
        <r>
          <rPr>
            <sz val="9"/>
            <color rgb="FF000000"/>
            <rFont val="Tahoma"/>
            <family val="2"/>
            <charset val="1"/>
          </rPr>
          <t xml:space="preserve">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82" authorId="0">
      <text>
        <r>
          <rPr>
            <b val="true"/>
            <sz val="9"/>
            <color rgb="FF000000"/>
            <rFont val="Tahoma"/>
            <family val="2"/>
            <charset val="1"/>
          </rPr>
          <t xml:space="preserve">Author:
</t>
        </r>
        <r>
          <rPr>
            <sz val="9"/>
            <color rgb="FF000000"/>
            <rFont val="Tahoma"/>
            <family val="2"/>
            <charset val="1"/>
          </rPr>
          <t xml:space="preserve">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82" authorId="0">
      <text>
        <r>
          <rPr>
            <b val="true"/>
            <sz val="9"/>
            <color rgb="FF000000"/>
            <rFont val="Tahoma"/>
            <family val="2"/>
            <charset val="1"/>
          </rPr>
          <t xml:space="preserve">Author:
</t>
        </r>
        <r>
          <rPr>
            <sz val="9"/>
            <color rgb="FF000000"/>
            <rFont val="Tahoma"/>
            <family val="2"/>
            <charset val="1"/>
          </rPr>
          <t xml:space="preserve">Malawi: ARTICLE IV CONSULTATION,
 December  2015
http://www.imf.org/external/pubs/ft/scr/2015/cr15345.pdf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82" authorId="0">
      <text>
        <r>
          <rPr>
            <b val="true"/>
            <sz val="9"/>
            <color rgb="FF000000"/>
            <rFont val="Tahoma"/>
            <family val="2"/>
            <charset val="1"/>
          </rPr>
          <t xml:space="preserve">Author:
</t>
        </r>
        <r>
          <rPr>
            <sz val="9"/>
            <color rgb="FF000000"/>
            <rFont val="Tahoma"/>
            <family val="2"/>
            <charset val="1"/>
          </rPr>
          <t xml:space="preserve">Malawi: ARTICLE IV CONSULTATION,
 December  2015
http://www.imf.org/external/pubs/ft/scr/2015/cr15345.pdf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List>
</comments>
</file>

<file path=xl/comments7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2" authorId="0">
      <text>
        <r>
          <rPr>
            <b val="true"/>
            <sz val="9"/>
            <color rgb="FF000000"/>
            <rFont val="Tahoma"/>
            <family val="2"/>
            <charset val="1"/>
          </rPr>
          <t xml:space="preserve">Author:
</t>
        </r>
        <r>
          <rPr>
            <sz val="9"/>
            <color rgb="FF000000"/>
            <rFont val="Tahoma"/>
            <family val="2"/>
            <charset val="1"/>
          </rPr>
          <t xml:space="preserve">Malaysia: 2009 Article IV Consultation—Staff Report; Public Information Notice on
the Executive Board Discussion; and Statement by the Executive Director for Malaysia 
August 2009
http://www.imf.org/external/pubs/ft/scr/2009/cr09253.pdf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2" authorId="0">
      <text>
        <r>
          <rPr>
            <b val="true"/>
            <sz val="9"/>
            <color rgb="FF000000"/>
            <rFont val="Tahoma"/>
            <family val="2"/>
            <charset val="1"/>
          </rPr>
          <t xml:space="preserve">Author:
</t>
        </r>
        <r>
          <rPr>
            <sz val="9"/>
            <color rgb="FF000000"/>
            <rFont val="Tahoma"/>
            <family val="2"/>
            <charset val="1"/>
          </rPr>
          <t xml:space="preserve">Malaysia: 2009 Article IV Consultation—Staff Report; Public Information Notice on
the Executive Board Discussion; and Statement by the Executive Director for Malaysia 
August 2009
http://www.imf.org/external/pubs/ft/scr/2009/cr09253.pdf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2" authorId="0">
      <text>
        <r>
          <rPr>
            <b val="true"/>
            <sz val="9"/>
            <color rgb="FF000000"/>
            <rFont val="Tahoma"/>
            <family val="2"/>
            <charset val="1"/>
          </rPr>
          <t xml:space="preserve">Author:
</t>
        </r>
        <r>
          <rPr>
            <sz val="9"/>
            <color rgb="FF000000"/>
            <rFont val="Tahoma"/>
            <family val="2"/>
            <charset val="1"/>
          </rPr>
          <t xml:space="preserve">Malaysia: 2009 Article IV Consultation—Staff Report; Public Information Notice on
the Executive Board Discussion; and Statement by the Executive Director for Malaysia 
August 2009
http://www.imf.org/external/pubs/ft/scr/2009/cr09253.pdf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2" authorId="0">
      <text>
        <r>
          <rPr>
            <b val="true"/>
            <sz val="9"/>
            <color rgb="FF000000"/>
            <rFont val="Tahoma"/>
            <family val="2"/>
            <charset val="1"/>
          </rPr>
          <t xml:space="preserve">Author:
</t>
        </r>
        <r>
          <rPr>
            <sz val="9"/>
            <color rgb="FF000000"/>
            <rFont val="Tahoma"/>
            <family val="2"/>
            <charset val="1"/>
          </rPr>
          <t xml:space="preserve">Malaysia : Staff Report for the 2011 Article IV Consultation
 February 10, 2012
http://www.imf.org/external/pubs/ft/scr/2012/cr1243.pdf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2" authorId="0">
      <text>
        <r>
          <rPr>
            <b val="true"/>
            <sz val="9"/>
            <color rgb="FF000000"/>
            <rFont val="Tahoma"/>
            <family val="2"/>
            <charset val="1"/>
          </rPr>
          <t xml:space="preserve">Author:
</t>
        </r>
        <r>
          <rPr>
            <sz val="9"/>
            <color rgb="FF000000"/>
            <rFont val="Tahoma"/>
            <family val="2"/>
            <charset val="1"/>
          </rPr>
          <t xml:space="preserve">
Malaysia : 2012 Article IV Consultation
February 28, 2013
http://www.imf.org/external/pubs/cat/longres.aspx?sk=40346.0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2" authorId="0">
      <text>
        <r>
          <rPr>
            <b val="true"/>
            <sz val="9"/>
            <color rgb="FF000000"/>
            <rFont val="Tahoma"/>
            <family val="2"/>
            <charset val="1"/>
          </rPr>
          <t xml:space="preserve">Author:
</t>
        </r>
        <r>
          <rPr>
            <sz val="9"/>
            <color rgb="FF000000"/>
            <rFont val="Tahoma"/>
            <family val="2"/>
            <charset val="1"/>
          </rPr>
          <t xml:space="preserve">Malaysia: 2013 Article IV Consultation-Staff Report; Press Release; and Statement by the Executive Director for Malaysia
March 2014 
http://www.imf.org/external/pubs/ft/scr/2014/cr1480.pdf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O3" authorId="0">
      <text>
        <r>
          <rPr>
            <b val="true"/>
            <sz val="9"/>
            <color rgb="FF000000"/>
            <rFont val="Tahoma"/>
            <family val="2"/>
            <charset val="1"/>
          </rPr>
          <t xml:space="preserve">Author:
</t>
        </r>
      </text>
    </comment>
    <comment ref="O50" authorId="0">
      <text>
        <r>
          <rPr>
            <b val="true"/>
            <sz val="9"/>
            <color rgb="FF000000"/>
            <rFont val="Tahoma"/>
            <family val="2"/>
            <charset val="1"/>
          </rPr>
          <t xml:space="preserve">Author:
</t>
        </r>
        <r>
          <rPr>
            <sz val="9"/>
            <color rgb="FF000000"/>
            <rFont val="Tahoma"/>
            <family val="2"/>
            <charset val="1"/>
          </rPr>
          <t xml:space="preserve">From 2014 source
</t>
        </r>
      </text>
    </comment>
    <comment ref="O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0" authorId="0">
      <text>
        <r>
          <rPr>
            <b val="true"/>
            <sz val="9"/>
            <color rgb="FF000000"/>
            <rFont val="Tahoma"/>
            <family val="2"/>
            <charset val="1"/>
          </rPr>
          <t xml:space="preserve">Author:
</t>
        </r>
        <r>
          <rPr>
            <sz val="9"/>
            <color rgb="FF000000"/>
            <rFont val="Tahoma"/>
            <family val="2"/>
            <charset val="1"/>
          </rPr>
          <t xml:space="preserve">From 2014 source
</t>
        </r>
      </text>
    </comment>
    <comment ref="P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0" authorId="0">
      <text>
        <r>
          <rPr>
            <b val="true"/>
            <sz val="9"/>
            <color rgb="FF000000"/>
            <rFont val="Tahoma"/>
            <family val="2"/>
            <charset val="1"/>
          </rPr>
          <t xml:space="preserve">Author:
</t>
        </r>
        <r>
          <rPr>
            <sz val="9"/>
            <color rgb="FF000000"/>
            <rFont val="Tahoma"/>
            <family val="2"/>
            <charset val="1"/>
          </rPr>
          <t xml:space="preserve">From 2014 source
</t>
        </r>
      </text>
    </comment>
    <comment ref="Q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73.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73" authorId="0">
      <text>
        <r>
          <rPr>
            <b val="true"/>
            <sz val="9"/>
            <color rgb="FF000000"/>
            <rFont val="Tahoma"/>
            <family val="2"/>
            <charset val="1"/>
          </rPr>
          <t xml:space="preserve">Author:
</t>
        </r>
        <r>
          <rPr>
            <sz val="9"/>
            <color rgb="FF000000"/>
            <rFont val="Tahoma"/>
            <family val="2"/>
            <charset val="1"/>
          </rPr>
          <t xml:space="preserve">Maldives: 2014 Article IV Consultation-Staff Report; Press Release; and Statement by the Executive Director for the Maldives
 March 11, 2015
http://www.imf.org/external/pubs/ft/scr/2015/cr1568.pdf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73" authorId="0">
      <text>
        <r>
          <rPr>
            <b val="true"/>
            <sz val="9"/>
            <color rgb="FF000000"/>
            <rFont val="Tahoma"/>
            <family val="2"/>
            <charset val="1"/>
          </rPr>
          <t xml:space="preserve">Author:
</t>
        </r>
        <r>
          <rPr>
            <sz val="9"/>
            <color rgb="FF000000"/>
            <rFont val="Tahoma"/>
            <family val="2"/>
            <charset val="1"/>
          </rPr>
          <t xml:space="preserve">Maldives: 2014 Article IV Consultation-Staff Report; Press Release; and Statement by the Executive Director for the Maldives
 March 11, 2015
http://www.imf.org/external/pubs/ft/scr/2015/cr1568.pdf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7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88" authorId="0">
      <text>
        <r>
          <rPr>
            <b val="true"/>
            <sz val="9"/>
            <color rgb="FF000000"/>
            <rFont val="Tahoma"/>
            <family val="2"/>
            <charset val="1"/>
          </rPr>
          <t xml:space="preserve">Author:
</t>
        </r>
        <r>
          <rPr>
            <sz val="9"/>
            <color rgb="FF000000"/>
            <rFont val="Tahoma"/>
            <family val="2"/>
            <charset val="1"/>
          </rPr>
          <t xml:space="preserve">Mali: Statistical Appendix 
March 2006
http://www.imf.org/external/pubs/ft/scr/2006/cr0689.pdf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8" authorId="0">
      <text>
        <r>
          <rPr>
            <b val="true"/>
            <sz val="9"/>
            <color rgb="FF000000"/>
            <rFont val="Tahoma"/>
            <family val="2"/>
            <charset val="1"/>
          </rPr>
          <t xml:space="preserve">Author:
</t>
        </r>
        <r>
          <rPr>
            <sz val="9"/>
            <color rgb="FF000000"/>
            <rFont val="Tahoma"/>
            <family val="2"/>
            <charset val="1"/>
          </rPr>
          <t xml:space="preserve">Mali: Statistical Appendix 
March 2006
http://www.imf.org/external/pubs/ft/scr/2006/cr0689.pdf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8" authorId="0">
      <text>
        <r>
          <rPr>
            <b val="true"/>
            <sz val="9"/>
            <color rgb="FF000000"/>
            <rFont val="Tahoma"/>
            <family val="2"/>
            <charset val="1"/>
          </rPr>
          <t xml:space="preserve">Author:
</t>
        </r>
        <r>
          <rPr>
            <sz val="9"/>
            <color rgb="FF000000"/>
            <rFont val="Tahoma"/>
            <family val="2"/>
            <charset val="1"/>
          </rPr>
          <t xml:space="preserve">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8" authorId="0">
      <text>
        <r>
          <rPr>
            <b val="true"/>
            <sz val="9"/>
            <color rgb="FF000000"/>
            <rFont val="Tahoma"/>
            <family val="2"/>
            <charset val="1"/>
          </rPr>
          <t xml:space="preserve">Author:
</t>
        </r>
        <r>
          <rPr>
            <sz val="9"/>
            <color rgb="FF000000"/>
            <rFont val="Tahoma"/>
            <family val="2"/>
            <charset val="1"/>
          </rPr>
          <t xml:space="preserve">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8" authorId="0">
      <text>
        <r>
          <rPr>
            <b val="true"/>
            <sz val="9"/>
            <color rgb="FF000000"/>
            <rFont val="Tahoma"/>
            <family val="2"/>
            <charset val="1"/>
          </rPr>
          <t xml:space="preserve">Author:
</t>
        </r>
        <r>
          <rPr>
            <sz val="9"/>
            <color rgb="FF000000"/>
            <rFont val="Tahoma"/>
            <family val="2"/>
            <charset val="1"/>
          </rPr>
          <t xml:space="preserve">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8" authorId="0">
      <text>
        <r>
          <rPr>
            <b val="true"/>
            <sz val="9"/>
            <color rgb="FF000000"/>
            <rFont val="Tahoma"/>
            <family val="2"/>
            <charset val="1"/>
          </rPr>
          <t xml:space="preserve">Author:
</t>
        </r>
        <r>
          <rPr>
            <sz val="9"/>
            <color rgb="FF000000"/>
            <rFont val="Tahoma"/>
            <family val="2"/>
            <charset val="1"/>
          </rPr>
          <t xml:space="preserve">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8" authorId="0">
      <text>
        <r>
          <rPr>
            <b val="true"/>
            <sz val="9"/>
            <color rgb="FF000000"/>
            <rFont val="Tahoma"/>
            <family val="2"/>
            <charset val="1"/>
          </rPr>
          <t xml:space="preserve">Author:
</t>
        </r>
        <r>
          <rPr>
            <sz val="9"/>
            <color rgb="FF000000"/>
            <rFont val="Tahoma"/>
            <family val="2"/>
            <charset val="1"/>
          </rPr>
          <t xml:space="preserve">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8" authorId="0">
      <text>
        <r>
          <rPr>
            <b val="true"/>
            <sz val="9"/>
            <color rgb="FF000000"/>
            <rFont val="Tahoma"/>
            <family val="2"/>
            <charset val="1"/>
          </rPr>
          <t xml:space="preserve">Author:
</t>
        </r>
        <r>
          <rPr>
            <sz val="9"/>
            <color rgb="FF000000"/>
            <rFont val="Tahoma"/>
            <family val="2"/>
            <charset val="1"/>
          </rPr>
          <t xml:space="preserve">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8" authorId="0">
      <text>
        <r>
          <rPr>
            <b val="true"/>
            <sz val="9"/>
            <color rgb="FF000000"/>
            <rFont val="Tahoma"/>
            <family val="2"/>
            <charset val="1"/>
          </rPr>
          <t xml:space="preserve">Author:
</t>
        </r>
        <r>
          <rPr>
            <sz val="9"/>
            <color rgb="FF000000"/>
            <rFont val="Tahoma"/>
            <family val="2"/>
            <charset val="1"/>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8" authorId="0">
      <text>
        <r>
          <rPr>
            <b val="true"/>
            <sz val="9"/>
            <color rgb="FF000000"/>
            <rFont val="Tahoma"/>
            <family val="2"/>
            <charset val="1"/>
          </rPr>
          <t xml:space="preserve">Author:
</t>
        </r>
        <r>
          <rPr>
            <sz val="9"/>
            <color rgb="FF000000"/>
            <rFont val="Tahoma"/>
            <family val="2"/>
            <charset val="1"/>
          </rPr>
          <t xml:space="preserve">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8" authorId="0">
      <text>
        <r>
          <rPr>
            <b val="true"/>
            <sz val="9"/>
            <color rgb="FF000000"/>
            <rFont val="Tahoma"/>
            <family val="2"/>
            <charset val="1"/>
          </rPr>
          <t xml:space="preserve">Author:
</t>
        </r>
        <r>
          <rPr>
            <sz val="9"/>
            <color rgb="FF000000"/>
            <rFont val="Tahoma"/>
            <family val="2"/>
            <charset val="1"/>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8" authorId="0">
      <text>
        <r>
          <rPr>
            <b val="true"/>
            <sz val="9"/>
            <color rgb="FF000000"/>
            <rFont val="Tahoma"/>
            <family val="2"/>
            <charset val="1"/>
          </rPr>
          <t xml:space="preserve">Author:
</t>
        </r>
        <r>
          <rPr>
            <sz val="9"/>
            <color rgb="FF000000"/>
            <rFont val="Tahoma"/>
            <family val="2"/>
            <charset val="1"/>
          </rPr>
          <t xml:space="preserve">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8" authorId="0">
      <text>
        <r>
          <rPr>
            <b val="true"/>
            <sz val="9"/>
            <color rgb="FF000000"/>
            <rFont val="Tahoma"/>
            <family val="2"/>
            <charset val="1"/>
          </rPr>
          <t xml:space="preserve">Author:
</t>
        </r>
        <r>
          <rPr>
            <sz val="9"/>
            <color rgb="FF000000"/>
            <rFont val="Tahoma"/>
            <family val="2"/>
            <charset val="1"/>
          </rPr>
          <t xml:space="preserve">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8" authorId="0">
      <text>
        <r>
          <rPr>
            <b val="true"/>
            <sz val="9"/>
            <color rgb="FF000000"/>
            <rFont val="Tahoma"/>
            <family val="2"/>
            <charset val="1"/>
          </rPr>
          <t xml:space="preserve">Author:
</t>
        </r>
        <r>
          <rPr>
            <sz val="9"/>
            <color rgb="FF000000"/>
            <rFont val="Tahoma"/>
            <family val="2"/>
            <charset val="1"/>
          </rPr>
          <t xml:space="preserve">Mali: Fourth Review Under the Extended Credit Facility Arrangement, Request for Waiver of Performance Criteria, and Request for Modification of Performance Criteria - Press Release; and Staff Report
December, 2015
http://www.imf.org/external/pubs/ft/scr/2015/cr15339.pdf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8" authorId="0">
      <text>
        <r>
          <rPr>
            <b val="true"/>
            <sz val="9"/>
            <color rgb="FF000000"/>
            <rFont val="Tahoma"/>
            <family val="2"/>
            <charset val="1"/>
          </rPr>
          <t xml:space="preserve">Author:
</t>
        </r>
        <r>
          <rPr>
            <sz val="9"/>
            <color rgb="FF000000"/>
            <rFont val="Tahoma"/>
            <family val="2"/>
            <charset val="1"/>
          </rPr>
          <t xml:space="preserve">Mali: Fourth Review Under the Extended Credit Facility Arrangement, Request for Waiver of Performance Criteria, and Request for Modification of Performance Criteria - Press Release; and Staff Report
December, 2015
http://www.imf.org/external/pubs/ft/scr/2015/cr15339.pdf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List>
</comments>
</file>

<file path=xl/comments75.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the data between 2000 to 2003 do not match with the most recent data. Specific finance and the indices for tax 
</t>
        </r>
      </text>
    </comment>
    <comment ref="H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I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J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K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L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U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V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V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List>
</comments>
</file>

<file path=xl/comments76.xml><?xml version="1.0" encoding="utf-8"?>
<comments xmlns="http://schemas.openxmlformats.org/spreadsheetml/2006/main" xmlns:xdr="http://schemas.openxmlformats.org/drawingml/2006/spreadsheetDrawing">
  <authors>
    <author/>
  </authors>
  <commentList>
    <comment ref="F6" authorId="0">
      <text>
        <r>
          <rPr>
            <b val="true"/>
            <sz val="9"/>
            <color rgb="FF000000"/>
            <rFont val="Tahoma"/>
            <family val="2"/>
            <charset val="1"/>
          </rPr>
          <t xml:space="preserve">Author:
</t>
        </r>
        <r>
          <rPr>
            <sz val="9"/>
            <color rgb="FF000000"/>
            <rFont val="Tahoma"/>
            <family val="2"/>
            <charset val="1"/>
          </rPr>
          <t xml:space="preserve">change in methodology from 2002 and before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5" authorId="0">
      <text>
        <r>
          <rPr>
            <b val="true"/>
            <sz val="9"/>
            <color rgb="FF000000"/>
            <rFont val="Tahoma"/>
            <family val="2"/>
            <charset val="1"/>
          </rPr>
          <t xml:space="preserve">Author:
</t>
        </r>
        <r>
          <rPr>
            <sz val="9"/>
            <color rgb="FF000000"/>
            <rFont val="Tahoma"/>
            <family val="2"/>
            <charset val="1"/>
          </rPr>
          <t xml:space="preserve">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5" authorId="0">
      <text>
        <r>
          <rPr>
            <b val="true"/>
            <sz val="9"/>
            <color rgb="FF000000"/>
            <rFont val="Tahoma"/>
            <family val="2"/>
            <charset val="1"/>
          </rPr>
          <t xml:space="preserve">Author:
</t>
        </r>
        <r>
          <rPr>
            <sz val="9"/>
            <color rgb="FF000000"/>
            <rFont val="Tahoma"/>
            <family val="2"/>
            <charset val="1"/>
          </rPr>
          <t xml:space="preserve">Mauritania: First Review under the Three-Year Arrangement Under the Extended
Credit Facility—Staff Report and Press Release
December 2010 
http://www.imf.org/external/pubs/ft/scr/2010/cr10346.pdf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5" authorId="0">
      <text>
        <r>
          <rPr>
            <b val="true"/>
            <sz val="9"/>
            <color rgb="FF000000"/>
            <rFont val="Tahoma"/>
            <family val="2"/>
            <charset val="1"/>
          </rPr>
          <t xml:space="preserve">Author:
</t>
        </r>
        <r>
          <rPr>
            <sz val="9"/>
            <color rgb="FF000000"/>
            <rFont val="Tahoma"/>
            <family val="2"/>
            <charset val="1"/>
          </rPr>
          <t xml:space="preserve">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5" authorId="0">
      <text>
        <r>
          <rPr>
            <b val="true"/>
            <sz val="9"/>
            <color rgb="FF000000"/>
            <rFont val="Tahoma"/>
            <family val="2"/>
            <charset val="1"/>
          </rPr>
          <t xml:space="preserve">Author:
</t>
        </r>
        <r>
          <rPr>
            <sz val="9"/>
            <color rgb="FF000000"/>
            <rFont val="Tahoma"/>
            <family val="2"/>
            <charset val="1"/>
          </rPr>
          <t xml:space="preserve">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5" authorId="0">
      <text>
        <r>
          <rPr>
            <b val="true"/>
            <sz val="9"/>
            <color rgb="FF000000"/>
            <rFont val="Tahoma"/>
            <family val="2"/>
            <charset val="1"/>
          </rPr>
          <t xml:space="preserve">Author:
</t>
        </r>
        <r>
          <rPr>
            <sz val="9"/>
            <color rgb="FF000000"/>
            <rFont val="Tahoma"/>
            <family val="2"/>
            <charset val="1"/>
          </rPr>
          <t xml:space="preserve">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5" authorId="0">
      <text>
        <r>
          <rPr>
            <b val="true"/>
            <sz val="9"/>
            <color rgb="FF000000"/>
            <rFont val="Tahoma"/>
            <family val="2"/>
            <charset val="1"/>
          </rPr>
          <t xml:space="preserve">Author:
</t>
        </r>
        <r>
          <rPr>
            <sz val="9"/>
            <color rgb="FF000000"/>
            <rFont val="Tahoma"/>
            <family val="2"/>
            <charset val="1"/>
          </rPr>
          <t xml:space="preserve">Islamic Republic of Mauritania: 2014 Article IV Consultation-Staff Report; Press Release and Statement by the Executive Director for the Islamic Republic of Mauritania
February 12, 2015
http://www.imf.org/external/pubs/ft/scr/2015/cr1535.pdf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5" authorId="0">
      <text>
        <r>
          <rPr>
            <b val="true"/>
            <sz val="9"/>
            <color rgb="FF000000"/>
            <rFont val="Tahoma"/>
            <family val="2"/>
            <charset val="1"/>
          </rPr>
          <t xml:space="preserve">Author:
</t>
        </r>
        <r>
          <rPr>
            <sz val="9"/>
            <color rgb="FF000000"/>
            <rFont val="Tahoma"/>
            <family val="2"/>
            <charset val="1"/>
          </rPr>
          <t xml:space="preserve">Islamic Republic of Mauritania: 2014 Article IV Consultation-Staff Report; Press Release and Statement by the Executive Director for the Islamic Republic of Mauritania
February 12, 2015
http://www.imf.org/external/pubs/ft/scr/2015/cr1535.pdf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List>
</comments>
</file>

<file path=xl/comments77.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D37" authorId="0">
      <text>
        <r>
          <rPr>
            <b val="true"/>
            <sz val="9"/>
            <color rgb="FF000000"/>
            <rFont val="Tahoma"/>
            <family val="2"/>
            <charset val="1"/>
          </rPr>
          <t xml:space="preserve">Author:
</t>
        </r>
        <r>
          <rPr>
            <sz val="9"/>
            <color rgb="FF000000"/>
            <rFont val="Tahoma"/>
            <family val="2"/>
            <charset val="1"/>
          </rPr>
          <t xml:space="preserve">capital expenditure and net lending</t>
        </r>
      </text>
    </comment>
    <comment ref="D57" authorId="0">
      <text>
        <r>
          <rPr>
            <b val="true"/>
            <sz val="9"/>
            <color rgb="FF000000"/>
            <rFont val="Tahoma"/>
            <family val="2"/>
            <charset val="1"/>
          </rPr>
          <t xml:space="preserve">Author:
</t>
        </r>
        <r>
          <rPr>
            <sz val="9"/>
            <color rgb="FF000000"/>
            <rFont val="Tahoma"/>
            <family val="2"/>
            <charset val="1"/>
          </rPr>
          <t xml:space="preserve">Mauritius: Selected Issues and Statistical Appendix
August 2005 
http://www.imf.org/external/pubs/ft/scr/2005/cr05280.pdf</t>
        </r>
      </text>
    </comment>
    <comment ref="E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E37" authorId="0">
      <text>
        <r>
          <rPr>
            <b val="true"/>
            <sz val="9"/>
            <color rgb="FF000000"/>
            <rFont val="Tahoma"/>
            <family val="2"/>
            <charset val="1"/>
          </rPr>
          <t xml:space="preserve">Author:
</t>
        </r>
        <r>
          <rPr>
            <sz val="9"/>
            <color rgb="FF000000"/>
            <rFont val="Tahoma"/>
            <family val="2"/>
            <charset val="1"/>
          </rPr>
          <t xml:space="preserve">capital expenditure and net lending </t>
        </r>
      </text>
    </comment>
    <comment ref="E57" authorId="0">
      <text>
        <r>
          <rPr>
            <b val="true"/>
            <sz val="9"/>
            <color rgb="FF000000"/>
            <rFont val="Tahoma"/>
            <family val="2"/>
            <charset val="1"/>
          </rPr>
          <t xml:space="preserve">Author:
</t>
        </r>
        <r>
          <rPr>
            <sz val="9"/>
            <color rgb="FF000000"/>
            <rFont val="Tahoma"/>
            <family val="2"/>
            <charset val="1"/>
          </rPr>
          <t xml:space="preserve">Mauritius: Selected Issues and Statistical Appendix
August 2005 
http://www.imf.org/external/pubs/ft/scr/2005/cr05280.pdf</t>
        </r>
      </text>
    </comment>
    <comment ref="F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F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G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G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H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H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I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I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J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J57" authorId="0">
      <text>
        <r>
          <rPr>
            <b val="true"/>
            <sz val="9"/>
            <color rgb="FF000000"/>
            <rFont val="Tahoma"/>
            <family val="2"/>
            <charset val="1"/>
          </rPr>
          <t xml:space="preserve">Author:
</t>
        </r>
        <r>
          <rPr>
            <sz val="9"/>
            <color rgb="FF000000"/>
            <rFont val="Tahoma"/>
            <family val="2"/>
            <charset val="1"/>
          </rPr>
          <t xml:space="preserve">Mauritius: 2008 Article IV Consultation—Staff Report; Staff Statement; Public
Information Notice on the Executive Board Discussion; and Statement by the Executive
Director for Mauritius 
July 2008
http://www.imf.org/external/pubs/ft/scr/2008/cr08238.pdf</t>
        </r>
      </text>
    </comment>
    <comment ref="K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K57" authorId="0">
      <text>
        <r>
          <rPr>
            <b val="true"/>
            <sz val="9"/>
            <color rgb="FF000000"/>
            <rFont val="Tahoma"/>
            <family val="2"/>
            <charset val="1"/>
          </rPr>
          <t xml:space="preserve">Author:
</t>
        </r>
        <r>
          <rPr>
            <sz val="9"/>
            <color rgb="FF000000"/>
            <rFont val="Tahoma"/>
            <family val="2"/>
            <charset val="1"/>
          </rPr>
          <t xml:space="preserve">Mauritius: 2009 Article IV Consultation—Staff Report; Public Information Notice on
the Executive Board Discussion; and Statement by the Executive Director for Mauritius
February 2010
http://www.imf.org/external/pubs/ft/scr/2010/cr1037.pdf</t>
        </r>
      </text>
    </comment>
    <comment ref="L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L57" authorId="0">
      <text>
        <r>
          <rPr>
            <b val="true"/>
            <sz val="9"/>
            <color rgb="FF000000"/>
            <rFont val="Tahoma"/>
            <family val="2"/>
            <charset val="1"/>
          </rPr>
          <t xml:space="preserve">Author:
</t>
        </r>
        <r>
          <rPr>
            <sz val="9"/>
            <color rgb="FF000000"/>
            <rFont val="Tahoma"/>
            <family val="2"/>
            <charset val="1"/>
          </rPr>
          <t xml:space="preserve">Mauritius: 2009 Article IV Consultation—Staff Report; Public Information Notice on
the Executive Board Discussion; and Statement by the Executive Director for Mauritius
February 2010
http://www.imf.org/external/pubs/ft/scr/2010/cr1037.pdf</t>
        </r>
      </text>
    </comment>
    <comment ref="L61" authorId="0">
      <text>
        <r>
          <rPr>
            <b val="true"/>
            <sz val="9"/>
            <color rgb="FF000000"/>
            <rFont val="Tahoma"/>
            <family val="2"/>
            <charset val="1"/>
          </rPr>
          <t xml:space="preserve">Author:
</t>
        </r>
        <r>
          <rPr>
            <sz val="9"/>
            <color rgb="FF000000"/>
            <rFont val="Tahoma"/>
            <family val="2"/>
            <charset val="1"/>
          </rPr>
          <t xml:space="preserve">put it on other taxes</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7" authorId="0">
      <text>
        <r>
          <rPr>
            <b val="true"/>
            <sz val="9"/>
            <color rgb="FF000000"/>
            <rFont val="Tahoma"/>
            <family val="2"/>
            <charset val="1"/>
          </rPr>
          <t xml:space="preserve">Author:
</t>
        </r>
        <r>
          <rPr>
            <sz val="9"/>
            <color rgb="FF000000"/>
            <rFont val="Tahoma"/>
            <family val="2"/>
            <charset val="1"/>
          </rPr>
          <t xml:space="preserve">Mauritius: 2012 Article IV Consultation—Staff Report; Public Information Notice on
the Executive Board Discussion; and Statement by the Executive Director for Mauritius
March 2012
http://www.imf.org/external/pubs/ft/scr/2012/cr1262.pdf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7" authorId="0">
      <text>
        <r>
          <rPr>
            <b val="true"/>
            <sz val="9"/>
            <color rgb="FF000000"/>
            <rFont val="Tahoma"/>
            <family val="2"/>
            <charset val="1"/>
          </rPr>
          <t xml:space="preserve">Author:
</t>
        </r>
        <r>
          <rPr>
            <sz val="9"/>
            <color rgb="FF000000"/>
            <rFont val="Tahoma"/>
            <family val="2"/>
            <charset val="1"/>
          </rPr>
          <t xml:space="preserve">Mauritius : 2013 Article IV Consultation
April 08, 2013
http://www.imf.org/external/pubs/ft/scr/2013/cr1397.pdf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7" authorId="0">
      <text>
        <r>
          <rPr>
            <b val="true"/>
            <sz val="9"/>
            <color rgb="FF000000"/>
            <rFont val="Tahoma"/>
            <family val="2"/>
            <charset val="1"/>
          </rPr>
          <t xml:space="preserve">Author:
</t>
        </r>
        <r>
          <rPr>
            <sz val="9"/>
            <color rgb="FF000000"/>
            <rFont val="Tahoma"/>
            <family val="2"/>
            <charset val="1"/>
          </rPr>
          <t xml:space="preserve">Mauritius: 2014 Article IV Consultation-Staff Report; Press Release; and Statement by the Executive Director for Mauritius
 May 05, 2014
http://www.imf.org/external/pubs/ft/scr/2014/cr14107.pdf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8" authorId="0">
      <text>
        <r>
          <rPr>
            <b val="true"/>
            <sz val="9"/>
            <color rgb="FF000000"/>
            <rFont val="Tahoma"/>
            <family val="2"/>
            <charset val="1"/>
          </rPr>
          <t xml:space="preserve">Author:
</t>
        </r>
        <r>
          <rPr>
            <sz val="9"/>
            <color rgb="FF000000"/>
            <rFont val="Tahoma"/>
            <family val="2"/>
            <charset val="1"/>
          </rPr>
          <t xml:space="preserve">Details of financing aren't available as 2015 is a half year budget to bridge the reversion to financial year accounting. This is the figure for 'Overall Borrowing Requirement'</t>
        </r>
      </text>
    </comment>
    <comment ref="S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T4" authorId="0">
      <text>
        <r>
          <rPr>
            <b val="true"/>
            <sz val="9"/>
            <color rgb="FF000000"/>
            <rFont val="Tahoma"/>
            <family val="2"/>
            <charset val="1"/>
          </rPr>
          <t xml:space="preserve">Author:
</t>
        </r>
        <r>
          <rPr>
            <sz val="9"/>
            <color rgb="FF000000"/>
            <rFont val="Tahoma"/>
            <family val="2"/>
            <charset val="1"/>
          </rPr>
          <t xml:space="preserve">Data for FY July-June</t>
        </r>
      </text>
    </comment>
    <comment ref="T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U4" authorId="0">
      <text>
        <r>
          <rPr>
            <b val="true"/>
            <sz val="9"/>
            <color rgb="FF000000"/>
            <rFont val="Tahoma"/>
            <family val="2"/>
            <charset val="1"/>
          </rPr>
          <t xml:space="preserve">Author:
</t>
        </r>
        <r>
          <rPr>
            <sz val="9"/>
            <color rgb="FF000000"/>
            <rFont val="Tahoma"/>
            <family val="2"/>
            <charset val="1"/>
          </rPr>
          <t xml:space="preserve">Data for FY July-June</t>
        </r>
      </text>
    </comment>
    <comment ref="U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V4" authorId="0">
      <text>
        <r>
          <rPr>
            <b val="true"/>
            <sz val="9"/>
            <color rgb="FF000000"/>
            <rFont val="Tahoma"/>
            <family val="2"/>
            <charset val="1"/>
          </rPr>
          <t xml:space="preserve">Author:
</t>
        </r>
        <r>
          <rPr>
            <sz val="9"/>
            <color rgb="FF000000"/>
            <rFont val="Tahoma"/>
            <family val="2"/>
            <charset val="1"/>
          </rPr>
          <t xml:space="preserve">Data for FY July-June</t>
        </r>
      </text>
    </comment>
    <comment ref="V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W4" authorId="0">
      <text>
        <r>
          <rPr>
            <b val="true"/>
            <sz val="9"/>
            <color rgb="FF000000"/>
            <rFont val="Tahoma"/>
            <family val="2"/>
            <charset val="1"/>
          </rPr>
          <t xml:space="preserve">Author:
</t>
        </r>
        <r>
          <rPr>
            <sz val="9"/>
            <color rgb="FF000000"/>
            <rFont val="Tahoma"/>
            <family val="2"/>
            <charset val="1"/>
          </rPr>
          <t xml:space="preserve">Data for FY July-June</t>
        </r>
      </text>
    </comment>
    <comment ref="W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X4" authorId="0">
      <text>
        <r>
          <rPr>
            <b val="true"/>
            <sz val="9"/>
            <color rgb="FF000000"/>
            <rFont val="Tahoma"/>
            <family val="2"/>
            <charset val="1"/>
          </rPr>
          <t xml:space="preserve">Author:
</t>
        </r>
        <r>
          <rPr>
            <sz val="9"/>
            <color rgb="FF000000"/>
            <rFont val="Tahoma"/>
            <family val="2"/>
            <charset val="1"/>
          </rPr>
          <t xml:space="preserve">Data for FY July-June</t>
        </r>
      </text>
    </comment>
    <comment ref="X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List>
</comments>
</file>

<file path=xl/comments7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0" authorId="0">
      <text>
        <r>
          <rPr>
            <b val="true"/>
            <sz val="9"/>
            <color rgb="FF000000"/>
            <rFont val="Tahoma"/>
            <family val="2"/>
            <charset val="1"/>
          </rPr>
          <t xml:space="preserve">Author:
</t>
        </r>
        <r>
          <rPr>
            <sz val="9"/>
            <color rgb="FF000000"/>
            <rFont val="Tahoma"/>
            <family val="2"/>
            <charset val="1"/>
          </rPr>
          <t xml:space="preserve">Mexico: 2014 Article IV Consultation-Staff Report; and Press Release
November 12, 2014
http://www.imf.org/external/pubs/ft/scr/2014/cr14319.pdf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List>
</comments>
</file>

<file path=xl/comments79.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D52" authorId="0">
      <text>
        <r>
          <rPr>
            <b val="true"/>
            <sz val="9"/>
            <color rgb="FF000000"/>
            <rFont val="Tahoma"/>
            <family val="2"/>
            <charset val="1"/>
          </rPr>
          <t xml:space="preserve">Author:
</t>
        </r>
        <r>
          <rPr>
            <sz val="9"/>
            <color rgb="FF000000"/>
            <rFont val="Tahoma"/>
            <family val="2"/>
            <charset val="1"/>
          </rPr>
          <t xml:space="preserve">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E52" authorId="0">
      <text>
        <r>
          <rPr>
            <b val="true"/>
            <sz val="9"/>
            <color rgb="FF000000"/>
            <rFont val="Tahoma"/>
            <family val="2"/>
            <charset val="1"/>
          </rPr>
          <t xml:space="preserve">Author:
</t>
        </r>
        <r>
          <rPr>
            <sz val="9"/>
            <color rgb="FF000000"/>
            <rFont val="Tahoma"/>
            <family val="2"/>
            <charset val="1"/>
          </rPr>
          <t xml:space="preserve">Federated States of Micronesia: Selected Issues and Statistical Appendix 
March 2007 
http://www.imf.org/external/pubs/ft/scr/2007/cr07105.pdf</t>
        </r>
      </text>
    </comment>
    <comment ref="F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F52" authorId="0">
      <text>
        <r>
          <rPr>
            <b val="true"/>
            <sz val="9"/>
            <color rgb="FF000000"/>
            <rFont val="Tahoma"/>
            <family val="2"/>
            <charset val="1"/>
          </rPr>
          <t xml:space="preserve">Author:
</t>
        </r>
        <r>
          <rPr>
            <sz val="9"/>
            <color rgb="FF000000"/>
            <rFont val="Tahoma"/>
            <family val="2"/>
            <charset val="1"/>
          </rPr>
          <t xml:space="preserve">Federated States of Micronesia: Statistical Appendix 
March 2009 
http://www.imf.org/external/pubs/ft/scr/2009/cr0980.pdf</t>
        </r>
      </text>
    </comment>
    <comment ref="G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G52" authorId="0">
      <text>
        <r>
          <rPr>
            <b val="true"/>
            <sz val="9"/>
            <color rgb="FF000000"/>
            <rFont val="Tahoma"/>
            <family val="2"/>
            <charset val="1"/>
          </rPr>
          <t xml:space="preserve">Author:
</t>
        </r>
        <r>
          <rPr>
            <sz val="9"/>
            <color rgb="FF000000"/>
            <rFont val="Tahoma"/>
            <family val="2"/>
            <charset val="1"/>
          </rPr>
          <t xml:space="preserve">Federated States of Micronesia: Statistical Appendix 
March 2009 
http://www.imf.org/external/pubs/ft/scr/2009/cr0980.pdf</t>
        </r>
      </text>
    </comment>
    <comment ref="H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H47" authorId="0">
      <text>
        <r>
          <rPr>
            <b val="true"/>
            <sz val="9"/>
            <color rgb="FF000000"/>
            <rFont val="Tahoma"/>
            <family val="2"/>
            <charset val="1"/>
          </rPr>
          <t xml:space="preserve">Author:
</t>
        </r>
        <r>
          <rPr>
            <sz val="9"/>
            <color rgb="FF000000"/>
            <rFont val="Tahoma"/>
            <family val="2"/>
            <charset val="1"/>
          </rPr>
          <t xml:space="preserve">projected</t>
        </r>
      </text>
    </comment>
    <comment ref="H48" authorId="0">
      <text>
        <r>
          <rPr>
            <b val="true"/>
            <sz val="9"/>
            <color rgb="FF000000"/>
            <rFont val="Tahoma"/>
            <family val="2"/>
            <charset val="1"/>
          </rPr>
          <t xml:space="preserve">Author:
</t>
        </r>
        <r>
          <rPr>
            <sz val="9"/>
            <color rgb="FF000000"/>
            <rFont val="Tahoma"/>
            <family val="2"/>
            <charset val="1"/>
          </rPr>
          <t xml:space="preserve">projected</t>
        </r>
      </text>
    </comment>
    <comment ref="H49" authorId="0">
      <text>
        <r>
          <rPr>
            <b val="true"/>
            <sz val="9"/>
            <color rgb="FF000000"/>
            <rFont val="Tahoma"/>
            <family val="2"/>
            <charset val="1"/>
          </rPr>
          <t xml:space="preserve">Author:
</t>
        </r>
        <r>
          <rPr>
            <sz val="9"/>
            <color rgb="FF000000"/>
            <rFont val="Tahoma"/>
            <family val="2"/>
            <charset val="1"/>
          </rPr>
          <t xml:space="preserve">projected</t>
        </r>
      </text>
    </comment>
    <comment ref="H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I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I47" authorId="0">
      <text>
        <r>
          <rPr>
            <b val="true"/>
            <sz val="9"/>
            <color rgb="FF000000"/>
            <rFont val="Tahoma"/>
            <family val="2"/>
            <charset val="1"/>
          </rPr>
          <t xml:space="preserve">Author:
</t>
        </r>
        <r>
          <rPr>
            <sz val="9"/>
            <color rgb="FF000000"/>
            <rFont val="Tahoma"/>
            <family val="2"/>
            <charset val="1"/>
          </rPr>
          <t xml:space="preserve">projected</t>
        </r>
      </text>
    </comment>
    <comment ref="I48" authorId="0">
      <text>
        <r>
          <rPr>
            <b val="true"/>
            <sz val="9"/>
            <color rgb="FF000000"/>
            <rFont val="Tahoma"/>
            <family val="2"/>
            <charset val="1"/>
          </rPr>
          <t xml:space="preserve">Author:
</t>
        </r>
        <r>
          <rPr>
            <sz val="9"/>
            <color rgb="FF000000"/>
            <rFont val="Tahoma"/>
            <family val="2"/>
            <charset val="1"/>
          </rPr>
          <t xml:space="preserve">Projected</t>
        </r>
      </text>
    </comment>
    <comment ref="I49" authorId="0">
      <text>
        <r>
          <rPr>
            <b val="true"/>
            <sz val="9"/>
            <color rgb="FF000000"/>
            <rFont val="Tahoma"/>
            <family val="2"/>
            <charset val="1"/>
          </rPr>
          <t xml:space="preserve">Author:
</t>
        </r>
        <r>
          <rPr>
            <sz val="9"/>
            <color rgb="FF000000"/>
            <rFont val="Tahoma"/>
            <family val="2"/>
            <charset val="1"/>
          </rPr>
          <t xml:space="preserve">Projected
</t>
        </r>
      </text>
    </comment>
    <comment ref="I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J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J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K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K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L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L18" authorId="0">
      <text>
        <r>
          <rPr>
            <b val="true"/>
            <sz val="9"/>
            <color rgb="FF000000"/>
            <rFont val="Tahoma"/>
            <family val="2"/>
            <charset val="1"/>
          </rPr>
          <t xml:space="preserve">Author:
</t>
        </r>
        <r>
          <rPr>
            <sz val="9"/>
            <color rgb="FF000000"/>
            <rFont val="Tahoma"/>
            <family val="2"/>
            <charset val="1"/>
          </rPr>
          <t xml:space="preserve">Sale tax revenue do not included in the latest paper but it is calculated in the tax revenue </t>
        </r>
      </text>
    </comment>
    <comment ref="L52" authorId="0">
      <text>
        <r>
          <rPr>
            <b val="true"/>
            <sz val="9"/>
            <color rgb="FF000000"/>
            <rFont val="Tahoma"/>
            <family val="2"/>
            <charset val="1"/>
          </rPr>
          <t xml:space="preserve">Author:
</t>
        </r>
        <r>
          <rPr>
            <sz val="9"/>
            <color rgb="FF000000"/>
            <rFont val="Tahoma"/>
            <family val="2"/>
            <charset val="1"/>
          </rPr>
          <t xml:space="preserve">
Federated States of Micronesia : 2012 Article IV Consultation
 January 17, 2013
http://www.imf.org/external/pubs/ft/scr/2013/cr1316.pdf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52" authorId="0">
      <text>
        <r>
          <rPr>
            <b val="true"/>
            <sz val="9"/>
            <color rgb="FF000000"/>
            <rFont val="Tahoma"/>
            <family val="2"/>
            <charset val="1"/>
          </rPr>
          <t xml:space="preserve">Author:
</t>
        </r>
        <r>
          <rPr>
            <sz val="9"/>
            <color rgb="FF000000"/>
            <rFont val="Tahoma"/>
            <family val="2"/>
            <charset val="1"/>
          </rPr>
          <t xml:space="preserve">
Federated States of Micronesia : 2012 Article IV Consultation
 January 17, 2013
http://www.imf.org/external/pubs/ft/scr/2013/cr1316.pdf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N65" authorId="0">
      <text>
        <r>
          <rPr>
            <b val="true"/>
            <sz val="9"/>
            <color rgb="FF000000"/>
            <rFont val="Tahoma"/>
            <family val="2"/>
            <charset val="1"/>
          </rPr>
          <t xml:space="preserve">Author:
</t>
        </r>
        <r>
          <rPr>
            <sz val="9"/>
            <color rgb="FF000000"/>
            <rFont val="Tahoma"/>
            <family val="2"/>
            <charset val="1"/>
          </rPr>
          <t xml:space="preserve">capital transfers</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U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V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V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W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X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List>
</comments>
</file>

<file path=xl/comments80.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72" authorId="0">
      <text>
        <r>
          <rPr>
            <b val="true"/>
            <sz val="9"/>
            <color rgb="FF000000"/>
            <rFont val="Tahoma"/>
            <family val="2"/>
            <charset val="1"/>
          </rPr>
          <t xml:space="preserve">Author:
</t>
        </r>
        <r>
          <rPr>
            <sz val="9"/>
            <color rgb="FF000000"/>
            <rFont val="Tahoma"/>
            <family val="2"/>
            <charset val="1"/>
          </rPr>
          <t xml:space="preserve">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72" authorId="0">
      <text>
        <r>
          <rPr>
            <b val="true"/>
            <sz val="9"/>
            <color rgb="FF000000"/>
            <rFont val="Tahoma"/>
            <family val="2"/>
            <charset val="1"/>
          </rPr>
          <t xml:space="preserve">Author:
</t>
        </r>
        <r>
          <rPr>
            <sz val="9"/>
            <color rgb="FF000000"/>
            <rFont val="Tahoma"/>
            <family val="2"/>
            <charset val="1"/>
          </rPr>
          <t xml:space="preserve">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72" authorId="0">
      <text>
        <r>
          <rPr>
            <b val="true"/>
            <sz val="9"/>
            <color rgb="FF000000"/>
            <rFont val="Tahoma"/>
            <family val="2"/>
            <charset val="1"/>
          </rPr>
          <t xml:space="preserve">Author:
</t>
        </r>
        <r>
          <rPr>
            <sz val="9"/>
            <color rgb="FF000000"/>
            <rFont val="Tahoma"/>
            <family val="2"/>
            <charset val="1"/>
          </rPr>
          <t xml:space="preserve">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72" authorId="0">
      <text>
        <r>
          <rPr>
            <b val="true"/>
            <sz val="9"/>
            <color rgb="FF000000"/>
            <rFont val="Tahoma"/>
            <family val="2"/>
            <charset val="1"/>
          </rPr>
          <t xml:space="preserve">Author:
</t>
        </r>
        <r>
          <rPr>
            <sz val="9"/>
            <color rgb="FF000000"/>
            <rFont val="Tahoma"/>
            <family val="2"/>
            <charset val="1"/>
          </rPr>
          <t xml:space="preserve">Republic of Moldova: Request for a Three-Year Arrangement Under the Extended
Credit Facility and Request for an Extended Arrangement
February 2010
http://www.imf.org/external/pubs/ft/scr/2010/cr1032.pdf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72" authorId="0">
      <text>
        <r>
          <rPr>
            <b val="true"/>
            <sz val="9"/>
            <color rgb="FF000000"/>
            <rFont val="Tahoma"/>
            <family val="2"/>
            <charset val="1"/>
          </rPr>
          <t xml:space="preserve">Author:
</t>
        </r>
        <r>
          <rPr>
            <sz val="9"/>
            <color rgb="FF000000"/>
            <rFont val="Tahoma"/>
            <family val="2"/>
            <charset val="1"/>
          </rPr>
          <t xml:space="preserve">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List>
</comments>
</file>

<file path=xl/comments81.xml><?xml version="1.0" encoding="utf-8"?>
<comments xmlns="http://schemas.openxmlformats.org/spreadsheetml/2006/main" xmlns:xdr="http://schemas.openxmlformats.org/drawingml/2006/spreadsheetDrawing">
  <authors>
    <author/>
  </authors>
  <commentList>
    <comment ref="D61" authorId="0">
      <text>
        <r>
          <rPr>
            <b val="true"/>
            <sz val="9"/>
            <color rgb="FF000000"/>
            <rFont val="Tahoma"/>
            <family val="2"/>
            <charset val="1"/>
          </rPr>
          <t xml:space="preserve">Author:
</t>
        </r>
        <r>
          <rPr>
            <sz val="9"/>
            <color rgb="FF000000"/>
            <rFont val="Tahoma"/>
            <family val="2"/>
            <charset val="1"/>
          </rPr>
          <t xml:space="preserve">Mongolia: Selected Issues and Statistical Appendix
November 2005
http://www.imf.org/external/pubs/ft/scr/2005/cr05400.pdf</t>
        </r>
      </text>
    </comment>
    <comment ref="E61" authorId="0">
      <text>
        <r>
          <rPr>
            <b val="true"/>
            <sz val="9"/>
            <color rgb="FF000000"/>
            <rFont val="Tahoma"/>
            <family val="2"/>
            <charset val="1"/>
          </rPr>
          <t xml:space="preserve">Author:
</t>
        </r>
        <r>
          <rPr>
            <sz val="9"/>
            <color rgb="FF000000"/>
            <rFont val="Tahoma"/>
            <family val="2"/>
            <charset val="1"/>
          </rPr>
          <t xml:space="preserve">Mongolia: Selected Issues and Statistical Appendix
November 2005
http://www.imf.org/external/pubs/ft/scr/2005/cr05400.pdf</t>
        </r>
      </text>
    </comment>
    <comment ref="F61" authorId="0">
      <text>
        <r>
          <rPr>
            <b val="true"/>
            <sz val="9"/>
            <color rgb="FF000000"/>
            <rFont val="Tahoma"/>
            <family val="2"/>
            <charset val="1"/>
          </rPr>
          <t xml:space="preserve">Author:
</t>
        </r>
        <r>
          <rPr>
            <sz val="9"/>
            <color rgb="FF000000"/>
            <rFont val="Tahoma"/>
            <family val="2"/>
            <charset val="1"/>
          </rPr>
          <t xml:space="preserve">Mongolia: Selected Issues and Statistical Appendix 
January 2007 
http://www.imf.org/external/pubs/ft/scr/2007/cr0739.pdf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1" authorId="0">
      <text>
        <r>
          <rPr>
            <b val="true"/>
            <sz val="9"/>
            <color rgb="FF000000"/>
            <rFont val="Tahoma"/>
            <family val="2"/>
            <charset val="1"/>
          </rPr>
          <t xml:space="preserve">Author:
</t>
        </r>
        <r>
          <rPr>
            <sz val="9"/>
            <color rgb="FF000000"/>
            <rFont val="Tahoma"/>
            <family val="2"/>
            <charset val="1"/>
          </rPr>
          <t xml:space="preserve">Mongolia: Selected Issues and Statistical Appendix 
January 2007 
http://www.imf.org/external/pubs/ft/scr/2007/cr0739.pdf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1" authorId="0">
      <text>
        <r>
          <rPr>
            <b val="true"/>
            <sz val="9"/>
            <color rgb="FF000000"/>
            <rFont val="Tahoma"/>
            <family val="2"/>
            <charset val="1"/>
          </rPr>
          <t xml:space="preserve">Author:
</t>
        </r>
        <r>
          <rPr>
            <sz val="9"/>
            <color rgb="FF000000"/>
            <rFont val="Tahoma"/>
            <family val="2"/>
            <charset val="1"/>
          </rPr>
          <t xml:space="preserve">Mongolia: 2008 Article IV Consultation—Staff Report; Staff Supplement; Public
Information Notice on the Executive Board Discussion
July 2008 
http://www.imf.org/external/pubs/ft/scr/2008/cr08200.pdf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1" authorId="0">
      <text>
        <r>
          <rPr>
            <b val="true"/>
            <sz val="9"/>
            <color rgb="FF000000"/>
            <rFont val="Tahoma"/>
            <family val="2"/>
            <charset val="1"/>
          </rPr>
          <t xml:space="preserve">Author:
</t>
        </r>
        <r>
          <rPr>
            <sz val="9"/>
            <color rgb="FF000000"/>
            <rFont val="Tahoma"/>
            <family val="2"/>
            <charset val="1"/>
          </rPr>
          <t xml:space="preserve">Mongolia: 2008 Article IV Consultation—Staff Report; Staff Supplement; Public
Information Notice on the Executive Board Discussion
July 2008 
http://www.imf.org/external/pubs/ft/scr/2008/cr08200.pdf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1" authorId="0">
      <text>
        <r>
          <rPr>
            <b val="true"/>
            <sz val="9"/>
            <color rgb="FF000000"/>
            <rFont val="Tahoma"/>
            <family val="2"/>
            <charset val="1"/>
          </rPr>
          <t xml:space="preserve">Author:
</t>
        </r>
        <r>
          <rPr>
            <sz val="9"/>
            <color rgb="FF000000"/>
            <rFont val="Tahoma"/>
            <family val="2"/>
            <charset val="1"/>
          </rPr>
          <t xml:space="preserve">Mongolia: First Review Under the Stand-By Arrangement—Staff Report; Press
Release on the Executive Board Discussion; and Statement by the Executive Director
for Mongolia
August 2009
http://www.imf.org/external/pubs/ft/scr/2009/cr09254.pdf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1" authorId="0">
      <text>
        <r>
          <rPr>
            <b val="true"/>
            <sz val="9"/>
            <color rgb="FF000000"/>
            <rFont val="Tahoma"/>
            <family val="2"/>
            <charset val="1"/>
          </rPr>
          <t xml:space="preserve">Author:
</t>
        </r>
        <r>
          <rPr>
            <sz val="9"/>
            <color rgb="FF000000"/>
            <rFont val="Tahoma"/>
            <family val="2"/>
            <charset val="1"/>
          </rPr>
          <t xml:space="preserve">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1" authorId="0">
      <text>
        <r>
          <rPr>
            <b val="true"/>
            <sz val="9"/>
            <color rgb="FF000000"/>
            <rFont val="Tahoma"/>
            <family val="2"/>
            <charset val="1"/>
          </rPr>
          <t xml:space="preserve">Author:
</t>
        </r>
        <r>
          <rPr>
            <sz val="9"/>
            <color rgb="FF000000"/>
            <rFont val="Tahoma"/>
            <family val="2"/>
            <charset val="1"/>
          </rPr>
          <t xml:space="preserve">Mongolia : 2012 Article IV Consultation and Third Post-Program Monitoring
 November 29, 2012
http://www.imf.org/external/pubs/cat/longres.aspx?sk=40127.0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1" authorId="0">
      <text>
        <r>
          <rPr>
            <b val="true"/>
            <sz val="9"/>
            <color rgb="FF000000"/>
            <rFont val="Tahoma"/>
            <family val="2"/>
            <charset val="1"/>
          </rPr>
          <t xml:space="preserve">Author:
</t>
        </r>
        <r>
          <rPr>
            <sz val="9"/>
            <color rgb="FF000000"/>
            <rFont val="Tahoma"/>
            <family val="2"/>
            <charset val="1"/>
          </rPr>
          <t xml:space="preserve">Mongolia: 2013 Article IV Consultation-Staff Report; Press Release and Statement by the Executive Director for Mongolia
 March 06, 2014
http://www.imf.org/external/pubs/ft/scr/2014/cr1464.pdf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1" authorId="0">
      <text>
        <r>
          <rPr>
            <b val="true"/>
            <sz val="9"/>
            <color rgb="FF000000"/>
            <rFont val="Tahoma"/>
            <family val="2"/>
            <charset val="1"/>
          </rPr>
          <t xml:space="preserve">Author:
</t>
        </r>
        <r>
          <rPr>
            <sz val="9"/>
            <color rgb="FF000000"/>
            <rFont val="Tahoma"/>
            <family val="2"/>
            <charset val="1"/>
          </rPr>
          <t xml:space="preserve">Mongolia: 2013 Article IV Consultation-Staff Report; Press Release and Statement by the Executive Director for Mongolia
 March 06, 2014
http://www.imf.org/external/pubs/ft/scr/2014/cr1464.pdf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8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7" authorId="0">
      <text>
        <r>
          <rPr>
            <b val="true"/>
            <sz val="9"/>
            <color rgb="FF000000"/>
            <rFont val="Tahoma"/>
            <family val="2"/>
            <charset val="1"/>
          </rPr>
          <t xml:space="preserve">Author:
</t>
        </r>
        <r>
          <rPr>
            <sz val="9"/>
            <color rgb="FF000000"/>
            <rFont val="Tahoma"/>
            <family val="2"/>
            <charset val="1"/>
          </rPr>
          <t xml:space="preserve">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7" authorId="0">
      <text>
        <r>
          <rPr>
            <b val="true"/>
            <sz val="9"/>
            <color rgb="FF000000"/>
            <rFont val="Tahoma"/>
            <family val="2"/>
            <charset val="1"/>
          </rPr>
          <t xml:space="preserve">Author:
</t>
        </r>
        <r>
          <rPr>
            <sz val="9"/>
            <color rgb="FF000000"/>
            <rFont val="Tahoma"/>
            <family val="2"/>
            <charset val="1"/>
          </rPr>
          <t xml:space="preserve">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7" authorId="0">
      <text>
        <r>
          <rPr>
            <b val="true"/>
            <sz val="9"/>
            <color rgb="FF000000"/>
            <rFont val="Tahoma"/>
            <family val="2"/>
            <charset val="1"/>
          </rPr>
          <t xml:space="preserve">Author:
</t>
        </r>
        <r>
          <rPr>
            <sz val="9"/>
            <color rgb="FF000000"/>
            <rFont val="Tahoma"/>
            <family val="2"/>
            <charset val="1"/>
          </rPr>
          <t xml:space="preserve">Republic of Montenegro: 2008 Article IV Consultation—Staff Report; Public
Information Notice on the Executive Board Discussion; and Statement by the Executive
Director for Republic of Montenegro 
March 2009
http://www.imf.org/external/pubs/ft/scr/2009/cr0988.pdf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7" authorId="0">
      <text>
        <r>
          <rPr>
            <b val="true"/>
            <sz val="9"/>
            <color rgb="FF000000"/>
            <rFont val="Tahoma"/>
            <family val="2"/>
            <charset val="1"/>
          </rPr>
          <t xml:space="preserve">Author:
</t>
        </r>
        <r>
          <rPr>
            <sz val="9"/>
            <color rgb="FF000000"/>
            <rFont val="Tahoma"/>
            <family val="2"/>
            <charset val="1"/>
          </rPr>
          <t xml:space="preserve">Republic of Montenegro: 2008 Article IV Consultation—Staff Report; Public
Information Notice on the Executive Board Discussion; and Statement by the Executive
Director for Republic of Montenegro 
March 2009
http://www.imf.org/external/pubs/ft/scr/2009/cr0988.pdf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7" authorId="0">
      <text>
        <r>
          <rPr>
            <b val="true"/>
            <sz val="9"/>
            <color rgb="FF000000"/>
            <rFont val="Tahoma"/>
            <family val="2"/>
            <charset val="1"/>
          </rPr>
          <t xml:space="preserve">Author:
</t>
        </r>
        <r>
          <rPr>
            <sz val="9"/>
            <color rgb="FF000000"/>
            <rFont val="Tahoma"/>
            <family val="2"/>
            <charset val="1"/>
          </rPr>
          <t xml:space="preserve">Montenegro: 2011 Article IV Consultation—Staff Report; Public Information Notice on
the Executive Board Discussion; and Statement by the Executive Director for Montenegro
May 2011 
http://www.imf.org/external/pubs/ft/scr/2011/cr11100.pdf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7" authorId="0">
      <text>
        <r>
          <rPr>
            <b val="true"/>
            <sz val="9"/>
            <color rgb="FF000000"/>
            <rFont val="Tahoma"/>
            <family val="2"/>
            <charset val="1"/>
          </rPr>
          <t xml:space="preserve">Author:
</t>
        </r>
        <r>
          <rPr>
            <sz val="9"/>
            <color rgb="FF000000"/>
            <rFont val="Tahoma"/>
            <family val="2"/>
            <charset val="1"/>
          </rPr>
          <t xml:space="preserve">Montenegro : 2013 Article IV Consultation
August 2013
http://www.imf.org/external/pubs/ft/scr/2013/cr13271.pdf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O3" authorId="0">
      <text>
        <r>
          <rPr>
            <b val="true"/>
            <sz val="9"/>
            <color rgb="FF000000"/>
            <rFont val="Tahoma"/>
            <family val="2"/>
            <charset val="1"/>
          </rPr>
          <t xml:space="preserve">Author:
</t>
        </r>
      </text>
    </comment>
    <comment ref="O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List>
</comments>
</file>

<file path=xl/comments83.xml><?xml version="1.0" encoding="utf-8"?>
<comments xmlns="http://schemas.openxmlformats.org/spreadsheetml/2006/main" xmlns:xdr="http://schemas.openxmlformats.org/drawingml/2006/spreadsheetDrawing">
  <authors>
    <author/>
  </authors>
  <commentList>
    <comment ref="E60" authorId="0">
      <text>
        <r>
          <rPr>
            <b val="true"/>
            <sz val="9"/>
            <color rgb="FF000000"/>
            <rFont val="Tahoma"/>
            <family val="2"/>
            <charset val="1"/>
          </rPr>
          <t xml:space="preserve">Author:
</t>
        </r>
        <r>
          <rPr>
            <sz val="9"/>
            <color rgb="FF000000"/>
            <rFont val="Tahoma"/>
            <family val="2"/>
            <charset val="1"/>
          </rPr>
          <t xml:space="preserve">Morocco: 2005 Article IV Consultation—Staff Report; Public Information Notice on
the Executive Board Discussion; and Statement by the Executive Director for Morocco 
November 2005 
http://www.imf.org/external/pubs/ft/scr/2005/cr05418.pdf</t>
        </r>
      </text>
    </comment>
    <comment ref="F60" authorId="0">
      <text>
        <r>
          <rPr>
            <b val="true"/>
            <sz val="9"/>
            <color rgb="FF000000"/>
            <rFont val="Tahoma"/>
            <family val="2"/>
            <charset val="1"/>
          </rPr>
          <t xml:space="preserve">Author:
</t>
        </r>
        <r>
          <rPr>
            <sz val="9"/>
            <color rgb="FF000000"/>
            <rFont val="Tahoma"/>
            <family val="2"/>
            <charset val="1"/>
          </rPr>
          <t xml:space="preserve">Morocco: 2005 Article IV Consultation—Staff Report; Public Information Notice on
the Executive Board Discussion; and Statement by the Executive Director for Morocco 
November 2005 
http://www.imf.org/external/pubs/ft/scr/2005/cr05418.pdf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0" authorId="0">
      <text>
        <r>
          <rPr>
            <b val="true"/>
            <sz val="9"/>
            <color rgb="FF000000"/>
            <rFont val="Tahoma"/>
            <family val="2"/>
            <charset val="1"/>
          </rPr>
          <t xml:space="preserve">Author:
</t>
        </r>
        <r>
          <rPr>
            <sz val="9"/>
            <color rgb="FF000000"/>
            <rFont val="Tahoma"/>
            <family val="2"/>
            <charset val="1"/>
          </rPr>
          <t xml:space="preserve">Morocco: 2009 Article IV Consultation—Staff Report; Public Information Notice on
the Executive Board Discussion; and Statement by the Executive Director for Morocco
March 2010
http://www.imf.org/external/pubs/ft/scr/2010/cr1058.pdf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0" authorId="0">
      <text>
        <r>
          <rPr>
            <b val="true"/>
            <sz val="9"/>
            <color rgb="FF000000"/>
            <rFont val="Tahoma"/>
            <family val="2"/>
            <charset val="1"/>
          </rPr>
          <t xml:space="preserve">Author:
</t>
        </r>
        <r>
          <rPr>
            <sz val="9"/>
            <color rgb="FF000000"/>
            <rFont val="Tahoma"/>
            <family val="2"/>
            <charset val="1"/>
          </rPr>
          <t xml:space="preserve">Morocco: 2009 Article IV Consultation—Staff Report; Public Information Notice on
the Executive Board Discussion; and Statement by the Executive Director for Morocco
March 2010
http://www.imf.org/external/pubs/ft/scr/2010/cr1058.pdf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0" authorId="0">
      <text>
        <r>
          <rPr>
            <b val="true"/>
            <sz val="9"/>
            <color rgb="FF000000"/>
            <rFont val="Tahoma"/>
            <family val="2"/>
            <charset val="1"/>
          </rPr>
          <t xml:space="preserve">Author:
</t>
        </r>
        <r>
          <rPr>
            <sz val="9"/>
            <color rgb="FF000000"/>
            <rFont val="Tahoma"/>
            <family val="2"/>
            <charset val="1"/>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0" authorId="0">
      <text>
        <r>
          <rPr>
            <b val="true"/>
            <sz val="9"/>
            <color rgb="FF000000"/>
            <rFont val="Tahoma"/>
            <family val="2"/>
            <charset val="1"/>
          </rPr>
          <t xml:space="preserve">Author:
</t>
        </r>
        <r>
          <rPr>
            <sz val="9"/>
            <color rgb="FF000000"/>
            <rFont val="Tahoma"/>
            <family val="2"/>
            <charset val="1"/>
          </rPr>
          <t xml:space="preserve">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0" authorId="0">
      <text>
        <r>
          <rPr>
            <b val="true"/>
            <sz val="9"/>
            <color rgb="FF000000"/>
            <rFont val="Tahoma"/>
            <family val="2"/>
            <charset val="1"/>
          </rPr>
          <t xml:space="preserve">Author:
</t>
        </r>
        <r>
          <rPr>
            <sz val="9"/>
            <color rgb="FF000000"/>
            <rFont val="Tahoma"/>
            <family val="2"/>
            <charset val="1"/>
          </rPr>
          <t xml:space="preserve">Morocco: 2014 Article IV Consultation-Staff Report; Press Release; and Statement by the Executive Director for Morocco
 February 23, 2015
http://www.imf.org/external/pubs/ft/scr/2015/cr1543.pdf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List>
</comments>
</file>

<file path=xl/comments84.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F55" authorId="0">
      <text>
        <r>
          <rPr>
            <b val="true"/>
            <sz val="9"/>
            <color rgb="FF000000"/>
            <rFont val="Tahoma"/>
            <family val="2"/>
            <charset val="1"/>
          </rPr>
          <t xml:space="preserve">Author:
</t>
        </r>
        <r>
          <rPr>
            <sz val="9"/>
            <color rgb="FF000000"/>
            <rFont val="Tahoma"/>
            <family val="2"/>
            <charset val="1"/>
          </rPr>
          <t xml:space="preserve">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G55" authorId="0">
      <text>
        <r>
          <rPr>
            <b val="true"/>
            <sz val="9"/>
            <color rgb="FF000000"/>
            <rFont val="Tahoma"/>
            <family val="2"/>
            <charset val="1"/>
          </rPr>
          <t xml:space="preserve">Author:
</t>
        </r>
        <r>
          <rPr>
            <sz val="9"/>
            <color rgb="FF000000"/>
            <rFont val="Tahoma"/>
            <family val="2"/>
            <charset val="1"/>
          </rPr>
          <t xml:space="preserve">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H55" authorId="0">
      <text>
        <r>
          <rPr>
            <b val="true"/>
            <sz val="9"/>
            <color rgb="FF000000"/>
            <rFont val="Tahoma"/>
            <family val="2"/>
            <charset val="1"/>
          </rPr>
          <t xml:space="preserve">Author:
</t>
        </r>
        <r>
          <rPr>
            <sz val="9"/>
            <color rgb="FF000000"/>
            <rFont val="Tahoma"/>
            <family val="2"/>
            <charset val="1"/>
          </rPr>
          <t xml:space="preserve">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I55" authorId="0">
      <text>
        <r>
          <rPr>
            <b val="true"/>
            <sz val="9"/>
            <color rgb="FF000000"/>
            <rFont val="Tahoma"/>
            <family val="2"/>
            <charset val="1"/>
          </rPr>
          <t xml:space="preserve">Author:
</t>
        </r>
        <r>
          <rPr>
            <sz val="9"/>
            <color rgb="FF000000"/>
            <rFont val="Tahoma"/>
            <family val="2"/>
            <charset val="1"/>
          </rPr>
          <t xml:space="preserve">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J55" authorId="0">
      <text>
        <r>
          <rPr>
            <b val="true"/>
            <sz val="9"/>
            <color rgb="FF000000"/>
            <rFont val="Tahoma"/>
            <family val="2"/>
            <charset val="1"/>
          </rPr>
          <t xml:space="preserve">Author:
</t>
        </r>
        <r>
          <rPr>
            <sz val="9"/>
            <color rgb="FF000000"/>
            <rFont val="Tahoma"/>
            <family val="2"/>
            <charset val="1"/>
          </rPr>
          <t xml:space="preserve">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K55" authorId="0">
      <text>
        <r>
          <rPr>
            <b val="true"/>
            <sz val="9"/>
            <color rgb="FF000000"/>
            <rFont val="Tahoma"/>
            <family val="2"/>
            <charset val="1"/>
          </rPr>
          <t xml:space="preserve">Author:
</t>
        </r>
        <r>
          <rPr>
            <sz val="9"/>
            <color rgb="FF000000"/>
            <rFont val="Tahoma"/>
            <family val="2"/>
            <charset val="1"/>
          </rPr>
          <t xml:space="preserve">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L55" authorId="0">
      <text>
        <r>
          <rPr>
            <b val="true"/>
            <sz val="9"/>
            <color rgb="FF000000"/>
            <rFont val="Tahoma"/>
            <family val="2"/>
            <charset val="1"/>
          </rPr>
          <t xml:space="preserve">Author:
</t>
        </r>
        <r>
          <rPr>
            <sz val="9"/>
            <color rgb="FF000000"/>
            <rFont val="Tahoma"/>
            <family val="2"/>
            <charset val="1"/>
          </rPr>
          <t xml:space="preserve">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M55" authorId="0">
      <text>
        <r>
          <rPr>
            <b val="true"/>
            <sz val="9"/>
            <color rgb="FF000000"/>
            <rFont val="Tahoma"/>
            <family val="2"/>
            <charset val="1"/>
          </rPr>
          <t xml:space="preserve">Author:
</t>
        </r>
        <r>
          <rPr>
            <sz val="9"/>
            <color rgb="FF000000"/>
            <rFont val="Tahoma"/>
            <family val="2"/>
            <charset val="1"/>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N55" authorId="0">
      <text>
        <r>
          <rPr>
            <b val="true"/>
            <sz val="9"/>
            <color rgb="FF000000"/>
            <rFont val="Tahoma"/>
            <family val="2"/>
            <charset val="1"/>
          </rPr>
          <t xml:space="preserve">Author:
</t>
        </r>
        <r>
          <rPr>
            <sz val="9"/>
            <color rgb="FF000000"/>
            <rFont val="Tahoma"/>
            <family val="2"/>
            <charset val="1"/>
          </rPr>
          <t xml:space="preserve">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O55" authorId="0">
      <text>
        <r>
          <rPr>
            <b val="true"/>
            <sz val="9"/>
            <color rgb="FF000000"/>
            <rFont val="Tahoma"/>
            <family val="2"/>
            <charset val="1"/>
          </rPr>
          <t xml:space="preserve">Author:
</t>
        </r>
        <r>
          <rPr>
            <sz val="9"/>
            <color rgb="FF000000"/>
            <rFont val="Tahoma"/>
            <family val="2"/>
            <charset val="1"/>
          </rPr>
          <t xml:space="preserve">Republic of Mozambique: Third Review Under the Policy Support Instrument-Staff Report and Press Release January 2015
http://www.imf.org/external/pubs/ft/scr/2015/cr1512.pdf</t>
        </r>
      </text>
    </comment>
    <comment ref="P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P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Q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R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S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List>
</comments>
</file>

<file path=xl/comments85.xml><?xml version="1.0" encoding="utf-8"?>
<comments xmlns="http://schemas.openxmlformats.org/spreadsheetml/2006/main" xmlns:xdr="http://schemas.openxmlformats.org/drawingml/2006/spreadsheetDrawing">
  <authors>
    <author/>
  </authors>
  <commentLis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33" authorId="0">
      <text>
        <r>
          <rPr>
            <b val="true"/>
            <sz val="9"/>
            <color rgb="FF000000"/>
            <rFont val="Tahoma"/>
            <family val="2"/>
            <charset val="1"/>
          </rPr>
          <t xml:space="preserve">Author:
</t>
        </r>
        <r>
          <rPr>
            <sz val="9"/>
            <color rgb="FF000000"/>
            <rFont val="Tahoma"/>
            <family val="2"/>
            <charset val="1"/>
          </rPr>
          <t xml:space="preserve">Myanmar: Staff-Monitored Program 
January 2013 
http://www.imf.org/external/pubs/ft/scr/2013/cr1313.pdf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33" authorId="0">
      <text>
        <r>
          <rPr>
            <b val="true"/>
            <sz val="9"/>
            <color rgb="FF000000"/>
            <rFont val="Tahoma"/>
            <family val="2"/>
            <charset val="1"/>
          </rPr>
          <t xml:space="preserve">Author:
</t>
        </r>
        <r>
          <rPr>
            <sz val="9"/>
            <color rgb="FF000000"/>
            <rFont val="Tahoma"/>
            <family val="2"/>
            <charset val="1"/>
          </rPr>
          <t xml:space="preserve">Myanmar: Staff-Monitored Program 
January 2013 
http://www.imf.org/external/pubs/ft/scr/2013/cr1313.pdf</t>
        </r>
      </text>
    </comment>
    <comment ref="L40" authorId="0">
      <text>
        <r>
          <rPr>
            <b val="true"/>
            <sz val="9"/>
            <color rgb="FF000000"/>
            <rFont val="Tahoma"/>
            <family val="2"/>
            <charset val="1"/>
          </rPr>
          <t xml:space="preserve">Author:
</t>
        </r>
        <r>
          <rPr>
            <sz val="9"/>
            <color rgb="FF000000"/>
            <rFont val="Tahoma"/>
            <family val="2"/>
            <charset val="1"/>
          </rPr>
          <t xml:space="preserve">checked</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33" authorId="0">
      <text>
        <r>
          <rPr>
            <b val="true"/>
            <sz val="9"/>
            <color rgb="FF000000"/>
            <rFont val="Tahoma"/>
            <family val="2"/>
            <charset val="1"/>
          </rPr>
          <t xml:space="preserve">Author:
</t>
        </r>
        <r>
          <rPr>
            <sz val="9"/>
            <color rgb="FF000000"/>
            <rFont val="Tahoma"/>
            <family val="2"/>
            <charset val="1"/>
          </rPr>
          <t xml:space="preserve">
Myanmar: 2013 Article IV Consultation and First Review Under the Staff-Monitored Program
August 02, 2013
http://www.imf.org/external/pubs/ft/scr/2013/cr13250.pdf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33" authorId="0">
      <text>
        <r>
          <rPr>
            <b val="true"/>
            <sz val="9"/>
            <color rgb="FF000000"/>
            <rFont val="Tahoma"/>
            <family val="2"/>
            <charset val="1"/>
          </rPr>
          <t xml:space="preserve">Author:
</t>
        </r>
        <r>
          <rPr>
            <sz val="9"/>
            <color rgb="FF000000"/>
            <rFont val="Tahoma"/>
            <family val="2"/>
            <charset val="1"/>
          </rPr>
          <t xml:space="preserve">
Myanmar: Second Review Under the Staff-Monitored Program-Staff Report and Press Release
 March 28, 2014
http://www.imf.org/external/pubs/ft/scr/2014/cr1491.pdf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S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T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U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List>
</comments>
</file>

<file path=xl/comments86.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50" authorId="0">
      <text>
        <r>
          <rPr>
            <b val="true"/>
            <sz val="9"/>
            <color rgb="FF000000"/>
            <rFont val="Tahoma"/>
            <family val="2"/>
            <charset val="1"/>
          </rPr>
          <t xml:space="preserve">Author:
</t>
        </r>
        <r>
          <rPr>
            <sz val="9"/>
            <color rgb="FF000000"/>
            <rFont val="Tahoma"/>
            <family val="2"/>
            <charset val="1"/>
          </rPr>
          <t xml:space="preserve">Namibia: 2005 Article IV Consultation—Staff Report; Staff Statement; Public
Information Notice on the Executive Board Discussion; and Statement by the Executive
Director for Namibia 
April 2006
http://www.imf.org/external/pubs/ft/scr/2006/cr06152.pdf</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50" authorId="0">
      <text>
        <r>
          <rPr>
            <b val="true"/>
            <sz val="9"/>
            <color rgb="FF000000"/>
            <rFont val="Tahoma"/>
            <family val="2"/>
            <charset val="1"/>
          </rPr>
          <t xml:space="preserve">Author:
</t>
        </r>
        <r>
          <rPr>
            <sz val="9"/>
            <color rgb="FF000000"/>
            <rFont val="Tahoma"/>
            <family val="2"/>
            <charset val="1"/>
          </rPr>
          <t xml:space="preserve">Namibia: 2006 Article IV Consultation—Staff Report; Public Information Notice on the
Executive Board Discussion; and Statement by the Executive Director for Namibia 
January 2007 
http://www.imf.org/external/pubs/ft/scr/2007/cr0712.pdf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50" authorId="0">
      <text>
        <r>
          <rPr>
            <b val="true"/>
            <sz val="9"/>
            <color rgb="FF000000"/>
            <rFont val="Tahoma"/>
            <family val="2"/>
            <charset val="1"/>
          </rPr>
          <t xml:space="preserve">Author:
</t>
        </r>
        <r>
          <rPr>
            <sz val="9"/>
            <color rgb="FF000000"/>
            <rFont val="Tahoma"/>
            <family val="2"/>
            <charset val="1"/>
          </rPr>
          <t xml:space="preserve">Namibia: 2007 Article IV Consultation—Staff Report; Public Information Notice on the
Executive Board Discussion; and Statement by the Executive Director for Namibia
February 2008 
http://www.imf.org/external/pubs/ft/scr/2008/cr0883.pdf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50" authorId="0">
      <text>
        <r>
          <rPr>
            <b val="true"/>
            <sz val="9"/>
            <color rgb="FF000000"/>
            <rFont val="Tahoma"/>
            <family val="2"/>
            <charset val="1"/>
          </rPr>
          <t xml:space="preserve">Author:
</t>
        </r>
        <r>
          <rPr>
            <sz val="9"/>
            <color rgb="FF000000"/>
            <rFont val="Tahoma"/>
            <family val="2"/>
            <charset val="1"/>
          </rPr>
          <t xml:space="preserve">Namibia: 2008 Article IV Consultation—Staff Report; Public Information Notice on the
Executive Board Discussion; and Statement by the Executive Director for Namibia 
May 2009 
http://www.imf.org/external/pubs/ft/scr/2009/cr09136.pdf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L50" authorId="0">
      <text>
        <r>
          <rPr>
            <b val="true"/>
            <sz val="9"/>
            <color rgb="FF000000"/>
            <rFont val="Tahoma"/>
            <family val="2"/>
            <charset val="1"/>
          </rPr>
          <t xml:space="preserve">Author:
</t>
        </r>
        <r>
          <rPr>
            <sz val="9"/>
            <color rgb="FF000000"/>
            <rFont val="Tahoma"/>
            <family val="2"/>
            <charset val="1"/>
          </rPr>
          <t xml:space="preserve">Namibia : Staff Report for the 2011 Article IV Consultation.
 February 10, 2012
http://www.imf.org/external/pubs/ft/scr/2012/cr1241.pdf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50" authorId="0">
      <text>
        <r>
          <rPr>
            <b val="true"/>
            <sz val="9"/>
            <color rgb="FF000000"/>
            <rFont val="Tahoma"/>
            <family val="2"/>
            <charset val="1"/>
          </rPr>
          <t xml:space="preserve">Author:
</t>
        </r>
        <r>
          <rPr>
            <sz val="9"/>
            <color rgb="FF000000"/>
            <rFont val="Tahoma"/>
            <family val="2"/>
            <charset val="1"/>
          </rPr>
          <t xml:space="preserve">Namibia : Staff Report for the 2011 Article IV Consultation.
 February 10, 2012
http://www.imf.org/external/pubs/ft/scr/2012/cr1241.pdf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50" authorId="0">
      <text>
        <r>
          <rPr>
            <b val="true"/>
            <sz val="9"/>
            <color rgb="FF000000"/>
            <rFont val="Tahoma"/>
            <family val="2"/>
            <charset val="1"/>
          </rPr>
          <t xml:space="preserve">Author:
</t>
        </r>
        <r>
          <rPr>
            <sz val="9"/>
            <color rgb="FF000000"/>
            <rFont val="Tahoma"/>
            <family val="2"/>
            <charset val="1"/>
          </rPr>
          <t xml:space="preserve">Namibia: 2013 Article IV Consultation-Staff Report
 February 10, 2014
http://www.imf.org/external/pubs/ft/scr/2014/cr1440.pdf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V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W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X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Y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List>
</comments>
</file>

<file path=xl/comments87.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35" authorId="0">
      <text>
        <r>
          <rPr>
            <b val="true"/>
            <sz val="9"/>
            <color rgb="FF000000"/>
            <rFont val="Tahoma"/>
            <family val="2"/>
            <charset val="1"/>
          </rPr>
          <t xml:space="preserve">Author:
</t>
        </r>
        <r>
          <rPr>
            <sz val="9"/>
            <color rgb="FF000000"/>
            <rFont val="Tahoma"/>
            <family val="2"/>
            <charset val="1"/>
          </rPr>
          <t xml:space="preserve">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H35" authorId="0">
      <text>
        <r>
          <rPr>
            <b val="true"/>
            <sz val="9"/>
            <color rgb="FF000000"/>
            <rFont val="Tahoma"/>
            <family val="2"/>
            <charset val="1"/>
          </rPr>
          <t xml:space="preserve">Author:
</t>
        </r>
        <r>
          <rPr>
            <sz val="9"/>
            <color rgb="FF000000"/>
            <rFont val="Tahoma"/>
            <family val="2"/>
            <charset val="1"/>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I35" authorId="0">
      <text>
        <r>
          <rPr>
            <b val="true"/>
            <sz val="9"/>
            <color rgb="FF000000"/>
            <rFont val="Tahoma"/>
            <family val="2"/>
            <charset val="1"/>
          </rPr>
          <t xml:space="preserve">Author:
</t>
        </r>
        <r>
          <rPr>
            <sz val="9"/>
            <color rgb="FF000000"/>
            <rFont val="Tahoma"/>
            <family val="2"/>
            <charset val="1"/>
          </rPr>
          <t xml:space="preserve">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J35" authorId="0">
      <text>
        <r>
          <rPr>
            <b val="true"/>
            <sz val="9"/>
            <color rgb="FF000000"/>
            <rFont val="Tahoma"/>
            <family val="2"/>
            <charset val="1"/>
          </rPr>
          <t xml:space="preserve">Author:
</t>
        </r>
        <r>
          <rPr>
            <sz val="9"/>
            <color rgb="FF000000"/>
            <rFont val="Tahoma"/>
            <family val="2"/>
            <charset val="1"/>
          </rPr>
          <t xml:space="preserve">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K35" authorId="0">
      <text>
        <r>
          <rPr>
            <b val="true"/>
            <sz val="9"/>
            <color rgb="FF000000"/>
            <rFont val="Tahoma"/>
            <family val="2"/>
            <charset val="1"/>
          </rPr>
          <t xml:space="preserve">Author:
</t>
        </r>
        <r>
          <rPr>
            <sz val="9"/>
            <color rgb="FF000000"/>
            <rFont val="Tahoma"/>
            <family val="2"/>
            <charset val="1"/>
          </rPr>
          <t xml:space="preserve">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L35" authorId="0">
      <text>
        <r>
          <rPr>
            <b val="true"/>
            <sz val="9"/>
            <color rgb="FF000000"/>
            <rFont val="Tahoma"/>
            <family val="2"/>
            <charset val="1"/>
          </rPr>
          <t xml:space="preserve">Author:
</t>
        </r>
        <r>
          <rPr>
            <sz val="9"/>
            <color rgb="FF000000"/>
            <rFont val="Tahoma"/>
            <family val="2"/>
            <charset val="1"/>
          </rPr>
          <t xml:space="preserve">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35" authorId="0">
      <text>
        <r>
          <rPr>
            <b val="true"/>
            <sz val="9"/>
            <color rgb="FF000000"/>
            <rFont val="Tahoma"/>
            <family val="2"/>
            <charset val="1"/>
          </rPr>
          <t xml:space="preserve">Author:
</t>
        </r>
        <r>
          <rPr>
            <sz val="9"/>
            <color rgb="FF000000"/>
            <rFont val="Tahoma"/>
            <family val="2"/>
            <charset val="1"/>
          </rPr>
          <t xml:space="preserve">NEPAL
2011 ARTICLE IV CONSULTATION
November 2011
http://www.imf.org/external/pubs/ft/scr/2011/cr11318.pdf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35" authorId="0">
      <text>
        <r>
          <rPr>
            <b val="true"/>
            <sz val="9"/>
            <color rgb="FF000000"/>
            <rFont val="Tahoma"/>
            <family val="2"/>
            <charset val="1"/>
          </rPr>
          <t xml:space="preserve">Author:
</t>
        </r>
        <r>
          <rPr>
            <sz val="9"/>
            <color rgb="FF000000"/>
            <rFont val="Tahoma"/>
            <family val="2"/>
            <charset val="1"/>
          </rPr>
          <t xml:space="preserve">NEPAL
2012 ARTICLE IV CONSULTATION
December 2012
http://www.imf.org/external/pubs/ft/scr/2012/cr12326.pdf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35" authorId="0">
      <text>
        <r>
          <rPr>
            <b val="true"/>
            <sz val="9"/>
            <color rgb="FF000000"/>
            <rFont val="Tahoma"/>
            <family val="2"/>
            <charset val="1"/>
          </rPr>
          <t xml:space="preserve">Author:
</t>
        </r>
        <r>
          <rPr>
            <sz val="9"/>
            <color rgb="FF000000"/>
            <rFont val="Tahoma"/>
            <family val="2"/>
            <charset val="1"/>
          </rPr>
          <t xml:space="preserve">NEPAL
 2014 ARTICLE IV CONSULTATION—STAFF REPORT;
PRESS RELEASE; AND STATEMENT BY THE EXECUTIVE
DIRECTOR FOR NEPAL
July 2014
http://www.imf.org/external/pubs/ft/scr/2014/cr14214.pdf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35" authorId="0">
      <text>
        <r>
          <rPr>
            <b val="true"/>
            <sz val="9"/>
            <color rgb="FF000000"/>
            <rFont val="Tahoma"/>
            <family val="2"/>
            <charset val="1"/>
          </rPr>
          <t xml:space="preserve">Author:
</t>
        </r>
        <r>
          <rPr>
            <sz val="9"/>
            <color rgb="FF000000"/>
            <rFont val="Tahoma"/>
            <family val="2"/>
            <charset val="1"/>
          </rPr>
          <t xml:space="preserve">NEPAL
 2014 ARTICLE IV CONSULTATION—STAFF REPORT;
PRESS RELEASE; AND STATEMENT BY THE EXECUTIVE
DIRECTOR FOR NEPAL
July 2014
http://www.imf.org/external/pubs/ft/scr/2014/cr14214.pdf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X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List>
</comments>
</file>

<file path=xl/comments88.xml><?xml version="1.0" encoding="utf-8"?>
<comments xmlns="http://schemas.openxmlformats.org/spreadsheetml/2006/main" xmlns:xdr="http://schemas.openxmlformats.org/drawingml/2006/spreadsheetDrawing">
  <authors>
    <author/>
  </authors>
  <commentList>
    <comment ref="F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 authorId="0">
      <text>
        <r>
          <rPr>
            <b val="true"/>
            <sz val="9"/>
            <color rgb="FF000000"/>
            <rFont val="Tahoma"/>
            <family val="2"/>
            <charset val="1"/>
          </rPr>
          <t xml:space="preserve">Author:
</t>
        </r>
        <r>
          <rPr>
            <sz val="9"/>
            <color rgb="FF000000"/>
            <rFont val="Tahoma"/>
            <family val="2"/>
            <charset val="1"/>
          </rPr>
          <t xml:space="preserve">Projected</t>
        </r>
      </text>
    </comment>
    <comment ref="I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 authorId="0">
      <text>
        <r>
          <rPr>
            <b val="true"/>
            <sz val="9"/>
            <color rgb="FF000000"/>
            <rFont val="Tahoma"/>
            <family val="2"/>
            <charset val="1"/>
          </rPr>
          <t xml:space="preserve">Author:
</t>
        </r>
        <r>
          <rPr>
            <sz val="9"/>
            <color rgb="FF000000"/>
            <rFont val="Tahoma"/>
            <family val="2"/>
            <charset val="1"/>
          </rPr>
          <t xml:space="preserve">Projected</t>
        </r>
      </text>
    </comment>
    <comment ref="J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4" authorId="0">
      <text>
        <r>
          <rPr>
            <b val="true"/>
            <sz val="9"/>
            <color rgb="FF000000"/>
            <rFont val="Tahoma"/>
            <family val="2"/>
            <charset val="1"/>
          </rPr>
          <t xml:space="preserve">Author:
</t>
        </r>
        <r>
          <rPr>
            <sz val="9"/>
            <color rgb="FF000000"/>
            <rFont val="Tahoma"/>
            <family val="2"/>
            <charset val="1"/>
          </rPr>
          <t xml:space="preserve">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4" authorId="0">
      <text>
        <r>
          <rPr>
            <b val="true"/>
            <sz val="9"/>
            <color rgb="FF000000"/>
            <rFont val="Tahoma"/>
            <family val="2"/>
            <charset val="1"/>
          </rPr>
          <t xml:space="preserve">Author:
</t>
        </r>
        <r>
          <rPr>
            <sz val="9"/>
            <color rgb="FF000000"/>
            <rFont val="Tahoma"/>
            <family val="2"/>
            <charset val="1"/>
          </rPr>
          <t xml:space="preserve">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4" authorId="0">
      <text>
        <r>
          <rPr>
            <b val="true"/>
            <sz val="9"/>
            <color rgb="FF000000"/>
            <rFont val="Tahoma"/>
            <family val="2"/>
            <charset val="1"/>
          </rPr>
          <t xml:space="preserve">Author:
</t>
        </r>
        <r>
          <rPr>
            <sz val="9"/>
            <color rgb="FF000000"/>
            <rFont val="Tahoma"/>
            <family val="2"/>
            <charset val="1"/>
          </rPr>
          <t xml:space="preserve">
Nicaragua : Staff Report for the 2012 Article IV Consultation
 September 05, 2012
http://www.imf.org/external/pubs/cat/longres.aspx?sk=26233.0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8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1" authorId="0">
      <text>
        <r>
          <rPr>
            <b val="true"/>
            <sz val="9"/>
            <color rgb="FF000000"/>
            <rFont val="Tahoma"/>
            <family val="2"/>
            <charset val="1"/>
          </rPr>
          <t xml:space="preserve">Author:
</t>
        </r>
        <r>
          <rPr>
            <sz val="9"/>
            <color rgb="FF000000"/>
            <rFont val="Tahoma"/>
            <family val="2"/>
            <charset val="1"/>
          </rPr>
          <t xml:space="preserve">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1" authorId="0">
      <text>
        <r>
          <rPr>
            <b val="true"/>
            <sz val="9"/>
            <color rgb="FF000000"/>
            <rFont val="Tahoma"/>
            <family val="2"/>
            <charset val="1"/>
          </rPr>
          <t xml:space="preserve">Author:
</t>
        </r>
        <r>
          <rPr>
            <sz val="9"/>
            <color rgb="FF000000"/>
            <rFont val="Tahoma"/>
            <family val="2"/>
            <charset val="1"/>
          </rPr>
          <t xml:space="preserve">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1" authorId="0">
      <text>
        <r>
          <rPr>
            <b val="true"/>
            <sz val="9"/>
            <color rgb="FF000000"/>
            <rFont val="Tahoma"/>
            <family val="2"/>
            <charset val="1"/>
          </rPr>
          <t xml:space="preserve">Author:
</t>
        </r>
        <r>
          <rPr>
            <sz val="9"/>
            <color rgb="FF000000"/>
            <rFont val="Tahoma"/>
            <family val="2"/>
            <charset val="1"/>
          </rPr>
          <t xml:space="preserve">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1" authorId="0">
      <text>
        <r>
          <rPr>
            <b val="true"/>
            <sz val="9"/>
            <color rgb="FF000000"/>
            <rFont val="Tahoma"/>
            <family val="2"/>
            <charset val="1"/>
          </rPr>
          <t xml:space="preserve">Author:
</t>
        </r>
        <r>
          <rPr>
            <sz val="9"/>
            <color rgb="FF000000"/>
            <rFont val="Tahoma"/>
            <family val="2"/>
            <charset val="1"/>
          </rPr>
          <t xml:space="preserve">Niger: Request for a New Three-Year Arrangement Under the Extended Credit
Facility—Staff Report; Press Release on the Executive Board Discussion; and
Statement by the Executive Director for Niger 
May 2012
http://www.imf.org/external/pubs/ft/scr/2012/cr12109.pdf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1" authorId="0">
      <text>
        <r>
          <rPr>
            <b val="true"/>
            <sz val="9"/>
            <color rgb="FF000000"/>
            <rFont val="Tahoma"/>
            <family val="2"/>
            <charset val="1"/>
          </rPr>
          <t xml:space="preserve">Author:
</t>
        </r>
        <r>
          <rPr>
            <sz val="9"/>
            <color rgb="FF000000"/>
            <rFont val="Tahoma"/>
            <family val="2"/>
            <charset val="1"/>
          </rPr>
          <t xml:space="preserve">FIRST REVIEW UNDER THE THREE-YEAR ARRANGEMENT UNDER THE EXTENDED CREDIT
FACILITY AND REQUEST FOR A WAIVER OF NONOBSERVANCE OF PERFORMANCE
CRITERION—STAFF REPORT; STAFF SUPPLEMENTS; AND PRESS RELEASE
April 2013 
http://www.imf.org/external/pubs/ft/scr/2013/cr13104.pdf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1" authorId="0">
      <text>
        <r>
          <rPr>
            <b val="true"/>
            <sz val="9"/>
            <color rgb="FF000000"/>
            <rFont val="Tahoma"/>
            <family val="2"/>
            <charset val="1"/>
          </rPr>
          <t xml:space="preserve">Author:
</t>
        </r>
        <r>
          <rPr>
            <sz val="9"/>
            <color rgb="FF000000"/>
            <rFont val="Tahoma"/>
            <family val="2"/>
            <charset val="1"/>
          </rPr>
          <t xml:space="preserve">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X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List>
</comments>
</file>

<file path=xl/comments90.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F89" authorId="0">
      <text>
        <r>
          <rPr>
            <b val="true"/>
            <sz val="9"/>
            <color rgb="FF000000"/>
            <rFont val="Tahoma"/>
            <family val="2"/>
            <charset val="1"/>
          </rPr>
          <t xml:space="preserve">Author:
</t>
        </r>
        <r>
          <rPr>
            <sz val="9"/>
            <color rgb="FF000000"/>
            <rFont val="Tahoma"/>
            <family val="2"/>
            <charset val="1"/>
          </rPr>
          <t xml:space="preserve">Nigeria: Request for a Two-Year Policy Support Instrument—Staff Report; Staff
Statement; Press Release on the Executive Board Discussion; and Statement by the
Executive Director for Nigeria 
December 2005 
http://www.imf.org/external/pubs/ft/scr/2005/cr05432.pdf</t>
        </r>
      </text>
    </comment>
    <comment ref="G89" authorId="0">
      <text>
        <r>
          <rPr>
            <b val="true"/>
            <sz val="9"/>
            <color rgb="FF000000"/>
            <rFont val="Tahoma"/>
            <family val="2"/>
            <charset val="1"/>
          </rPr>
          <t xml:space="preserve">Author:
</t>
        </r>
        <r>
          <rPr>
            <sz val="9"/>
            <color rgb="FF000000"/>
            <rFont val="Tahoma"/>
            <family val="2"/>
            <charset val="1"/>
          </rPr>
          <t xml:space="preserve">Nigeria: First Review Under the Policy Support Instrument—Staff Report; Staff
Statement; Press Release on the Executive Board Discussion; and Statement by the
Executive Director for Nigeria
May 2006
http://www.imf.org/external/pubs/ft/scr/2006/cr06180.pdf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9" authorId="0">
      <text>
        <r>
          <rPr>
            <b val="true"/>
            <sz val="9"/>
            <color rgb="FF000000"/>
            <rFont val="Tahoma"/>
            <family val="2"/>
            <charset val="1"/>
          </rPr>
          <t xml:space="preserve">Author:
</t>
        </r>
        <r>
          <rPr>
            <sz val="9"/>
            <color rgb="FF000000"/>
            <rFont val="Tahoma"/>
            <family val="2"/>
            <charset val="1"/>
          </rPr>
          <t xml:space="preserve">Nigeria: 2007 Article IV Consultation—Staff Report; Staff Supplement and Statement;
Public Information Notice on the Executive Board Discussion; and Statement by the
Executive Director for Nigeria 
February 2008
https://www.imf.org/external/pubs/ft/scr/2008/cr0864.pdf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9" authorId="0">
      <text>
        <r>
          <rPr>
            <b val="true"/>
            <sz val="9"/>
            <color rgb="FF000000"/>
            <rFont val="Tahoma"/>
            <family val="2"/>
            <charset val="1"/>
          </rPr>
          <t xml:space="preserve">Author:
</t>
        </r>
        <r>
          <rPr>
            <sz val="9"/>
            <color rgb="FF000000"/>
            <rFont val="Tahoma"/>
            <family val="2"/>
            <charset val="1"/>
          </rPr>
          <t xml:space="preserve">Nigeria: 2007 Article IV Consultation—Staff Report; Staff Supplement and Statement;
Public Information Notice on the Executive Board Discussion; and Statement by the
Executive Director for Nigeria 
February 2008
https://www.imf.org/external/pubs/ft/scr/2008/cr0864.pdf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9" authorId="0">
      <text>
        <r>
          <rPr>
            <b val="true"/>
            <sz val="9"/>
            <color rgb="FF000000"/>
            <rFont val="Tahoma"/>
            <family val="2"/>
            <charset val="1"/>
          </rPr>
          <t xml:space="preserve">Author:
</t>
        </r>
        <r>
          <rPr>
            <sz val="9"/>
            <color rgb="FF000000"/>
            <rFont val="Tahoma"/>
            <family val="2"/>
            <charset val="1"/>
          </rPr>
          <t xml:space="preserve">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9" authorId="0">
      <text>
        <r>
          <rPr>
            <b val="true"/>
            <sz val="9"/>
            <color rgb="FF000000"/>
            <rFont val="Tahoma"/>
            <family val="2"/>
            <charset val="1"/>
          </rPr>
          <t xml:space="preserve">Author:
</t>
        </r>
        <r>
          <rPr>
            <sz val="9"/>
            <color rgb="FF000000"/>
            <rFont val="Tahoma"/>
            <family val="2"/>
            <charset val="1"/>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9" authorId="0">
      <text>
        <r>
          <rPr>
            <b val="true"/>
            <sz val="9"/>
            <color rgb="FF000000"/>
            <rFont val="Tahoma"/>
            <family val="2"/>
            <charset val="1"/>
          </rPr>
          <t xml:space="preserve">Author:
</t>
        </r>
        <r>
          <rPr>
            <sz val="9"/>
            <color rgb="FF000000"/>
            <rFont val="Tahoma"/>
            <family val="2"/>
            <charset val="1"/>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9" authorId="0">
      <text>
        <r>
          <rPr>
            <b val="true"/>
            <sz val="9"/>
            <color rgb="FF000000"/>
            <rFont val="Tahoma"/>
            <family val="2"/>
            <charset val="1"/>
          </rPr>
          <t xml:space="preserve">Author:
</t>
        </r>
        <r>
          <rPr>
            <sz val="9"/>
            <color rgb="FF000000"/>
            <rFont val="Tahoma"/>
            <family val="2"/>
            <charset val="1"/>
          </rPr>
          <t xml:space="preserve">NIGERIA
2011 ARTICLE IV CONSULTATION
July 2012
http://www.imf.org/external/pubs/ft/scr/2012/cr12194.pdf</t>
        </r>
      </text>
    </comment>
    <comment ref="M94" authorId="0">
      <text>
        <r>
          <rPr>
            <b val="true"/>
            <sz val="9"/>
            <color rgb="FF000000"/>
            <rFont val="Tahoma"/>
            <family val="2"/>
            <charset val="1"/>
          </rPr>
          <t xml:space="preserve">Author:
</t>
        </r>
        <r>
          <rPr>
            <sz val="9"/>
            <color rgb="FF000000"/>
            <rFont val="Tahoma"/>
            <family val="2"/>
            <charset val="1"/>
          </rPr>
          <t xml:space="preserve">Implicit fuel subsidy</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9" authorId="0">
      <text>
        <r>
          <rPr>
            <b val="true"/>
            <sz val="9"/>
            <color rgb="FF000000"/>
            <rFont val="Tahoma"/>
            <family val="2"/>
            <charset val="1"/>
          </rPr>
          <t xml:space="preserve">Author:
</t>
        </r>
        <r>
          <rPr>
            <sz val="9"/>
            <color rgb="FF000000"/>
            <rFont val="Tahoma"/>
            <family val="2"/>
            <charset val="1"/>
          </rPr>
          <t xml:space="preserve">NIGERIA
2013 ARTICLE IV CONSULTATION—STAFF REPORT;
PRESS RELEASE AND STATEMENT BY THE EXECUTIVE
DIRECTOR FOR NIGERIA
April 2014 
http://www.imf.org/external/pubs/ft/scr/2014/cr14103.pdf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9" authorId="0">
      <text>
        <r>
          <rPr>
            <b val="true"/>
            <sz val="9"/>
            <color rgb="FF000000"/>
            <rFont val="Tahoma"/>
            <family val="2"/>
            <charset val="1"/>
          </rPr>
          <t xml:space="preserve">Author:
</t>
        </r>
        <r>
          <rPr>
            <sz val="9"/>
            <color rgb="FF000000"/>
            <rFont val="Tahoma"/>
            <family val="2"/>
            <charset val="1"/>
          </rPr>
          <t xml:space="preserve">NIGERIA
2013 ARTICLE IV CONSULTATION—STAFF REPORT;
PRESS RELEASE AND STATEMENT BY THE EXECUTIVE
DIRECTOR FOR NIGERIA
April 2014 
http://www.imf.org/external/pubs/ft/scr/2014/cr14103.pdf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9" authorId="0">
      <text>
        <r>
          <rPr>
            <b val="true"/>
            <sz val="9"/>
            <color rgb="FF000000"/>
            <rFont val="Tahoma"/>
            <family val="2"/>
            <charset val="1"/>
          </rPr>
          <t xml:space="preserve">Author:
</t>
        </r>
        <r>
          <rPr>
            <sz val="9"/>
            <color rgb="FF000000"/>
            <rFont val="Tahoma"/>
            <family val="2"/>
            <charset val="1"/>
          </rPr>
          <t xml:space="preserve">Nigeria: 2014 Article IV Consultation-Staff Report; Press Release; and Statement by the Executive Director for Nigeria
 March 30, 2015
http://www.imf.org/external/pubs/ft/scr/2015/cr1584.pdf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9" authorId="0">
      <text>
        <r>
          <rPr>
            <b val="true"/>
            <sz val="9"/>
            <color rgb="FF000000"/>
            <rFont val="Tahoma"/>
            <family val="2"/>
            <charset val="1"/>
          </rPr>
          <t xml:space="preserve">Author:
</t>
        </r>
        <r>
          <rPr>
            <sz val="9"/>
            <color rgb="FF000000"/>
            <rFont val="Tahoma"/>
            <family val="2"/>
            <charset val="1"/>
          </rPr>
          <t xml:space="preserve">Nigeria: 2014 Article IV Consultation-Staff Report; Press Release; and Statement by the Executive Director for Nigeria
 March 30, 2015
http://www.imf.org/external/pubs/ft/scr/2015/cr1584.pdf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List>
</comments>
</file>

<file path=xl/comments91.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66" authorId="0">
      <text>
        <r>
          <rPr>
            <b val="true"/>
            <sz val="9"/>
            <color rgb="FF000000"/>
            <rFont val="Tahoma"/>
            <family val="2"/>
            <charset val="1"/>
          </rPr>
          <t xml:space="preserve">Author:
</t>
        </r>
        <r>
          <rPr>
            <sz val="9"/>
            <color rgb="FF000000"/>
            <rFont val="Tahoma"/>
            <family val="2"/>
            <charset val="1"/>
          </rPr>
          <t xml:space="preserve">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66" authorId="0">
      <text>
        <r>
          <rPr>
            <b val="true"/>
            <sz val="9"/>
            <color rgb="FF000000"/>
            <rFont val="Tahoma"/>
            <family val="2"/>
            <charset val="1"/>
          </rPr>
          <t xml:space="preserve">Author:
</t>
        </r>
        <r>
          <rPr>
            <sz val="9"/>
            <color rgb="FF000000"/>
            <rFont val="Tahoma"/>
            <family val="2"/>
            <charset val="1"/>
          </rPr>
          <t xml:space="preserve">Pakistan: 2006 Article IV Consultation—Staff Report; Public Information Notice on 
the Executive Board Discussion; and Statement by the Exec
January 2008 
http://www.imf.org/external/pubs/ft/scr/2008/cr0821.pdf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66" authorId="0">
      <text>
        <r>
          <rPr>
            <b val="true"/>
            <sz val="9"/>
            <color rgb="FF000000"/>
            <rFont val="Tahoma"/>
            <family val="2"/>
            <charset val="1"/>
          </rPr>
          <t xml:space="preserve">Author:
</t>
        </r>
        <r>
          <rPr>
            <sz val="9"/>
            <color rgb="FF000000"/>
            <rFont val="Tahoma"/>
            <family val="2"/>
            <charset val="1"/>
          </rPr>
          <t xml:space="preserve">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92.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F46" authorId="0">
      <text>
        <r>
          <rPr>
            <b val="true"/>
            <sz val="9"/>
            <color rgb="FF000000"/>
            <rFont val="Tahoma"/>
            <family val="2"/>
            <charset val="1"/>
          </rPr>
          <t xml:space="preserve">Author:
</t>
        </r>
        <r>
          <rPr>
            <sz val="9"/>
            <color rgb="FF000000"/>
            <rFont val="Tahoma"/>
            <family val="2"/>
            <charset val="1"/>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G46" authorId="0">
      <text>
        <r>
          <rPr>
            <b val="true"/>
            <sz val="9"/>
            <color rgb="FF000000"/>
            <rFont val="Tahoma"/>
            <family val="2"/>
            <charset val="1"/>
          </rPr>
          <t xml:space="preserve">Author:
</t>
        </r>
        <r>
          <rPr>
            <sz val="9"/>
            <color rgb="FF000000"/>
            <rFont val="Tahoma"/>
            <family val="2"/>
            <charset val="1"/>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H46" authorId="0">
      <text>
        <r>
          <rPr>
            <b val="true"/>
            <sz val="9"/>
            <color rgb="FF000000"/>
            <rFont val="Tahoma"/>
            <family val="2"/>
            <charset val="1"/>
          </rPr>
          <t xml:space="preserve">Author:
</t>
        </r>
        <r>
          <rPr>
            <sz val="9"/>
            <color rgb="FF000000"/>
            <rFont val="Tahoma"/>
            <family val="2"/>
            <charset val="1"/>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I46" authorId="0">
      <text>
        <r>
          <rPr>
            <b val="true"/>
            <sz val="9"/>
            <color rgb="FF000000"/>
            <rFont val="Tahoma"/>
            <family val="2"/>
            <charset val="1"/>
          </rPr>
          <t xml:space="preserve">Author:
</t>
        </r>
        <r>
          <rPr>
            <sz val="9"/>
            <color rgb="FF000000"/>
            <rFont val="Tahoma"/>
            <family val="2"/>
            <charset val="1"/>
          </rPr>
          <t xml:space="preserve">Republic of Palau: 2010 Article IV Consultation—Staff Report; a Public Information
Notice; and a Statement by the Executive Director of the Republic of Palau on the
Executive Board Discussion.
May 2010
http://www.imf.org/external/pubs/ft/scr/2010/cr10116.pdf</t>
        </r>
      </text>
    </comment>
    <comment ref="J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J46" authorId="0">
      <text>
        <r>
          <rPr>
            <b val="true"/>
            <sz val="9"/>
            <color rgb="FF000000"/>
            <rFont val="Tahoma"/>
            <family val="2"/>
            <charset val="1"/>
          </rPr>
          <t xml:space="preserve">Author:
</t>
        </r>
        <r>
          <rPr>
            <sz val="9"/>
            <color rgb="FF000000"/>
            <rFont val="Tahoma"/>
            <family val="2"/>
            <charset val="1"/>
          </rPr>
          <t xml:space="preserve">Republic of Palau: 2010 Article IV Consultation—Staff Report; a Public Information
Notice; and a Statement by the Executive Director of the Republic of Palau on the
Executive Board Discussion.
May 2010
http://www.imf.org/external/pubs/ft/scr/2010/cr10116.pdf</t>
        </r>
      </text>
    </comment>
    <comment ref="K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K46" authorId="0">
      <text>
        <r>
          <rPr>
            <b val="true"/>
            <sz val="9"/>
            <color rgb="FF000000"/>
            <rFont val="Tahoma"/>
            <family val="2"/>
            <charset val="1"/>
          </rPr>
          <t xml:space="preserve">Author:
</t>
        </r>
        <r>
          <rPr>
            <sz val="9"/>
            <color rgb="FF000000"/>
            <rFont val="Tahoma"/>
            <family val="2"/>
            <charset val="1"/>
          </rPr>
          <t xml:space="preserve">
Republic of Palau : Staff Report for the 2012 Article IV Consultation
March 14, 2012
http://www.imf.org/external/pubs/ft/scr/2012/cr1254.pdf</t>
        </r>
      </text>
    </comment>
    <comment ref="L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L46" authorId="0">
      <text>
        <r>
          <rPr>
            <b val="true"/>
            <sz val="9"/>
            <color rgb="FF000000"/>
            <rFont val="Tahoma"/>
            <family val="2"/>
            <charset val="1"/>
          </rPr>
          <t xml:space="preserve">Author:
</t>
        </r>
        <r>
          <rPr>
            <sz val="9"/>
            <color rgb="FF000000"/>
            <rFont val="Tahoma"/>
            <family val="2"/>
            <charset val="1"/>
          </rPr>
          <t xml:space="preserve">
Republic of Palau : Staff Report for the 2012 Article IV Consultation
March 14, 2012
http://www.imf.org/external/pubs/ft/scr/2012/cr1254.pdf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 </t>
        </r>
      </text>
    </comment>
    <comment ref="U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List>
</comments>
</file>

<file path=xl/comments9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E3" authorId="0">
      <text>
        <r>
          <rPr>
            <b val="true"/>
            <sz val="9"/>
            <color rgb="FF000000"/>
            <rFont val="Tahoma"/>
            <family val="2"/>
            <charset val="1"/>
          </rPr>
          <t xml:space="preserve">Author:
</t>
        </r>
      </text>
    </comment>
    <comment ref="E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3" authorId="0">
      <text>
        <r>
          <rPr>
            <b val="true"/>
            <sz val="9"/>
            <color rgb="FF000000"/>
            <rFont val="Tahoma"/>
            <family val="2"/>
            <charset val="1"/>
          </rPr>
          <t xml:space="preserve">Author:
</t>
        </r>
        <r>
          <rPr>
            <sz val="9"/>
            <color rgb="FF000000"/>
            <rFont val="Tahoma"/>
            <family val="2"/>
            <charset val="1"/>
          </rPr>
          <t xml:space="preserve">Panama: 2009 Article IV Consultation—Staff Report; Staff Statement and
Supplement; Public Information Notice on the Executive Board Discussion; and
Statement by the Executive Director for Panama 
July 2009 
http://www.imf.org/external/pubs/ft/scr/2009/cr09207.pdf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3" authorId="0">
      <text>
        <r>
          <rPr>
            <b val="true"/>
            <sz val="9"/>
            <color rgb="FF000000"/>
            <rFont val="Tahoma"/>
            <family val="2"/>
            <charset val="1"/>
          </rPr>
          <t xml:space="preserve">Author:
</t>
        </r>
        <r>
          <rPr>
            <sz val="9"/>
            <color rgb="FF000000"/>
            <rFont val="Tahoma"/>
            <family val="2"/>
            <charset val="1"/>
          </rPr>
          <t xml:space="preserve">Panama: 2010 Article IV Consultation—Staff Report; Public Information Notice on the
Executive Board Discussion; and Statement by the Executive Director for Panama 
October 2010 
http://www.imf.org/external/pubs/ft/scr/2010/cr10314.pdf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3" authorId="0">
      <text>
        <r>
          <rPr>
            <b val="true"/>
            <sz val="9"/>
            <color rgb="FF000000"/>
            <rFont val="Tahoma"/>
            <family val="2"/>
            <charset val="1"/>
          </rPr>
          <t xml:space="preserve">Author:
</t>
        </r>
        <r>
          <rPr>
            <sz val="9"/>
            <color rgb="FF000000"/>
            <rFont val="Tahoma"/>
            <family val="2"/>
            <charset val="1"/>
          </rPr>
          <t xml:space="preserve">Panama: 2010 Article IV Consultation—Staff Report; Public Information Notice on the
Executive Board Discussion; and Statement by the Executive Director for Panama 
October 2010 
http://www.imf.org/external/pubs/ft/scr/2010/cr10314.pdf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3" authorId="0">
      <text>
        <r>
          <rPr>
            <b val="true"/>
            <sz val="9"/>
            <color rgb="FF000000"/>
            <rFont val="Tahoma"/>
            <family val="2"/>
            <charset val="1"/>
          </rPr>
          <t xml:space="preserve">Author:
</t>
        </r>
        <r>
          <rPr>
            <sz val="9"/>
            <color rgb="FF000000"/>
            <rFont val="Tahoma"/>
            <family val="2"/>
            <charset val="1"/>
          </rPr>
          <t xml:space="preserve">
Panama : 2012 Article IV Consultation
March 28, 2013
http://www.imf.org/external/pubs/cat/longres.aspx?sk=40442.0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3" authorId="0">
      <text>
        <r>
          <rPr>
            <b val="true"/>
            <sz val="9"/>
            <color rgb="FF000000"/>
            <rFont val="Tahoma"/>
            <family val="2"/>
            <charset val="1"/>
          </rPr>
          <t xml:space="preserve">Author:
</t>
        </r>
        <r>
          <rPr>
            <sz val="9"/>
            <color rgb="FF000000"/>
            <rFont val="Tahoma"/>
            <family val="2"/>
            <charset val="1"/>
          </rPr>
          <t xml:space="preserve">Panama: 2014 Article IV Consultation-Staff Report; Press Release; and Statement by the Executive Director for Panama
June 09, 2014
http://www.imf.org/external/pubs/ft/scr/2014/cr14157.pdf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3" authorId="0">
      <text>
        <r>
          <rPr>
            <b val="true"/>
            <sz val="9"/>
            <color rgb="FF000000"/>
            <rFont val="Tahoma"/>
            <family val="2"/>
            <charset val="1"/>
          </rPr>
          <t xml:space="preserve">Author:
</t>
        </r>
        <r>
          <rPr>
            <sz val="9"/>
            <color rgb="FF000000"/>
            <rFont val="Tahoma"/>
            <family val="2"/>
            <charset val="1"/>
          </rPr>
          <t xml:space="preserve">Panama: 2014 Article IV Consultation-Staff Report; Press Release; and Statement by the Executive Director for Panama
June 09, 2014
http://www.imf.org/external/pubs/ft/scr/2014/cr14157.pdf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9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
</t>
        </r>
      </text>
    </comment>
    <comment ref="D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November 2004 
http://www.imf.org/external/pubs/ft/scr/2004/cr04356.pdf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2006 
http://www.imf.org/external/pubs/ft/scr/2006/cr06105.pdf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4" authorId="0">
      <text>
        <r>
          <rPr>
            <b val="true"/>
            <sz val="9"/>
            <color rgb="FF000000"/>
            <rFont val="Tahoma"/>
            <family val="2"/>
            <charset val="1"/>
          </rPr>
          <t xml:space="preserve">Author:
</t>
        </r>
        <r>
          <rPr>
            <sz val="9"/>
            <color rgb="FF000000"/>
            <rFont val="Tahoma"/>
            <family val="2"/>
            <charset val="1"/>
          </rPr>
          <t xml:space="preserve">Papua New Guinea: Selected Issues Paper and Statistical Appendix 
March 2007 
http://www.imf.org/external/pubs/ft/scr/2007/cr07112.pdf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2008 
http://www.imf.org/external/pubs/ft/scr/2008/cr0893.pdf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2008 
http://www.imf.org/external/pubs/ft/scr/2008/cr0893.pdf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2008 
http://www.imf.org/external/pubs/ft/scr/2008/cr0893.pdf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4" authorId="0">
      <text>
        <r>
          <rPr>
            <b val="true"/>
            <sz val="9"/>
            <color rgb="FF000000"/>
            <rFont val="Tahoma"/>
            <family val="2"/>
            <charset val="1"/>
          </rPr>
          <t xml:space="preserve">Author:
</t>
        </r>
        <r>
          <rPr>
            <sz val="9"/>
            <color rgb="FF000000"/>
            <rFont val="Tahoma"/>
            <family val="2"/>
            <charset val="1"/>
          </rPr>
          <t xml:space="preserve">Papua New Guinea: Selected Issues Paper and Statistical Appendix 
June 2010
http://www.imf.org/external/pubs/ft/scr/2010/cr10163.pdf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4" authorId="0">
      <text>
        <r>
          <rPr>
            <b val="true"/>
            <sz val="9"/>
            <color rgb="FF000000"/>
            <rFont val="Tahoma"/>
            <family val="2"/>
            <charset val="1"/>
          </rPr>
          <t xml:space="preserve">Author:
</t>
        </r>
        <r>
          <rPr>
            <sz val="9"/>
            <color rgb="FF000000"/>
            <rFont val="Tahoma"/>
            <family val="2"/>
            <charset val="1"/>
          </rPr>
          <t xml:space="preserve">Papua New Guinea: Selected Issues Paper and Statistical Appendix 
June 2010
http://www.imf.org/external/pubs/ft/scr/2010/cr10163.pdf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4" authorId="0">
      <text>
        <r>
          <rPr>
            <b val="true"/>
            <sz val="9"/>
            <color rgb="FF000000"/>
            <rFont val="Tahoma"/>
            <family val="2"/>
            <charset val="1"/>
          </rPr>
          <t xml:space="preserve">Author:
</t>
        </r>
        <r>
          <rPr>
            <sz val="9"/>
            <color rgb="FF000000"/>
            <rFont val="Tahoma"/>
            <family val="2"/>
            <charset val="1"/>
          </rPr>
          <t xml:space="preserve">Papua New Guinea: 2012 Article IV Consultation—Staff Report; Public Information
Notice
May 2012
http://www.imf.org/external/pubs/ft/scr/2012/cr12126.pdf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4" authorId="0">
      <text>
        <r>
          <rPr>
            <b val="true"/>
            <sz val="9"/>
            <color rgb="FF000000"/>
            <rFont val="Tahoma"/>
            <family val="2"/>
            <charset val="1"/>
          </rPr>
          <t xml:space="preserve">Author:
</t>
        </r>
        <r>
          <rPr>
            <sz val="9"/>
            <color rgb="FF000000"/>
            <rFont val="Tahoma"/>
            <family val="2"/>
            <charset val="1"/>
          </rPr>
          <t xml:space="preserve">Papua New Guinea: Staff Report for the 2013 Article IV Consultation
 December 03, 2013
http://www.imf.org/external/pubs/ft/scr/2013/cr13339.pdf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4" authorId="0">
      <text>
        <r>
          <rPr>
            <b val="true"/>
            <sz val="9"/>
            <color rgb="FF000000"/>
            <rFont val="Tahoma"/>
            <family val="2"/>
            <charset val="1"/>
          </rPr>
          <t xml:space="preserve">Author:
</t>
        </r>
        <r>
          <rPr>
            <sz val="9"/>
            <color rgb="FF000000"/>
            <rFont val="Tahoma"/>
            <family val="2"/>
            <charset val="1"/>
          </rPr>
          <t xml:space="preserve">
Papua New Guinea: 2014 Article IV Consultation-Staff Report; Press Release
 December 02, 2014
http://www.imf.org/external/pubs/ft/scr/2014/cr14325.pdf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4" authorId="0">
      <text>
        <r>
          <rPr>
            <b val="true"/>
            <sz val="9"/>
            <color rgb="FF000000"/>
            <rFont val="Tahoma"/>
            <family val="2"/>
            <charset val="1"/>
          </rPr>
          <t xml:space="preserve">Author:
</t>
        </r>
        <r>
          <rPr>
            <sz val="9"/>
            <color rgb="FF000000"/>
            <rFont val="Tahoma"/>
            <family val="2"/>
            <charset val="1"/>
          </rPr>
          <t xml:space="preserve">
Papua New Guinea: 2014 Article IV Consultation-Staff Report; Press Release
 December 02, 2014
http://www.imf.org/external/pubs/ft/scr/2014/cr14325.pdf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4" authorId="0">
      <text>
        <r>
          <rPr>
            <b val="true"/>
            <sz val="9"/>
            <color rgb="FF000000"/>
            <rFont val="Tahoma"/>
            <family val="2"/>
            <charset val="1"/>
          </rPr>
          <t xml:space="preserve">Author:
</t>
        </r>
        <r>
          <rPr>
            <sz val="9"/>
            <color rgb="FF000000"/>
            <rFont val="Tahoma"/>
            <family val="2"/>
            <charset val="1"/>
          </rPr>
          <t xml:space="preserve">
Papua New Guinea: 2014 Article IV Consultation-Staff Report; Press Release
 December 02, 2014
http://www.imf.org/external/pubs/ft/scr/2014/cr14325.pdf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9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List>
</comments>
</file>

<file path=xl/comments9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1" authorId="0">
      <text>
        <r>
          <rPr>
            <b val="true"/>
            <sz val="9"/>
            <color rgb="FF000000"/>
            <rFont val="Tahoma"/>
            <family val="2"/>
            <charset val="1"/>
          </rPr>
          <t xml:space="preserve">Author:
</t>
        </r>
        <r>
          <rPr>
            <sz val="9"/>
            <color rgb="FF000000"/>
            <rFont val="Tahoma"/>
            <family val="2"/>
            <charset val="1"/>
          </rPr>
          <t xml:space="preserve">Peru : 2012 Article IV Consultation
 February 22, 2013
http://www.imf.org/external/pubs/cat/longres.aspx?sk=40332.0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1" authorId="0">
      <text>
        <r>
          <rPr>
            <b val="true"/>
            <sz val="9"/>
            <color rgb="FF000000"/>
            <rFont val="Tahoma"/>
            <family val="2"/>
            <charset val="1"/>
          </rPr>
          <t xml:space="preserve">Author:
</t>
        </r>
        <r>
          <rPr>
            <sz val="9"/>
            <color rgb="FF000000"/>
            <rFont val="Tahoma"/>
            <family val="2"/>
            <charset val="1"/>
          </rPr>
          <t xml:space="preserve">Peru: Staff Report for the 2013 Article IV Consultation
January 29, 2014
http://www.imf.org/external/pubs/ft/scr/2014/cr1421.pdf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1" authorId="0">
      <text>
        <r>
          <rPr>
            <b val="true"/>
            <sz val="9"/>
            <color rgb="FF000000"/>
            <rFont val="Tahoma"/>
            <family val="2"/>
            <charset val="1"/>
          </rPr>
          <t xml:space="preserve">Author:
</t>
        </r>
        <r>
          <rPr>
            <sz val="9"/>
            <color rgb="FF000000"/>
            <rFont val="Tahoma"/>
            <family val="2"/>
            <charset val="1"/>
          </rPr>
          <t xml:space="preserve">Peru: Staff Report for the 2013 Article IV Consultation
January 29, 2014
http://www.imf.org/external/pubs/ft/scr/2014/cr1421.pdf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List>
</comments>
</file>

<file path=xl/comments97.xml><?xml version="1.0" encoding="utf-8"?>
<comments xmlns="http://schemas.openxmlformats.org/spreadsheetml/2006/main" xmlns:xdr="http://schemas.openxmlformats.org/drawingml/2006/spreadsheetDrawing">
  <authors>
    <author/>
  </authors>
  <commentLis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4" authorId="0">
      <text>
        <r>
          <rPr>
            <b val="true"/>
            <sz val="9"/>
            <color rgb="FF000000"/>
            <rFont val="Tahoma"/>
            <family val="2"/>
            <charset val="1"/>
          </rPr>
          <t xml:space="preserve">Author:
</t>
        </r>
        <r>
          <rPr>
            <sz val="9"/>
            <color rgb="FF000000"/>
            <rFont val="Tahoma"/>
            <family val="2"/>
            <charset val="1"/>
          </rPr>
          <t xml:space="preserve">
Philippines : 2013 Article IV Consultation
 April 18, 2013
http://www.imf.org/external/pubs/ft/scr/2013/cr13102.pdf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9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34" authorId="0">
      <text>
        <r>
          <rPr>
            <b val="true"/>
            <sz val="9"/>
            <color rgb="FF000000"/>
            <rFont val="Tahoma"/>
            <family val="2"/>
            <charset val="1"/>
          </rPr>
          <t xml:space="preserve">Author:
</t>
        </r>
        <r>
          <rPr>
            <sz val="9"/>
            <color rgb="FF000000"/>
            <rFont val="Tahoma"/>
            <family val="2"/>
            <charset val="1"/>
          </rPr>
          <t xml:space="preserve">Russian Federation: 2008 Article IV Consultation-Staff Report; Staff Statement; and Public Information Notice on the Executive Board Discussion
 September 22, 2008
http://www.imf.org/external/pubs/cat/longres.aspx?sk=22369.0</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34" authorId="0">
      <text>
        <r>
          <rPr>
            <b val="true"/>
            <sz val="9"/>
            <color rgb="FF000000"/>
            <rFont val="Tahoma"/>
            <family val="2"/>
            <charset val="1"/>
          </rPr>
          <t xml:space="preserve">Author:
</t>
        </r>
        <r>
          <rPr>
            <sz val="9"/>
            <color rgb="FF000000"/>
            <rFont val="Tahoma"/>
            <family val="2"/>
            <charset val="1"/>
          </rPr>
          <t xml:space="preserve">Russian Federation: 2008 Article IV Consultation-Staff Report; Staff Statement; and Public Information Notice on the Executive Board Discussion
 September 22, 2008
http://www.imf.org/external/pubs/cat/longres.aspx?sk=22369.0</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34" authorId="0">
      <text>
        <r>
          <rPr>
            <b val="true"/>
            <sz val="9"/>
            <color rgb="FF000000"/>
            <rFont val="Tahoma"/>
            <family val="2"/>
            <charset val="1"/>
          </rPr>
          <t xml:space="preserve">Author:
</t>
        </r>
        <r>
          <rPr>
            <sz val="9"/>
            <color rgb="FF000000"/>
            <rFont val="Tahoma"/>
            <family val="2"/>
            <charset val="1"/>
          </rPr>
          <t xml:space="preserve">
Russian Federation: 2009 Article IV Consultation - Staff Report; Staff Statement; Public Information Notice on the Executive Board Discussion
August 07, 2009
http://www.imf.org/external/pubs/ft/scr/2009/cr09246.pdf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34" authorId="0">
      <text>
        <r>
          <rPr>
            <b val="true"/>
            <sz val="9"/>
            <color rgb="FF000000"/>
            <rFont val="Tahoma"/>
            <family val="2"/>
            <charset val="1"/>
          </rPr>
          <t xml:space="preserve">Author:
</t>
        </r>
        <r>
          <rPr>
            <sz val="9"/>
            <color rgb="FF000000"/>
            <rFont val="Tahoma"/>
            <family val="2"/>
            <charset val="1"/>
          </rPr>
          <t xml:space="preserve">
Russian Federation: 2009 Article IV Consultation - Staff Report; Staff Statement; Public Information Notice on the Executive Board Discussion
August 07, 2009
http://www.imf.org/external/pubs/ft/scr/2009/cr09246.pdf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4" authorId="0">
      <text>
        <r>
          <rPr>
            <b val="true"/>
            <sz val="9"/>
            <color rgb="FF000000"/>
            <rFont val="Tahoma"/>
            <family val="2"/>
            <charset val="1"/>
          </rPr>
          <t xml:space="preserve">Author:
</t>
        </r>
        <r>
          <rPr>
            <sz val="9"/>
            <color rgb="FF000000"/>
            <rFont val="Tahoma"/>
            <family val="2"/>
            <charset val="1"/>
          </rPr>
          <t xml:space="preserve">
Russian Federation: 2009 Article IV Consultation - Staff Report; Staff Statement; Public Information Notice on the Executive Board Discussion
August 07, 2009
http://www.imf.org/external/pubs/ft/scr/2009/cr09246.pdf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4" authorId="0">
      <text>
        <r>
          <rPr>
            <b val="true"/>
            <sz val="9"/>
            <color rgb="FF000000"/>
            <rFont val="Tahoma"/>
            <family val="2"/>
            <charset val="1"/>
          </rPr>
          <t xml:space="preserve">Author:
</t>
        </r>
        <r>
          <rPr>
            <sz val="9"/>
            <color rgb="FF000000"/>
            <rFont val="Tahoma"/>
            <family val="2"/>
            <charset val="1"/>
          </rPr>
          <t xml:space="preserve">Russian Federation: 2014 Article IV Consultation-Staff Report; Informational Annex; Press Release
 July 01, 2014
http://www.imf.org/external/pubs/ft/scr/2014/cr14175.pdf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4" authorId="0">
      <text>
        <r>
          <rPr>
            <b val="true"/>
            <sz val="9"/>
            <color rgb="FF000000"/>
            <rFont val="Tahoma"/>
            <family val="2"/>
            <charset val="1"/>
          </rPr>
          <t xml:space="preserve">Author:
</t>
        </r>
        <r>
          <rPr>
            <sz val="9"/>
            <color rgb="FF000000"/>
            <rFont val="Tahoma"/>
            <family val="2"/>
            <charset val="1"/>
          </rPr>
          <t xml:space="preserve">Russian Federation: 2014 Article IV Consultation-Staff Report; Informational Annex; Press Release
 July 01, 2014
http://www.imf.org/external/pubs/ft/scr/2014/cr14175.pdf
</t>
        </r>
      </text>
    </comment>
    <comment ref="O3" authorId="0">
      <text>
        <r>
          <rPr>
            <b val="true"/>
            <sz val="9"/>
            <color rgb="FF000000"/>
            <rFont val="Tahoma"/>
            <family val="2"/>
            <charset val="1"/>
          </rPr>
          <t xml:space="preserve">Author:
</t>
        </r>
      </text>
    </comment>
    <comment ref="O34" authorId="0">
      <text>
        <r>
          <rPr>
            <b val="true"/>
            <sz val="9"/>
            <color rgb="FF000000"/>
            <rFont val="Tahoma"/>
            <family val="2"/>
            <charset val="1"/>
          </rPr>
          <t xml:space="preserve">Author:
</t>
        </r>
        <r>
          <rPr>
            <sz val="9"/>
            <color rgb="FF000000"/>
            <rFont val="Tahoma"/>
            <family val="2"/>
            <charset val="1"/>
          </rPr>
          <t xml:space="preserve">Russian Federation: 2014 Article IV Consultation-Staff Report; Informational Annex; Press Release
 July 01, 2014
http://www.imf.org/external/pubs/ft/scr/2014/cr14175.pdf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List>
</comments>
</file>

<file path=xl/comments99.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E66" authorId="0">
      <text>
        <r>
          <rPr>
            <b val="true"/>
            <sz val="9"/>
            <color rgb="FF000000"/>
            <rFont val="Tahoma"/>
            <family val="2"/>
            <charset val="1"/>
          </rPr>
          <t xml:space="preserve">Author:
</t>
        </r>
        <r>
          <rPr>
            <sz val="9"/>
            <color rgb="FF000000"/>
            <rFont val="Tahoma"/>
            <family val="2"/>
            <charset val="1"/>
          </rPr>
          <t xml:space="preserve">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F66" authorId="0">
      <text>
        <r>
          <rPr>
            <b val="true"/>
            <sz val="9"/>
            <color rgb="FF000000"/>
            <rFont val="Tahoma"/>
            <family val="2"/>
            <charset val="1"/>
          </rPr>
          <t xml:space="preserve">Author:
</t>
        </r>
        <r>
          <rPr>
            <sz val="9"/>
            <color rgb="FF000000"/>
            <rFont val="Tahoma"/>
            <family val="2"/>
            <charset val="1"/>
          </rPr>
          <t xml:space="preserve">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G66" authorId="0">
      <text>
        <r>
          <rPr>
            <b val="true"/>
            <sz val="9"/>
            <color rgb="FF000000"/>
            <rFont val="Tahoma"/>
            <family val="2"/>
            <charset val="1"/>
          </rPr>
          <t xml:space="preserve">Author:
</t>
        </r>
        <r>
          <rPr>
            <sz val="9"/>
            <color rgb="FF000000"/>
            <rFont val="Tahoma"/>
            <family val="2"/>
            <charset val="1"/>
          </rPr>
          <t xml:space="preserve">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H66" authorId="0">
      <text>
        <r>
          <rPr>
            <b val="true"/>
            <sz val="9"/>
            <color rgb="FF000000"/>
            <rFont val="Tahoma"/>
            <family val="2"/>
            <charset val="1"/>
          </rPr>
          <t xml:space="preserve">Author:
</t>
        </r>
        <r>
          <rPr>
            <sz val="9"/>
            <color rgb="FF000000"/>
            <rFont val="Tahoma"/>
            <family val="2"/>
            <charset val="1"/>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I66" authorId="0">
      <text>
        <r>
          <rPr>
            <b val="true"/>
            <sz val="9"/>
            <color rgb="FF000000"/>
            <rFont val="Tahoma"/>
            <family val="2"/>
            <charset val="1"/>
          </rPr>
          <t xml:space="preserve">Author:
</t>
        </r>
        <r>
          <rPr>
            <sz val="9"/>
            <color rgb="FF000000"/>
            <rFont val="Tahoma"/>
            <family val="2"/>
            <charset val="1"/>
          </rPr>
          <t xml:space="preserve">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J66" authorId="0">
      <text>
        <r>
          <rPr>
            <b val="true"/>
            <sz val="9"/>
            <color rgb="FF000000"/>
            <rFont val="Tahoma"/>
            <family val="2"/>
            <charset val="1"/>
          </rPr>
          <t xml:space="preserve">Author:
</t>
        </r>
        <r>
          <rPr>
            <sz val="9"/>
            <color rgb="FF000000"/>
            <rFont val="Tahoma"/>
            <family val="2"/>
            <charset val="1"/>
          </rPr>
          <t xml:space="preserve">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K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Instrument—Staff Report; Staff
Supplement; Press Release on the Executive Board Discussion; and Statement by the
Executive Director for Rwanda. 
January 2012
https://www.imf.org/external/pubs/ft/scr/2012/cr1215.pdf</t>
        </r>
      </text>
    </comment>
    <comment ref="L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L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Instrument—Staff Report; Staff
Supplement; Press Release on the Executive Board Discussion; and Statement by the
Executive Director for Rwanda. 
January 2012
https://www.imf.org/external/pubs/ft/scr/2012/cr1215.pdf</t>
        </r>
      </text>
    </comment>
    <comment ref="M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M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Instrument—Staff Report; Staff
Supplement; Press Release on the Executive Board Discussion; and Statement by the
Executive Director for Rwanda. 
January 2012
https://www.imf.org/external/pubs/ft/scr/2012/cr1215.pdf</t>
        </r>
      </text>
    </comment>
    <comment ref="N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N66" authorId="0">
      <text>
        <r>
          <rPr>
            <b val="true"/>
            <sz val="9"/>
            <color rgb="FF000000"/>
            <rFont val="Tahoma"/>
            <family val="2"/>
            <charset val="1"/>
          </rPr>
          <t xml:space="preserve">Author:
</t>
        </r>
        <r>
          <rPr>
            <sz val="9"/>
            <color rgb="FF000000"/>
            <rFont val="Tahoma"/>
            <family val="2"/>
            <charset val="1"/>
          </rPr>
          <t xml:space="preserve">RWANDA
2014 ARTICLE IV CONSULTATION AND SECOND REVIEW
UNDER THE POLICY SUPPORT INSTRUMENT—STAFF REPORT;
PRESS RELEASE 
December 2014
https://www.imf.org/external/pubs/ft/scr/2014/cr14343.pdf</t>
        </r>
      </text>
    </comment>
    <comment ref="O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O66" authorId="0">
      <text>
        <r>
          <rPr>
            <b val="true"/>
            <sz val="9"/>
            <color rgb="FF000000"/>
            <rFont val="Tahoma"/>
            <family val="2"/>
            <charset val="1"/>
          </rPr>
          <t xml:space="preserve">Author:
</t>
        </r>
        <r>
          <rPr>
            <sz val="9"/>
            <color rgb="FF000000"/>
            <rFont val="Tahoma"/>
            <family val="2"/>
            <charset val="1"/>
          </rPr>
          <t xml:space="preserve">RWANDA
2014 ARTICLE IV CONSULTATION AND SECOND REVIEW
UNDER THE POLICY SUPPORT INSTRUMENT—STAFF REPORT;
PRESS RELEASE 
December 2014
https://www.imf.org/external/pubs/ft/scr/2014/cr14343.pdf</t>
        </r>
      </text>
    </comment>
    <comment ref="P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P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Q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Q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R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R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S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S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T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T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U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U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V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V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List>
</comments>
</file>

<file path=xl/comments100.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D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2005 
http://www.imf.org/external/pubs/ft/scr/2005/cr05221.pdf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E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2005 
http://www.imf.org/external/pubs/ft/scr/2005/cr05221.pdf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F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G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H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I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J34" authorId="0">
      <text>
        <r>
          <rPr>
            <b val="true"/>
            <sz val="9"/>
            <color rgb="FF000000"/>
            <rFont val="Tahoma"/>
            <family val="2"/>
            <charset val="1"/>
          </rPr>
          <t xml:space="preserve">Author:
</t>
        </r>
        <r>
          <rPr>
            <sz val="9"/>
            <color rgb="FF000000"/>
            <rFont val="Tahoma"/>
            <family val="2"/>
            <charset val="1"/>
          </rPr>
          <t xml:space="preserve">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34" authorId="0">
      <text>
        <r>
          <rPr>
            <b val="true"/>
            <sz val="9"/>
            <color rgb="FF000000"/>
            <rFont val="Tahoma"/>
            <family val="2"/>
            <charset val="1"/>
          </rPr>
          <t xml:space="preserve">Author:
</t>
        </r>
        <r>
          <rPr>
            <sz val="9"/>
            <color rgb="FF000000"/>
            <rFont val="Tahoma"/>
            <family val="2"/>
            <charset val="1"/>
          </rPr>
          <t xml:space="preserve">
Samoa: 2012 Article IV Consultation-Staff Report, Informational Annex, Debt Sustainability Analysis, Public Information Notice, Statement by the Executive Director for Samo
August 29, 2012
http://www.imf.org/external/pubs/ft/scr/2012/cr12250.pdf</t>
        </r>
      </text>
    </comment>
    <comment ref="K40" authorId="0">
      <text>
        <r>
          <rPr>
            <b val="true"/>
            <sz val="9"/>
            <color rgb="FF000000"/>
            <rFont val="Tahoma"/>
            <family val="2"/>
            <charset val="1"/>
          </rPr>
          <t xml:space="preserve">Author:
</t>
        </r>
        <r>
          <rPr>
            <sz val="9"/>
            <color rgb="FF000000"/>
            <rFont val="Tahoma"/>
            <family val="2"/>
            <charset val="1"/>
          </rPr>
          <t xml:space="preserve">checked</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T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U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V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W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X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X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List>
</comments>
</file>

<file path=xl/comments101.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8" authorId="0">
      <text>
        <r>
          <rPr>
            <b val="true"/>
            <sz val="9"/>
            <color rgb="FF000000"/>
            <rFont val="Tahoma"/>
            <family val="2"/>
            <charset val="1"/>
          </rPr>
          <t xml:space="preserve">Author:
</t>
        </r>
        <r>
          <rPr>
            <sz val="9"/>
            <color rgb="FF000000"/>
            <rFont val="Tahoma"/>
            <family val="2"/>
            <charset val="1"/>
          </rPr>
          <t xml:space="preserve">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8" authorId="0">
      <text>
        <r>
          <rPr>
            <b val="true"/>
            <sz val="9"/>
            <color rgb="FF000000"/>
            <rFont val="Tahoma"/>
            <family val="2"/>
            <charset val="1"/>
          </rPr>
          <t xml:space="preserve">Author:
</t>
        </r>
        <r>
          <rPr>
            <sz val="9"/>
            <color rgb="FF000000"/>
            <rFont val="Tahoma"/>
            <family val="2"/>
            <charset val="1"/>
          </rPr>
          <t xml:space="preserve">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8" authorId="0">
      <text>
        <r>
          <rPr>
            <b val="true"/>
            <sz val="9"/>
            <color rgb="FF000000"/>
            <rFont val="Tahoma"/>
            <family val="2"/>
            <charset val="1"/>
          </rPr>
          <t xml:space="preserve">Author:
</t>
        </r>
        <r>
          <rPr>
            <sz val="9"/>
            <color rgb="FF000000"/>
            <rFont val="Tahoma"/>
            <family val="2"/>
            <charset val="1"/>
          </rPr>
          <t xml:space="preserve">
Democratic Republic of Sao Tome and Principe: Staff Report for the 2011 Article IV Consultation.
 February 08, 2012
http://www.imf.org/external/pubs/ft/scr/2012/cr1234.pdf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8" authorId="0">
      <text>
        <r>
          <rPr>
            <b val="true"/>
            <sz val="9"/>
            <color rgb="FF000000"/>
            <rFont val="Tahoma"/>
            <family val="2"/>
            <charset val="1"/>
          </rPr>
          <t xml:space="preserve">Author:
</t>
        </r>
        <r>
          <rPr>
            <sz val="9"/>
            <color rgb="FF000000"/>
            <rFont val="Tahoma"/>
            <family val="2"/>
            <charset val="1"/>
          </rPr>
          <t xml:space="preserve">Democratic Republic of São Tomé and Príncipe: Request for a Three-Year Arrangement Under the Extended Credit Facility
 August 02, 2012
http://www.imf.org/external/pubs/ft/scr/2012/cr12216.pdf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8" authorId="0">
      <text>
        <r>
          <rPr>
            <b val="true"/>
            <sz val="9"/>
            <color rgb="FF000000"/>
            <rFont val="Tahoma"/>
            <family val="2"/>
            <charset val="1"/>
          </rPr>
          <t xml:space="preserve">Author:
</t>
        </r>
        <r>
          <rPr>
            <sz val="9"/>
            <color rgb="FF000000"/>
            <rFont val="Tahoma"/>
            <family val="2"/>
            <charset val="1"/>
          </rPr>
          <t xml:space="preserve">Democratic Republic of São Tomé and Príncipe: Request for a Three-Year Arrangement Under the Extended Credit Facility
 August 02, 2012
http://www.imf.org/external/pubs/ft/scr/2012/cr12216.pdf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0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8" authorId="0">
      <text>
        <r>
          <rPr>
            <b val="true"/>
            <sz val="9"/>
            <color rgb="FF000000"/>
            <rFont val="Tahoma"/>
            <family val="2"/>
            <charset val="1"/>
          </rPr>
          <t xml:space="preserve">Author:
</t>
        </r>
        <r>
          <rPr>
            <sz val="9"/>
            <color rgb="FF000000"/>
            <rFont val="Tahoma"/>
            <family val="2"/>
            <charset val="1"/>
          </rPr>
          <t xml:space="preserve">Saudi Arabia : 2013 Article IV Consultation
 July 24, 2013
http://www.imf.org/external/pubs/ft/scr/2013/cr13229.pdf
</t>
        </r>
      </text>
    </comment>
    <comment ref="O3" authorId="0">
      <text>
        <r>
          <rPr>
            <b val="true"/>
            <sz val="9"/>
            <color rgb="FF000000"/>
            <rFont val="Tahoma"/>
            <family val="2"/>
            <charset val="1"/>
          </rPr>
          <t xml:space="preserve">Author:
</t>
        </r>
      </text>
    </comment>
    <comment ref="O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List>
</comments>
</file>

<file path=xl/comments10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D110" authorId="0">
      <text>
        <r>
          <rPr>
            <b val="true"/>
            <sz val="9"/>
            <color rgb="FF000000"/>
            <rFont val="Tahoma"/>
            <family val="2"/>
            <charset val="1"/>
          </rPr>
          <t xml:space="preserve">Author:
</t>
        </r>
        <r>
          <rPr>
            <sz val="9"/>
            <color rgb="FF000000"/>
            <rFont val="Tahoma"/>
            <family val="2"/>
            <charset val="1"/>
          </rPr>
          <t xml:space="preserve">Senegal: Selected Issues and Statistical Appendix
May 2005
http://www.imf.org/external/pubs/ft/scr/2005/cr05155.pdf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E110" authorId="0">
      <text>
        <r>
          <rPr>
            <b val="true"/>
            <sz val="9"/>
            <color rgb="FF000000"/>
            <rFont val="Tahoma"/>
            <family val="2"/>
            <charset val="1"/>
          </rPr>
          <t xml:space="preserve">Author:
</t>
        </r>
        <r>
          <rPr>
            <sz val="9"/>
            <color rgb="FF000000"/>
            <rFont val="Tahoma"/>
            <family val="2"/>
            <charset val="1"/>
          </rPr>
          <t xml:space="preserve">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F110" authorId="0">
      <text>
        <r>
          <rPr>
            <b val="true"/>
            <sz val="9"/>
            <color rgb="FF000000"/>
            <rFont val="Tahoma"/>
            <family val="2"/>
            <charset val="1"/>
          </rPr>
          <t xml:space="preserve">Author:
</t>
        </r>
        <r>
          <rPr>
            <sz val="9"/>
            <color rgb="FF000000"/>
            <rFont val="Tahoma"/>
            <family val="2"/>
            <charset val="1"/>
          </rPr>
          <t xml:space="preserve">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G110" authorId="0">
      <text>
        <r>
          <rPr>
            <b val="true"/>
            <sz val="9"/>
            <color rgb="FF000000"/>
            <rFont val="Tahoma"/>
            <family val="2"/>
            <charset val="1"/>
          </rPr>
          <t xml:space="preserve">Author:
</t>
        </r>
        <r>
          <rPr>
            <sz val="9"/>
            <color rgb="FF000000"/>
            <rFont val="Tahoma"/>
            <family val="2"/>
            <charset val="1"/>
          </rPr>
          <t xml:space="preserve">Senegal: Request for a Three-Year Policy Support Instrument—Staff Report; Staff
Statement; Press Release on the Executive Board Discussion; and Statement by the
Executive Director for Senegal
November 2007
http://www.imf.org/external/pubs/ft/scr/2007/cr07358.pdf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H110" authorId="0">
      <text>
        <r>
          <rPr>
            <b val="true"/>
            <sz val="9"/>
            <color rgb="FF000000"/>
            <rFont val="Tahoma"/>
            <family val="2"/>
            <charset val="1"/>
          </rPr>
          <t xml:space="preserve">Author:
</t>
        </r>
        <r>
          <rPr>
            <sz val="9"/>
            <color rgb="FF000000"/>
            <rFont val="Tahoma"/>
            <family val="2"/>
            <charset val="1"/>
          </rPr>
          <t xml:space="preserve">Senegal: Request for a Three-Year Policy Support Instrument—Staff Report; Staff
Statement; Press Release on the Executive Board Discussion; and Statement by the
Executive Director for Senegal
November 2007
http://www.imf.org/external/pubs/ft/scr/2007/cr07358.pdf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I110" authorId="0">
      <text>
        <r>
          <rPr>
            <b val="true"/>
            <sz val="9"/>
            <color rgb="FF000000"/>
            <rFont val="Tahoma"/>
            <family val="2"/>
            <charset val="1"/>
          </rPr>
          <t xml:space="preserve">Author:
</t>
        </r>
        <r>
          <rPr>
            <sz val="9"/>
            <color rgb="FF000000"/>
            <rFont val="Tahoma"/>
            <family val="2"/>
            <charset val="1"/>
          </rPr>
          <t xml:space="preserve">Senegal: Request for a Three-Year Policy Support Instrument—Staff Report; Staff
Statement; Press Release on the Executive Board Discussion; and Statement by the
Executive Director for Senegal
November 2007
http://www.imf.org/external/pubs/ft/scr/2007/cr07358.pdf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J110" authorId="0">
      <text>
        <r>
          <rPr>
            <b val="true"/>
            <sz val="9"/>
            <color rgb="FF000000"/>
            <rFont val="Tahoma"/>
            <family val="2"/>
            <charset val="1"/>
          </rPr>
          <t xml:space="preserve">Author:
</t>
        </r>
        <r>
          <rPr>
            <sz val="9"/>
            <color rgb="FF000000"/>
            <rFont val="Tahoma"/>
            <family val="2"/>
            <charset val="1"/>
          </rPr>
          <t xml:space="preserve">Senegal: Fourth Review Under the Policy Support Instrument and Second Review Under the
Exogenous Shocks Facility—Staff Report; Press Release 
January 210
http://www.imf.org/external/pubs/ft/scr/2010/cr1013.pdf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K110" authorId="0">
      <text>
        <r>
          <rPr>
            <b val="true"/>
            <sz val="9"/>
            <color rgb="FF000000"/>
            <rFont val="Tahoma"/>
            <family val="2"/>
            <charset val="1"/>
          </rPr>
          <t xml:space="preserve">Author:
</t>
        </r>
        <r>
          <rPr>
            <sz val="9"/>
            <color rgb="FF000000"/>
            <rFont val="Tahoma"/>
            <family val="2"/>
            <charset val="1"/>
          </rPr>
          <t xml:space="preserve">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L110" authorId="0">
      <text>
        <r>
          <rPr>
            <b val="true"/>
            <sz val="9"/>
            <color rgb="FF000000"/>
            <rFont val="Tahoma"/>
            <family val="2"/>
            <charset val="1"/>
          </rPr>
          <t xml:space="preserve">Author:
</t>
        </r>
        <r>
          <rPr>
            <sz val="9"/>
            <color rgb="FF000000"/>
            <rFont val="Tahoma"/>
            <family val="2"/>
            <charset val="1"/>
          </rPr>
          <t xml:space="preserve">Senegal: Second Review Under the Policy Support Instrument and Request for
Modification of Assessment Criteria—Staff Report;
 Informational Annex; Press Release
December 2011
http://www.imf.org/external/pubs/ft/scr/2011/cr11373.pdf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M110" authorId="0">
      <text>
        <r>
          <rPr>
            <b val="true"/>
            <sz val="9"/>
            <color rgb="FF000000"/>
            <rFont val="Tahoma"/>
            <family val="2"/>
            <charset val="1"/>
          </rPr>
          <t xml:space="preserve">Author:
</t>
        </r>
        <r>
          <rPr>
            <sz val="9"/>
            <color rgb="FF000000"/>
            <rFont val="Tahoma"/>
            <family val="2"/>
            <charset val="1"/>
          </rPr>
          <t xml:space="preserve">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N110" authorId="0">
      <text>
        <r>
          <rPr>
            <b val="true"/>
            <sz val="9"/>
            <color rgb="FF000000"/>
            <rFont val="Tahoma"/>
            <family val="2"/>
            <charset val="1"/>
          </rPr>
          <t xml:space="preserve">Author:
</t>
        </r>
        <r>
          <rPr>
            <sz val="9"/>
            <color rgb="FF000000"/>
            <rFont val="Tahoma"/>
            <family val="2"/>
            <charset val="1"/>
          </rPr>
          <t xml:space="preserve">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O110" authorId="0">
      <text>
        <r>
          <rPr>
            <b val="true"/>
            <sz val="9"/>
            <color rgb="FF000000"/>
            <rFont val="Tahoma"/>
            <family val="2"/>
            <charset val="1"/>
          </rPr>
          <t xml:space="preserve">Author:
</t>
        </r>
        <r>
          <rPr>
            <sz val="9"/>
            <color rgb="FF000000"/>
            <rFont val="Tahoma"/>
            <family val="2"/>
            <charset val="1"/>
          </rPr>
          <t xml:space="preserve">SENEGAL
Sixth Review Under the Policy Support Instrument and Request for
Modification of an Assessment Criterion—Staff Report; Informational
Annex; Press Release and Executive Director’s Statement
January 2014
http://www.imf.org/external/pubs/ft/scr/2014/cr1404.pdf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P110" authorId="0">
      <text>
        <r>
          <rPr>
            <b val="true"/>
            <sz val="9"/>
            <color rgb="FF000000"/>
            <rFont val="Tahoma"/>
            <family val="2"/>
            <charset val="1"/>
          </rPr>
          <t xml:space="preserve">Author:
</t>
        </r>
        <r>
          <rPr>
            <sz val="9"/>
            <color rgb="FF000000"/>
            <rFont val="Tahoma"/>
            <family val="2"/>
            <charset val="1"/>
          </rPr>
          <t xml:space="preserve">SENEGAL
SEVENTH REVIEW UNDER THE POLICY SUPPORT INSTRUMENT
AND REQUEST FOR MODIFICATION OF ASSESSMENT CRITERIA—
STAFF REPORT; AND PRESS RELEASE 
July 2014
http://www.imf.org/external/pubs/ft/scr/2014/cr14177.pdf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Q110" authorId="0">
      <text>
        <r>
          <rPr>
            <b val="true"/>
            <sz val="9"/>
            <color rgb="FF000000"/>
            <rFont val="Tahoma"/>
            <family val="2"/>
            <charset val="1"/>
          </rPr>
          <t xml:space="preserve">Author:
</t>
        </r>
        <r>
          <rPr>
            <sz val="9"/>
            <color rgb="FF000000"/>
            <rFont val="Tahoma"/>
            <family val="2"/>
            <charset val="1"/>
          </rPr>
          <t xml:space="preserve">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R110" authorId="0">
      <text>
        <r>
          <rPr>
            <b val="true"/>
            <sz val="9"/>
            <color rgb="FF000000"/>
            <rFont val="Tahoma"/>
            <family val="2"/>
            <charset val="1"/>
          </rPr>
          <t xml:space="preserve">Author:
</t>
        </r>
        <r>
          <rPr>
            <sz val="9"/>
            <color rgb="FF000000"/>
            <rFont val="Tahoma"/>
            <family val="2"/>
            <charset val="1"/>
          </rPr>
          <t xml:space="preserve">SENEGAL
2014 ARTICLE IV CONSULTATION AND EIGHTH REVIEW
UNDER THE POLICY SUPPORT INSTRUMENT—STAFF
REPORT; PRESS RELEASE; AND STATEMENT BY THE
EXECUTIVE DIRECTOR FOR SENEGAL 
January 2015
http://www.imf.org/external/pubs/ft/scr/2015/cr1502.pdf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S110" authorId="0">
      <text>
        <r>
          <rPr>
            <b val="true"/>
            <sz val="9"/>
            <color rgb="FF000000"/>
            <rFont val="Tahoma"/>
            <family val="2"/>
            <charset val="1"/>
          </rPr>
          <t xml:space="preserve">Author:
</t>
        </r>
        <r>
          <rPr>
            <sz val="9"/>
            <color rgb="FF000000"/>
            <rFont val="Tahoma"/>
            <family val="2"/>
            <charset val="1"/>
          </rPr>
          <t xml:space="preserve">SENEGAL
2014 ARTICLE IV CONSULTATION AND EIGHTH REVIEW
UNDER THE POLICY SUPPORT INSTRUMENT—STAFF
REPORT; PRESS RELEASE; AND STATEMENT BY THE
EXECUTIVE DIRECTOR FOR SENEGAL 
January 2015
http://www.imf.org/external/pubs/ft/scr/2015/cr1502.pdf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T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U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V110" authorId="0">
      <text>
        <r>
          <rPr>
            <b val="true"/>
            <sz val="9"/>
            <color rgb="FF000000"/>
            <rFont val="Tahoma"/>
            <family val="2"/>
            <charset val="1"/>
          </rPr>
          <t xml:space="preserve">Author:
</t>
        </r>
        <r>
          <rPr>
            <sz val="9"/>
            <color rgb="FF000000"/>
            <rFont val="Tahoma"/>
            <family val="2"/>
            <charset val="1"/>
          </rPr>
          <t xml:space="preserve">SENEGAL
2014 ARTICLE IV CONSULTATION AND EIGHTH REVIEW
UNDER THE POLICY SUPPORT INSTRUMENT—STAFF
REPORT; PRESS RELEASE; AND STATEMENT BY THE
EXECUTIVE DIRECTOR FOR SENEGAL 
January 2015
http://www.imf.org/external/pubs/ft/scr/2015/cr1502.pdf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W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X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Y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Z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Z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AA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List>
</comments>
</file>

<file path=xl/comments10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8" authorId="0">
      <text>
        <r>
          <rPr>
            <b val="true"/>
            <sz val="9"/>
            <color rgb="FF000000"/>
            <rFont val="Tahoma"/>
            <family val="2"/>
            <charset val="1"/>
          </rPr>
          <t xml:space="preserve">Author:
</t>
        </r>
        <r>
          <rPr>
            <sz val="9"/>
            <color rgb="FF000000"/>
            <rFont val="Tahoma"/>
            <family val="2"/>
            <charset val="1"/>
          </rPr>
          <t xml:space="preserve">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8" authorId="0">
      <text>
        <r>
          <rPr>
            <b val="true"/>
            <sz val="9"/>
            <color rgb="FF000000"/>
            <rFont val="Tahoma"/>
            <family val="2"/>
            <charset val="1"/>
          </rPr>
          <t xml:space="preserve">Author:
</t>
        </r>
        <r>
          <rPr>
            <sz val="9"/>
            <color rgb="FF000000"/>
            <rFont val="Tahoma"/>
            <family val="2"/>
            <charset val="1"/>
          </rPr>
          <t xml:space="preserve">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8" authorId="0">
      <text>
        <r>
          <rPr>
            <b val="true"/>
            <sz val="9"/>
            <color rgb="FF000000"/>
            <rFont val="Tahoma"/>
            <family val="2"/>
            <charset val="1"/>
          </rPr>
          <t xml:space="preserve">Author:
</t>
        </r>
        <r>
          <rPr>
            <sz val="9"/>
            <color rgb="FF000000"/>
            <rFont val="Tahoma"/>
            <family val="2"/>
            <charset val="1"/>
          </rPr>
          <t xml:space="preserve">Republic of Serbia: Request for Stand-By Arrangement—Staff Report; Press Release
on the Executive Board Discussion; and Statement by the Executive Director for the
Republic of Serbia 
January 2009 
http://www.imf.org/external/pubs/ft/scr/2009/cr0920.pdf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8" authorId="0">
      <text>
        <r>
          <rPr>
            <b val="true"/>
            <sz val="9"/>
            <color rgb="FF000000"/>
            <rFont val="Tahoma"/>
            <family val="2"/>
            <charset val="1"/>
          </rPr>
          <t xml:space="preserve">Author:
</t>
        </r>
        <r>
          <rPr>
            <sz val="9"/>
            <color rgb="FF000000"/>
            <rFont val="Tahoma"/>
            <family val="2"/>
            <charset val="1"/>
          </rPr>
          <t xml:space="preserve">
Republic of Serbia : 2013 Article IV Consultation
July 15, 2013
http://www.imf.org/external/pubs/ft/scr/2013/cr13206.pdf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8" authorId="0">
      <text>
        <r>
          <rPr>
            <b val="true"/>
            <sz val="9"/>
            <color rgb="FF000000"/>
            <rFont val="Tahoma"/>
            <family val="2"/>
            <charset val="1"/>
          </rPr>
          <t xml:space="preserve">Author:
</t>
        </r>
        <r>
          <rPr>
            <sz val="9"/>
            <color rgb="FF000000"/>
            <rFont val="Tahoma"/>
            <family val="2"/>
            <charset val="1"/>
          </rPr>
          <t xml:space="preserve">
Republic of Serbia : 2013 Article IV Consultation
July 15, 2013
http://www.imf.org/external/pubs/ft/scr/2013/cr13206.pdf</t>
        </r>
      </text>
    </comment>
    <comment ref="O3" authorId="0">
      <text>
        <r>
          <rPr>
            <b val="true"/>
            <sz val="9"/>
            <color rgb="FF000000"/>
            <rFont val="Tahoma"/>
            <family val="2"/>
            <charset val="1"/>
          </rPr>
          <t xml:space="preserve">Author:
</t>
        </r>
      </text>
    </comment>
    <comment ref="O58" authorId="0">
      <text>
        <r>
          <rPr>
            <b val="true"/>
            <sz val="9"/>
            <color rgb="FF000000"/>
            <rFont val="Tahoma"/>
            <family val="2"/>
            <charset val="1"/>
          </rPr>
          <t xml:space="preserve">Author:
</t>
        </r>
        <r>
          <rPr>
            <sz val="9"/>
            <color rgb="FF000000"/>
            <rFont val="Tahoma"/>
            <family val="2"/>
            <charset val="1"/>
          </rPr>
          <t xml:space="preserve">
Republic of Serbia : 2013 Article IV Consultation
July 15, 2013
http://www.imf.org/external/pubs/ft/scr/2013/cr13206.pdf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List>
</comments>
</file>

<file path=xl/comments105.xml><?xml version="1.0" encoding="utf-8"?>
<comments xmlns="http://schemas.openxmlformats.org/spreadsheetml/2006/main" xmlns:xdr="http://schemas.openxmlformats.org/drawingml/2006/spreadsheetDrawing">
  <authors>
    <author/>
  </authors>
  <commentList>
    <comment ref="B87" authorId="0">
      <text>
        <r>
          <rPr>
            <b val="true"/>
            <sz val="9"/>
            <color rgb="FF000000"/>
            <rFont val="Tahoma"/>
            <family val="2"/>
            <charset val="1"/>
          </rPr>
          <t xml:space="preserve">Author:
</t>
        </r>
        <r>
          <rPr>
            <sz val="9"/>
            <color rgb="FF000000"/>
            <rFont val="Tahoma"/>
            <family val="2"/>
            <charset val="1"/>
          </rPr>
          <t xml:space="preserve">Not included because the % of negative net lending is higher than 5%</t>
        </r>
      </text>
    </commen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8" authorId="0">
      <text>
        <r>
          <rPr>
            <b val="true"/>
            <sz val="9"/>
            <color rgb="FF000000"/>
            <rFont val="Tahoma"/>
            <family val="2"/>
            <charset val="1"/>
          </rPr>
          <t xml:space="preserve">Author:
</t>
        </r>
        <r>
          <rPr>
            <sz val="9"/>
            <color rgb="FF000000"/>
            <rFont val="Tahoma"/>
            <family val="2"/>
            <charset val="1"/>
          </rPr>
          <t xml:space="preserve">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K87" authorId="0">
      <text>
        <r>
          <rPr>
            <b val="true"/>
            <sz val="9"/>
            <color rgb="FF000000"/>
            <rFont val="Tahoma"/>
            <family val="2"/>
            <charset val="1"/>
          </rPr>
          <t xml:space="preserve">Author: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8" authorId="0">
      <text>
        <r>
          <rPr>
            <b val="true"/>
            <sz val="9"/>
            <color rgb="FF000000"/>
            <rFont val="Tahoma"/>
            <family val="2"/>
            <charset val="1"/>
          </rPr>
          <t xml:space="preserve">Author:
</t>
        </r>
        <r>
          <rPr>
            <sz val="9"/>
            <color rgb="FF000000"/>
            <rFont val="Tahoma"/>
            <family val="2"/>
            <charset val="1"/>
          </rPr>
          <t xml:space="preserve">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8" authorId="0">
      <text>
        <r>
          <rPr>
            <b val="true"/>
            <sz val="9"/>
            <color rgb="FF000000"/>
            <rFont val="Tahoma"/>
            <family val="2"/>
            <charset val="1"/>
          </rPr>
          <t xml:space="preserve">Author:
</t>
        </r>
        <r>
          <rPr>
            <sz val="9"/>
            <color rgb="FF000000"/>
            <rFont val="Tahoma"/>
            <family val="2"/>
            <charset val="1"/>
          </rPr>
          <t xml:space="preserve">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8" authorId="0">
      <text>
        <r>
          <rPr>
            <b val="true"/>
            <sz val="9"/>
            <color rgb="FF000000"/>
            <rFont val="Tahoma"/>
            <family val="2"/>
            <charset val="1"/>
          </rPr>
          <t xml:space="preserve">Author:
</t>
        </r>
        <r>
          <rPr>
            <sz val="9"/>
            <color rgb="FF000000"/>
            <rFont val="Tahoma"/>
            <family val="2"/>
            <charset val="1"/>
          </rPr>
          <t xml:space="preserve">
Seychelles : 2013 Article IV Consultation, Seventh Review Under the Extended Arrangement and Request for Modification of Performance Criterion
 July 11, 2013
http://www.imf.org/external/pubs/ft/scr/2013/cr13202.pdf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8" authorId="0">
      <text>
        <r>
          <rPr>
            <b val="true"/>
            <sz val="9"/>
            <color rgb="FF000000"/>
            <rFont val="Tahoma"/>
            <family val="2"/>
            <charset val="1"/>
          </rPr>
          <t xml:space="preserve">Author:
</t>
        </r>
        <r>
          <rPr>
            <sz val="9"/>
            <color rgb="FF000000"/>
            <rFont val="Tahoma"/>
            <family val="2"/>
            <charset val="1"/>
          </rPr>
          <t xml:space="preserve">
Seychelles: Request for An Arrangement Under the Extended Fund Facility-Staff Report; Press Release; and Statement by the Executive Director for Seychelles
July 03, 2014
http://www.imf.org/external/pubs/ft/scr/2014/cr14186.pdf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06.xml><?xml version="1.0" encoding="utf-8"?>
<comments xmlns="http://schemas.openxmlformats.org/spreadsheetml/2006/main" xmlns:xdr="http://schemas.openxmlformats.org/drawingml/2006/spreadsheetDrawing">
  <authors>
    <author/>
  </authors>
  <commentList>
    <comment ref="D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E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F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21" authorId="0">
      <text>
        <r>
          <rPr>
            <b val="true"/>
            <sz val="9"/>
            <color rgb="FF000000"/>
            <rFont val="Tahoma"/>
            <family val="2"/>
            <charset val="1"/>
          </rPr>
          <t xml:space="preserve">Author:
</t>
        </r>
        <r>
          <rPr>
            <sz val="9"/>
            <color rgb="FF000000"/>
            <rFont val="Tahoma"/>
            <family val="2"/>
            <charset val="1"/>
          </rPr>
          <t xml:space="preserve">includes  debt relief</t>
        </r>
      </text>
    </comment>
    <comment ref="K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3" authorId="0">
      <text>
        <r>
          <rPr>
            <b val="true"/>
            <sz val="9"/>
            <color rgb="FF000000"/>
            <rFont val="Tahoma"/>
            <family val="2"/>
            <charset val="1"/>
          </rPr>
          <t xml:space="preserve">Author:
</t>
        </r>
        <r>
          <rPr>
            <sz val="9"/>
            <color rgb="FF000000"/>
            <rFont val="Tahoma"/>
            <family val="2"/>
            <charset val="1"/>
          </rPr>
          <t xml:space="preserve">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3" authorId="0">
      <text>
        <r>
          <rPr>
            <b val="true"/>
            <sz val="9"/>
            <color rgb="FF000000"/>
            <rFont val="Tahoma"/>
            <family val="2"/>
            <charset val="1"/>
          </rPr>
          <t xml:space="preserve">Author:
</t>
        </r>
        <r>
          <rPr>
            <sz val="9"/>
            <color rgb="FF000000"/>
            <rFont val="Tahoma"/>
            <family val="2"/>
            <charset val="1"/>
          </rPr>
          <t xml:space="preserve">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3" authorId="0">
      <text>
        <r>
          <rPr>
            <b val="true"/>
            <sz val="9"/>
            <color rgb="FF000000"/>
            <rFont val="Tahoma"/>
            <family val="2"/>
            <charset val="1"/>
          </rPr>
          <t xml:space="preserve">Author:
</t>
        </r>
        <r>
          <rPr>
            <sz val="9"/>
            <color rgb="FF000000"/>
            <rFont val="Tahoma"/>
            <family val="2"/>
            <charset val="1"/>
          </rPr>
          <t xml:space="preserve">
Sierra Leone: 2013 Article IV Consultation and Request for a Three-Year Arrangement Under the Extended Credit Facility
November 22, 2013
http://www.imf.org/external/pubs/ft/scr/2013/cr13330.pdf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V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W73" authorId="0">
      <text>
        <r>
          <rPr>
            <b val="true"/>
            <sz val="9"/>
            <color rgb="FF000000"/>
            <rFont val="Tahoma"/>
            <family val="2"/>
            <charset val="1"/>
          </rPr>
          <t xml:space="preserve">Author:
</t>
        </r>
        <r>
          <rPr>
            <sz val="9"/>
            <color rgb="FF000000"/>
            <rFont val="Tahoma"/>
            <family val="2"/>
            <charset val="1"/>
          </rPr>
          <t xml:space="preserve">Sierra Leone: Second Review Under the Extended Credit Facility Arrangement and Financing Assurances Review, and Requests for Augmentation of Access Under the Extended Credit Facility and Debt Relief Under the Catastrophe Containment and Relief Trust-Staff Report; Press Release; and Statement by the Executive Director for Sierra Leone
 March 24, 2015
http://www.imf.org/external/pubs/ft/scr/2015/cr1576.pdf
</t>
        </r>
      </text>
    </comment>
  </commentList>
</comments>
</file>

<file path=xl/comments10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47" authorId="0">
      <text>
        <r>
          <rPr>
            <b val="true"/>
            <sz val="9"/>
            <color rgb="FF000000"/>
            <rFont val="Tahoma"/>
            <family val="2"/>
            <charset val="1"/>
          </rPr>
          <t xml:space="preserve">Author:
</t>
        </r>
        <r>
          <rPr>
            <sz val="9"/>
            <color rgb="FF000000"/>
            <rFont val="Tahoma"/>
            <family val="2"/>
            <charset val="1"/>
          </rPr>
          <t xml:space="preserve">Solomon Islands: Statistical Appendix 
October 2006 
http://www.imf.org/external/pubs/ft/scr/2006/cr06363.pdf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47" authorId="0">
      <text>
        <r>
          <rPr>
            <b val="true"/>
            <sz val="9"/>
            <color rgb="FF000000"/>
            <rFont val="Tahoma"/>
            <family val="2"/>
            <charset val="1"/>
          </rPr>
          <t xml:space="preserve">Author:
</t>
        </r>
        <r>
          <rPr>
            <sz val="9"/>
            <color rgb="FF000000"/>
            <rFont val="Tahoma"/>
            <family val="2"/>
            <charset val="1"/>
          </rPr>
          <t xml:space="preserve">Solomon Islands: Tax Summary and Statistical Appendix
September 2007
http://www.imf.org/external/pubs/ft/scr/2007/cr07303.pdf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47" authorId="0">
      <text>
        <r>
          <rPr>
            <b val="true"/>
            <sz val="9"/>
            <color rgb="FF000000"/>
            <rFont val="Tahoma"/>
            <family val="2"/>
            <charset val="1"/>
          </rPr>
          <t xml:space="preserve">Author:
</t>
        </r>
        <r>
          <rPr>
            <sz val="9"/>
            <color rgb="FF000000"/>
            <rFont val="Tahoma"/>
            <family val="2"/>
            <charset val="1"/>
          </rPr>
          <t xml:space="preserve">Solomon Islands: Tax Summary and Statistical Appendix 
November 2008
http://www.imf.org/external/pubs/ft/scr/2008/cr08359.pdf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47" authorId="0">
      <text>
        <r>
          <rPr>
            <b val="true"/>
            <sz val="9"/>
            <color rgb="FF000000"/>
            <rFont val="Tahoma"/>
            <family val="2"/>
            <charset val="1"/>
          </rPr>
          <t xml:space="preserve">Author:
</t>
        </r>
        <r>
          <rPr>
            <sz val="9"/>
            <color rgb="FF000000"/>
            <rFont val="Tahoma"/>
            <family val="2"/>
            <charset val="1"/>
          </rPr>
          <t xml:space="preserve">Solomon Islands: Tax Summary and Statistical Appendix 
November 2008
http://www.imf.org/external/pubs/ft/scr/2008/cr08359.pdf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47" authorId="0">
      <text>
        <r>
          <rPr>
            <b val="true"/>
            <sz val="9"/>
            <color rgb="FF000000"/>
            <rFont val="Tahoma"/>
            <family val="2"/>
            <charset val="1"/>
          </rPr>
          <t xml:space="preserve">Author:
</t>
        </r>
        <r>
          <rPr>
            <sz val="9"/>
            <color rgb="FF000000"/>
            <rFont val="Tahoma"/>
            <family val="2"/>
            <charset val="1"/>
          </rPr>
          <t xml:space="preserve">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47" authorId="0">
      <text>
        <r>
          <rPr>
            <b val="true"/>
            <sz val="9"/>
            <color rgb="FF000000"/>
            <rFont val="Tahoma"/>
            <family val="2"/>
            <charset val="1"/>
          </rPr>
          <t xml:space="preserve">Author:
</t>
        </r>
        <r>
          <rPr>
            <sz val="9"/>
            <color rgb="FF000000"/>
            <rFont val="Tahoma"/>
            <family val="2"/>
            <charset val="1"/>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47" authorId="0">
      <text>
        <r>
          <rPr>
            <b val="true"/>
            <sz val="9"/>
            <color rgb="FF000000"/>
            <rFont val="Tahoma"/>
            <family val="2"/>
            <charset val="1"/>
          </rPr>
          <t xml:space="preserve">Author:
</t>
        </r>
        <r>
          <rPr>
            <sz val="9"/>
            <color rgb="FF000000"/>
            <rFont val="Tahoma"/>
            <family val="2"/>
            <charset val="1"/>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47" authorId="0">
      <text>
        <r>
          <rPr>
            <b val="true"/>
            <sz val="9"/>
            <color rgb="FF000000"/>
            <rFont val="Tahoma"/>
            <family val="2"/>
            <charset val="1"/>
          </rPr>
          <t xml:space="preserve">Author:
</t>
        </r>
        <r>
          <rPr>
            <sz val="9"/>
            <color rgb="FF000000"/>
            <rFont val="Tahoma"/>
            <family val="2"/>
            <charset val="1"/>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7" authorId="0">
      <text>
        <r>
          <rPr>
            <b val="true"/>
            <sz val="9"/>
            <color rgb="FF000000"/>
            <rFont val="Tahoma"/>
            <family val="2"/>
            <charset val="1"/>
          </rPr>
          <t xml:space="preserve">Author:
</t>
        </r>
        <r>
          <rPr>
            <sz val="9"/>
            <color rgb="FF000000"/>
            <rFont val="Tahoma"/>
            <family val="2"/>
            <charset val="1"/>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7" authorId="0">
      <text>
        <r>
          <rPr>
            <b val="true"/>
            <sz val="9"/>
            <color rgb="FF000000"/>
            <rFont val="Tahoma"/>
            <family val="2"/>
            <charset val="1"/>
          </rPr>
          <t xml:space="preserve">Author:
</t>
        </r>
        <r>
          <rPr>
            <sz val="9"/>
            <color rgb="FF000000"/>
            <rFont val="Tahoma"/>
            <family val="2"/>
            <charset val="1"/>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List>
</comments>
</file>

<file path=xl/comments10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List>
</comments>
</file>

<file path=xl/comments109.xml><?xml version="1.0" encoding="utf-8"?>
<comments xmlns="http://schemas.openxmlformats.org/spreadsheetml/2006/main" xmlns:xdr="http://schemas.openxmlformats.org/drawingml/2006/spreadsheetDrawing">
  <authors>
    <author/>
  </authors>
  <commentList>
    <comment ref="B20" authorId="0">
      <text>
        <r>
          <rPr>
            <b val="true"/>
            <sz val="9"/>
            <color rgb="FF000000"/>
            <rFont val="Tahoma"/>
            <family val="2"/>
            <charset val="1"/>
          </rPr>
          <t xml:space="preserve">Author:
</t>
        </r>
        <r>
          <rPr>
            <sz val="9"/>
            <color rgb="FF000000"/>
            <rFont val="Tahoma"/>
            <family val="2"/>
            <charset val="1"/>
          </rPr>
          <t xml:space="preserve">negative number</t>
        </r>
      </text>
    </commen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48" authorId="0">
      <text>
        <r>
          <rPr>
            <b val="true"/>
            <sz val="9"/>
            <color rgb="FF000000"/>
            <rFont val="Tahoma"/>
            <family val="2"/>
            <charset val="1"/>
          </rPr>
          <t xml:space="preserve">Author:
</t>
        </r>
        <r>
          <rPr>
            <sz val="9"/>
            <color rgb="FF000000"/>
            <rFont val="Tahoma"/>
            <family val="2"/>
            <charset val="1"/>
          </rPr>
          <t xml:space="preserve">file://dipr-dc01/home$/vasileiosa/Desktop/countries%20UMIC/South%20Africa/South%20Africa%201999.00.pdf
December 2004
http://www.imf.org/external/pubs/ft/scr/2011/cr11258.pdf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48" authorId="0">
      <text>
        <r>
          <rPr>
            <b val="true"/>
            <sz val="9"/>
            <color rgb="FF000000"/>
            <rFont val="Tahoma"/>
            <family val="2"/>
            <charset val="1"/>
          </rPr>
          <t xml:space="preserve">Author:
</t>
        </r>
        <r>
          <rPr>
            <sz val="9"/>
            <color rgb="FF000000"/>
            <rFont val="Tahoma"/>
            <family val="2"/>
            <charset val="1"/>
          </rPr>
          <t xml:space="preserve">file://dipr-dc01/home$/vasileiosa/Desktop/countries%20UMIC/South%20Africa/South%20Africa%201999.00.pdf
December 2004
http://www.imf.org/external/pubs/ft/scr/2011/cr11258.pdf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48" authorId="0">
      <text>
        <r>
          <rPr>
            <b val="true"/>
            <sz val="9"/>
            <color rgb="FF000000"/>
            <rFont val="Tahoma"/>
            <family val="2"/>
            <charset val="1"/>
          </rPr>
          <t xml:space="preserve">Author:
</t>
        </r>
        <r>
          <rPr>
            <sz val="9"/>
            <color rgb="FF000000"/>
            <rFont val="Tahoma"/>
            <family val="2"/>
            <charset val="1"/>
          </rPr>
          <t xml:space="preserve">South Africa: 2005 Article IV Consultation—Staff Report; Staff Statement; and Public
Information Notice on the Executive Board Discussion 
September 2005 
http://www.imf.org/external/pubs/ft/scr/2005/cr05346.pdf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48" authorId="0">
      <text>
        <r>
          <rPr>
            <b val="true"/>
            <sz val="9"/>
            <color rgb="FF000000"/>
            <rFont val="Tahoma"/>
            <family val="2"/>
            <charset val="1"/>
          </rPr>
          <t xml:space="preserve">Author:
</t>
        </r>
        <r>
          <rPr>
            <sz val="9"/>
            <color rgb="FF000000"/>
            <rFont val="Tahoma"/>
            <family val="2"/>
            <charset val="1"/>
          </rPr>
          <t xml:space="preserve">South Africa: 2005 Article IV Consultation—Staff Report; Staff Statement; and Public
Information Notice on the Executive Board Discussion 
September 2005 
http://www.imf.org/external/pubs/ft/scr/2005/cr05346.pdf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48" authorId="0">
      <text>
        <r>
          <rPr>
            <b val="true"/>
            <sz val="9"/>
            <color rgb="FF000000"/>
            <rFont val="Tahoma"/>
            <family val="2"/>
            <charset val="1"/>
          </rPr>
          <t xml:space="preserve">Author:
</t>
        </r>
        <r>
          <rPr>
            <sz val="9"/>
            <color rgb="FF000000"/>
            <rFont val="Tahoma"/>
            <family val="2"/>
            <charset val="1"/>
          </rPr>
          <t xml:space="preserve">South Africa: 2007 Article IV Consultation—Staff Report; Staff Statement; Public
Information Notice on the Executive Board Discussion; and Statement by the Executive
Director for South Africa 
August 2007
http://www.imf.org/external/pubs/ft/scr/2007/cr07274.pdf
</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48" authorId="0">
      <text>
        <r>
          <rPr>
            <b val="true"/>
            <sz val="9"/>
            <color rgb="FF000000"/>
            <rFont val="Tahoma"/>
            <family val="2"/>
            <charset val="1"/>
          </rPr>
          <t xml:space="preserve">Author:
</t>
        </r>
        <r>
          <rPr>
            <sz val="9"/>
            <color rgb="FF000000"/>
            <rFont val="Tahoma"/>
            <family val="2"/>
            <charset val="1"/>
          </rPr>
          <t xml:space="preserve">South Africa: 2008 Article IV Consultation—Staff Report; Staff Statement; Public
Information Notice on the Executive Board Discussions; and Statement by the
Executive Director for South Africa 
October 2008 
http://www.imf.org/external/pubs/ft/scr/2008/cr08348.pdf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48" authorId="0">
      <text>
        <r>
          <rPr>
            <b val="true"/>
            <sz val="9"/>
            <color rgb="FF000000"/>
            <rFont val="Tahoma"/>
            <family val="2"/>
            <charset val="1"/>
          </rPr>
          <t xml:space="preserve">Author:
</t>
        </r>
        <r>
          <rPr>
            <sz val="9"/>
            <color rgb="FF000000"/>
            <rFont val="Tahoma"/>
            <family val="2"/>
            <charset val="1"/>
          </rPr>
          <t xml:space="preserve">South Africa: 2008 Article IV Consultation—Staff Report; Staff Statement; Public
Information Notice on the Executive Board Discussions; and Statement by the
Executive Director for South Africa 
October 2008 
http://www.imf.org/external/pubs/ft/scr/2008/cr08348.pdf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48" authorId="0">
      <text>
        <r>
          <rPr>
            <b val="true"/>
            <sz val="9"/>
            <color rgb="FF000000"/>
            <rFont val="Tahoma"/>
            <family val="2"/>
            <charset val="1"/>
          </rPr>
          <t xml:space="preserve">Author:
</t>
        </r>
        <r>
          <rPr>
            <sz val="9"/>
            <color rgb="FF000000"/>
            <rFont val="Tahoma"/>
            <family val="2"/>
            <charset val="1"/>
          </rPr>
          <t xml:space="preserve">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L48" authorId="0">
      <text>
        <r>
          <rPr>
            <b val="true"/>
            <sz val="9"/>
            <color rgb="FF000000"/>
            <rFont val="Tahoma"/>
            <family val="2"/>
            <charset val="1"/>
          </rPr>
          <t xml:space="preserve">Author:
</t>
        </r>
        <r>
          <rPr>
            <sz val="9"/>
            <color rgb="FF000000"/>
            <rFont val="Tahoma"/>
            <family val="2"/>
            <charset val="1"/>
          </rPr>
          <t xml:space="preserve">South Africa: 2010 Article IV Consultation—Staff Report; Staff Supplement; Public
Information Notice on the Executive Board Discussion; and Statement by the Executive
Director for South Africa 
September 2010 
http://www.imf.org/external/pubs/ft/scr/2011/cr11258.pdf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 </t>
        </r>
      </text>
    </comment>
  </commentList>
</comments>
</file>

<file path=xl/comments110.xml><?xml version="1.0" encoding="utf-8"?>
<comments xmlns="http://schemas.openxmlformats.org/spreadsheetml/2006/main" xmlns:xdr="http://schemas.openxmlformats.org/drawingml/2006/spreadsheetDrawing">
  <authors>
    <author/>
  </authors>
  <commentLis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List>
</comments>
</file>

<file path=xl/comments111.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
Data for CY</t>
        </r>
      </text>
    </comment>
    <comment ref="D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E3" authorId="0">
      <text>
        <r>
          <rPr>
            <b val="true"/>
            <sz val="9"/>
            <color rgb="FF000000"/>
            <rFont val="Tahoma"/>
            <family val="2"/>
            <charset val="1"/>
          </rPr>
          <t xml:space="preserve">Author:
</t>
        </r>
        <r>
          <rPr>
            <sz val="9"/>
            <color rgb="FF000000"/>
            <rFont val="Tahoma"/>
            <family val="2"/>
            <charset val="1"/>
          </rPr>
          <t xml:space="preserve">
Data for CY</t>
        </r>
      </text>
    </comment>
    <comment ref="E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37" authorId="0">
      <text>
        <r>
          <rPr>
            <b val="true"/>
            <sz val="9"/>
            <color rgb="FF000000"/>
            <rFont val="Tahoma"/>
            <family val="2"/>
            <charset val="1"/>
          </rPr>
          <t xml:space="preserve">Author:
</t>
        </r>
        <r>
          <rPr>
            <sz val="9"/>
            <color rgb="FF000000"/>
            <rFont val="Tahoma"/>
            <family val="2"/>
            <charset val="1"/>
          </rPr>
          <t xml:space="preserve">Sri Lanka: 2006 Article IV Consultation—Staff Report; Staff Statement; Public
Information Notice on the Executive Board Discussion; and Statement by the Executive
Director for Sri Lanka 
December 2006
http://www.imf.org/external/pubs/ft/scr/2006/cr06446.pdf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37" authorId="0">
      <text>
        <r>
          <rPr>
            <b val="true"/>
            <sz val="9"/>
            <color rgb="FF000000"/>
            <rFont val="Tahoma"/>
            <family val="2"/>
            <charset val="1"/>
          </rPr>
          <t xml:space="preserve">Author:
</t>
        </r>
        <r>
          <rPr>
            <sz val="9"/>
            <color rgb="FF000000"/>
            <rFont val="Tahoma"/>
            <family val="2"/>
            <charset val="1"/>
          </rPr>
          <t xml:space="preserve">Sri Lanka: 2006 Article IV Consultation—Staff Report; Staff Statement; Public
Information Notice on the Executive Board Discussion; and Statement by the Executive
Director for Sri Lanka 
December 2006
http://www.imf.org/external/pubs/ft/scr/2006/cr06446.pdf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37" authorId="0">
      <text>
        <r>
          <rPr>
            <b val="true"/>
            <sz val="9"/>
            <color rgb="FF000000"/>
            <rFont val="Tahoma"/>
            <family val="2"/>
            <charset val="1"/>
          </rPr>
          <t xml:space="preserve">Author:
</t>
        </r>
        <r>
          <rPr>
            <sz val="9"/>
            <color rgb="FF000000"/>
            <rFont val="Tahoma"/>
            <family val="2"/>
            <charset val="1"/>
          </rPr>
          <t xml:space="preserve">Sri Lanka: Request for Stand-By Arrangement—Staff Report; Staff Supplements;
Press Release on the Executive Board Discussion; and Statement by the Executive
Director for Sri Lanka 
November 2009
http://www.imf.org/external/pubs/ft/scr/2009/cr09310.pdf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37" authorId="0">
      <text>
        <r>
          <rPr>
            <b val="true"/>
            <sz val="9"/>
            <color rgb="FF000000"/>
            <rFont val="Tahoma"/>
            <family val="2"/>
            <charset val="1"/>
          </rPr>
          <t xml:space="preserve">Author:
</t>
        </r>
        <r>
          <rPr>
            <sz val="9"/>
            <color rgb="FF000000"/>
            <rFont val="Tahoma"/>
            <family val="2"/>
            <charset val="1"/>
          </rPr>
          <t xml:space="preserve">Sri Lanka: First Review Under the Stand-By Arrangement—Staff Report; Press
Release on the Executive Board Discussion; and Statement by the Executive Director
for Sri Lanka. 
August 2010 
http://www.imf.org/external/pubs/ft/scr/2010/cr10260.pdf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37" authorId="0">
      <text>
        <r>
          <rPr>
            <b val="true"/>
            <sz val="9"/>
            <color rgb="FF000000"/>
            <rFont val="Tahoma"/>
            <family val="2"/>
            <charset val="1"/>
          </rPr>
          <t xml:space="preserve">Author:
</t>
        </r>
        <r>
          <rPr>
            <sz val="9"/>
            <color rgb="FF000000"/>
            <rFont val="Tahoma"/>
            <family val="2"/>
            <charset val="1"/>
          </rPr>
          <t xml:space="preserve">Sri Lanka: Eighth and Final Review Under the Stand-By Arrangement—Staff Report;
Press Release on the Executive Board Discussion; and Statement by the Executive
Director for Sri Lanka.
July 2012 
http://www.imf.org/external/pubs/ft/scr/2012/cr12198.pdf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37" authorId="0">
      <text>
        <r>
          <rPr>
            <b val="true"/>
            <sz val="9"/>
            <color rgb="FF000000"/>
            <rFont val="Tahoma"/>
            <family val="2"/>
            <charset val="1"/>
          </rPr>
          <t xml:space="preserve">Author:
Sri Lanka : 2013 Article IV Consultation and Proposal for Post-Program Monitoring
May 2013 
http://www.imf.org/external/pubs/ft/scr/2013/cr13120.pdf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List>
</comments>
</file>

<file path=xl/comments11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2" authorId="0">
      <text>
        <r>
          <rPr>
            <b val="true"/>
            <sz val="9"/>
            <color rgb="FF000000"/>
            <rFont val="Tahoma"/>
            <family val="2"/>
            <charset val="1"/>
          </rPr>
          <t xml:space="preserve">Author:
</t>
        </r>
        <r>
          <rPr>
            <sz val="9"/>
            <color rgb="FF000000"/>
            <rFont val="Tahoma"/>
            <family val="2"/>
            <charset val="1"/>
          </rPr>
          <t xml:space="preserve">St. Kitts and Nevis: 2007 Article IV Consultation—Staff Report; Staff Statement; and
Public Information Notice on the Executive Board Discussion 
April 2008
http://www.imf.org/external/pubs/ft/scr/2008/cr08126.pdf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2" authorId="0">
      <text>
        <r>
          <rPr>
            <b val="true"/>
            <sz val="9"/>
            <color rgb="FF000000"/>
            <rFont val="Tahoma"/>
            <family val="2"/>
            <charset val="1"/>
          </rPr>
          <t xml:space="preserve">Author:
</t>
        </r>
        <r>
          <rPr>
            <sz val="9"/>
            <color rgb="FF000000"/>
            <rFont val="Tahoma"/>
            <family val="2"/>
            <charset val="1"/>
          </rPr>
          <t xml:space="preserve">St. Kitts and Nevis: 2007 Article IV Consultation—Staff Report; Staff Statement; and
Public Information Notice on the Executive Board Discussion 
April 2008
http://www.imf.org/external/pubs/ft/scr/2008/cr08126.pdf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2" authorId="0">
      <text>
        <r>
          <rPr>
            <b val="true"/>
            <sz val="9"/>
            <color rgb="FF000000"/>
            <rFont val="Tahoma"/>
            <family val="2"/>
            <charset val="1"/>
          </rPr>
          <t xml:space="preserve">Author:
</t>
        </r>
        <r>
          <rPr>
            <sz val="9"/>
            <color rgb="FF000000"/>
            <rFont val="Tahoma"/>
            <family val="2"/>
            <charset val="1"/>
          </rPr>
          <t xml:space="preserve">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2" authorId="0">
      <text>
        <r>
          <rPr>
            <b val="true"/>
            <sz val="9"/>
            <color rgb="FF000000"/>
            <rFont val="Tahoma"/>
            <family val="2"/>
            <charset val="1"/>
          </rPr>
          <t xml:space="preserve">Author:
</t>
        </r>
        <r>
          <rPr>
            <sz val="9"/>
            <color rgb="FF000000"/>
            <rFont val="Tahoma"/>
            <family val="2"/>
            <charset val="1"/>
          </rPr>
          <t xml:space="preserve">G January 28, 2009
St. Kitts and Nevis—Fourth Review Under the Stand-By Arrangement, Financing
Assurances Review and Request for Waivers of Applicability—Staff Report and Press
Release 
February 2013 
http://www.imf.org/external/pubs/ft/scr/2013/cr1342.pdf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2" authorId="0">
      <text>
        <r>
          <rPr>
            <b val="true"/>
            <sz val="9"/>
            <color rgb="FF000000"/>
            <rFont val="Tahoma"/>
            <family val="2"/>
            <charset val="1"/>
          </rPr>
          <t xml:space="preserve">Author:
</t>
        </r>
        <r>
          <rPr>
            <sz val="9"/>
            <color rgb="FF000000"/>
            <rFont val="Tahoma"/>
            <family val="2"/>
            <charset val="1"/>
          </rPr>
          <t xml:space="preserve">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O3" authorId="0">
      <text>
        <r>
          <rPr>
            <b val="true"/>
            <sz val="9"/>
            <color rgb="FF000000"/>
            <rFont val="Tahoma"/>
            <family val="2"/>
            <charset val="1"/>
          </rPr>
          <t xml:space="preserve">Author:
</t>
        </r>
      </text>
    </comment>
    <comment ref="O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5" authorId="0">
      <text>
        <r>
          <rPr>
            <b val="true"/>
            <sz val="9"/>
            <color rgb="FF000000"/>
            <rFont val="Tahoma"/>
            <family val="2"/>
            <charset val="1"/>
          </rPr>
          <t xml:space="preserve">Author:
</t>
        </r>
        <r>
          <rPr>
            <sz val="9"/>
            <color rgb="FF000000"/>
            <rFont val="Tahoma"/>
            <family val="2"/>
            <charset val="1"/>
          </rPr>
          <t xml:space="preserve">St. Lucia: 2007 Article IV Consultation—Staff Report; Staff Supplement; and Public
Information Notice on the Executive Board Discussion
February 2008
http://www.imf.org/external/pubs/ft/scr/2008/cr0867.pdf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5" authorId="0">
      <text>
        <r>
          <rPr>
            <b val="true"/>
            <sz val="9"/>
            <color rgb="FF000000"/>
            <rFont val="Tahoma"/>
            <family val="2"/>
            <charset val="1"/>
          </rPr>
          <t xml:space="preserve">Author:
</t>
        </r>
        <r>
          <rPr>
            <sz val="9"/>
            <color rgb="FF000000"/>
            <rFont val="Tahoma"/>
            <family val="2"/>
            <charset val="1"/>
          </rPr>
          <t xml:space="preserve">St. Lucia: 2007 Article IV Consultation—Staff Report; Staff Supplement; and Public
Information Notice on the Executive Board Discussion
February 2008
http://www.imf.org/external/pubs/ft/scr/2008/cr0867.pdf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5" authorId="0">
      <text>
        <r>
          <rPr>
            <b val="true"/>
            <sz val="9"/>
            <color rgb="FF000000"/>
            <rFont val="Tahoma"/>
            <family val="2"/>
            <charset val="1"/>
          </rPr>
          <t xml:space="preserve">Author:
</t>
        </r>
        <r>
          <rPr>
            <sz val="9"/>
            <color rgb="FF000000"/>
            <rFont val="Tahoma"/>
            <family val="2"/>
            <charset val="1"/>
          </rPr>
          <t xml:space="preserve">St. Lucia: 2008 Article IV Consultation—Staff Report; Staff Supplement, and Public
Information Notice on the Executive Board Discussion. 
October 2008
http://www.imf.org/external/pubs/ft/scr/2008/cr08329.pdf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3" authorId="0">
      <text>
        <r>
          <rPr>
            <b val="true"/>
            <sz val="9"/>
            <color rgb="FF000000"/>
            <rFont val="Tahoma"/>
            <family val="2"/>
            <charset val="1"/>
          </rPr>
          <t xml:space="preserve">Author:
</t>
        </r>
      </text>
    </comment>
    <comment ref="O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June 2006 
http://www.imf.org/external/pubs/ft/scr/2006/cr06206.pdf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November 2007 
http://www.imf.org/external/pubs/ft/scr/2007/cr07368.pdf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4" authorId="0">
      <text>
        <r>
          <rPr>
            <b val="true"/>
            <sz val="9"/>
            <color rgb="FF000000"/>
            <rFont val="Tahoma"/>
            <family val="2"/>
            <charset val="1"/>
          </rPr>
          <t xml:space="preserve">Author:
</t>
        </r>
        <r>
          <rPr>
            <sz val="9"/>
            <color rgb="FF000000"/>
            <rFont val="Tahoma"/>
            <family val="2"/>
            <charset val="1"/>
          </rPr>
          <t xml:space="preserve">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4" authorId="0">
      <text>
        <r>
          <rPr>
            <b val="true"/>
            <sz val="9"/>
            <color rgb="FF000000"/>
            <rFont val="Tahoma"/>
            <family val="2"/>
            <charset val="1"/>
          </rPr>
          <t xml:space="preserve">Author:
</t>
        </r>
        <r>
          <rPr>
            <sz val="9"/>
            <color rgb="FF000000"/>
            <rFont val="Tahoma"/>
            <family val="2"/>
            <charset val="1"/>
          </rPr>
          <t xml:space="preserve">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4" authorId="0">
      <text>
        <r>
          <rPr>
            <b val="true"/>
            <sz val="9"/>
            <color rgb="FF000000"/>
            <rFont val="Tahoma"/>
            <family val="2"/>
            <charset val="1"/>
          </rPr>
          <t xml:space="preserve">Author:
</t>
        </r>
        <r>
          <rPr>
            <sz val="9"/>
            <color rgb="FF000000"/>
            <rFont val="Tahoma"/>
            <family val="2"/>
            <charset val="1"/>
          </rPr>
          <t xml:space="preserve">St. Vincent and the Grenadines: 2012 Article IV Consultation
 August 21, 2014
http://www.imf.org/external/pubs/cat/longres.aspx?sk=41857.0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4" authorId="0">
      <text>
        <r>
          <rPr>
            <b val="true"/>
            <sz val="9"/>
            <color rgb="FF000000"/>
            <rFont val="Tahoma"/>
            <family val="2"/>
            <charset val="1"/>
          </rPr>
          <t xml:space="preserve">Author:
</t>
        </r>
        <r>
          <rPr>
            <sz val="9"/>
            <color rgb="FF000000"/>
            <rFont val="Tahoma"/>
            <family val="2"/>
            <charset val="1"/>
          </rPr>
          <t xml:space="preserve">St. Vincent and the Grenadines: 2012 Article IV Consultation
 August 21, 2014
http://www.imf.org/external/pubs/cat/longres.aspx?sk=41857.0</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O3" authorId="0">
      <text>
        <r>
          <rPr>
            <b val="true"/>
            <sz val="9"/>
            <color rgb="FF000000"/>
            <rFont val="Tahoma"/>
            <family val="2"/>
            <charset val="1"/>
          </rPr>
          <t xml:space="preserve">Author:
</t>
        </r>
      </text>
    </comment>
    <comment ref="O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5.xml><?xml version="1.0" encoding="utf-8"?>
<comments xmlns="http://schemas.openxmlformats.org/spreadsheetml/2006/main" xmlns:xdr="http://schemas.openxmlformats.org/drawingml/2006/spreadsheetDrawing">
  <authors>
    <author/>
  </authors>
  <commentList>
    <comment ref="B2" authorId="0">
      <text>
        <r>
          <rPr>
            <b val="true"/>
            <sz val="9"/>
            <color rgb="FF000000"/>
            <rFont val="Tahoma"/>
            <family val="2"/>
            <charset val="1"/>
          </rPr>
          <t xml:space="preserve">Author:
</t>
        </r>
        <r>
          <rPr>
            <sz val="9"/>
            <color rgb="FF000000"/>
            <rFont val="Tahoma"/>
            <family val="2"/>
            <charset val="1"/>
          </rPr>
          <t xml:space="preserve">Millions</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8" authorId="0">
      <text>
        <r>
          <rPr>
            <b val="true"/>
            <sz val="9"/>
            <color rgb="FF000000"/>
            <rFont val="Tahoma"/>
            <family val="2"/>
            <charset val="1"/>
          </rPr>
          <t xml:space="preserve">Author:
</t>
        </r>
        <r>
          <rPr>
            <sz val="9"/>
            <color rgb="FF000000"/>
            <rFont val="Tahoma"/>
            <family val="2"/>
            <charset val="1"/>
          </rPr>
          <t xml:space="preserve">SUDAN
STAFF MONITORED PROGRAM—STAFF REPORT; PRESS RELEASE;
AND STATEMENT BY THE EXECUTIVE DIRECTOR FOR SUDAN 
July 2014
http://www.imf.org/external/pubs/ft/scr/2014/cr14203.pdf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8" authorId="0">
      <text>
        <r>
          <rPr>
            <b val="true"/>
            <sz val="9"/>
            <color rgb="FF000000"/>
            <rFont val="Tahoma"/>
            <family val="2"/>
            <charset val="1"/>
          </rPr>
          <t xml:space="preserve">Author:
</t>
        </r>
        <r>
          <rPr>
            <sz val="9"/>
            <color rgb="FF000000"/>
            <rFont val="Tahoma"/>
            <family val="2"/>
            <charset val="1"/>
          </rPr>
          <t xml:space="preserve">SUDAN
STAFF MONITORED PROGRAM—STAFF REPORT; PRESS RELEASE;
AND STATEMENT BY THE EXECUTIVE DIRECTOR FOR SUDAN 
July 2014
http://www.imf.org/external/pubs/ft/scr/2014/cr14203.pdf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8" authorId="0">
      <text>
        <r>
          <rPr>
            <b val="true"/>
            <sz val="9"/>
            <color rgb="FF000000"/>
            <rFont val="Tahoma"/>
            <family val="2"/>
            <charset val="1"/>
          </rPr>
          <t xml:space="preserve">Author:
</t>
        </r>
        <r>
          <rPr>
            <sz val="9"/>
            <color rgb="FF000000"/>
            <rFont val="Tahoma"/>
            <family val="2"/>
            <charset val="1"/>
          </rPr>
          <t xml:space="preserve">SUDAN
STAFF MONITORED PROGRAM—STAFF REPORT; PRESS RELEASE;
AND STATEMENT BY THE EXECUTIVE DIRECTOR FOR SUDAN 
July 2014
http://www.imf.org/external/pubs/ft/scr/2014/cr14203.pdf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List>
</comments>
</file>

<file path=xl/comments11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9" authorId="0">
      <text>
        <r>
          <rPr>
            <b val="true"/>
            <sz val="9"/>
            <color rgb="FF000000"/>
            <rFont val="Tahoma"/>
            <family val="2"/>
            <charset val="1"/>
          </rPr>
          <t xml:space="preserve">Author:
</t>
        </r>
        <r>
          <rPr>
            <sz val="9"/>
            <color rgb="FF000000"/>
            <rFont val="Tahoma"/>
            <family val="2"/>
            <charset val="1"/>
          </rPr>
          <t xml:space="preserve">Suriname: Statistical Appendix 
April 2006 
http://www.imf.org/external/pubs/ft/scr/2006/cr06134.pdf</t>
        </r>
      </text>
    </comment>
    <comment ref="E3" authorId="0">
      <text>
        <r>
          <rPr>
            <b val="true"/>
            <sz val="9"/>
            <color rgb="FF000000"/>
            <rFont val="Tahoma"/>
            <family val="2"/>
            <charset val="1"/>
          </rPr>
          <t xml:space="preserve">Author:
</t>
        </r>
      </text>
    </comment>
    <comment ref="E49" authorId="0">
      <text>
        <r>
          <rPr>
            <b val="true"/>
            <sz val="9"/>
            <color rgb="FF000000"/>
            <rFont val="Tahoma"/>
            <family val="2"/>
            <charset val="1"/>
          </rPr>
          <t xml:space="preserve">Author:
</t>
        </r>
        <r>
          <rPr>
            <sz val="9"/>
            <color rgb="FF000000"/>
            <rFont val="Tahoma"/>
            <family val="2"/>
            <charset val="1"/>
          </rPr>
          <t xml:space="preserve">Suriname: Statistical Appendix 
April 2006 
http://www.imf.org/external/pubs/ft/scr/2006/cr06134.pdf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9" authorId="0">
      <text>
        <r>
          <rPr>
            <b val="true"/>
            <sz val="9"/>
            <color rgb="FF000000"/>
            <rFont val="Tahoma"/>
            <family val="2"/>
            <charset val="1"/>
          </rPr>
          <t xml:space="preserve">Author:
</t>
        </r>
        <r>
          <rPr>
            <sz val="9"/>
            <color rgb="FF000000"/>
            <rFont val="Tahoma"/>
            <family val="2"/>
            <charset val="1"/>
          </rPr>
          <t xml:space="preserve">Suriname: Statistical Appendix 
May 2007 
http://www.imf.org/external/pubs/ft/scr/2007/cr07179.pdf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9" authorId="0">
      <text>
        <r>
          <rPr>
            <b val="true"/>
            <sz val="9"/>
            <color rgb="FF000000"/>
            <rFont val="Tahoma"/>
            <family val="2"/>
            <charset val="1"/>
          </rPr>
          <t xml:space="preserve">Author:
</t>
        </r>
        <r>
          <rPr>
            <sz val="9"/>
            <color rgb="FF000000"/>
            <rFont val="Tahoma"/>
            <family val="2"/>
            <charset val="1"/>
          </rPr>
          <t xml:space="preserve">Suriname: 2008 Article IV Consultation—Staff Report; Public Information Notice on
the Executive Board Discussion for Suriname; and Statement by the Executive Director
for Suriname 
August 2008
http://www.imf.org/external/pubs/ft/scr/2008/cr08293.pdf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9" authorId="0">
      <text>
        <r>
          <rPr>
            <b val="true"/>
            <sz val="9"/>
            <color rgb="FF000000"/>
            <rFont val="Tahoma"/>
            <family val="2"/>
            <charset val="1"/>
          </rPr>
          <t xml:space="preserve">Author:
</t>
        </r>
        <r>
          <rPr>
            <sz val="9"/>
            <color rgb="FF000000"/>
            <rFont val="Tahoma"/>
            <family val="2"/>
            <charset val="1"/>
          </rPr>
          <t xml:space="preserve">Suriname: 2008 Article IV Consultation—Staff Report; Public Information Notice on
the Executive Board Discussion for Suriname; and Statement by the Executive Director
for Suriname 
August 2008
http://www.imf.org/external/pubs/ft/scr/2008/cr08293.pdf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9" authorId="0">
      <text>
        <r>
          <rPr>
            <b val="true"/>
            <sz val="9"/>
            <color rgb="FF000000"/>
            <rFont val="Tahoma"/>
            <family val="2"/>
            <charset val="1"/>
          </rPr>
          <t xml:space="preserve">Author:
</t>
        </r>
        <r>
          <rPr>
            <sz val="9"/>
            <color rgb="FF000000"/>
            <rFont val="Tahoma"/>
            <family val="2"/>
            <charset val="1"/>
          </rPr>
          <t xml:space="preserve">Suriname: 2009 Article IV Consultation--Staff Report; Statement by the Staff
Representative; Public Information Notice on the Executive Board Discussion; and
Statement by the Executive Director
February 2010
http://www.imf.org/external/pubs/ft/scr/2010/cr1044.pdf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9" authorId="0">
      <text>
        <r>
          <rPr>
            <b val="true"/>
            <sz val="9"/>
            <color rgb="FF000000"/>
            <rFont val="Tahoma"/>
            <family val="2"/>
            <charset val="1"/>
          </rPr>
          <t xml:space="preserve">Author:
</t>
        </r>
        <r>
          <rPr>
            <sz val="9"/>
            <color rgb="FF000000"/>
            <rFont val="Tahoma"/>
            <family val="2"/>
            <charset val="1"/>
          </rPr>
          <t xml:space="preserve">Suriname: 2009 Article IV Consultation--Staff Report; Statement by the Staff
Representative; Public Information Notice on the Executive Board Discussion; and
Statement by the Executive Director
February 2010
http://www.imf.org/external/pubs/ft/scr/2010/cr1044.pdf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9" authorId="0">
      <text>
        <r>
          <rPr>
            <b val="true"/>
            <sz val="9"/>
            <color rgb="FF000000"/>
            <rFont val="Tahoma"/>
            <family val="2"/>
            <charset val="1"/>
          </rPr>
          <t xml:space="preserve">Author:
</t>
        </r>
        <r>
          <rPr>
            <sz val="9"/>
            <color rgb="FF000000"/>
            <rFont val="Tahoma"/>
            <family val="2"/>
            <charset val="1"/>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9" authorId="0">
      <text>
        <r>
          <rPr>
            <b val="true"/>
            <sz val="9"/>
            <color rgb="FF000000"/>
            <rFont val="Tahoma"/>
            <family val="2"/>
            <charset val="1"/>
          </rPr>
          <t xml:space="preserve">Author:
</t>
        </r>
        <r>
          <rPr>
            <sz val="9"/>
            <color rgb="FF000000"/>
            <rFont val="Tahoma"/>
            <family val="2"/>
            <charset val="1"/>
          </rPr>
          <t xml:space="preserve">
Suriname : Staff Report for the 2012 Article IV Consultation
 October 03, 2012
http://www.imf.org/external/pubs/ft/scr/2012/cr12281.pdf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9" authorId="0">
      <text>
        <r>
          <rPr>
            <b val="true"/>
            <sz val="9"/>
            <color rgb="FF000000"/>
            <rFont val="Tahoma"/>
            <family val="2"/>
            <charset val="1"/>
          </rPr>
          <t xml:space="preserve">Author:
</t>
        </r>
        <r>
          <rPr>
            <sz val="9"/>
            <color rgb="FF000000"/>
            <rFont val="Tahoma"/>
            <family val="2"/>
            <charset val="1"/>
          </rPr>
          <t xml:space="preserve">
Suriname : Staff Report for the 2012 Article IV Consultation
 October 03, 2012
http://www.imf.org/external/pubs/ft/scr/2012/cr12281.pdf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9" authorId="0">
      <text>
        <r>
          <rPr>
            <b val="true"/>
            <sz val="9"/>
            <color rgb="FF000000"/>
            <rFont val="Tahoma"/>
            <family val="2"/>
            <charset val="1"/>
          </rPr>
          <t xml:space="preserve">Author:
</t>
        </r>
        <r>
          <rPr>
            <sz val="9"/>
            <color rgb="FF000000"/>
            <rFont val="Tahoma"/>
            <family val="2"/>
            <charset val="1"/>
          </rPr>
          <t xml:space="preserve">Suriname: 2013 Article IV Consultation
Decemhttp://www.imf.org/external/pubs/ft/scr/2013/cr13340.pdfber 04, 2013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O54" authorId="0">
      <text>
        <r>
          <rPr>
            <b val="true"/>
            <sz val="9"/>
            <color rgb="FF000000"/>
            <rFont val="Tahoma"/>
            <family val="2"/>
            <charset val="1"/>
          </rPr>
          <t xml:space="preserve">Author:
</t>
        </r>
        <r>
          <rPr>
            <sz val="9"/>
            <color rgb="FF000000"/>
            <rFont val="Tahoma"/>
            <family val="2"/>
            <charset val="1"/>
          </rPr>
          <t xml:space="preserve">Statistical discrepancy</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P54" authorId="0">
      <text>
        <r>
          <rPr>
            <b val="true"/>
            <sz val="9"/>
            <color rgb="FF000000"/>
            <rFont val="Tahoma"/>
            <family val="2"/>
            <charset val="1"/>
          </rPr>
          <t xml:space="preserve">Author:
</t>
        </r>
        <r>
          <rPr>
            <sz val="9"/>
            <color rgb="FF000000"/>
            <rFont val="Tahoma"/>
            <family val="2"/>
            <charset val="1"/>
          </rPr>
          <t xml:space="preserve">Statistical discrepancy</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Q54" authorId="0">
      <text>
        <r>
          <rPr>
            <b val="true"/>
            <sz val="9"/>
            <color rgb="FF000000"/>
            <rFont val="Tahoma"/>
            <family val="2"/>
            <charset val="1"/>
          </rPr>
          <t xml:space="preserve">Author:
</t>
        </r>
        <r>
          <rPr>
            <sz val="9"/>
            <color rgb="FF000000"/>
            <rFont val="Tahoma"/>
            <family val="2"/>
            <charset val="1"/>
          </rPr>
          <t xml:space="preserve">Statistical discrepancy</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R56" authorId="0">
      <text>
        <r>
          <rPr>
            <b val="true"/>
            <sz val="9"/>
            <color rgb="FF000000"/>
            <rFont val="Tahoma"/>
            <family val="2"/>
            <charset val="1"/>
          </rPr>
          <t xml:space="preserve">Author:
</t>
        </r>
        <r>
          <rPr>
            <sz val="9"/>
            <color rgb="FF000000"/>
            <rFont val="Tahoma"/>
            <family val="2"/>
            <charset val="1"/>
          </rPr>
          <t xml:space="preserve">it is included in the foreign finance</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S56" authorId="0">
      <text>
        <r>
          <rPr>
            <b val="true"/>
            <sz val="9"/>
            <color rgb="FF000000"/>
            <rFont val="Tahoma"/>
            <family val="2"/>
            <charset val="1"/>
          </rPr>
          <t xml:space="preserve">Author:
</t>
        </r>
        <r>
          <rPr>
            <sz val="9"/>
            <color rgb="FF000000"/>
            <rFont val="Tahoma"/>
            <family val="2"/>
            <charset val="1"/>
          </rPr>
          <t xml:space="preserve">it is included in the foreign finance</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T56" authorId="0">
      <text>
        <r>
          <rPr>
            <b val="true"/>
            <sz val="9"/>
            <color rgb="FF000000"/>
            <rFont val="Tahoma"/>
            <family val="2"/>
            <charset val="1"/>
          </rPr>
          <t xml:space="preserve">Author:
</t>
        </r>
        <r>
          <rPr>
            <sz val="9"/>
            <color rgb="FF000000"/>
            <rFont val="Tahoma"/>
            <family val="2"/>
            <charset val="1"/>
          </rPr>
          <t xml:space="preserve">it is included in the foreign finance</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7.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55" authorId="0">
      <text>
        <r>
          <rPr>
            <b val="true"/>
            <sz val="9"/>
            <color rgb="FF000000"/>
            <rFont val="Tahoma"/>
            <family val="2"/>
            <charset val="1"/>
          </rPr>
          <t xml:space="preserve">Author:
</t>
        </r>
        <r>
          <rPr>
            <sz val="9"/>
            <color rgb="FF000000"/>
            <rFont val="Tahoma"/>
            <family val="2"/>
            <charset val="1"/>
          </rPr>
          <t xml:space="preserve">The Kingdom of Swaziland: Statistical Appendix 
March 2006 
http://www.imf.org/external/pubs/ft/scr/2006/cr06109.pdf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55" authorId="0">
      <text>
        <r>
          <rPr>
            <b val="true"/>
            <sz val="9"/>
            <color rgb="FF000000"/>
            <rFont val="Tahoma"/>
            <family val="2"/>
            <charset val="1"/>
          </rPr>
          <t xml:space="preserve">Author:
</t>
        </r>
        <r>
          <rPr>
            <sz val="9"/>
            <color rgb="FF000000"/>
            <rFont val="Tahoma"/>
            <family val="2"/>
            <charset val="1"/>
          </rPr>
          <t xml:space="preserve">The Kingdom of Swaziland: Statistical Appendix 
March 2006 
http://www.imf.org/external/pubs/ft/scr/2006/cr06109.pdf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March 2008 
http://www.imf.org/external/pubs/ft/scr/2008/cr0886.pdf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L4" authorId="0">
      <text>
        <r>
          <rPr>
            <b val="true"/>
            <sz val="9"/>
            <color rgb="FF000000"/>
            <rFont val="Tahoma"/>
            <family val="2"/>
            <charset val="1"/>
          </rPr>
          <t xml:space="preserve">Author:
</t>
        </r>
      </text>
    </comment>
    <comment ref="L55" authorId="0">
      <text>
        <r>
          <rPr>
            <b val="true"/>
            <sz val="9"/>
            <color rgb="FF000000"/>
            <rFont val="Tahoma"/>
            <family val="2"/>
            <charset val="1"/>
          </rPr>
          <t xml:space="preserve">Author:
</t>
        </r>
        <r>
          <rPr>
            <sz val="9"/>
            <color rgb="FF000000"/>
            <rFont val="Tahoma"/>
            <family val="2"/>
            <charset val="1"/>
          </rPr>
          <t xml:space="preserve">Kingdom of Swaziland: 2010 Article IV Consultation—Staff Report; Staff Supplement;
Public Information Notice on the Executive Board Discussion; and Statement by the
Executive Director for Swaziland 
January 2011 
http://www.imf.org/external/pubs/ft/scr/2011/cr1125.pdf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M55" authorId="0">
      <text>
        <r>
          <rPr>
            <b val="true"/>
            <sz val="9"/>
            <color rgb="FF000000"/>
            <rFont val="Tahoma"/>
            <family val="2"/>
            <charset val="1"/>
          </rPr>
          <t xml:space="preserve">Author:
</t>
        </r>
        <r>
          <rPr>
            <sz val="9"/>
            <color rgb="FF000000"/>
            <rFont val="Tahoma"/>
            <family val="2"/>
            <charset val="1"/>
          </rPr>
          <t xml:space="preserve">Kingdom of Swaziland : Staff Report for the 2011 Article IV Consultation.
February 2012 
http://www.imf.org/external/pubs/ft/scr/2012/cr1237.pdf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55" authorId="0">
      <text>
        <r>
          <rPr>
            <b val="true"/>
            <sz val="9"/>
            <color rgb="FF000000"/>
            <rFont val="Tahoma"/>
            <family val="2"/>
            <charset val="1"/>
          </rPr>
          <t xml:space="preserve">Author:
</t>
        </r>
        <r>
          <rPr>
            <sz val="9"/>
            <color rgb="FF000000"/>
            <rFont val="Tahoma"/>
            <family val="2"/>
            <charset val="1"/>
          </rPr>
          <t xml:space="preserve">Kingdom of Swaziland: 2014 Article IV Consultation-Staff Report; and Press Release
 July 23, 2014
http://www.imf.org/external/pubs/ft/scr/2014/cr14223.pdf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V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W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W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X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X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List>
</comments>
</file>

<file path=xl/comments118.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39" authorId="0">
      <text>
        <r>
          <rPr>
            <b val="true"/>
            <sz val="9"/>
            <color rgb="FF000000"/>
            <rFont val="Tahoma"/>
            <family val="2"/>
            <charset val="1"/>
          </rPr>
          <t xml:space="preserve">Author:
</t>
        </r>
        <r>
          <rPr>
            <sz val="9"/>
            <color rgb="FF000000"/>
            <rFont val="Tahoma"/>
            <family val="2"/>
            <charset val="1"/>
          </rPr>
          <t xml:space="preserve">Syrian Arab Republic: 2006 Article IV Consultation—Staff Report; and Public
Information Notice on the Executive Board Discussion 
August 2006
http://www.imf.org/external/pubs/ft/scr/2006/cr06294.pdf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39" authorId="0">
      <text>
        <r>
          <rPr>
            <b val="true"/>
            <sz val="9"/>
            <color rgb="FF000000"/>
            <rFont val="Tahoma"/>
            <family val="2"/>
            <charset val="1"/>
          </rPr>
          <t xml:space="preserve">Author:
</t>
        </r>
        <r>
          <rPr>
            <sz val="9"/>
            <color rgb="FF000000"/>
            <rFont val="Tahoma"/>
            <family val="2"/>
            <charset val="1"/>
          </rPr>
          <t xml:space="preserve">Syrian Arab Republic: 2006 Article IV Consultation—Staff Report; and Public
Information Notice on the Executive Board Discussion 
August 2006
http://www.imf.org/external/pubs/ft/scr/2006/cr06294.pdf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39" authorId="0">
      <text>
        <r>
          <rPr>
            <b val="true"/>
            <sz val="9"/>
            <color rgb="FF000000"/>
            <rFont val="Tahoma"/>
            <family val="2"/>
            <charset val="1"/>
          </rPr>
          <t xml:space="preserve">Author:
</t>
        </r>
        <r>
          <rPr>
            <sz val="9"/>
            <color rgb="FF000000"/>
            <rFont val="Tahoma"/>
            <family val="2"/>
            <charset val="1"/>
          </rPr>
          <t xml:space="preserve">Syrian Arab Republic: 2006 Article IV Consultation—Staff Report; and Public
Information Notice on the Executive Board Discussion 
August 2006
http://www.imf.org/external/pubs/ft/scr/2006/cr06294.pdf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39" authorId="0">
      <text>
        <r>
          <rPr>
            <b val="true"/>
            <sz val="9"/>
            <color rgb="FF000000"/>
            <rFont val="Tahoma"/>
            <family val="2"/>
            <charset val="1"/>
          </rPr>
          <t xml:space="preserve">Author:
</t>
        </r>
        <r>
          <rPr>
            <sz val="9"/>
            <color rgb="FF000000"/>
            <rFont val="Tahoma"/>
            <family val="2"/>
            <charset val="1"/>
          </rPr>
          <t xml:space="preserve">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9.xml><?xml version="1.0" encoding="utf-8"?>
<comments xmlns="http://schemas.openxmlformats.org/spreadsheetml/2006/main" xmlns:xdr="http://schemas.openxmlformats.org/drawingml/2006/spreadsheetDrawing">
  <authors>
    <author/>
  </authors>
  <commentList>
    <comment ref="D72" authorId="0">
      <text>
        <r>
          <rPr>
            <b val="true"/>
            <sz val="9"/>
            <color rgb="FF000000"/>
            <rFont val="Tahoma"/>
            <family val="2"/>
            <charset val="1"/>
          </rPr>
          <t xml:space="preserve">Author:
</t>
        </r>
        <r>
          <rPr>
            <sz val="9"/>
            <color rgb="FF000000"/>
            <rFont val="Tahoma"/>
            <family val="2"/>
            <charset val="1"/>
          </rPr>
          <t xml:space="preserve">Republic of Tajikistan: Selected Issues and Statistical Appendix 
April 2005 
https://www.imf.org/external/pubs/ft/scr/2005/cr05131.pdf</t>
        </r>
      </text>
    </comment>
    <comment ref="E3" authorId="0">
      <text>
        <r>
          <rPr>
            <b val="true"/>
            <sz val="9"/>
            <color rgb="FF000000"/>
            <rFont val="Tahoma"/>
            <family val="2"/>
            <charset val="1"/>
          </rPr>
          <t xml:space="preserve">Author:
</t>
        </r>
        <r>
          <rPr>
            <sz val="9"/>
            <color rgb="FF000000"/>
            <rFont val="Tahoma"/>
            <family val="2"/>
            <charset val="1"/>
          </rPr>
          <t xml:space="preserve">Data for CY </t>
        </r>
      </text>
    </comment>
    <comment ref="E72" authorId="0">
      <text>
        <r>
          <rPr>
            <b val="true"/>
            <sz val="9"/>
            <color rgb="FF000000"/>
            <rFont val="Tahoma"/>
            <family val="2"/>
            <charset val="1"/>
          </rPr>
          <t xml:space="preserve">Author:
</t>
        </r>
        <r>
          <rPr>
            <sz val="9"/>
            <color rgb="FF000000"/>
            <rFont val="Tahoma"/>
            <family val="2"/>
            <charset val="1"/>
          </rPr>
          <t xml:space="preserve">Republic of Tajikistan: Selected Issues and Statistical Appendix 
April 2005 
https://www.imf.org/external/pubs/ft/scr/2005/cr05131.pdf</t>
        </r>
      </text>
    </comment>
    <comment ref="F3" authorId="0">
      <text>
        <r>
          <rPr>
            <b val="true"/>
            <sz val="9"/>
            <color rgb="FF000000"/>
            <rFont val="Tahoma"/>
            <family val="2"/>
            <charset val="1"/>
          </rPr>
          <t xml:space="preserve">Author:
</t>
        </r>
        <r>
          <rPr>
            <sz val="9"/>
            <color rgb="FF000000"/>
            <rFont val="Tahoma"/>
            <family val="2"/>
            <charset val="1"/>
          </rPr>
          <t xml:space="preserve">Data for CY </t>
        </r>
      </text>
    </comment>
    <comment ref="F72" authorId="0">
      <text>
        <r>
          <rPr>
            <b val="true"/>
            <sz val="9"/>
            <color rgb="FF000000"/>
            <rFont val="Tahoma"/>
            <family val="2"/>
            <charset val="1"/>
          </rPr>
          <t xml:space="preserve">Author:
</t>
        </r>
        <r>
          <rPr>
            <sz val="9"/>
            <color rgb="FF000000"/>
            <rFont val="Tahoma"/>
            <family val="2"/>
            <charset val="1"/>
          </rPr>
          <t xml:space="preserve">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3" authorId="0">
      <text>
        <r>
          <rPr>
            <b val="true"/>
            <sz val="9"/>
            <color rgb="FF000000"/>
            <rFont val="Tahoma"/>
            <family val="2"/>
            <charset val="1"/>
          </rPr>
          <t xml:space="preserve">Author:
</t>
        </r>
        <r>
          <rPr>
            <sz val="9"/>
            <color rgb="FF000000"/>
            <rFont val="Tahoma"/>
            <family val="2"/>
            <charset val="1"/>
          </rPr>
          <t xml:space="preserve">Data for CY </t>
        </r>
      </text>
    </comment>
    <comment ref="G72" authorId="0">
      <text>
        <r>
          <rPr>
            <b val="true"/>
            <sz val="9"/>
            <color rgb="FF000000"/>
            <rFont val="Tahoma"/>
            <family val="2"/>
            <charset val="1"/>
          </rPr>
          <t xml:space="preserve">Author:
</t>
        </r>
        <r>
          <rPr>
            <sz val="9"/>
            <color rgb="FF000000"/>
            <rFont val="Tahoma"/>
            <family val="2"/>
            <charset val="1"/>
          </rPr>
          <t xml:space="preserve">Republic of Tajikistan: 2006 Article IV Consultation—Staff Report; Public
Information Notice on the Executive Board Discussion; and Statement by the Executive
Director for the Republic of Tajikistan
April 2007
http://www.imf.org/external/pubs/ft/scr/2007/cr07144.pdf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72" authorId="0">
      <text>
        <r>
          <rPr>
            <b val="true"/>
            <sz val="9"/>
            <color rgb="FF000000"/>
            <rFont val="Tahoma"/>
            <family val="2"/>
            <charset val="1"/>
          </rPr>
          <t xml:space="preserve">Author:
</t>
        </r>
        <r>
          <rPr>
            <sz val="9"/>
            <color rgb="FF000000"/>
            <rFont val="Tahoma"/>
            <family val="2"/>
            <charset val="1"/>
          </rPr>
          <t xml:space="preserve">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72" authorId="0">
      <text>
        <r>
          <rPr>
            <b val="true"/>
            <sz val="9"/>
            <color rgb="FF000000"/>
            <rFont val="Tahoma"/>
            <family val="2"/>
            <charset val="1"/>
          </rPr>
          <t xml:space="preserve">Author:
</t>
        </r>
        <r>
          <rPr>
            <sz val="9"/>
            <color rgb="FF000000"/>
            <rFont val="Tahoma"/>
            <family val="2"/>
            <charset val="1"/>
          </rPr>
          <t xml:space="preserve">Republic of Tajikistan: First Assessment Under the 2008 Staff-Monitored Program 
December 2008
http://www.imf.org/external/pubs/ft/scr/2008/cr08382.pdf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72" authorId="0">
      <text>
        <r>
          <rPr>
            <b val="true"/>
            <sz val="9"/>
            <color rgb="FF000000"/>
            <rFont val="Tahoma"/>
            <family val="2"/>
            <charset val="1"/>
          </rPr>
          <t xml:space="preserve">Author:
</t>
        </r>
        <r>
          <rPr>
            <sz val="9"/>
            <color rgb="FF000000"/>
            <rFont val="Tahoma"/>
            <family val="2"/>
            <charset val="1"/>
          </rPr>
          <t xml:space="preserve">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72" authorId="0">
      <text>
        <r>
          <rPr>
            <b val="true"/>
            <sz val="9"/>
            <color rgb="FF000000"/>
            <rFont val="Tahoma"/>
            <family val="2"/>
            <charset val="1"/>
          </rPr>
          <t xml:space="preserve">Author:
</t>
        </r>
        <r>
          <rPr>
            <sz val="9"/>
            <color rgb="FF000000"/>
            <rFont val="Tahoma"/>
            <family val="2"/>
            <charset val="1"/>
          </rPr>
          <t xml:space="preserve">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2" authorId="0">
      <text>
        <r>
          <rPr>
            <b val="true"/>
            <sz val="9"/>
            <color rgb="FF000000"/>
            <rFont val="Tahoma"/>
            <family val="2"/>
            <charset val="1"/>
          </rPr>
          <t xml:space="preserve">Author:
</t>
        </r>
        <r>
          <rPr>
            <sz val="9"/>
            <color rgb="FF000000"/>
            <rFont val="Tahoma"/>
            <family val="2"/>
            <charset val="1"/>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2" authorId="0">
      <text>
        <r>
          <rPr>
            <b val="true"/>
            <sz val="9"/>
            <color rgb="FF000000"/>
            <rFont val="Tahoma"/>
            <family val="2"/>
            <charset val="1"/>
          </rPr>
          <t xml:space="preserve">Author:
</t>
        </r>
        <r>
          <rPr>
            <sz val="9"/>
            <color rgb="FF000000"/>
            <rFont val="Tahoma"/>
            <family val="2"/>
            <charset val="1"/>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List>
</comments>
</file>

<file path=xl/comments120.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66" authorId="0">
      <text>
        <r>
          <rPr>
            <b val="true"/>
            <sz val="9"/>
            <color rgb="FF000000"/>
            <rFont val="Tahoma"/>
            <family val="2"/>
            <charset val="1"/>
          </rPr>
          <t xml:space="preserve">Author:
</t>
        </r>
        <r>
          <rPr>
            <sz val="9"/>
            <color rgb="FF000000"/>
            <rFont val="Tahoma"/>
            <family val="2"/>
            <charset val="1"/>
          </rPr>
          <t xml:space="preserve">Tanzania: Selected Issues and Statistical Appendix 
September 2004 
http://www.imf.org/external/pubs/ft/scr/2004/cr04284.pdf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66" authorId="0">
      <text>
        <r>
          <rPr>
            <b val="true"/>
            <sz val="9"/>
            <color rgb="FF000000"/>
            <rFont val="Tahoma"/>
            <family val="2"/>
            <charset val="1"/>
          </rPr>
          <t xml:space="preserve">Author:
</t>
        </r>
        <r>
          <rPr>
            <sz val="9"/>
            <color rgb="FF000000"/>
            <rFont val="Tahoma"/>
            <family val="2"/>
            <charset val="1"/>
          </rPr>
          <t xml:space="preserve">Tanzania: Selected Issues and Statistical Appendix 
September 2004 
http://www.imf.org/external/pubs/ft/scr/2004/cr04284.pdf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66" authorId="0">
      <text>
        <r>
          <rPr>
            <b val="true"/>
            <sz val="9"/>
            <color rgb="FF000000"/>
            <rFont val="Tahoma"/>
            <family val="2"/>
            <charset val="1"/>
          </rPr>
          <t xml:space="preserve">Author:
</t>
        </r>
        <r>
          <rPr>
            <sz val="9"/>
            <color rgb="FF000000"/>
            <rFont val="Tahoma"/>
            <family val="2"/>
            <charset val="1"/>
          </rPr>
          <t xml:space="preserve">Tanzania: Selected Issues and Statistical Appendix 
September 2004 
http://www.imf.org/external/pubs/ft/scr/2004/cr04284.pdf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66" authorId="0">
      <text>
        <r>
          <rPr>
            <b val="true"/>
            <sz val="9"/>
            <color rgb="FF000000"/>
            <rFont val="Tahoma"/>
            <family val="2"/>
            <charset val="1"/>
          </rPr>
          <t xml:space="preserve">Author:
</t>
        </r>
        <r>
          <rPr>
            <sz val="9"/>
            <color rgb="FF000000"/>
            <rFont val="Tahoma"/>
            <family val="2"/>
            <charset val="1"/>
          </rPr>
          <t xml:space="preserve">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66" authorId="0">
      <text>
        <r>
          <rPr>
            <b val="true"/>
            <sz val="9"/>
            <color rgb="FF000000"/>
            <rFont val="Tahoma"/>
            <family val="2"/>
            <charset val="1"/>
          </rPr>
          <t xml:space="preserve">Author:
</t>
        </r>
        <r>
          <rPr>
            <sz val="9"/>
            <color rgb="FF000000"/>
            <rFont val="Tahoma"/>
            <family val="2"/>
            <charset val="1"/>
          </rPr>
          <t xml:space="preserve">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66" authorId="0">
      <text>
        <r>
          <rPr>
            <b val="true"/>
            <sz val="9"/>
            <color rgb="FF000000"/>
            <rFont val="Tahoma"/>
            <family val="2"/>
            <charset val="1"/>
          </rPr>
          <t xml:space="preserve">Author:
</t>
        </r>
        <r>
          <rPr>
            <sz val="9"/>
            <color rgb="FF000000"/>
            <rFont val="Tahoma"/>
            <family val="2"/>
            <charset val="1"/>
          </rPr>
          <t xml:space="preserve">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66" authorId="0">
      <text>
        <r>
          <rPr>
            <b val="true"/>
            <sz val="9"/>
            <color rgb="FF000000"/>
            <rFont val="Tahoma"/>
            <family val="2"/>
            <charset val="1"/>
          </rPr>
          <t xml:space="preserve">Author:
</t>
        </r>
        <r>
          <rPr>
            <sz val="9"/>
            <color rgb="FF000000"/>
            <rFont val="Tahoma"/>
            <family val="2"/>
            <charset val="1"/>
          </rPr>
          <t xml:space="preserve">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66" authorId="0">
      <text>
        <r>
          <rPr>
            <b val="true"/>
            <sz val="9"/>
            <color rgb="FF000000"/>
            <rFont val="Tahoma"/>
            <family val="2"/>
            <charset val="1"/>
          </rPr>
          <t xml:space="preserve">Author:
</t>
        </r>
        <r>
          <rPr>
            <sz val="9"/>
            <color rgb="FF000000"/>
            <rFont val="Tahoma"/>
            <family val="2"/>
            <charset val="1"/>
          </rPr>
          <t xml:space="preserve">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66" authorId="0">
      <text>
        <r>
          <rPr>
            <b val="true"/>
            <sz val="9"/>
            <color rgb="FF000000"/>
            <rFont val="Tahoma"/>
            <family val="2"/>
            <charset val="1"/>
          </rPr>
          <t xml:space="preserve">Author:
</t>
        </r>
        <r>
          <rPr>
            <sz val="9"/>
            <color rgb="FF000000"/>
            <rFont val="Tahoma"/>
            <family val="2"/>
            <charset val="1"/>
          </rPr>
          <t xml:space="preserve">United Republic of Tanzania: First Review Under the Policy Support Instrument and
Request for Modification of Assessment Criteria—Staff Report; Press Release on the
Executive Board Discussion. 
December 2010 
http://www.imf.org/external/pubs/ft/scr/2010/cr10351.pdf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66" authorId="0">
      <text>
        <r>
          <rPr>
            <b val="true"/>
            <sz val="9"/>
            <color rgb="FF000000"/>
            <rFont val="Tahoma"/>
            <family val="2"/>
            <charset val="1"/>
          </rPr>
          <t xml:space="preserve">Author:
</t>
        </r>
        <r>
          <rPr>
            <sz val="9"/>
            <color rgb="FF000000"/>
            <rFont val="Tahoma"/>
            <family val="2"/>
            <charset val="1"/>
          </rPr>
          <t xml:space="preserve">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66" authorId="0">
      <text>
        <r>
          <rPr>
            <b val="true"/>
            <sz val="9"/>
            <color rgb="FF000000"/>
            <rFont val="Tahoma"/>
            <family val="2"/>
            <charset val="1"/>
          </rPr>
          <t xml:space="preserve">Author:
</t>
        </r>
        <r>
          <rPr>
            <sz val="9"/>
            <color rgb="FF000000"/>
            <rFont val="Tahoma"/>
            <family val="2"/>
            <charset val="1"/>
          </rPr>
          <t xml:space="preserve">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66" authorId="0">
      <text>
        <r>
          <rPr>
            <b val="true"/>
            <sz val="9"/>
            <color rgb="FF000000"/>
            <rFont val="Tahoma"/>
            <family val="2"/>
            <charset val="1"/>
          </rPr>
          <t xml:space="preserve">Author:
</t>
        </r>
        <r>
          <rPr>
            <sz val="9"/>
            <color rgb="FF000000"/>
            <rFont val="Tahoma"/>
            <family val="2"/>
            <charset val="1"/>
          </rPr>
          <t xml:space="preserve">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66" authorId="0">
      <text>
        <r>
          <rPr>
            <b val="true"/>
            <sz val="9"/>
            <color rgb="FF000000"/>
            <rFont val="Tahoma"/>
            <family val="2"/>
            <charset val="1"/>
          </rPr>
          <t xml:space="preserve">Author:
</t>
        </r>
        <r>
          <rPr>
            <sz val="9"/>
            <color rgb="FF000000"/>
            <rFont val="Tahoma"/>
            <family val="2"/>
            <charset val="1"/>
          </rPr>
          <t xml:space="preserve">FIRST REVIEW UNDER THE POLICY SUPPORT INSTRUMENT—
STAFF REPORT; PRESS RELEASE; AND STATEMENT BY THE
EXECUTIVE DIRECTOR FOR THE UNITED REPUBLIC OF TANZANIA.
January 2015 
http://www.imf.org/external/pubs/ft/scr/2015/cr1514.pdf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121.xml><?xml version="1.0" encoding="utf-8"?>
<comments xmlns="http://schemas.openxmlformats.org/spreadsheetml/2006/main" xmlns:xdr="http://schemas.openxmlformats.org/drawingml/2006/spreadsheetDrawing">
  <authors>
    <author/>
  </authors>
  <commentList>
    <comment ref="L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L29" authorId="0">
      <text>
        <r>
          <rPr>
            <b val="true"/>
            <sz val="9"/>
            <color rgb="FF000000"/>
            <rFont val="Tahoma"/>
            <family val="2"/>
            <charset val="1"/>
          </rPr>
          <t xml:space="preserve">Author:
</t>
        </r>
        <r>
          <rPr>
            <sz val="9"/>
            <color rgb="FF000000"/>
            <rFont val="Tahoma"/>
            <family val="2"/>
            <charset val="1"/>
          </rPr>
          <t xml:space="preserve">Thailand : Staff Report for the 2012 Article IV Consultation
 June 01, 2012
http://www.imf.org/external/pubs/ft/scr/2012/cr12124.pdf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U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V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V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W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W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X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X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Y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Y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List>
</comments>
</file>

<file path=xl/comments122.xml><?xml version="1.0" encoding="utf-8"?>
<comments xmlns="http://schemas.openxmlformats.org/spreadsheetml/2006/main" xmlns:xdr="http://schemas.openxmlformats.org/drawingml/2006/spreadsheetDrawing">
  <authors>
    <author/>
  </authors>
  <commentList>
    <comment ref="E4" authorId="0">
      <text>
        <r>
          <rPr>
            <b val="true"/>
            <sz val="9"/>
            <color rgb="FF000000"/>
            <rFont val="Tahoma"/>
            <family val="2"/>
            <charset val="1"/>
          </rPr>
          <t xml:space="preserve">Author:
</t>
        </r>
        <r>
          <rPr>
            <sz val="9"/>
            <color rgb="FF000000"/>
            <rFont val="Tahoma"/>
            <family val="2"/>
            <charset val="1"/>
          </rPr>
          <t xml:space="preserve">fy july to june</t>
        </r>
      </text>
    </comment>
    <comment ref="E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2005 
http://www.imf.org/external/pubs/ft/scr/2005/cr05250.pdf</t>
        </r>
      </text>
    </comment>
    <comment ref="F4" authorId="0">
      <text>
        <r>
          <rPr>
            <b val="true"/>
            <sz val="9"/>
            <color rgb="FF000000"/>
            <rFont val="Tahoma"/>
            <family val="2"/>
            <charset val="1"/>
          </rPr>
          <t xml:space="preserve">Author:
</t>
        </r>
        <r>
          <rPr>
            <sz val="9"/>
            <color rgb="FF000000"/>
            <rFont val="Tahoma"/>
            <family val="2"/>
            <charset val="1"/>
          </rPr>
          <t xml:space="preserve">fy july to june</t>
        </r>
      </text>
    </comment>
    <comment ref="F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2005 
http://www.imf.org/external/pubs/ft/scr/2005/cr05250.pdf</t>
        </r>
      </text>
    </comment>
    <comment ref="G4" authorId="0">
      <text>
        <r>
          <rPr>
            <b val="true"/>
            <sz val="9"/>
            <color rgb="FF000000"/>
            <rFont val="Tahoma"/>
            <family val="2"/>
            <charset val="1"/>
          </rPr>
          <t xml:space="preserve">Author:
</t>
        </r>
        <r>
          <rPr>
            <sz val="9"/>
            <color rgb="FF000000"/>
            <rFont val="Tahoma"/>
            <family val="2"/>
            <charset val="1"/>
          </rPr>
          <t xml:space="preserve">fy july to june</t>
        </r>
      </text>
    </comment>
    <comment ref="G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2008 
http://www.imf.org/external/pubs/ft/scr/2008/cr08203.pdf</t>
        </r>
      </text>
    </comment>
    <comment ref="H4" authorId="0">
      <text>
        <r>
          <rPr>
            <b val="true"/>
            <sz val="9"/>
            <color rgb="FF000000"/>
            <rFont val="Tahoma"/>
            <family val="2"/>
            <charset val="1"/>
          </rPr>
          <t xml:space="preserve">Author:
</t>
        </r>
        <r>
          <rPr>
            <sz val="9"/>
            <color rgb="FF000000"/>
            <rFont val="Tahoma"/>
            <family val="2"/>
            <charset val="1"/>
          </rPr>
          <t xml:space="preserve">fy july to june</t>
        </r>
      </text>
    </comment>
    <comment ref="H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2008 
http://www.imf.org/external/pubs/ft/scr/2008/cr08203.pdf</t>
        </r>
      </text>
    </comment>
    <comment ref="I4" authorId="0">
      <text>
        <r>
          <rPr>
            <b val="true"/>
            <sz val="9"/>
            <color rgb="FF000000"/>
            <rFont val="Tahoma"/>
            <family val="2"/>
            <charset val="1"/>
          </rPr>
          <t xml:space="preserve">Author:
</t>
        </r>
        <r>
          <rPr>
            <sz val="9"/>
            <color rgb="FF000000"/>
            <rFont val="Tahoma"/>
            <family val="2"/>
            <charset val="1"/>
          </rPr>
          <t xml:space="preserve">fy july to june</t>
        </r>
      </text>
    </comment>
    <comment ref="I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 authorId="0">
      <text>
        <r>
          <rPr>
            <b val="true"/>
            <sz val="9"/>
            <color rgb="FF000000"/>
            <rFont val="Tahoma"/>
            <family val="2"/>
            <charset val="1"/>
          </rPr>
          <t xml:space="preserve">Author:
</t>
        </r>
        <r>
          <rPr>
            <sz val="9"/>
            <color rgb="FF000000"/>
            <rFont val="Tahoma"/>
            <family val="2"/>
            <charset val="1"/>
          </rPr>
          <t xml:space="preserve">fy july to june</t>
        </r>
      </text>
    </comment>
    <comment ref="J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 authorId="0">
      <text>
        <r>
          <rPr>
            <b val="true"/>
            <sz val="9"/>
            <color rgb="FF000000"/>
            <rFont val="Tahoma"/>
            <family val="2"/>
            <charset val="1"/>
          </rPr>
          <t xml:space="preserve">Author:
</t>
        </r>
        <r>
          <rPr>
            <sz val="9"/>
            <color rgb="FF000000"/>
            <rFont val="Tahoma"/>
            <family val="2"/>
            <charset val="1"/>
          </rPr>
          <t xml:space="preserve">FY july to june</t>
        </r>
      </text>
    </comment>
    <comment ref="K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List>
</comments>
</file>

<file path=xl/comments123.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0" authorId="0">
      <text>
        <r>
          <rPr>
            <b val="true"/>
            <sz val="9"/>
            <color rgb="FF000000"/>
            <rFont val="Tahoma"/>
            <family val="2"/>
            <charset val="1"/>
          </rPr>
          <t xml:space="preserve">Author:
</t>
        </r>
        <r>
          <rPr>
            <sz val="9"/>
            <color rgb="FF000000"/>
            <rFont val="Tahoma"/>
            <family val="2"/>
            <charset val="1"/>
          </rPr>
          <t xml:space="preserve">Togo: Statistical Appendix 
June 2007
http://www.imf.org/external/pubs/ft/scr/2007/cr07218.pdf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0" authorId="0">
      <text>
        <r>
          <rPr>
            <b val="true"/>
            <sz val="9"/>
            <color rgb="FF000000"/>
            <rFont val="Tahoma"/>
            <family val="2"/>
            <charset val="1"/>
          </rPr>
          <t xml:space="preserve">Author:
</t>
        </r>
        <r>
          <rPr>
            <sz val="9"/>
            <color rgb="FF000000"/>
            <rFont val="Tahoma"/>
            <family val="2"/>
            <charset val="1"/>
          </rPr>
          <t xml:space="preserve">Togo: Statistical Appendix 
June 2007
http://www.imf.org/external/pubs/ft/scr/2007/cr07218.pdf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0" authorId="0">
      <text>
        <r>
          <rPr>
            <b val="true"/>
            <sz val="9"/>
            <color rgb="FF000000"/>
            <rFont val="Tahoma"/>
            <family val="2"/>
            <charset val="1"/>
          </rPr>
          <t xml:space="preserve">Author:
</t>
        </r>
        <r>
          <rPr>
            <sz val="9"/>
            <color rgb="FF000000"/>
            <rFont val="Tahoma"/>
            <family val="2"/>
            <charset val="1"/>
          </rPr>
          <t xml:space="preserve">Togo: Statistical Appendix 
June 2007
http://www.imf.org/external/pubs/ft/scr/2007/cr07218.pdf</t>
        </r>
      </text>
    </comment>
    <comment ref="I71" authorId="0">
      <text>
        <r>
          <rPr>
            <b val="true"/>
            <sz val="9"/>
            <color rgb="FF000000"/>
            <rFont val="Tahoma"/>
            <family val="2"/>
            <charset val="1"/>
          </rPr>
          <t xml:space="preserve">Author:
</t>
        </r>
        <r>
          <rPr>
            <sz val="9"/>
            <color rgb="FF000000"/>
            <rFont val="Tahoma"/>
            <family val="2"/>
            <charset val="1"/>
          </rPr>
          <t xml:space="preserve">Amortization (incl. bank reestructuring)</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0" authorId="0">
      <text>
        <r>
          <rPr>
            <b val="true"/>
            <sz val="9"/>
            <color rgb="FF000000"/>
            <rFont val="Tahoma"/>
            <family val="2"/>
            <charset val="1"/>
          </rPr>
          <t xml:space="preserve">Author:
</t>
        </r>
        <r>
          <rPr>
            <sz val="9"/>
            <color rgb="FF000000"/>
            <rFont val="Tahoma"/>
            <family val="2"/>
            <charset val="1"/>
          </rPr>
          <t xml:space="preserve">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0" authorId="0">
      <text>
        <r>
          <rPr>
            <b val="true"/>
            <sz val="9"/>
            <color rgb="FF000000"/>
            <rFont val="Tahoma"/>
            <family val="2"/>
            <charset val="1"/>
          </rPr>
          <t xml:space="preserve">Author:
</t>
        </r>
        <r>
          <rPr>
            <sz val="9"/>
            <color rgb="FF000000"/>
            <rFont val="Tahoma"/>
            <family val="2"/>
            <charset val="1"/>
          </rPr>
          <t xml:space="preserve">Togo: Third Review Under the Three-Year Arrangement Under the Poverty Reduction
and Growth Facility
February 2010
http://www.imf.org/external/pubs/ft/scr/2010/cr1050.pdf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0" authorId="0">
      <text>
        <r>
          <rPr>
            <b val="true"/>
            <sz val="9"/>
            <color rgb="FF000000"/>
            <rFont val="Tahoma"/>
            <family val="2"/>
            <charset val="1"/>
          </rPr>
          <t xml:space="preserve">Author:
</t>
        </r>
        <r>
          <rPr>
            <sz val="9"/>
            <color rgb="FF000000"/>
            <rFont val="Tahoma"/>
            <family val="2"/>
            <charset val="1"/>
          </rPr>
          <t xml:space="preserve">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L65" authorId="0">
      <text>
        <r>
          <rPr>
            <b val="true"/>
            <sz val="9"/>
            <color rgb="FF000000"/>
            <rFont val="Tahoma"/>
            <family val="2"/>
            <charset val="1"/>
          </rPr>
          <t xml:space="preserve">Author:
</t>
        </r>
        <r>
          <rPr>
            <sz val="9"/>
            <color rgb="FF000000"/>
            <rFont val="Tahoma"/>
            <family val="2"/>
            <charset val="1"/>
          </rPr>
          <t xml:space="preserve">checked
</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0" authorId="0">
      <text>
        <r>
          <rPr>
            <b val="true"/>
            <sz val="9"/>
            <color rgb="FF000000"/>
            <rFont val="Tahoma"/>
            <family val="2"/>
            <charset val="1"/>
          </rPr>
          <t xml:space="preserve">Author:
</t>
        </r>
        <r>
          <rPr>
            <sz val="9"/>
            <color rgb="FF000000"/>
            <rFont val="Tahoma"/>
            <family val="2"/>
            <charset val="1"/>
          </rPr>
          <t xml:space="preserve">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0" authorId="0">
      <text>
        <r>
          <rPr>
            <b val="true"/>
            <sz val="9"/>
            <color rgb="FF000000"/>
            <rFont val="Tahoma"/>
            <family val="2"/>
            <charset val="1"/>
          </rPr>
          <t xml:space="preserve">Author:
</t>
        </r>
        <r>
          <rPr>
            <sz val="9"/>
            <color rgb="FF000000"/>
            <rFont val="Tahoma"/>
            <family val="2"/>
            <charset val="1"/>
          </rPr>
          <t xml:space="preserve">Togo: Staff Report for 2013 Article IV Consultation
February 2014 
http://www.imf.org/external/pubs/ft/scr/2014/cr1438.pdf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0" authorId="0">
      <text>
        <r>
          <rPr>
            <b val="true"/>
            <sz val="9"/>
            <color rgb="FF000000"/>
            <rFont val="Tahoma"/>
            <family val="2"/>
            <charset val="1"/>
          </rPr>
          <t xml:space="preserve">Author:
</t>
        </r>
        <r>
          <rPr>
            <sz val="9"/>
            <color rgb="FF000000"/>
            <rFont val="Tahoma"/>
            <family val="2"/>
            <charset val="1"/>
          </rPr>
          <t xml:space="preserve">Togo: Staff Report for 2013 Article IV Consultation
February 2014 
http://www.imf.org/external/pubs/ft/scr/2014/cr1438.pdf</t>
        </r>
      </text>
    </comment>
    <comment ref="O66" authorId="0">
      <text>
        <r>
          <rPr>
            <b val="true"/>
            <sz val="9"/>
            <color rgb="FF000000"/>
            <rFont val="Tahoma"/>
            <family val="2"/>
            <charset val="1"/>
          </rPr>
          <t xml:space="preserve">Author:
</t>
        </r>
        <r>
          <rPr>
            <sz val="9"/>
            <color rgb="FF000000"/>
            <rFont val="Tahoma"/>
            <family val="2"/>
            <charset val="1"/>
          </rPr>
          <t xml:space="preserve">checked</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P65" authorId="0">
      <text>
        <r>
          <rPr>
            <b val="true"/>
            <sz val="9"/>
            <color rgb="FF000000"/>
            <rFont val="Tahoma"/>
            <family val="2"/>
            <charset val="1"/>
          </rPr>
          <t xml:space="preserve">Author:
</t>
        </r>
        <r>
          <rPr>
            <sz val="9"/>
            <color rgb="FF000000"/>
            <rFont val="Tahoma"/>
            <family val="2"/>
            <charset val="1"/>
          </rPr>
          <t xml:space="preserve">checked</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List>
</comments>
</file>

<file path=xl/comments124.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
Data for FY</t>
        </r>
      </text>
    </comment>
    <comment ref="F51" authorId="0">
      <text>
        <r>
          <rPr>
            <b val="true"/>
            <sz val="9"/>
            <color rgb="FF000000"/>
            <rFont val="Tahoma"/>
            <family val="2"/>
            <charset val="1"/>
          </rPr>
          <t xml:space="preserve">Author:
</t>
        </r>
        <r>
          <rPr>
            <sz val="9"/>
            <color rgb="FF000000"/>
            <rFont val="Tahoma"/>
            <family val="2"/>
            <charset val="1"/>
          </rPr>
          <t xml:space="preserve">Tonga: 2006 Article IV Consultation—Staff Report; and Public Information Notice on
the Executive Board Discussion 
June 2006
http://www.imf.org/external/pubs/ft/scr/2006/cr06241.pdf</t>
        </r>
      </text>
    </comment>
    <comment ref="G4" authorId="0">
      <text>
        <r>
          <rPr>
            <b val="true"/>
            <sz val="9"/>
            <color rgb="FF000000"/>
            <rFont val="Tahoma"/>
            <family val="2"/>
            <charset val="1"/>
          </rPr>
          <t xml:space="preserve">Author:
</t>
        </r>
        <r>
          <rPr>
            <sz val="9"/>
            <color rgb="FF000000"/>
            <rFont val="Tahoma"/>
            <family val="2"/>
            <charset val="1"/>
          </rPr>
          <t xml:space="preserve">
Data for FY</t>
        </r>
      </text>
    </comment>
    <comment ref="G51" authorId="0">
      <text>
        <r>
          <rPr>
            <b val="true"/>
            <sz val="9"/>
            <color rgb="FF000000"/>
            <rFont val="Tahoma"/>
            <family val="2"/>
            <charset val="1"/>
          </rPr>
          <t xml:space="preserve">Author:
</t>
        </r>
        <r>
          <rPr>
            <sz val="9"/>
            <color rgb="FF000000"/>
            <rFont val="Tahoma"/>
            <family val="2"/>
            <charset val="1"/>
          </rPr>
          <t xml:space="preserve">Tonga: 2007 Article IV Consultation—Staff Report; Staff Supplement; Public
Information Notice on the Executive Board Discussion
August 2007 
http://www.imf.org/external/pubs/ft/scr/2007/cr07297.pdf</t>
        </r>
      </text>
    </comment>
    <comment ref="H4" authorId="0">
      <text>
        <r>
          <rPr>
            <b val="true"/>
            <sz val="9"/>
            <color rgb="FF000000"/>
            <rFont val="Tahoma"/>
            <family val="2"/>
            <charset val="1"/>
          </rPr>
          <t xml:space="preserve">Author:
</t>
        </r>
        <r>
          <rPr>
            <sz val="9"/>
            <color rgb="FF000000"/>
            <rFont val="Tahoma"/>
            <family val="2"/>
            <charset val="1"/>
          </rPr>
          <t xml:space="preserve">
Data for FY</t>
        </r>
      </text>
    </comment>
    <comment ref="H51" authorId="0">
      <text>
        <r>
          <rPr>
            <b val="true"/>
            <sz val="9"/>
            <color rgb="FF000000"/>
            <rFont val="Tahoma"/>
            <family val="2"/>
            <charset val="1"/>
          </rPr>
          <t xml:space="preserve">Author:
</t>
        </r>
        <r>
          <rPr>
            <sz val="9"/>
            <color rgb="FF000000"/>
            <rFont val="Tahoma"/>
            <family val="2"/>
            <charset val="1"/>
          </rPr>
          <t xml:space="preserve">Tonga: 2009 Article IV Consultation—Staff Report; Staff Supplement; Public
Information Notice on the Executive Board Discussion; and Statement by the Executive
Director for Tonga. 
September 2009 
http://www.imf.org/external/pubs/ft/scr/2009/cr09292.pdf</t>
        </r>
      </text>
    </comment>
    <comment ref="I4" authorId="0">
      <text>
        <r>
          <rPr>
            <b val="true"/>
            <sz val="9"/>
            <color rgb="FF000000"/>
            <rFont val="Tahoma"/>
            <family val="2"/>
            <charset val="1"/>
          </rPr>
          <t xml:space="preserve">Author:
</t>
        </r>
        <r>
          <rPr>
            <sz val="9"/>
            <color rgb="FF000000"/>
            <rFont val="Tahoma"/>
            <family val="2"/>
            <charset val="1"/>
          </rPr>
          <t xml:space="preserve">
Data for FY</t>
        </r>
      </text>
    </comment>
    <comment ref="I51" authorId="0">
      <text>
        <r>
          <rPr>
            <b val="true"/>
            <sz val="9"/>
            <color rgb="FF000000"/>
            <rFont val="Tahoma"/>
            <family val="2"/>
            <charset val="1"/>
          </rPr>
          <t xml:space="preserve">Author:
</t>
        </r>
        <r>
          <rPr>
            <sz val="9"/>
            <color rgb="FF000000"/>
            <rFont val="Tahoma"/>
            <family val="2"/>
            <charset val="1"/>
          </rPr>
          <t xml:space="preserve">Tonga: 2009 Article IV Consultation—Staff Report; Staff Supplement; Public
Information Notice on the Executive Board Discussion; and Statement by the Executive
Director for Tonga. 
September 2009 
http://www.imf.org/external/pubs/ft/scr/2009/cr09292.pdf</t>
        </r>
      </text>
    </comment>
    <comment ref="J4" authorId="0">
      <text>
        <r>
          <rPr>
            <b val="true"/>
            <sz val="9"/>
            <color rgb="FF000000"/>
            <rFont val="Tahoma"/>
            <family val="2"/>
            <charset val="1"/>
          </rPr>
          <t xml:space="preserve">Author:
</t>
        </r>
        <r>
          <rPr>
            <sz val="9"/>
            <color rgb="FF000000"/>
            <rFont val="Tahoma"/>
            <family val="2"/>
            <charset val="1"/>
          </rPr>
          <t xml:space="preserve">
Data for FY</t>
        </r>
      </text>
    </comment>
    <comment ref="J51" authorId="0">
      <text>
        <r>
          <rPr>
            <b val="true"/>
            <sz val="9"/>
            <color rgb="FF000000"/>
            <rFont val="Tahoma"/>
            <family val="2"/>
            <charset val="1"/>
          </rPr>
          <t xml:space="preserve">Author:
</t>
        </r>
        <r>
          <rPr>
            <sz val="9"/>
            <color rgb="FF000000"/>
            <rFont val="Tahoma"/>
            <family val="2"/>
            <charset val="1"/>
          </rPr>
          <t xml:space="preserve">Tonga: 2010 Article IV Consultation—Staff Report, Staff Supplement, and Public
Information Notice on the Executive Board Discussion
May 2010 
http://www.imf.org/external/pubs/ft/scr/2010/cr10112.pdf</t>
        </r>
      </text>
    </comment>
    <comment ref="K4" authorId="0">
      <text>
        <r>
          <rPr>
            <b val="true"/>
            <sz val="9"/>
            <color rgb="FF000000"/>
            <rFont val="Tahoma"/>
            <family val="2"/>
            <charset val="1"/>
          </rPr>
          <t xml:space="preserve">Author:
</t>
        </r>
        <r>
          <rPr>
            <sz val="9"/>
            <color rgb="FF000000"/>
            <rFont val="Tahoma"/>
            <family val="2"/>
            <charset val="1"/>
          </rPr>
          <t xml:space="preserve">
Data for FY</t>
        </r>
      </text>
    </comment>
    <comment ref="K51" authorId="0">
      <text>
        <r>
          <rPr>
            <b val="true"/>
            <sz val="9"/>
            <color rgb="FF000000"/>
            <rFont val="Tahoma"/>
            <family val="2"/>
            <charset val="1"/>
          </rPr>
          <t xml:space="preserve">Author:
</t>
        </r>
        <r>
          <rPr>
            <sz val="9"/>
            <color rgb="FF000000"/>
            <rFont val="Tahoma"/>
            <family val="2"/>
            <charset val="1"/>
          </rPr>
          <t xml:space="preserve">Tonga : 2011 Article IV Consultation: Staff Report; Staff Supplement; Public Information Notice on the Executive Board Discussion; and Statement by the Alternate Executive Director for Tonga
April 20, 2011 
http://www.imf.org/external/pubs/ft/scr/2011/cr11110.pdf</t>
        </r>
      </text>
    </comment>
    <comment ref="L4" authorId="0">
      <text>
        <r>
          <rPr>
            <b val="true"/>
            <sz val="9"/>
            <color rgb="FF000000"/>
            <rFont val="Tahoma"/>
            <family val="2"/>
            <charset val="1"/>
          </rPr>
          <t xml:space="preserve">Author:
</t>
        </r>
        <r>
          <rPr>
            <sz val="9"/>
            <color rgb="FF000000"/>
            <rFont val="Tahoma"/>
            <family val="2"/>
            <charset val="1"/>
          </rPr>
          <t xml:space="preserve">
Data for FY</t>
        </r>
      </text>
    </comment>
    <comment ref="L51" authorId="0">
      <text>
        <r>
          <rPr>
            <b val="true"/>
            <sz val="9"/>
            <color rgb="FF000000"/>
            <rFont val="Tahoma"/>
            <family val="2"/>
            <charset val="1"/>
          </rPr>
          <t xml:space="preserve">Author:
</t>
        </r>
        <r>
          <rPr>
            <sz val="9"/>
            <color rgb="FF000000"/>
            <rFont val="Tahoma"/>
            <family val="2"/>
            <charset val="1"/>
          </rPr>
          <t xml:space="preserve">Tonga : Staff Report for the 2012 Article IV Consultation
July 2012 
http://www.imf.org/external/pubs/ft/scr/2012/cr12166.pdf</t>
        </r>
      </text>
    </comment>
    <comment ref="M4" authorId="0">
      <text>
        <r>
          <rPr>
            <b val="true"/>
            <sz val="9"/>
            <color rgb="FF000000"/>
            <rFont val="Tahoma"/>
            <family val="2"/>
            <charset val="1"/>
          </rPr>
          <t xml:space="preserve">Author:
</t>
        </r>
        <r>
          <rPr>
            <sz val="9"/>
            <color rgb="FF000000"/>
            <rFont val="Tahoma"/>
            <family val="2"/>
            <charset val="1"/>
          </rPr>
          <t xml:space="preserve">
Data for FY</t>
        </r>
      </text>
    </comment>
    <comment ref="M51" authorId="0">
      <text>
        <r>
          <rPr>
            <b val="true"/>
            <sz val="9"/>
            <color rgb="FF000000"/>
            <rFont val="Tahoma"/>
            <family val="2"/>
            <charset val="1"/>
          </rPr>
          <t xml:space="preserve">Author:
</t>
        </r>
        <r>
          <rPr>
            <sz val="9"/>
            <color rgb="FF000000"/>
            <rFont val="Tahoma"/>
            <family val="2"/>
            <charset val="1"/>
          </rPr>
          <t xml:space="preserve">Tonga: 2015 Article IV Consultation-Staff Report; and Press Release
 April 30, 2015
http://www.imf.org/external/pubs/ft/scr/2015/cr15107.pdf
</t>
        </r>
      </text>
    </comment>
    <comment ref="N4" authorId="0">
      <text>
        <r>
          <rPr>
            <b val="true"/>
            <sz val="9"/>
            <color rgb="FF000000"/>
            <rFont val="Tahoma"/>
            <family val="2"/>
            <charset val="1"/>
          </rPr>
          <t xml:space="preserve">Author:
</t>
        </r>
        <r>
          <rPr>
            <sz val="9"/>
            <color rgb="FF000000"/>
            <rFont val="Tahoma"/>
            <family val="2"/>
            <charset val="1"/>
          </rPr>
          <t xml:space="preserve">
Data for FY</t>
        </r>
      </text>
    </comment>
    <comment ref="N51" authorId="0">
      <text>
        <r>
          <rPr>
            <b val="true"/>
            <sz val="9"/>
            <color rgb="FF000000"/>
            <rFont val="Tahoma"/>
            <family val="2"/>
            <charset val="1"/>
          </rPr>
          <t xml:space="preserve">Author:
</t>
        </r>
        <r>
          <rPr>
            <sz val="9"/>
            <color rgb="FF000000"/>
            <rFont val="Tahoma"/>
            <family val="2"/>
            <charset val="1"/>
          </rPr>
          <t xml:space="preserve">Tonga: 2015 Article IV Consultation-Staff Report; and Press Release
 April 30, 2015
http://www.imf.org/external/pubs/ft/scr/2015/cr15107.pdf
</t>
        </r>
      </text>
    </comment>
    <comment ref="O4" authorId="0">
      <text>
        <r>
          <rPr>
            <b val="true"/>
            <sz val="9"/>
            <color rgb="FF000000"/>
            <rFont val="Tahoma"/>
            <family val="2"/>
            <charset val="1"/>
          </rPr>
          <t xml:space="preserve">Author:
</t>
        </r>
        <r>
          <rPr>
            <sz val="9"/>
            <color rgb="FF000000"/>
            <rFont val="Tahoma"/>
            <family val="2"/>
            <charset val="1"/>
          </rPr>
          <t xml:space="preserve">
Data for FY</t>
        </r>
      </text>
    </comment>
    <comment ref="O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P4" authorId="0">
      <text>
        <r>
          <rPr>
            <b val="true"/>
            <sz val="9"/>
            <color rgb="FF000000"/>
            <rFont val="Tahoma"/>
            <family val="2"/>
            <charset val="1"/>
          </rPr>
          <t xml:space="preserve">Author:
</t>
        </r>
        <r>
          <rPr>
            <sz val="9"/>
            <color rgb="FF000000"/>
            <rFont val="Tahoma"/>
            <family val="2"/>
            <charset val="1"/>
          </rPr>
          <t xml:space="preserve">
Data for FY</t>
        </r>
      </text>
    </comment>
    <comment ref="P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Q4" authorId="0">
      <text>
        <r>
          <rPr>
            <b val="true"/>
            <sz val="9"/>
            <color rgb="FF000000"/>
            <rFont val="Tahoma"/>
            <family val="2"/>
            <charset val="1"/>
          </rPr>
          <t xml:space="preserve">Author:
</t>
        </r>
        <r>
          <rPr>
            <sz val="9"/>
            <color rgb="FF000000"/>
            <rFont val="Tahoma"/>
            <family val="2"/>
            <charset val="1"/>
          </rPr>
          <t xml:space="preserve">
Data for FY</t>
        </r>
      </text>
    </comment>
    <comment ref="Q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R4" authorId="0">
      <text>
        <r>
          <rPr>
            <b val="true"/>
            <sz val="9"/>
            <color rgb="FF000000"/>
            <rFont val="Tahoma"/>
            <family val="2"/>
            <charset val="1"/>
          </rPr>
          <t xml:space="preserve">Author:
</t>
        </r>
        <r>
          <rPr>
            <sz val="9"/>
            <color rgb="FF000000"/>
            <rFont val="Tahoma"/>
            <family val="2"/>
            <charset val="1"/>
          </rPr>
          <t xml:space="preserve">
Data for FY</t>
        </r>
      </text>
    </comment>
    <comment ref="R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S4" authorId="0">
      <text>
        <r>
          <rPr>
            <b val="true"/>
            <sz val="9"/>
            <color rgb="FF000000"/>
            <rFont val="Tahoma"/>
            <family val="2"/>
            <charset val="1"/>
          </rPr>
          <t xml:space="preserve">Author:
</t>
        </r>
        <r>
          <rPr>
            <sz val="9"/>
            <color rgb="FF000000"/>
            <rFont val="Tahoma"/>
            <family val="2"/>
            <charset val="1"/>
          </rPr>
          <t xml:space="preserve">Data for FY</t>
        </r>
      </text>
    </comment>
    <comment ref="S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T4" authorId="0">
      <text>
        <r>
          <rPr>
            <b val="true"/>
            <sz val="9"/>
            <color rgb="FF000000"/>
            <rFont val="Tahoma"/>
            <family val="2"/>
            <charset val="1"/>
          </rPr>
          <t xml:space="preserve">Author:
</t>
        </r>
        <r>
          <rPr>
            <sz val="9"/>
            <color rgb="FF000000"/>
            <rFont val="Tahoma"/>
            <family val="2"/>
            <charset val="1"/>
          </rPr>
          <t xml:space="preserve">Data for FY</t>
        </r>
      </text>
    </comment>
    <comment ref="T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U4" authorId="0">
      <text>
        <r>
          <rPr>
            <b val="true"/>
            <sz val="9"/>
            <color rgb="FF000000"/>
            <rFont val="Tahoma"/>
            <family val="2"/>
            <charset val="1"/>
          </rPr>
          <t xml:space="preserve">Author:
</t>
        </r>
        <r>
          <rPr>
            <sz val="9"/>
            <color rgb="FF000000"/>
            <rFont val="Tahoma"/>
            <family val="2"/>
            <charset val="1"/>
          </rPr>
          <t xml:space="preserve">Data for FY</t>
        </r>
      </text>
    </comment>
    <comment ref="U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List>
</comments>
</file>

<file path=xl/comments12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4" authorId="0">
      <text>
        <r>
          <rPr>
            <b val="true"/>
            <sz val="9"/>
            <color rgb="FF000000"/>
            <rFont val="Tahoma"/>
            <family val="2"/>
            <charset val="1"/>
          </rPr>
          <t xml:space="preserve">Author:
</t>
        </r>
        <r>
          <rPr>
            <sz val="9"/>
            <color rgb="FF000000"/>
            <rFont val="Tahoma"/>
            <family val="2"/>
            <charset val="1"/>
          </rPr>
          <t xml:space="preserve">Tunisia: 2003 Article IV Consultation—Staff Report; Staff Supplement; Public
Information Notice on the Executive Board Discussion; and Statement by the Executive
Director for Tunisia 
August 2003
http://www.imf.org/external/pubs/ft/scr/2003/cr03259.pdf</t>
        </r>
      </text>
    </comment>
    <comment ref="E3" authorId="0">
      <text>
        <r>
          <rPr>
            <b val="true"/>
            <sz val="9"/>
            <color rgb="FF000000"/>
            <rFont val="Tahoma"/>
            <family val="2"/>
            <charset val="1"/>
          </rPr>
          <t xml:space="preserve">Author:
</t>
        </r>
      </text>
    </comment>
    <comment ref="E64" authorId="0">
      <text>
        <r>
          <rPr>
            <b val="true"/>
            <sz val="9"/>
            <color rgb="FF000000"/>
            <rFont val="Tahoma"/>
            <family val="2"/>
            <charset val="1"/>
          </rPr>
          <t xml:space="preserve">Author:
</t>
        </r>
        <r>
          <rPr>
            <sz val="9"/>
            <color rgb="FF000000"/>
            <rFont val="Tahoma"/>
            <family val="2"/>
            <charset val="1"/>
          </rPr>
          <t xml:space="preserve">Tunisia: 2004 Article IV Consultation—Staff Report; Public Information Notice on the
Executive Board Discussion; and Statement by the Executive Director for Tunisia 
November 2004 
http://www.imf.org/external/pubs/ft/scr/2004/cr04359.pdf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4" authorId="0">
      <text>
        <r>
          <rPr>
            <b val="true"/>
            <sz val="9"/>
            <color rgb="FF000000"/>
            <rFont val="Tahoma"/>
            <family val="2"/>
            <charset val="1"/>
          </rPr>
          <t xml:space="preserve">Author:
</t>
        </r>
        <r>
          <rPr>
            <sz val="9"/>
            <color rgb="FF000000"/>
            <rFont val="Tahoma"/>
            <family val="2"/>
            <charset val="1"/>
          </rPr>
          <t xml:space="preserve">Tunisia: 2004 Article IV Consultation—Staff Report; Public Information Notice on the
Executive Board Discussion; and Statement by the Executive Director for Tunisia 
November 2004 
http://www.imf.org/external/pubs/ft/scr/2004/cr04359.pdf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4" authorId="0">
      <text>
        <r>
          <rPr>
            <b val="true"/>
            <sz val="9"/>
            <color rgb="FF000000"/>
            <rFont val="Tahoma"/>
            <family val="2"/>
            <charset val="1"/>
          </rPr>
          <t xml:space="preserve">Author:
</t>
        </r>
        <r>
          <rPr>
            <sz val="9"/>
            <color rgb="FF000000"/>
            <rFont val="Tahoma"/>
            <family val="2"/>
            <charset val="1"/>
          </rPr>
          <t xml:space="preserve">Tunisia: 2004 Article IV Consultation—Staff Report; Public Information Notice on the
Executive Board Discussion; and Statement by the Executive Director for Tunisia 
November 2004 
http://www.imf.org/external/pubs/ft/scr/2004/cr04359.pdf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4" authorId="0">
      <text>
        <r>
          <rPr>
            <b val="true"/>
            <sz val="9"/>
            <color rgb="FF000000"/>
            <rFont val="Tahoma"/>
            <family val="2"/>
            <charset val="1"/>
          </rPr>
          <t xml:space="preserve">Author:
</t>
        </r>
        <r>
          <rPr>
            <sz val="9"/>
            <color rgb="FF000000"/>
            <rFont val="Tahoma"/>
            <family val="2"/>
            <charset val="1"/>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4" authorId="0">
      <text>
        <r>
          <rPr>
            <b val="true"/>
            <sz val="9"/>
            <color rgb="FF000000"/>
            <rFont val="Tahoma"/>
            <family val="2"/>
            <charset val="1"/>
          </rPr>
          <t xml:space="preserve">Author:
</t>
        </r>
        <r>
          <rPr>
            <sz val="9"/>
            <color rgb="FF000000"/>
            <rFont val="Tahoma"/>
            <family val="2"/>
            <charset val="1"/>
          </rPr>
          <t xml:space="preserve">Tunisia: 2008 Article IV Consultation—Staff Report; Public Information Notice on the
Executive Board Discussion; and Statement by the Executive Director for Tunisia
October 2008
http://www.imf.org/external/pubs/ft/scr/2008/cr08345.pdf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4" authorId="0">
      <text>
        <r>
          <rPr>
            <b val="true"/>
            <sz val="9"/>
            <color rgb="FF000000"/>
            <rFont val="Tahoma"/>
            <family val="2"/>
            <charset val="1"/>
          </rPr>
          <t xml:space="preserve">Author:
</t>
        </r>
        <r>
          <rPr>
            <sz val="9"/>
            <color rgb="FF000000"/>
            <rFont val="Tahoma"/>
            <family val="2"/>
            <charset val="1"/>
          </rPr>
          <t xml:space="preserve">Tunisia: 2009 Article IV Consultation—Staff Report; and Public Information Notice 
December 2009 
http://www.imf.org/external/pubs/ft/scr/2009/cr09329.pdf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4" authorId="0">
      <text>
        <r>
          <rPr>
            <b val="true"/>
            <sz val="9"/>
            <color rgb="FF000000"/>
            <rFont val="Tahoma"/>
            <family val="2"/>
            <charset val="1"/>
          </rPr>
          <t xml:space="preserve">Author:
</t>
        </r>
        <r>
          <rPr>
            <sz val="9"/>
            <color rgb="FF000000"/>
            <rFont val="Tahoma"/>
            <family val="2"/>
            <charset val="1"/>
          </rPr>
          <t xml:space="preserve">Tunisia: 2009 Article IV Consultation—Staff Report; and Public Information Notice 
December 2009 
http://www.imf.org/external/pubs/ft/scr/2009/cr09329.pdf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4" authorId="0">
      <text>
        <r>
          <rPr>
            <b val="true"/>
            <sz val="9"/>
            <color rgb="FF000000"/>
            <rFont val="Tahoma"/>
            <family val="2"/>
            <charset val="1"/>
          </rPr>
          <t xml:space="preserve">Author:
</t>
        </r>
        <r>
          <rPr>
            <sz val="9"/>
            <color rgb="FF000000"/>
            <rFont val="Tahoma"/>
            <family val="2"/>
            <charset val="1"/>
          </rPr>
          <t xml:space="preserve">Tunisia: 2012 Article IV Consultation—Staff Report; Public Information Notice on the
Executive Board Discussion; and Statement by the Executive Director for Tunisia 
September 2012
http://www.imf.org/external/pubs/ft/scr/2012/cr12255.pdf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4" authorId="0">
      <text>
        <r>
          <rPr>
            <b val="true"/>
            <sz val="9"/>
            <color rgb="FF000000"/>
            <rFont val="Tahoma"/>
            <family val="2"/>
            <charset val="1"/>
          </rPr>
          <t xml:space="preserve">Author:
</t>
        </r>
        <r>
          <rPr>
            <sz val="9"/>
            <color rgb="FF000000"/>
            <rFont val="Tahoma"/>
            <family val="2"/>
            <charset val="1"/>
          </rPr>
          <t xml:space="preserve">Tunisia: Request for a Stand-By Arrangement—Staff Report; Press Release on the Executive
Board Discussion; and Statement by the Executive Director for Tunisia. 
June 2013 
http://www.imf.org/external/pubs/ft/scr/2013/cr13161.pdf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4" authorId="0">
      <text>
        <r>
          <rPr>
            <b val="true"/>
            <sz val="9"/>
            <color rgb="FF000000"/>
            <rFont val="Tahoma"/>
            <family val="2"/>
            <charset val="1"/>
          </rPr>
          <t xml:space="preserve">Author:
</t>
        </r>
        <r>
          <rPr>
            <sz val="9"/>
            <color rgb="FF000000"/>
            <rFont val="Tahoma"/>
            <family val="2"/>
            <charset val="1"/>
          </rPr>
          <t xml:space="preserve">Tunisia: Request for a Stand-By Arrangement—Staff Report; Press Release on the Executive
Board Discussion; and Statement by the Executive Director for Tunisia. 
June 2013 
http://www.imf.org/external/pubs/ft/scr/2013/cr13161.pdf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4" authorId="0">
      <text>
        <r>
          <rPr>
            <b val="true"/>
            <sz val="9"/>
            <color rgb="FF000000"/>
            <rFont val="Tahoma"/>
            <family val="2"/>
            <charset val="1"/>
          </rPr>
          <t xml:space="preserve">Author:
</t>
        </r>
        <r>
          <rPr>
            <sz val="9"/>
            <color rgb="FF000000"/>
            <rFont val="Tahoma"/>
            <family val="2"/>
            <charset val="1"/>
          </rPr>
          <t xml:space="preserve">Tunisia: Request for a Stand-By Arrangement—Staff Report; Press Release on the Executive
Board Discussion; and Statement by the Executive Director for Tunisia. 
June 2013 
http://www.imf.org/external/pubs/ft/scr/2013/cr13161.pdf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26.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60" authorId="0">
      <text>
        <r>
          <rPr>
            <b val="true"/>
            <sz val="9"/>
            <color rgb="FF000000"/>
            <rFont val="Tahoma"/>
            <family val="2"/>
            <charset val="1"/>
          </rPr>
          <t xml:space="preserve">Author:
</t>
        </r>
        <r>
          <rPr>
            <sz val="9"/>
            <color rgb="FF000000"/>
            <rFont val="Tahoma"/>
            <family val="2"/>
            <charset val="1"/>
          </rPr>
          <t xml:space="preserve">Turkey: 2007 Article IV Consultation—Staff Report; Public Information Notice on the
Executive Board Discussion; and Statement by the Executive Director for Turkey
November 2007 
http://www.imf.org/external/pubs/ft/scr/2007/cr07362.pdf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60" authorId="0">
      <text>
        <r>
          <rPr>
            <b val="true"/>
            <sz val="9"/>
            <color rgb="FF000000"/>
            <rFont val="Tahoma"/>
            <family val="2"/>
            <charset val="1"/>
          </rPr>
          <t xml:space="preserve">Author:
</t>
        </r>
        <r>
          <rPr>
            <sz val="9"/>
            <color rgb="FF000000"/>
            <rFont val="Tahoma"/>
            <family val="2"/>
            <charset val="1"/>
          </rPr>
          <t xml:space="preserve">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60" authorId="0">
      <text>
        <r>
          <rPr>
            <b val="true"/>
            <sz val="9"/>
            <color rgb="FF000000"/>
            <rFont val="Tahoma"/>
            <family val="2"/>
            <charset val="1"/>
          </rPr>
          <t xml:space="preserve">Author:
</t>
        </r>
        <r>
          <rPr>
            <sz val="9"/>
            <color rgb="FF000000"/>
            <rFont val="Tahoma"/>
            <family val="2"/>
            <charset val="1"/>
          </rPr>
          <t xml:space="preserve">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60" authorId="0">
      <text>
        <r>
          <rPr>
            <b val="true"/>
            <sz val="9"/>
            <color rgb="FF000000"/>
            <rFont val="Tahoma"/>
            <family val="2"/>
            <charset val="1"/>
          </rPr>
          <t xml:space="preserve">Author:
</t>
        </r>
        <r>
          <rPr>
            <sz val="9"/>
            <color rgb="FF000000"/>
            <rFont val="Tahoma"/>
            <family val="2"/>
            <charset val="1"/>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60" authorId="0">
      <text>
        <r>
          <rPr>
            <b val="true"/>
            <sz val="9"/>
            <color rgb="FF000000"/>
            <rFont val="Tahoma"/>
            <family val="2"/>
            <charset val="1"/>
          </rPr>
          <t xml:space="preserve">Author:
</t>
        </r>
        <r>
          <rPr>
            <sz val="9"/>
            <color rgb="FF000000"/>
            <rFont val="Tahoma"/>
            <family val="2"/>
            <charset val="1"/>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60" authorId="0">
      <text>
        <r>
          <rPr>
            <b val="true"/>
            <sz val="9"/>
            <color rgb="FF000000"/>
            <rFont val="Tahoma"/>
            <family val="2"/>
            <charset val="1"/>
          </rPr>
          <t xml:space="preserve">Author:
</t>
        </r>
        <r>
          <rPr>
            <sz val="9"/>
            <color rgb="FF000000"/>
            <rFont val="Tahoma"/>
            <family val="2"/>
            <charset val="1"/>
          </rPr>
          <t xml:space="preserve">
Turkey : 2012 Article IV Consultation
 December 21, 2012
http://www.imf.org/external/pubs/ft/scr/2012/cr12338.pdf
</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60" authorId="0">
      <text>
        <r>
          <rPr>
            <b val="true"/>
            <sz val="9"/>
            <color rgb="FF000000"/>
            <rFont val="Tahoma"/>
            <family val="2"/>
            <charset val="1"/>
          </rPr>
          <t xml:space="preserve">Author:
</t>
        </r>
        <r>
          <rPr>
            <sz val="9"/>
            <color rgb="FF000000"/>
            <rFont val="Tahoma"/>
            <family val="2"/>
            <charset val="1"/>
          </rPr>
          <t xml:space="preserve">
Turkey: Staff Report for the 2013 Article IV Consultation
 December 20, 2013
http://www.imf.org/external/pubs/ft/scr/2013/cr13363.pdf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List>
</comments>
</file>

<file path=xl/comments127.xml><?xml version="1.0" encoding="utf-8"?>
<comments xmlns="http://schemas.openxmlformats.org/spreadsheetml/2006/main" xmlns:xdr="http://schemas.openxmlformats.org/drawingml/2006/spreadsheetDrawing">
  <authors>
    <author/>
  </authors>
  <commentLis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28.xml><?xml version="1.0" encoding="utf-8"?>
<comments xmlns="http://schemas.openxmlformats.org/spreadsheetml/2006/main" xmlns:xdr="http://schemas.openxmlformats.org/drawingml/2006/spreadsheetDrawing">
  <authors>
    <author/>
  </authors>
  <commentLis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O3" authorId="0">
      <text>
        <r>
          <rPr>
            <b val="true"/>
            <sz val="9"/>
            <color rgb="FF000000"/>
            <rFont val="Tahoma"/>
            <family val="2"/>
            <charset val="1"/>
          </rPr>
          <t xml:space="preserve">Author: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List>
</comments>
</file>

<file path=xl/comments129.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50" authorId="0">
      <text>
        <r>
          <rPr>
            <sz val="9"/>
            <color rgb="FF000000"/>
            <rFont val="Tahoma"/>
            <family val="2"/>
            <charset val="1"/>
          </rPr>
          <t xml:space="preserve">IMF - Uganda Statistical Uganda: Selected Issues and Statistical Appendix May 2006
http://www.imf.org/external/pubs/ft/scr/2005/cr05172.pdf
</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50" authorId="0">
      <text>
        <r>
          <rPr>
            <sz val="9"/>
            <color rgb="FF000000"/>
            <rFont val="Tahoma"/>
            <family val="2"/>
            <charset val="1"/>
          </rPr>
          <t xml:space="preserve">IMF - Uganda Statistical Uganda: Selected Issues and Statistical Appendix May 2006
http://www.imf.org/external/pubs/ft/scr/2005/cr05172.pdf
</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50" authorId="0">
      <text>
        <r>
          <rPr>
            <sz val="9"/>
            <color rgb="FF000000"/>
            <rFont val="Tahoma"/>
            <family val="2"/>
            <charset val="1"/>
          </rPr>
          <t xml:space="preserve">IMF - Uganda Statistical Uganda: Selected Issues and Statistical Appendix May 2006
http://www.imf.org/external/pubs/ft/scr/2005/cr05172.pdf
</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50" authorId="0">
      <text>
        <r>
          <rPr>
            <sz val="9"/>
            <color rgb="FF000000"/>
            <rFont val="Tahoma"/>
            <family val="2"/>
            <charset val="1"/>
          </rPr>
          <t xml:space="preserve">IMF - Uganda Statistical Uganda: Selected Issues and Statistical Appendix May 2006
http://www.imf.org/external/pubs/ft/scr/2005/cr05172.pdf
</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50" authorId="0">
      <text>
        <r>
          <rPr>
            <b val="true"/>
            <sz val="9"/>
            <color rgb="FF000000"/>
            <rFont val="Tahoma"/>
            <family val="2"/>
            <charset val="1"/>
          </rPr>
          <t xml:space="preserve">Author:
</t>
        </r>
        <r>
          <rPr>
            <sz val="9"/>
            <color rgb="FF000000"/>
            <rFont val="Tahoma"/>
            <family val="2"/>
            <charset val="1"/>
          </rPr>
          <t xml:space="preserve">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50" authorId="0">
      <text>
        <r>
          <rPr>
            <b val="true"/>
            <sz val="9"/>
            <color rgb="FF000000"/>
            <rFont val="Tahoma"/>
            <family val="2"/>
            <charset val="1"/>
          </rPr>
          <t xml:space="preserve">Author:
</t>
        </r>
        <r>
          <rPr>
            <sz val="9"/>
            <color rgb="FF000000"/>
            <rFont val="Tahoma"/>
            <family val="2"/>
            <charset val="1"/>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50" authorId="0">
      <text>
        <r>
          <rPr>
            <b val="true"/>
            <sz val="9"/>
            <color rgb="FF000000"/>
            <rFont val="Tahoma"/>
            <family val="2"/>
            <charset val="1"/>
          </rPr>
          <t xml:space="preserve">Author:
</t>
        </r>
        <r>
          <rPr>
            <sz val="9"/>
            <color rgb="FF000000"/>
            <rFont val="Tahoma"/>
            <family val="2"/>
            <charset val="1"/>
          </rPr>
          <t xml:space="preserve">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50" authorId="0">
      <text>
        <r>
          <rPr>
            <b val="true"/>
            <sz val="9"/>
            <color rgb="FF000000"/>
            <rFont val="Tahoma"/>
            <family val="2"/>
            <charset val="1"/>
          </rPr>
          <t xml:space="preserve">Author:
</t>
        </r>
        <r>
          <rPr>
            <sz val="9"/>
            <color rgb="FF000000"/>
            <rFont val="Tahoma"/>
            <family val="2"/>
            <charset val="1"/>
          </rPr>
          <t xml:space="preserve">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50" authorId="0">
      <text>
        <r>
          <rPr>
            <b val="true"/>
            <sz val="9"/>
            <color rgb="FF000000"/>
            <rFont val="Tahoma"/>
            <family val="2"/>
            <charset val="1"/>
          </rPr>
          <t xml:space="preserve">Author:
</t>
        </r>
        <r>
          <rPr>
            <sz val="9"/>
            <color rgb="FF000000"/>
            <rFont val="Tahoma"/>
            <family val="2"/>
            <charset val="1"/>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50" authorId="0">
      <text>
        <r>
          <rPr>
            <b val="true"/>
            <sz val="9"/>
            <color rgb="FF000000"/>
            <rFont val="Tahoma"/>
            <family val="2"/>
            <charset val="1"/>
          </rPr>
          <t xml:space="preserve">Author:
</t>
        </r>
        <r>
          <rPr>
            <sz val="9"/>
            <color rgb="FF000000"/>
            <rFont val="Tahoma"/>
            <family val="2"/>
            <charset val="1"/>
          </rPr>
          <t xml:space="preserve">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50" authorId="0">
      <text>
        <r>
          <rPr>
            <b val="true"/>
            <sz val="9"/>
            <color rgb="FF000000"/>
            <rFont val="Tahoma"/>
            <family val="2"/>
            <charset val="1"/>
          </rPr>
          <t xml:space="preserve">Author:
</t>
        </r>
        <r>
          <rPr>
            <sz val="9"/>
            <color rgb="FF000000"/>
            <rFont val="Tahoma"/>
            <family val="2"/>
            <charset val="1"/>
          </rPr>
          <t xml:space="preserve">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50" authorId="0">
      <text>
        <r>
          <rPr>
            <sz val="9"/>
            <color rgb="FF000000"/>
            <rFont val="Tahoma"/>
            <family val="2"/>
            <charset val="1"/>
          </rPr>
          <t xml:space="preserve">Uganda: Third Review Under the Policy Support Instrument-Staff  Dec 2014
http://www.imf.org/external/pubs/ft/scr/2014/cr14344.pdf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50" authorId="0">
      <text>
        <r>
          <rPr>
            <sz val="9"/>
            <color rgb="FF000000"/>
            <rFont val="Tahoma"/>
            <family val="2"/>
            <charset val="1"/>
          </rPr>
          <t xml:space="preserve">Budget estimates 2013/14 - Ministry of Finance, Planninf and Economic Development, Uganda</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50" authorId="0">
      <text>
        <r>
          <rPr>
            <sz val="9"/>
            <color rgb="FF000000"/>
            <rFont val="Tahoma"/>
            <family val="2"/>
            <charset val="1"/>
          </rPr>
          <t xml:space="preserve">Budget estimates 2014/15 - Ministry of Finance, Planninf and Economic Development, Uganda</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X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X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Y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Y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Z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List>
</comments>
</file>

<file path=xl/comments130.xml><?xml version="1.0" encoding="utf-8"?>
<comments xmlns="http://schemas.openxmlformats.org/spreadsheetml/2006/main" xmlns:xdr="http://schemas.openxmlformats.org/drawingml/2006/spreadsheetDrawing">
  <authors>
    <author/>
  </authors>
  <commentList>
    <comment ref="G65" authorId="0">
      <text>
        <r>
          <rPr>
            <b val="true"/>
            <sz val="9"/>
            <color rgb="FF000000"/>
            <rFont val="Tahoma"/>
            <family val="2"/>
            <charset val="1"/>
          </rPr>
          <t xml:space="preserve">Author:
</t>
        </r>
        <r>
          <rPr>
            <sz val="9"/>
            <color rgb="FF000000"/>
            <rFont val="Tahoma"/>
            <family val="2"/>
            <charset val="1"/>
          </rPr>
          <t xml:space="preserve">Ukraine: 2005 Article IV Consultation and Ex Post Assessment of Longer-Term
Program Engagement—Staff Reports; Staff Supplement; and Public Information
Notice on the Executive Board Discussion 
November 2005 
http://www.imf.org/external/pubs/ft/scr/2005/cr05415.pdf</t>
        </r>
      </text>
    </comment>
    <comment ref="H65" authorId="0">
      <text>
        <r>
          <rPr>
            <b val="true"/>
            <sz val="9"/>
            <color rgb="FF000000"/>
            <rFont val="Tahoma"/>
            <family val="2"/>
            <charset val="1"/>
          </rPr>
          <t xml:space="preserve">Author:
</t>
        </r>
        <r>
          <rPr>
            <sz val="9"/>
            <color rgb="FF000000"/>
            <rFont val="Tahoma"/>
            <family val="2"/>
            <charset val="1"/>
          </rPr>
          <t xml:space="preserve">Ukraine: 2008 Article IV Consultation—Staff Report; Staff Statement; Public
Information Notice on the Executive Board Discussion; and Statement by the Executive
Director for Ukraine 
July 2008
http://www.imf.org/external/pubs/ft/scr/2008/cr08227.pdf</t>
        </r>
      </text>
    </comment>
    <comment ref="I65" authorId="0">
      <text>
        <r>
          <rPr>
            <b val="true"/>
            <sz val="9"/>
            <color rgb="FF000000"/>
            <rFont val="Tahoma"/>
            <family val="2"/>
            <charset val="1"/>
          </rPr>
          <t xml:space="preserve">Author:
</t>
        </r>
        <r>
          <rPr>
            <sz val="9"/>
            <color rgb="FF000000"/>
            <rFont val="Tahoma"/>
            <family val="2"/>
            <charset val="1"/>
          </rPr>
          <t xml:space="preserve">Ukraine: 2008 Article IV Consultation—Staff Report; Staff Statement; Public
Information Notice on the Executive Board Discussion; and Statement by the Executive
Director for Ukraine 
July 2008
http://www.imf.org/external/pubs/ft/scr/2008/cr08227.pdf</t>
        </r>
      </text>
    </comment>
    <comment ref="J65" authorId="0">
      <text>
        <r>
          <rPr>
            <b val="true"/>
            <sz val="9"/>
            <color rgb="FF000000"/>
            <rFont val="Tahoma"/>
            <family val="2"/>
            <charset val="1"/>
          </rPr>
          <t xml:space="preserve">Author:
</t>
        </r>
        <r>
          <rPr>
            <sz val="9"/>
            <color rgb="FF000000"/>
            <rFont val="Tahoma"/>
            <family val="2"/>
            <charset val="1"/>
          </rPr>
          <t xml:space="preserve">Ukraine: 2008 Article IV Consultation—Staff Report; Staff Statement; Public
Information Notice on the Executive Board Discussion; and Statement by the Executive
Director for Ukraine 
July 2008
http://www.imf.org/external/pubs/ft/scr/2008/cr08227.pdf</t>
        </r>
      </text>
    </comment>
    <comment ref="K65" authorId="0">
      <text>
        <r>
          <rPr>
            <b val="true"/>
            <sz val="9"/>
            <color rgb="FF000000"/>
            <rFont val="Tahoma"/>
            <family val="2"/>
            <charset val="1"/>
          </rPr>
          <t xml:space="preserve">Author:
</t>
        </r>
        <r>
          <rPr>
            <sz val="9"/>
            <color rgb="FF000000"/>
            <rFont val="Tahoma"/>
            <family val="2"/>
            <charset val="1"/>
          </rPr>
          <t xml:space="preserve">Ukraine: Request for Stand-by Arrangement—Staff Report; Staff Supplement; Press
Release on the Executive Board Discussion, and Statement by the Executive Director
for Ukraine 
December 2008
http://www.imf.org/external/pubs/ft/scr/2008/cr08384.pdf</t>
        </r>
      </text>
    </comment>
    <comment ref="L65" authorId="0">
      <text>
        <r>
          <rPr>
            <b val="true"/>
            <sz val="9"/>
            <color rgb="FF000000"/>
            <rFont val="Tahoma"/>
            <family val="2"/>
            <charset val="1"/>
          </rPr>
          <t xml:space="preserve">Author:
</t>
        </r>
        <r>
          <rPr>
            <sz val="9"/>
            <color rgb="FF000000"/>
            <rFont val="Tahoma"/>
            <family val="2"/>
            <charset val="1"/>
          </rPr>
          <t xml:space="preserve">Ukraine: First Review Under the Stand---By Arrangement—Staff Report; Staff
Statement; Press Release on the Executive Board Discussion. 
February 2011 
http://www.imf.org/external/pubs/ft/scr/2011/cr1152.pdf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5" authorId="0">
      <text>
        <r>
          <rPr>
            <b val="true"/>
            <sz val="9"/>
            <color rgb="FF000000"/>
            <rFont val="Tahoma"/>
            <family val="2"/>
            <charset val="1"/>
          </rPr>
          <t xml:space="preserve">Author:
</t>
        </r>
        <r>
          <rPr>
            <sz val="9"/>
            <color rgb="FF000000"/>
            <rFont val="Tahoma"/>
            <family val="2"/>
            <charset val="1"/>
          </rPr>
          <t xml:space="preserve">Ukraine : Staff Report for the 2012 Article IV Consultation
 November 27, 2012
http://www.imf.org/external/pubs/ft/scr/2012/cr12315.pdf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5" authorId="0">
      <text>
        <r>
          <rPr>
            <b val="true"/>
            <sz val="9"/>
            <color rgb="FF000000"/>
            <rFont val="Tahoma"/>
            <family val="2"/>
            <charset val="1"/>
          </rPr>
          <t xml:space="preserve">Author:
</t>
        </r>
        <r>
          <rPr>
            <sz val="9"/>
            <color rgb="FF000000"/>
            <rFont val="Tahoma"/>
            <family val="2"/>
            <charset val="1"/>
          </rPr>
          <t xml:space="preserve">Ukraine: 2013 Article IV Consultation and First Post-Program Monitoring-Staff Report; Press Release; and Statement by the Executive Director for Ukraine
May 2014 
http://www.imf.org/external/pubs/ft/scr/2014/cr14145.pdf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5" authorId="0">
      <text>
        <r>
          <rPr>
            <b val="true"/>
            <sz val="9"/>
            <color rgb="FF000000"/>
            <rFont val="Tahoma"/>
            <family val="2"/>
            <charset val="1"/>
          </rPr>
          <t xml:space="preserve">Author:
</t>
        </r>
        <r>
          <rPr>
            <sz val="9"/>
            <color rgb="FF000000"/>
            <rFont val="Tahoma"/>
            <family val="2"/>
            <charset val="1"/>
          </rPr>
          <t xml:space="preserve">Ukraine: 2013 Article IV Consultation and First Post-Program Monitoring-Staff Report; Press Release; and Statement by the Executive Director for Ukraine
May 2014 
http://www.imf.org/external/pubs/ft/scr/2014/cr14145.pdf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5" authorId="0">
      <text>
        <r>
          <rPr>
            <b val="true"/>
            <sz val="9"/>
            <color rgb="FF000000"/>
            <rFont val="Tahoma"/>
            <family val="2"/>
            <charset val="1"/>
          </rPr>
          <t xml:space="preserve">Author:
</t>
        </r>
        <r>
          <rPr>
            <sz val="9"/>
            <color rgb="FF000000"/>
            <rFont val="Tahoma"/>
            <family val="2"/>
            <charset val="1"/>
          </rPr>
          <t xml:space="preserve">Ukraine: 2013 Article IV Consultation and First Post-Program Monitoring-Staff Report; Press Release; and Statement by the Executive Director for Ukraine
May 2014 
http://www.imf.org/external/pubs/ft/scr/2014/cr14145.pdf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X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List>
</comments>
</file>

<file path=xl/comments131.xml><?xml version="1.0" encoding="utf-8"?>
<comments xmlns="http://schemas.openxmlformats.org/spreadsheetml/2006/main" xmlns:xdr="http://schemas.openxmlformats.org/drawingml/2006/spreadsheetDrawing">
  <authors>
    <author/>
  </authors>
  <commentList>
    <comment ref="B16" authorId="0">
      <text>
        <r>
          <rPr>
            <b val="true"/>
            <sz val="9"/>
            <color rgb="FF000000"/>
            <rFont val="Tahoma"/>
            <family val="2"/>
            <charset val="1"/>
          </rPr>
          <t xml:space="preserve">Author:
</t>
        </r>
        <r>
          <rPr>
            <sz val="9"/>
            <color rgb="FF000000"/>
            <rFont val="Tahoma"/>
            <family val="2"/>
            <charset val="1"/>
          </rPr>
          <t xml:space="preserve">not available data
</t>
        </r>
      </text>
    </commen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6" authorId="0">
      <text>
        <r>
          <rPr>
            <b val="true"/>
            <sz val="9"/>
            <color rgb="FF000000"/>
            <rFont val="Tahoma"/>
            <family val="2"/>
            <charset val="1"/>
          </rPr>
          <t xml:space="preserve">Author:
</t>
        </r>
        <r>
          <rPr>
            <sz val="9"/>
            <color rgb="FF000000"/>
            <rFont val="Tahoma"/>
            <family val="2"/>
            <charset val="1"/>
          </rPr>
          <t xml:space="preserve">Uruguay : 2011 Article IV Consultation
 December 29, 2011
http://www.imf.org/external/pubs/ft/scr/2011/cr11375.pdf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6" authorId="0">
      <text>
        <r>
          <rPr>
            <b val="true"/>
            <sz val="9"/>
            <color rgb="FF000000"/>
            <rFont val="Tahoma"/>
            <family val="2"/>
            <charset val="1"/>
          </rPr>
          <t xml:space="preserve">Author:
</t>
        </r>
        <r>
          <rPr>
            <sz val="9"/>
            <color rgb="FF000000"/>
            <rFont val="Tahoma"/>
            <family val="2"/>
            <charset val="1"/>
          </rPr>
          <t xml:space="preserve">Uruguay: Staff Report for the 2013 Article IV Consultation
 January 10, 2014
http://www.imf.org/external/pubs/ft/scr/2014/cr1406.pdf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6" authorId="0">
      <text>
        <r>
          <rPr>
            <b val="true"/>
            <sz val="9"/>
            <color rgb="FF000000"/>
            <rFont val="Tahoma"/>
            <family val="2"/>
            <charset val="1"/>
          </rPr>
          <t xml:space="preserve">Author:
</t>
        </r>
        <r>
          <rPr>
            <sz val="9"/>
            <color rgb="FF000000"/>
            <rFont val="Tahoma"/>
            <family val="2"/>
            <charset val="1"/>
          </rPr>
          <t xml:space="preserve">
Uruguay: 2014 Article IV Consultation-Staff Report; and Press Release
March 26, 2015
http://www.imf.org/external/pubs/ft/scr/2015/cr1581.pdf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6" authorId="0">
      <text>
        <r>
          <rPr>
            <b val="true"/>
            <sz val="9"/>
            <color rgb="FF000000"/>
            <rFont val="Tahoma"/>
            <family val="2"/>
            <charset val="1"/>
          </rPr>
          <t xml:space="preserve">Author:
</t>
        </r>
        <r>
          <rPr>
            <sz val="9"/>
            <color rgb="FF000000"/>
            <rFont val="Tahoma"/>
            <family val="2"/>
            <charset val="1"/>
          </rPr>
          <t xml:space="preserve">
Uruguay: 2014 Article IV Consultation-Staff Report; and Press Release
March 26, 2015
http://www.imf.org/external/pubs/ft/scr/2015/cr1581.pdf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6" authorId="0">
      <text>
        <r>
          <rPr>
            <b val="true"/>
            <sz val="9"/>
            <color rgb="FF000000"/>
            <rFont val="Tahoma"/>
            <family val="2"/>
            <charset val="1"/>
          </rPr>
          <t xml:space="preserve">Author:
</t>
        </r>
        <r>
          <rPr>
            <sz val="9"/>
            <color rgb="FF000000"/>
            <rFont val="Tahoma"/>
            <family val="2"/>
            <charset val="1"/>
          </rPr>
          <t xml:space="preserve">
Uruguay: 2014 Article IV Consultation-Staff Report; and Press Release
March 26, 2015
http://www.imf.org/external/pubs/ft/scr/2015/cr1581.pdf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O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P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Q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R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32.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3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43" authorId="0">
      <text>
        <r>
          <rPr>
            <b val="true"/>
            <sz val="9"/>
            <color rgb="FF000000"/>
            <rFont val="Tahoma"/>
            <family val="2"/>
            <charset val="1"/>
          </rPr>
          <t xml:space="preserve">Author:
</t>
        </r>
        <r>
          <rPr>
            <sz val="9"/>
            <color rgb="FF000000"/>
            <rFont val="Tahoma"/>
            <family val="2"/>
            <charset val="1"/>
          </rPr>
          <t xml:space="preserve">Vanuatu: 2009 Article IV Consultation—Staff Report; Public Information Notice on
the Executive Board Discussion; and Statement by the Alternate Executive Director for
Vanuatu 
May 2009 
http://www.imf.org/external/pubs/ft/scr/2009/cr09166.pdf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43" authorId="0">
      <text>
        <r>
          <rPr>
            <b val="true"/>
            <sz val="9"/>
            <color rgb="FF000000"/>
            <rFont val="Tahoma"/>
            <family val="2"/>
            <charset val="1"/>
          </rPr>
          <t xml:space="preserve">Author:
</t>
        </r>
        <r>
          <rPr>
            <sz val="9"/>
            <color rgb="FF000000"/>
            <rFont val="Tahoma"/>
            <family val="2"/>
            <charset val="1"/>
          </rPr>
          <t xml:space="preserve">Vanuatu: 2009 Article IV Consultation—Staff Report; Public Information Notice on
the Executive Board Discussion; and Statement by the Alternate Executive Director for
Vanuatu 
May 2009 
http://www.imf.org/external/pubs/ft/scr/2009/cr09166.pdf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3" authorId="0">
      <text>
        <r>
          <rPr>
            <b val="true"/>
            <sz val="9"/>
            <color rgb="FF000000"/>
            <rFont val="Tahoma"/>
            <family val="2"/>
            <charset val="1"/>
          </rPr>
          <t xml:space="preserve">Author:
</t>
        </r>
        <r>
          <rPr>
            <sz val="9"/>
            <color rgb="FF000000"/>
            <rFont val="Tahoma"/>
            <family val="2"/>
            <charset val="1"/>
          </rPr>
          <t xml:space="preserve">Vanuatu: 2011 Article IV Consultation—Staff Report; Debt Sustainability Analysis;
and Public Information Notice on the Executive Board Discussion 
May 2011 
http://www.imf.org/external/pubs/ft/scr/2011/cr11120.pdf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3" authorId="0">
      <text>
        <r>
          <rPr>
            <b val="true"/>
            <sz val="9"/>
            <color rgb="FF000000"/>
            <rFont val="Tahoma"/>
            <family val="2"/>
            <charset val="1"/>
          </rPr>
          <t xml:space="preserve">Author:
</t>
        </r>
        <r>
          <rPr>
            <sz val="9"/>
            <color rgb="FF000000"/>
            <rFont val="Tahoma"/>
            <family val="2"/>
            <charset val="1"/>
          </rPr>
          <t xml:space="preserve">Vanuatu: 2011 Article IV Consultation—Staff Report; Debt Sustainability Analysis;
and Public Information Notice on the Executive Board Discussion 
May 2011 
http://www.imf.org/external/pubs/ft/scr/2011/cr11120.pdf</t>
        </r>
      </text>
    </comment>
    <comment ref="K46" authorId="0">
      <text>
        <r>
          <rPr>
            <b val="true"/>
            <sz val="9"/>
            <color rgb="FF000000"/>
            <rFont val="Tahoma"/>
            <family val="2"/>
            <charset val="1"/>
          </rPr>
          <t xml:space="preserve">Author:
</t>
        </r>
        <r>
          <rPr>
            <sz val="9"/>
            <color rgb="FF000000"/>
            <rFont val="Tahoma"/>
            <family val="2"/>
            <charset val="1"/>
          </rPr>
          <t xml:space="preserve">checked</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34"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L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L40"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L43" authorId="0">
      <text>
        <r>
          <rPr>
            <b val="true"/>
            <sz val="9"/>
            <color rgb="FF000000"/>
            <rFont val="Tahoma"/>
            <family val="2"/>
            <charset val="1"/>
          </rPr>
          <t xml:space="preserve">Author:
</t>
        </r>
        <r>
          <rPr>
            <sz val="9"/>
            <color rgb="FF000000"/>
            <rFont val="Tahoma"/>
            <family val="2"/>
            <charset val="1"/>
          </rPr>
          <t xml:space="preserve">Vanuatu : 2013 Article IV Consultation
 June 21, 2013
http://www.imf.org/external/pubs/ft/scr/2013/cr13169.pdf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34"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M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M39"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M43" authorId="0">
      <text>
        <r>
          <rPr>
            <b val="true"/>
            <sz val="9"/>
            <color rgb="FF000000"/>
            <rFont val="Tahoma"/>
            <family val="2"/>
            <charset val="1"/>
          </rPr>
          <t xml:space="preserve">Author:
</t>
        </r>
        <r>
          <rPr>
            <sz val="9"/>
            <color rgb="FF000000"/>
            <rFont val="Tahoma"/>
            <family val="2"/>
            <charset val="1"/>
          </rPr>
          <t xml:space="preserve">Vanuatu : 2013 Article IV Consultation
 June 21, 2013
http://www.imf.org/external/pubs/ft/scr/2013/cr13169.pdf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34" authorId="0">
      <text>
        <r>
          <rPr>
            <b val="true"/>
            <sz val="9"/>
            <color rgb="FF000000"/>
            <rFont val="Tahoma"/>
            <family val="2"/>
            <charset val="1"/>
          </rPr>
          <t xml:space="preserve">Author:
</t>
        </r>
        <r>
          <rPr>
            <sz val="9"/>
            <color rgb="FF000000"/>
            <rFont val="Tahoma"/>
            <family val="2"/>
            <charset val="1"/>
          </rPr>
          <t xml:space="preserve">.Sourrce of 2007 data</t>
        </r>
      </text>
    </comment>
    <comment ref="N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N39"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N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34"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39"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40"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41"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V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W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X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List>
</comments>
</file>

<file path=xl/comments134.xml><?xml version="1.0" encoding="utf-8"?>
<comments xmlns="http://schemas.openxmlformats.org/spreadsheetml/2006/main" xmlns:xdr="http://schemas.openxmlformats.org/drawingml/2006/spreadsheetDrawing">
  <authors>
    <author/>
  </authors>
  <commentList>
    <comment ref="H6" authorId="0">
      <text>
        <r>
          <rPr>
            <b val="true"/>
            <sz val="9"/>
            <color rgb="FF000000"/>
            <rFont val="Tahoma"/>
            <family val="2"/>
            <charset val="1"/>
          </rPr>
          <t xml:space="preserve">Author:
</t>
        </r>
        <r>
          <rPr>
            <sz val="9"/>
            <color rgb="FF000000"/>
            <rFont val="Tahoma"/>
            <family val="2"/>
            <charset val="1"/>
          </rPr>
          <t xml:space="preserve">change in methodology on Tax</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0" authorId="0">
      <text>
        <r>
          <rPr>
            <b val="true"/>
            <sz val="9"/>
            <color rgb="FF000000"/>
            <rFont val="Tahoma"/>
            <family val="2"/>
            <charset val="1"/>
          </rPr>
          <t xml:space="preserve">Author:
</t>
        </r>
        <r>
          <rPr>
            <sz val="9"/>
            <color rgb="FF000000"/>
            <rFont val="Tahoma"/>
            <family val="2"/>
            <charset val="1"/>
          </rPr>
          <t xml:space="preserve">Vietnam: 2008 Article IV Consultation—Staff Report; Staff Supplement and
Statement; Public Information Notice on the Executive Board Discussion; and
Statement by the Executive Director for Vietnam 
April 2009
http://www.imf.org/external/pubs/ft/scr/2009/cr09110.pdf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0" authorId="0">
      <text>
        <r>
          <rPr>
            <b val="true"/>
            <sz val="9"/>
            <color rgb="FF000000"/>
            <rFont val="Tahoma"/>
            <family val="2"/>
            <charset val="1"/>
          </rPr>
          <t xml:space="preserve">Author:
</t>
        </r>
        <r>
          <rPr>
            <sz val="9"/>
            <color rgb="FF000000"/>
            <rFont val="Tahoma"/>
            <family val="2"/>
            <charset val="1"/>
          </rPr>
          <t xml:space="preserve">Vietnam: 2008 Article IV Consultation—Staff Report; Staff Supplement and
Statement; Public Information Notice on the Executive Board Discussion; and
Statement by the Executive Director for Vietnam 
April 2009
http://www.imf.org/external/pubs/ft/scr/2009/cr09110.pdf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0" authorId="0">
      <text>
        <r>
          <rPr>
            <b val="true"/>
            <sz val="9"/>
            <color rgb="FF000000"/>
            <rFont val="Tahoma"/>
            <family val="2"/>
            <charset val="1"/>
          </rPr>
          <t xml:space="preserve">Author:
</t>
        </r>
        <r>
          <rPr>
            <sz val="9"/>
            <color rgb="FF000000"/>
            <rFont val="Tahoma"/>
            <family val="2"/>
            <charset val="1"/>
          </rPr>
          <t xml:space="preserve">Vietnam: 2008 Article IV Consultation—Staff Report; Staff Supplement and
Statement; Public Information Notice on the Executive Board Discussion; and
Statement by the Executive Director for Vietnam 
April 2009
http://www.imf.org/external/pubs/ft/scr/2009/cr09110.pdf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27" authorId="0">
      <text>
        <r>
          <rPr>
            <b val="true"/>
            <sz val="9"/>
            <color rgb="FF000000"/>
            <rFont val="Tahoma"/>
            <family val="2"/>
            <charset val="1"/>
          </rPr>
          <t xml:space="preserve">Author:
</t>
        </r>
        <r>
          <rPr>
            <sz val="9"/>
            <color rgb="FF000000"/>
            <rFont val="Tahoma"/>
            <family val="2"/>
            <charset val="1"/>
          </rPr>
          <t xml:space="preserve"> [Month, Day], 201 August 2, 2001
Vietnam: 2010 Article IV Consultation—Staff Report and Public Information Notice </t>
        </r>
      </text>
    </comment>
    <comment ref="L28" authorId="0">
      <text>
        <r>
          <rPr>
            <b val="true"/>
            <sz val="9"/>
            <color rgb="FF000000"/>
            <rFont val="Tahoma"/>
            <family val="2"/>
            <charset val="1"/>
          </rPr>
          <t xml:space="preserve">Author:
</t>
        </r>
        <r>
          <rPr>
            <sz val="9"/>
            <color rgb="FF000000"/>
            <rFont val="Tahoma"/>
            <family val="2"/>
            <charset val="1"/>
          </rPr>
          <t xml:space="preserve"> [Month, Day], 201 August 2, 2001
Vietnam: 2010 Article IV Consultation—Staff Report and Public Information Notice </t>
        </r>
      </text>
    </comment>
    <comment ref="L29" authorId="0">
      <text>
        <r>
          <rPr>
            <b val="true"/>
            <sz val="9"/>
            <color rgb="FF000000"/>
            <rFont val="Tahoma"/>
            <family val="2"/>
            <charset val="1"/>
          </rPr>
          <t xml:space="preserve">Author:
</t>
        </r>
        <r>
          <rPr>
            <sz val="9"/>
            <color rgb="FF000000"/>
            <rFont val="Tahoma"/>
            <family val="2"/>
            <charset val="1"/>
          </rPr>
          <t xml:space="preserve"> [Month, Day], 201 August 2, 2001
Vietnam: 2010 Article IV Consultation—Staff Report and Public Information Notice </t>
        </r>
      </text>
    </comment>
    <comment ref="L40" authorId="0">
      <text>
        <r>
          <rPr>
            <b val="true"/>
            <sz val="9"/>
            <color rgb="FF000000"/>
            <rFont val="Tahoma"/>
            <family val="2"/>
            <charset val="1"/>
          </rPr>
          <t xml:space="preserve">Author:
</t>
        </r>
        <r>
          <rPr>
            <sz val="9"/>
            <color rgb="FF000000"/>
            <rFont val="Tahoma"/>
            <family val="2"/>
            <charset val="1"/>
          </rPr>
          <t xml:space="preserve">Vietnam : Staff Report for the 2012 Article IV Consultation
July 2012 
http://www.imf.org/external/pubs/ft/scr/2012/cr12165.pdf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0" authorId="0">
      <text>
        <r>
          <rPr>
            <b val="true"/>
            <sz val="9"/>
            <color rgb="FF000000"/>
            <rFont val="Tahoma"/>
            <family val="2"/>
            <charset val="1"/>
          </rPr>
          <t xml:space="preserve">Author:
</t>
        </r>
        <r>
          <rPr>
            <sz val="9"/>
            <color rgb="FF000000"/>
            <rFont val="Tahoma"/>
            <family val="2"/>
            <charset val="1"/>
          </rPr>
          <t xml:space="preserve">Vietnam: 2014 Article IV Consultation-Staff Report; Press Release; and Statement by the Executive Director for Vietnam
October 16, 2014
http://www.imf.org/external/pubs/ft/scr/2014/cr14311.pdf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3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54" authorId="0">
      <text>
        <r>
          <rPr>
            <b val="true"/>
            <sz val="9"/>
            <color rgb="FF000000"/>
            <rFont val="Tahoma"/>
            <family val="2"/>
            <charset val="1"/>
          </rPr>
          <t xml:space="preserve">Author:
</t>
        </r>
        <r>
          <rPr>
            <sz val="9"/>
            <color rgb="FF000000"/>
            <rFont val="Tahoma"/>
            <family val="2"/>
            <charset val="1"/>
          </rPr>
          <t xml:space="preserve">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 authorId="0">
      <text>
        <r>
          <rPr>
            <b val="true"/>
            <sz val="9"/>
            <color rgb="FF000000"/>
            <rFont val="Tahoma"/>
            <family val="2"/>
            <charset val="1"/>
          </rPr>
          <t xml:space="preserve">Author:
</t>
        </r>
        <r>
          <rPr>
            <sz val="9"/>
            <color rgb="FF000000"/>
            <rFont val="Tahoma"/>
            <family val="2"/>
            <charset val="1"/>
          </rPr>
          <t xml:space="preserve">in the IMF papers there are not Actual data for 2008 and 2009. I checked the actual data for total revenue and total expenditure from the IMF Data dataset and they are the same with the the prel. </t>
        </r>
      </text>
    </comment>
    <comment ref="L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V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List>
</comments>
</file>

<file path=xl/comments13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81" authorId="0">
      <text>
        <r>
          <rPr>
            <b val="true"/>
            <sz val="9"/>
            <color rgb="FF000000"/>
            <rFont val="Tahoma"/>
            <family val="2"/>
            <charset val="1"/>
          </rPr>
          <t xml:space="preserve">Author:
</t>
        </r>
        <r>
          <rPr>
            <sz val="9"/>
            <color rgb="FF000000"/>
            <rFont val="Tahoma"/>
            <family val="2"/>
            <charset val="1"/>
          </rPr>
          <t xml:space="preserve">Zambia: Selected Issues and Statistical Appendix 
March 2006
http://www.imf.org/external/pubs/ft/scr/2006/cr06118.pdf</t>
        </r>
      </text>
    </comment>
    <comment ref="D85" authorId="0">
      <text>
        <r>
          <rPr>
            <b val="true"/>
            <sz val="9"/>
            <color rgb="FF000000"/>
            <rFont val="Tahoma"/>
            <family val="2"/>
            <charset val="1"/>
          </rPr>
          <t xml:space="preserve">Author:
</t>
        </r>
        <r>
          <rPr>
            <sz val="9"/>
            <color rgb="FF000000"/>
            <rFont val="Tahoma"/>
            <family val="2"/>
            <charset val="1"/>
          </rPr>
          <t xml:space="preserve">checked</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1" authorId="0">
      <text>
        <r>
          <rPr>
            <b val="true"/>
            <sz val="9"/>
            <color rgb="FF000000"/>
            <rFont val="Tahoma"/>
            <family val="2"/>
            <charset val="1"/>
          </rPr>
          <t xml:space="preserve">Author:
</t>
        </r>
        <r>
          <rPr>
            <sz val="9"/>
            <color rgb="FF000000"/>
            <rFont val="Tahoma"/>
            <family val="2"/>
            <charset val="1"/>
          </rPr>
          <t xml:space="preserve">Zambia: Selected Issues and Statistical Appendix 
March 2006
http://www.imf.org/external/pubs/ft/scr/2006/cr06118.pdf</t>
        </r>
      </text>
    </comment>
    <comment ref="E85" authorId="0">
      <text>
        <r>
          <rPr>
            <b val="true"/>
            <sz val="9"/>
            <color rgb="FF000000"/>
            <rFont val="Tahoma"/>
            <family val="2"/>
            <charset val="1"/>
          </rPr>
          <t xml:space="preserve">Author:
</t>
        </r>
        <r>
          <rPr>
            <sz val="9"/>
            <color rgb="FF000000"/>
            <rFont val="Tahoma"/>
            <family val="2"/>
            <charset val="1"/>
          </rPr>
          <t xml:space="preserve">checked</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1" authorId="0">
      <text>
        <r>
          <rPr>
            <b val="true"/>
            <sz val="9"/>
            <color rgb="FF000000"/>
            <rFont val="Tahoma"/>
            <family val="2"/>
            <charset val="1"/>
          </rPr>
          <t xml:space="preserve">Author:
</t>
        </r>
        <r>
          <rPr>
            <sz val="9"/>
            <color rgb="FF000000"/>
            <rFont val="Tahoma"/>
            <family val="2"/>
            <charset val="1"/>
          </rPr>
          <t xml:space="preserve">Zambia: Statistical Appendix
January 2008 
http://www.imf.org/external/pubs/ft/scr/2008/cr0830.pdf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1" authorId="0">
      <text>
        <r>
          <rPr>
            <b val="true"/>
            <sz val="9"/>
            <color rgb="FF000000"/>
            <rFont val="Tahoma"/>
            <family val="2"/>
            <charset val="1"/>
          </rPr>
          <t xml:space="preserve">Author:
</t>
        </r>
        <r>
          <rPr>
            <sz val="9"/>
            <color rgb="FF000000"/>
            <rFont val="Tahoma"/>
            <family val="2"/>
            <charset val="1"/>
          </rPr>
          <t xml:space="preserve">Zambia: Statistical Appendix
January 2008 
http://www.imf.org/external/pubs/ft/scr/2008/cr0830.pdf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1" authorId="0">
      <text>
        <r>
          <rPr>
            <b val="true"/>
            <sz val="9"/>
            <color rgb="FF000000"/>
            <rFont val="Tahoma"/>
            <family val="2"/>
            <charset val="1"/>
          </rPr>
          <t xml:space="preserve">Author:
</t>
        </r>
        <r>
          <rPr>
            <sz val="9"/>
            <color rgb="FF000000"/>
            <rFont val="Tahoma"/>
            <family val="2"/>
            <charset val="1"/>
          </rPr>
          <t xml:space="preserve">Zambia: Statistical Appendix
January 2008 
http://www.imf.org/external/pubs/ft/scr/2008/cr0830.pdf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1" authorId="0">
      <text>
        <r>
          <rPr>
            <b val="true"/>
            <sz val="9"/>
            <color rgb="FF000000"/>
            <rFont val="Tahoma"/>
            <family val="2"/>
            <charset val="1"/>
          </rPr>
          <t xml:space="preserve">Author:
</t>
        </r>
        <r>
          <rPr>
            <sz val="9"/>
            <color rgb="FF000000"/>
            <rFont val="Tahoma"/>
            <family val="2"/>
            <charset val="1"/>
          </rPr>
          <t xml:space="preserve">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1" authorId="0">
      <text>
        <r>
          <rPr>
            <b val="true"/>
            <sz val="9"/>
            <color rgb="FF000000"/>
            <rFont val="Tahoma"/>
            <family val="2"/>
            <charset val="1"/>
          </rPr>
          <t xml:space="preserve">Author:
</t>
        </r>
        <r>
          <rPr>
            <sz val="9"/>
            <color rgb="FF000000"/>
            <rFont val="Tahoma"/>
            <family val="2"/>
            <charset val="1"/>
          </rPr>
          <t xml:space="preserve">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1" authorId="0">
      <text>
        <r>
          <rPr>
            <b val="true"/>
            <sz val="9"/>
            <color rgb="FF000000"/>
            <rFont val="Tahoma"/>
            <family val="2"/>
            <charset val="1"/>
          </rPr>
          <t xml:space="preserve">Author:
</t>
        </r>
        <r>
          <rPr>
            <sz val="9"/>
            <color rgb="FF000000"/>
            <rFont val="Tahoma"/>
            <family val="2"/>
            <charset val="1"/>
          </rPr>
          <t xml:space="preserve">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1" authorId="0">
      <text>
        <r>
          <rPr>
            <b val="true"/>
            <sz val="9"/>
            <color rgb="FF000000"/>
            <rFont val="Tahoma"/>
            <family val="2"/>
            <charset val="1"/>
          </rPr>
          <t xml:space="preserve">Author:
</t>
        </r>
        <r>
          <rPr>
            <sz val="9"/>
            <color rgb="FF000000"/>
            <rFont val="Tahoma"/>
            <family val="2"/>
            <charset val="1"/>
          </rPr>
          <t xml:space="preserve">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1" authorId="0">
      <text>
        <r>
          <rPr>
            <b val="true"/>
            <sz val="9"/>
            <color rgb="FF000000"/>
            <rFont val="Tahoma"/>
            <family val="2"/>
            <charset val="1"/>
          </rPr>
          <t xml:space="preserve">Author:
</t>
        </r>
        <r>
          <rPr>
            <sz val="9"/>
            <color rgb="FF000000"/>
            <rFont val="Tahoma"/>
            <family val="2"/>
            <charset val="1"/>
          </rPr>
          <t xml:space="preserve">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1" authorId="0">
      <text>
        <r>
          <rPr>
            <b val="true"/>
            <sz val="9"/>
            <color rgb="FF000000"/>
            <rFont val="Tahoma"/>
            <family val="2"/>
            <charset val="1"/>
          </rPr>
          <t xml:space="preserve">Author:
</t>
        </r>
        <r>
          <rPr>
            <sz val="9"/>
            <color rgb="FF000000"/>
            <rFont val="Tahoma"/>
            <family val="2"/>
            <charset val="1"/>
          </rPr>
          <t xml:space="preserve">
Zambia: Staff Report for the 2012 Article IV Consultation
 July 26, 2012
http://www.imf.org/external/pubs/ft/scr/2012/cr12200.pdf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1" authorId="0">
      <text>
        <r>
          <rPr>
            <b val="true"/>
            <sz val="9"/>
            <color rgb="FF000000"/>
            <rFont val="Tahoma"/>
            <family val="2"/>
            <charset val="1"/>
          </rPr>
          <t xml:space="preserve">Author:
</t>
        </r>
        <r>
          <rPr>
            <sz val="9"/>
            <color rgb="FF000000"/>
            <rFont val="Tahoma"/>
            <family val="2"/>
            <charset val="1"/>
          </rPr>
          <t xml:space="preserve">
Zambia: 2013 Article IV Consultation
 January 09, 2014
http://www.imf.org/external/pubs/ft/scr/2014/cr1405.pdf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V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W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X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List>
</comments>
</file>

<file path=xl/comments137.xml><?xml version="1.0" encoding="utf-8"?>
<comments xmlns="http://schemas.openxmlformats.org/spreadsheetml/2006/main" xmlns:xdr="http://schemas.openxmlformats.org/drawingml/2006/spreadsheetDrawing">
  <authors>
    <author/>
  </authors>
  <commentList>
    <comment ref="I74" authorId="0">
      <text>
        <r>
          <rPr>
            <b val="true"/>
            <sz val="9"/>
            <color rgb="FF000000"/>
            <rFont val="Tahoma"/>
            <family val="2"/>
            <charset val="1"/>
          </rPr>
          <t xml:space="preserve">Author:
</t>
        </r>
        <r>
          <rPr>
            <sz val="9"/>
            <color rgb="FF000000"/>
            <rFont val="Tahoma"/>
            <family val="2"/>
            <charset val="1"/>
          </rPr>
          <t xml:space="preserve">Zimbabwe: 2009 Article IV Consultation—Staff Report; Public Information Notice on
the Executive Board Discussion; and Statement by the Executive Director for
Zimbabwe 
May 2009
http://www.imf.org/external/pubs/ft/scr/2009/cr09139.pdf
</t>
        </r>
      </text>
    </comment>
    <comment ref="J74" authorId="0">
      <text>
        <r>
          <rPr>
            <b val="true"/>
            <sz val="9"/>
            <color rgb="FF000000"/>
            <rFont val="Tahoma"/>
            <family val="2"/>
            <charset val="1"/>
          </rPr>
          <t xml:space="preserve">Author:
</t>
        </r>
        <r>
          <rPr>
            <sz val="9"/>
            <color rgb="FF000000"/>
            <rFont val="Tahoma"/>
            <family val="2"/>
            <charset val="1"/>
          </rPr>
          <t xml:space="preserve">Zimbabwe: 2009 Article IV Consultation—Staff Report; Public Information Notice on
the Executive Board Discussion; and Statement by the Executive Director for
Zimbabwe 
May 2009
http://www.imf.org/external/pubs/ft/scr/2009/cr09139.pdf
</t>
        </r>
      </text>
    </comment>
    <comment ref="K74" authorId="0">
      <text>
        <r>
          <rPr>
            <b val="true"/>
            <sz val="9"/>
            <color rgb="FF000000"/>
            <rFont val="Tahoma"/>
            <family val="2"/>
            <charset val="1"/>
          </rPr>
          <t xml:space="preserve">Author:
</t>
        </r>
        <r>
          <rPr>
            <sz val="9"/>
            <color rgb="FF000000"/>
            <rFont val="Tahoma"/>
            <family val="2"/>
            <charset val="1"/>
          </rPr>
          <t xml:space="preserve">Zimbabwe: 2009 Article IV Consultation—Staff Report; Public Information Notice on
the Executive Board Discussion; and Statement by the Executive Director for
Zimbabwe 
May 2009
http://www.imf.org/external/pubs/ft/scr/2009/cr09139.pdf
</t>
        </r>
      </text>
    </comment>
    <comment ref="L74" authorId="0">
      <text>
        <r>
          <rPr>
            <b val="true"/>
            <sz val="9"/>
            <color rgb="FF000000"/>
            <rFont val="Tahoma"/>
            <family val="2"/>
            <charset val="1"/>
          </rPr>
          <t xml:space="preserve">Author:
</t>
        </r>
        <r>
          <rPr>
            <sz val="9"/>
            <color rgb="FF000000"/>
            <rFont val="Tahoma"/>
            <family val="2"/>
            <charset val="1"/>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text>
        <r>
          <rPr>
            <b val="true"/>
            <sz val="9"/>
            <color rgb="FF000000"/>
            <rFont val="Tahoma"/>
            <family val="2"/>
            <charset val="1"/>
          </rPr>
          <t xml:space="preserve">Author:
</t>
        </r>
        <r>
          <rPr>
            <sz val="9"/>
            <color rgb="FF000000"/>
            <rFont val="Tahoma"/>
            <family val="2"/>
            <charset val="1"/>
          </rPr>
          <t xml:space="preserve">Zimbabwe : Staff Monitored Program
 July 03, 2013
http://www.imf.org/external/pubs/cat/longres.aspx?sk=40737.0
</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4" authorId="0">
      <text>
        <r>
          <rPr>
            <b val="true"/>
            <sz val="9"/>
            <color rgb="FF000000"/>
            <rFont val="Tahoma"/>
            <family val="2"/>
            <charset val="1"/>
          </rPr>
          <t xml:space="preserve">Author:
</t>
        </r>
        <r>
          <rPr>
            <sz val="9"/>
            <color rgb="FF000000"/>
            <rFont val="Tahoma"/>
            <family val="2"/>
            <charset val="1"/>
          </rPr>
          <t xml:space="preserve">Zimbabwe : Staff Monitored Program
 July 03, 2013
http://www.imf.org/external/pubs/cat/longres.aspx?sk=40737.0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4" authorId="0">
      <text>
        <r>
          <rPr>
            <b val="true"/>
            <sz val="9"/>
            <color rgb="FF000000"/>
            <rFont val="Tahoma"/>
            <family val="2"/>
            <charset val="1"/>
          </rPr>
          <t xml:space="preserve">Author:
</t>
        </r>
        <r>
          <rPr>
            <sz val="9"/>
            <color rgb="FF000000"/>
            <rFont val="Tahoma"/>
            <family val="2"/>
            <charset val="1"/>
          </rPr>
          <t xml:space="preserve">Zimbabwe: Third Review Under the Staff-Monitored Program and Successor
November 21, 2014
http://www.imf.org/external/pubs/ft/scr/2014/cr14322.pdf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4" authorId="0">
      <text>
        <r>
          <rPr>
            <b val="true"/>
            <sz val="9"/>
            <color rgb="FF000000"/>
            <rFont val="Tahoma"/>
            <family val="2"/>
            <charset val="1"/>
          </rPr>
          <t xml:space="preserve">Author:
</t>
        </r>
        <r>
          <rPr>
            <sz val="9"/>
            <color rgb="FF000000"/>
            <rFont val="Tahoma"/>
            <family val="2"/>
            <charset val="1"/>
          </rPr>
          <t xml:space="preserve">Zimbabwe: Third Review Under the Staff-Monitored Program and Successor
November 21, 2014
http://www.imf.org/external/pubs/ft/scr/2014/cr14322.pdf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List>
</comments>
</file>

<file path=xl/sharedStrings.xml><?xml version="1.0" encoding="utf-8"?>
<sst xmlns="http://schemas.openxmlformats.org/spreadsheetml/2006/main" count="28071" uniqueCount="5974">
  <si>
    <t xml:space="preserve">AF</t>
  </si>
  <si>
    <t xml:space="preserve">Islamic Republic of Afghanistan: Central Government Budget</t>
  </si>
  <si>
    <t xml:space="preserve">(Afghanis)</t>
  </si>
  <si>
    <t xml:space="preserve">Year</t>
  </si>
  <si>
    <t xml:space="preserve">Financial Year</t>
  </si>
  <si>
    <t xml:space="preserve">1999/2000</t>
  </si>
  <si>
    <t xml:space="preserve">2000/2001</t>
  </si>
  <si>
    <t xml:space="preserve">2001/2002</t>
  </si>
  <si>
    <t xml:space="preserve">2002/2003</t>
  </si>
  <si>
    <t xml:space="preserve">2003/2004</t>
  </si>
  <si>
    <t xml:space="preserve">2004/2005</t>
  </si>
  <si>
    <t xml:space="preserve">2005/2006</t>
  </si>
  <si>
    <t xml:space="preserve">2006/2007</t>
  </si>
  <si>
    <t xml:space="preserve">2007/2008</t>
  </si>
  <si>
    <t xml:space="preserve">2008/2009</t>
  </si>
  <si>
    <t xml:space="preserve">2009/2010</t>
  </si>
  <si>
    <t xml:space="preserve">2010/11</t>
  </si>
  <si>
    <t xml:space="preserve">2011/12</t>
  </si>
  <si>
    <t xml:space="preserve">2012/13</t>
  </si>
  <si>
    <t xml:space="preserve">2013/14</t>
  </si>
  <si>
    <t xml:space="preserve">2014/15</t>
  </si>
  <si>
    <t xml:space="preserve">2015/16</t>
  </si>
  <si>
    <t xml:space="preserve">2016/17</t>
  </si>
  <si>
    <t xml:space="preserve">2017/18</t>
  </si>
  <si>
    <t xml:space="preserve">2018/19</t>
  </si>
  <si>
    <t xml:space="preserve">2019/20</t>
  </si>
  <si>
    <t xml:space="preserve">Common Naming </t>
  </si>
  <si>
    <t xml:space="preserve">Type</t>
  </si>
  <si>
    <t xml:space="preserve">Actual</t>
  </si>
  <si>
    <t xml:space="preserve">Actual </t>
  </si>
  <si>
    <t xml:space="preserve">Est.</t>
  </si>
  <si>
    <t xml:space="preserve">Proj.</t>
  </si>
  <si>
    <t xml:space="preserve">Total Revenue and Grants</t>
  </si>
  <si>
    <t xml:space="preserve">Total revenue and grants</t>
  </si>
  <si>
    <t xml:space="preserve">L0</t>
  </si>
  <si>
    <t xml:space="preserve">Revenue</t>
  </si>
  <si>
    <t xml:space="preserve">Domestic revenues</t>
  </si>
  <si>
    <t xml:space="preserve">L1_revenue_and_grants</t>
  </si>
  <si>
    <t xml:space="preserve">Tax Revenue</t>
  </si>
  <si>
    <t xml:space="preserve">Tax revenues</t>
  </si>
  <si>
    <t xml:space="preserve">L2_revenue</t>
  </si>
  <si>
    <t xml:space="preserve">Taxes on Income, Profits, and Capital Gains</t>
  </si>
  <si>
    <t xml:space="preserve">Income, profits, and capital gains </t>
  </si>
  <si>
    <t xml:space="preserve">L3_tax</t>
  </si>
  <si>
    <t xml:space="preserve">International Trade Taxes</t>
  </si>
  <si>
    <t xml:space="preserve">International trade and transaction</t>
  </si>
  <si>
    <t xml:space="preserve">Taxes on Goods and Services</t>
  </si>
  <si>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</si>
  <si>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Other Taxes</t>
  </si>
  <si>
    <t xml:space="preserve">Other</t>
  </si>
  <si>
    <t xml:space="preserve">Nontax Revenue</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</si>
  <si>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revenues</t>
    </r>
  </si>
  <si>
    <t xml:space="preserve">Grants</t>
  </si>
  <si>
    <t xml:space="preserve">Total Grants </t>
  </si>
  <si>
    <t xml:space="preserve">Grants To Operating Budget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</si>
  <si>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</si>
  <si>
    <t xml:space="preserve">L2_grants</t>
  </si>
  <si>
    <t xml:space="preserve">Afghanistan Reconstruction Trust Fund</t>
  </si>
  <si>
    <t xml:space="preserve">ARTF</t>
  </si>
  <si>
    <t xml:space="preserve">L3_operating_grants</t>
  </si>
  <si>
    <t xml:space="preserve">The Law and Order Trust Fund for Afghanistan </t>
  </si>
  <si>
    <t xml:space="preserve">LOTFA</t>
  </si>
  <si>
    <t xml:space="preserve">NATO Training Mission-Afghanistan</t>
  </si>
  <si>
    <t xml:space="preserve">NTM-A</t>
  </si>
  <si>
    <t xml:space="preserve">Other Grants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</si>
  <si>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grants</t>
    </r>
  </si>
  <si>
    <t xml:space="preserve">Grants to Development Budget</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</si>
  <si>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budget</t>
    </r>
  </si>
  <si>
    <t xml:space="preserve">Total Expenditure </t>
  </si>
  <si>
    <t xml:space="preserve">Total expenditure </t>
  </si>
  <si>
    <t xml:space="preserve">Recurrent Expenditure</t>
  </si>
  <si>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expenditures</t>
    </r>
  </si>
  <si>
    <t xml:space="preserve">L1_expenditure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</si>
  <si>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Security</t>
    </r>
  </si>
  <si>
    <t xml:space="preserve">…</t>
  </si>
  <si>
    <t xml:space="preserve">Wages and Salaries</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</si>
  <si>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</si>
  <si>
    <t xml:space="preserve">L2_recurrent </t>
  </si>
  <si>
    <t xml:space="preserve">Of which:  Security</t>
  </si>
  <si>
    <t xml:space="preserve">Goods and Services</t>
  </si>
  <si>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</si>
  <si>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Subsidies and Transfers</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</si>
  <si>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</si>
  <si>
    <t xml:space="preserve">Pensions</t>
  </si>
  <si>
    <t xml:space="preserve">Capital Expenditures</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</si>
  <si>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expenditures</t>
    </r>
  </si>
  <si>
    <t xml:space="preserve">Interest Payments</t>
  </si>
  <si>
    <t xml:space="preserve">Interest</t>
  </si>
  <si>
    <t xml:space="preserve">Development Expenditure</t>
  </si>
  <si>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expenditures</t>
    </r>
  </si>
  <si>
    <t xml:space="preserve">Security </t>
  </si>
  <si>
    <t xml:space="preserve">L2_capital_development</t>
  </si>
  <si>
    <t xml:space="preserve">Governance, Rule of Law, and Human Rights</t>
  </si>
  <si>
    <t xml:space="preserve">Governance, rule of law, and human rights</t>
  </si>
  <si>
    <t xml:space="preserve">Infrastructure And Natural Resources</t>
  </si>
  <si>
    <t xml:space="preserve">Infrastructure and natural resources</t>
  </si>
  <si>
    <t xml:space="preserve">Education</t>
  </si>
  <si>
    <t xml:space="preserve">Health</t>
  </si>
  <si>
    <t xml:space="preserve">Agriculture and Rural Development</t>
  </si>
  <si>
    <t xml:space="preserve">Agriculture and rural development</t>
  </si>
  <si>
    <t xml:space="preserve">Social Protection</t>
  </si>
  <si>
    <t xml:space="preserve">Social protection</t>
  </si>
  <si>
    <t xml:space="preserve">Economic Governance and Private Sector Development</t>
  </si>
  <si>
    <t xml:space="preserve">Economic governance and private sector development</t>
  </si>
  <si>
    <t xml:space="preserve">Operating balance including grants</t>
  </si>
  <si>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</si>
  <si>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</si>
  <si>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i val="true"/>
        <sz val="11"/>
        <color rgb="FF000000"/>
        <rFont val="Segoe UI"/>
        <family val="3"/>
        <charset val="134"/>
      </rPr>
      <t xml:space="preserve">less:</t>
    </r>
    <r>
      <rPr>
        <sz val="11"/>
        <color rgb="FF000000"/>
        <rFont val="Calibri"/>
        <family val="2"/>
        <charset val="134"/>
      </rPr>
      <t xml:space="preserve"> </t>
    </r>
    <r>
      <rPr>
        <sz val="11"/>
        <color rgb="FF000000"/>
        <rFont val="Segoe UI"/>
        <family val="3"/>
        <charset val="134"/>
      </rPr>
      <t xml:space="preserve">Kabul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bailout</t>
    </r>
    <r>
      <rPr>
        <sz val="11"/>
        <color rgb="FF000000"/>
        <rFont val="Calibri"/>
        <family val="2"/>
        <charset val="134"/>
      </rPr>
      <t xml:space="preserve"> </t>
    </r>
    <r>
      <rPr>
        <sz val="11"/>
        <color rgb="FF000000"/>
        <rFont val="Segoe UI"/>
        <family val="3"/>
        <charset val="134"/>
      </rPr>
      <t xml:space="preserve">cost</t>
    </r>
  </si>
  <si>
    <r>
      <rPr>
        <sz val="11"/>
        <color rgb="FF000000"/>
        <rFont val="Segoe UI"/>
        <family val="3"/>
        <charset val="134"/>
      </rPr>
      <t xml:space="preserve">Augmented</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</si>
  <si>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2/</t>
    </r>
  </si>
  <si>
    <t xml:space="preserve">Financing</t>
  </si>
  <si>
    <r>
      <rPr>
        <sz val="11"/>
        <color rgb="FF000000"/>
        <rFont val="Segoe UI"/>
        <family val="3"/>
        <charset val="134"/>
      </rPr>
      <t xml:space="preserve">Sale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3/</t>
    </r>
  </si>
  <si>
    <t xml:space="preserve">Net External Finance</t>
  </si>
  <si>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(net)</t>
    </r>
  </si>
  <si>
    <t xml:space="preserve">L1_financing</t>
  </si>
  <si>
    <t xml:space="preserve">Net Domestic Finance</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</si>
  <si>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(net)</t>
    </r>
  </si>
  <si>
    <t xml:space="preserve">Bank Financing </t>
  </si>
  <si>
    <t xml:space="preserve">Central bank</t>
  </si>
  <si>
    <t xml:space="preserve">L2_domestic_finance</t>
  </si>
  <si>
    <t xml:space="preserve">of which Government deposits</t>
  </si>
  <si>
    <t xml:space="preserve">of which Change in foreign currency deposits </t>
  </si>
  <si>
    <t xml:space="preserve">of which Change on domestic currency deposits </t>
  </si>
  <si>
    <t xml:space="preserve">of which Claims on government</t>
  </si>
  <si>
    <t xml:space="preserve">of which Credit from DAB (IMF accounts)</t>
  </si>
  <si>
    <t xml:space="preserve">of which Promissory note ( -  = repaymen</t>
  </si>
  <si>
    <t xml:space="preserve">of which Domestic debt (sukuk) </t>
  </si>
  <si>
    <t xml:space="preserve">Source </t>
  </si>
  <si>
    <t xml:space="preserve">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</si>
  <si>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</si>
  <si>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</si>
  <si>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</si>
  <si>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</si>
  <si>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</si>
  <si>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</si>
  <si>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</si>
  <si>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</si>
  <si>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</si>
  <si>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</si>
  <si>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 xml:space="preserve">Gdp</t>
  </si>
  <si>
    <t xml:space="preserve">%revenue</t>
  </si>
  <si>
    <t xml:space="preserve">%expenditure</t>
  </si>
  <si>
    <t xml:space="preserve">%- net lending on expenditure </t>
  </si>
  <si>
    <t xml:space="preserve">AL</t>
  </si>
  <si>
    <t xml:space="preserve"> Albania: General Government Operations</t>
  </si>
  <si>
    <t xml:space="preserve">( leks)</t>
  </si>
  <si>
    <t xml:space="preserve">2020/21</t>
  </si>
  <si>
    <t xml:space="preserve">Common naming</t>
  </si>
  <si>
    <r>
      <rPr>
        <sz val="12"/>
        <color rgb="FF000000"/>
        <rFont val="Arial"/>
        <family val="3"/>
        <charset val="134"/>
      </rPr>
      <t xml:space="preserve">Total</t>
    </r>
    <r>
      <rPr>
        <sz val="12"/>
        <color rgb="FF000000"/>
        <rFont val="Calibri"/>
        <family val="2"/>
        <charset val="134"/>
      </rPr>
      <t xml:space="preserve"> </t>
    </r>
    <r>
      <rPr>
        <sz val="12"/>
        <color rgb="FF000000"/>
        <rFont val="Arial"/>
        <family val="3"/>
        <charset val="134"/>
      </rPr>
      <t xml:space="preserve">revenue</t>
    </r>
    <r>
      <rPr>
        <sz val="12"/>
        <color rgb="FF000000"/>
        <rFont val="Calibri"/>
        <family val="2"/>
        <charset val="134"/>
      </rPr>
      <t xml:space="preserve"> </t>
    </r>
    <r>
      <rPr>
        <sz val="12"/>
        <color rgb="FF000000"/>
        <rFont val="Arial"/>
        <family val="3"/>
        <charset val="134"/>
      </rPr>
      <t xml:space="preserve">and</t>
    </r>
    <r>
      <rPr>
        <sz val="12"/>
        <color rgb="FF000000"/>
        <rFont val="Calibri"/>
        <family val="2"/>
        <charset val="134"/>
      </rPr>
      <t xml:space="preserve"> </t>
    </r>
    <r>
      <rPr>
        <sz val="12"/>
        <color rgb="FF000000"/>
        <rFont val="Arial"/>
        <family val="3"/>
        <charset val="134"/>
      </rPr>
      <t xml:space="preserve">grants</t>
    </r>
  </si>
  <si>
    <t xml:space="preserve">Revenue </t>
  </si>
  <si>
    <r>
      <rPr>
        <sz val="12"/>
        <color rgb="FF000000"/>
        <rFont val="Arial"/>
        <family val="3"/>
        <charset val="134"/>
      </rPr>
      <t xml:space="preserve">Tax</t>
    </r>
    <r>
      <rPr>
        <sz val="12"/>
        <color rgb="FF000000"/>
        <rFont val="Calibri"/>
        <family val="2"/>
        <charset val="134"/>
      </rPr>
      <t xml:space="preserve"> </t>
    </r>
    <r>
      <rPr>
        <sz val="12"/>
        <color rgb="FF000000"/>
        <rFont val="Arial"/>
        <family val="3"/>
        <charset val="134"/>
      </rPr>
      <t xml:space="preserve">revenue</t>
    </r>
  </si>
  <si>
    <t xml:space="preserve">Value Added Tax</t>
  </si>
  <si>
    <t xml:space="preserve">VAT</t>
  </si>
  <si>
    <t xml:space="preserve">Profit Tax</t>
  </si>
  <si>
    <r>
      <rPr>
        <sz val="12"/>
        <color rgb="FF000000"/>
        <rFont val="Arial"/>
        <family val="3"/>
        <charset val="134"/>
      </rPr>
      <t xml:space="preserve">Profit</t>
    </r>
    <r>
      <rPr>
        <sz val="12"/>
        <color rgb="FF000000"/>
        <rFont val="Calibri"/>
        <family val="2"/>
        <charset val="134"/>
      </rPr>
      <t xml:space="preserve"> </t>
    </r>
    <r>
      <rPr>
        <sz val="12"/>
        <color rgb="FF000000"/>
        <rFont val="Arial"/>
        <family val="3"/>
        <charset val="134"/>
      </rPr>
      <t xml:space="preserve">tax</t>
    </r>
  </si>
  <si>
    <t xml:space="preserve">Excise Tax</t>
  </si>
  <si>
    <r>
      <rPr>
        <sz val="12"/>
        <color rgb="FF000000"/>
        <rFont val="Arial"/>
        <family val="3"/>
        <charset val="134"/>
      </rPr>
      <t xml:space="preserve">Excise</t>
    </r>
    <r>
      <rPr>
        <sz val="12"/>
        <color rgb="FF000000"/>
        <rFont val="Calibri"/>
        <family val="2"/>
        <charset val="134"/>
      </rPr>
      <t xml:space="preserve"> </t>
    </r>
    <r>
      <rPr>
        <sz val="12"/>
        <color rgb="FF000000"/>
        <rFont val="Arial"/>
        <family val="3"/>
        <charset val="134"/>
      </rPr>
      <t xml:space="preserve">tax</t>
    </r>
  </si>
  <si>
    <t xml:space="preserve">Small Business Tax</t>
  </si>
  <si>
    <t xml:space="preserve">Small business tax</t>
  </si>
  <si>
    <t xml:space="preserve">L4_local_taxes</t>
  </si>
  <si>
    <t xml:space="preserve">Personal Income Tax</t>
  </si>
  <si>
    <r>
      <rPr>
        <sz val="12"/>
        <color rgb="FF000000"/>
        <rFont val="Arial"/>
        <family val="3"/>
        <charset val="134"/>
      </rPr>
      <t xml:space="preserve">Personal</t>
    </r>
    <r>
      <rPr>
        <sz val="12"/>
        <color rgb="FF000000"/>
        <rFont val="Calibri"/>
        <family val="2"/>
        <charset val="134"/>
      </rPr>
      <t xml:space="preserve"> </t>
    </r>
    <r>
      <rPr>
        <sz val="12"/>
        <color rgb="FF000000"/>
        <rFont val="Arial"/>
        <family val="3"/>
        <charset val="134"/>
      </rPr>
      <t xml:space="preserve">income</t>
    </r>
    <r>
      <rPr>
        <sz val="12"/>
        <color rgb="FF000000"/>
        <rFont val="Calibri"/>
        <family val="2"/>
        <charset val="134"/>
      </rPr>
      <t xml:space="preserve"> </t>
    </r>
    <r>
      <rPr>
        <sz val="12"/>
        <color rgb="FF000000"/>
        <rFont val="Arial"/>
        <family val="3"/>
        <charset val="134"/>
      </rPr>
      <t xml:space="preserve">tax</t>
    </r>
  </si>
  <si>
    <t xml:space="preserve">National Taxes</t>
  </si>
  <si>
    <t xml:space="preserve">National taxes</t>
  </si>
  <si>
    <t xml:space="preserve">Customs Duties</t>
  </si>
  <si>
    <r>
      <rPr>
        <sz val="12"/>
        <color rgb="FF000000"/>
        <rFont val="Arial"/>
        <family val="3"/>
        <charset val="134"/>
      </rPr>
      <t xml:space="preserve">Customs</t>
    </r>
    <r>
      <rPr>
        <sz val="12"/>
        <color rgb="FF000000"/>
        <rFont val="Calibri"/>
        <family val="2"/>
        <charset val="134"/>
      </rPr>
      <t xml:space="preserve"> </t>
    </r>
    <r>
      <rPr>
        <sz val="12"/>
        <color rgb="FF000000"/>
        <rFont val="Arial"/>
        <family val="3"/>
        <charset val="134"/>
      </rPr>
      <t xml:space="preserve">duties</t>
    </r>
  </si>
  <si>
    <r>
      <rPr>
        <sz val="12"/>
        <color rgb="FF000000"/>
        <rFont val="Arial"/>
        <family val="3"/>
        <charset val="134"/>
      </rPr>
      <t xml:space="preserve">Other</t>
    </r>
    <r>
      <rPr>
        <sz val="12"/>
        <color rgb="FF000000"/>
        <rFont val="Calibri"/>
        <family val="2"/>
        <charset val="134"/>
      </rPr>
      <t xml:space="preserve"> </t>
    </r>
    <r>
      <rPr>
        <sz val="12"/>
        <color rgb="FF000000"/>
        <rFont val="Arial"/>
        <family val="3"/>
        <charset val="134"/>
      </rPr>
      <t xml:space="preserve">taxes</t>
    </r>
  </si>
  <si>
    <t xml:space="preserve">Property and Local Taxes</t>
  </si>
  <si>
    <t xml:space="preserve">Property and local taxes</t>
  </si>
  <si>
    <t xml:space="preserve">Local Government Revenue </t>
  </si>
  <si>
    <r>
      <rPr>
        <sz val="12"/>
        <color rgb="FF000000"/>
        <rFont val="Arial"/>
        <family val="3"/>
        <charset val="134"/>
      </rPr>
      <t xml:space="preserve">Local</t>
    </r>
    <r>
      <rPr>
        <sz val="12"/>
        <color rgb="FF000000"/>
        <rFont val="Calibri"/>
        <family val="2"/>
        <charset val="134"/>
      </rPr>
      <t xml:space="preserve"> </t>
    </r>
    <r>
      <rPr>
        <sz val="12"/>
        <color rgb="FF000000"/>
        <rFont val="Arial"/>
        <family val="3"/>
        <charset val="134"/>
      </rPr>
      <t xml:space="preserve">government</t>
    </r>
    <r>
      <rPr>
        <sz val="12"/>
        <color rgb="FF000000"/>
        <rFont val="Calibri"/>
        <family val="2"/>
        <charset val="134"/>
      </rPr>
      <t xml:space="preserve"> </t>
    </r>
    <r>
      <rPr>
        <sz val="12"/>
        <color rgb="FF000000"/>
        <rFont val="Arial"/>
        <family val="3"/>
        <charset val="134"/>
      </rPr>
      <t xml:space="preserve">revenue</t>
    </r>
    <r>
      <rPr>
        <sz val="12"/>
        <color rgb="FF000000"/>
        <rFont val="Calibri"/>
        <family val="2"/>
        <charset val="134"/>
      </rPr>
      <t xml:space="preserve"> </t>
    </r>
    <r>
      <rPr>
        <sz val="12"/>
        <color rgb="FF000000"/>
        <rFont val="Arial"/>
        <family val="3"/>
        <charset val="134"/>
      </rPr>
      <t xml:space="preserve">1/</t>
    </r>
  </si>
  <si>
    <t xml:space="preserve">Social Insurance Contributions</t>
  </si>
  <si>
    <r>
      <rPr>
        <sz val="12"/>
        <color rgb="FF000000"/>
        <rFont val="Arial"/>
        <family val="3"/>
        <charset val="134"/>
      </rPr>
      <t xml:space="preserve">Social</t>
    </r>
    <r>
      <rPr>
        <sz val="12"/>
        <color rgb="FF000000"/>
        <rFont val="Calibri"/>
        <family val="2"/>
        <charset val="134"/>
      </rPr>
      <t xml:space="preserve"> </t>
    </r>
    <r>
      <rPr>
        <sz val="12"/>
        <color rgb="FF000000"/>
        <rFont val="Arial"/>
        <family val="3"/>
        <charset val="134"/>
      </rPr>
      <t xml:space="preserve">insurance</t>
    </r>
    <r>
      <rPr>
        <sz val="12"/>
        <color rgb="FF000000"/>
        <rFont val="Calibri"/>
        <family val="2"/>
        <charset val="134"/>
      </rPr>
      <t xml:space="preserve"> </t>
    </r>
    <r>
      <rPr>
        <sz val="12"/>
        <color rgb="FF000000"/>
        <rFont val="Arial"/>
        <family val="3"/>
        <charset val="134"/>
      </rPr>
      <t xml:space="preserve">contributions</t>
    </r>
  </si>
  <si>
    <t xml:space="preserve">Social Insurance</t>
  </si>
  <si>
    <r>
      <rPr>
        <sz val="12"/>
        <color rgb="FF000000"/>
        <rFont val="Times New Roman"/>
        <family val="3"/>
        <charset val="134"/>
      </rPr>
      <t xml:space="preserve">Social</t>
    </r>
    <r>
      <rPr>
        <sz val="12"/>
        <color rgb="FF000000"/>
        <rFont val="Calibri"/>
        <family val="2"/>
        <charset val="134"/>
      </rPr>
      <t xml:space="preserve"> </t>
    </r>
    <r>
      <rPr>
        <sz val="12"/>
        <color rgb="FF000000"/>
        <rFont val="Times New Roman"/>
        <family val="3"/>
        <charset val="134"/>
      </rPr>
      <t xml:space="preserve">insurance</t>
    </r>
  </si>
  <si>
    <t xml:space="preserve">L4_social_insurance</t>
  </si>
  <si>
    <t xml:space="preserve">Health Insurance</t>
  </si>
  <si>
    <r>
      <rPr>
        <sz val="12"/>
        <color rgb="FF000000"/>
        <rFont val="Times New Roman"/>
        <family val="3"/>
        <charset val="134"/>
      </rPr>
      <t xml:space="preserve">Health</t>
    </r>
    <r>
      <rPr>
        <sz val="12"/>
        <color rgb="FF000000"/>
        <rFont val="Calibri"/>
        <family val="2"/>
        <charset val="134"/>
      </rPr>
      <t xml:space="preserve"> </t>
    </r>
    <r>
      <rPr>
        <sz val="12"/>
        <color rgb="FF000000"/>
        <rFont val="Times New Roman"/>
        <family val="3"/>
        <charset val="134"/>
      </rPr>
      <t xml:space="preserve">insurance</t>
    </r>
  </si>
  <si>
    <t xml:space="preserve">Non-Tax Revenue</t>
  </si>
  <si>
    <r>
      <rPr>
        <sz val="12"/>
        <color rgb="FF000000"/>
        <rFont val="Arial"/>
        <family val="3"/>
        <charset val="134"/>
      </rPr>
      <t xml:space="preserve">Non-tax</t>
    </r>
    <r>
      <rPr>
        <sz val="12"/>
        <color rgb="FF000000"/>
        <rFont val="Calibri"/>
        <family val="2"/>
        <charset val="134"/>
      </rPr>
      <t xml:space="preserve"> </t>
    </r>
    <r>
      <rPr>
        <sz val="12"/>
        <color rgb="FF000000"/>
        <rFont val="Arial"/>
        <family val="3"/>
        <charset val="134"/>
      </rPr>
      <t xml:space="preserve">revenue</t>
    </r>
  </si>
  <si>
    <t xml:space="preserve">Profit Transfer From Boa</t>
  </si>
  <si>
    <r>
      <rPr>
        <sz val="12"/>
        <color rgb="FF000000"/>
        <rFont val="Times New Roman"/>
        <family val="3"/>
        <charset val="134"/>
      </rPr>
      <t xml:space="preserve">Profit</t>
    </r>
    <r>
      <rPr>
        <sz val="12"/>
        <color rgb="FF000000"/>
        <rFont val="Calibri"/>
        <family val="2"/>
        <charset val="134"/>
      </rPr>
      <t xml:space="preserve"> </t>
    </r>
    <r>
      <rPr>
        <sz val="12"/>
        <color rgb="FF000000"/>
        <rFont val="Times New Roman"/>
        <family val="3"/>
        <charset val="134"/>
      </rPr>
      <t xml:space="preserve">transfer</t>
    </r>
    <r>
      <rPr>
        <sz val="12"/>
        <color rgb="FF000000"/>
        <rFont val="Calibri"/>
        <family val="2"/>
        <charset val="134"/>
      </rPr>
      <t xml:space="preserve"> </t>
    </r>
    <r>
      <rPr>
        <sz val="12"/>
        <color rgb="FF000000"/>
        <rFont val="Times New Roman"/>
        <family val="3"/>
        <charset val="134"/>
      </rPr>
      <t xml:space="preserve">from</t>
    </r>
    <r>
      <rPr>
        <sz val="12"/>
        <color rgb="FF000000"/>
        <rFont val="Calibri"/>
        <family val="2"/>
        <charset val="134"/>
      </rPr>
      <t xml:space="preserve"> </t>
    </r>
    <r>
      <rPr>
        <sz val="12"/>
        <color rgb="FF000000"/>
        <rFont val="Times New Roman"/>
        <family val="3"/>
        <charset val="134"/>
      </rPr>
      <t xml:space="preserve">BOA</t>
    </r>
  </si>
  <si>
    <t xml:space="preserve">L3_nontax</t>
  </si>
  <si>
    <t xml:space="preserve">Income of Budgetary Institutions</t>
  </si>
  <si>
    <r>
      <rPr>
        <sz val="12"/>
        <color rgb="FF000000"/>
        <rFont val="Times New Roman"/>
        <family val="3"/>
        <charset val="134"/>
      </rPr>
      <t xml:space="preserve">Income</t>
    </r>
    <r>
      <rPr>
        <sz val="12"/>
        <color rgb="FF000000"/>
        <rFont val="Calibri"/>
        <family val="2"/>
        <charset val="134"/>
      </rPr>
      <t xml:space="preserve"> </t>
    </r>
    <r>
      <rPr>
        <sz val="12"/>
        <color rgb="FF000000"/>
        <rFont val="Times New Roman"/>
        <family val="3"/>
        <charset val="134"/>
      </rPr>
      <t xml:space="preserve">of</t>
    </r>
    <r>
      <rPr>
        <sz val="12"/>
        <color rgb="FF000000"/>
        <rFont val="Calibri"/>
        <family val="2"/>
        <charset val="134"/>
      </rPr>
      <t xml:space="preserve"> </t>
    </r>
    <r>
      <rPr>
        <sz val="12"/>
        <color rgb="FF000000"/>
        <rFont val="Times New Roman"/>
        <family val="3"/>
        <charset val="134"/>
      </rPr>
      <t xml:space="preserve">budgetary</t>
    </r>
    <r>
      <rPr>
        <sz val="12"/>
        <color rgb="FF000000"/>
        <rFont val="Calibri"/>
        <family val="2"/>
        <charset val="134"/>
      </rPr>
      <t xml:space="preserve"> </t>
    </r>
    <r>
      <rPr>
        <sz val="12"/>
        <color rgb="FF000000"/>
        <rFont val="Times New Roman"/>
        <family val="3"/>
        <charset val="134"/>
      </rPr>
      <t xml:space="preserve">institutions</t>
    </r>
  </si>
  <si>
    <t xml:space="preserve"> Budget Support</t>
  </si>
  <si>
    <t xml:space="preserve">Of which: budget support</t>
  </si>
  <si>
    <t xml:space="preserve">Project Support </t>
  </si>
  <si>
    <t xml:space="preserve">Total Expenditure</t>
  </si>
  <si>
    <r>
      <rPr>
        <sz val="12"/>
        <color rgb="FF000000"/>
        <rFont val="Arial"/>
        <family val="3"/>
        <charset val="134"/>
      </rPr>
      <t xml:space="preserve">Total</t>
    </r>
    <r>
      <rPr>
        <sz val="12"/>
        <color rgb="FF000000"/>
        <rFont val="Calibri"/>
        <family val="2"/>
        <charset val="134"/>
      </rPr>
      <t xml:space="preserve"> </t>
    </r>
    <r>
      <rPr>
        <sz val="12"/>
        <color rgb="FF000000"/>
        <rFont val="Arial"/>
        <family val="3"/>
        <charset val="134"/>
      </rPr>
      <t xml:space="preserve">expenditure</t>
    </r>
  </si>
  <si>
    <r>
      <rPr>
        <sz val="12"/>
        <color rgb="FF000000"/>
        <rFont val="Arial"/>
        <family val="3"/>
        <charset val="134"/>
      </rPr>
      <t xml:space="preserve">Current</t>
    </r>
    <r>
      <rPr>
        <sz val="12"/>
        <color rgb="FF000000"/>
        <rFont val="Calibri"/>
        <family val="2"/>
        <charset val="134"/>
      </rPr>
      <t xml:space="preserve"> </t>
    </r>
    <r>
      <rPr>
        <sz val="12"/>
        <color rgb="FF000000"/>
        <rFont val="Arial"/>
        <family val="3"/>
        <charset val="134"/>
      </rPr>
      <t xml:space="preserve">expenditure</t>
    </r>
  </si>
  <si>
    <t xml:space="preserve">L1_expenditure</t>
  </si>
  <si>
    <t xml:space="preserve">Personnel Cost</t>
  </si>
  <si>
    <r>
      <rPr>
        <sz val="12"/>
        <color rgb="FF000000"/>
        <rFont val="Arial"/>
        <family val="3"/>
        <charset val="134"/>
      </rPr>
      <t xml:space="preserve">Personnel</t>
    </r>
    <r>
      <rPr>
        <sz val="12"/>
        <color rgb="FF000000"/>
        <rFont val="Calibri"/>
        <family val="2"/>
        <charset val="134"/>
      </rPr>
      <t xml:space="preserve"> </t>
    </r>
    <r>
      <rPr>
        <sz val="12"/>
        <color rgb="FF000000"/>
        <rFont val="Arial"/>
        <family val="3"/>
        <charset val="134"/>
      </rPr>
      <t xml:space="preserve">cost</t>
    </r>
  </si>
  <si>
    <t xml:space="preserve">L2_recurrent</t>
  </si>
  <si>
    <t xml:space="preserve">Wages and Other Personnel Expenditures</t>
  </si>
  <si>
    <r>
      <rPr>
        <sz val="12"/>
        <color rgb="FF000000"/>
        <rFont val="Times New Roman"/>
        <family val="3"/>
        <charset val="134"/>
      </rPr>
      <t xml:space="preserve">Wages</t>
    </r>
    <r>
      <rPr>
        <sz val="12"/>
        <color rgb="FF000000"/>
        <rFont val="Calibri"/>
        <family val="2"/>
        <charset val="134"/>
      </rPr>
      <t xml:space="preserve"> </t>
    </r>
    <r>
      <rPr>
        <sz val="12"/>
        <color rgb="FF000000"/>
        <rFont val="Times New Roman"/>
        <family val="3"/>
        <charset val="134"/>
      </rPr>
      <t xml:space="preserve">and</t>
    </r>
    <r>
      <rPr>
        <sz val="12"/>
        <color rgb="FF000000"/>
        <rFont val="Calibri"/>
        <family val="2"/>
        <charset val="134"/>
      </rPr>
      <t xml:space="preserve"> </t>
    </r>
    <r>
      <rPr>
        <sz val="12"/>
        <color rgb="FF000000"/>
        <rFont val="Times New Roman"/>
        <family val="3"/>
        <charset val="134"/>
      </rPr>
      <t xml:space="preserve">other</t>
    </r>
    <r>
      <rPr>
        <sz val="12"/>
        <color rgb="FF000000"/>
        <rFont val="Calibri"/>
        <family val="2"/>
        <charset val="134"/>
      </rPr>
      <t xml:space="preserve"> </t>
    </r>
    <r>
      <rPr>
        <sz val="12"/>
        <color rgb="FF000000"/>
        <rFont val="Times New Roman"/>
        <family val="3"/>
        <charset val="134"/>
      </rPr>
      <t xml:space="preserve">personnel</t>
    </r>
    <r>
      <rPr>
        <sz val="12"/>
        <color rgb="FF000000"/>
        <rFont val="Calibri"/>
        <family val="2"/>
        <charset val="134"/>
      </rPr>
      <t xml:space="preserve"> </t>
    </r>
    <r>
      <rPr>
        <sz val="12"/>
        <color rgb="FF000000"/>
        <rFont val="Times New Roman"/>
        <family val="3"/>
        <charset val="134"/>
      </rPr>
      <t xml:space="preserve">expenditures</t>
    </r>
  </si>
  <si>
    <t xml:space="preserve">L3_Personnel_cost</t>
  </si>
  <si>
    <r>
      <rPr>
        <sz val="12"/>
        <color rgb="FF000000"/>
        <rFont val="Times New Roman"/>
        <family val="3"/>
        <charset val="134"/>
      </rPr>
      <t xml:space="preserve">Social</t>
    </r>
    <r>
      <rPr>
        <sz val="12"/>
        <color rgb="FF000000"/>
        <rFont val="Calibri"/>
        <family val="2"/>
        <charset val="134"/>
      </rPr>
      <t xml:space="preserve"> </t>
    </r>
    <r>
      <rPr>
        <sz val="12"/>
        <color rgb="FF000000"/>
        <rFont val="Times New Roman"/>
        <family val="3"/>
        <charset val="134"/>
      </rPr>
      <t xml:space="preserve">insurance</t>
    </r>
    <r>
      <rPr>
        <sz val="12"/>
        <color rgb="FF000000"/>
        <rFont val="Calibri"/>
        <family val="2"/>
        <charset val="134"/>
      </rPr>
      <t xml:space="preserve"> </t>
    </r>
    <r>
      <rPr>
        <sz val="12"/>
        <color rgb="FF000000"/>
        <rFont val="Times New Roman"/>
        <family val="3"/>
        <charset val="134"/>
      </rPr>
      <t xml:space="preserve">contributions</t>
    </r>
  </si>
  <si>
    <t xml:space="preserve">Domestic</t>
  </si>
  <si>
    <t xml:space="preserve">Of which: domestic</t>
  </si>
  <si>
    <t xml:space="preserve">L3_interest</t>
  </si>
  <si>
    <t xml:space="preserve">Foreign</t>
  </si>
  <si>
    <t xml:space="preserve">Operations and Maintenance</t>
  </si>
  <si>
    <r>
      <rPr>
        <sz val="12"/>
        <color rgb="FF000000"/>
        <rFont val="Arial"/>
        <family val="3"/>
        <charset val="134"/>
      </rPr>
      <t xml:space="preserve">Operations</t>
    </r>
    <r>
      <rPr>
        <sz val="12"/>
        <color rgb="FF000000"/>
        <rFont val="Calibri"/>
        <family val="2"/>
        <charset val="134"/>
      </rPr>
      <t xml:space="preserve"> </t>
    </r>
    <r>
      <rPr>
        <sz val="12"/>
        <color rgb="FF000000"/>
        <rFont val="Arial"/>
        <family val="3"/>
        <charset val="134"/>
      </rPr>
      <t xml:space="preserve">&amp;</t>
    </r>
    <r>
      <rPr>
        <sz val="12"/>
        <color rgb="FF000000"/>
        <rFont val="Calibri"/>
        <family val="2"/>
        <charset val="134"/>
      </rPr>
      <t xml:space="preserve"> </t>
    </r>
    <r>
      <rPr>
        <sz val="12"/>
        <color rgb="FF000000"/>
        <rFont val="Arial"/>
        <family val="3"/>
        <charset val="134"/>
      </rPr>
      <t xml:space="preserve">maintenance</t>
    </r>
  </si>
  <si>
    <t xml:space="preserve">Subsidies</t>
  </si>
  <si>
    <t xml:space="preserve">Energy Guarantees</t>
  </si>
  <si>
    <r>
      <rPr>
        <sz val="12"/>
        <color rgb="FF000000"/>
        <rFont val="Arial"/>
        <family val="3"/>
        <charset val="134"/>
      </rPr>
      <t xml:space="preserve">Energy</t>
    </r>
    <r>
      <rPr>
        <sz val="12"/>
        <color rgb="FF000000"/>
        <rFont val="Calibri"/>
        <family val="2"/>
        <charset val="134"/>
      </rPr>
      <t xml:space="preserve"> </t>
    </r>
    <r>
      <rPr>
        <sz val="12"/>
        <color rgb="FF000000"/>
        <rFont val="Arial"/>
        <family val="3"/>
        <charset val="134"/>
      </rPr>
      <t xml:space="preserve">guarantees</t>
    </r>
  </si>
  <si>
    <t xml:space="preserve">L3_subsidies</t>
  </si>
  <si>
    <t xml:space="preserve">Nonenergy Guarantees</t>
  </si>
  <si>
    <r>
      <rPr>
        <sz val="12"/>
        <color rgb="FF000000"/>
        <rFont val="Arial"/>
        <family val="3"/>
        <charset val="134"/>
      </rPr>
      <t xml:space="preserve">Nonenergy</t>
    </r>
    <r>
      <rPr>
        <sz val="12"/>
        <color rgb="FF000000"/>
        <rFont val="Calibri"/>
        <family val="2"/>
        <charset val="134"/>
      </rPr>
      <t xml:space="preserve"> </t>
    </r>
    <r>
      <rPr>
        <sz val="12"/>
        <color rgb="FF000000"/>
        <rFont val="Arial"/>
        <family val="3"/>
        <charset val="134"/>
      </rPr>
      <t xml:space="preserve">guarantees</t>
    </r>
  </si>
  <si>
    <t xml:space="preserve">Social Insurance Outlays</t>
  </si>
  <si>
    <r>
      <rPr>
        <sz val="12"/>
        <color rgb="FF000000"/>
        <rFont val="Arial"/>
        <family val="3"/>
        <charset val="134"/>
      </rPr>
      <t xml:space="preserve">Social</t>
    </r>
    <r>
      <rPr>
        <sz val="12"/>
        <color rgb="FF000000"/>
        <rFont val="Calibri"/>
        <family val="2"/>
        <charset val="134"/>
      </rPr>
      <t xml:space="preserve"> </t>
    </r>
    <r>
      <rPr>
        <sz val="12"/>
        <color rgb="FF000000"/>
        <rFont val="Arial"/>
        <family val="3"/>
        <charset val="134"/>
      </rPr>
      <t xml:space="preserve">insurance</t>
    </r>
    <r>
      <rPr>
        <sz val="12"/>
        <color rgb="FF000000"/>
        <rFont val="Calibri"/>
        <family val="2"/>
        <charset val="134"/>
      </rPr>
      <t xml:space="preserve"> </t>
    </r>
    <r>
      <rPr>
        <sz val="12"/>
        <color rgb="FF000000"/>
        <rFont val="Arial"/>
        <family val="3"/>
        <charset val="134"/>
      </rPr>
      <t xml:space="preserve">outlays</t>
    </r>
  </si>
  <si>
    <t xml:space="preserve">L3_social_insurance </t>
  </si>
  <si>
    <t xml:space="preserve">Local Government Expenditure</t>
  </si>
  <si>
    <r>
      <rPr>
        <sz val="12"/>
        <color rgb="FF000000"/>
        <rFont val="Arial"/>
        <family val="3"/>
        <charset val="134"/>
      </rPr>
      <t xml:space="preserve">Local</t>
    </r>
    <r>
      <rPr>
        <sz val="12"/>
        <color rgb="FF000000"/>
        <rFont val="Calibri"/>
        <family val="2"/>
        <charset val="134"/>
      </rPr>
      <t xml:space="preserve"> </t>
    </r>
    <r>
      <rPr>
        <sz val="12"/>
        <color rgb="FF000000"/>
        <rFont val="Arial"/>
        <family val="3"/>
        <charset val="134"/>
      </rPr>
      <t xml:space="preserve">government</t>
    </r>
    <r>
      <rPr>
        <sz val="12"/>
        <color rgb="FF000000"/>
        <rFont val="Calibri"/>
        <family val="2"/>
        <charset val="134"/>
      </rPr>
      <t xml:space="preserve"> </t>
    </r>
    <r>
      <rPr>
        <sz val="12"/>
        <color rgb="FF000000"/>
        <rFont val="Arial"/>
        <family val="3"/>
        <charset val="134"/>
      </rPr>
      <t xml:space="preserve">expenditure</t>
    </r>
  </si>
  <si>
    <t xml:space="preserve">Social Protection Transfers</t>
  </si>
  <si>
    <r>
      <rPr>
        <sz val="12"/>
        <color rgb="FF000000"/>
        <rFont val="Arial"/>
        <family val="3"/>
        <charset val="134"/>
      </rPr>
      <t xml:space="preserve">Social</t>
    </r>
    <r>
      <rPr>
        <sz val="12"/>
        <color rgb="FF000000"/>
        <rFont val="Calibri"/>
        <family val="2"/>
        <charset val="134"/>
      </rPr>
      <t xml:space="preserve"> </t>
    </r>
    <r>
      <rPr>
        <sz val="12"/>
        <color rgb="FF000000"/>
        <rFont val="Arial"/>
        <family val="3"/>
        <charset val="134"/>
      </rPr>
      <t xml:space="preserve">protection</t>
    </r>
    <r>
      <rPr>
        <sz val="12"/>
        <color rgb="FF000000"/>
        <rFont val="Calibri"/>
        <family val="2"/>
        <charset val="134"/>
      </rPr>
      <t xml:space="preserve"> </t>
    </r>
    <r>
      <rPr>
        <sz val="12"/>
        <color rgb="FF000000"/>
        <rFont val="Arial"/>
        <family val="3"/>
        <charset val="134"/>
      </rPr>
      <t xml:space="preserve">transfers</t>
    </r>
  </si>
  <si>
    <t xml:space="preserve">Unemployment Insurance Benefits</t>
  </si>
  <si>
    <r>
      <rPr>
        <sz val="12"/>
        <color rgb="FF000000"/>
        <rFont val="Times New Roman"/>
        <family val="3"/>
        <charset val="134"/>
      </rPr>
      <t xml:space="preserve">Unemployment</t>
    </r>
    <r>
      <rPr>
        <sz val="12"/>
        <color rgb="FF000000"/>
        <rFont val="Calibri"/>
        <family val="2"/>
        <charset val="134"/>
      </rPr>
      <t xml:space="preserve"> </t>
    </r>
    <r>
      <rPr>
        <sz val="12"/>
        <color rgb="FF000000"/>
        <rFont val="Times New Roman"/>
        <family val="3"/>
        <charset val="134"/>
      </rPr>
      <t xml:space="preserve">insurance</t>
    </r>
    <r>
      <rPr>
        <sz val="12"/>
        <color rgb="FF000000"/>
        <rFont val="Calibri"/>
        <family val="2"/>
        <charset val="134"/>
      </rPr>
      <t xml:space="preserve"> </t>
    </r>
    <r>
      <rPr>
        <sz val="12"/>
        <color rgb="FF000000"/>
        <rFont val="Times New Roman"/>
        <family val="3"/>
        <charset val="134"/>
      </rPr>
      <t xml:space="preserve">benefits</t>
    </r>
  </si>
  <si>
    <t xml:space="preserve">L3_social_protection</t>
  </si>
  <si>
    <t xml:space="preserve">Social Assistance </t>
  </si>
  <si>
    <r>
      <rPr>
        <sz val="12"/>
        <color rgb="FF000000"/>
        <rFont val="Times New Roman"/>
        <family val="3"/>
        <charset val="134"/>
      </rPr>
      <t xml:space="preserve">Social</t>
    </r>
    <r>
      <rPr>
        <sz val="12"/>
        <color rgb="FF000000"/>
        <rFont val="Calibri"/>
        <family val="2"/>
        <charset val="134"/>
      </rPr>
      <t xml:space="preserve"> </t>
    </r>
    <r>
      <rPr>
        <sz val="12"/>
        <color rgb="FF000000"/>
        <rFont val="Times New Roman"/>
        <family val="3"/>
        <charset val="134"/>
      </rPr>
      <t xml:space="preserve">assistance</t>
    </r>
    <r>
      <rPr>
        <sz val="12"/>
        <color rgb="FF000000"/>
        <rFont val="Calibri"/>
        <family val="2"/>
        <charset val="134"/>
      </rPr>
      <t xml:space="preserve"> </t>
    </r>
    <r>
      <rPr>
        <sz val="12"/>
        <color rgb="FF000000"/>
        <rFont val="Times New Roman"/>
        <family val="3"/>
        <charset val="134"/>
      </rPr>
      <t xml:space="preserve">5/</t>
    </r>
  </si>
  <si>
    <t xml:space="preserve">Property Compensation</t>
  </si>
  <si>
    <t xml:space="preserve">Property compensation</t>
  </si>
  <si>
    <r>
      <rPr>
        <i val="true"/>
        <sz val="12"/>
        <color rgb="FF000000"/>
        <rFont val="Arial"/>
        <family val="3"/>
        <charset val="134"/>
      </rPr>
      <t xml:space="preserve">Of</t>
    </r>
    <r>
      <rPr>
        <sz val="12"/>
        <color rgb="FF000000"/>
        <rFont val="Calibri"/>
        <family val="2"/>
        <charset val="134"/>
      </rPr>
      <t xml:space="preserve"> </t>
    </r>
    <r>
      <rPr>
        <i val="true"/>
        <sz val="12"/>
        <color rgb="FF000000"/>
        <rFont val="Arial"/>
        <family val="3"/>
        <charset val="134"/>
      </rPr>
      <t xml:space="preserve">which</t>
    </r>
    <r>
      <rPr>
        <sz val="12"/>
        <color rgb="FF000000"/>
        <rFont val="Arial"/>
        <family val="3"/>
        <charset val="134"/>
      </rPr>
      <t xml:space="preserve">:</t>
    </r>
    <r>
      <rPr>
        <sz val="12"/>
        <color rgb="FF000000"/>
        <rFont val="Calibri"/>
        <family val="2"/>
        <charset val="134"/>
      </rPr>
      <t xml:space="preserve"> </t>
    </r>
    <r>
      <rPr>
        <sz val="12"/>
        <color rgb="FF000000"/>
        <rFont val="Arial"/>
        <family val="3"/>
        <charset val="134"/>
      </rPr>
      <t xml:space="preserve">Compensation</t>
    </r>
    <r>
      <rPr>
        <sz val="12"/>
        <color rgb="FF000000"/>
        <rFont val="Calibri"/>
        <family val="2"/>
        <charset val="134"/>
      </rPr>
      <t xml:space="preserve"> </t>
    </r>
    <r>
      <rPr>
        <sz val="12"/>
        <color rgb="FF000000"/>
        <rFont val="Arial"/>
        <family val="3"/>
        <charset val="134"/>
      </rPr>
      <t xml:space="preserve">for</t>
    </r>
    <r>
      <rPr>
        <sz val="12"/>
        <color rgb="FF000000"/>
        <rFont val="Calibri"/>
        <family val="2"/>
        <charset val="134"/>
      </rPr>
      <t xml:space="preserve"> </t>
    </r>
    <r>
      <rPr>
        <sz val="12"/>
        <color rgb="FF000000"/>
        <rFont val="Arial"/>
        <family val="3"/>
        <charset val="134"/>
      </rPr>
      <t xml:space="preserve">the</t>
    </r>
    <r>
      <rPr>
        <sz val="12"/>
        <color rgb="FF000000"/>
        <rFont val="Calibri"/>
        <family val="2"/>
        <charset val="134"/>
      </rPr>
      <t xml:space="preserve"> </t>
    </r>
    <r>
      <rPr>
        <sz val="12"/>
        <color rgb="FF000000"/>
        <rFont val="Arial"/>
        <family val="3"/>
        <charset val="134"/>
      </rPr>
      <t xml:space="preserve">poor</t>
    </r>
    <r>
      <rPr>
        <sz val="12"/>
        <color rgb="FF000000"/>
        <rFont val="Calibri"/>
        <family val="2"/>
        <charset val="134"/>
      </rPr>
      <t xml:space="preserve"> </t>
    </r>
    <r>
      <rPr>
        <sz val="12"/>
        <color rgb="FF000000"/>
        <rFont val="Arial"/>
        <family val="3"/>
        <charset val="134"/>
      </rPr>
      <t xml:space="preserve">(electricity,</t>
    </r>
    <r>
      <rPr>
        <sz val="12"/>
        <color rgb="FF000000"/>
        <rFont val="Calibri"/>
        <family val="2"/>
        <charset val="134"/>
      </rPr>
      <t xml:space="preserve"> </t>
    </r>
    <r>
      <rPr>
        <sz val="12"/>
        <color rgb="FF000000"/>
        <rFont val="Arial"/>
        <family val="3"/>
        <charset val="134"/>
      </rPr>
      <t xml:space="preserve">other)</t>
    </r>
  </si>
  <si>
    <t xml:space="preserve">Other </t>
  </si>
  <si>
    <t xml:space="preserve">Capital Expenditure</t>
  </si>
  <si>
    <r>
      <rPr>
        <sz val="12"/>
        <color rgb="FF000000"/>
        <rFont val="Arial"/>
        <family val="3"/>
        <charset val="134"/>
      </rPr>
      <t xml:space="preserve">Capital</t>
    </r>
    <r>
      <rPr>
        <sz val="12"/>
        <color rgb="FF000000"/>
        <rFont val="Calibri"/>
        <family val="2"/>
        <charset val="134"/>
      </rPr>
      <t xml:space="preserve"> </t>
    </r>
    <r>
      <rPr>
        <sz val="12"/>
        <color rgb="FF000000"/>
        <rFont val="Arial"/>
        <family val="3"/>
        <charset val="134"/>
      </rPr>
      <t xml:space="preserve">expenditure</t>
    </r>
  </si>
  <si>
    <t xml:space="preserve">Domestically Financed</t>
  </si>
  <si>
    <r>
      <rPr>
        <sz val="12"/>
        <color rgb="FF000000"/>
        <rFont val="Arial"/>
        <family val="3"/>
        <charset val="134"/>
      </rPr>
      <t xml:space="preserve">Domestically</t>
    </r>
    <r>
      <rPr>
        <sz val="12"/>
        <color rgb="FF000000"/>
        <rFont val="Calibri"/>
        <family val="2"/>
        <charset val="134"/>
      </rPr>
      <t xml:space="preserve"> </t>
    </r>
    <r>
      <rPr>
        <sz val="12"/>
        <color rgb="FF000000"/>
        <rFont val="Arial"/>
        <family val="3"/>
        <charset val="134"/>
      </rPr>
      <t xml:space="preserve">financed</t>
    </r>
  </si>
  <si>
    <t xml:space="preserve">L2_capital_development </t>
  </si>
  <si>
    <t xml:space="preserve">Foreign Financed</t>
  </si>
  <si>
    <r>
      <rPr>
        <sz val="12"/>
        <color rgb="FF000000"/>
        <rFont val="Arial"/>
        <family val="3"/>
        <charset val="134"/>
      </rPr>
      <t xml:space="preserve">Foreign</t>
    </r>
    <r>
      <rPr>
        <sz val="12"/>
        <color rgb="FF000000"/>
        <rFont val="Calibri"/>
        <family val="2"/>
        <charset val="134"/>
      </rPr>
      <t xml:space="preserve"> </t>
    </r>
    <r>
      <rPr>
        <sz val="12"/>
        <color rgb="FF000000"/>
        <rFont val="Arial"/>
        <family val="3"/>
        <charset val="134"/>
      </rPr>
      <t xml:space="preserve">financed</t>
    </r>
  </si>
  <si>
    <t xml:space="preserve">Net Lending </t>
  </si>
  <si>
    <r>
      <rPr>
        <sz val="12"/>
        <color rgb="FF000000"/>
        <rFont val="Arial"/>
        <family val="3"/>
        <charset val="134"/>
      </rPr>
      <t xml:space="preserve">Lending</t>
    </r>
    <r>
      <rPr>
        <sz val="12"/>
        <color rgb="FF000000"/>
        <rFont val="Calibri"/>
        <family val="2"/>
        <charset val="134"/>
      </rPr>
      <t xml:space="preserve"> </t>
    </r>
    <r>
      <rPr>
        <sz val="12"/>
        <color rgb="FF000000"/>
        <rFont val="Arial"/>
        <family val="3"/>
        <charset val="134"/>
      </rPr>
      <t xml:space="preserve">minus</t>
    </r>
    <r>
      <rPr>
        <sz val="12"/>
        <color rgb="FF000000"/>
        <rFont val="Calibri"/>
        <family val="2"/>
        <charset val="134"/>
      </rPr>
      <t xml:space="preserve"> </t>
    </r>
    <r>
      <rPr>
        <sz val="12"/>
        <color rgb="FF000000"/>
        <rFont val="Arial"/>
        <family val="3"/>
        <charset val="134"/>
      </rPr>
      <t xml:space="preserve">repayment</t>
    </r>
  </si>
  <si>
    <t xml:space="preserve">Reserve and Contingency Funds</t>
  </si>
  <si>
    <r>
      <rPr>
        <sz val="12"/>
        <color rgb="FF000000"/>
        <rFont val="Arial"/>
        <family val="3"/>
        <charset val="134"/>
      </rPr>
      <t xml:space="preserve">Reserve</t>
    </r>
    <r>
      <rPr>
        <sz val="12"/>
        <color rgb="FF000000"/>
        <rFont val="Calibri"/>
        <family val="2"/>
        <charset val="134"/>
      </rPr>
      <t xml:space="preserve"> </t>
    </r>
    <r>
      <rPr>
        <sz val="12"/>
        <color rgb="FF000000"/>
        <rFont val="Arial"/>
        <family val="3"/>
        <charset val="134"/>
      </rPr>
      <t xml:space="preserve">and</t>
    </r>
    <r>
      <rPr>
        <sz val="12"/>
        <color rgb="FF000000"/>
        <rFont val="Calibri"/>
        <family val="2"/>
        <charset val="134"/>
      </rPr>
      <t xml:space="preserve"> </t>
    </r>
    <r>
      <rPr>
        <sz val="12"/>
        <color rgb="FF000000"/>
        <rFont val="Arial"/>
        <family val="3"/>
        <charset val="134"/>
      </rPr>
      <t xml:space="preserve">contingency</t>
    </r>
    <r>
      <rPr>
        <sz val="12"/>
        <color rgb="FF000000"/>
        <rFont val="Calibri"/>
        <family val="2"/>
        <charset val="134"/>
      </rPr>
      <t xml:space="preserve"> </t>
    </r>
    <r>
      <rPr>
        <sz val="12"/>
        <color rgb="FF000000"/>
        <rFont val="Arial"/>
        <family val="3"/>
        <charset val="134"/>
      </rPr>
      <t xml:space="preserve">funds</t>
    </r>
  </si>
  <si>
    <t xml:space="preserve">Repayment of End-2013 Stock Of Unpaid Bills And Arrears</t>
  </si>
  <si>
    <r>
      <rPr>
        <sz val="12"/>
        <color rgb="FF000000"/>
        <rFont val="Arial"/>
        <family val="3"/>
        <charset val="134"/>
      </rPr>
      <t xml:space="preserve">Repayment</t>
    </r>
    <r>
      <rPr>
        <sz val="12"/>
        <color rgb="FF000000"/>
        <rFont val="Calibri"/>
        <family val="2"/>
        <charset val="134"/>
      </rPr>
      <t xml:space="preserve"> </t>
    </r>
    <r>
      <rPr>
        <sz val="12"/>
        <color rgb="FF000000"/>
        <rFont val="Arial"/>
        <family val="3"/>
        <charset val="134"/>
      </rPr>
      <t xml:space="preserve">of</t>
    </r>
    <r>
      <rPr>
        <sz val="12"/>
        <color rgb="FF000000"/>
        <rFont val="Calibri"/>
        <family val="2"/>
        <charset val="134"/>
      </rPr>
      <t xml:space="preserve"> </t>
    </r>
    <r>
      <rPr>
        <sz val="12"/>
        <color rgb="FF000000"/>
        <rFont val="Arial"/>
        <family val="3"/>
        <charset val="134"/>
      </rPr>
      <t xml:space="preserve">end-2013</t>
    </r>
    <r>
      <rPr>
        <sz val="12"/>
        <color rgb="FF000000"/>
        <rFont val="Calibri"/>
        <family val="2"/>
        <charset val="134"/>
      </rPr>
      <t xml:space="preserve"> </t>
    </r>
    <r>
      <rPr>
        <sz val="12"/>
        <color rgb="FF000000"/>
        <rFont val="Arial"/>
        <family val="3"/>
        <charset val="134"/>
      </rPr>
      <t xml:space="preserve">stock</t>
    </r>
    <r>
      <rPr>
        <sz val="12"/>
        <color rgb="FF000000"/>
        <rFont val="Calibri"/>
        <family val="2"/>
        <charset val="134"/>
      </rPr>
      <t xml:space="preserve"> </t>
    </r>
    <r>
      <rPr>
        <sz val="12"/>
        <color rgb="FF000000"/>
        <rFont val="Arial"/>
        <family val="3"/>
        <charset val="134"/>
      </rPr>
      <t xml:space="preserve">of</t>
    </r>
    <r>
      <rPr>
        <sz val="12"/>
        <color rgb="FF000000"/>
        <rFont val="Calibri"/>
        <family val="2"/>
        <charset val="134"/>
      </rPr>
      <t xml:space="preserve"> </t>
    </r>
    <r>
      <rPr>
        <sz val="12"/>
        <color rgb="FF000000"/>
        <rFont val="Arial"/>
        <family val="3"/>
        <charset val="134"/>
      </rPr>
      <t xml:space="preserve">unpaid</t>
    </r>
    <r>
      <rPr>
        <sz val="12"/>
        <color rgb="FF000000"/>
        <rFont val="Calibri"/>
        <family val="2"/>
        <charset val="134"/>
      </rPr>
      <t xml:space="preserve"> </t>
    </r>
    <r>
      <rPr>
        <sz val="12"/>
        <color rgb="FF000000"/>
        <rFont val="Arial"/>
        <family val="3"/>
        <charset val="134"/>
      </rPr>
      <t xml:space="preserve">bills</t>
    </r>
    <r>
      <rPr>
        <sz val="12"/>
        <color rgb="FF000000"/>
        <rFont val="Calibri"/>
        <family val="2"/>
        <charset val="134"/>
      </rPr>
      <t xml:space="preserve"> </t>
    </r>
    <r>
      <rPr>
        <sz val="12"/>
        <color rgb="FF000000"/>
        <rFont val="Arial"/>
        <family val="3"/>
        <charset val="134"/>
      </rPr>
      <t xml:space="preserve">and</t>
    </r>
    <r>
      <rPr>
        <sz val="12"/>
        <color rgb="FF000000"/>
        <rFont val="Calibri"/>
        <family val="2"/>
        <charset val="134"/>
      </rPr>
      <t xml:space="preserve"> </t>
    </r>
    <r>
      <rPr>
        <sz val="12"/>
        <color rgb="FF000000"/>
        <rFont val="Arial"/>
        <family val="3"/>
        <charset val="134"/>
      </rPr>
      <t xml:space="preserve">arrears</t>
    </r>
  </si>
  <si>
    <r>
      <rPr>
        <sz val="12"/>
        <color rgb="FF000000"/>
        <rFont val="Arial"/>
        <family val="3"/>
        <charset val="134"/>
      </rPr>
      <t xml:space="preserve">Unidentified</t>
    </r>
    <r>
      <rPr>
        <sz val="12"/>
        <color rgb="FF000000"/>
        <rFont val="Calibri"/>
        <family val="2"/>
        <charset val="134"/>
      </rPr>
      <t xml:space="preserve"> </t>
    </r>
    <r>
      <rPr>
        <sz val="12"/>
        <color rgb="FF000000"/>
        <rFont val="Arial"/>
        <family val="3"/>
        <charset val="134"/>
      </rPr>
      <t xml:space="preserve">measures</t>
    </r>
    <r>
      <rPr>
        <sz val="12"/>
        <color rgb="FF000000"/>
        <rFont val="Calibri"/>
        <family val="2"/>
        <charset val="134"/>
      </rPr>
      <t xml:space="preserve"> </t>
    </r>
    <r>
      <rPr>
        <sz val="12"/>
        <color rgb="FF000000"/>
        <rFont val="Arial"/>
        <family val="3"/>
        <charset val="134"/>
      </rPr>
      <t xml:space="preserve">(cumulative)</t>
    </r>
  </si>
  <si>
    <r>
      <rPr>
        <sz val="12"/>
        <color rgb="FF000000"/>
        <rFont val="Arial"/>
        <family val="3"/>
        <charset val="134"/>
      </rPr>
      <t xml:space="preserve">Overall</t>
    </r>
    <r>
      <rPr>
        <sz val="12"/>
        <color rgb="FF000000"/>
        <rFont val="Calibri"/>
        <family val="2"/>
        <charset val="134"/>
      </rPr>
      <t xml:space="preserve"> </t>
    </r>
    <r>
      <rPr>
        <sz val="12"/>
        <color rgb="FF000000"/>
        <rFont val="Arial"/>
        <family val="3"/>
        <charset val="134"/>
      </rPr>
      <t xml:space="preserve">balance</t>
    </r>
  </si>
  <si>
    <t xml:space="preserve">L1_financing </t>
  </si>
  <si>
    <t xml:space="preserve">Privatization Receipts</t>
  </si>
  <si>
    <r>
      <rPr>
        <sz val="12"/>
        <color rgb="FF000000"/>
        <rFont val="Arial"/>
        <family val="3"/>
        <charset val="134"/>
      </rPr>
      <t xml:space="preserve">Privatization</t>
    </r>
    <r>
      <rPr>
        <sz val="12"/>
        <color rgb="FF000000"/>
        <rFont val="Calibri"/>
        <family val="2"/>
        <charset val="134"/>
      </rPr>
      <t xml:space="preserve"> </t>
    </r>
    <r>
      <rPr>
        <sz val="12"/>
        <color rgb="FF000000"/>
        <rFont val="Arial"/>
        <family val="3"/>
        <charset val="134"/>
      </rPr>
      <t xml:space="preserve">receipts</t>
    </r>
  </si>
  <si>
    <t xml:space="preserve">Net Borrowing</t>
  </si>
  <si>
    <r>
      <rPr>
        <sz val="12"/>
        <color rgb="FF000000"/>
        <rFont val="Arial"/>
        <family val="3"/>
        <charset val="134"/>
      </rPr>
      <t xml:space="preserve">Net</t>
    </r>
    <r>
      <rPr>
        <sz val="12"/>
        <color rgb="FF000000"/>
        <rFont val="Calibri"/>
        <family val="2"/>
        <charset val="134"/>
      </rPr>
      <t xml:space="preserve"> </t>
    </r>
    <r>
      <rPr>
        <sz val="12"/>
        <color rgb="FF000000"/>
        <rFont val="Arial"/>
        <family val="3"/>
        <charset val="134"/>
      </rPr>
      <t xml:space="preserve">borrowing</t>
    </r>
  </si>
  <si>
    <t xml:space="preserve">Of Which Banks</t>
  </si>
  <si>
    <t xml:space="preserve">Net External Finance </t>
  </si>
  <si>
    <t xml:space="preserve">Budget Support</t>
  </si>
  <si>
    <r>
      <rPr>
        <sz val="12"/>
        <color rgb="FF000000"/>
        <rFont val="Times New Roman"/>
        <family val="3"/>
        <charset val="134"/>
      </rPr>
      <t xml:space="preserve">Budget</t>
    </r>
    <r>
      <rPr>
        <sz val="12"/>
        <color rgb="FF000000"/>
        <rFont val="Calibri"/>
        <family val="2"/>
        <charset val="134"/>
      </rPr>
      <t xml:space="preserve"> </t>
    </r>
    <r>
      <rPr>
        <sz val="12"/>
        <color rgb="FF000000"/>
        <rFont val="Times New Roman"/>
        <family val="3"/>
        <charset val="134"/>
      </rPr>
      <t xml:space="preserve">support</t>
    </r>
  </si>
  <si>
    <t xml:space="preserve">L2_external_finance</t>
  </si>
  <si>
    <t xml:space="preserve">Development </t>
  </si>
  <si>
    <r>
      <rPr>
        <sz val="12"/>
        <color rgb="FF000000"/>
        <rFont val="Times New Roman"/>
        <family val="3"/>
        <charset val="134"/>
      </rPr>
      <t xml:space="preserve">Development</t>
    </r>
    <r>
      <rPr>
        <sz val="12"/>
        <color rgb="FF000000"/>
        <rFont val="Calibri"/>
        <family val="2"/>
        <charset val="134"/>
      </rPr>
      <t xml:space="preserve"> </t>
    </r>
    <r>
      <rPr>
        <sz val="12"/>
        <color rgb="FF000000"/>
        <rFont val="Times New Roman"/>
        <family val="3"/>
        <charset val="134"/>
      </rPr>
      <t xml:space="preserve">(gross)</t>
    </r>
  </si>
  <si>
    <t xml:space="preserve"> Principal Repayment</t>
  </si>
  <si>
    <r>
      <rPr>
        <sz val="12"/>
        <color rgb="FF000000"/>
        <rFont val="Times New Roman"/>
        <family val="3"/>
        <charset val="134"/>
      </rPr>
      <t xml:space="preserve">minus:</t>
    </r>
    <r>
      <rPr>
        <sz val="12"/>
        <color rgb="FF000000"/>
        <rFont val="Calibri"/>
        <family val="2"/>
        <charset val="134"/>
      </rPr>
      <t xml:space="preserve"> </t>
    </r>
    <r>
      <rPr>
        <sz val="12"/>
        <color rgb="FF000000"/>
        <rFont val="Times New Roman"/>
        <family val="3"/>
        <charset val="134"/>
      </rPr>
      <t xml:space="preserve">principal</t>
    </r>
    <r>
      <rPr>
        <sz val="12"/>
        <color rgb="FF000000"/>
        <rFont val="Calibri"/>
        <family val="2"/>
        <charset val="134"/>
      </rPr>
      <t xml:space="preserve"> </t>
    </r>
    <r>
      <rPr>
        <sz val="12"/>
        <color rgb="FF000000"/>
        <rFont val="Times New Roman"/>
        <family val="3"/>
        <charset val="134"/>
      </rPr>
      <t xml:space="preserve">repayment</t>
    </r>
  </si>
  <si>
    <r>
      <rPr>
        <sz val="12"/>
        <color rgb="FF000000"/>
        <rFont val="Arial"/>
        <family val="3"/>
        <charset val="134"/>
      </rPr>
      <t xml:space="preserve">Accumulation</t>
    </r>
    <r>
      <rPr>
        <sz val="12"/>
        <color rgb="FF000000"/>
        <rFont val="Calibri"/>
        <family val="2"/>
        <charset val="134"/>
      </rPr>
      <t xml:space="preserve"> </t>
    </r>
    <r>
      <rPr>
        <sz val="12"/>
        <color rgb="FF000000"/>
        <rFont val="Arial"/>
        <family val="3"/>
        <charset val="134"/>
      </rPr>
      <t xml:space="preserve">of</t>
    </r>
    <r>
      <rPr>
        <sz val="12"/>
        <color rgb="FF000000"/>
        <rFont val="Calibri"/>
        <family val="2"/>
        <charset val="134"/>
      </rPr>
      <t xml:space="preserve"> </t>
    </r>
    <r>
      <rPr>
        <sz val="12"/>
        <color rgb="FF000000"/>
        <rFont val="Arial"/>
        <family val="3"/>
        <charset val="134"/>
      </rPr>
      <t xml:space="preserve">arrears</t>
    </r>
    <r>
      <rPr>
        <sz val="12"/>
        <color rgb="FF000000"/>
        <rFont val="Calibri"/>
        <family val="2"/>
        <charset val="134"/>
      </rPr>
      <t xml:space="preserve"> </t>
    </r>
    <r>
      <rPr>
        <sz val="12"/>
        <color rgb="FF000000"/>
        <rFont val="Arial"/>
        <family val="3"/>
        <charset val="134"/>
      </rPr>
      <t xml:space="preserve">3/</t>
    </r>
  </si>
  <si>
    <r>
      <rPr>
        <sz val="12"/>
        <color rgb="FF000000"/>
        <rFont val="Arial"/>
        <family val="3"/>
        <charset val="134"/>
      </rPr>
      <t xml:space="preserve">Financing</t>
    </r>
    <r>
      <rPr>
        <sz val="12"/>
        <color rgb="FF000000"/>
        <rFont val="Calibri"/>
        <family val="2"/>
        <charset val="134"/>
      </rPr>
      <t xml:space="preserve"> </t>
    </r>
    <r>
      <rPr>
        <sz val="12"/>
        <color rgb="FF000000"/>
        <rFont val="Arial"/>
        <family val="3"/>
        <charset val="134"/>
      </rPr>
      <t xml:space="preserve">gap</t>
    </r>
    <r>
      <rPr>
        <sz val="12"/>
        <color rgb="FF000000"/>
        <rFont val="Calibri"/>
        <family val="2"/>
        <charset val="134"/>
      </rPr>
      <t xml:space="preserve"> </t>
    </r>
    <r>
      <rPr>
        <sz val="12"/>
        <color rgb="FF000000"/>
        <rFont val="Arial"/>
        <family val="3"/>
        <charset val="134"/>
      </rPr>
      <t xml:space="preserve">(+=gap)</t>
    </r>
    <r>
      <rPr>
        <sz val="12"/>
        <color rgb="FF000000"/>
        <rFont val="Calibri"/>
        <family val="2"/>
        <charset val="134"/>
      </rPr>
      <t xml:space="preserve"> </t>
    </r>
    <r>
      <rPr>
        <sz val="12"/>
        <color rgb="FF000000"/>
        <rFont val="Arial"/>
        <family val="3"/>
        <charset val="134"/>
      </rPr>
      <t xml:space="preserve">4/</t>
    </r>
  </si>
  <si>
    <r>
      <rPr>
        <sz val="12"/>
        <color rgb="FF000000"/>
        <rFont val="Arial"/>
        <family val="3"/>
        <charset val="134"/>
      </rPr>
      <t xml:space="preserve">World</t>
    </r>
    <r>
      <rPr>
        <sz val="12"/>
        <color rgb="FF000000"/>
        <rFont val="Calibri"/>
        <family val="2"/>
        <charset val="134"/>
      </rPr>
      <t xml:space="preserve"> </t>
    </r>
    <r>
      <rPr>
        <sz val="12"/>
        <color rgb="FF000000"/>
        <rFont val="Arial"/>
        <family val="3"/>
        <charset val="134"/>
      </rPr>
      <t xml:space="preserve">Bank</t>
    </r>
  </si>
  <si>
    <r>
      <rPr>
        <sz val="12"/>
        <color rgb="FF000000"/>
        <rFont val="Arial"/>
        <family val="3"/>
        <charset val="134"/>
      </rPr>
      <t xml:space="preserve">Residual</t>
    </r>
    <r>
      <rPr>
        <sz val="12"/>
        <color rgb="FF000000"/>
        <rFont val="Calibri"/>
        <family val="2"/>
        <charset val="134"/>
      </rPr>
      <t xml:space="preserve"> </t>
    </r>
    <r>
      <rPr>
        <sz val="12"/>
        <color rgb="FF000000"/>
        <rFont val="Arial"/>
        <family val="3"/>
        <charset val="134"/>
      </rPr>
      <t xml:space="preserve">financing</t>
    </r>
    <r>
      <rPr>
        <sz val="12"/>
        <color rgb="FF000000"/>
        <rFont val="Calibri"/>
        <family val="2"/>
        <charset val="134"/>
      </rPr>
      <t xml:space="preserve"> </t>
    </r>
    <r>
      <rPr>
        <sz val="12"/>
        <color rgb="FF000000"/>
        <rFont val="Arial"/>
        <family val="3"/>
        <charset val="134"/>
      </rPr>
      <t xml:space="preserve">(e.g.,</t>
    </r>
    <r>
      <rPr>
        <sz val="12"/>
        <color rgb="FF000000"/>
        <rFont val="Calibri"/>
        <family val="2"/>
        <charset val="134"/>
      </rPr>
      <t xml:space="preserve"> </t>
    </r>
    <r>
      <rPr>
        <sz val="12"/>
        <color rgb="FF000000"/>
        <rFont val="Arial"/>
        <family val="3"/>
        <charset val="134"/>
      </rPr>
      <t xml:space="preserve">EU)</t>
    </r>
  </si>
  <si>
    <t xml:space="preserve">IMF</t>
  </si>
  <si>
    <t xml:space="preserve">Total revenue check </t>
  </si>
  <si>
    <t xml:space="preserve">Tax revenue</t>
  </si>
  <si>
    <t xml:space="preserve">Local government tax </t>
  </si>
  <si>
    <t xml:space="preserve">Social insurance check </t>
  </si>
  <si>
    <t xml:space="preserve">Nontax chexk </t>
  </si>
  <si>
    <t xml:space="preserve">current expenditure check </t>
  </si>
  <si>
    <t xml:space="preserve">Pesonel cost</t>
  </si>
  <si>
    <t xml:space="preserve">Interest check </t>
  </si>
  <si>
    <t xml:space="preserve">subsidies check </t>
  </si>
  <si>
    <t xml:space="preserve">social insurance check </t>
  </si>
  <si>
    <t xml:space="preserve">social protection</t>
  </si>
  <si>
    <t xml:space="preserve">capital expenditure</t>
  </si>
  <si>
    <t xml:space="preserve">Finance check</t>
  </si>
  <si>
    <t xml:space="preserve">domestic check </t>
  </si>
  <si>
    <t xml:space="preserve">foreign check</t>
  </si>
  <si>
    <t xml:space="preserve">GDP </t>
  </si>
  <si>
    <t xml:space="preserve">%net lending </t>
  </si>
  <si>
    <t xml:space="preserve">DZ</t>
  </si>
  <si>
    <t xml:space="preserve">Algeria: Summary of Central Government Operations</t>
  </si>
  <si>
    <t xml:space="preserve">(   dinars)</t>
  </si>
  <si>
    <t xml:space="preserve">EST.</t>
  </si>
  <si>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</si>
  <si>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Resource Revenue</t>
  </si>
  <si>
    <r>
      <rPr>
        <sz val="11"/>
        <color rgb="FF000000"/>
        <rFont val="Segoe UI"/>
        <family val="3"/>
        <charset val="134"/>
      </rPr>
      <t xml:space="preserve">Hydrocarbon</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</si>
  <si>
    <t xml:space="preserve">Stabilization Fund</t>
  </si>
  <si>
    <t xml:space="preserve">Stabilization fund</t>
  </si>
  <si>
    <t xml:space="preserve">L3_resource_revenue</t>
  </si>
  <si>
    <t xml:space="preserve">Sonatrach Dividends</t>
  </si>
  <si>
    <t xml:space="preserve">Sonatrach dividends</t>
  </si>
  <si>
    <t xml:space="preserve">Other Resource Revenue</t>
  </si>
  <si>
    <t xml:space="preserve">Non Resource Revenue</t>
  </si>
  <si>
    <r>
      <rPr>
        <sz val="11"/>
        <color rgb="FF000000"/>
        <rFont val="Segoe UI"/>
        <family val="3"/>
        <charset val="134"/>
      </rPr>
      <t xml:space="preserve">Nonhydrocarbon</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</si>
  <si>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</si>
  <si>
    <t xml:space="preserve">L3_nonresource_revenue</t>
  </si>
  <si>
    <t xml:space="preserve">Taxes on Income and Profits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</si>
  <si>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profits</t>
    </r>
  </si>
  <si>
    <t xml:space="preserve">L4_tax</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</si>
  <si>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</si>
  <si>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duties</t>
    </r>
  </si>
  <si>
    <t xml:space="preserve">Registration and Stamps</t>
  </si>
  <si>
    <r>
      <rPr>
        <sz val="11"/>
        <color rgb="FF000000"/>
        <rFont val="Segoe UI"/>
        <family val="3"/>
        <charset val="134"/>
      </rPr>
      <t xml:space="preserve">Registration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stamps</t>
    </r>
  </si>
  <si>
    <t xml:space="preserve">Nontax Revenues</t>
  </si>
  <si>
    <t xml:space="preserve">Fees</t>
  </si>
  <si>
    <t xml:space="preserve">l4_non_tax</t>
  </si>
  <si>
    <t xml:space="preserve">Bank of Algeria Dividends and Interests</t>
  </si>
  <si>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Algeria</t>
    </r>
    <r>
      <rPr>
        <sz val="11"/>
        <color rgb="FF000000"/>
        <rFont val="Calibri"/>
        <family val="2"/>
        <charset val="134"/>
      </rPr>
      <t xml:space="preserve"> </t>
    </r>
    <r>
      <rPr>
        <sz val="11"/>
        <color rgb="FF000000"/>
        <rFont val="Segoe UI"/>
        <family val="3"/>
        <charset val="134"/>
      </rPr>
      <t xml:space="preserve">dividends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interests</t>
    </r>
  </si>
  <si>
    <t xml:space="preserve">Dividends From Holdings</t>
  </si>
  <si>
    <r>
      <rPr>
        <sz val="11"/>
        <color rgb="FF000000"/>
        <rFont val="Arial"/>
        <family val="3"/>
        <charset val="134"/>
      </rPr>
      <t xml:space="preserve">Dividends</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holdings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</si>
  <si>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</si>
  <si>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t>
    </r>
  </si>
  <si>
    <t xml:space="preserve">Personnel Expenditure</t>
  </si>
  <si>
    <r>
      <rPr>
        <sz val="11"/>
        <color rgb="FF000000"/>
        <rFont val="Segoe UI"/>
        <family val="3"/>
        <charset val="134"/>
      </rPr>
      <t xml:space="preserve">Personnel</t>
    </r>
    <r>
      <rPr>
        <sz val="11"/>
        <color rgb="FF000000"/>
        <rFont val="Calibri"/>
        <family val="2"/>
        <charset val="134"/>
      </rPr>
      <t xml:space="preserve"> </t>
    </r>
    <r>
      <rPr>
        <sz val="11"/>
        <color rgb="FF000000"/>
        <rFont val="Segoe UI"/>
        <family val="3"/>
        <charset val="134"/>
      </rPr>
      <t xml:space="preserve">expenditure</t>
    </r>
  </si>
  <si>
    <t xml:space="preserve">Mudjahidins' Pensions</t>
  </si>
  <si>
    <r>
      <rPr>
        <sz val="11"/>
        <color rgb="FF000000"/>
        <rFont val="Segoe UI"/>
        <family val="3"/>
        <charset val="134"/>
      </rPr>
      <t xml:space="preserve">Mudjahidins'</t>
    </r>
    <r>
      <rPr>
        <sz val="11"/>
        <color rgb="FF000000"/>
        <rFont val="Calibri"/>
        <family val="2"/>
        <charset val="134"/>
      </rPr>
      <t xml:space="preserve"> </t>
    </r>
    <r>
      <rPr>
        <sz val="11"/>
        <color rgb="FF000000"/>
        <rFont val="Segoe UI"/>
        <family val="3"/>
        <charset val="134"/>
      </rPr>
      <t xml:space="preserve">pensions</t>
    </r>
  </si>
  <si>
    <t xml:space="preserve">Material and Supplies</t>
  </si>
  <si>
    <r>
      <rPr>
        <sz val="11"/>
        <color rgb="FF000000"/>
        <rFont val="Segoe UI"/>
        <family val="3"/>
        <charset val="134"/>
      </rPr>
      <t xml:space="preserve">Material</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supplies</t>
    </r>
  </si>
  <si>
    <t xml:space="preserve">Current Transfers</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</si>
  <si>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transfers</t>
    </r>
  </si>
  <si>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payments</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</si>
  <si>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</si>
  <si>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</si>
  <si>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</si>
  <si>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by</t>
    </r>
    <r>
      <rPr>
        <sz val="11"/>
        <color rgb="FF000000"/>
        <rFont val="Calibri"/>
        <family val="2"/>
        <charset val="134"/>
      </rPr>
      <t xml:space="preserve"> </t>
    </r>
    <r>
      <rPr>
        <sz val="11"/>
        <color rgb="FF000000"/>
        <rFont val="Arial"/>
        <family val="3"/>
        <charset val="134"/>
      </rPr>
      <t xml:space="preserve">Treasury</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</si>
  <si>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</si>
  <si>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</si>
  <si>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Nonhydrocarbon</t>
    </r>
    <r>
      <rPr>
        <sz val="11"/>
        <color rgb="FF000000"/>
        <rFont val="Calibri"/>
        <family val="2"/>
        <charset val="134"/>
      </rPr>
      <t xml:space="preserve"> </t>
    </r>
    <r>
      <rPr>
        <sz val="11"/>
        <color rgb="FF000000"/>
        <rFont val="Segoe UI"/>
        <family val="3"/>
        <charset val="134"/>
      </rPr>
      <t xml:space="preserve">balance</t>
    </r>
  </si>
  <si>
    <t xml:space="preserve">Bank</t>
  </si>
  <si>
    <t xml:space="preserve">Nonbank</t>
  </si>
  <si>
    <t xml:space="preserve">Revenue and grants check</t>
  </si>
  <si>
    <t xml:space="preserve">Revenue check</t>
  </si>
  <si>
    <t xml:space="preserve">non resource revenue check </t>
  </si>
  <si>
    <t xml:space="preserve">nontax check </t>
  </si>
  <si>
    <t xml:space="preserve">current check </t>
  </si>
  <si>
    <t xml:space="preserve">Domestic check </t>
  </si>
  <si>
    <t xml:space="preserve">%revenue </t>
  </si>
  <si>
    <t xml:space="preserve">no net lending</t>
  </si>
  <si>
    <t xml:space="preserve">AO</t>
  </si>
  <si>
    <t xml:space="preserve">Angola: Statement of Central Government Operations</t>
  </si>
  <si>
    <t xml:space="preserve">( kwanzas)</t>
  </si>
  <si>
    <t xml:space="preserve">Prel.</t>
  </si>
  <si>
    <t xml:space="preserve"> Revenue</t>
  </si>
  <si>
    <t xml:space="preserve">Taxes</t>
  </si>
  <si>
    <t xml:space="preserve">Oil</t>
  </si>
  <si>
    <t xml:space="preserve">Non-Oil</t>
  </si>
  <si>
    <t xml:space="preserve">Non-oil</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</si>
  <si>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contributions</t>
    </r>
  </si>
  <si>
    <t xml:space="preserve">Non-tax</t>
  </si>
  <si>
    <t xml:space="preserve">Other Revenue </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</si>
  <si>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t>
    </r>
  </si>
  <si>
    <t xml:space="preserve">Total expenditure and net lending</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</si>
  <si>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</si>
  <si>
    <t xml:space="preserve">Expenditures and net lending</t>
  </si>
  <si>
    <t xml:space="preserve">Expense</t>
  </si>
  <si>
    <r>
      <rPr>
        <sz val="11"/>
        <color rgb="FF000000"/>
        <rFont val="Segoe UI"/>
        <family val="3"/>
        <charset val="134"/>
      </rPr>
      <t xml:space="preserve">Compensation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employees</t>
    </r>
  </si>
  <si>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</si>
  <si>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L3_goods_services </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</si>
  <si>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subsidies</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</si>
  <si>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Subsidies</t>
    </r>
  </si>
  <si>
    <t xml:space="preserve">L3_transfers_subsidies</t>
  </si>
  <si>
    <t xml:space="preserve">Transfers</t>
  </si>
  <si>
    <t xml:space="preserve">External</t>
  </si>
  <si>
    <t xml:space="preserve">Subsidies </t>
  </si>
  <si>
    <t xml:space="preserve">Other Recurrent</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</si>
  <si>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</si>
  <si>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</si>
  <si>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financed</t>
    </r>
  </si>
  <si>
    <t xml:space="preserve">Externally Financed</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</si>
  <si>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</si>
  <si>
    <t xml:space="preserve">Other Capital Expenditure </t>
  </si>
  <si>
    <t xml:space="preserve">Other Expenditure</t>
  </si>
  <si>
    <t xml:space="preserve">other expenditure</t>
  </si>
  <si>
    <t xml:space="preserve">Quasi-Fiscal Expenditures</t>
  </si>
  <si>
    <t xml:space="preserve">Quasi-fiscal expenditures</t>
  </si>
  <si>
    <t xml:space="preserve">L2_other_expenditure</t>
  </si>
  <si>
    <t xml:space="preserve">Central Bank Operational Deficit</t>
  </si>
  <si>
    <t xml:space="preserve">Central Bank operational deficit</t>
  </si>
  <si>
    <t xml:space="preserve">Discrepancy (Unexplained)</t>
  </si>
  <si>
    <t xml:space="preserve">Discrepancy (unexplained)</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</si>
  <si>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</si>
  <si>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</si>
  <si>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</si>
  <si>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Payables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</si>
  <si>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Receivables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</si>
  <si>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</si>
  <si>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</si>
  <si>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t xml:space="preserve">Oil Bonuses</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</si>
  <si>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bonuses</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</si>
  <si>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</si>
  <si>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t xml:space="preserve">Borrowing (net)</t>
  </si>
  <si>
    <t xml:space="preserve">Disbursements</t>
  </si>
  <si>
    <t xml:space="preserve">Other Accounts Payable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</si>
  <si>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payable</t>
    </r>
  </si>
  <si>
    <t xml:space="preserve">Amortization</t>
  </si>
  <si>
    <t xml:space="preserve">Amortizations</t>
  </si>
  <si>
    <t xml:space="preserve">Government Deposits Abroad</t>
  </si>
  <si>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abroad</t>
    </r>
  </si>
  <si>
    <t xml:space="preserve">Other External Finance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</si>
  <si>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pay</t>
    </r>
  </si>
  <si>
    <t xml:space="preserve">Short-term borrowing, net</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</si>
  <si>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</si>
  <si>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</si>
  <si>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at</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</si>
  <si>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at</t>
    </r>
    <r>
      <rPr>
        <sz val="11"/>
        <color rgb="FF000000"/>
        <rFont val="Calibri"/>
        <family val="2"/>
        <charset val="134"/>
      </rPr>
      <t xml:space="preserve"> </t>
    </r>
    <r>
      <rPr>
        <sz val="11"/>
        <color rgb="FF000000"/>
        <rFont val="Arial"/>
        <family val="3"/>
        <charset val="134"/>
      </rPr>
      <t xml:space="preserve">deposit</t>
    </r>
    <r>
      <rPr>
        <sz val="11"/>
        <color rgb="FF000000"/>
        <rFont val="Calibri"/>
        <family val="2"/>
        <charset val="134"/>
      </rPr>
      <t xml:space="preserve"> </t>
    </r>
    <r>
      <rPr>
        <sz val="11"/>
        <color rgb="FF000000"/>
        <rFont val="Arial"/>
        <family val="3"/>
        <charset val="134"/>
      </rPr>
      <t xml:space="preserve">money</t>
    </r>
    <r>
      <rPr>
        <sz val="11"/>
        <color rgb="FF000000"/>
        <rFont val="Calibri"/>
        <family val="2"/>
        <charset val="134"/>
      </rPr>
      <t xml:space="preserve"> </t>
    </r>
    <r>
      <rPr>
        <sz val="11"/>
        <color rgb="FF000000"/>
        <rFont val="Arial"/>
        <family val="3"/>
        <charset val="134"/>
      </rPr>
      <t xml:space="preserve">banks</t>
    </r>
  </si>
  <si>
    <t xml:space="preserve">Nonbank Financing </t>
  </si>
  <si>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</si>
  <si>
    <t xml:space="preserve">Other Domestic </t>
  </si>
  <si>
    <t xml:space="preserve">Other Finance </t>
  </si>
  <si>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repayment</t>
    </r>
  </si>
  <si>
    <r>
      <rPr>
        <sz val="11"/>
        <color rgb="FF000000"/>
        <rFont val="Arial"/>
        <family val="3"/>
        <charset val="134"/>
      </rPr>
      <t xml:space="preserve">Unexplained</t>
    </r>
    <r>
      <rPr>
        <sz val="11"/>
        <color rgb="FF000000"/>
        <rFont val="Calibri"/>
        <family val="2"/>
        <charset val="134"/>
      </rPr>
      <t xml:space="preserve"> </t>
    </r>
    <r>
      <rPr>
        <sz val="11"/>
        <color rgb="FF000000"/>
        <rFont val="Arial"/>
        <family val="3"/>
        <charset val="134"/>
      </rPr>
      <t xml:space="preserve">residual</t>
    </r>
  </si>
  <si>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omissions/financing</t>
    </r>
    <r>
      <rPr>
        <sz val="11"/>
        <color rgb="FF000000"/>
        <rFont val="Calibri"/>
        <family val="2"/>
        <charset val="134"/>
      </rPr>
      <t xml:space="preserve"> </t>
    </r>
    <r>
      <rPr>
        <sz val="11"/>
        <color rgb="FF000000"/>
        <rFont val="Arial"/>
        <family val="3"/>
        <charset val="134"/>
      </rPr>
      <t xml:space="preserve">gap</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</si>
  <si>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</si>
  <si>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</si>
  <si>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</si>
  <si>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</si>
  <si>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repayment</t>
    </r>
  </si>
  <si>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shares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</si>
  <si>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receivable</t>
    </r>
  </si>
  <si>
    <r>
      <rPr>
        <sz val="11"/>
        <color rgb="FF000000"/>
        <rFont val="Segoe UI"/>
        <family val="3"/>
        <charset val="134"/>
      </rPr>
      <t xml:space="preserve">Currency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</si>
  <si>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</si>
  <si>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securities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</si>
  <si>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regularization</t>
    </r>
    <r>
      <rPr>
        <sz val="11"/>
        <color rgb="FF000000"/>
        <rFont val="Calibri"/>
        <family val="2"/>
        <charset val="134"/>
      </rPr>
      <t xml:space="preserve"> </t>
    </r>
    <r>
      <rPr>
        <sz val="11"/>
        <color rgb="FF000000"/>
        <rFont val="Segoe UI"/>
        <family val="3"/>
        <charset val="134"/>
      </rPr>
      <t xml:space="preserve">securities</t>
    </r>
  </si>
  <si>
    <t xml:space="preserve">Loans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</si>
  <si>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incurred</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</si>
  <si>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repayment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reduction)</t>
    </r>
  </si>
  <si>
    <t xml:space="preserve">source</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</si>
  <si>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</si>
  <si>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</si>
  <si>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</si>
  <si>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</si>
  <si>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</si>
  <si>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</si>
  <si>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</si>
  <si>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</si>
  <si>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</si>
  <si>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 xml:space="preserve">AG</t>
  </si>
  <si>
    <t xml:space="preserve"> Antigua and Barbuda: Central Government Operations</t>
  </si>
  <si>
    <t xml:space="preserve">(  Eastern Caribbean dollars)</t>
  </si>
  <si>
    <r>
      <rPr>
        <b val="true"/>
        <sz val="11"/>
        <color rgb="FF000000"/>
        <rFont val="Arial"/>
        <family val="3"/>
        <charset val="134"/>
      </rPr>
      <t xml:space="preserve">Total</t>
    </r>
    <r>
      <rPr>
        <sz val="11"/>
        <color rgb="FF000000"/>
        <rFont val="Calibri"/>
        <family val="2"/>
        <charset val="134"/>
      </rPr>
      <t xml:space="preserve"> </t>
    </r>
    <r>
      <rPr>
        <b val="true"/>
        <sz val="11"/>
        <color rgb="FF000000"/>
        <rFont val="Arial"/>
        <family val="3"/>
        <charset val="134"/>
      </rPr>
      <t xml:space="preserve">revenue</t>
    </r>
    <r>
      <rPr>
        <sz val="11"/>
        <color rgb="FF000000"/>
        <rFont val="Calibri"/>
        <family val="2"/>
        <charset val="134"/>
      </rPr>
      <t xml:space="preserve"> </t>
    </r>
    <r>
      <rPr>
        <b val="true"/>
        <sz val="11"/>
        <color rgb="FF000000"/>
        <rFont val="Arial"/>
        <family val="3"/>
        <charset val="134"/>
      </rPr>
      <t xml:space="preserve">and</t>
    </r>
    <r>
      <rPr>
        <sz val="11"/>
        <color rgb="FF000000"/>
        <rFont val="Calibri"/>
        <family val="2"/>
        <charset val="134"/>
      </rPr>
      <t xml:space="preserve"> </t>
    </r>
    <r>
      <rPr>
        <b val="true"/>
        <sz val="11"/>
        <color rgb="FF000000"/>
        <rFont val="Arial"/>
        <family val="3"/>
        <charset val="134"/>
      </rPr>
      <t xml:space="preserve">grants</t>
    </r>
  </si>
  <si>
    <t xml:space="preserve">Current Revenue </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</si>
  <si>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2/</t>
    </r>
  </si>
  <si>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</si>
  <si>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t xml:space="preserve">L3_current</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</si>
  <si>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</si>
  <si>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Capital Revenue</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</si>
  <si>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revenue</t>
    </r>
  </si>
  <si>
    <t xml:space="preserve">Total Grants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</si>
  <si>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grants</t>
    </r>
  </si>
  <si>
    <t xml:space="preserve">Current Grants </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</si>
  <si>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(EU</t>
    </r>
    <r>
      <rPr>
        <sz val="11"/>
        <color rgb="FF000000"/>
        <rFont val="Calibri"/>
        <family val="2"/>
        <charset val="134"/>
      </rPr>
      <t xml:space="preserve"> </t>
    </r>
    <r>
      <rPr>
        <sz val="11"/>
        <color rgb="FF000000"/>
        <rFont val="Arial"/>
        <family val="3"/>
        <charset val="134"/>
      </rPr>
      <t xml:space="preserve">V-Flex)</t>
    </r>
  </si>
  <si>
    <t xml:space="preserve">Capital Grants</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</si>
  <si>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grants</t>
    </r>
  </si>
  <si>
    <r>
      <rPr>
        <b val="true"/>
        <sz val="11"/>
        <color rgb="FF000000"/>
        <rFont val="Arial"/>
        <family val="3"/>
        <charset val="134"/>
      </rPr>
      <t xml:space="preserve">Total</t>
    </r>
    <r>
      <rPr>
        <sz val="11"/>
        <color rgb="FF000000"/>
        <rFont val="Calibri"/>
        <family val="2"/>
        <charset val="134"/>
      </rPr>
      <t xml:space="preserve"> </t>
    </r>
    <r>
      <rPr>
        <b val="true"/>
        <sz val="11"/>
        <color rgb="FF000000"/>
        <rFont val="Arial"/>
        <family val="3"/>
        <charset val="134"/>
      </rPr>
      <t xml:space="preserve">expenditure</t>
    </r>
  </si>
  <si>
    <t xml:space="preserve">Recurrent Expenditure </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</si>
  <si>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</si>
  <si>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</si>
  <si>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Wages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salaries</t>
    </r>
  </si>
  <si>
    <t xml:space="preserve">Employment Contributions </t>
  </si>
  <si>
    <r>
      <rPr>
        <sz val="11"/>
        <color rgb="FF000000"/>
        <rFont val="Arial"/>
        <family val="3"/>
        <charset val="134"/>
      </rPr>
      <t xml:space="preserve">Employment</t>
    </r>
    <r>
      <rPr>
        <sz val="11"/>
        <color rgb="FF000000"/>
        <rFont val="Calibri"/>
        <family val="2"/>
        <charset val="134"/>
      </rPr>
      <t xml:space="preserve"> </t>
    </r>
    <r>
      <rPr>
        <sz val="11"/>
        <color rgb="FF000000"/>
        <rFont val="Arial"/>
        <family val="3"/>
        <charset val="134"/>
      </rPr>
      <t xml:space="preserve">contributions</t>
    </r>
    <r>
      <rPr>
        <sz val="11"/>
        <color rgb="FF000000"/>
        <rFont val="Calibri"/>
        <family val="2"/>
        <charset val="134"/>
      </rPr>
      <t xml:space="preserve"> </t>
    </r>
    <r>
      <rPr>
        <sz val="11"/>
        <color rgb="FF000000"/>
        <rFont val="Arial"/>
        <family val="3"/>
        <charset val="134"/>
      </rPr>
      <t xml:space="preserve">3/</t>
    </r>
  </si>
  <si>
    <t xml:space="preserve">Goods and Services, Incl. Utilities</t>
  </si>
  <si>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utilities</t>
    </r>
  </si>
  <si>
    <t xml:space="preserve">Pensions and Other Transfers</t>
  </si>
  <si>
    <t xml:space="preserve">Pensions and other transfers</t>
  </si>
  <si>
    <t xml:space="preserve">L3_transfers</t>
  </si>
  <si>
    <t xml:space="preserve">Other Transfers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</si>
  <si>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transfers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</si>
  <si>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ABIB</t>
    </r>
  </si>
  <si>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</si>
  <si>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discrepancy</t>
    </r>
  </si>
  <si>
    <t xml:space="preserve">Interest Payments </t>
  </si>
  <si>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4/</t>
    </r>
  </si>
  <si>
    <r>
      <rPr>
        <b val="true"/>
        <sz val="11"/>
        <color rgb="FF000000"/>
        <rFont val="Arial"/>
        <family val="3"/>
        <charset val="134"/>
      </rPr>
      <t xml:space="preserve">Primary</t>
    </r>
    <r>
      <rPr>
        <sz val="11"/>
        <color rgb="FF000000"/>
        <rFont val="Calibri"/>
        <family val="2"/>
        <charset val="134"/>
      </rPr>
      <t xml:space="preserve"> </t>
    </r>
    <r>
      <rPr>
        <b val="true"/>
        <sz val="11"/>
        <color rgb="FF000000"/>
        <rFont val="Arial"/>
        <family val="3"/>
        <charset val="134"/>
      </rPr>
      <t xml:space="preserve">balance</t>
    </r>
  </si>
  <si>
    <r>
      <rPr>
        <b val="true"/>
        <sz val="11"/>
        <color rgb="FF000000"/>
        <rFont val="Arial"/>
        <family val="3"/>
        <charset val="134"/>
      </rPr>
      <t xml:space="preserve">Overall</t>
    </r>
    <r>
      <rPr>
        <sz val="11"/>
        <color rgb="FF000000"/>
        <rFont val="Calibri"/>
        <family val="2"/>
        <charset val="134"/>
      </rPr>
      <t xml:space="preserve"> </t>
    </r>
    <r>
      <rPr>
        <b val="true"/>
        <sz val="11"/>
        <color rgb="FF000000"/>
        <rFont val="Arial"/>
        <family val="3"/>
        <charset val="134"/>
      </rPr>
      <t xml:space="preserve">balance</t>
    </r>
  </si>
  <si>
    <t xml:space="preserve">External Borrowing</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</si>
  <si>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borrowing</t>
    </r>
  </si>
  <si>
    <t xml:space="preserve">Disbursement</t>
  </si>
  <si>
    <t xml:space="preserve">L3_external_loans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</si>
  <si>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</si>
  <si>
    <r>
      <rPr>
        <sz val="11"/>
        <color rgb="FF000000"/>
        <rFont val="Arial"/>
        <family val="3"/>
        <charset val="134"/>
      </rPr>
      <t xml:space="preserve">Increase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assets</t>
    </r>
  </si>
  <si>
    <t xml:space="preserve">Debt Relief </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</si>
  <si>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(2010</t>
    </r>
    <r>
      <rPr>
        <sz val="11"/>
        <color rgb="FF000000"/>
        <rFont val="Calibri"/>
        <family val="2"/>
        <charset val="134"/>
      </rPr>
      <t xml:space="preserve"> </t>
    </r>
    <r>
      <rPr>
        <sz val="11"/>
        <color rgb="FF000000"/>
        <rFont val="Arial"/>
        <family val="3"/>
        <charset val="134"/>
      </rPr>
      <t xml:space="preserve">restructuring)</t>
    </r>
  </si>
  <si>
    <t xml:space="preserve">Increase in arrears</t>
  </si>
  <si>
    <t xml:space="preserve">Eastern Caribbean Central Bank</t>
  </si>
  <si>
    <t xml:space="preserve">ECCB</t>
  </si>
  <si>
    <t xml:space="preserve">Banks and Others</t>
  </si>
  <si>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</si>
  <si>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Resolution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ABIB</t>
    </r>
  </si>
  <si>
    <t xml:space="preserve">Land Sales and Privatization Proceeds</t>
  </si>
  <si>
    <t xml:space="preserve">Land sales and privatization proceeds</t>
  </si>
  <si>
    <t xml:space="preserve">Other Domestic Finance </t>
  </si>
  <si>
    <t xml:space="preserve">Resolution of Bank of Antigua</t>
  </si>
  <si>
    <t xml:space="preserve">Change In Arrears</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</si>
  <si>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</si>
  <si>
    <t xml:space="preserve">L2_arrears </t>
  </si>
  <si>
    <t xml:space="preserve">Domestic </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</si>
  <si>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5/</t>
    </r>
  </si>
  <si>
    <t xml:space="preserve">Valuation Adjustments and Write-Offs</t>
  </si>
  <si>
    <r>
      <rPr>
        <sz val="11"/>
        <color rgb="FF000000"/>
        <rFont val="Arial"/>
        <family val="3"/>
        <charset val="134"/>
      </rPr>
      <t xml:space="preserve">Valuation</t>
    </r>
    <r>
      <rPr>
        <sz val="11"/>
        <color rgb="FF000000"/>
        <rFont val="Calibri"/>
        <family val="2"/>
        <charset val="134"/>
      </rPr>
      <t xml:space="preserve"> </t>
    </r>
    <r>
      <rPr>
        <sz val="11"/>
        <color rgb="FF000000"/>
        <rFont val="Arial"/>
        <family val="3"/>
        <charset val="134"/>
      </rPr>
      <t xml:space="preserve">adjustments</t>
    </r>
    <r>
      <rPr>
        <sz val="11"/>
        <color rgb="FF000000"/>
        <rFont val="Calibri"/>
        <family val="2"/>
        <charset val="134"/>
      </rPr>
      <t xml:space="preserve"> </t>
    </r>
    <r>
      <rPr>
        <sz val="11"/>
        <color rgb="FF000000"/>
        <rFont val="Arial"/>
        <family val="3"/>
        <charset val="134"/>
      </rPr>
      <t xml:space="preserve">&amp;</t>
    </r>
    <r>
      <rPr>
        <sz val="11"/>
        <color rgb="FF000000"/>
        <rFont val="Calibri"/>
        <family val="2"/>
        <charset val="134"/>
      </rPr>
      <t xml:space="preserve"> </t>
    </r>
    <r>
      <rPr>
        <sz val="11"/>
        <color rgb="FF000000"/>
        <rFont val="Arial"/>
        <family val="3"/>
        <charset val="134"/>
      </rPr>
      <t xml:space="preserve">write-offs</t>
    </r>
  </si>
  <si>
    <t xml:space="preserve">Statistical discrepancy</t>
  </si>
  <si>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</si>
  <si>
    <t xml:space="preserve">Total revenue and grands check </t>
  </si>
  <si>
    <t xml:space="preserve">current revenue check </t>
  </si>
  <si>
    <t xml:space="preserve">Recurrent </t>
  </si>
  <si>
    <t xml:space="preserve">pensions and transfers </t>
  </si>
  <si>
    <t xml:space="preserve">finance check</t>
  </si>
  <si>
    <t xml:space="preserve">external check </t>
  </si>
  <si>
    <t xml:space="preserve">Loans check </t>
  </si>
  <si>
    <t xml:space="preserve">net domestic finance</t>
  </si>
  <si>
    <t xml:space="preserve">Arrears check </t>
  </si>
  <si>
    <t xml:space="preserve">AM</t>
  </si>
  <si>
    <t xml:space="preserve">Armenia: Central Government Operations</t>
  </si>
  <si>
    <t xml:space="preserve">(drams)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</si>
  <si>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</si>
  <si>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</si>
  <si>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revenues</t>
    </r>
    <r>
      <rPr>
        <sz val="11"/>
        <color rgb="FF000000"/>
        <rFont val="Calibri"/>
        <family val="2"/>
        <charset val="134"/>
      </rPr>
      <t xml:space="preserve"> </t>
    </r>
    <r>
      <rPr>
        <sz val="11"/>
        <color rgb="FF000000"/>
        <rFont val="Arial"/>
        <family val="3"/>
        <charset val="134"/>
      </rPr>
      <t xml:space="preserve">1/</t>
    </r>
  </si>
  <si>
    <t xml:space="preserve">Value-added Tax</t>
  </si>
  <si>
    <t xml:space="preserve">l3_tax</t>
  </si>
  <si>
    <t xml:space="preserve">Excises</t>
  </si>
  <si>
    <r>
      <rPr>
        <sz val="11"/>
        <color rgb="FF000000"/>
        <rFont val="Arial"/>
        <family val="3"/>
        <charset val="134"/>
      </rPr>
      <t xml:space="preserve">Profits,</t>
    </r>
    <r>
      <rPr>
        <sz val="11"/>
        <color rgb="FF000000"/>
        <rFont val="Calibri"/>
        <family val="2"/>
        <charset val="134"/>
      </rPr>
      <t xml:space="preserve"> S</t>
    </r>
    <r>
      <rPr>
        <sz val="11"/>
        <color rgb="FF000000"/>
        <rFont val="Arial"/>
        <family val="3"/>
        <charset val="134"/>
      </rPr>
      <t xml:space="preserve">implified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P</t>
    </r>
    <r>
      <rPr>
        <sz val="11"/>
        <color rgb="FF000000"/>
        <rFont val="Arial"/>
        <family val="3"/>
        <charset val="134"/>
      </rPr>
      <t xml:space="preserve">resumptive</t>
    </r>
  </si>
  <si>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simplified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presumptive</t>
    </r>
  </si>
  <si>
    <r>
      <rPr>
        <sz val="11"/>
        <color rgb="FF000000"/>
        <rFont val="Arial"/>
        <family val="3"/>
        <charset val="134"/>
      </rPr>
      <t xml:space="preserve">Personal</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</si>
  <si>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Customs</t>
    </r>
    <r>
      <rPr>
        <sz val="11"/>
        <color rgb="FF000000"/>
        <rFont val="Calibri"/>
        <family val="2"/>
        <charset val="134"/>
      </rPr>
      <t xml:space="preserve"> </t>
    </r>
    <r>
      <rPr>
        <sz val="11"/>
        <color rgb="FF000000"/>
        <rFont val="Arial"/>
        <family val="3"/>
        <charset val="134"/>
      </rPr>
      <t xml:space="preserve">duties</t>
    </r>
  </si>
  <si>
    <t xml:space="preserve">Social Contributions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</si>
  <si>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contributions</t>
    </r>
  </si>
  <si>
    <t xml:space="preserve">Other Revenue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</si>
  <si>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revenue</t>
    </r>
  </si>
  <si>
    <t xml:space="preserve">Capital revenue</t>
  </si>
  <si>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</si>
  <si>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t xml:space="preserve">Project Grants</t>
  </si>
  <si>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grants</t>
    </r>
  </si>
  <si>
    <t xml:space="preserve">Other Grants </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</si>
  <si>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</si>
  <si>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2/</t>
    </r>
  </si>
  <si>
    <t xml:space="preserve">Wages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</si>
  <si>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Contributions</t>
    </r>
  </si>
  <si>
    <t xml:space="preserve">Pension Co-Payment</t>
  </si>
  <si>
    <r>
      <rPr>
        <sz val="11"/>
        <color rgb="FF000000"/>
        <rFont val="Arial"/>
        <family val="3"/>
        <charset val="134"/>
      </rPr>
      <t xml:space="preserve">Pension</t>
    </r>
    <r>
      <rPr>
        <sz val="11"/>
        <color rgb="FF000000"/>
        <rFont val="Calibri"/>
        <family val="2"/>
        <charset val="134"/>
      </rPr>
      <t xml:space="preserve"> </t>
    </r>
    <r>
      <rPr>
        <sz val="11"/>
        <color rgb="FF000000"/>
        <rFont val="Arial"/>
        <family val="3"/>
        <charset val="134"/>
      </rPr>
      <t xml:space="preserve">Co-payment</t>
    </r>
  </si>
  <si>
    <t xml:space="preserve">transfers</t>
  </si>
  <si>
    <t xml:space="preserve">Social Allowances And Pensions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</si>
  <si>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allowances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pensions</t>
    </r>
  </si>
  <si>
    <r>
      <rPr>
        <sz val="11"/>
        <color rgb="FF000000"/>
        <rFont val="Arial"/>
        <family val="3"/>
        <charset val="134"/>
      </rPr>
      <t xml:space="preserve">Pensions/social</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</si>
  <si>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assistance</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</si>
  <si>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Employer</t>
    </r>
    <r>
      <rPr>
        <sz val="11"/>
        <color rgb="FF000000"/>
        <rFont val="Calibri"/>
        <family val="2"/>
        <charset val="134"/>
      </rPr>
      <t xml:space="preserve"> </t>
    </r>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</si>
  <si>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</si>
  <si>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t xml:space="preserve">Other Expenditure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</si>
  <si>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3/</t>
    </r>
  </si>
  <si>
    <t xml:space="preserve">        Capital expenditure and net lending </t>
  </si>
  <si>
    <r>
      <rPr>
        <sz val="11"/>
        <color rgb="FF000000"/>
        <rFont val="Arial"/>
        <family val="3"/>
        <charset val="134"/>
      </rPr>
      <t xml:space="preserve">Transactions</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</si>
  <si>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t xml:space="preserve">External </t>
  </si>
  <si>
    <r>
      <rPr>
        <sz val="11"/>
        <color rgb="FF000000"/>
        <rFont val="Times New Roman"/>
        <family val="3"/>
        <charset val="134"/>
      </rPr>
      <t xml:space="preserve">Foreign</t>
    </r>
    <r>
      <rPr>
        <sz val="11"/>
        <color rgb="FF000000"/>
        <rFont val="Calibri"/>
        <family val="2"/>
        <charset val="134"/>
      </rPr>
      <t xml:space="preserve"> </t>
    </r>
    <r>
      <rPr>
        <sz val="11"/>
        <color rgb="FF000000"/>
        <rFont val="Times New Roman"/>
        <family val="3"/>
        <charset val="134"/>
      </rPr>
      <t xml:space="preserve">financed</t>
    </r>
    <r>
      <rPr>
        <sz val="11"/>
        <color rgb="FF000000"/>
        <rFont val="Calibri"/>
        <family val="2"/>
        <charset val="134"/>
      </rPr>
      <t xml:space="preserve"> </t>
    </r>
    <r>
      <rPr>
        <sz val="11"/>
        <color rgb="FF000000"/>
        <rFont val="Times New Roman"/>
        <family val="3"/>
        <charset val="134"/>
      </rPr>
      <t xml:space="preserve">4/</t>
    </r>
  </si>
  <si>
    <r>
      <rPr>
        <sz val="11"/>
        <color rgb="FF000000"/>
        <rFont val="Times New Roman"/>
        <family val="3"/>
        <charset val="134"/>
      </rPr>
      <t xml:space="preserve">Domestically</t>
    </r>
    <r>
      <rPr>
        <sz val="11"/>
        <color rgb="FF000000"/>
        <rFont val="Calibri"/>
        <family val="2"/>
        <charset val="134"/>
      </rPr>
      <t xml:space="preserve"> </t>
    </r>
    <r>
      <rPr>
        <sz val="11"/>
        <color rgb="FF000000"/>
        <rFont val="Times New Roman"/>
        <family val="3"/>
        <charset val="134"/>
      </rPr>
      <t xml:space="preserve">financed</t>
    </r>
    <r>
      <rPr>
        <sz val="11"/>
        <color rgb="FF000000"/>
        <rFont val="Calibri"/>
        <family val="2"/>
        <charset val="134"/>
      </rPr>
      <t xml:space="preserve"> </t>
    </r>
    <r>
      <rPr>
        <sz val="11"/>
        <color rgb="FF000000"/>
        <rFont val="Times New Roman"/>
        <family val="3"/>
        <charset val="134"/>
      </rPr>
      <t xml:space="preserve">5/</t>
    </r>
  </si>
  <si>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</si>
  <si>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Disposals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</si>
  <si>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t xml:space="preserve">Net lending</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</si>
  <si>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(above-the-line)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</si>
  <si>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(below-the-line)</t>
    </r>
  </si>
  <si>
    <t xml:space="preserve">Financing </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</si>
  <si>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</si>
  <si>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r>
      <rPr>
        <sz val="11"/>
        <color rgb="FF000000"/>
        <rFont val="Calibri"/>
        <family val="2"/>
        <charset val="134"/>
      </rPr>
      <t xml:space="preserve"> </t>
    </r>
    <r>
      <rPr>
        <sz val="11"/>
        <color rgb="FF000000"/>
        <rFont val="Arial"/>
        <family val="3"/>
        <charset val="134"/>
      </rPr>
      <t xml:space="preserve">4/</t>
    </r>
  </si>
  <si>
    <t xml:space="preserve">CBA</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</si>
  <si>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</si>
  <si>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t xml:space="preserve">Nonbanks</t>
  </si>
  <si>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proceeds</t>
    </r>
  </si>
  <si>
    <t xml:space="preserve">T-Bills</t>
  </si>
  <si>
    <r>
      <rPr>
        <sz val="11"/>
        <color rgb="FF000000"/>
        <rFont val="Arial"/>
        <family val="3"/>
        <charset val="134"/>
      </rPr>
      <t xml:space="preserve">Promissory</t>
    </r>
    <r>
      <rPr>
        <sz val="11"/>
        <color rgb="FF000000"/>
        <rFont val="Calibri"/>
        <family val="2"/>
        <charset val="134"/>
      </rPr>
      <t xml:space="preserve"> </t>
    </r>
    <r>
      <rPr>
        <sz val="11"/>
        <color rgb="FF000000"/>
        <rFont val="Arial"/>
        <family val="3"/>
        <charset val="134"/>
      </rPr>
      <t xml:space="preserve">note/other</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</si>
  <si>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</si>
  <si>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t>
    </r>
  </si>
  <si>
    <t xml:space="preserve">Gross Inflow</t>
  </si>
  <si>
    <r>
      <rPr>
        <sz val="11"/>
        <color rgb="FF000000"/>
        <rFont val="Arial"/>
        <family val="3"/>
        <charset val="134"/>
      </rPr>
      <t xml:space="preserve">Gross</t>
    </r>
    <r>
      <rPr>
        <sz val="11"/>
        <color rgb="FF000000"/>
        <rFont val="Calibri"/>
        <family val="2"/>
        <charset val="134"/>
      </rPr>
      <t xml:space="preserve"> </t>
    </r>
    <r>
      <rPr>
        <sz val="11"/>
        <color rgb="FF000000"/>
        <rFont val="Arial"/>
        <family val="3"/>
        <charset val="134"/>
      </rPr>
      <t xml:space="preserve">inflow</t>
    </r>
    <r>
      <rPr>
        <sz val="11"/>
        <color rgb="FF000000"/>
        <rFont val="Calibri"/>
        <family val="2"/>
        <charset val="134"/>
      </rPr>
      <t xml:space="preserve"> </t>
    </r>
    <r>
      <rPr>
        <sz val="11"/>
        <color rgb="FF000000"/>
        <rFont val="Arial"/>
        <family val="3"/>
        <charset val="134"/>
      </rPr>
      <t xml:space="preserve">5/</t>
    </r>
    <r>
      <rPr>
        <sz val="11"/>
        <color rgb="FF000000"/>
        <rFont val="Calibri"/>
        <family val="2"/>
        <charset val="134"/>
      </rPr>
      <t xml:space="preserve"> </t>
    </r>
    <r>
      <rPr>
        <sz val="11"/>
        <color rgb="FF000000"/>
        <rFont val="Arial"/>
        <family val="3"/>
        <charset val="134"/>
      </rPr>
      <t xml:space="preserve">3/</t>
    </r>
  </si>
  <si>
    <t xml:space="preserve">Amortization </t>
  </si>
  <si>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due</t>
    </r>
  </si>
  <si>
    <t xml:space="preserve">Change in Arrears </t>
  </si>
  <si>
    <r>
      <rPr>
        <sz val="11"/>
        <color rgb="FF000000"/>
        <rFont val="Times New Roman"/>
        <family val="3"/>
        <charset val="134"/>
      </rPr>
      <t xml:space="preserve">Change</t>
    </r>
    <r>
      <rPr>
        <sz val="11"/>
        <color rgb="FF000000"/>
        <rFont val="Calibri"/>
        <family val="2"/>
        <charset val="134"/>
      </rPr>
      <t xml:space="preserve"> </t>
    </r>
    <r>
      <rPr>
        <sz val="11"/>
        <color rgb="FF000000"/>
        <rFont val="Times New Roman"/>
        <family val="3"/>
        <charset val="134"/>
      </rPr>
      <t xml:space="preserve">in</t>
    </r>
    <r>
      <rPr>
        <sz val="11"/>
        <color rgb="FF000000"/>
        <rFont val="Calibri"/>
        <family val="2"/>
        <charset val="134"/>
      </rPr>
      <t xml:space="preserve"> </t>
    </r>
    <r>
      <rPr>
        <sz val="11"/>
        <color rgb="FF000000"/>
        <rFont val="Times New Roman"/>
        <family val="3"/>
        <charset val="134"/>
      </rPr>
      <t xml:space="preserve">arrears</t>
    </r>
    <r>
      <rPr>
        <sz val="11"/>
        <color rgb="FF000000"/>
        <rFont val="Calibri"/>
        <family val="2"/>
        <charset val="134"/>
      </rPr>
      <t xml:space="preserve"> </t>
    </r>
    <r>
      <rPr>
        <sz val="11"/>
        <color rgb="FF000000"/>
        <rFont val="Times New Roman"/>
        <family val="3"/>
        <charset val="134"/>
      </rPr>
      <t xml:space="preserve">(-</t>
    </r>
    <r>
      <rPr>
        <sz val="11"/>
        <color rgb="FF000000"/>
        <rFont val="Calibri"/>
        <family val="2"/>
        <charset val="134"/>
      </rPr>
      <t xml:space="preserve"> </t>
    </r>
    <r>
      <rPr>
        <sz val="11"/>
        <color rgb="FF000000"/>
        <rFont val="Times New Roman"/>
        <family val="3"/>
        <charset val="134"/>
      </rPr>
      <t xml:space="preserve">reduction)</t>
    </r>
  </si>
  <si>
    <t xml:space="preserve">Debt Deferral</t>
  </si>
  <si>
    <r>
      <rPr>
        <sz val="11"/>
        <color rgb="FF000000"/>
        <rFont val="Times New Roman"/>
        <family val="3"/>
        <charset val="134"/>
      </rPr>
      <t xml:space="preserve">Debt</t>
    </r>
    <r>
      <rPr>
        <sz val="11"/>
        <color rgb="FF000000"/>
        <rFont val="Calibri"/>
        <family val="2"/>
        <charset val="134"/>
      </rPr>
      <t xml:space="preserve"> </t>
    </r>
    <r>
      <rPr>
        <sz val="11"/>
        <color rgb="FF000000"/>
        <rFont val="Times New Roman"/>
        <family val="3"/>
        <charset val="134"/>
      </rPr>
      <t xml:space="preserve">deferral</t>
    </r>
  </si>
  <si>
    <t xml:space="preserve">Net Lending</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</si>
  <si>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6/</t>
    </r>
  </si>
  <si>
    <t xml:space="preserve">%grants in total revenue </t>
  </si>
  <si>
    <t xml:space="preserve">total Revenue check </t>
  </si>
  <si>
    <t xml:space="preserve">revenue check</t>
  </si>
  <si>
    <t xml:space="preserve">tax check</t>
  </si>
  <si>
    <t xml:space="preserve">grants check</t>
  </si>
  <si>
    <t xml:space="preserve">expenditure check</t>
  </si>
  <si>
    <t xml:space="preserve">expense check</t>
  </si>
  <si>
    <t xml:space="preserve">social allowence check </t>
  </si>
  <si>
    <t xml:space="preserve">caoital check </t>
  </si>
  <si>
    <t xml:space="preserve">gdp</t>
  </si>
  <si>
    <t xml:space="preserve">AZ</t>
  </si>
  <si>
    <t xml:space="preserve">Azerbaijan: Consolidated Central Government Operations</t>
  </si>
  <si>
    <t xml:space="preserve">( manats)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</si>
  <si>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</si>
  <si>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</si>
  <si>
    <t xml:space="preserve">Income Taxes</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</si>
  <si>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taxes</t>
    </r>
  </si>
  <si>
    <t xml:space="preserve">Individual Income Tax</t>
  </si>
  <si>
    <r>
      <rPr>
        <sz val="11"/>
        <color rgb="FF000000"/>
        <rFont val="Arial"/>
        <family val="3"/>
        <charset val="134"/>
      </rPr>
      <t xml:space="preserve">Individual</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</si>
  <si>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t xml:space="preserve">L4_income_tax</t>
  </si>
  <si>
    <t xml:space="preserve">Enterprise Profits Tax</t>
  </si>
  <si>
    <r>
      <rPr>
        <sz val="11"/>
        <color rgb="FF000000"/>
        <rFont val="Arial"/>
        <family val="3"/>
        <charset val="134"/>
      </rPr>
      <t xml:space="preserve">Enterprise</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tax</t>
    </r>
  </si>
  <si>
    <t xml:space="preserve">Social Security Contributions</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</si>
  <si>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</si>
  <si>
    <t xml:space="preserve">Value Added Tax </t>
  </si>
  <si>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(VAT)</t>
    </r>
  </si>
  <si>
    <t xml:space="preserve">L4_value_added_tax</t>
  </si>
  <si>
    <t xml:space="preserve">Imports</t>
  </si>
  <si>
    <t xml:space="preserve">Excise Taxes</t>
  </si>
  <si>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taxes</t>
    </r>
  </si>
  <si>
    <t xml:space="preserve">Taxes on International Trade</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</si>
  <si>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</si>
  <si>
    <t xml:space="preserve">Of which : SOCAR additional revenue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</si>
  <si>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taxes</t>
    </r>
  </si>
  <si>
    <t xml:space="preserve">Nontax Revenue </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</si>
  <si>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1/</t>
    </r>
  </si>
  <si>
    <t xml:space="preserve">Other Nontax</t>
  </si>
  <si>
    <t xml:space="preserve"> Oil Fund Revenues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</si>
  <si>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revenues</t>
    </r>
    <r>
      <rPr>
        <sz val="11"/>
        <color rgb="FF000000"/>
        <rFont val="Calibri"/>
        <family val="2"/>
        <charset val="134"/>
      </rPr>
      <t xml:space="preserve"> </t>
    </r>
    <r>
      <rPr>
        <sz val="11"/>
        <color rgb="FF000000"/>
        <rFont val="Segoe UI"/>
        <family val="3"/>
        <charset val="134"/>
      </rPr>
      <t xml:space="preserve">2/</t>
    </r>
  </si>
  <si>
    <t xml:space="preserve">Tax Credits for Socar Energy Subsidies</t>
  </si>
  <si>
    <t xml:space="preserve">Tax credits for SOCAR energy subsidies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</si>
  <si>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(current)</t>
    </r>
  </si>
  <si>
    <t xml:space="preserve">Recurrent Expenditures</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</si>
  <si>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t>
    </r>
  </si>
  <si>
    <t xml:space="preserve">Social Protection Fund</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</si>
  <si>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protection</t>
    </r>
    <r>
      <rPr>
        <sz val="11"/>
        <color rgb="FF000000"/>
        <rFont val="Calibri"/>
        <family val="2"/>
        <charset val="134"/>
      </rPr>
      <t xml:space="preserve"> </t>
    </r>
    <r>
      <rPr>
        <sz val="11"/>
        <color rgb="FF000000"/>
        <rFont val="Segoe UI"/>
        <family val="3"/>
        <charset val="134"/>
      </rPr>
      <t xml:space="preserve">fund</t>
    </r>
  </si>
  <si>
    <t xml:space="preserve">Other transfers</t>
  </si>
  <si>
    <t xml:space="preserve"> Pensions</t>
  </si>
  <si>
    <t xml:space="preserve"> pensions</t>
  </si>
  <si>
    <t xml:space="preserve">    Scholarship</t>
  </si>
  <si>
    <t xml:space="preserve">    scholarship</t>
  </si>
  <si>
    <t xml:space="preserve">Oil Fund </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</si>
  <si>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expenditures)</t>
    </r>
  </si>
  <si>
    <t xml:space="preserve">Socar Energy-Related Subsidies</t>
  </si>
  <si>
    <t xml:space="preserve">SOCAR energy-related subsidies</t>
  </si>
  <si>
    <t xml:space="preserve"> Domestic</t>
  </si>
  <si>
    <t xml:space="preserve"> domestic</t>
  </si>
  <si>
    <t xml:space="preserve">   External</t>
  </si>
  <si>
    <t xml:space="preserve">   external</t>
  </si>
  <si>
    <t xml:space="preserve">Investment Expenditure and Net Lending</t>
  </si>
  <si>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</si>
  <si>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Domestically-Financed</t>
  </si>
  <si>
    <t xml:space="preserve">Domestically-financed</t>
  </si>
  <si>
    <t xml:space="preserve"> without BTC financing</t>
  </si>
  <si>
    <t xml:space="preserve">Foreign-Financed</t>
  </si>
  <si>
    <t xml:space="preserve">Foreign-financed</t>
  </si>
  <si>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</si>
  <si>
    <r>
      <rPr>
        <sz val="11"/>
        <color rgb="FF000000"/>
        <rFont val="Segoe UI"/>
        <family val="3"/>
        <charset val="134"/>
      </rPr>
      <t xml:space="preserve">Consolidated</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</si>
  <si>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t xml:space="preserve">Excluding Oil Fund </t>
  </si>
  <si>
    <t xml:space="preserve">  Excluding foreign project loans</t>
  </si>
  <si>
    <t xml:space="preserve">Excluding grants</t>
  </si>
  <si>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3/</t>
    </r>
  </si>
  <si>
    <t xml:space="preserve"> Banking System</t>
  </si>
  <si>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</si>
  <si>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t xml:space="preserve">Commercial banks</t>
  </si>
  <si>
    <t xml:space="preserve">Treasury bills</t>
  </si>
  <si>
    <t xml:space="preserve">Oil Fund (Includes Treasury Balances)</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</si>
  <si>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(includes</t>
    </r>
    <r>
      <rPr>
        <sz val="11"/>
        <color rgb="FF000000"/>
        <rFont val="Calibri"/>
        <family val="2"/>
        <charset val="134"/>
      </rPr>
      <t xml:space="preserve"> </t>
    </r>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balances)</t>
    </r>
  </si>
  <si>
    <t xml:space="preserve">  Nonbank Sector</t>
  </si>
  <si>
    <t xml:space="preserve">  Nonbank sector</t>
  </si>
  <si>
    <t xml:space="preserve">Privatizations And Other Sale Of Assets</t>
  </si>
  <si>
    <t xml:space="preserve">Privatizations and other sale of assets</t>
  </si>
  <si>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(net)</t>
    </r>
  </si>
  <si>
    <t xml:space="preserve">  Project Loans</t>
  </si>
  <si>
    <t xml:space="preserve">  Project loans</t>
  </si>
  <si>
    <t xml:space="preserve">L3_loans</t>
  </si>
  <si>
    <r>
      <rPr>
        <sz val="11"/>
        <color rgb="FF000000"/>
        <rFont val="Times New Roman"/>
        <family val="3"/>
        <charset val="134"/>
      </rPr>
      <t xml:space="preserve">Oil</t>
    </r>
    <r>
      <rPr>
        <sz val="11"/>
        <color rgb="FF000000"/>
        <rFont val="Calibri"/>
        <family val="2"/>
        <charset val="134"/>
      </rPr>
      <t xml:space="preserve"> </t>
    </r>
    <r>
      <rPr>
        <sz val="11"/>
        <color rgb="FF000000"/>
        <rFont val="Times New Roman"/>
        <family val="3"/>
        <charset val="134"/>
      </rPr>
      <t xml:space="preserve">bonuses</t>
    </r>
  </si>
  <si>
    <t xml:space="preserve">World Bank Sac</t>
  </si>
  <si>
    <r>
      <rPr>
        <sz val="11"/>
        <color rgb="FF000000"/>
        <rFont val="Times New Roman"/>
        <family val="3"/>
        <charset val="134"/>
      </rPr>
      <t xml:space="preserve">World</t>
    </r>
    <r>
      <rPr>
        <sz val="11"/>
        <color rgb="FF000000"/>
        <rFont val="Calibri"/>
        <family val="2"/>
        <charset val="134"/>
      </rPr>
      <t xml:space="preserve"> </t>
    </r>
    <r>
      <rPr>
        <sz val="11"/>
        <color rgb="FF000000"/>
        <rFont val="Times New Roman"/>
        <family val="3"/>
        <charset val="134"/>
      </rPr>
      <t xml:space="preserve">Bank</t>
    </r>
    <r>
      <rPr>
        <sz val="11"/>
        <color rgb="FF000000"/>
        <rFont val="Calibri"/>
        <family val="2"/>
        <charset val="134"/>
      </rPr>
      <t xml:space="preserve"> </t>
    </r>
    <r>
      <rPr>
        <sz val="11"/>
        <color rgb="FF000000"/>
        <rFont val="Times New Roman"/>
        <family val="3"/>
        <charset val="134"/>
      </rPr>
      <t xml:space="preserve">SAC</t>
    </r>
  </si>
  <si>
    <t xml:space="preserve">  Eurobond</t>
  </si>
  <si>
    <t xml:space="preserve">Amortization Due</t>
  </si>
  <si>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due</t>
    </r>
  </si>
  <si>
    <t xml:space="preserve">Total Revenue and grants check </t>
  </si>
  <si>
    <t xml:space="preserve">Tax Revenue check </t>
  </si>
  <si>
    <t xml:space="preserve">Income tax check </t>
  </si>
  <si>
    <t xml:space="preserve">VAT check</t>
  </si>
  <si>
    <t xml:space="preserve">Nontax check </t>
  </si>
  <si>
    <t xml:space="preserve">Total Expenditure check </t>
  </si>
  <si>
    <t xml:space="preserve">current expenditure</t>
  </si>
  <si>
    <t xml:space="preserve">Transfers check </t>
  </si>
  <si>
    <t xml:space="preserve">Investment check </t>
  </si>
  <si>
    <t xml:space="preserve">Financing check </t>
  </si>
  <si>
    <t xml:space="preserve">Gdp </t>
  </si>
  <si>
    <t xml:space="preserve">noi net lending</t>
  </si>
  <si>
    <t xml:space="preserve">BD</t>
  </si>
  <si>
    <t xml:space="preserve">Bangladesh: Central Government Operations</t>
  </si>
  <si>
    <t xml:space="preserve">(Taka)</t>
  </si>
  <si>
    <t xml:space="preserve">Total revenue</t>
  </si>
  <si>
    <t xml:space="preserve">National Board of Revenue (NBR) taxes</t>
  </si>
  <si>
    <t xml:space="preserve">Value_added  Tax and Supplementary Duties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</si>
  <si>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VAT and supplementary duties</t>
    </r>
  </si>
  <si>
    <t xml:space="preserve">L4_NBR_tax</t>
  </si>
  <si>
    <t xml:space="preserve">Taxes on income and profits</t>
  </si>
  <si>
    <t xml:space="preserve">Customs and Excise Duties</t>
  </si>
  <si>
    <t xml:space="preserve">Customs and excise duties</t>
  </si>
  <si>
    <t xml:space="preserve">other National Board of Revenue (NBR) taxes  </t>
  </si>
  <si>
    <t xml:space="preserve">other NBR taxes  </t>
  </si>
  <si>
    <t xml:space="preserve">Non-National Board of Revenue (NBR) taxes</t>
  </si>
  <si>
    <t xml:space="preserve">Non-NBR taxes</t>
  </si>
  <si>
    <t xml:space="preserve">Nontax revenue</t>
  </si>
  <si>
    <t xml:space="preserve">Foreign grants</t>
  </si>
  <si>
    <t xml:space="preserve">Current expenditure</t>
  </si>
  <si>
    <t xml:space="preserve">Pay and Allowances</t>
  </si>
  <si>
    <t xml:space="preserve">Pay and allowances</t>
  </si>
  <si>
    <t xml:space="preserve">Goods and services</t>
  </si>
  <si>
    <t xml:space="preserve">Interest payments</t>
  </si>
  <si>
    <t xml:space="preserve">Subsidies and transfers</t>
  </si>
  <si>
    <t xml:space="preserve">Block Allocations</t>
  </si>
  <si>
    <t xml:space="preserve">Block allocations</t>
  </si>
  <si>
    <t xml:space="preserve">Other Expenditures</t>
  </si>
  <si>
    <t xml:space="preserve">Other expenditures</t>
  </si>
  <si>
    <t xml:space="preserve">Food account </t>
  </si>
  <si>
    <t xml:space="preserve">Food account surplus(-)/deficit(+)</t>
  </si>
  <si>
    <t xml:space="preserve">Annual Development Program (ADP)</t>
  </si>
  <si>
    <t xml:space="preserve">Non-Annual Development Program  (ADP) capital spending</t>
  </si>
  <si>
    <t xml:space="preserve">Non-ADP capital spending</t>
  </si>
  <si>
    <t xml:space="preserve">Net lending </t>
  </si>
  <si>
    <t xml:space="preserve">Check float Plus Discrepancy</t>
  </si>
  <si>
    <t xml:space="preserve">Check float plus discrepancy</t>
  </si>
  <si>
    <t xml:space="preserve">Overall balance (including grants)</t>
  </si>
  <si>
    <t xml:space="preserve">Overall balance (Excluding grants)</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</si>
  <si>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</si>
  <si>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Primary balance (Excluding</t>
    </r>
    <r>
      <rPr>
        <sz val="11"/>
        <color rgb="FF000000"/>
        <rFont val="Calibri"/>
        <family val="2"/>
        <charset val="134"/>
      </rPr>
      <t xml:space="preserve"> </t>
    </r>
    <r>
      <rPr>
        <sz val="11"/>
        <color rgb="FF000000"/>
        <rFont val="Segoe UI"/>
        <family val="3"/>
        <charset val="134"/>
      </rPr>
      <t xml:space="preserve">grants)</t>
    </r>
  </si>
  <si>
    <t xml:space="preserve">Net financing</t>
  </si>
  <si>
    <t xml:space="preserve">Banks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</si>
  <si>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Bangladesh Bank</t>
    </r>
  </si>
  <si>
    <t xml:space="preserve">Cash Float and Discrepancy</t>
  </si>
  <si>
    <t xml:space="preserve">Cash float and discrepancy</t>
  </si>
  <si>
    <t xml:space="preserve">Sourrce</t>
  </si>
  <si>
    <t xml:space="preserve">national Board check</t>
  </si>
  <si>
    <t xml:space="preserve">other expenditure check </t>
  </si>
  <si>
    <t xml:space="preserve">development expenditure check </t>
  </si>
  <si>
    <t xml:space="preserve">%GDP </t>
  </si>
  <si>
    <t xml:space="preserve">BY</t>
  </si>
  <si>
    <t xml:space="preserve"> Belarus: General Government Accounts</t>
  </si>
  <si>
    <t xml:space="preserve">( Belarusian rubels)</t>
  </si>
  <si>
    <t xml:space="preserve">Total Revenue and Grants </t>
  </si>
  <si>
    <t xml:space="preserve">Revenues</t>
  </si>
  <si>
    <t xml:space="preserve">Income, Profits and Capital Gains</t>
  </si>
  <si>
    <r>
      <rPr>
        <sz val="11"/>
        <color rgb="FF100F0D"/>
        <rFont val="Segoe UI"/>
        <family val="3"/>
        <charset val="134"/>
      </rPr>
      <t xml:space="preserve">Income,</t>
    </r>
    <r>
      <rPr>
        <sz val="11"/>
        <color rgb="FF000000"/>
        <rFont val="Calibri"/>
        <family val="2"/>
        <charset val="134"/>
      </rPr>
      <t xml:space="preserve"> </t>
    </r>
    <r>
      <rPr>
        <sz val="11"/>
        <color rgb="FF100F0D"/>
        <rFont val="Segoe UI"/>
        <family val="3"/>
        <charset val="134"/>
      </rPr>
      <t xml:space="preserve">profits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capital</t>
    </r>
    <r>
      <rPr>
        <sz val="11"/>
        <color rgb="FF000000"/>
        <rFont val="Calibri"/>
        <family val="2"/>
        <charset val="134"/>
      </rPr>
      <t xml:space="preserve"> </t>
    </r>
    <r>
      <rPr>
        <sz val="11"/>
        <color rgb="FF100F0D"/>
        <rFont val="Segoe UI"/>
        <family val="3"/>
        <charset val="134"/>
      </rPr>
      <t xml:space="preserve">gains</t>
    </r>
  </si>
  <si>
    <t xml:space="preserve">Property</t>
  </si>
  <si>
    <r>
      <rPr>
        <sz val="11"/>
        <color rgb="FF100F0D"/>
        <rFont val="Segoe UI"/>
        <family val="3"/>
        <charset val="134"/>
      </rPr>
      <t xml:space="preserve">Goods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services</t>
    </r>
  </si>
  <si>
    <t xml:space="preserve">International Trade</t>
  </si>
  <si>
    <r>
      <rPr>
        <sz val="11"/>
        <color rgb="FF100F0D"/>
        <rFont val="Segoe UI"/>
        <family val="3"/>
        <charset val="134"/>
      </rPr>
      <t xml:space="preserve">International</t>
    </r>
    <r>
      <rPr>
        <sz val="11"/>
        <color rgb="FF000000"/>
        <rFont val="Calibri"/>
        <family val="2"/>
        <charset val="134"/>
      </rPr>
      <t xml:space="preserve"> </t>
    </r>
    <r>
      <rPr>
        <sz val="11"/>
        <color rgb="FF100F0D"/>
        <rFont val="Segoe UI"/>
        <family val="3"/>
        <charset val="134"/>
      </rPr>
      <t xml:space="preserve">trade</t>
    </r>
  </si>
  <si>
    <r>
      <rPr>
        <sz val="11"/>
        <color rgb="FF100F0D"/>
        <rFont val="Segoe UI"/>
        <family val="3"/>
        <charset val="134"/>
      </rPr>
      <t xml:space="preserve">Social</t>
    </r>
    <r>
      <rPr>
        <sz val="11"/>
        <color rgb="FF000000"/>
        <rFont val="Calibri"/>
        <family val="2"/>
        <charset val="134"/>
      </rPr>
      <t xml:space="preserve"> </t>
    </r>
    <r>
      <rPr>
        <sz val="11"/>
        <color rgb="FF100F0D"/>
        <rFont val="Segoe UI"/>
        <family val="3"/>
        <charset val="134"/>
      </rPr>
      <t xml:space="preserve">security</t>
    </r>
    <r>
      <rPr>
        <sz val="11"/>
        <color rgb="FF000000"/>
        <rFont val="Calibri"/>
        <family val="2"/>
        <charset val="134"/>
      </rPr>
      <t xml:space="preserve"> </t>
    </r>
    <r>
      <rPr>
        <sz val="11"/>
        <color rgb="FF100F0D"/>
        <rFont val="Segoe UI"/>
        <family val="3"/>
        <charset val="134"/>
      </rPr>
      <t xml:space="preserve">contributions</t>
    </r>
  </si>
  <si>
    <t xml:space="preserve">Other Revenues</t>
  </si>
  <si>
    <r>
      <rPr>
        <sz val="11"/>
        <color rgb="FF100F0D"/>
        <rFont val="Segoe UI"/>
        <family val="3"/>
        <charset val="134"/>
      </rPr>
      <t xml:space="preserve">Other</t>
    </r>
    <r>
      <rPr>
        <sz val="11"/>
        <color rgb="FF000000"/>
        <rFont val="Calibri"/>
        <family val="2"/>
        <charset val="134"/>
      </rPr>
      <t xml:space="preserve"> </t>
    </r>
    <r>
      <rPr>
        <sz val="11"/>
        <color rgb="FF100F0D"/>
        <rFont val="Segoe UI"/>
        <family val="3"/>
        <charset val="134"/>
      </rPr>
      <t xml:space="preserve">revenues</t>
    </r>
  </si>
  <si>
    <t xml:space="preserve">Grants </t>
  </si>
  <si>
    <t xml:space="preserve">Expenses</t>
  </si>
  <si>
    <t xml:space="preserve">Compensation of Employees</t>
  </si>
  <si>
    <r>
      <rPr>
        <sz val="11"/>
        <color rgb="FF100F0D"/>
        <rFont val="Segoe UI"/>
        <family val="3"/>
        <charset val="134"/>
      </rPr>
      <t xml:space="preserve">Compensation</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employees</t>
    </r>
  </si>
  <si>
    <r>
      <rPr>
        <sz val="11"/>
        <color rgb="FF100F0D"/>
        <rFont val="Segoe UI"/>
        <family val="3"/>
        <charset val="134"/>
      </rPr>
      <t xml:space="preserve">Wages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salaries</t>
    </r>
  </si>
  <si>
    <t xml:space="preserve">L3_compensation</t>
  </si>
  <si>
    <r>
      <rPr>
        <sz val="11"/>
        <color rgb="FF100F0D"/>
        <rFont val="Segoe UI"/>
        <family val="3"/>
        <charset val="134"/>
      </rPr>
      <t xml:space="preserve">Social</t>
    </r>
    <r>
      <rPr>
        <sz val="11"/>
        <color rgb="FF000000"/>
        <rFont val="Calibri"/>
        <family val="2"/>
        <charset val="134"/>
      </rPr>
      <t xml:space="preserve"> </t>
    </r>
    <r>
      <rPr>
        <sz val="11"/>
        <color rgb="FF100F0D"/>
        <rFont val="Segoe UI"/>
        <family val="3"/>
        <charset val="134"/>
      </rPr>
      <t xml:space="preserve">contributions</t>
    </r>
  </si>
  <si>
    <t xml:space="preserve">Uses of Goods and Services</t>
  </si>
  <si>
    <r>
      <rPr>
        <sz val="11"/>
        <color rgb="FF100F0D"/>
        <rFont val="Segoe UI"/>
        <family val="3"/>
        <charset val="134"/>
      </rPr>
      <t xml:space="preserve">Uses</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goods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services</t>
    </r>
  </si>
  <si>
    <t xml:space="preserve">Consumption of Fixed Capital</t>
  </si>
  <si>
    <r>
      <rPr>
        <sz val="11"/>
        <color rgb="FF100F0D"/>
        <rFont val="Segoe UI"/>
        <family val="3"/>
        <charset val="134"/>
      </rPr>
      <t xml:space="preserve">Consumption</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fixed</t>
    </r>
    <r>
      <rPr>
        <sz val="11"/>
        <color rgb="FF000000"/>
        <rFont val="Calibri"/>
        <family val="2"/>
        <charset val="134"/>
      </rPr>
      <t xml:space="preserve"> </t>
    </r>
    <r>
      <rPr>
        <sz val="11"/>
        <color rgb="FF100F0D"/>
        <rFont val="Segoe UI"/>
        <family val="3"/>
        <charset val="134"/>
      </rPr>
      <t xml:space="preserve">capital</t>
    </r>
  </si>
  <si>
    <t xml:space="preserve">Social Benefits</t>
  </si>
  <si>
    <r>
      <rPr>
        <sz val="11"/>
        <color rgb="FF100F0D"/>
        <rFont val="Segoe UI"/>
        <family val="3"/>
        <charset val="134"/>
      </rPr>
      <t xml:space="preserve">Social</t>
    </r>
    <r>
      <rPr>
        <sz val="11"/>
        <color rgb="FF000000"/>
        <rFont val="Calibri"/>
        <family val="2"/>
        <charset val="134"/>
      </rPr>
      <t xml:space="preserve"> </t>
    </r>
    <r>
      <rPr>
        <sz val="11"/>
        <color rgb="FF100F0D"/>
        <rFont val="Segoe UI"/>
        <family val="3"/>
        <charset val="134"/>
      </rPr>
      <t xml:space="preserve">benefits</t>
    </r>
  </si>
  <si>
    <t xml:space="preserve">Other Expenses</t>
  </si>
  <si>
    <r>
      <rPr>
        <sz val="11"/>
        <color rgb="FF100F0D"/>
        <rFont val="Segoe UI"/>
        <family val="3"/>
        <charset val="134"/>
      </rPr>
      <t xml:space="preserve">Other</t>
    </r>
    <r>
      <rPr>
        <sz val="11"/>
        <color rgb="FF000000"/>
        <rFont val="Calibri"/>
        <family val="2"/>
        <charset val="134"/>
      </rPr>
      <t xml:space="preserve"> </t>
    </r>
    <r>
      <rPr>
        <sz val="11"/>
        <color rgb="FF100F0D"/>
        <rFont val="Segoe UI"/>
        <family val="3"/>
        <charset val="134"/>
      </rPr>
      <t xml:space="preserve">expenses</t>
    </r>
  </si>
  <si>
    <t xml:space="preserve">Gross Operating Balance</t>
  </si>
  <si>
    <r>
      <rPr>
        <sz val="11"/>
        <color rgb="FF100F0D"/>
        <rFont val="Segoe UI"/>
        <family val="3"/>
        <charset val="134"/>
      </rPr>
      <t xml:space="preserve">Gross</t>
    </r>
    <r>
      <rPr>
        <sz val="11"/>
        <color rgb="FF000000"/>
        <rFont val="Calibri"/>
        <family val="2"/>
        <charset val="134"/>
      </rPr>
      <t xml:space="preserve"> </t>
    </r>
    <r>
      <rPr>
        <sz val="11"/>
        <color rgb="FF100F0D"/>
        <rFont val="Segoe UI"/>
        <family val="3"/>
        <charset val="134"/>
      </rPr>
      <t xml:space="preserve">operating</t>
    </r>
    <r>
      <rPr>
        <sz val="11"/>
        <color rgb="FF000000"/>
        <rFont val="Calibri"/>
        <family val="2"/>
        <charset val="134"/>
      </rPr>
      <t xml:space="preserve"> </t>
    </r>
    <r>
      <rPr>
        <sz val="11"/>
        <color rgb="FF100F0D"/>
        <rFont val="Segoe UI"/>
        <family val="3"/>
        <charset val="134"/>
      </rPr>
      <t xml:space="preserve">balance</t>
    </r>
  </si>
  <si>
    <r>
      <rPr>
        <sz val="11"/>
        <color rgb="FF100F0D"/>
        <rFont val="Segoe UI"/>
        <family val="3"/>
        <charset val="134"/>
      </rPr>
      <t xml:space="preserve">Net</t>
    </r>
    <r>
      <rPr>
        <sz val="11"/>
        <color rgb="FF000000"/>
        <rFont val="Calibri"/>
        <family val="2"/>
        <charset val="134"/>
      </rPr>
      <t xml:space="preserve"> </t>
    </r>
    <r>
      <rPr>
        <sz val="11"/>
        <color rgb="FF100F0D"/>
        <rFont val="Segoe UI"/>
        <family val="3"/>
        <charset val="134"/>
      </rPr>
      <t xml:space="preserve">acquisition</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nonfinancial</t>
    </r>
    <r>
      <rPr>
        <sz val="11"/>
        <color rgb="FF000000"/>
        <rFont val="Calibri"/>
        <family val="2"/>
        <charset val="134"/>
      </rPr>
      <t xml:space="preserve"> </t>
    </r>
    <r>
      <rPr>
        <sz val="11"/>
        <color rgb="FF100F0D"/>
        <rFont val="Segoe UI"/>
        <family val="3"/>
        <charset val="134"/>
      </rPr>
      <t xml:space="preserve">assets</t>
    </r>
  </si>
  <si>
    <r>
      <rPr>
        <sz val="11"/>
        <color rgb="FF100F0D"/>
        <rFont val="Segoe UI"/>
        <family val="3"/>
        <charset val="134"/>
      </rPr>
      <t xml:space="preserve">Net</t>
    </r>
    <r>
      <rPr>
        <sz val="11"/>
        <color rgb="FF000000"/>
        <rFont val="Calibri"/>
        <family val="2"/>
        <charset val="134"/>
      </rPr>
      <t xml:space="preserve"> </t>
    </r>
    <r>
      <rPr>
        <sz val="11"/>
        <color rgb="FF100F0D"/>
        <rFont val="Segoe UI"/>
        <family val="3"/>
        <charset val="134"/>
      </rPr>
      <t xml:space="preserve">borrowing/lending</t>
    </r>
    <r>
      <rPr>
        <sz val="11"/>
        <color rgb="FF000000"/>
        <rFont val="Calibri"/>
        <family val="2"/>
        <charset val="134"/>
      </rPr>
      <t xml:space="preserve"> </t>
    </r>
    <r>
      <rPr>
        <sz val="11"/>
        <color rgb="FF100F0D"/>
        <rFont val="Segoe UI"/>
        <family val="3"/>
        <charset val="134"/>
      </rPr>
      <t xml:space="preserve">(overall</t>
    </r>
    <r>
      <rPr>
        <sz val="11"/>
        <color rgb="FF000000"/>
        <rFont val="Calibri"/>
        <family val="2"/>
        <charset val="134"/>
      </rPr>
      <t xml:space="preserve"> </t>
    </r>
    <r>
      <rPr>
        <sz val="11"/>
        <color rgb="FF100F0D"/>
        <rFont val="Segoe UI"/>
        <family val="3"/>
        <charset val="134"/>
      </rPr>
      <t xml:space="preserve">balance)</t>
    </r>
  </si>
  <si>
    <r>
      <rPr>
        <sz val="11"/>
        <color rgb="FF100F0D"/>
        <rFont val="Segoe UI"/>
        <family val="3"/>
        <charset val="134"/>
      </rPr>
      <t xml:space="preserve">Transactions</t>
    </r>
    <r>
      <rPr>
        <sz val="11"/>
        <color rgb="FF000000"/>
        <rFont val="Calibri"/>
        <family val="2"/>
        <charset val="134"/>
      </rPr>
      <t xml:space="preserve"> </t>
    </r>
    <r>
      <rPr>
        <sz val="11"/>
        <color rgb="FF100F0D"/>
        <rFont val="Segoe UI"/>
        <family val="3"/>
        <charset val="134"/>
      </rPr>
      <t xml:space="preserve">in</t>
    </r>
    <r>
      <rPr>
        <sz val="11"/>
        <color rgb="FF000000"/>
        <rFont val="Calibri"/>
        <family val="2"/>
        <charset val="134"/>
      </rPr>
      <t xml:space="preserve"> </t>
    </r>
    <r>
      <rPr>
        <sz val="11"/>
        <color rgb="FF100F0D"/>
        <rFont val="Segoe UI"/>
        <family val="3"/>
        <charset val="134"/>
      </rPr>
      <t xml:space="preserve">financial</t>
    </r>
    <r>
      <rPr>
        <sz val="11"/>
        <color rgb="FF000000"/>
        <rFont val="Calibri"/>
        <family val="2"/>
        <charset val="134"/>
      </rPr>
      <t xml:space="preserve"> </t>
    </r>
    <r>
      <rPr>
        <sz val="11"/>
        <color rgb="FF100F0D"/>
        <rFont val="Segoe UI"/>
        <family val="3"/>
        <charset val="134"/>
      </rPr>
      <t xml:space="preserve">assets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liabilities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</si>
  <si>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</si>
  <si>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instrument</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</si>
  <si>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gold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SDRs</t>
    </r>
  </si>
  <si>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than</t>
    </r>
    <r>
      <rPr>
        <sz val="11"/>
        <color rgb="FF000000"/>
        <rFont val="Calibri"/>
        <family val="2"/>
        <charset val="134"/>
      </rPr>
      <t xml:space="preserve"> </t>
    </r>
    <r>
      <rPr>
        <sz val="11"/>
        <color rgb="FF000000"/>
        <rFont val="Segoe UI"/>
        <family val="3"/>
        <charset val="134"/>
      </rPr>
      <t xml:space="preserve">shares</t>
    </r>
  </si>
  <si>
    <r>
      <rPr>
        <sz val="11"/>
        <color rgb="FF000000"/>
        <rFont val="Segoe UI"/>
        <family val="3"/>
        <charset val="134"/>
      </rPr>
      <t xml:space="preserve">Shares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equity</t>
    </r>
  </si>
  <si>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debtor</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</si>
  <si>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</si>
  <si>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Drawing</t>
    </r>
    <r>
      <rPr>
        <sz val="11"/>
        <color rgb="FF000000"/>
        <rFont val="Calibri"/>
        <family val="2"/>
        <charset val="134"/>
      </rPr>
      <t xml:space="preserve"> </t>
    </r>
    <r>
      <rPr>
        <sz val="11"/>
        <color rgb="FF000000"/>
        <rFont val="Segoe UI"/>
        <family val="3"/>
        <charset val="134"/>
      </rPr>
      <t xml:space="preserve">Rights</t>
    </r>
    <r>
      <rPr>
        <sz val="11"/>
        <color rgb="FF000000"/>
        <rFont val="Calibri"/>
        <family val="2"/>
        <charset val="134"/>
      </rPr>
      <t xml:space="preserve"> </t>
    </r>
    <r>
      <rPr>
        <sz val="11"/>
        <color rgb="FF000000"/>
        <rFont val="Segoe UI"/>
        <family val="3"/>
        <charset val="134"/>
      </rPr>
      <t xml:space="preserve">(SDRs)</t>
    </r>
  </si>
  <si>
    <t xml:space="preserve">Total revenue and grants </t>
  </si>
  <si>
    <t xml:space="preserve">revenue</t>
  </si>
  <si>
    <t xml:space="preserve">total expenditure </t>
  </si>
  <si>
    <t xml:space="preserve">expense check </t>
  </si>
  <si>
    <t xml:space="preserve">compensation to employees</t>
  </si>
  <si>
    <t xml:space="preserve">BZ</t>
  </si>
  <si>
    <t xml:space="preserve">Belize: Operations of the Central Government</t>
  </si>
  <si>
    <t xml:space="preserve">(Belize dollars)</t>
  </si>
  <si>
    <t xml:space="preserve">Est. </t>
  </si>
  <si>
    <t xml:space="preserve">Revenue and grants </t>
  </si>
  <si>
    <t xml:space="preserve">Of which:  Non-oil revenue</t>
  </si>
  <si>
    <t xml:space="preserve">Current Revenue</t>
  </si>
  <si>
    <t xml:space="preserve">Current revenue</t>
  </si>
  <si>
    <t xml:space="preserve">L3_current_revenue </t>
  </si>
  <si>
    <t xml:space="preserve"> Petroleum Operations </t>
  </si>
  <si>
    <t xml:space="preserve">Of which : Petroleum Operations </t>
  </si>
  <si>
    <t xml:space="preserve"> General Sales Tax</t>
  </si>
  <si>
    <t xml:space="preserve">Other Tax</t>
  </si>
  <si>
    <t xml:space="preserve">other tax</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</si>
  <si>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</si>
  <si>
    <t xml:space="preserve">Exceptional Fees And Charges</t>
  </si>
  <si>
    <t xml:space="preserve">Exceptional fees and charges</t>
  </si>
  <si>
    <t xml:space="preserve">Other Recurrent </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</si>
  <si>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</si>
  <si>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II)</t>
    </r>
  </si>
  <si>
    <t xml:space="preserve">Enviromental </t>
  </si>
  <si>
    <t xml:space="preserve">Environmental Expenditure</t>
  </si>
  <si>
    <t xml:space="preserve">Foreign financed expenditure (Capital III) </t>
  </si>
  <si>
    <t xml:space="preserve">Unidentified Expenditure</t>
  </si>
  <si>
    <t xml:space="preserve">Unidentified expenditure</t>
  </si>
  <si>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</si>
  <si>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Segoe UI"/>
        <family val="3"/>
        <charset val="134"/>
      </rPr>
      <t xml:space="preserve">Nongrant,</t>
    </r>
    <r>
      <rPr>
        <sz val="11"/>
        <color rgb="FF000000"/>
        <rFont val="Calibri"/>
        <family val="2"/>
        <charset val="134"/>
      </rPr>
      <t xml:space="preserve"> </t>
    </r>
    <r>
      <rPr>
        <b val="true"/>
        <sz val="11"/>
        <color rgb="FF000000"/>
        <rFont val="Segoe UI"/>
        <family val="3"/>
        <charset val="134"/>
      </rPr>
      <t xml:space="preserve">non-oil</t>
    </r>
    <r>
      <rPr>
        <sz val="11"/>
        <color rgb="FF000000"/>
        <rFont val="Calibri"/>
        <family val="2"/>
        <charset val="134"/>
      </rPr>
      <t xml:space="preserve"> </t>
    </r>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</si>
  <si>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</si>
  <si>
    <t xml:space="preserve">Privatization</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</si>
  <si>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(net)</t>
    </r>
  </si>
  <si>
    <t xml:space="preserve">Central government borrowing requirement</t>
  </si>
  <si>
    <t xml:space="preserve">Banking System</t>
  </si>
  <si>
    <t xml:space="preserve">Banking system</t>
  </si>
  <si>
    <t xml:space="preserve">Refinancing DFC</t>
  </si>
  <si>
    <t xml:space="preserve">Of which:  Amortization</t>
  </si>
  <si>
    <t xml:space="preserve">Refinancing Of Development Finance Corporation </t>
  </si>
  <si>
    <t xml:space="preserve">Refinancing of DFC</t>
  </si>
  <si>
    <t xml:space="preserve">Contributions To Sinking Funds</t>
  </si>
  <si>
    <t xml:space="preserve">Contributions to sinking funds</t>
  </si>
  <si>
    <t xml:space="preserve">Fiscal financing gap</t>
  </si>
  <si>
    <t xml:space="preserve">Exceptional Financing </t>
  </si>
  <si>
    <t xml:space="preserve">Exceptional financing </t>
  </si>
  <si>
    <r>
      <rPr>
        <b val="true"/>
        <i val="true"/>
        <sz val="11"/>
        <color rgb="FF000000"/>
        <rFont val="Segoe UI"/>
        <family val="3"/>
        <charset val="134"/>
      </rPr>
      <t xml:space="preserve">Memorandum</t>
    </r>
    <r>
      <rPr>
        <b val="true"/>
        <i val="true"/>
        <sz val="11"/>
        <color rgb="FF000000"/>
        <rFont val="Calibri"/>
        <family val="2"/>
        <charset val="134"/>
      </rPr>
      <t xml:space="preserve"> </t>
    </r>
    <r>
      <rPr>
        <b val="true"/>
        <i val="true"/>
        <sz val="11"/>
        <color rgb="FF000000"/>
        <rFont val="Segoe UI"/>
        <family val="3"/>
        <charset val="134"/>
      </rPr>
      <t xml:space="preserve">items:</t>
    </r>
  </si>
  <si>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revenue</t>
    </r>
  </si>
  <si>
    <t xml:space="preserve">total revenue check </t>
  </si>
  <si>
    <t xml:space="preserve">capital check </t>
  </si>
  <si>
    <t xml:space="preserve">edxternal check </t>
  </si>
  <si>
    <t xml:space="preserve">BJ</t>
  </si>
  <si>
    <t xml:space="preserve">Benin: Consolidated Central Government Operations</t>
  </si>
  <si>
    <t xml:space="preserve">(CFA franc BCEAO)</t>
  </si>
  <si>
    <t xml:space="preserve">Tax on international trade</t>
  </si>
  <si>
    <t xml:space="preserve">Direct and Indirect Taxes</t>
  </si>
  <si>
    <t xml:space="preserve">Direct and indirect taxes</t>
  </si>
  <si>
    <t xml:space="preserve">Budget Support Grants</t>
  </si>
  <si>
    <t xml:space="preserve">Budget grant</t>
  </si>
  <si>
    <t xml:space="preserve">Current primary expenditure</t>
  </si>
  <si>
    <t xml:space="preserve">Wage bill</t>
  </si>
  <si>
    <t xml:space="preserve">Pensions and Scholarships</t>
  </si>
  <si>
    <t xml:space="preserve">Pensions and scholarships</t>
  </si>
  <si>
    <t xml:space="preserve">Other Primary Current Expenditure</t>
  </si>
  <si>
    <t xml:space="preserve">Other primary current expenditure</t>
  </si>
  <si>
    <t xml:space="preserve">Transfer Payments</t>
  </si>
  <si>
    <t xml:space="preserve">Current transfers</t>
  </si>
  <si>
    <t xml:space="preserve">of which: subsidies to the cotton sector</t>
  </si>
  <si>
    <t xml:space="preserve">of which: subsidies to the energy sector</t>
  </si>
  <si>
    <t xml:space="preserve">Other current expenditure</t>
  </si>
  <si>
    <t xml:space="preserve">Expenditure on goods and services </t>
  </si>
  <si>
    <t xml:space="preserve">Internal debt</t>
  </si>
  <si>
    <t xml:space="preserve">External debt</t>
  </si>
  <si>
    <t xml:space="preserve">Capital expenditure and net lending</t>
  </si>
  <si>
    <t xml:space="preserve">Capital expenditure</t>
  </si>
  <si>
    <t xml:space="preserve">Financed by domestic resources</t>
  </si>
  <si>
    <t xml:space="preserve">Financed by external resources</t>
  </si>
  <si>
    <t xml:space="preserve">Overall balance (payment order basis, excl. grants) </t>
  </si>
  <si>
    <t xml:space="preserve">Primary balance</t>
  </si>
  <si>
    <t xml:space="preserve">Basic primary balance</t>
  </si>
  <si>
    <t xml:space="preserve">Change in arrears </t>
  </si>
  <si>
    <t xml:space="preserve">Domestic debt (net)</t>
  </si>
  <si>
    <t xml:space="preserve">Float</t>
  </si>
  <si>
    <t xml:space="preserve">Overall balance (cash basis, excl. grants)</t>
  </si>
  <si>
    <t xml:space="preserve">Domestic financing</t>
  </si>
  <si>
    <t xml:space="preserve">Bank financing</t>
  </si>
  <si>
    <t xml:space="preserve">Net use of IMF resources</t>
  </si>
  <si>
    <t xml:space="preserve">   Repayments</t>
  </si>
  <si>
    <t xml:space="preserve">Nonbank Financing</t>
  </si>
  <si>
    <t xml:space="preserve">Nonbank financing</t>
  </si>
  <si>
    <t xml:space="preserve">Restructuring</t>
  </si>
  <si>
    <t xml:space="preserve">other</t>
  </si>
  <si>
    <t xml:space="preserve">External financing (without grants)</t>
  </si>
  <si>
    <t xml:space="preserve">External financing (with grants, as given)</t>
  </si>
  <si>
    <t xml:space="preserve">Project financing</t>
  </si>
  <si>
    <t xml:space="preserve">Amortization due</t>
  </si>
  <si>
    <t xml:space="preserve">Budgetary assistance (without grants)</t>
  </si>
  <si>
    <t xml:space="preserve">Budgetary assistance (with grants, as given)</t>
  </si>
  <si>
    <t xml:space="preserve">grants</t>
  </si>
  <si>
    <t xml:space="preserve">loans</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</si>
  <si>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O</t>
    </r>
    <r>
      <rPr>
        <sz val="11"/>
        <color rgb="FF000000"/>
        <rFont val="Arial"/>
        <family val="3"/>
        <charset val="134"/>
      </rPr>
      <t xml:space="preserve">btained</t>
    </r>
  </si>
  <si>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obtained</t>
    </r>
  </si>
  <si>
    <t xml:space="preserve">Multilateral Debt Relief Initiative grants</t>
  </si>
  <si>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grants</t>
    </r>
  </si>
  <si>
    <t xml:space="preserve">totatl revenue and grants check </t>
  </si>
  <si>
    <t xml:space="preserve">interest check </t>
  </si>
  <si>
    <t xml:space="preserve">external Check </t>
  </si>
  <si>
    <t xml:space="preserve">BT</t>
  </si>
  <si>
    <t xml:space="preserve"> Bhutan: Government Budget Summary</t>
  </si>
  <si>
    <t xml:space="preserve">(ngultrum)</t>
  </si>
  <si>
    <t xml:space="preserve">Domestic revenue</t>
  </si>
  <si>
    <t xml:space="preserve">Income taxes</t>
  </si>
  <si>
    <t xml:space="preserve">Taxes on domestic goods</t>
  </si>
  <si>
    <t xml:space="preserve">Taxes in international trade</t>
  </si>
  <si>
    <t xml:space="preserve">Direct Tax</t>
  </si>
  <si>
    <r>
      <rPr>
        <sz val="12"/>
        <color rgb="FF000000"/>
        <rFont val="Segoe UI"/>
        <family val="3"/>
        <charset val="134"/>
      </rPr>
      <t xml:space="preserve">Direct</t>
    </r>
    <r>
      <rPr>
        <sz val="12"/>
        <color rgb="FF000000"/>
        <rFont val="Calibri"/>
        <family val="2"/>
        <charset val="134"/>
      </rPr>
      <t xml:space="preserve"> </t>
    </r>
    <r>
      <rPr>
        <sz val="12"/>
        <color rgb="FF000000"/>
        <rFont val="Segoe UI"/>
        <family val="3"/>
        <charset val="134"/>
      </rPr>
      <t xml:space="preserve">tax</t>
    </r>
  </si>
  <si>
    <r>
      <rPr>
        <i val="true"/>
        <sz val="12"/>
        <color rgb="FF000000"/>
        <rFont val="Segoe UI"/>
        <family val="3"/>
        <charset val="134"/>
      </rPr>
      <t xml:space="preserve">Of</t>
    </r>
    <r>
      <rPr>
        <sz val="12"/>
        <color rgb="FF000000"/>
        <rFont val="Calibri"/>
        <family val="2"/>
        <charset val="134"/>
      </rPr>
      <t xml:space="preserve"> </t>
    </r>
    <r>
      <rPr>
        <i val="true"/>
        <sz val="12"/>
        <color rgb="FF000000"/>
        <rFont val="Segoe UI"/>
        <family val="3"/>
        <charset val="134"/>
      </rPr>
      <t xml:space="preserve">which:</t>
    </r>
    <r>
      <rPr>
        <sz val="12"/>
        <color rgb="FF000000"/>
        <rFont val="Calibri"/>
        <family val="2"/>
        <charset val="134"/>
      </rPr>
      <t xml:space="preserve">  </t>
    </r>
    <r>
      <rPr>
        <sz val="12"/>
        <color rgb="FF000000"/>
        <rFont val="Segoe UI"/>
        <family val="3"/>
        <charset val="134"/>
      </rPr>
      <t xml:space="preserve">Hydropower-related</t>
    </r>
    <r>
      <rPr>
        <sz val="12"/>
        <color rgb="FF000000"/>
        <rFont val="Calibri"/>
        <family val="2"/>
        <charset val="134"/>
      </rPr>
      <t xml:space="preserve"> </t>
    </r>
    <r>
      <rPr>
        <sz val="12"/>
        <color rgb="FF000000"/>
        <rFont val="Segoe UI"/>
        <family val="3"/>
        <charset val="134"/>
      </rPr>
      <t xml:space="preserve">1/</t>
    </r>
  </si>
  <si>
    <t xml:space="preserve">Indirect Tax</t>
  </si>
  <si>
    <r>
      <rPr>
        <sz val="12"/>
        <color rgb="FF000000"/>
        <rFont val="Segoe UI"/>
        <family val="3"/>
        <charset val="134"/>
      </rPr>
      <t xml:space="preserve">Indirect</t>
    </r>
    <r>
      <rPr>
        <sz val="12"/>
        <color rgb="FF000000"/>
        <rFont val="Calibri"/>
        <family val="2"/>
        <charset val="134"/>
      </rPr>
      <t xml:space="preserve"> </t>
    </r>
    <r>
      <rPr>
        <sz val="12"/>
        <color rgb="FF000000"/>
        <rFont val="Segoe UI"/>
        <family val="3"/>
        <charset val="134"/>
      </rPr>
      <t xml:space="preserve">tax</t>
    </r>
  </si>
  <si>
    <t xml:space="preserve">Profit Transfers </t>
  </si>
  <si>
    <t xml:space="preserve">Profit transfers </t>
  </si>
  <si>
    <t xml:space="preserve">Royalties</t>
  </si>
  <si>
    <t xml:space="preserve">Dividends</t>
  </si>
  <si>
    <r>
      <rPr>
        <i val="true"/>
        <sz val="12"/>
        <color rgb="FF000000"/>
        <rFont val="Segoe UI"/>
        <family val="3"/>
        <charset val="134"/>
      </rPr>
      <t xml:space="preserve">Of</t>
    </r>
    <r>
      <rPr>
        <sz val="12"/>
        <color rgb="FF000000"/>
        <rFont val="Calibri"/>
        <family val="2"/>
        <charset val="134"/>
      </rPr>
      <t xml:space="preserve"> </t>
    </r>
    <r>
      <rPr>
        <i val="true"/>
        <sz val="12"/>
        <color rgb="FF000000"/>
        <rFont val="Segoe UI"/>
        <family val="3"/>
        <charset val="134"/>
      </rPr>
      <t xml:space="preserve">which:</t>
    </r>
    <r>
      <rPr>
        <sz val="12"/>
        <color rgb="FF000000"/>
        <rFont val="Calibri"/>
        <family val="2"/>
        <charset val="134"/>
      </rPr>
      <t xml:space="preserve">  </t>
    </r>
    <r>
      <rPr>
        <sz val="12"/>
        <color rgb="FF000000"/>
        <rFont val="Segoe UI"/>
        <family val="3"/>
        <charset val="134"/>
      </rPr>
      <t xml:space="preserve">DHI</t>
    </r>
    <r>
      <rPr>
        <sz val="12"/>
        <color rgb="FF000000"/>
        <rFont val="Calibri"/>
        <family val="2"/>
        <charset val="134"/>
      </rPr>
      <t xml:space="preserve"> </t>
    </r>
    <r>
      <rPr>
        <sz val="12"/>
        <color rgb="FF000000"/>
        <rFont val="Segoe UI"/>
        <family val="3"/>
        <charset val="134"/>
      </rPr>
      <t xml:space="preserve">dividend</t>
    </r>
    <r>
      <rPr>
        <sz val="12"/>
        <color rgb="FF000000"/>
        <rFont val="Calibri"/>
        <family val="2"/>
        <charset val="134"/>
      </rPr>
      <t xml:space="preserve"> </t>
    </r>
    <r>
      <rPr>
        <sz val="12"/>
        <color rgb="FF000000"/>
        <rFont val="Segoe UI"/>
        <family val="3"/>
        <charset val="134"/>
      </rPr>
      <t xml:space="preserve">2/</t>
    </r>
  </si>
  <si>
    <r>
      <rPr>
        <i val="true"/>
        <sz val="12"/>
        <color rgb="FF000000"/>
        <rFont val="Segoe UI"/>
        <family val="3"/>
        <charset val="134"/>
      </rPr>
      <t xml:space="preserve">Of</t>
    </r>
    <r>
      <rPr>
        <sz val="12"/>
        <color rgb="FF000000"/>
        <rFont val="Calibri"/>
        <family val="2"/>
        <charset val="134"/>
      </rPr>
      <t xml:space="preserve"> </t>
    </r>
    <r>
      <rPr>
        <i val="true"/>
        <sz val="12"/>
        <color rgb="FF000000"/>
        <rFont val="Segoe UI"/>
        <family val="3"/>
        <charset val="134"/>
      </rPr>
      <t xml:space="preserve">which:</t>
    </r>
    <r>
      <rPr>
        <sz val="12"/>
        <color rgb="FF000000"/>
        <rFont val="Calibri"/>
        <family val="2"/>
        <charset val="134"/>
      </rPr>
      <t xml:space="preserve">  </t>
    </r>
    <r>
      <rPr>
        <sz val="12"/>
        <color rgb="FF000000"/>
        <rFont val="Segoe UI"/>
        <family val="3"/>
        <charset val="134"/>
      </rPr>
      <t xml:space="preserve">Hydropower</t>
    </r>
    <r>
      <rPr>
        <sz val="12"/>
        <color rgb="FF000000"/>
        <rFont val="Calibri"/>
        <family val="2"/>
        <charset val="134"/>
      </rPr>
      <t xml:space="preserve"> </t>
    </r>
    <r>
      <rPr>
        <sz val="12"/>
        <color rgb="FF000000"/>
        <rFont val="Segoe UI"/>
        <family val="3"/>
        <charset val="134"/>
      </rPr>
      <t xml:space="preserve">dividend</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profit</t>
    </r>
    <r>
      <rPr>
        <sz val="12"/>
        <color rgb="FF000000"/>
        <rFont val="Calibri"/>
        <family val="2"/>
        <charset val="134"/>
      </rPr>
      <t xml:space="preserve"> </t>
    </r>
    <r>
      <rPr>
        <sz val="12"/>
        <color rgb="FF000000"/>
        <rFont val="Segoe UI"/>
        <family val="3"/>
        <charset val="134"/>
      </rPr>
      <t xml:space="preserve">transfers</t>
    </r>
    <r>
      <rPr>
        <sz val="12"/>
        <color rgb="FF000000"/>
        <rFont val="Calibri"/>
        <family val="2"/>
        <charset val="134"/>
      </rPr>
      <t xml:space="preserve"> </t>
    </r>
    <r>
      <rPr>
        <sz val="12"/>
        <color rgb="FF000000"/>
        <rFont val="Segoe UI"/>
        <family val="3"/>
        <charset val="134"/>
      </rPr>
      <t xml:space="preserve">3/</t>
    </r>
  </si>
  <si>
    <t xml:space="preserve">Grants from India</t>
  </si>
  <si>
    <t xml:space="preserve">From India</t>
  </si>
  <si>
    <t xml:space="preserve">Wages and salaries</t>
  </si>
  <si>
    <t xml:space="preserve">Current balance (excl. grants)</t>
  </si>
  <si>
    <r>
      <rPr>
        <sz val="12"/>
        <color rgb="FF000000"/>
        <rFont val="Segoe UI"/>
        <family val="3"/>
        <charset val="134"/>
      </rPr>
      <t xml:space="preserve">Primary</t>
    </r>
    <r>
      <rPr>
        <sz val="12"/>
        <color rgb="FF000000"/>
        <rFont val="Calibri"/>
        <family val="2"/>
        <charset val="134"/>
      </rPr>
      <t xml:space="preserve"> </t>
    </r>
    <r>
      <rPr>
        <sz val="12"/>
        <color rgb="FF000000"/>
        <rFont val="Segoe UI"/>
        <family val="3"/>
        <charset val="134"/>
      </rPr>
      <t xml:space="preserve">balance</t>
    </r>
  </si>
  <si>
    <t xml:space="preserve">Overall balance</t>
  </si>
  <si>
    <t xml:space="preserve">Foreign financing</t>
  </si>
  <si>
    <t xml:space="preserve">Amortization to India</t>
  </si>
  <si>
    <r>
      <rPr>
        <sz val="12"/>
        <color rgb="FF000000"/>
        <rFont val="Segoe UI"/>
        <family val="3"/>
        <charset val="134"/>
      </rPr>
      <t xml:space="preserve">Government</t>
    </r>
    <r>
      <rPr>
        <sz val="12"/>
        <color rgb="FF000000"/>
        <rFont val="Calibri"/>
        <family val="2"/>
        <charset val="134"/>
      </rPr>
      <t xml:space="preserve"> </t>
    </r>
    <r>
      <rPr>
        <sz val="12"/>
        <color rgb="FF000000"/>
        <rFont val="Segoe UI"/>
        <family val="3"/>
        <charset val="134"/>
      </rPr>
      <t xml:space="preserve">of</t>
    </r>
    <r>
      <rPr>
        <sz val="12"/>
        <color rgb="FF000000"/>
        <rFont val="Calibri"/>
        <family val="2"/>
        <charset val="134"/>
      </rPr>
      <t xml:space="preserve"> </t>
    </r>
    <r>
      <rPr>
        <sz val="12"/>
        <color rgb="FF000000"/>
        <rFont val="Segoe UI"/>
        <family val="3"/>
        <charset val="134"/>
      </rPr>
      <t xml:space="preserve">India</t>
    </r>
  </si>
  <si>
    <t xml:space="preserve">L3_amortization</t>
  </si>
  <si>
    <t xml:space="preserve">Other Amortization</t>
  </si>
  <si>
    <t xml:space="preserve">external finance check </t>
  </si>
  <si>
    <t xml:space="preserve">BO</t>
  </si>
  <si>
    <t xml:space="preserve">Bolivia: Operations of the Combined Public Sector</t>
  </si>
  <si>
    <t xml:space="preserve">(Bolivianos)</t>
  </si>
  <si>
    <t xml:space="preserve">Total revenue without grants </t>
  </si>
  <si>
    <t xml:space="preserve">Total Revenue </t>
  </si>
  <si>
    <t xml:space="preserve">Hydrocarbons</t>
  </si>
  <si>
    <t xml:space="preserve">Other Hydrocarbon Tax </t>
  </si>
  <si>
    <t xml:space="preserve">other Hydrocarbon tax </t>
  </si>
  <si>
    <t xml:space="preserve">Instituto Para El Desarrollo Humano and Royalties</t>
  </si>
  <si>
    <t xml:space="preserve">IDH and royalties</t>
  </si>
  <si>
    <t xml:space="preserve">Direct Taxes</t>
  </si>
  <si>
    <t xml:space="preserve">Direct taxes</t>
  </si>
  <si>
    <t xml:space="preserve">o/w: Corporate income tax</t>
  </si>
  <si>
    <t xml:space="preserve">Indirect Taxes</t>
  </si>
  <si>
    <t xml:space="preserve">Indirect taxes</t>
  </si>
  <si>
    <t xml:space="preserve">o/w: VAT</t>
  </si>
  <si>
    <t xml:space="preserve">o/w: Excise tax on fuel</t>
  </si>
  <si>
    <t xml:space="preserve">Other revenue</t>
  </si>
  <si>
    <t xml:space="preserve">L3_other_revenue</t>
  </si>
  <si>
    <t xml:space="preserve">Nontax Revenue with Grants and Balance</t>
  </si>
  <si>
    <t xml:space="preserve">Nontax revenue with grants and balance</t>
  </si>
  <si>
    <t xml:space="preserve">Public Enterprises Operating Balance</t>
  </si>
  <si>
    <t xml:space="preserve">Public enterprises operating balance</t>
  </si>
  <si>
    <t xml:space="preserve">Central Bank Operating Balance</t>
  </si>
  <si>
    <t xml:space="preserve">Central bank operating balance</t>
  </si>
  <si>
    <t xml:space="preserve">Expenditure</t>
  </si>
  <si>
    <t xml:space="preserve">Compensation of employees</t>
  </si>
  <si>
    <t xml:space="preserve">Purchases of Goods and Services</t>
  </si>
  <si>
    <t xml:space="preserve">Purchases of goods and services</t>
  </si>
  <si>
    <t xml:space="preserve">Social benefits 2/</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</si>
  <si>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Petroleum product subsidies</t>
    </r>
  </si>
  <si>
    <t xml:space="preserve">Social programs</t>
  </si>
  <si>
    <t xml:space="preserve">Other Expense</t>
  </si>
  <si>
    <t xml:space="preserve">Other expense</t>
  </si>
  <si>
    <t xml:space="preserve">L3_other_recurrent </t>
  </si>
  <si>
    <t xml:space="preserve">Nationalization Cost</t>
  </si>
  <si>
    <t xml:space="preserve">Nationalization cost</t>
  </si>
  <si>
    <t xml:space="preserve">Net acquisition of nonfinancial assets 3/</t>
  </si>
  <si>
    <t xml:space="preserve">o/w: Public Enterprises</t>
  </si>
  <si>
    <t xml:space="preserve">net lending</t>
  </si>
  <si>
    <t xml:space="preserve">Gross operating balance</t>
  </si>
  <si>
    <t xml:space="preserve">Net lending/borrowing (overall balance)</t>
  </si>
  <si>
    <t xml:space="preserve">Overall balance before nationalization</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</si>
  <si>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non-hydrocarbon balance 2/</t>
    </r>
  </si>
  <si>
    <t xml:space="preserve">Overall balance after nationalization</t>
  </si>
  <si>
    <t xml:space="preserve">Of which:  non hydrocarbons balance</t>
  </si>
  <si>
    <t xml:space="preserve">Net financial transactions</t>
  </si>
  <si>
    <t xml:space="preserve">Net acquisition of financial assets 4/</t>
  </si>
  <si>
    <t xml:space="preserve">Net incurrence of liabilities</t>
  </si>
  <si>
    <t xml:space="preserve">L1_finance</t>
  </si>
  <si>
    <t xml:space="preserve">L2_external</t>
  </si>
  <si>
    <t xml:space="preserve">Other External</t>
  </si>
  <si>
    <t xml:space="preserve">Other external</t>
  </si>
  <si>
    <t xml:space="preserve">L2_domestic</t>
  </si>
  <si>
    <t xml:space="preserve">Central Bank</t>
  </si>
  <si>
    <t xml:space="preserve">Pension Funds</t>
  </si>
  <si>
    <t xml:space="preserve">Pension funds</t>
  </si>
  <si>
    <t xml:space="preserve">Other Domestic</t>
  </si>
  <si>
    <t xml:space="preserve">Other domestic</t>
  </si>
  <si>
    <t xml:space="preserve">Other revenue check</t>
  </si>
  <si>
    <t xml:space="preserve">othere expense check </t>
  </si>
  <si>
    <t xml:space="preserve">gdp </t>
  </si>
  <si>
    <t xml:space="preserve">BA</t>
  </si>
  <si>
    <t xml:space="preserve">Bosnia and Herzegovina: General Government Statement of Operations</t>
  </si>
  <si>
    <t xml:space="preserve">(  Convertible marka)</t>
  </si>
  <si>
    <r>
      <rPr>
        <sz val="11"/>
        <color rgb="FF000000"/>
        <rFont val="Segoe UI"/>
        <family val="3"/>
        <charset val="134"/>
      </rPr>
      <t xml:space="preserve">Direct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</si>
  <si>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Indirect</t>
    </r>
    <r>
      <rPr>
        <sz val="11"/>
        <color rgb="FF000000"/>
        <rFont val="Calibri"/>
        <family val="2"/>
        <charset val="134"/>
      </rPr>
      <t xml:space="preserve"> </t>
    </r>
    <r>
      <rPr>
        <sz val="11"/>
        <color rgb="FF000000"/>
        <rFont val="Segoe UI"/>
        <family val="3"/>
        <charset val="134"/>
      </rPr>
      <t xml:space="preserve">taxes</t>
    </r>
  </si>
  <si>
    <t xml:space="preserve">Value- Added Taxes </t>
  </si>
  <si>
    <r>
      <rPr>
        <sz val="11"/>
        <color rgb="FF000000"/>
        <rFont val="Arial"/>
        <family val="3"/>
        <charset val="134"/>
      </rPr>
      <t xml:space="preserve">VAT</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Sales</t>
    </r>
    <r>
      <rPr>
        <sz val="11"/>
        <color rgb="FF000000"/>
        <rFont val="Calibri"/>
        <family val="2"/>
        <charset val="134"/>
      </rPr>
      <t xml:space="preserve"> </t>
    </r>
    <r>
      <rPr>
        <sz val="11"/>
        <color rgb="FF000000"/>
        <rFont val="Arial"/>
        <family val="3"/>
        <charset val="134"/>
      </rPr>
      <t xml:space="preserve">tax</t>
    </r>
  </si>
  <si>
    <t xml:space="preserve">L4_indirect_taxes</t>
  </si>
  <si>
    <t xml:space="preserve">Trade Taxes</t>
  </si>
  <si>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taxes</t>
    </r>
  </si>
  <si>
    <t xml:space="preserve">Other Indirect Taxes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</si>
  <si>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taxes</t>
    </r>
  </si>
  <si>
    <t xml:space="preserve">Foreign Investment Projects</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</si>
  <si>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projects</t>
    </r>
  </si>
  <si>
    <t xml:space="preserve">Use of Goods and Services</t>
  </si>
  <si>
    <t xml:space="preserve">Subsidies and Transfers to Non-Public Agents </t>
  </si>
  <si>
    <t xml:space="preserve">Subsidies and transfers to non-public agents </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</si>
  <si>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</si>
  <si>
    <t xml:space="preserve">L3_subsidies </t>
  </si>
  <si>
    <t xml:space="preserve">Other Transfers to Households</t>
  </si>
  <si>
    <t xml:space="preserve">Other transfers to households</t>
  </si>
  <si>
    <t xml:space="preserve">Subsidies to Industry and Agriculture</t>
  </si>
  <si>
    <t xml:space="preserve">Subsidies to industry and agriculture</t>
  </si>
  <si>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acquisition</t>
    </r>
    <r>
      <rPr>
        <sz val="11"/>
        <color rgb="FF000000"/>
        <rFont val="Calibri"/>
        <family val="2"/>
        <charset val="134"/>
      </rPr>
      <t xml:space="preserve"> </t>
    </r>
    <r>
      <rPr>
        <b val="true"/>
        <sz val="11"/>
        <color rgb="FF000000"/>
        <rFont val="Segoe UI"/>
        <family val="3"/>
        <charset val="134"/>
      </rPr>
      <t xml:space="preserve">of</t>
    </r>
    <r>
      <rPr>
        <sz val="11"/>
        <color rgb="FF000000"/>
        <rFont val="Calibri"/>
        <family val="2"/>
        <charset val="134"/>
      </rPr>
      <t xml:space="preserve"> </t>
    </r>
    <r>
      <rPr>
        <b val="true"/>
        <sz val="11"/>
        <color rgb="FF000000"/>
        <rFont val="Segoe UI"/>
        <family val="3"/>
        <charset val="134"/>
      </rPr>
      <t xml:space="preserve">nonfinancial</t>
    </r>
    <r>
      <rPr>
        <sz val="11"/>
        <color rgb="FF000000"/>
        <rFont val="Calibri"/>
        <family val="2"/>
        <charset val="134"/>
      </rPr>
      <t xml:space="preserve"> </t>
    </r>
    <r>
      <rPr>
        <b val="true"/>
        <sz val="11"/>
        <color rgb="FF000000"/>
        <rFont val="Segoe UI"/>
        <family val="3"/>
        <charset val="134"/>
      </rPr>
      <t xml:space="preserve">assets</t>
    </r>
  </si>
  <si>
    <t xml:space="preserve">Capital Expenditure </t>
  </si>
  <si>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</si>
  <si>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t xml:space="preserve">Foreign Financed Capital Spending</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</si>
  <si>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</si>
  <si>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t xml:space="preserve">Domestically Financed Capital Spending</t>
  </si>
  <si>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</si>
  <si>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Disposal</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</si>
  <si>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t xml:space="preserve">Unrecorded Expenditure</t>
  </si>
  <si>
    <r>
      <rPr>
        <sz val="11"/>
        <color rgb="FF000000"/>
        <rFont val="Arial"/>
        <family val="3"/>
        <charset val="134"/>
      </rPr>
      <t xml:space="preserve">Unrecorded</t>
    </r>
    <r>
      <rPr>
        <sz val="11"/>
        <color rgb="FF000000"/>
        <rFont val="Calibri"/>
        <family val="2"/>
        <charset val="134"/>
      </rPr>
      <t xml:space="preserve"> </t>
    </r>
    <r>
      <rPr>
        <sz val="11"/>
        <color rgb="FF000000"/>
        <rFont val="Arial"/>
        <family val="3"/>
        <charset val="134"/>
      </rPr>
      <t xml:space="preserve">expenditure</t>
    </r>
  </si>
  <si>
    <t xml:space="preserve"> Discrepancy</t>
  </si>
  <si>
    <r>
      <rPr>
        <sz val="11"/>
        <color rgb="FF000000"/>
        <rFont val="Arial"/>
        <family val="3"/>
        <charset val="134"/>
      </rPr>
      <t xml:space="preserve">Consolidation</t>
    </r>
    <r>
      <rPr>
        <sz val="11"/>
        <color rgb="FF000000"/>
        <rFont val="Calibri"/>
        <family val="2"/>
        <charset val="134"/>
      </rPr>
      <t xml:space="preserve"> </t>
    </r>
    <r>
      <rPr>
        <sz val="11"/>
        <color rgb="FF000000"/>
        <rFont val="Arial"/>
        <family val="3"/>
        <charset val="134"/>
      </rPr>
      <t xml:space="preserve">error</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discrepancy</t>
    </r>
  </si>
  <si>
    <r>
      <rPr>
        <b val="true"/>
        <sz val="11"/>
        <color rgb="FF000000"/>
        <rFont val="Segoe UI"/>
        <family val="3"/>
        <charset val="134"/>
      </rPr>
      <t xml:space="preserve">Gross</t>
    </r>
    <r>
      <rPr>
        <sz val="11"/>
        <color rgb="FF000000"/>
        <rFont val="Calibri"/>
        <family val="2"/>
        <charset val="134"/>
      </rPr>
      <t xml:space="preserve"> </t>
    </r>
    <r>
      <rPr>
        <b val="true"/>
        <sz val="11"/>
        <color rgb="FF000000"/>
        <rFont val="Segoe UI"/>
        <family val="3"/>
        <charset val="134"/>
      </rPr>
      <t xml:space="preserve">/</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Operating</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minus</t>
    </r>
    <r>
      <rPr>
        <sz val="11"/>
        <color rgb="FF000000"/>
        <rFont val="Calibri"/>
        <family val="2"/>
        <charset val="134"/>
      </rPr>
      <t xml:space="preserve"> </t>
    </r>
    <r>
      <rPr>
        <b val="true"/>
        <sz val="11"/>
        <color rgb="FF000000"/>
        <rFont val="Segoe UI"/>
        <family val="3"/>
        <charset val="134"/>
      </rPr>
      <t xml:space="preserve">expense)</t>
    </r>
  </si>
  <si>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lending/borrowing</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minus</t>
    </r>
    <r>
      <rPr>
        <sz val="11"/>
        <color rgb="FF000000"/>
        <rFont val="Calibri"/>
        <family val="2"/>
        <charset val="134"/>
      </rPr>
      <t xml:space="preserve"> </t>
    </r>
    <r>
      <rPr>
        <b val="true"/>
        <sz val="11"/>
        <color rgb="FF000000"/>
        <rFont val="Segoe UI"/>
        <family val="3"/>
        <charset val="134"/>
      </rPr>
      <t xml:space="preserve">expenditure)</t>
    </r>
  </si>
  <si>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a</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</si>
  <si>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GSM</t>
    </r>
    <r>
      <rPr>
        <sz val="11"/>
        <color rgb="FF000000"/>
        <rFont val="Calibri"/>
        <family val="2"/>
        <charset val="134"/>
      </rPr>
      <t xml:space="preserve"> </t>
    </r>
    <r>
      <rPr>
        <sz val="11"/>
        <color rgb="FF000000"/>
        <rFont val="Arial"/>
        <family val="3"/>
        <charset val="134"/>
      </rPr>
      <t xml:space="preserve">proceeds</t>
    </r>
  </si>
  <si>
    <t xml:space="preserve">One-Off Operations</t>
  </si>
  <si>
    <r>
      <rPr>
        <sz val="11"/>
        <color rgb="FF000000"/>
        <rFont val="Arial"/>
        <family val="3"/>
        <charset val="134"/>
      </rPr>
      <t xml:space="preserve">One-off</t>
    </r>
    <r>
      <rPr>
        <sz val="11"/>
        <color rgb="FF000000"/>
        <rFont val="Calibri"/>
        <family val="2"/>
        <charset val="134"/>
      </rPr>
      <t xml:space="preserve"> </t>
    </r>
    <r>
      <rPr>
        <sz val="11"/>
        <color rgb="FF000000"/>
        <rFont val="Arial"/>
        <family val="3"/>
        <charset val="134"/>
      </rPr>
      <t xml:space="preserve">operations</t>
    </r>
  </si>
  <si>
    <t xml:space="preserve">Domestic Claims </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</si>
  <si>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claims</t>
    </r>
    <r>
      <rPr>
        <sz val="11"/>
        <color rgb="FF000000"/>
        <rFont val="Calibri"/>
        <family val="2"/>
        <charset val="134"/>
      </rPr>
      <t xml:space="preserve"> </t>
    </r>
    <r>
      <rPr>
        <sz val="11"/>
        <color rgb="FF000000"/>
        <rFont val="Arial"/>
        <family val="3"/>
        <charset val="134"/>
      </rPr>
      <t xml:space="preserve">(flow,</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increase)</t>
    </r>
  </si>
  <si>
    <t xml:space="preserve">Domestic Amortization</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</si>
  <si>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amortization</t>
    </r>
  </si>
  <si>
    <t xml:space="preserve">Change In Arrears And Float</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</si>
  <si>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float</t>
    </r>
  </si>
  <si>
    <t xml:space="preserve">Other Domestic Financing</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</si>
  <si>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</si>
  <si>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t xml:space="preserve">Privatization Proceeds</t>
  </si>
  <si>
    <t xml:space="preserve">Privatization proceeds</t>
  </si>
  <si>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(RS)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</si>
  <si>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t>
    </r>
  </si>
  <si>
    <t xml:space="preserve">For Budget Support</t>
  </si>
  <si>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</si>
  <si>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t xml:space="preserve">For Investment</t>
  </si>
  <si>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investment</t>
    </r>
  </si>
  <si>
    <t xml:space="preserve">Drawings</t>
  </si>
  <si>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acquisition</t>
    </r>
    <r>
      <rPr>
        <sz val="11"/>
        <color rgb="FF000000"/>
        <rFont val="Calibri"/>
        <family val="2"/>
        <charset val="134"/>
      </rPr>
      <t xml:space="preserve"> </t>
    </r>
    <r>
      <rPr>
        <b val="true"/>
        <sz val="11"/>
        <color rgb="FF000000"/>
        <rFont val="Segoe UI"/>
        <family val="3"/>
        <charset val="134"/>
      </rPr>
      <t xml:space="preserve">of</t>
    </r>
    <r>
      <rPr>
        <sz val="11"/>
        <color rgb="FF000000"/>
        <rFont val="Calibri"/>
        <family val="2"/>
        <charset val="134"/>
      </rPr>
      <t xml:space="preserve"> </t>
    </r>
    <r>
      <rPr>
        <b val="true"/>
        <sz val="11"/>
        <color rgb="FF000000"/>
        <rFont val="Segoe UI"/>
        <family val="3"/>
        <charset val="134"/>
      </rPr>
      <t xml:space="preserve">financial</t>
    </r>
    <r>
      <rPr>
        <sz val="11"/>
        <color rgb="FF000000"/>
        <rFont val="Calibri"/>
        <family val="2"/>
        <charset val="134"/>
      </rPr>
      <t xml:space="preserve"> </t>
    </r>
    <r>
      <rPr>
        <b val="true"/>
        <sz val="11"/>
        <color rgb="FF000000"/>
        <rFont val="Segoe UI"/>
        <family val="3"/>
        <charset val="134"/>
      </rPr>
      <t xml:space="preserve">assets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</si>
  <si>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</si>
  <si>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Insurance,</t>
    </r>
    <r>
      <rPr>
        <sz val="11"/>
        <color rgb="FF000000"/>
        <rFont val="Calibri"/>
        <family val="2"/>
        <charset val="134"/>
      </rPr>
      <t xml:space="preserve"> </t>
    </r>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standardized</t>
    </r>
    <r>
      <rPr>
        <sz val="11"/>
        <color rgb="FF000000"/>
        <rFont val="Calibri"/>
        <family val="2"/>
        <charset val="134"/>
      </rPr>
      <t xml:space="preserve"> </t>
    </r>
    <r>
      <rPr>
        <sz val="11"/>
        <color rgb="FF000000"/>
        <rFont val="Segoe UI"/>
        <family val="3"/>
        <charset val="134"/>
      </rPr>
      <t xml:space="preserve">guarantee</t>
    </r>
    <r>
      <rPr>
        <sz val="11"/>
        <color rgb="FF000000"/>
        <rFont val="Calibri"/>
        <family val="2"/>
        <charset val="134"/>
      </rPr>
      <t xml:space="preserve"> </t>
    </r>
    <r>
      <rPr>
        <sz val="11"/>
        <color rgb="FF000000"/>
        <rFont val="Segoe UI"/>
        <family val="3"/>
        <charset val="134"/>
      </rPr>
      <t xml:space="preserve">schemes</t>
    </r>
  </si>
  <si>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derivatives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employee</t>
    </r>
    <r>
      <rPr>
        <sz val="11"/>
        <color rgb="FF000000"/>
        <rFont val="Calibri"/>
        <family val="2"/>
        <charset val="134"/>
      </rPr>
      <t xml:space="preserve"> </t>
    </r>
    <r>
      <rPr>
        <sz val="11"/>
        <color rgb="FF000000"/>
        <rFont val="Segoe UI"/>
        <family val="3"/>
        <charset val="134"/>
      </rPr>
      <t xml:space="preserve">stock</t>
    </r>
    <r>
      <rPr>
        <sz val="11"/>
        <color rgb="FF000000"/>
        <rFont val="Calibri"/>
        <family val="2"/>
        <charset val="134"/>
      </rPr>
      <t xml:space="preserve"> </t>
    </r>
    <r>
      <rPr>
        <sz val="11"/>
        <color rgb="FF000000"/>
        <rFont val="Segoe UI"/>
        <family val="3"/>
        <charset val="134"/>
      </rPr>
      <t xml:space="preserve">options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</si>
  <si>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assets</t>
    </r>
  </si>
  <si>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incurrence</t>
    </r>
    <r>
      <rPr>
        <sz val="11"/>
        <color rgb="FF000000"/>
        <rFont val="Calibri"/>
        <family val="2"/>
        <charset val="134"/>
      </rPr>
      <t xml:space="preserve"> </t>
    </r>
    <r>
      <rPr>
        <b val="true"/>
        <sz val="11"/>
        <color rgb="FF000000"/>
        <rFont val="Segoe UI"/>
        <family val="3"/>
        <charset val="134"/>
      </rPr>
      <t xml:space="preserve">of</t>
    </r>
    <r>
      <rPr>
        <sz val="11"/>
        <color rgb="FF000000"/>
        <rFont val="Calibri"/>
        <family val="2"/>
        <charset val="134"/>
      </rPr>
      <t xml:space="preserve"> </t>
    </r>
    <r>
      <rPr>
        <b val="true"/>
        <sz val="11"/>
        <color rgb="FF000000"/>
        <rFont val="Segoe UI"/>
        <family val="3"/>
        <charset val="134"/>
      </rPr>
      <t xml:space="preserve">liabilities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</si>
  <si>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liabilities</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</si>
  <si>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obligations</t>
    </r>
    <r>
      <rPr>
        <sz val="11"/>
        <color rgb="FF000000"/>
        <rFont val="Calibri"/>
        <family val="2"/>
        <charset val="134"/>
      </rPr>
      <t xml:space="preserve"> </t>
    </r>
    <r>
      <rPr>
        <sz val="11"/>
        <color rgb="FF000000"/>
        <rFont val="Segoe UI"/>
        <family val="3"/>
        <charset val="134"/>
      </rPr>
      <t xml:space="preserve">under</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Law</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Internal</t>
    </r>
    <r>
      <rPr>
        <sz val="11"/>
        <color rgb="FF000000"/>
        <rFont val="Calibri"/>
        <family val="2"/>
        <charset val="134"/>
      </rPr>
      <t xml:space="preserve"> </t>
    </r>
    <r>
      <rPr>
        <sz val="11"/>
        <color rgb="FF000000"/>
        <rFont val="Segoe UI"/>
        <family val="3"/>
        <charset val="134"/>
      </rPr>
      <t xml:space="preserve">Debt, issued guarantees, and other obligations from previous years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</si>
  <si>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liabilities</t>
    </r>
  </si>
  <si>
    <r>
      <rPr>
        <b val="true"/>
        <sz val="11"/>
        <color rgb="FF000000"/>
        <rFont val="Segoe UI"/>
        <family val="3"/>
        <charset val="134"/>
      </rPr>
      <t xml:space="preserve">Financing</t>
    </r>
    <r>
      <rPr>
        <sz val="11"/>
        <color rgb="FF000000"/>
        <rFont val="Calibri"/>
        <family val="2"/>
        <charset val="134"/>
      </rPr>
      <t xml:space="preserve"> </t>
    </r>
    <r>
      <rPr>
        <b val="true"/>
        <sz val="11"/>
        <color rgb="FF000000"/>
        <rFont val="Segoe UI"/>
        <family val="3"/>
        <charset val="134"/>
      </rPr>
      <t xml:space="preserve">gap</t>
    </r>
  </si>
  <si>
    <r>
      <rPr>
        <sz val="11"/>
        <color rgb="FF000000"/>
        <rFont val="Segoe UI"/>
        <family val="3"/>
        <charset val="134"/>
      </rPr>
      <t xml:space="preserve">Identified</t>
    </r>
    <r>
      <rPr>
        <sz val="11"/>
        <color rgb="FF000000"/>
        <rFont val="Calibri"/>
        <family val="2"/>
        <charset val="134"/>
      </rPr>
      <t xml:space="preserve"> </t>
    </r>
    <r>
      <rPr>
        <sz val="11"/>
        <color rgb="FF000000"/>
        <rFont val="Segoe UI"/>
        <family val="3"/>
        <charset val="134"/>
      </rPr>
      <t xml:space="preserve">financing</t>
    </r>
  </si>
  <si>
    <t xml:space="preserve">WB</t>
  </si>
  <si>
    <t xml:space="preserve">EU</t>
  </si>
  <si>
    <r>
      <rPr>
        <sz val="11"/>
        <color rgb="FF000000"/>
        <rFont val="Segoe UI"/>
        <family val="3"/>
        <charset val="134"/>
      </rPr>
      <t xml:space="preserve">Unidentified</t>
    </r>
    <r>
      <rPr>
        <sz val="11"/>
        <color rgb="FF000000"/>
        <rFont val="Calibri"/>
        <family val="2"/>
        <charset val="134"/>
      </rPr>
      <t xml:space="preserve"> </t>
    </r>
    <r>
      <rPr>
        <sz val="11"/>
        <color rgb="FF000000"/>
        <rFont val="Segoe UI"/>
        <family val="3"/>
        <charset val="134"/>
      </rPr>
      <t xml:space="preserve">financing</t>
    </r>
  </si>
  <si>
    <r>
      <rPr>
        <b val="true"/>
        <sz val="11"/>
        <color rgb="FF000000"/>
        <rFont val="Segoe UI"/>
        <family val="3"/>
        <charset val="134"/>
      </rPr>
      <t xml:space="preserve">Statistical</t>
    </r>
    <r>
      <rPr>
        <sz val="11"/>
        <color rgb="FF000000"/>
        <rFont val="Calibri"/>
        <family val="2"/>
        <charset val="134"/>
      </rPr>
      <t xml:space="preserve"> </t>
    </r>
    <r>
      <rPr>
        <b val="true"/>
        <sz val="11"/>
        <color rgb="FF000000"/>
        <rFont val="Segoe UI"/>
        <family val="3"/>
        <charset val="134"/>
      </rPr>
      <t xml:space="preserve">discrepancy</t>
    </r>
  </si>
  <si>
    <t xml:space="preserve">Investment expenditure check </t>
  </si>
  <si>
    <t xml:space="preserve">Domestic finance</t>
  </si>
  <si>
    <t xml:space="preserve">GDP</t>
  </si>
  <si>
    <t xml:space="preserve">%expenditure </t>
  </si>
  <si>
    <t xml:space="preserve">BW</t>
  </si>
  <si>
    <t xml:space="preserve"> Botswana: Central Government Operations</t>
  </si>
  <si>
    <t xml:space="preserve">( pula)</t>
  </si>
  <si>
    <t xml:space="preserve">Mineral</t>
  </si>
  <si>
    <t xml:space="preserve">Nonmineral</t>
  </si>
  <si>
    <t xml:space="preserve">Customs Union Receipts</t>
  </si>
  <si>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Union</t>
    </r>
    <r>
      <rPr>
        <sz val="11"/>
        <color rgb="FF000000"/>
        <rFont val="Calibri"/>
        <family val="2"/>
        <charset val="134"/>
      </rPr>
      <t xml:space="preserve"> </t>
    </r>
    <r>
      <rPr>
        <sz val="11"/>
        <color rgb="FF000000"/>
        <rFont val="Segoe UI"/>
        <family val="3"/>
        <charset val="134"/>
      </rPr>
      <t xml:space="preserve">receipts</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</si>
  <si>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</si>
  <si>
    <t xml:space="preserve">Mineral Royalties and Dividends</t>
  </si>
  <si>
    <r>
      <rPr>
        <sz val="11"/>
        <color rgb="FF000000"/>
        <rFont val="Segoe UI"/>
        <family val="3"/>
        <charset val="134"/>
      </rPr>
      <t xml:space="preserve">Mineral</t>
    </r>
    <r>
      <rPr>
        <sz val="11"/>
        <color rgb="FF000000"/>
        <rFont val="Calibri"/>
        <family val="2"/>
        <charset val="134"/>
      </rPr>
      <t xml:space="preserve"> </t>
    </r>
    <r>
      <rPr>
        <sz val="11"/>
        <color rgb="FF000000"/>
        <rFont val="Segoe UI"/>
        <family val="3"/>
        <charset val="134"/>
      </rPr>
      <t xml:space="preserve">royalties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dividends</t>
    </r>
  </si>
  <si>
    <t xml:space="preserve">Property Income </t>
  </si>
  <si>
    <r>
      <rPr>
        <sz val="11"/>
        <color rgb="FF000000"/>
        <rFont val="Segoe UI"/>
        <family val="3"/>
        <charset val="134"/>
      </rPr>
      <t xml:space="preserve">Property</t>
    </r>
    <r>
      <rPr>
        <sz val="11"/>
        <color rgb="FF000000"/>
        <rFont val="Calibri"/>
        <family val="2"/>
        <charset val="134"/>
      </rPr>
      <t xml:space="preserve"> </t>
    </r>
    <r>
      <rPr>
        <sz val="11"/>
        <color rgb="FF000000"/>
        <rFont val="Segoe UI"/>
        <family val="3"/>
        <charset val="134"/>
      </rPr>
      <t xml:space="preserve">income (with no bob transfers)</t>
    </r>
  </si>
  <si>
    <r>
      <rPr>
        <sz val="11"/>
        <color rgb="FF000000"/>
        <rFont val="Segoe UI"/>
        <family val="3"/>
        <charset val="134"/>
      </rPr>
      <t xml:space="preserve">Property</t>
    </r>
    <r>
      <rPr>
        <sz val="11"/>
        <color rgb="FF000000"/>
        <rFont val="Calibri"/>
        <family val="2"/>
        <charset val="134"/>
      </rPr>
      <t xml:space="preserve"> </t>
    </r>
    <r>
      <rPr>
        <sz val="11"/>
        <color rgb="FF000000"/>
        <rFont val="Segoe UI"/>
        <family val="3"/>
        <charset val="134"/>
      </rPr>
      <t xml:space="preserve">income</t>
    </r>
  </si>
  <si>
    <t xml:space="preserve"> Bank of Botswana Transfers</t>
  </si>
  <si>
    <r>
      <rPr>
        <sz val="11"/>
        <color rgb="FF000000"/>
        <rFont val="Calibri"/>
        <family val="2"/>
        <charset val="134"/>
      </rPr>
      <t xml:space="preserve"> </t>
    </r>
    <r>
      <rPr>
        <sz val="11"/>
        <color rgb="FF000000"/>
        <rFont val="Segoe UI"/>
        <family val="3"/>
        <charset val="134"/>
      </rPr>
      <t xml:space="preserve">BoB</t>
    </r>
    <r>
      <rPr>
        <sz val="11"/>
        <color rgb="FF000000"/>
        <rFont val="Calibri"/>
        <family val="2"/>
        <charset val="134"/>
      </rPr>
      <t xml:space="preserve"> </t>
    </r>
    <r>
      <rPr>
        <sz val="11"/>
        <color rgb="FF000000"/>
        <rFont val="Segoe UI"/>
        <family val="3"/>
        <charset val="134"/>
      </rPr>
      <t xml:space="preserve">transfers</t>
    </r>
  </si>
  <si>
    <t xml:space="preserve">Fees and Charges</t>
  </si>
  <si>
    <r>
      <rPr>
        <sz val="11"/>
        <color rgb="FF000000"/>
        <rFont val="Segoe UI"/>
        <family val="3"/>
        <charset val="134"/>
      </rPr>
      <t xml:space="preserve">Fees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charges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</si>
  <si>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</si>
  <si>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Wages And Salaries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</si>
  <si>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subsidies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</si>
  <si>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</si>
  <si>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</si>
  <si>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(net)</t>
    </r>
  </si>
  <si>
    <t xml:space="preserve">Drawing</t>
  </si>
  <si>
    <t xml:space="preserve">IMF Transactions </t>
  </si>
  <si>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transactions</t>
    </r>
    <r>
      <rPr>
        <sz val="11"/>
        <color rgb="FF000000"/>
        <rFont val="Calibri"/>
        <family val="2"/>
        <charset val="134"/>
      </rPr>
      <t xml:space="preserve"> </t>
    </r>
    <r>
      <rPr>
        <sz val="11"/>
        <color rgb="FF000000"/>
        <rFont val="Segoe UI"/>
        <family val="3"/>
        <charset val="134"/>
      </rPr>
      <t xml:space="preserve">(net)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</si>
  <si>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</si>
  <si>
    <t xml:space="preserve">Issuance</t>
  </si>
  <si>
    <t xml:space="preserve">Change In Cash Balance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</si>
  <si>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</si>
  <si>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t xml:space="preserve">revenue and grants check </t>
  </si>
  <si>
    <t xml:space="preserve">income tax </t>
  </si>
  <si>
    <t xml:space="preserve">nontax cehck</t>
  </si>
  <si>
    <t xml:space="preserve">foreign check </t>
  </si>
  <si>
    <t xml:space="preserve">Domestic check</t>
  </si>
  <si>
    <t xml:space="preserve">net lending check</t>
  </si>
  <si>
    <t xml:space="preserve">BR</t>
  </si>
  <si>
    <t xml:space="preserve"> Brazil: Statement of Operations of the General Government </t>
  </si>
  <si>
    <t xml:space="preserve">( Brazilian real)</t>
  </si>
  <si>
    <t xml:space="preserve">Nonfinancial Revenue</t>
  </si>
  <si>
    <t xml:space="preserve">Social contributions</t>
  </si>
  <si>
    <t xml:space="preserve">Primary Expenditure</t>
  </si>
  <si>
    <t xml:space="preserve"> Recurrent Expenditure</t>
  </si>
  <si>
    <t xml:space="preserve">Use of goods and services</t>
  </si>
  <si>
    <t xml:space="preserve">Consumption of fixed capital</t>
  </si>
  <si>
    <t xml:space="preserve">Social benefits</t>
  </si>
  <si>
    <t xml:space="preserve">Interest </t>
  </si>
  <si>
    <t xml:space="preserve">Net acquisition of nonfinancial assets</t>
  </si>
  <si>
    <t xml:space="preserve">Acquisitions of nonfinancial assets</t>
  </si>
  <si>
    <t xml:space="preserve">Disposals of nonfinancial assets</t>
  </si>
  <si>
    <t xml:space="preserve">Net Interest Payments</t>
  </si>
  <si>
    <t xml:space="preserve">Net Operating Balance</t>
  </si>
  <si>
    <t xml:space="preserve">Net lending (+)/borrowing (–)</t>
  </si>
  <si>
    <t xml:space="preserve">Domestic finance </t>
  </si>
  <si>
    <t xml:space="preserve">Currency and deposits</t>
  </si>
  <si>
    <t xml:space="preserve">Debt securities</t>
  </si>
  <si>
    <t xml:space="preserve">Equity and investment fund shares</t>
  </si>
  <si>
    <t xml:space="preserve">Insurance, pensions, and standardized guarantee schemes</t>
  </si>
  <si>
    <t xml:space="preserve">Financial derivatives and employee stock options</t>
  </si>
  <si>
    <t xml:space="preserve">Other accounts receivable</t>
  </si>
  <si>
    <t xml:space="preserve">Foreign Finance</t>
  </si>
  <si>
    <t xml:space="preserve">Monetary gold </t>
  </si>
  <si>
    <t xml:space="preserve">Monetary gold and SDRs</t>
  </si>
  <si>
    <t xml:space="preserve">Net acquisition of financial assets</t>
  </si>
  <si>
    <t xml:space="preserve">Other accounts payable</t>
  </si>
  <si>
    <t xml:space="preserve">SDRs</t>
  </si>
  <si>
    <t xml:space="preserve">Expenditure check </t>
  </si>
  <si>
    <t xml:space="preserve">BF</t>
  </si>
  <si>
    <t xml:space="preserve">Burkina Faso: Consolidated Operations of the Central Government</t>
  </si>
  <si>
    <t xml:space="preserve">( CFA franc BCEAO)</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</si>
  <si>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Gold</t>
    </r>
    <r>
      <rPr>
        <sz val="11"/>
        <color rgb="FF000000"/>
        <rFont val="Calibri"/>
        <family val="2"/>
        <charset val="134"/>
      </rPr>
      <t xml:space="preserve"> </t>
    </r>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CIT</t>
    </r>
  </si>
  <si>
    <t xml:space="preserve">Income And Profits</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</si>
  <si>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profits</t>
    </r>
  </si>
  <si>
    <t xml:space="preserve">Taxes On Goods and Services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</si>
  <si>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</si>
  <si>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</si>
  <si>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t xml:space="preserve">  Of which:  Royalties from gold</t>
  </si>
  <si>
    <t xml:space="preserve">Project</t>
  </si>
  <si>
    <t xml:space="preserve">Program</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</si>
  <si>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World</t>
    </r>
    <r>
      <rPr>
        <sz val="11"/>
        <color rgb="FF000000"/>
        <rFont val="Calibri"/>
        <family val="2"/>
        <charset val="134"/>
      </rPr>
      <t xml:space="preserve"> </t>
    </r>
    <r>
      <rPr>
        <sz val="11"/>
        <color rgb="FF000000"/>
        <rFont val="Segoe UI"/>
        <family val="3"/>
        <charset val="134"/>
      </rPr>
      <t xml:space="preserve">Bank</t>
    </r>
  </si>
  <si>
    <t xml:space="preserve">Other expenditure</t>
  </si>
  <si>
    <t xml:space="preserve">Safety Net and other Expenditures</t>
  </si>
  <si>
    <t xml:space="preserve">Safety net and other expenditures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</si>
  <si>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food</t>
    </r>
    <r>
      <rPr>
        <sz val="11"/>
        <color rgb="FF000000"/>
        <rFont val="Calibri"/>
        <family val="2"/>
        <charset val="134"/>
      </rPr>
      <t xml:space="preserve"> </t>
    </r>
    <r>
      <rPr>
        <sz val="11"/>
        <color rgb="FF000000"/>
        <rFont val="Segoe UI"/>
        <family val="3"/>
        <charset val="134"/>
      </rPr>
      <t xml:space="preserve">security/refugees</t>
    </r>
  </si>
  <si>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SONABHY/SONABEL</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</si>
  <si>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military</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</si>
  <si>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t>
    </r>
    <r>
      <rPr>
        <sz val="11"/>
        <color rgb="FF000000"/>
        <rFont val="Calibri"/>
        <family val="2"/>
        <charset val="134"/>
      </rPr>
      <t xml:space="preserve"> </t>
    </r>
    <r>
      <rPr>
        <sz val="11"/>
        <color rgb="FF000000"/>
        <rFont val="Segoe UI"/>
        <family val="3"/>
        <charset val="134"/>
      </rPr>
      <t xml:space="preserve">bonds</t>
    </r>
  </si>
  <si>
    <t xml:space="preserve">Investment Expenditure</t>
  </si>
  <si>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</si>
  <si>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</si>
  <si>
    <t xml:space="preserve">Capital Transfers</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</si>
  <si>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transfers</t>
    </r>
  </si>
  <si>
    <t xml:space="preserve">L3_Domestically_financed_capital</t>
  </si>
  <si>
    <t xml:space="preserve">Exonerations</t>
  </si>
  <si>
    <t xml:space="preserve">Other Investment Expenditure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</si>
  <si>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</si>
  <si>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t>
    </r>
    <r>
      <rPr>
        <sz val="11"/>
        <color rgb="FF000000"/>
        <rFont val="Calibri"/>
        <family val="2"/>
        <charset val="134"/>
      </rPr>
      <t xml:space="preserve"> </t>
    </r>
    <r>
      <rPr>
        <sz val="11"/>
        <color rgb="FF000000"/>
        <rFont val="Segoe UI"/>
        <family val="3"/>
        <charset val="134"/>
      </rPr>
      <t xml:space="preserve">bonds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</si>
  <si>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SONABEL</t>
    </r>
    <r>
      <rPr>
        <sz val="11"/>
        <color rgb="FF000000"/>
        <rFont val="Calibri"/>
        <family val="2"/>
        <charset val="134"/>
      </rPr>
      <t xml:space="preserve"> </t>
    </r>
    <r>
      <rPr>
        <sz val="11"/>
        <color rgb="FF000000"/>
        <rFont val="Segoe UI"/>
        <family val="3"/>
        <charset val="134"/>
      </rPr>
      <t xml:space="preserve">recapitalization</t>
    </r>
  </si>
  <si>
    <r>
      <rPr>
        <sz val="11"/>
        <color rgb="FF000000"/>
        <rFont val="Segoe UI"/>
        <family val="3"/>
        <charset val="134"/>
      </rPr>
      <t xml:space="preserve">Externally</t>
    </r>
    <r>
      <rPr>
        <sz val="11"/>
        <color rgb="FF000000"/>
        <rFont val="Calibri"/>
        <family val="2"/>
        <charset val="134"/>
      </rPr>
      <t xml:space="preserve"> </t>
    </r>
    <r>
      <rPr>
        <sz val="11"/>
        <color rgb="FF000000"/>
        <rFont val="Segoe UI"/>
        <family val="3"/>
        <charset val="134"/>
      </rPr>
      <t xml:space="preserve">financed</t>
    </r>
  </si>
  <si>
    <t xml:space="preserve">Expenditure carried over from the previous year</t>
  </si>
  <si>
    <t xml:space="preserve">Basic primary balance (commitment basis)</t>
  </si>
  <si>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adjustment</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</si>
  <si>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</si>
  <si>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committed</t>
    </r>
    <r>
      <rPr>
        <sz val="11"/>
        <color rgb="FF000000"/>
        <rFont val="Calibri"/>
        <family val="2"/>
        <charset val="134"/>
      </rPr>
      <t xml:space="preserve"> </t>
    </r>
    <r>
      <rPr>
        <sz val="11"/>
        <color rgb="FF000000"/>
        <rFont val="Arial"/>
        <family val="3"/>
        <charset val="134"/>
      </rPr>
      <t xml:space="preserve">awaiting</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orders</t>
    </r>
  </si>
  <si>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orders</t>
    </r>
    <r>
      <rPr>
        <sz val="11"/>
        <color rgb="FF000000"/>
        <rFont val="Calibri"/>
        <family val="2"/>
        <charset val="134"/>
      </rPr>
      <t xml:space="preserve"> </t>
    </r>
    <r>
      <rPr>
        <sz val="11"/>
        <color rgb="FF000000"/>
        <rFont val="Arial"/>
        <family val="3"/>
        <charset val="134"/>
      </rPr>
      <t xml:space="preserve">not</t>
    </r>
    <r>
      <rPr>
        <sz val="11"/>
        <color rgb="FF000000"/>
        <rFont val="Calibri"/>
        <family val="2"/>
        <charset val="134"/>
      </rPr>
      <t xml:space="preserve"> </t>
    </r>
    <r>
      <rPr>
        <sz val="11"/>
        <color rgb="FF000000"/>
        <rFont val="Arial"/>
        <family val="3"/>
        <charset val="134"/>
      </rPr>
      <t xml:space="preserve">executed</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</si>
  <si>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commitments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</si>
  <si>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Basic</t>
    </r>
    <r>
      <rPr>
        <sz val="11"/>
        <color rgb="FF000000"/>
        <rFont val="Calibri"/>
        <family val="2"/>
        <charset val="134"/>
      </rPr>
      <t xml:space="preserve"> </t>
    </r>
    <r>
      <rPr>
        <sz val="11"/>
        <color rgb="FF000000"/>
        <rFont val="Arial"/>
        <family val="3"/>
        <charset val="134"/>
      </rPr>
      <t xml:space="preserve">Education</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account</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</si>
  <si>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(cash</t>
    </r>
    <r>
      <rPr>
        <sz val="11"/>
        <color rgb="FF000000"/>
        <rFont val="Calibri"/>
        <family val="2"/>
        <charset val="134"/>
      </rPr>
      <t xml:space="preserve"> </t>
    </r>
    <r>
      <rPr>
        <b val="true"/>
        <sz val="11"/>
        <color rgb="FF000000"/>
        <rFont val="Segoe UI"/>
        <family val="3"/>
        <charset val="134"/>
      </rPr>
      <t xml:space="preserve">basis)</t>
    </r>
  </si>
  <si>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grants</t>
    </r>
  </si>
  <si>
    <r>
      <rPr>
        <b val="true"/>
        <sz val="11"/>
        <color rgb="FF000000"/>
        <rFont val="Arial"/>
        <family val="3"/>
        <charset val="134"/>
      </rPr>
      <t xml:space="preserve">Basic</t>
    </r>
    <r>
      <rPr>
        <sz val="11"/>
        <color rgb="FF000000"/>
        <rFont val="Calibri"/>
        <family val="2"/>
        <charset val="134"/>
      </rPr>
      <t xml:space="preserve"> </t>
    </r>
    <r>
      <rPr>
        <b val="true"/>
        <sz val="11"/>
        <color rgb="FF000000"/>
        <rFont val="Arial"/>
        <family val="3"/>
        <charset val="134"/>
      </rPr>
      <t xml:space="preserve">primary</t>
    </r>
    <r>
      <rPr>
        <sz val="11"/>
        <color rgb="FF000000"/>
        <rFont val="Calibri"/>
        <family val="2"/>
        <charset val="134"/>
      </rPr>
      <t xml:space="preserve"> </t>
    </r>
    <r>
      <rPr>
        <b val="true"/>
        <sz val="11"/>
        <color rgb="FF000000"/>
        <rFont val="Arial"/>
        <family val="3"/>
        <charset val="134"/>
      </rPr>
      <t xml:space="preserve">balance</t>
    </r>
    <r>
      <rPr>
        <sz val="11"/>
        <color rgb="FF000000"/>
        <rFont val="Calibri"/>
        <family val="2"/>
        <charset val="134"/>
      </rPr>
      <t xml:space="preserve"> </t>
    </r>
    <r>
      <rPr>
        <b val="true"/>
        <sz val="11"/>
        <color rgb="FF000000"/>
        <rFont val="Arial"/>
        <family val="3"/>
        <charset val="134"/>
      </rPr>
      <t xml:space="preserve">(cash</t>
    </r>
    <r>
      <rPr>
        <sz val="11"/>
        <color rgb="FF000000"/>
        <rFont val="Calibri"/>
        <family val="2"/>
        <charset val="134"/>
      </rPr>
      <t xml:space="preserve"> </t>
    </r>
    <r>
      <rPr>
        <b val="true"/>
        <sz val="11"/>
        <color rgb="FF000000"/>
        <rFont val="Arial"/>
        <family val="3"/>
        <charset val="134"/>
      </rPr>
      <t xml:space="preserve">basis)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</si>
  <si>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financing</t>
    </r>
  </si>
  <si>
    <t xml:space="preserve">Project Loans</t>
  </si>
  <si>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loans</t>
    </r>
  </si>
  <si>
    <t xml:space="preserve">l3_external_loans</t>
  </si>
  <si>
    <t xml:space="preserve">Adjustment Aid</t>
  </si>
  <si>
    <t xml:space="preserve">Adjustment aid</t>
  </si>
  <si>
    <t xml:space="preserve">Program Loans</t>
  </si>
  <si>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loans</t>
    </r>
  </si>
  <si>
    <t xml:space="preserve">Other Loans</t>
  </si>
  <si>
    <t xml:space="preserve">other Loans</t>
  </si>
  <si>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IMF)</t>
    </r>
  </si>
  <si>
    <t xml:space="preserve">Debt relief (excl. MDRI</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</si>
  <si>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</si>
  <si>
    <t xml:space="preserve">Bank Financing</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</si>
  <si>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saved</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</si>
  <si>
    <t xml:space="preserve">..</t>
  </si>
  <si>
    <r>
      <rPr>
        <sz val="11"/>
        <color rgb="FF000000"/>
        <rFont val="Segoe UI"/>
        <family val="3"/>
        <charset val="134"/>
      </rPr>
      <t xml:space="preserve">Commercial</t>
    </r>
    <r>
      <rPr>
        <sz val="11"/>
        <color rgb="FF000000"/>
        <rFont val="Calibri"/>
        <family val="2"/>
        <charset val="134"/>
      </rPr>
      <t xml:space="preserve"> </t>
    </r>
    <r>
      <rPr>
        <sz val="11"/>
        <color rgb="FF000000"/>
        <rFont val="Segoe UI"/>
        <family val="3"/>
        <charset val="134"/>
      </rPr>
      <t xml:space="preserve">banks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</si>
  <si>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t>
    </r>
    <r>
      <rPr>
        <sz val="11"/>
        <color rgb="FF000000"/>
        <rFont val="Calibri"/>
        <family val="2"/>
        <charset val="134"/>
      </rPr>
      <t xml:space="preserve"> </t>
    </r>
    <r>
      <rPr>
        <sz val="11"/>
        <color rgb="FF000000"/>
        <rFont val="Segoe UI"/>
        <family val="3"/>
        <charset val="134"/>
      </rPr>
      <t xml:space="preserve">bonds</t>
    </r>
    <r>
      <rPr>
        <sz val="11"/>
        <color rgb="FF000000"/>
        <rFont val="Calibri"/>
        <family val="2"/>
        <charset val="134"/>
      </rPr>
      <t xml:space="preserve"> </t>
    </r>
    <r>
      <rPr>
        <sz val="11"/>
        <color rgb="FF000000"/>
        <rFont val="Segoe UI"/>
        <family val="3"/>
        <charset val="134"/>
      </rPr>
      <t xml:space="preserve">purchased</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</si>
  <si>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bond</t>
    </r>
    <r>
      <rPr>
        <sz val="11"/>
        <color rgb="FF000000"/>
        <rFont val="Calibri"/>
        <family val="2"/>
        <charset val="134"/>
      </rPr>
      <t xml:space="preserve"> </t>
    </r>
    <r>
      <rPr>
        <sz val="11"/>
        <color rgb="FF000000"/>
        <rFont val="Segoe UI"/>
        <family val="3"/>
        <charset val="134"/>
      </rPr>
      <t xml:space="preserve">issues</t>
    </r>
  </si>
  <si>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</si>
  <si>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bonds</t>
    </r>
  </si>
  <si>
    <r>
      <rPr>
        <sz val="11"/>
        <color rgb="FF000000"/>
        <rFont val="Arial"/>
        <family val="3"/>
        <charset val="134"/>
      </rPr>
      <t xml:space="preserve">New</t>
    </r>
    <r>
      <rPr>
        <sz val="11"/>
        <color rgb="FF000000"/>
        <rFont val="Calibri"/>
        <family val="2"/>
        <charset val="134"/>
      </rPr>
      <t xml:space="preserve"> </t>
    </r>
    <r>
      <rPr>
        <sz val="11"/>
        <color rgb="FF000000"/>
        <rFont val="Arial"/>
        <family val="3"/>
        <charset val="134"/>
      </rPr>
      <t xml:space="preserve">issues</t>
    </r>
  </si>
  <si>
    <t xml:space="preserve">Bills</t>
  </si>
  <si>
    <t xml:space="preserve">……</t>
  </si>
  <si>
    <t xml:space="preserve">Bonds</t>
  </si>
  <si>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</si>
  <si>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</si>
  <si>
    <r>
      <rPr>
        <sz val="11"/>
        <color rgb="FF000000"/>
        <rFont val="Segoe UI"/>
        <family val="3"/>
        <charset val="134"/>
      </rPr>
      <t xml:space="preserve">Errors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Omissions</t>
    </r>
  </si>
  <si>
    <t xml:space="preserve">Cash Basis Adjustment</t>
  </si>
  <si>
    <t xml:space="preserve">Cash basis adjustment</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</si>
  <si>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future</t>
    </r>
    <r>
      <rPr>
        <sz val="11"/>
        <color rgb="FF000000"/>
        <rFont val="Calibri"/>
        <family val="2"/>
        <charset val="134"/>
      </rPr>
      <t xml:space="preserve"> </t>
    </r>
    <r>
      <rPr>
        <sz val="11"/>
        <color rgb="FF000000"/>
        <rFont val="Segoe UI"/>
        <family val="3"/>
        <charset val="134"/>
      </rPr>
      <t xml:space="preserve">disbursements</t>
    </r>
  </si>
  <si>
    <t xml:space="preserve">Total revenue and grants check</t>
  </si>
  <si>
    <t xml:space="preserve">Investment Check </t>
  </si>
  <si>
    <t xml:space="preserve">domestic investment check </t>
  </si>
  <si>
    <t xml:space="preserve">loans check </t>
  </si>
  <si>
    <t xml:space="preserve">%REVENUE </t>
  </si>
  <si>
    <t xml:space="preserve">%EXPENDITURE</t>
  </si>
  <si>
    <t xml:space="preserve">BI</t>
  </si>
  <si>
    <t xml:space="preserve">Burundi: Central Government Operations</t>
  </si>
  <si>
    <t xml:space="preserve">( Burundian Franc)</t>
  </si>
  <si>
    <t xml:space="preserve">Taxes On Income, Profits, and Capital Gains</t>
  </si>
  <si>
    <t xml:space="preserve">Taxes on income, profits, and capital gains</t>
  </si>
  <si>
    <t xml:space="preserve">Taxes on goods &amp; services</t>
  </si>
  <si>
    <t xml:space="preserve">Taxes on international trade &amp; transactions</t>
  </si>
  <si>
    <t xml:space="preserve">Taxes not elsewhere classified</t>
  </si>
  <si>
    <t xml:space="preserve">Program Grants</t>
  </si>
  <si>
    <t xml:space="preserve">Program support</t>
  </si>
  <si>
    <t xml:space="preserve">HIPC relief</t>
  </si>
  <si>
    <t xml:space="preserve">Project support</t>
  </si>
  <si>
    <t xml:space="preserve">Other grants and transfers</t>
  </si>
  <si>
    <t xml:space="preserve">Total expenditure</t>
  </si>
  <si>
    <t xml:space="preserve">Civilian</t>
  </si>
  <si>
    <t xml:space="preserve">Military</t>
  </si>
  <si>
    <t xml:space="preserve">New Police Force (Ssr Program)</t>
  </si>
  <si>
    <r>
      <rPr>
        <sz val="11"/>
        <color rgb="FF000000"/>
        <rFont val="Times New Roman"/>
        <family val="3"/>
        <charset val="134"/>
      </rPr>
      <t xml:space="preserve">New</t>
    </r>
    <r>
      <rPr>
        <sz val="11"/>
        <color rgb="FF000000"/>
        <rFont val="Calibri"/>
        <family val="2"/>
        <charset val="134"/>
      </rPr>
      <t xml:space="preserve"> </t>
    </r>
    <r>
      <rPr>
        <sz val="11"/>
        <color rgb="FF000000"/>
        <rFont val="Times New Roman"/>
        <family val="3"/>
        <charset val="134"/>
      </rPr>
      <t xml:space="preserve">police</t>
    </r>
    <r>
      <rPr>
        <sz val="11"/>
        <color rgb="FF000000"/>
        <rFont val="Calibri"/>
        <family val="2"/>
        <charset val="134"/>
      </rPr>
      <t xml:space="preserve"> </t>
    </r>
    <r>
      <rPr>
        <sz val="11"/>
        <color rgb="FF000000"/>
        <rFont val="Times New Roman"/>
        <family val="3"/>
        <charset val="134"/>
      </rPr>
      <t xml:space="preserve">force</t>
    </r>
    <r>
      <rPr>
        <sz val="11"/>
        <color rgb="FF000000"/>
        <rFont val="Calibri"/>
        <family val="2"/>
        <charset val="134"/>
      </rPr>
      <t xml:space="preserve"> </t>
    </r>
    <r>
      <rPr>
        <sz val="11"/>
        <color rgb="FF000000"/>
        <rFont val="Times New Roman"/>
        <family val="3"/>
        <charset val="134"/>
      </rPr>
      <t xml:space="preserve">(SSR</t>
    </r>
    <r>
      <rPr>
        <sz val="11"/>
        <color rgb="FF000000"/>
        <rFont val="Calibri"/>
        <family val="2"/>
        <charset val="134"/>
      </rPr>
      <t xml:space="preserve"> </t>
    </r>
    <r>
      <rPr>
        <sz val="11"/>
        <color rgb="FF000000"/>
        <rFont val="Times New Roman"/>
        <family val="3"/>
        <charset val="134"/>
      </rPr>
      <t xml:space="preserve">program)</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</si>
  <si>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Priority</t>
    </r>
    <r>
      <rPr>
        <sz val="11"/>
        <color rgb="FF000000"/>
        <rFont val="Calibri"/>
        <family val="2"/>
        <charset val="134"/>
      </rPr>
      <t xml:space="preserve"> </t>
    </r>
    <r>
      <rPr>
        <sz val="11"/>
        <color rgb="FF000000"/>
        <rFont val="Arial"/>
        <family val="3"/>
        <charset val="134"/>
      </rPr>
      <t xml:space="preserve">sectors</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</si>
  <si>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sectors</t>
    </r>
  </si>
  <si>
    <t xml:space="preserve">Of which:  others</t>
  </si>
  <si>
    <t xml:space="preserve">Arrears Payments</t>
  </si>
  <si>
    <t xml:space="preserve">Regularization of compensation arrears</t>
  </si>
  <si>
    <t xml:space="preserve">Purchases/use of goods &amp; services</t>
  </si>
  <si>
    <r>
      <rPr>
        <sz val="11"/>
        <color rgb="FF000000"/>
        <rFont val="Times New Roman"/>
        <family val="3"/>
        <charset val="134"/>
      </rPr>
      <t xml:space="preserve">O</t>
    </r>
    <r>
      <rPr>
        <i val="true"/>
        <sz val="11"/>
        <color rgb="FF000000"/>
        <rFont val="Times New Roman"/>
        <family val="3"/>
        <charset val="134"/>
      </rPr>
      <t xml:space="preserve">f</t>
    </r>
    <r>
      <rPr>
        <sz val="11"/>
        <color rgb="FF000000"/>
        <rFont val="Calibri"/>
        <family val="2"/>
        <charset val="134"/>
      </rPr>
      <t xml:space="preserve"> </t>
    </r>
    <r>
      <rPr>
        <i val="true"/>
        <sz val="11"/>
        <color rgb="FF000000"/>
        <rFont val="Times New Roman"/>
        <family val="3"/>
        <charset val="134"/>
      </rPr>
      <t xml:space="preserve">which:</t>
    </r>
    <r>
      <rPr>
        <sz val="11"/>
        <color rgb="FF000000"/>
        <rFont val="Calibri"/>
        <family val="2"/>
        <charset val="134"/>
      </rPr>
      <t xml:space="preserve"> </t>
    </r>
    <r>
      <rPr>
        <sz val="11"/>
        <color rgb="FF000000"/>
        <rFont val="Times New Roman"/>
        <family val="3"/>
        <charset val="134"/>
      </rPr>
      <t xml:space="preserve">contingent</t>
    </r>
    <r>
      <rPr>
        <sz val="11"/>
        <color rgb="FF000000"/>
        <rFont val="Calibri"/>
        <family val="2"/>
        <charset val="134"/>
      </rPr>
      <t xml:space="preserve"> </t>
    </r>
    <r>
      <rPr>
        <sz val="11"/>
        <color rgb="FF000000"/>
        <rFont val="Times New Roman"/>
        <family val="3"/>
        <charset val="134"/>
      </rPr>
      <t xml:space="preserve">to</t>
    </r>
    <r>
      <rPr>
        <sz val="11"/>
        <color rgb="FF000000"/>
        <rFont val="Calibri"/>
        <family val="2"/>
        <charset val="134"/>
      </rPr>
      <t xml:space="preserve"> </t>
    </r>
    <r>
      <rPr>
        <sz val="11"/>
        <color rgb="FF000000"/>
        <rFont val="Times New Roman"/>
        <family val="3"/>
        <charset val="134"/>
      </rPr>
      <t xml:space="preserve">BCD</t>
    </r>
    <r>
      <rPr>
        <sz val="11"/>
        <color rgb="FF000000"/>
        <rFont val="Calibri"/>
        <family val="2"/>
        <charset val="134"/>
      </rPr>
      <t xml:space="preserve"> </t>
    </r>
    <r>
      <rPr>
        <sz val="11"/>
        <color rgb="FF000000"/>
        <rFont val="Times New Roman"/>
        <family val="3"/>
        <charset val="134"/>
      </rPr>
      <t xml:space="preserve">assets</t>
    </r>
    <r>
      <rPr>
        <sz val="11"/>
        <color rgb="FF000000"/>
        <rFont val="Calibri"/>
        <family val="2"/>
        <charset val="134"/>
      </rPr>
      <t xml:space="preserve"> </t>
    </r>
    <r>
      <rPr>
        <sz val="11"/>
        <color rgb="FF000000"/>
        <rFont val="Times New Roman"/>
        <family val="3"/>
        <charset val="134"/>
      </rPr>
      <t xml:space="preserve">recovery</t>
    </r>
  </si>
  <si>
    <t xml:space="preserve">Subsidies and Social benefits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</si>
  <si>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</si>
  <si>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Election</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</si>
  <si>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Domestic</t>
    </r>
  </si>
  <si>
    <t xml:space="preserve">other expenditure </t>
  </si>
  <si>
    <t xml:space="preserve">Demobilization and Reintegration  Project</t>
  </si>
  <si>
    <t xml:space="preserve"> DDR project</t>
  </si>
  <si>
    <t xml:space="preserve"> Elections</t>
  </si>
  <si>
    <t xml:space="preserve">Externally Financed Special Programs</t>
  </si>
  <si>
    <r>
      <rPr>
        <sz val="11"/>
        <color rgb="FF000000"/>
        <rFont val="Arial"/>
        <family val="3"/>
        <charset val="134"/>
      </rPr>
      <t xml:space="preserve">Externally</t>
    </r>
    <r>
      <rPr>
        <sz val="11"/>
        <color rgb="FF000000"/>
        <rFont val="Calibri"/>
        <family val="2"/>
        <charset val="134"/>
      </rPr>
      <t xml:space="preserve"> </t>
    </r>
    <r>
      <rPr>
        <sz val="11"/>
        <color rgb="FF000000"/>
        <rFont val="Arial"/>
        <family val="3"/>
        <charset val="134"/>
      </rPr>
      <t xml:space="preserve">financed</t>
    </r>
    <r>
      <rPr>
        <sz val="11"/>
        <color rgb="FF000000"/>
        <rFont val="Calibri"/>
        <family val="2"/>
        <charset val="134"/>
      </rPr>
      <t xml:space="preserve"> </t>
    </r>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programs</t>
    </r>
  </si>
  <si>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&amp;</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</si>
  <si>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MDRI-related</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</si>
  <si>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Domestically financed</t>
    </r>
  </si>
  <si>
    <t xml:space="preserve">External resources</t>
  </si>
  <si>
    <t xml:space="preserve">Net lending (+) / borrowing (-)</t>
  </si>
  <si>
    <t xml:space="preserve">Errors and omissions</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</si>
  <si>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</si>
  <si>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(after</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HIPC)</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</si>
  <si>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(reduction</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</si>
  <si>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(interest)</t>
    </r>
  </si>
  <si>
    <t xml:space="preserve">Finance (without grants ) </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</si>
  <si>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grants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</si>
  <si>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support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</si>
  <si>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relief</t>
    </r>
  </si>
  <si>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programs</t>
    </r>
  </si>
  <si>
    <t xml:space="preserve">DDR</t>
  </si>
  <si>
    <t xml:space="preserve">Elections</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</si>
  <si>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borrowing,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</si>
  <si>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</si>
  <si>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</si>
  <si>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(due)</t>
    </r>
  </si>
  <si>
    <t xml:space="preserve">Change in Amortization Arrears</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</si>
  <si>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arrears</t>
    </r>
  </si>
  <si>
    <t xml:space="preserve">Debt Relief</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</si>
  <si>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(rescheduling;</t>
    </r>
    <r>
      <rPr>
        <sz val="11"/>
        <color rgb="FF000000"/>
        <rFont val="Calibri"/>
        <family val="2"/>
        <charset val="134"/>
      </rPr>
      <t xml:space="preserve"> </t>
    </r>
    <r>
      <rPr>
        <sz val="11"/>
        <color rgb="FF000000"/>
        <rFont val="Arial"/>
        <family val="3"/>
        <charset val="134"/>
      </rPr>
      <t xml:space="preserve">cancellation)</t>
    </r>
  </si>
  <si>
    <t xml:space="preserve">Transitional Treasury Accounts at Bank of the Republic of Burundi</t>
  </si>
  <si>
    <t xml:space="preserve">Transitional treasury accounts at BRB</t>
  </si>
  <si>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sector</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</si>
  <si>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sector</t>
    </r>
  </si>
  <si>
    <t xml:space="preserve">Deposits</t>
  </si>
  <si>
    <t xml:space="preserve">Policy lending</t>
  </si>
  <si>
    <t xml:space="preserve">Shares and other equity</t>
  </si>
  <si>
    <t xml:space="preserve">Financing gap</t>
  </si>
  <si>
    <t xml:space="preserve">Revenue and grants</t>
  </si>
  <si>
    <t xml:space="preserve">Of which:  Compensation of employees</t>
  </si>
  <si>
    <t xml:space="preserve">Grants check </t>
  </si>
  <si>
    <t xml:space="preserve">External check </t>
  </si>
  <si>
    <t xml:space="preserve">%EXPENDITURE </t>
  </si>
  <si>
    <t xml:space="preserve">KH</t>
  </si>
  <si>
    <t xml:space="preserve">Cambodia: General Government Operations</t>
  </si>
  <si>
    <t xml:space="preserve">( riels)</t>
  </si>
  <si>
    <t xml:space="preserve">Proj. </t>
  </si>
  <si>
    <t xml:space="preserve">Of which:  Central government</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</si>
  <si>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Nongrant</t>
    </r>
  </si>
  <si>
    <t xml:space="preserve">Tax</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</si>
  <si>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gains</t>
    </r>
  </si>
  <si>
    <r>
      <rPr>
        <sz val="11"/>
        <color rgb="FF000000"/>
        <rFont val="Segoe UI"/>
        <family val="3"/>
        <charset val="134"/>
      </rPr>
      <t xml:space="preserve">Good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</si>
  <si>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transactions</t>
    </r>
  </si>
  <si>
    <t xml:space="preserve">Provincial Taxes</t>
  </si>
  <si>
    <r>
      <rPr>
        <sz val="11"/>
        <color rgb="FF000000"/>
        <rFont val="Arial"/>
        <family val="3"/>
        <charset val="134"/>
      </rPr>
      <t xml:space="preserve">Provincial</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</si>
  <si>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</si>
  <si>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Capital Revenue </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</si>
  <si>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</si>
  <si>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r>
      <rPr>
        <sz val="11"/>
        <color rgb="FF000000"/>
        <rFont val="Calibri"/>
        <family val="2"/>
        <charset val="134"/>
      </rPr>
      <t xml:space="preserve"> </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</si>
  <si>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revenues</t>
    </r>
    <r>
      <rPr>
        <sz val="11"/>
        <color rgb="FF000000"/>
        <rFont val="Calibri"/>
        <family val="2"/>
        <charset val="134"/>
      </rPr>
      <t xml:space="preserve"> </t>
    </r>
  </si>
  <si>
    <t xml:space="preserve">Civil administration</t>
  </si>
  <si>
    <t xml:space="preserve">Defense and security</t>
  </si>
  <si>
    <r>
      <rPr>
        <sz val="11"/>
        <color rgb="FF000000"/>
        <rFont val="Segoe UI"/>
        <family val="3"/>
        <charset val="134"/>
      </rPr>
      <t xml:space="preserve">Purchase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</si>
  <si>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Other Nonwage</t>
  </si>
  <si>
    <t xml:space="preserve">Other nonwage</t>
  </si>
  <si>
    <t xml:space="preserve">Provincial Expenditure</t>
  </si>
  <si>
    <r>
      <rPr>
        <sz val="11"/>
        <color rgb="FF000000"/>
        <rFont val="Arial"/>
        <family val="3"/>
        <charset val="134"/>
      </rPr>
      <t xml:space="preserve">Provincial</t>
    </r>
    <r>
      <rPr>
        <sz val="11"/>
        <color rgb="FF000000"/>
        <rFont val="Calibri"/>
        <family val="2"/>
        <charset val="134"/>
      </rPr>
      <t xml:space="preserve"> </t>
    </r>
    <r>
      <rPr>
        <sz val="11"/>
        <color rgb="FF000000"/>
        <rFont val="Arial"/>
        <family val="3"/>
        <charset val="134"/>
      </rPr>
      <t xml:space="preserve">expenditure</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</si>
  <si>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not</t>
    </r>
    <r>
      <rPr>
        <sz val="11"/>
        <color rgb="FF000000"/>
        <rFont val="Calibri"/>
        <family val="2"/>
        <charset val="134"/>
      </rPr>
      <t xml:space="preserve"> </t>
    </r>
    <r>
      <rPr>
        <sz val="11"/>
        <color rgb="FF000000"/>
        <rFont val="Segoe UI"/>
        <family val="3"/>
        <charset val="134"/>
      </rPr>
      <t xml:space="preserve">elsewhere</t>
    </r>
    <r>
      <rPr>
        <sz val="11"/>
        <color rgb="FF000000"/>
        <rFont val="Calibri"/>
        <family val="2"/>
        <charset val="134"/>
      </rPr>
      <t xml:space="preserve"> </t>
    </r>
    <r>
      <rPr>
        <sz val="11"/>
        <color rgb="FF000000"/>
        <rFont val="Segoe UI"/>
        <family val="3"/>
        <charset val="134"/>
      </rPr>
      <t xml:space="preserve">classified</t>
    </r>
  </si>
  <si>
    <r>
      <rPr>
        <sz val="11"/>
        <color rgb="FF000000"/>
        <rFont val="Arial"/>
        <family val="3"/>
        <charset val="134"/>
      </rPr>
      <t xml:space="preserve">Locally</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</si>
  <si>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Multilateral Debt Relief Initiative </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</si>
  <si>
    <r>
      <rPr>
        <sz val="11"/>
        <color rgb="FF000000"/>
        <rFont val="Arial"/>
        <family val="3"/>
        <charset val="134"/>
      </rPr>
      <t xml:space="preserve">F</t>
    </r>
    <r>
      <rPr>
        <sz val="11"/>
        <color rgb="FF000000"/>
        <rFont val="Calibri"/>
        <family val="2"/>
        <charset val="134"/>
      </rPr>
      <t xml:space="preserve"> </t>
    </r>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</si>
  <si>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Externally-financed</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</si>
  <si>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(+)/borrowing(-)</t>
    </r>
  </si>
  <si>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</si>
  <si>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</si>
  <si>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Foreign</t>
    </r>
    <r>
      <rPr>
        <sz val="11"/>
        <color rgb="FF000000"/>
        <rFont val="Calibri"/>
        <family val="2"/>
        <charset val="134"/>
      </rPr>
      <t xml:space="preserve"> with grants</t>
    </r>
  </si>
  <si>
    <t xml:space="preserve">foreign </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</si>
  <si>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</si>
  <si>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r>
      <rPr>
        <sz val="11"/>
        <color rgb="FF000000"/>
        <rFont val="Calibri"/>
        <family val="2"/>
        <charset val="134"/>
      </rPr>
      <t xml:space="preserve"> </t>
    </r>
    <r>
      <rPr>
        <sz val="11"/>
        <color rgb="FF000000"/>
        <rFont val="Segoe UI"/>
        <family val="3"/>
        <charset val="134"/>
      </rPr>
      <t xml:space="preserve">3/</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</si>
  <si>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External</t>
    </r>
  </si>
  <si>
    <t xml:space="preserve">CM</t>
  </si>
  <si>
    <t xml:space="preserve">Cameroon: Central Government Operations</t>
  </si>
  <si>
    <t xml:space="preserve">(CFAF BEAC)</t>
  </si>
  <si>
    <t xml:space="preserve">Oil Sector Revenue</t>
  </si>
  <si>
    <t xml:space="preserve">Oil sector revenue</t>
  </si>
  <si>
    <t xml:space="preserve">Non-Oil Sector Revenue</t>
  </si>
  <si>
    <t xml:space="preserve">Non-oil sector revenue</t>
  </si>
  <si>
    <t xml:space="preserve">Special Tax on Petroleum Products</t>
  </si>
  <si>
    <t xml:space="preserve">Special tax on petroleum products</t>
  </si>
  <si>
    <t xml:space="preserve">Other Taxes on Goods and Services</t>
  </si>
  <si>
    <t xml:space="preserve">Other taxes on goods and services</t>
  </si>
  <si>
    <t xml:space="preserve">Taxes on international trade</t>
  </si>
  <si>
    <t xml:space="preserve">Non-tax revenue</t>
  </si>
  <si>
    <t xml:space="preserve">Total grants</t>
  </si>
  <si>
    <t xml:space="preserve">Projects</t>
  </si>
  <si>
    <t xml:space="preserve">Programs</t>
  </si>
  <si>
    <t xml:space="preserve">Other (debt relief)</t>
  </si>
  <si>
    <t xml:space="preserve">Total Expnditure</t>
  </si>
  <si>
    <t xml:space="preserve">Debt-Relief Financed</t>
  </si>
  <si>
    <t xml:space="preserve">Debt-relief financed</t>
  </si>
  <si>
    <t xml:space="preserve">L3_goods_services</t>
  </si>
  <si>
    <t xml:space="preserve">Subsidies And Transfers</t>
  </si>
  <si>
    <t xml:space="preserve">Fuel Subsidies</t>
  </si>
  <si>
    <t xml:space="preserve">Fuel subsidies</t>
  </si>
  <si>
    <t xml:space="preserve">L3_subsidies_transfers</t>
  </si>
  <si>
    <t xml:space="preserve">Domestically Financed Investment</t>
  </si>
  <si>
    <t xml:space="preserve">Domestically financed investment</t>
  </si>
  <si>
    <t xml:space="preserve">Own-Resource Financed</t>
  </si>
  <si>
    <t xml:space="preserve">Own-resource financed</t>
  </si>
  <si>
    <t xml:space="preserve">L3_domestically_financed</t>
  </si>
  <si>
    <t xml:space="preserve">Debt-Relief Financed </t>
  </si>
  <si>
    <t xml:space="preserve">Debt-relief financed </t>
  </si>
  <si>
    <t xml:space="preserve">Foreign-Financed Investment</t>
  </si>
  <si>
    <t xml:space="preserve">Foreign-financed investment</t>
  </si>
  <si>
    <t xml:space="preserve">Rehabilitation and Participation</t>
  </si>
  <si>
    <t xml:space="preserve">Rehabilitation and participation</t>
  </si>
  <si>
    <t xml:space="preserve">Unclassified expenditure</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</si>
  <si>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payment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govt.</t>
    </r>
    <r>
      <rPr>
        <sz val="11"/>
        <color rgb="FF000000"/>
        <rFont val="Calibri"/>
        <family val="2"/>
        <charset val="134"/>
      </rPr>
      <t xml:space="preserve"> </t>
    </r>
    <r>
      <rPr>
        <sz val="11"/>
        <color rgb="FF000000"/>
        <rFont val="Segoe UI"/>
        <family val="3"/>
        <charset val="134"/>
      </rPr>
      <t xml:space="preserve">obligations)</t>
    </r>
  </si>
  <si>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</si>
  <si>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</si>
  <si>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t xml:space="preserve">Payment of government obligations</t>
  </si>
  <si>
    <t xml:space="preserve">Audited arrears</t>
  </si>
  <si>
    <t xml:space="preserve">Obligations to SONARA and oil importers</t>
  </si>
  <si>
    <t xml:space="preserve">Overall balance (cash basis)</t>
  </si>
  <si>
    <t xml:space="preserve">Including grants</t>
  </si>
  <si>
    <t xml:space="preserve">External financing, net</t>
  </si>
  <si>
    <t xml:space="preserve">Project Financing</t>
  </si>
  <si>
    <t xml:space="preserve">Program Financing </t>
  </si>
  <si>
    <t xml:space="preserve">Program financing </t>
  </si>
  <si>
    <t xml:space="preserve">Debt Rescheduling</t>
  </si>
  <si>
    <t xml:space="preserve">Debt rescheduling</t>
  </si>
  <si>
    <t xml:space="preserve">Exceptional Financing</t>
  </si>
  <si>
    <t xml:space="preserve">Exceptional financing</t>
  </si>
  <si>
    <t xml:space="preserve">Domestic financing, net</t>
  </si>
  <si>
    <t xml:space="preserve">Banking system, excluding C2D</t>
  </si>
  <si>
    <t xml:space="preserve">Net HIPC flows</t>
  </si>
  <si>
    <t xml:space="preserve">Net C2D flows</t>
  </si>
  <si>
    <t xml:space="preserve">    Use Of pecial Drawing Right  Allocation</t>
  </si>
  <si>
    <t xml:space="preserve">    Use of SDR allocation</t>
  </si>
  <si>
    <t xml:space="preserve">Security Issue</t>
  </si>
  <si>
    <t xml:space="preserve">Security issue</t>
  </si>
  <si>
    <t xml:space="preserve">Amortization of Domestic Debt</t>
  </si>
  <si>
    <t xml:space="preserve">Amortization of domestic debt</t>
  </si>
  <si>
    <t xml:space="preserve">Securitization of Arrears to Sonara</t>
  </si>
  <si>
    <t xml:space="preserve">Securitization of arrears to SONARA</t>
  </si>
  <si>
    <t xml:space="preserve">Other domestic financing</t>
  </si>
  <si>
    <t xml:space="preserve">Reserves</t>
  </si>
  <si>
    <t xml:space="preserve">Errors and Omissions</t>
  </si>
  <si>
    <t xml:space="preserve">%grants in total revenue</t>
  </si>
  <si>
    <t xml:space="preserve">non oil check </t>
  </si>
  <si>
    <t xml:space="preserve">interest che check </t>
  </si>
  <si>
    <t xml:space="preserve">Domestically financed check </t>
  </si>
  <si>
    <t xml:space="preserve">external fianance</t>
  </si>
  <si>
    <t xml:space="preserve">%expendituer</t>
  </si>
  <si>
    <t xml:space="preserve">CV</t>
  </si>
  <si>
    <t xml:space="preserve">Cape Verde: Fiscal Operations of the Central Government</t>
  </si>
  <si>
    <t xml:space="preserve">(Cape Verde escudos)</t>
  </si>
  <si>
    <t xml:space="preserve">Total Revenue And Grants</t>
  </si>
  <si>
    <t xml:space="preserve">Total revenue </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</si>
  <si>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profits</t>
    </r>
  </si>
  <si>
    <t xml:space="preserve">L4_income_profits</t>
  </si>
  <si>
    <t xml:space="preserve">Corporate Income Tax</t>
  </si>
  <si>
    <r>
      <rPr>
        <sz val="11"/>
        <color rgb="FF000000"/>
        <rFont val="Arial"/>
        <family val="3"/>
        <charset val="134"/>
      </rPr>
      <t xml:space="preserve">Corporate</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</si>
  <si>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</si>
  <si>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</si>
  <si>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taxes</t>
    </r>
  </si>
  <si>
    <t xml:space="preserve">Budget Support </t>
  </si>
  <si>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food</t>
    </r>
    <r>
      <rPr>
        <sz val="11"/>
        <color rgb="FF000000"/>
        <rFont val="Calibri"/>
        <family val="2"/>
        <charset val="134"/>
      </rPr>
      <t xml:space="preserve"> </t>
    </r>
    <r>
      <rPr>
        <sz val="11"/>
        <color rgb="FF000000"/>
        <rFont val="Arial"/>
        <family val="3"/>
        <charset val="134"/>
      </rPr>
      <t xml:space="preserve">aid)</t>
    </r>
  </si>
  <si>
    <t xml:space="preserve"> Fees and Penalties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</si>
  <si>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Fees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penalties</t>
    </r>
  </si>
  <si>
    <t xml:space="preserve">L3_other_revenue </t>
  </si>
  <si>
    <t xml:space="preserve">Other Nontax Revenues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</si>
  <si>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revenues</t>
    </r>
  </si>
  <si>
    <t xml:space="preserve">Profit Transfers</t>
  </si>
  <si>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transfers</t>
    </r>
  </si>
  <si>
    <t xml:space="preserve">Domestic Capital Participation</t>
  </si>
  <si>
    <t xml:space="preserve">Domestic capital participation</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</si>
  <si>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</si>
  <si>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Compensation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employees</t>
    </r>
  </si>
  <si>
    <r>
      <rPr>
        <sz val="11"/>
        <color rgb="FF000000"/>
        <rFont val="Arial"/>
        <family val="3"/>
        <charset val="134"/>
      </rPr>
      <t xml:space="preserve">Use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</si>
  <si>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t xml:space="preserve">L3_interest </t>
  </si>
  <si>
    <t xml:space="preserve">Transfers and Subsidies </t>
  </si>
  <si>
    <t xml:space="preserve">transfers and subsidies </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</si>
  <si>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</si>
  <si>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</si>
  <si>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</si>
  <si>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</si>
  <si>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</si>
  <si>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Domestically</t>
    </r>
    <r>
      <rPr>
        <sz val="11"/>
        <color rgb="FF000000"/>
        <rFont val="Calibri"/>
        <family val="2"/>
        <charset val="134"/>
      </rPr>
      <t xml:space="preserve"> </t>
    </r>
    <r>
      <rPr>
        <sz val="11"/>
        <color rgb="FF000000"/>
        <rFont val="Arial"/>
        <family val="3"/>
        <charset val="134"/>
      </rPr>
      <t xml:space="preserve">financed</t>
    </r>
  </si>
  <si>
    <t xml:space="preserve">Other Expenditures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</si>
  <si>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clearance)</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</si>
  <si>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emergency</t>
    </r>
    <r>
      <rPr>
        <sz val="11"/>
        <color rgb="FF000000"/>
        <rFont val="Calibri"/>
        <family val="2"/>
        <charset val="134"/>
      </rPr>
      <t xml:space="preserve"> </t>
    </r>
    <r>
      <rPr>
        <sz val="11"/>
        <color rgb="FF000000"/>
        <rFont val="Arial"/>
        <family val="3"/>
        <charset val="134"/>
      </rPr>
      <t xml:space="preserve">measures</t>
    </r>
  </si>
  <si>
    <r>
      <rPr>
        <sz val="11"/>
        <color rgb="FF000000"/>
        <rFont val="Arial"/>
        <family val="3"/>
        <charset val="134"/>
      </rPr>
      <t xml:space="preserve">Restructuring</t>
    </r>
    <r>
      <rPr>
        <sz val="11"/>
        <color rgb="FF000000"/>
        <rFont val="Calibri"/>
        <family val="2"/>
        <charset val="134"/>
      </rPr>
      <t xml:space="preserve"> </t>
    </r>
    <r>
      <rPr>
        <sz val="11"/>
        <color rgb="FF000000"/>
        <rFont val="Arial"/>
        <family val="3"/>
        <charset val="134"/>
      </rPr>
      <t xml:space="preserve">costs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</si>
  <si>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</si>
  <si>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</si>
  <si>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borrowing</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budget</t>
    </r>
  </si>
  <si>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budget</t>
    </r>
  </si>
  <si>
    <r>
      <rPr>
        <sz val="11"/>
        <color rgb="FF000000"/>
        <rFont val="Arial"/>
        <family val="3"/>
        <charset val="134"/>
      </rPr>
      <t xml:space="preserve">Bridge</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</si>
  <si>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facility</t>
    </r>
    <r>
      <rPr>
        <sz val="11"/>
        <color rgb="FF000000"/>
        <rFont val="Calibri"/>
        <family val="2"/>
        <charset val="134"/>
      </rPr>
      <t xml:space="preserve"> </t>
    </r>
    <r>
      <rPr>
        <sz val="11"/>
        <color rgb="FF000000"/>
        <rFont val="Arial"/>
        <family val="3"/>
        <charset val="134"/>
      </rPr>
      <t xml:space="preserve">(FAC)</t>
    </r>
  </si>
  <si>
    <r>
      <rPr>
        <sz val="11"/>
        <color rgb="FF000000"/>
        <rFont val="Arial"/>
        <family val="3"/>
        <charset val="134"/>
      </rPr>
      <t xml:space="preserve">Bridge</t>
    </r>
    <r>
      <rPr>
        <sz val="11"/>
        <color rgb="FF000000"/>
        <rFont val="Calibri"/>
        <family val="2"/>
        <charset val="134"/>
      </rPr>
      <t xml:space="preserve"> </t>
    </r>
    <r>
      <rPr>
        <sz val="11"/>
        <color rgb="FF000000"/>
        <rFont val="Arial"/>
        <family val="3"/>
        <charset val="134"/>
      </rPr>
      <t xml:space="preserve">loans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Portuguese</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facility</t>
    </r>
  </si>
  <si>
    <t xml:space="preserve">other External</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</si>
  <si>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credit</t>
    </r>
  </si>
  <si>
    <t xml:space="preserve">Net Domestic Borrowing</t>
  </si>
  <si>
    <t xml:space="preserve">Net domestic borrowing</t>
  </si>
  <si>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</si>
  <si>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t xml:space="preserve">Retrocession Loans</t>
  </si>
  <si>
    <r>
      <rPr>
        <sz val="11"/>
        <color rgb="FF000000"/>
        <rFont val="Arial"/>
        <family val="3"/>
        <charset val="134"/>
      </rPr>
      <t xml:space="preserve">Retrocession</t>
    </r>
    <r>
      <rPr>
        <sz val="11"/>
        <color rgb="FF000000"/>
        <rFont val="Calibri"/>
        <family val="2"/>
        <charset val="134"/>
      </rPr>
      <t xml:space="preserve"> </t>
    </r>
    <r>
      <rPr>
        <sz val="11"/>
        <color rgb="FF000000"/>
        <rFont val="Arial"/>
        <family val="3"/>
        <charset val="134"/>
      </rPr>
      <t xml:space="preserve">loans</t>
    </r>
  </si>
  <si>
    <t xml:space="preserve">Capitalization of State Owned Enterpsirses </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</si>
  <si>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Capitalization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SOEs</t>
    </r>
  </si>
  <si>
    <t xml:space="preserve">Accounts Payable</t>
  </si>
  <si>
    <t xml:space="preserve">Accounts payable, net (o/w onlending)</t>
  </si>
  <si>
    <t xml:space="preserve">Domestic Arrears</t>
  </si>
  <si>
    <t xml:space="preserve">Domestic arrears</t>
  </si>
  <si>
    <t xml:space="preserve">Discrepancy</t>
  </si>
  <si>
    <t xml:space="preserve">Net Errors and Omissions</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</si>
  <si>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</si>
  <si>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liabilities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</si>
  <si>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Onlending</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</si>
  <si>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onlending)</t>
    </r>
  </si>
  <si>
    <t xml:space="preserve">Revenue  and grants check </t>
  </si>
  <si>
    <t xml:space="preserve">income and profits check</t>
  </si>
  <si>
    <t xml:space="preserve">other revenue check </t>
  </si>
  <si>
    <t xml:space="preserve">expencse check </t>
  </si>
  <si>
    <t xml:space="preserve">interest check</t>
  </si>
  <si>
    <t xml:space="preserve">Transfers check</t>
  </si>
  <si>
    <t xml:space="preserve">external fianance check </t>
  </si>
  <si>
    <t xml:space="preserve">CF</t>
  </si>
  <si>
    <t xml:space="preserve">Central African Republic: Central Government Operations</t>
  </si>
  <si>
    <t xml:space="preserve">(  CFA francs)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</si>
  <si>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revenue</t>
    </r>
  </si>
  <si>
    <t xml:space="preserve">Taxes on Profits and Property</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</si>
  <si>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property</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</si>
  <si>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 (without intemational trade fo 2001 to 2003)</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</si>
  <si>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</si>
  <si>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t xml:space="preserve">Of which:    taxes on imports  </t>
  </si>
  <si>
    <t xml:space="preserve"> Monuc Receipts </t>
  </si>
  <si>
    <t xml:space="preserve">Of which:    MONUC receipts 2/  </t>
  </si>
  <si>
    <t xml:space="preserve">Earmarked Revenue</t>
  </si>
  <si>
    <t xml:space="preserve">PM: earmarked revenue</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</si>
  <si>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t>
    </r>
  </si>
  <si>
    <t xml:space="preserve">Interest Due</t>
  </si>
  <si>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due</t>
    </r>
  </si>
  <si>
    <t xml:space="preserve">L2_interest </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</si>
  <si>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</si>
  <si>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Externally</t>
    </r>
    <r>
      <rPr>
        <sz val="11"/>
        <color rgb="FF000000"/>
        <rFont val="Calibri"/>
        <family val="2"/>
        <charset val="134"/>
      </rPr>
      <t xml:space="preserve"> </t>
    </r>
    <r>
      <rPr>
        <sz val="11"/>
        <color rgb="FF000000"/>
        <rFont val="Arial"/>
        <family val="3"/>
        <charset val="134"/>
      </rPr>
      <t xml:space="preserve">financed</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</si>
  <si>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</si>
  <si>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</si>
  <si>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reduction)</t>
    </r>
  </si>
  <si>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</si>
  <si>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</si>
  <si>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t xml:space="preserve">Identified financing (with grants)</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</si>
  <si>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</si>
  <si>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net (with grants)</t>
    </r>
  </si>
  <si>
    <t xml:space="preserve">Peoject Grants</t>
  </si>
  <si>
    <t xml:space="preserve">Program grants</t>
  </si>
  <si>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financing</t>
    </r>
  </si>
  <si>
    <t xml:space="preserve">Paris Club</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</si>
  <si>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</si>
  <si>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Counterpart</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resources</t>
    </r>
    <r>
      <rPr>
        <sz val="11"/>
        <color rgb="FF000000"/>
        <rFont val="Calibri"/>
        <family val="2"/>
        <charset val="134"/>
      </rPr>
      <t xml:space="preserve"> </t>
    </r>
    <r>
      <rPr>
        <sz val="11"/>
        <color rgb="FF000000"/>
        <rFont val="Arial"/>
        <family val="3"/>
        <charset val="134"/>
      </rPr>
      <t xml:space="preserve">(BEAC)</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</si>
  <si>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</si>
  <si>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t xml:space="preserve">Other  </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</si>
  <si>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</si>
  <si>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t xml:space="preserve">Of which: new bond issues</t>
  </si>
  <si>
    <r>
      <rPr>
        <sz val="11"/>
        <color rgb="FF000000"/>
        <rFont val="Arial"/>
        <family val="3"/>
        <charset val="134"/>
      </rPr>
      <t xml:space="preserve">Residual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need</t>
    </r>
  </si>
  <si>
    <t xml:space="preserve">Revenue Check </t>
  </si>
  <si>
    <t xml:space="preserve">Capital check </t>
  </si>
  <si>
    <t xml:space="preserve">TD</t>
  </si>
  <si>
    <t xml:space="preserve">Chad: Fiscal Operations of the Central Government</t>
  </si>
  <si>
    <t xml:space="preserve">( CFA franc BEAC)</t>
  </si>
  <si>
    <t xml:space="preserve">Oil Revenue </t>
  </si>
  <si>
    <t xml:space="preserve">Royalties and Dividends</t>
  </si>
  <si>
    <r>
      <rPr>
        <sz val="11"/>
        <color rgb="FF000000"/>
        <rFont val="Arial"/>
        <family val="3"/>
        <charset val="134"/>
      </rPr>
      <t xml:space="preserve">Royalties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dividends</t>
    </r>
  </si>
  <si>
    <t xml:space="preserve">L3_resource</t>
  </si>
  <si>
    <t xml:space="preserve">Statistical Fee</t>
  </si>
  <si>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Fee</t>
    </r>
  </si>
  <si>
    <t xml:space="preserve">Other Oil Taxes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</si>
  <si>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taxes</t>
    </r>
  </si>
  <si>
    <t xml:space="preserve">Profit Taxes</t>
  </si>
  <si>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taxes</t>
    </r>
  </si>
  <si>
    <t xml:space="preserve">Non-Oil Revenue</t>
  </si>
  <si>
    <t xml:space="preserve">L3_non_oil _revenue</t>
  </si>
  <si>
    <t xml:space="preserve">expenditure </t>
  </si>
  <si>
    <t xml:space="preserve">Current</t>
  </si>
  <si>
    <t xml:space="preserve">Civil Service</t>
  </si>
  <si>
    <t xml:space="preserve">Civil service</t>
  </si>
  <si>
    <t xml:space="preserve">L3_wages and salaries</t>
  </si>
  <si>
    <t xml:space="preserve">  Military good and services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</si>
  <si>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subsidies (without exceptional security for 2006 to 2008)</t>
    </r>
  </si>
  <si>
    <t xml:space="preserve">Subsidies and Non-Security Transfers</t>
  </si>
  <si>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non-security</t>
    </r>
    <r>
      <rPr>
        <sz val="11"/>
        <color rgb="FF000000"/>
        <rFont val="Calibri"/>
        <family val="2"/>
        <charset val="134"/>
      </rPr>
      <t xml:space="preserve"> </t>
    </r>
    <r>
      <rPr>
        <sz val="11"/>
        <color rgb="FF000000"/>
        <rFont val="Arial"/>
        <family val="3"/>
        <charset val="134"/>
      </rPr>
      <t xml:space="preserve">transfers</t>
    </r>
  </si>
  <si>
    <t xml:space="preserve">Exceptional Security</t>
  </si>
  <si>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security</t>
    </r>
  </si>
  <si>
    <t xml:space="preserve">Other Transfers and Subsidies</t>
  </si>
  <si>
    <t xml:space="preserve">other transfers and subsidies</t>
  </si>
  <si>
    <t xml:space="preserve">Food Security </t>
  </si>
  <si>
    <t xml:space="preserve">food security </t>
  </si>
  <si>
    <t xml:space="preserve">Investment</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</si>
  <si>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commitment)</t>
    </r>
  </si>
  <si>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commitment)</t>
    </r>
  </si>
  <si>
    <t xml:space="preserve">Overall balance (excl. grants, commitment)</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</si>
  <si>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balances</t>
    </r>
    <r>
      <rPr>
        <sz val="11"/>
        <color rgb="FF000000"/>
        <rFont val="Calibri"/>
        <family val="2"/>
        <charset val="134"/>
      </rPr>
      <t xml:space="preserve"> </t>
    </r>
    <r>
      <rPr>
        <sz val="11"/>
        <color rgb="FF000000"/>
        <rFont val="Arial"/>
        <family val="3"/>
        <charset val="134"/>
      </rPr>
      <t xml:space="preserve">payable</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</si>
  <si>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interest</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</si>
  <si>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arrears</t>
    </r>
  </si>
  <si>
    <t xml:space="preserve">Overall balance (excl. grants, cash)</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</si>
  <si>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cash)</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</si>
  <si>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(BEAC)</t>
    </r>
  </si>
  <si>
    <t xml:space="preserve">Of which:  Oil revenue accounts</t>
  </si>
  <si>
    <r>
      <rPr>
        <sz val="11"/>
        <color rgb="FF000000"/>
        <rFont val="Arial"/>
        <family val="3"/>
        <charset val="134"/>
      </rPr>
      <t xml:space="preserve">Advances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</si>
  <si>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(reimbursement)</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</si>
  <si>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</si>
  <si>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t xml:space="preserve">foreign financing</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</si>
  <si>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 (with grants)</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</si>
  <si>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</si>
  <si>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Loans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</si>
  <si>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borrowings</t>
    </r>
  </si>
  <si>
    <t xml:space="preserve">External Arrears</t>
  </si>
  <si>
    <t xml:space="preserve">External arrears (principal)</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</si>
  <si>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relief/rescheduling</t>
    </r>
  </si>
  <si>
    <t xml:space="preserve">Other External </t>
  </si>
  <si>
    <t xml:space="preserve">Other external </t>
  </si>
  <si>
    <t xml:space="preserve">HIPC</t>
  </si>
  <si>
    <t xml:space="preserve">Fund disbursement</t>
  </si>
  <si>
    <t xml:space="preserve">Total revenue and grants check </t>
  </si>
  <si>
    <t xml:space="preserve">oil check</t>
  </si>
  <si>
    <t xml:space="preserve">nonoil check </t>
  </si>
  <si>
    <t xml:space="preserve">wages and salaries check </t>
  </si>
  <si>
    <t xml:space="preserve">Transfers and subsidies check </t>
  </si>
  <si>
    <t xml:space="preserve">external loans check </t>
  </si>
  <si>
    <t xml:space="preserve">CL</t>
  </si>
  <si>
    <t xml:space="preserve">Chile: Summary Operations of the Central Government</t>
  </si>
  <si>
    <t xml:space="preserve">(  Chilean peso)</t>
  </si>
  <si>
    <t xml:space="preserve">Private Mining Companies</t>
  </si>
  <si>
    <t xml:space="preserve">Private mining companies</t>
  </si>
  <si>
    <t xml:space="preserve">Other Tax Revenues, Non-Mining</t>
  </si>
  <si>
    <t xml:space="preserve">Other tax revenues, non-mining</t>
  </si>
  <si>
    <t xml:space="preserve">Surplus of Government Operations</t>
  </si>
  <si>
    <t xml:space="preserve">Surplus of government operations</t>
  </si>
  <si>
    <t xml:space="preserve">Codelco Revenues</t>
  </si>
  <si>
    <t xml:space="preserve">Codelco revenues</t>
  </si>
  <si>
    <t xml:space="preserve">Income on Assets</t>
  </si>
  <si>
    <t xml:space="preserve">Income on assets</t>
  </si>
  <si>
    <t xml:space="preserve">Operating Income</t>
  </si>
  <si>
    <t xml:space="preserve">Operating income</t>
  </si>
  <si>
    <t xml:space="preserve">Other Income</t>
  </si>
  <si>
    <t xml:space="preserve">Other income</t>
  </si>
  <si>
    <t xml:space="preserve">Expenditures</t>
  </si>
  <si>
    <t xml:space="preserve">Consumption</t>
  </si>
  <si>
    <t xml:space="preserve">L3_consumption</t>
  </si>
  <si>
    <t xml:space="preserve">Subsidies and Grants</t>
  </si>
  <si>
    <t xml:space="preserve">Subsidies and grants</t>
  </si>
  <si>
    <t xml:space="preserve">Other Recurrent (including capital transfers for 2000 to 2007) </t>
  </si>
  <si>
    <t xml:space="preserve">L3_other_revcurrent</t>
  </si>
  <si>
    <t xml:space="preserve">Capital transfers</t>
  </si>
  <si>
    <t xml:space="preserve">Net acquistion of nonfinancial assets</t>
  </si>
  <si>
    <t xml:space="preserve">Defense</t>
  </si>
  <si>
    <t xml:space="preserve">L3_investment </t>
  </si>
  <si>
    <t xml:space="preserve">Non-Defense</t>
  </si>
  <si>
    <t xml:space="preserve">Non-defense</t>
  </si>
  <si>
    <t xml:space="preserve">Sale of Physical Assets</t>
  </si>
  <si>
    <t xml:space="preserve">Sale of physical assets</t>
  </si>
  <si>
    <r>
      <rPr>
        <b val="true"/>
        <sz val="11"/>
        <color rgb="FF000000"/>
        <rFont val="Calibri"/>
        <family val="2"/>
        <charset val="1"/>
      </rPr>
      <t xml:space="preserve">Gross</t>
    </r>
    <r>
      <rPr>
        <sz val="11"/>
        <color rgb="FF000000"/>
        <rFont val="Calibri"/>
        <family val="2"/>
        <charset val="1"/>
      </rPr>
      <t xml:space="preserve"> </t>
    </r>
    <r>
      <rPr>
        <b val="true"/>
        <sz val="11"/>
        <color rgb="FF000000"/>
        <rFont val="Calibri"/>
        <family val="2"/>
        <charset val="1"/>
      </rPr>
      <t xml:space="preserve">operating</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</si>
  <si>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lending/borrowing</t>
    </r>
  </si>
  <si>
    <t xml:space="preserve">Non-mining overall balance</t>
  </si>
  <si>
    <t xml:space="preserve">Net Assets</t>
  </si>
  <si>
    <t xml:space="preserve">Gross Debt</t>
  </si>
  <si>
    <t xml:space="preserve">Peso-denominated Assets</t>
  </si>
  <si>
    <t xml:space="preserve">Foreign currency-denominated Assets</t>
  </si>
  <si>
    <t xml:space="preserve">Net Assets of the Public Sector</t>
  </si>
  <si>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financial</t>
    </r>
    <r>
      <rPr>
        <sz val="11"/>
        <color rgb="FF000000"/>
        <rFont val="Calibri"/>
        <family val="2"/>
        <charset val="1"/>
      </rPr>
      <t xml:space="preserve"> </t>
    </r>
    <r>
      <rPr>
        <b val="true"/>
        <sz val="11"/>
        <color rgb="FF000000"/>
        <rFont val="Calibri"/>
        <family val="2"/>
        <charset val="1"/>
      </rPr>
      <t xml:space="preserve">transactions</t>
    </r>
  </si>
  <si>
    <t xml:space="preserve">Net Acquisition of Financial Assets</t>
  </si>
  <si>
    <t xml:space="preserve">Net acquistion of financial assets</t>
  </si>
  <si>
    <t xml:space="preserve">Securities other than shares</t>
  </si>
  <si>
    <t xml:space="preserve">Net Incurrence of Liabilities</t>
  </si>
  <si>
    <t xml:space="preserve">Recognizion bonds</t>
  </si>
  <si>
    <t xml:space="preserve">Other revenue check </t>
  </si>
  <si>
    <t xml:space="preserve">Expenditures check </t>
  </si>
  <si>
    <t xml:space="preserve">recurrent check</t>
  </si>
  <si>
    <t xml:space="preserve">Other Recurrent check</t>
  </si>
  <si>
    <t xml:space="preserve">investments check </t>
  </si>
  <si>
    <t xml:space="preserve">No net lending </t>
  </si>
  <si>
    <t xml:space="preserve">CN</t>
  </si>
  <si>
    <t xml:space="preserve"> China: General Government Budgetary Operations</t>
  </si>
  <si>
    <t xml:space="preserve">(RMB)</t>
  </si>
  <si>
    <t xml:space="preserve">Other Taxes (Residual)</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</si>
  <si>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(residual)</t>
    </r>
  </si>
  <si>
    <t xml:space="preserve">Other taxes</t>
  </si>
  <si>
    <t xml:space="preserve">Nontax Revenue (Residual)</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</si>
  <si>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(residual)</t>
    </r>
  </si>
  <si>
    <t xml:space="preserve">Primary</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</si>
  <si>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</si>
  <si>
    <t xml:space="preserve">CO</t>
  </si>
  <si>
    <t xml:space="preserve">Colombia: Operations of the Combined Public Sector</t>
  </si>
  <si>
    <t xml:space="preserve">(  Colombian Peso)</t>
  </si>
  <si>
    <t xml:space="preserve">Total Revenue</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</si>
  <si>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revenue</t>
    </r>
  </si>
  <si>
    <t xml:space="preserve">Financial Income</t>
  </si>
  <si>
    <t xml:space="preserve">Financial income</t>
  </si>
  <si>
    <t xml:space="preserve">L3_non_tax</t>
  </si>
  <si>
    <t xml:space="preserve">Operating Surplus of Public Enterprises</t>
  </si>
  <si>
    <t xml:space="preserve">Operating surplus of public enterprises</t>
  </si>
  <si>
    <t xml:space="preserve">Other 2/</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</si>
  <si>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expenditure</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r>
      <rPr>
        <sz val="11"/>
        <color rgb="FF000000"/>
        <rFont val="Calibri"/>
        <family val="2"/>
        <charset val="1"/>
      </rPr>
      <t xml:space="preserve"> </t>
    </r>
    <r>
      <rPr>
        <b val="true"/>
        <sz val="11"/>
        <color rgb="FF000000"/>
        <rFont val="Calibri"/>
        <family val="2"/>
        <charset val="1"/>
      </rPr>
      <t xml:space="preserve">3/</t>
    </r>
  </si>
  <si>
    <t xml:space="preserve">Current Expenditure</t>
  </si>
  <si>
    <t xml:space="preserve">Transfers to Private Sector</t>
  </si>
  <si>
    <t xml:space="preserve">Transfers to private sector</t>
  </si>
  <si>
    <t xml:space="preserve">Other 4/</t>
  </si>
  <si>
    <t xml:space="preserve">Fixed capital formation (cash basis)</t>
  </si>
  <si>
    <t xml:space="preserve">Other (including floating debt) 3/</t>
  </si>
  <si>
    <r>
      <rPr>
        <b val="true"/>
        <sz val="11"/>
        <color rgb="FF000000"/>
        <rFont val="Calibri"/>
        <family val="2"/>
        <charset val="1"/>
      </rPr>
      <t xml:space="preserve">Nonfinancial</t>
    </r>
    <r>
      <rPr>
        <sz val="11"/>
        <color rgb="FF000000"/>
        <rFont val="Calibri"/>
        <family val="2"/>
        <charset val="1"/>
      </rPr>
      <t xml:space="preserve"> </t>
    </r>
    <r>
      <rPr>
        <b val="true"/>
        <sz val="11"/>
        <color rgb="FF000000"/>
        <rFont val="Calibri"/>
        <family val="2"/>
        <charset val="1"/>
      </rPr>
      <t xml:space="preserve">public</t>
    </r>
    <r>
      <rPr>
        <sz val="11"/>
        <color rgb="FF000000"/>
        <rFont val="Calibri"/>
        <family val="2"/>
        <charset val="1"/>
      </rPr>
      <t xml:space="preserve"> </t>
    </r>
    <r>
      <rPr>
        <b val="true"/>
        <sz val="11"/>
        <color rgb="FF000000"/>
        <rFont val="Calibri"/>
        <family val="2"/>
        <charset val="1"/>
      </rPr>
      <t xml:space="preserve">sector</t>
    </r>
    <r>
      <rPr>
        <sz val="11"/>
        <color rgb="FF000000"/>
        <rFont val="Calibri"/>
        <family val="2"/>
        <charset val="1"/>
      </rPr>
      <t xml:space="preserve"> </t>
    </r>
    <r>
      <rPr>
        <b val="true"/>
        <sz val="11"/>
        <color rgb="FF000000"/>
        <rFont val="Calibri"/>
        <family val="2"/>
        <charset val="1"/>
      </rPr>
      <t xml:space="preserve">balance</t>
    </r>
  </si>
  <si>
    <t xml:space="preserve">Quasi-fiscal balance (BR cash profits)</t>
  </si>
  <si>
    <t xml:space="preserve">Fogafin balance</t>
  </si>
  <si>
    <t xml:space="preserve">Net cost of financial restructuring 5/</t>
  </si>
  <si>
    <r>
      <rPr>
        <b val="true"/>
        <sz val="11"/>
        <color rgb="FF000000"/>
        <rFont val="Calibri"/>
        <family val="2"/>
        <charset val="1"/>
      </rPr>
      <t xml:space="preserve">Combined</t>
    </r>
    <r>
      <rPr>
        <sz val="11"/>
        <color rgb="FF000000"/>
        <rFont val="Calibri"/>
        <family val="2"/>
        <charset val="1"/>
      </rPr>
      <t xml:space="preserve"> </t>
    </r>
    <r>
      <rPr>
        <b val="true"/>
        <sz val="11"/>
        <color rgb="FF000000"/>
        <rFont val="Calibri"/>
        <family val="2"/>
        <charset val="1"/>
      </rPr>
      <t xml:space="preserve">public</t>
    </r>
    <r>
      <rPr>
        <sz val="11"/>
        <color rgb="FF000000"/>
        <rFont val="Calibri"/>
        <family val="2"/>
        <charset val="1"/>
      </rPr>
      <t xml:space="preserve"> </t>
    </r>
    <r>
      <rPr>
        <b val="true"/>
        <sz val="11"/>
        <color rgb="FF000000"/>
        <rFont val="Calibri"/>
        <family val="2"/>
        <charset val="1"/>
      </rPr>
      <t xml:space="preserve">sector</t>
    </r>
    <r>
      <rPr>
        <sz val="11"/>
        <color rgb="FF000000"/>
        <rFont val="Calibri"/>
        <family val="2"/>
        <charset val="1"/>
      </rPr>
      <t xml:space="preserve"> </t>
    </r>
    <r>
      <rPr>
        <b val="true"/>
        <sz val="11"/>
        <color rgb="FF000000"/>
        <rFont val="Calibri"/>
        <family val="2"/>
        <charset val="1"/>
      </rPr>
      <t xml:space="preserve">balance</t>
    </r>
  </si>
  <si>
    <t xml:space="preserve">Overall financing</t>
  </si>
  <si>
    <t xml:space="preserve">Foreign, net</t>
  </si>
  <si>
    <t xml:space="preserve">Domestic, net</t>
  </si>
  <si>
    <t xml:space="preserve">Privatization </t>
  </si>
  <si>
    <t xml:space="preserve">Privatization (including concessions)</t>
  </si>
  <si>
    <r>
      <rPr>
        <b val="true"/>
        <sz val="10"/>
        <color rgb="FF000000"/>
        <rFont val="Segoe UI"/>
        <family val="3"/>
        <charset val="134"/>
      </rPr>
      <t xml:space="preserve">Memorandum</t>
    </r>
    <r>
      <rPr>
        <sz val="10"/>
        <color rgb="FF000000"/>
        <rFont val="Calibri"/>
        <family val="2"/>
        <charset val="134"/>
      </rPr>
      <t xml:space="preserve"> </t>
    </r>
    <r>
      <rPr>
        <b val="true"/>
        <sz val="10"/>
        <color rgb="FF000000"/>
        <rFont val="Segoe UI"/>
        <family val="3"/>
        <charset val="134"/>
      </rPr>
      <t xml:space="preserve">items:</t>
    </r>
  </si>
  <si>
    <t xml:space="preserve">Oil-related revenues </t>
  </si>
  <si>
    <t xml:space="preserve">total revenue and grants</t>
  </si>
  <si>
    <t xml:space="preserve">Nontax check</t>
  </si>
  <si>
    <t xml:space="preserve">Recurrent</t>
  </si>
  <si>
    <t xml:space="preserve">Finance</t>
  </si>
  <si>
    <t xml:space="preserve">%- net lending </t>
  </si>
  <si>
    <t xml:space="preserve">KM</t>
  </si>
  <si>
    <t xml:space="preserve">Comoros: Consolidated Government Financial Operations</t>
  </si>
  <si>
    <t xml:space="preserve">(  Comorian francs)</t>
  </si>
  <si>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</si>
  <si>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</si>
  <si>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transactions</t>
    </r>
  </si>
  <si>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</si>
  <si>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assistance</t>
    </r>
  </si>
  <si>
    <r>
      <rPr>
        <sz val="11"/>
        <color rgb="FF000000"/>
        <rFont val="Arial"/>
        <family val="3"/>
        <charset val="134"/>
      </rPr>
      <t xml:space="preserve">Projects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techn.assist.)</t>
    </r>
  </si>
  <si>
    <t xml:space="preserve">Heavily Indebted Poor Countries and Multilateral Debt Relief Initiative Assistance</t>
  </si>
  <si>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assistance</t>
    </r>
  </si>
  <si>
    <t xml:space="preserve">Other budgetary aid </t>
  </si>
  <si>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expenditures</t>
    </r>
  </si>
  <si>
    <t xml:space="preserve">Transfers and Pensions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</si>
  <si>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pensions</t>
    </r>
  </si>
  <si>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payments</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</si>
  <si>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debt</t>
    </r>
  </si>
  <si>
    <t xml:space="preserve">Before Rescheduling</t>
  </si>
  <si>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rescheduling</t>
    </r>
  </si>
  <si>
    <t xml:space="preserve">L4_external_interest </t>
  </si>
  <si>
    <t xml:space="preserve">On Restructured Obligations</t>
  </si>
  <si>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restructured</t>
    </r>
    <r>
      <rPr>
        <sz val="11"/>
        <color rgb="FF000000"/>
        <rFont val="Calibri"/>
        <family val="2"/>
        <charset val="134"/>
      </rPr>
      <t xml:space="preserve"> </t>
    </r>
    <r>
      <rPr>
        <sz val="11"/>
        <color rgb="FF000000"/>
        <rFont val="Arial"/>
        <family val="3"/>
        <charset val="134"/>
      </rPr>
      <t xml:space="preserve">obligations</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</si>
  <si>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debt</t>
    </r>
  </si>
  <si>
    <t xml:space="preserve">Foreign-Financed Project Maintenance</t>
  </si>
  <si>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maintenance</t>
    </r>
  </si>
  <si>
    <t xml:space="preserve">Technical Assistance</t>
  </si>
  <si>
    <r>
      <rPr>
        <sz val="11"/>
        <color rgb="FF000000"/>
        <rFont val="Arial"/>
        <family val="3"/>
        <charset val="134"/>
      </rPr>
      <t xml:space="preserve">Technical</t>
    </r>
    <r>
      <rPr>
        <sz val="11"/>
        <color rgb="FF000000"/>
        <rFont val="Calibri"/>
        <family val="2"/>
        <charset val="134"/>
      </rPr>
      <t xml:space="preserve"> </t>
    </r>
    <r>
      <rPr>
        <sz val="11"/>
        <color rgb="FF000000"/>
        <rFont val="Arial"/>
        <family val="3"/>
        <charset val="134"/>
      </rPr>
      <t xml:space="preserve">assistance</t>
    </r>
  </si>
  <si>
    <t xml:space="preserve">Other current </t>
  </si>
  <si>
    <r>
      <rPr>
        <sz val="11"/>
        <color rgb="FF000000"/>
        <rFont val="Arial"/>
        <family val="3"/>
        <charset val="134"/>
      </rPr>
      <t xml:space="preserve">Domestically</t>
    </r>
    <r>
      <rPr>
        <sz val="11"/>
        <color rgb="FF000000"/>
        <rFont val="Calibri"/>
        <family val="2"/>
        <charset val="134"/>
      </rPr>
      <t xml:space="preserve"> </t>
    </r>
    <r>
      <rPr>
        <sz val="11"/>
        <color rgb="FF000000"/>
        <rFont val="Arial"/>
        <family val="3"/>
        <charset val="134"/>
      </rPr>
      <t xml:space="preserve">financed</t>
    </r>
    <r>
      <rPr>
        <sz val="11"/>
        <color rgb="FF000000"/>
        <rFont val="Calibri"/>
        <family val="2"/>
        <charset val="134"/>
      </rPr>
      <t xml:space="preserve"> </t>
    </r>
    <r>
      <rPr>
        <sz val="11"/>
        <color rgb="FF000000"/>
        <rFont val="Arial"/>
        <family val="3"/>
        <charset val="134"/>
      </rPr>
      <t xml:space="preserve">investment</t>
    </r>
  </si>
  <si>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investment</t>
    </r>
  </si>
  <si>
    <t xml:space="preserve">Counterpart Funds-Financed</t>
  </si>
  <si>
    <r>
      <rPr>
        <sz val="11"/>
        <color rgb="FF000000"/>
        <rFont val="Arial"/>
        <family val="3"/>
        <charset val="134"/>
      </rPr>
      <t xml:space="preserve">Counterpart</t>
    </r>
    <r>
      <rPr>
        <sz val="11"/>
        <color rgb="FF000000"/>
        <rFont val="Calibri"/>
        <family val="2"/>
        <charset val="134"/>
      </rPr>
      <t xml:space="preserve"> </t>
    </r>
    <r>
      <rPr>
        <sz val="11"/>
        <color rgb="FF000000"/>
        <rFont val="Arial"/>
        <family val="3"/>
        <charset val="134"/>
      </rPr>
      <t xml:space="preserve">funds-financed</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</si>
  <si>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</si>
  <si>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</si>
  <si>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debt</t>
    </r>
  </si>
  <si>
    <t xml:space="preserve">Repayment</t>
  </si>
  <si>
    <t xml:space="preserve">Accumulation</t>
  </si>
  <si>
    <t xml:space="preserve">Change in Treasury accounts</t>
  </si>
  <si>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adjustment</t>
    </r>
  </si>
  <si>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underfinancing)</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</si>
  <si>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</si>
  <si>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Drawings,</t>
    </r>
    <r>
      <rPr>
        <sz val="11"/>
        <color rgb="FF000000"/>
        <rFont val="Calibri"/>
        <family val="2"/>
        <charset val="134"/>
      </rPr>
      <t xml:space="preserve"> </t>
    </r>
    <r>
      <rPr>
        <sz val="11"/>
        <color rgb="FF000000"/>
        <rFont val="Arial"/>
        <family val="3"/>
        <charset val="134"/>
      </rPr>
      <t xml:space="preserve">PIP</t>
    </r>
    <r>
      <rPr>
        <sz val="11"/>
        <color rgb="FF000000"/>
        <rFont val="Calibri"/>
        <family val="2"/>
        <charset val="134"/>
      </rPr>
      <t xml:space="preserve"> </t>
    </r>
    <r>
      <rPr>
        <sz val="11"/>
        <color rgb="FF000000"/>
        <rFont val="Arial"/>
        <family val="3"/>
        <charset val="134"/>
      </rPr>
      <t xml:space="preserve">(identified)</t>
    </r>
  </si>
  <si>
    <t xml:space="preserve"> Drawings, Adjustment Loans </t>
  </si>
  <si>
    <t xml:space="preserve"> Drawings, adjustment loans </t>
  </si>
  <si>
    <t xml:space="preserve">Clearance of Deferred Arrears and Debt Service</t>
  </si>
  <si>
    <r>
      <rPr>
        <sz val="11"/>
        <color rgb="FF000000"/>
        <rFont val="Arial"/>
        <family val="3"/>
        <charset val="134"/>
      </rPr>
      <t xml:space="preserve">Clearance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deferred</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service</t>
    </r>
  </si>
  <si>
    <t xml:space="preserve">Change In Net Arrears (Principal)</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</si>
  <si>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(principal)</t>
    </r>
  </si>
  <si>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restructuring</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deferral</t>
    </r>
  </si>
  <si>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maturities</t>
    </r>
    <r>
      <rPr>
        <sz val="11"/>
        <color rgb="FF000000"/>
        <rFont val="Calibri"/>
        <family val="2"/>
        <charset val="134"/>
      </rPr>
      <t xml:space="preserve"> </t>
    </r>
    <r>
      <rPr>
        <sz val="11"/>
        <color rgb="FF000000"/>
        <rFont val="Arial"/>
        <family val="3"/>
        <charset val="134"/>
      </rPr>
      <t xml:space="preserve">restructuring</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deferral</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</si>
  <si>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</si>
  <si>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(net)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</si>
  <si>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assistance</t>
    </r>
  </si>
  <si>
    <t xml:space="preserve"> Of which: Advances</t>
  </si>
  <si>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underfinancing)</t>
    </r>
  </si>
  <si>
    <t xml:space="preserve">external interest check </t>
  </si>
  <si>
    <t xml:space="preserve">foreign finance check</t>
  </si>
  <si>
    <t xml:space="preserve">CG</t>
  </si>
  <si>
    <t xml:space="preserve">Republic of Congo: Central Government Operations</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</si>
  <si>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Revenue</t>
    </r>
  </si>
  <si>
    <t xml:space="preserve">Oil Revenue</t>
  </si>
  <si>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revenue</t>
    </r>
  </si>
  <si>
    <t xml:space="preserve">Domestic Taxes</t>
  </si>
  <si>
    <t xml:space="preserve">Domestic taxes</t>
  </si>
  <si>
    <t xml:space="preserve">L3_non_resource</t>
  </si>
  <si>
    <t xml:space="preserve">Domestic Petroleum Taxes</t>
  </si>
  <si>
    <t xml:space="preserve">Domestic petroleum taxes</t>
  </si>
  <si>
    <t xml:space="preserve">Customs Receipts</t>
  </si>
  <si>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Receipts</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</si>
  <si>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</si>
  <si>
    <t xml:space="preserve">Interest on Deposits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</si>
  <si>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deposits</t>
    </r>
  </si>
  <si>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</si>
  <si>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Other Current Expenditure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</si>
  <si>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t>
    </r>
  </si>
  <si>
    <t xml:space="preserve">L3_other_current </t>
  </si>
  <si>
    <t xml:space="preserve">Refined Petroleum Products</t>
  </si>
  <si>
    <r>
      <rPr>
        <sz val="11"/>
        <color rgb="FF000000"/>
        <rFont val="Arial"/>
        <family val="3"/>
        <charset val="134"/>
      </rPr>
      <t xml:space="preserve">Refined</t>
    </r>
    <r>
      <rPr>
        <sz val="11"/>
        <color rgb="FF000000"/>
        <rFont val="Calibri"/>
        <family val="2"/>
        <charset val="134"/>
      </rPr>
      <t xml:space="preserve"> </t>
    </r>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products</t>
    </r>
  </si>
  <si>
    <t xml:space="preserve">L4_transfers</t>
  </si>
  <si>
    <t xml:space="preserve">Hydrocongo</t>
  </si>
  <si>
    <t xml:space="preserve">HydroCongo</t>
  </si>
  <si>
    <t xml:space="preserve">National Refinery (Coraf)</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</si>
  <si>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refinery</t>
    </r>
    <r>
      <rPr>
        <sz val="11"/>
        <color rgb="FF000000"/>
        <rFont val="Calibri"/>
        <family val="2"/>
        <charset val="134"/>
      </rPr>
      <t xml:space="preserve"> </t>
    </r>
    <r>
      <rPr>
        <sz val="11"/>
        <color rgb="FF000000"/>
        <rFont val="Arial"/>
        <family val="3"/>
        <charset val="134"/>
      </rPr>
      <t xml:space="preserve">(CORAF)</t>
    </r>
  </si>
  <si>
    <t xml:space="preserve">Common Charges</t>
  </si>
  <si>
    <r>
      <rPr>
        <sz val="11"/>
        <color rgb="FF000000"/>
        <rFont val="Segoe UI"/>
        <family val="3"/>
        <charset val="134"/>
      </rPr>
      <t xml:space="preserve">Common</t>
    </r>
    <r>
      <rPr>
        <sz val="11"/>
        <color rgb="FF000000"/>
        <rFont val="Calibri"/>
        <family val="2"/>
        <charset val="134"/>
      </rPr>
      <t xml:space="preserve"> </t>
    </r>
    <r>
      <rPr>
        <sz val="11"/>
        <color rgb="FF000000"/>
        <rFont val="Segoe UI"/>
        <family val="3"/>
        <charset val="134"/>
      </rPr>
      <t xml:space="preserve">charges</t>
    </r>
  </si>
  <si>
    <t xml:space="preserve">Local Authorities</t>
  </si>
  <si>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authorities</t>
    </r>
  </si>
  <si>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</si>
  <si>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Basic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</si>
  <si>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Basic</t>
    </r>
    <r>
      <rPr>
        <sz val="11"/>
        <color rgb="FF000000"/>
        <rFont val="Calibri"/>
        <family val="2"/>
        <charset val="134"/>
      </rPr>
      <t xml:space="preserve"> </t>
    </r>
    <r>
      <rPr>
        <i val="true"/>
        <sz val="11"/>
        <color rgb="FF000000"/>
        <rFont val="Segoe UI"/>
        <family val="3"/>
        <charset val="134"/>
      </rPr>
      <t xml:space="preserve">non-oil</t>
    </r>
    <r>
      <rPr>
        <sz val="11"/>
        <color rgb="FF000000"/>
        <rFont val="Calibri"/>
        <family val="2"/>
        <charset val="134"/>
      </rPr>
      <t xml:space="preserve"> </t>
    </r>
    <r>
      <rPr>
        <i val="true"/>
        <sz val="11"/>
        <color rgb="FF000000"/>
        <rFont val="Segoe UI"/>
        <family val="3"/>
        <charset val="134"/>
      </rPr>
      <t xml:space="preserve">primary</t>
    </r>
    <r>
      <rPr>
        <sz val="11"/>
        <color rgb="FF000000"/>
        <rFont val="Calibri"/>
        <family val="2"/>
        <charset val="134"/>
      </rPr>
      <t xml:space="preserve"> </t>
    </r>
    <r>
      <rPr>
        <i val="true"/>
        <sz val="11"/>
        <color rgb="FF000000"/>
        <rFont val="Segoe UI"/>
        <family val="3"/>
        <charset val="134"/>
      </rPr>
      <t xml:space="preserve">balance</t>
    </r>
  </si>
  <si>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r>
      <rPr>
        <sz val="11"/>
        <color rgb="FF000000"/>
        <rFont val="Calibri"/>
        <family val="2"/>
        <charset val="134"/>
      </rPr>
      <t xml:space="preserve"> </t>
    </r>
    <r>
      <rPr>
        <sz val="11"/>
        <color rgb="FF000000"/>
        <rFont val="Segoe UI"/>
        <family val="3"/>
        <charset val="134"/>
      </rPr>
      <t xml:space="preserve">basis</t>
    </r>
  </si>
  <si>
    <t xml:space="preserve"> Of which: Non-oil balance</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</si>
  <si>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</si>
  <si>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</si>
  <si>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Basic</t>
    </r>
    <r>
      <rPr>
        <sz val="11"/>
        <color rgb="FF000000"/>
        <rFont val="Calibri"/>
        <family val="2"/>
        <charset val="134"/>
      </rPr>
      <t xml:space="preserve"> </t>
    </r>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</si>
  <si>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t xml:space="preserve">L2_external_fianance</t>
  </si>
  <si>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financing</t>
    </r>
  </si>
  <si>
    <t xml:space="preserve">Nonproject Financing</t>
  </si>
  <si>
    <r>
      <rPr>
        <sz val="11"/>
        <color rgb="FF000000"/>
        <rFont val="Arial"/>
        <family val="3"/>
        <charset val="134"/>
      </rPr>
      <t xml:space="preserve">Nonproject</t>
    </r>
    <r>
      <rPr>
        <sz val="11"/>
        <color rgb="FF000000"/>
        <rFont val="Calibri"/>
        <family val="2"/>
        <charset val="134"/>
      </rPr>
      <t xml:space="preserve"> </t>
    </r>
    <r>
      <rPr>
        <sz val="11"/>
        <color rgb="FF000000"/>
        <rFont val="Arial"/>
        <family val="3"/>
        <charset val="134"/>
      </rPr>
      <t xml:space="preserve">financing</t>
    </r>
  </si>
  <si>
    <t xml:space="preserve">Rescheduling Obtained</t>
  </si>
  <si>
    <r>
      <rPr>
        <sz val="11"/>
        <color rgb="FF000000"/>
        <rFont val="Segoe UI"/>
        <family val="3"/>
        <charset val="134"/>
      </rPr>
      <t xml:space="preserve">Rescheduling</t>
    </r>
    <r>
      <rPr>
        <sz val="11"/>
        <color rgb="FF000000"/>
        <rFont val="Calibri"/>
        <family val="2"/>
        <charset val="134"/>
      </rPr>
      <t xml:space="preserve"> </t>
    </r>
    <r>
      <rPr>
        <sz val="11"/>
        <color rgb="FF000000"/>
        <rFont val="Segoe UI"/>
        <family val="3"/>
        <charset val="134"/>
      </rPr>
      <t xml:space="preserve">obtained</t>
    </r>
  </si>
  <si>
    <t xml:space="preserve">Debt Cancellation</t>
  </si>
  <si>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cancellation</t>
    </r>
  </si>
  <si>
    <t xml:space="preserve">Deposits Abroad</t>
  </si>
  <si>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abroad</t>
    </r>
  </si>
  <si>
    <t xml:space="preserve">L3_other_external </t>
  </si>
  <si>
    <t xml:space="preserve">Banking System </t>
  </si>
  <si>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r>
      <rPr>
        <sz val="11"/>
        <color rgb="FF000000"/>
        <rFont val="Calibri"/>
        <family val="2"/>
        <charset val="134"/>
      </rPr>
      <t xml:space="preserve"> </t>
    </r>
    <r>
      <rPr>
        <sz val="11"/>
        <color rgb="FF000000"/>
        <rFont val="Segoe UI"/>
        <family val="3"/>
        <charset val="134"/>
      </rPr>
      <t xml:space="preserve">(net)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</si>
  <si>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float</t>
    </r>
  </si>
  <si>
    <r>
      <rPr>
        <sz val="11"/>
        <color rgb="FF000000"/>
        <rFont val="Arial"/>
        <family val="3"/>
        <charset val="134"/>
      </rPr>
      <t xml:space="preserve">Sale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</si>
  <si>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Cost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sector</t>
    </r>
    <r>
      <rPr>
        <sz val="11"/>
        <color rgb="FF000000"/>
        <rFont val="Calibri"/>
        <family val="2"/>
        <charset val="134"/>
      </rPr>
      <t xml:space="preserve"> </t>
    </r>
    <r>
      <rPr>
        <sz val="11"/>
        <color rgb="FF000000"/>
        <rFont val="Arial"/>
        <family val="3"/>
        <charset val="134"/>
      </rPr>
      <t xml:space="preserve">reforms</t>
    </r>
  </si>
  <si>
    <r>
      <rPr>
        <sz val="11"/>
        <color rgb="FF000000"/>
        <rFont val="Arial"/>
        <family val="3"/>
        <charset val="134"/>
      </rPr>
      <t xml:space="preserve">Bond</t>
    </r>
    <r>
      <rPr>
        <sz val="11"/>
        <color rgb="FF000000"/>
        <rFont val="Calibri"/>
        <family val="2"/>
        <charset val="134"/>
      </rPr>
      <t xml:space="preserve"> </t>
    </r>
    <r>
      <rPr>
        <sz val="11"/>
        <color rgb="FF000000"/>
        <rFont val="Arial"/>
        <family val="3"/>
        <charset val="134"/>
      </rPr>
      <t xml:space="preserve">issues</t>
    </r>
  </si>
  <si>
    <r>
      <rPr>
        <sz val="11"/>
        <color rgb="FF000000"/>
        <rFont val="Arial"/>
        <family val="3"/>
        <charset val="134"/>
      </rPr>
      <t xml:space="preserve">Cost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structural</t>
    </r>
    <r>
      <rPr>
        <sz val="11"/>
        <color rgb="FF000000"/>
        <rFont val="Calibri"/>
        <family val="2"/>
        <charset val="134"/>
      </rPr>
      <t xml:space="preserve"> </t>
    </r>
    <r>
      <rPr>
        <sz val="11"/>
        <color rgb="FF000000"/>
        <rFont val="Arial"/>
        <family val="3"/>
        <charset val="134"/>
      </rPr>
      <t xml:space="preserve">reforms</t>
    </r>
  </si>
  <si>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receipts</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</si>
  <si>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surplus)</t>
    </r>
  </si>
  <si>
    <t xml:space="preserve">% grants in total revenue </t>
  </si>
  <si>
    <t xml:space="preserve">transfers check </t>
  </si>
  <si>
    <t xml:space="preserve">drawings check </t>
  </si>
  <si>
    <t xml:space="preserve">revenue % check </t>
  </si>
  <si>
    <t xml:space="preserve">expenditure % check</t>
  </si>
  <si>
    <t xml:space="preserve">CR</t>
  </si>
  <si>
    <t xml:space="preserve">Costa Rica: Central Government Balance</t>
  </si>
  <si>
    <t xml:space="preserve">(colones)</t>
  </si>
  <si>
    <t xml:space="preserve">Sales Tax</t>
  </si>
  <si>
    <t xml:space="preserve">Sales tax</t>
  </si>
  <si>
    <t xml:space="preserve">Excise, Customs, and Others</t>
  </si>
  <si>
    <t xml:space="preserve">Excise, customs, and others</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</si>
  <si>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2/</t>
    </r>
  </si>
  <si>
    <t xml:space="preserve">Recurrent expenditure</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</si>
  <si>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noninterest</t>
    </r>
  </si>
  <si>
    <t xml:space="preserve">Of which : social security</t>
  </si>
  <si>
    <t xml:space="preserve">Pensions </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</si>
  <si>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3/</t>
    </r>
  </si>
  <si>
    <t xml:space="preserve">Of which : adjustment for TUDES</t>
  </si>
  <si>
    <t xml:space="preserve">Capital</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</si>
  <si>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</si>
  <si>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</si>
  <si>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</si>
  <si>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debt</t>
    </r>
  </si>
  <si>
    <t xml:space="preserve">Total Revenue check </t>
  </si>
  <si>
    <t xml:space="preserve">recurrent check </t>
  </si>
  <si>
    <t xml:space="preserve">GDp</t>
  </si>
  <si>
    <t xml:space="preserve">no net lending </t>
  </si>
  <si>
    <t xml:space="preserve">CI</t>
  </si>
  <si>
    <t xml:space="preserve">Côte d'Ivoire: Fiscal Operations of the Central Government</t>
  </si>
  <si>
    <t xml:space="preserve">(CFA francs BCEAO)</t>
  </si>
  <si>
    <t xml:space="preserve"> </t>
  </si>
  <si>
    <t xml:space="preserve">Of which : profit tax on oil</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</si>
  <si>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contributions</t>
    </r>
  </si>
  <si>
    <t xml:space="preserve">Oil and Gas Revenue</t>
  </si>
  <si>
    <t xml:space="preserve">Oil and gas revenue</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</si>
  <si>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PETROCI</t>
    </r>
    <r>
      <rPr>
        <sz val="11"/>
        <color rgb="FF000000"/>
        <rFont val="Calibri"/>
        <family val="2"/>
        <charset val="134"/>
      </rPr>
      <t xml:space="preserve"> </t>
    </r>
    <r>
      <rPr>
        <sz val="11"/>
        <color rgb="FF000000"/>
        <rFont val="Arial"/>
        <family val="3"/>
        <charset val="134"/>
      </rPr>
      <t xml:space="preserve">dividends</t>
    </r>
  </si>
  <si>
    <t xml:space="preserve">toxic waste damage</t>
  </si>
  <si>
    <t xml:space="preserve">L2_grants </t>
  </si>
  <si>
    <t xml:space="preserve">Programs </t>
  </si>
  <si>
    <r>
      <rPr>
        <sz val="11"/>
        <color rgb="FF000000"/>
        <rFont val="Arial"/>
        <family val="3"/>
        <charset val="134"/>
      </rPr>
      <t xml:space="preserve">Programs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crisis-related)</t>
    </r>
  </si>
  <si>
    <t xml:space="preserve">Social Security Benefits</t>
  </si>
  <si>
    <t xml:space="preserve">Social security benefits</t>
  </si>
  <si>
    <t xml:space="preserve">Subsidies and Other Current Transfers</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</si>
  <si>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transfers</t>
    </r>
  </si>
  <si>
    <t xml:space="preserve"> Versus Bank restructuring</t>
  </si>
  <si>
    <t xml:space="preserve">Electricity sector subsidy</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</si>
  <si>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Ebola</t>
    </r>
  </si>
  <si>
    <t xml:space="preserve">discretionary presidential</t>
  </si>
  <si>
    <t xml:space="preserve">of which:  toxic waste damage</t>
  </si>
  <si>
    <t xml:space="preserve">BFA Bank restructuring</t>
  </si>
  <si>
    <t xml:space="preserve">Crisis-Related Expenditure</t>
  </si>
  <si>
    <r>
      <rPr>
        <sz val="11"/>
        <color rgb="FF000000"/>
        <rFont val="Segoe UI"/>
        <family val="3"/>
        <charset val="134"/>
      </rPr>
      <t xml:space="preserve">Crisis-related</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</si>
  <si>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due</t>
    </r>
  </si>
  <si>
    <t xml:space="preserve">On Domestic Debt</t>
  </si>
  <si>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debt</t>
    </r>
  </si>
  <si>
    <t xml:space="preserve">On External Debt</t>
  </si>
  <si>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debt</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</si>
  <si>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basic</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</si>
  <si>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</si>
  <si>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</si>
  <si>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service)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</si>
  <si>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(interests)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</si>
  <si>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existing</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</si>
  <si>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Accumulation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new</t>
    </r>
    <r>
      <rPr>
        <sz val="11"/>
        <color rgb="FF000000"/>
        <rFont val="Calibri"/>
        <family val="2"/>
        <charset val="134"/>
      </rPr>
      <t xml:space="preserve"> </t>
    </r>
    <r>
      <rPr>
        <sz val="11"/>
        <color rgb="FF000000"/>
        <rFont val="Arial"/>
        <family val="3"/>
        <charset val="134"/>
      </rPr>
      <t xml:space="preserve">arrears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</si>
  <si>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</si>
  <si>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</si>
  <si>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use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resources</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</si>
  <si>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</si>
  <si>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</si>
  <si>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Versus</t>
    </r>
    <r>
      <rPr>
        <sz val="11"/>
        <color rgb="FF000000"/>
        <rFont val="Calibri"/>
        <family val="2"/>
        <charset val="134"/>
      </rPr>
      <t xml:space="preserve"> </t>
    </r>
    <r>
      <rPr>
        <i val="true"/>
        <sz val="11"/>
        <color rgb="FF000000"/>
        <rFont val="Arial"/>
        <family val="3"/>
        <charset val="134"/>
      </rPr>
      <t xml:space="preserve">Bank</t>
    </r>
    <r>
      <rPr>
        <sz val="11"/>
        <color rgb="FF000000"/>
        <rFont val="Calibri"/>
        <family val="2"/>
        <charset val="134"/>
      </rPr>
      <t xml:space="preserve"> </t>
    </r>
    <r>
      <rPr>
        <i val="true"/>
        <sz val="11"/>
        <color rgb="FF000000"/>
        <rFont val="Arial"/>
        <family val="3"/>
        <charset val="134"/>
      </rPr>
      <t xml:space="preserve">restructuring</t>
    </r>
  </si>
  <si>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</si>
  <si>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External Financing</t>
  </si>
  <si>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financing</t>
    </r>
  </si>
  <si>
    <t xml:space="preserve">Consolidation (Bonds)</t>
  </si>
  <si>
    <r>
      <rPr>
        <sz val="11"/>
        <color rgb="FF000000"/>
        <rFont val="Arial"/>
        <family val="3"/>
        <charset val="134"/>
      </rPr>
      <t xml:space="preserve">Consolidation</t>
    </r>
    <r>
      <rPr>
        <sz val="11"/>
        <color rgb="FF000000"/>
        <rFont val="Calibri"/>
        <family val="2"/>
        <charset val="134"/>
      </rPr>
      <t xml:space="preserve"> </t>
    </r>
    <r>
      <rPr>
        <sz val="11"/>
        <color rgb="FF000000"/>
        <rFont val="Arial"/>
        <family val="3"/>
        <charset val="134"/>
      </rPr>
      <t xml:space="preserve">(bonds)</t>
    </r>
  </si>
  <si>
    <t xml:space="preserve">West African Economic and Monetary Union Financing </t>
  </si>
  <si>
    <r>
      <rPr>
        <sz val="11"/>
        <color rgb="FF000000"/>
        <rFont val="Arial"/>
        <family val="3"/>
        <charset val="134"/>
      </rPr>
      <t xml:space="preserve">WAEMU</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CFAF)</t>
    </r>
  </si>
  <si>
    <t xml:space="preserve">Treasury Bills</t>
  </si>
  <si>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bills</t>
    </r>
  </si>
  <si>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Completion</t>
    </r>
    <r>
      <rPr>
        <sz val="11"/>
        <color rgb="FF000000"/>
        <rFont val="Calibri"/>
        <family val="2"/>
        <charset val="134"/>
      </rPr>
      <t xml:space="preserve"> </t>
    </r>
    <r>
      <rPr>
        <sz val="11"/>
        <color rgb="FF000000"/>
        <rFont val="Arial"/>
        <family val="3"/>
        <charset val="134"/>
      </rPr>
      <t xml:space="preserve">Point</t>
    </r>
    <r>
      <rPr>
        <sz val="11"/>
        <color rgb="FF000000"/>
        <rFont val="Calibri"/>
        <family val="2"/>
        <charset val="134"/>
      </rPr>
      <t xml:space="preserve"> </t>
    </r>
    <r>
      <rPr>
        <sz val="11"/>
        <color rgb="FF000000"/>
        <rFont val="Arial"/>
        <family val="3"/>
        <charset val="134"/>
      </rPr>
      <t xml:space="preserve">stock</t>
    </r>
    <r>
      <rPr>
        <sz val="11"/>
        <color rgb="FF000000"/>
        <rFont val="Calibri"/>
        <family val="2"/>
        <charset val="134"/>
      </rPr>
      <t xml:space="preserve"> </t>
    </r>
    <r>
      <rPr>
        <sz val="11"/>
        <color rgb="FF000000"/>
        <rFont val="Arial"/>
        <family val="3"/>
        <charset val="134"/>
      </rPr>
      <t xml:space="preserve">cancellation</t>
    </r>
  </si>
  <si>
    <t xml:space="preserve">Net Change in External Arrears </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</si>
  <si>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(principal)</t>
    </r>
  </si>
  <si>
    <t xml:space="preserve">Debt Relief and Budget Support</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</si>
  <si>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</si>
  <si>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Completion</t>
    </r>
    <r>
      <rPr>
        <sz val="11"/>
        <color rgb="FF000000"/>
        <rFont val="Calibri"/>
        <family val="2"/>
        <charset val="134"/>
      </rPr>
      <t xml:space="preserve"> </t>
    </r>
    <r>
      <rPr>
        <sz val="11"/>
        <color rgb="FF000000"/>
        <rFont val="Arial"/>
        <family val="3"/>
        <charset val="134"/>
      </rPr>
      <t xml:space="preserve">Point</t>
    </r>
    <r>
      <rPr>
        <sz val="11"/>
        <color rgb="FF000000"/>
        <rFont val="Calibri"/>
        <family val="2"/>
        <charset val="134"/>
      </rPr>
      <t xml:space="preserve"> </t>
    </r>
    <r>
      <rPr>
        <sz val="11"/>
        <color rgb="FF000000"/>
        <rFont val="Arial"/>
        <family val="3"/>
        <charset val="134"/>
      </rPr>
      <t xml:space="preserve">stock</t>
    </r>
    <r>
      <rPr>
        <sz val="11"/>
        <color rgb="FF000000"/>
        <rFont val="Calibri"/>
        <family val="2"/>
        <charset val="134"/>
      </rPr>
      <t xml:space="preserve"> </t>
    </r>
    <r>
      <rPr>
        <sz val="11"/>
        <color rgb="FF000000"/>
        <rFont val="Arial"/>
        <family val="3"/>
        <charset val="134"/>
      </rPr>
      <t xml:space="preserve">relief</t>
    </r>
  </si>
  <si>
    <r>
      <rPr>
        <sz val="11"/>
        <color rgb="FF000000"/>
        <rFont val="Arial"/>
        <family val="3"/>
        <charset val="134"/>
      </rPr>
      <t xml:space="preserve">Official</t>
    </r>
    <r>
      <rPr>
        <sz val="11"/>
        <color rgb="FF000000"/>
        <rFont val="Calibri"/>
        <family val="2"/>
        <charset val="134"/>
      </rPr>
      <t xml:space="preserve"> </t>
    </r>
    <r>
      <rPr>
        <sz val="11"/>
        <color rgb="FF000000"/>
        <rFont val="Arial"/>
        <family val="3"/>
        <charset val="134"/>
      </rPr>
      <t xml:space="preserve">bilaterals,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Paris</t>
    </r>
    <r>
      <rPr>
        <sz val="11"/>
        <color rgb="FF000000"/>
        <rFont val="Calibri"/>
        <family val="2"/>
        <charset val="134"/>
      </rPr>
      <t xml:space="preserve"> </t>
    </r>
    <r>
      <rPr>
        <sz val="11"/>
        <color rgb="FF000000"/>
        <rFont val="Arial"/>
        <family val="3"/>
        <charset val="134"/>
      </rPr>
      <t xml:space="preserve">Club</t>
    </r>
  </si>
  <si>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Brady</t>
    </r>
    <r>
      <rPr>
        <sz val="11"/>
        <color rgb="FF000000"/>
        <rFont val="Calibri"/>
        <family val="2"/>
        <charset val="134"/>
      </rPr>
      <t xml:space="preserve"> </t>
    </r>
    <r>
      <rPr>
        <sz val="11"/>
        <color rgb="FF000000"/>
        <rFont val="Arial"/>
        <family val="3"/>
        <charset val="134"/>
      </rPr>
      <t xml:space="preserve">Bonds)</t>
    </r>
  </si>
  <si>
    <r>
      <rPr>
        <sz val="11"/>
        <color rgb="FF000000"/>
        <rFont val="Arial"/>
        <family val="3"/>
        <charset val="134"/>
      </rPr>
      <t xml:space="preserve">AfDB</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clearance</t>
    </r>
    <r>
      <rPr>
        <sz val="11"/>
        <color rgb="FF000000"/>
        <rFont val="Calibri"/>
        <family val="2"/>
        <charset val="134"/>
      </rPr>
      <t xml:space="preserve"> </t>
    </r>
    <r>
      <rPr>
        <sz val="11"/>
        <color rgb="FF000000"/>
        <rFont val="Arial"/>
        <family val="3"/>
        <charset val="134"/>
      </rPr>
      <t xml:space="preserve">grant</t>
    </r>
  </si>
  <si>
    <t xml:space="preserve">EIB</t>
  </si>
  <si>
    <r>
      <rPr>
        <sz val="11"/>
        <color rgb="FF000000"/>
        <rFont val="Arial"/>
        <family val="3"/>
        <charset val="134"/>
      </rPr>
      <t xml:space="preserve">World</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</si>
  <si>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Arial"/>
        <family val="3"/>
        <charset val="134"/>
      </rPr>
      <t xml:space="preserve">AfDB</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</si>
  <si>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Arial"/>
        <family val="3"/>
        <charset val="134"/>
      </rPr>
      <t xml:space="preserve">WAEMU</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</si>
  <si>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surplus)</t>
    </r>
  </si>
  <si>
    <t xml:space="preserve">Possible Financing 2011-14 (Excluding Imf)</t>
  </si>
  <si>
    <r>
      <rPr>
        <sz val="11"/>
        <color rgb="FF000000"/>
        <rFont val="Segoe UI"/>
        <family val="3"/>
        <charset val="134"/>
      </rPr>
      <t xml:space="preserve">Possible</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2011-14</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IMF)</t>
    </r>
  </si>
  <si>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loans</t>
    </r>
  </si>
  <si>
    <t xml:space="preserve">Residual Gap</t>
  </si>
  <si>
    <r>
      <rPr>
        <sz val="11"/>
        <color rgb="FF000000"/>
        <rFont val="Segoe UI"/>
        <family val="3"/>
        <charset val="134"/>
      </rPr>
      <t xml:space="preserve">Residual</t>
    </r>
    <r>
      <rPr>
        <sz val="11"/>
        <color rgb="FF000000"/>
        <rFont val="Calibri"/>
        <family val="2"/>
        <charset val="134"/>
      </rPr>
      <t xml:space="preserve"> </t>
    </r>
    <r>
      <rPr>
        <sz val="11"/>
        <color rgb="FF000000"/>
        <rFont val="Segoe UI"/>
        <family val="3"/>
        <charset val="134"/>
      </rPr>
      <t xml:space="preserve">gap</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</si>
  <si>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IMF-ECF</t>
    </r>
  </si>
  <si>
    <r>
      <rPr>
        <i val="true"/>
        <sz val="11"/>
        <color rgb="FF000000"/>
        <rFont val="Segoe UI"/>
        <family val="3"/>
        <charset val="134"/>
      </rPr>
      <t xml:space="preserve">Memorandum</t>
    </r>
    <r>
      <rPr>
        <sz val="11"/>
        <color rgb="FF000000"/>
        <rFont val="Calibri"/>
        <family val="2"/>
        <charset val="134"/>
      </rPr>
      <t xml:space="preserve"> </t>
    </r>
    <r>
      <rPr>
        <i val="true"/>
        <sz val="11"/>
        <color rgb="FF000000"/>
        <rFont val="Segoe UI"/>
        <family val="3"/>
        <charset val="134"/>
      </rPr>
      <t xml:space="preserve">items:</t>
    </r>
  </si>
  <si>
    <r>
      <rPr>
        <sz val="11"/>
        <color rgb="FF000000"/>
        <rFont val="Segoe UI"/>
        <family val="3"/>
        <charset val="134"/>
      </rPr>
      <t xml:space="preserve">Pro-poor</t>
    </r>
    <r>
      <rPr>
        <sz val="11"/>
        <color rgb="FF000000"/>
        <rFont val="Calibri"/>
        <family val="2"/>
        <charset val="134"/>
      </rPr>
      <t xml:space="preserve"> </t>
    </r>
    <r>
      <rPr>
        <sz val="11"/>
        <color rgb="FF000000"/>
        <rFont val="Segoe UI"/>
        <family val="3"/>
        <charset val="134"/>
      </rPr>
      <t xml:space="preserve">spending</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</si>
  <si>
    <t xml:space="preserve">...</t>
  </si>
  <si>
    <t xml:space="preserve">expenditure</t>
  </si>
  <si>
    <t xml:space="preserve">expenditure % check </t>
  </si>
  <si>
    <t xml:space="preserve">CD</t>
  </si>
  <si>
    <t xml:space="preserve">Democratic Republic of the Congo: Central Government Financial Operations</t>
  </si>
  <si>
    <t xml:space="preserve">(Congo francs)</t>
  </si>
  <si>
    <r>
      <rPr>
        <sz val="11"/>
        <color rgb="FF000000"/>
        <rFont val="Arial"/>
        <family val="3"/>
        <charset val="134"/>
      </rPr>
      <t xml:space="preserve">Taxes</t>
    </r>
    <r>
      <rPr>
        <sz val="11"/>
        <color rgb="FF000000"/>
        <rFont val="Calibri"/>
        <family val="2"/>
        <charset val="1"/>
      </rPr>
      <t xml:space="preserve"> </t>
    </r>
    <r>
      <rPr>
        <sz val="11"/>
        <color rgb="FF000000"/>
        <rFont val="Arial"/>
        <family val="3"/>
        <charset val="134"/>
      </rPr>
      <t xml:space="preserve">on</t>
    </r>
    <r>
      <rPr>
        <sz val="11"/>
        <color rgb="FF000000"/>
        <rFont val="Calibri"/>
        <family val="2"/>
        <charset val="1"/>
      </rPr>
      <t xml:space="preserve"> </t>
    </r>
    <r>
      <rPr>
        <sz val="11"/>
        <color rgb="FF000000"/>
        <rFont val="Arial"/>
        <family val="3"/>
        <charset val="134"/>
      </rPr>
      <t xml:space="preserve">income,</t>
    </r>
    <r>
      <rPr>
        <sz val="11"/>
        <color rgb="FF000000"/>
        <rFont val="Calibri"/>
        <family val="2"/>
        <charset val="1"/>
      </rPr>
      <t xml:space="preserve"> </t>
    </r>
    <r>
      <rPr>
        <sz val="11"/>
        <color rgb="FF000000"/>
        <rFont val="Arial"/>
        <family val="3"/>
        <charset val="134"/>
      </rPr>
      <t xml:space="preserve">profits,</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capital</t>
    </r>
    <r>
      <rPr>
        <sz val="11"/>
        <color rgb="FF000000"/>
        <rFont val="Calibri"/>
        <family val="2"/>
        <charset val="1"/>
      </rPr>
      <t xml:space="preserve"> </t>
    </r>
    <r>
      <rPr>
        <sz val="11"/>
        <color rgb="FF000000"/>
        <rFont val="Arial"/>
        <family val="3"/>
        <charset val="134"/>
      </rPr>
      <t xml:space="preserve">gains</t>
    </r>
  </si>
  <si>
    <t xml:space="preserve">Individuals </t>
  </si>
  <si>
    <t xml:space="preserve">L4_income</t>
  </si>
  <si>
    <t xml:space="preserve">Business</t>
  </si>
  <si>
    <t xml:space="preserve">Revenue from Goods</t>
  </si>
  <si>
    <t xml:space="preserve">Taxes on Goods And Services</t>
  </si>
  <si>
    <r>
      <rPr>
        <sz val="11"/>
        <color rgb="FF000000"/>
        <rFont val="Arial"/>
        <family val="3"/>
        <charset val="134"/>
      </rPr>
      <t xml:space="preserve">Taxes</t>
    </r>
    <r>
      <rPr>
        <sz val="11"/>
        <color rgb="FF000000"/>
        <rFont val="Calibri"/>
        <family val="2"/>
        <charset val="1"/>
      </rPr>
      <t xml:space="preserve"> </t>
    </r>
    <r>
      <rPr>
        <sz val="11"/>
        <color rgb="FF000000"/>
        <rFont val="Arial"/>
        <family val="3"/>
        <charset val="134"/>
      </rPr>
      <t xml:space="preserve">on</t>
    </r>
    <r>
      <rPr>
        <sz val="11"/>
        <color rgb="FF000000"/>
        <rFont val="Calibri"/>
        <family val="2"/>
        <charset val="1"/>
      </rPr>
      <t xml:space="preserve"> </t>
    </r>
    <r>
      <rPr>
        <sz val="11"/>
        <color rgb="FF000000"/>
        <rFont val="Arial"/>
        <family val="3"/>
        <charset val="134"/>
      </rPr>
      <t xml:space="preserve">goods</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services</t>
    </r>
  </si>
  <si>
    <t xml:space="preserve">Value added tax/Tax on turnovers </t>
  </si>
  <si>
    <t xml:space="preserve">L4_goods</t>
  </si>
  <si>
    <t xml:space="preserve">Excises </t>
  </si>
  <si>
    <r>
      <rPr>
        <sz val="11"/>
        <color rgb="FF000000"/>
        <rFont val="Arial"/>
        <family val="3"/>
        <charset val="134"/>
      </rPr>
      <t xml:space="preserve">Taxes</t>
    </r>
    <r>
      <rPr>
        <sz val="11"/>
        <color rgb="FF000000"/>
        <rFont val="Calibri"/>
        <family val="2"/>
        <charset val="1"/>
      </rPr>
      <t xml:space="preserve"> </t>
    </r>
    <r>
      <rPr>
        <sz val="11"/>
        <color rgb="FF000000"/>
        <rFont val="Arial"/>
        <family val="3"/>
        <charset val="134"/>
      </rPr>
      <t xml:space="preserve">on</t>
    </r>
    <r>
      <rPr>
        <sz val="11"/>
        <color rgb="FF000000"/>
        <rFont val="Calibri"/>
        <family val="2"/>
        <charset val="1"/>
      </rPr>
      <t xml:space="preserve"> </t>
    </r>
    <r>
      <rPr>
        <sz val="11"/>
        <color rgb="FF000000"/>
        <rFont val="Arial"/>
        <family val="3"/>
        <charset val="134"/>
      </rPr>
      <t xml:space="preserve">international</t>
    </r>
    <r>
      <rPr>
        <sz val="11"/>
        <color rgb="FF000000"/>
        <rFont val="Calibri"/>
        <family val="2"/>
        <charset val="1"/>
      </rPr>
      <t xml:space="preserve"> </t>
    </r>
    <r>
      <rPr>
        <sz val="11"/>
        <color rgb="FF000000"/>
        <rFont val="Arial"/>
        <family val="3"/>
        <charset val="134"/>
      </rPr>
      <t xml:space="preserve">trade</t>
    </r>
  </si>
  <si>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taxes</t>
    </r>
  </si>
  <si>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signing</t>
    </r>
    <r>
      <rPr>
        <sz val="11"/>
        <color rgb="FF000000"/>
        <rFont val="Calibri"/>
        <family val="2"/>
        <charset val="134"/>
      </rPr>
      <t xml:space="preserve"> </t>
    </r>
    <r>
      <rPr>
        <sz val="11"/>
        <color rgb="FF000000"/>
        <rFont val="Arial"/>
        <family val="3"/>
        <charset val="134"/>
      </rPr>
      <t xml:space="preserve">bonus</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joint</t>
    </r>
    <r>
      <rPr>
        <sz val="11"/>
        <color rgb="FF000000"/>
        <rFont val="Calibri"/>
        <family val="2"/>
        <charset val="134"/>
      </rPr>
      <t xml:space="preserve"> </t>
    </r>
    <r>
      <rPr>
        <sz val="11"/>
        <color rgb="FF000000"/>
        <rFont val="Arial"/>
        <family val="3"/>
        <charset val="134"/>
      </rPr>
      <t xml:space="preserve">venture</t>
    </r>
    <r>
      <rPr>
        <sz val="11"/>
        <color rgb="FF000000"/>
        <rFont val="Calibri"/>
        <family val="2"/>
        <charset val="134"/>
      </rPr>
      <t xml:space="preserve"> </t>
    </r>
    <r>
      <rPr>
        <sz val="11"/>
        <color rgb="FF000000"/>
        <rFont val="Arial"/>
        <family val="3"/>
        <charset val="134"/>
      </rPr>
      <t xml:space="preserve">with</t>
    </r>
    <r>
      <rPr>
        <sz val="11"/>
        <color rgb="FF000000"/>
        <rFont val="Calibri"/>
        <family val="2"/>
        <charset val="134"/>
      </rPr>
      <t xml:space="preserve"> </t>
    </r>
    <r>
      <rPr>
        <sz val="11"/>
        <color rgb="FF000000"/>
        <rFont val="Arial"/>
        <family val="3"/>
        <charset val="134"/>
      </rPr>
      <t xml:space="preserve">China</t>
    </r>
  </si>
  <si>
    <t xml:space="preserve">Customs and Excise</t>
  </si>
  <si>
    <r>
      <rPr>
        <sz val="11"/>
        <color rgb="FF000000"/>
        <rFont val="Arial"/>
        <family val="3"/>
        <charset val="134"/>
      </rPr>
      <t xml:space="preserve">Customs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excise</t>
    </r>
  </si>
  <si>
    <t xml:space="preserve">Petroleum (Royalties And Taxes)</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</si>
  <si>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(royalties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taxes)</t>
    </r>
  </si>
  <si>
    <r>
      <rPr>
        <sz val="12"/>
        <color rgb="FF000000"/>
        <rFont val="Segoe UI"/>
        <family val="3"/>
        <charset val="134"/>
      </rPr>
      <t xml:space="preserve">Revenue</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natural</t>
    </r>
    <r>
      <rPr>
        <sz val="12"/>
        <color rgb="FF000000"/>
        <rFont val="Calibri"/>
        <family val="2"/>
        <charset val="134"/>
      </rPr>
      <t xml:space="preserve"> </t>
    </r>
    <r>
      <rPr>
        <sz val="12"/>
        <color rgb="FF000000"/>
        <rFont val="Segoe UI"/>
        <family val="3"/>
        <charset val="134"/>
      </rPr>
      <t xml:space="preserve">resources</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telecoms</t>
    </r>
  </si>
  <si>
    <r>
      <rPr>
        <sz val="12"/>
        <color rgb="FF000000"/>
        <rFont val="Segoe UI"/>
        <family val="3"/>
        <charset val="134"/>
      </rPr>
      <t xml:space="preserve">Mining</t>
    </r>
    <r>
      <rPr>
        <sz val="12"/>
        <color rgb="FF000000"/>
        <rFont val="Calibri"/>
        <family val="2"/>
        <charset val="134"/>
      </rPr>
      <t xml:space="preserve"> </t>
    </r>
    <r>
      <rPr>
        <sz val="12"/>
        <color rgb="FF000000"/>
        <rFont val="Segoe UI"/>
        <family val="3"/>
        <charset val="134"/>
      </rPr>
      <t xml:space="preserve">royalties</t>
    </r>
  </si>
  <si>
    <t xml:space="preserve">L4_resource</t>
  </si>
  <si>
    <r>
      <rPr>
        <sz val="12"/>
        <color rgb="FF000000"/>
        <rFont val="Segoe UI"/>
        <family val="3"/>
        <charset val="134"/>
      </rPr>
      <t xml:space="preserve">Exceptional</t>
    </r>
    <r>
      <rPr>
        <sz val="12"/>
        <color rgb="FF000000"/>
        <rFont val="Calibri"/>
        <family val="2"/>
        <charset val="134"/>
      </rPr>
      <t xml:space="preserve"> </t>
    </r>
    <r>
      <rPr>
        <sz val="12"/>
        <color rgb="FF000000"/>
        <rFont val="Segoe UI"/>
        <family val="3"/>
        <charset val="134"/>
      </rPr>
      <t xml:space="preserve">revenue</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the</t>
    </r>
    <r>
      <rPr>
        <sz val="12"/>
        <color rgb="FF000000"/>
        <rFont val="Calibri"/>
        <family val="2"/>
        <charset val="134"/>
      </rPr>
      <t xml:space="preserve"> </t>
    </r>
    <r>
      <rPr>
        <sz val="12"/>
        <color rgb="FF000000"/>
        <rFont val="Segoe UI"/>
        <family val="3"/>
        <charset val="134"/>
      </rPr>
      <t xml:space="preserve">mining</t>
    </r>
    <r>
      <rPr>
        <sz val="12"/>
        <color rgb="FF000000"/>
        <rFont val="Calibri"/>
        <family val="2"/>
        <charset val="134"/>
      </rPr>
      <t xml:space="preserve"> </t>
    </r>
    <r>
      <rPr>
        <sz val="12"/>
        <color rgb="FF000000"/>
        <rFont val="Segoe UI"/>
        <family val="3"/>
        <charset val="134"/>
      </rPr>
      <t xml:space="preserve">industry</t>
    </r>
  </si>
  <si>
    <r>
      <rPr>
        <sz val="12"/>
        <color rgb="FF000000"/>
        <rFont val="Segoe UI"/>
        <family val="3"/>
        <charset val="134"/>
      </rPr>
      <t xml:space="preserve">Oil</t>
    </r>
    <r>
      <rPr>
        <sz val="12"/>
        <color rgb="FF000000"/>
        <rFont val="Calibri"/>
        <family val="2"/>
        <charset val="134"/>
      </rPr>
      <t xml:space="preserve"> </t>
    </r>
    <r>
      <rPr>
        <sz val="12"/>
        <color rgb="FF000000"/>
        <rFont val="Segoe UI"/>
        <family val="3"/>
        <charset val="134"/>
      </rPr>
      <t xml:space="preserve">royalty</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rent</t>
    </r>
  </si>
  <si>
    <r>
      <rPr>
        <sz val="12"/>
        <color rgb="FF000000"/>
        <rFont val="Segoe UI"/>
        <family val="3"/>
        <charset val="134"/>
      </rPr>
      <t xml:space="preserve">Forest</t>
    </r>
    <r>
      <rPr>
        <sz val="12"/>
        <color rgb="FF000000"/>
        <rFont val="Calibri"/>
        <family val="2"/>
        <charset val="134"/>
      </rPr>
      <t xml:space="preserve"> </t>
    </r>
    <r>
      <rPr>
        <sz val="12"/>
        <color rgb="FF000000"/>
        <rFont val="Segoe UI"/>
        <family val="3"/>
        <charset val="134"/>
      </rPr>
      <t xml:space="preserve">industry</t>
    </r>
  </si>
  <si>
    <t xml:space="preserve">Telecoms</t>
  </si>
  <si>
    <r>
      <rPr>
        <sz val="12"/>
        <color rgb="FF000000"/>
        <rFont val="Segoe UI"/>
        <family val="3"/>
        <charset val="134"/>
      </rPr>
      <t xml:space="preserve">Dividends</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state-owned</t>
    </r>
    <r>
      <rPr>
        <sz val="12"/>
        <color rgb="FF000000"/>
        <rFont val="Calibri"/>
        <family val="2"/>
        <charset val="134"/>
      </rPr>
      <t xml:space="preserve"> </t>
    </r>
    <r>
      <rPr>
        <sz val="12"/>
        <color rgb="FF000000"/>
        <rFont val="Segoe UI"/>
        <family val="3"/>
        <charset val="134"/>
      </rPr>
      <t xml:space="preserve">enterprises</t>
    </r>
  </si>
  <si>
    <r>
      <rPr>
        <sz val="12"/>
        <color rgb="FF000000"/>
        <rFont val="Segoe UI"/>
        <family val="3"/>
        <charset val="134"/>
      </rPr>
      <t xml:space="preserve">Fees</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sectoral</t>
    </r>
    <r>
      <rPr>
        <sz val="12"/>
        <color rgb="FF000000"/>
        <rFont val="Calibri"/>
        <family val="2"/>
        <charset val="134"/>
      </rPr>
      <t xml:space="preserve"> </t>
    </r>
    <r>
      <rPr>
        <sz val="12"/>
        <color rgb="FF000000"/>
        <rFont val="Segoe UI"/>
        <family val="3"/>
        <charset val="134"/>
      </rPr>
      <t xml:space="preserve">ministries</t>
    </r>
  </si>
  <si>
    <r>
      <rPr>
        <sz val="12"/>
        <color rgb="FF000000"/>
        <rFont val="Segoe UI"/>
        <family val="3"/>
        <charset val="134"/>
      </rPr>
      <t xml:space="preserve">Other</t>
    </r>
    <r>
      <rPr>
        <sz val="12"/>
        <color rgb="FF000000"/>
        <rFont val="Calibri"/>
        <family val="2"/>
        <charset val="134"/>
      </rPr>
      <t xml:space="preserve"> </t>
    </r>
    <r>
      <rPr>
        <sz val="12"/>
        <color rgb="FF000000"/>
        <rFont val="Segoe UI"/>
        <family val="3"/>
        <charset val="134"/>
      </rPr>
      <t xml:space="preserve">non-tax</t>
    </r>
    <r>
      <rPr>
        <sz val="12"/>
        <color rgb="FF000000"/>
        <rFont val="Calibri"/>
        <family val="2"/>
        <charset val="134"/>
      </rPr>
      <t xml:space="preserve"> </t>
    </r>
    <r>
      <rPr>
        <sz val="12"/>
        <color rgb="FF000000"/>
        <rFont val="Segoe UI"/>
        <family val="3"/>
        <charset val="134"/>
      </rPr>
      <t xml:space="preserve">revenue</t>
    </r>
  </si>
  <si>
    <t xml:space="preserve">Licenses</t>
  </si>
  <si>
    <t xml:space="preserve">L4_other</t>
  </si>
  <si>
    <r>
      <rPr>
        <sz val="12"/>
        <color rgb="FF000000"/>
        <rFont val="Segoe UI"/>
        <family val="3"/>
        <charset val="134"/>
      </rPr>
      <t xml:space="preserve">Real</t>
    </r>
    <r>
      <rPr>
        <sz val="12"/>
        <color rgb="FF000000"/>
        <rFont val="Calibri"/>
        <family val="2"/>
        <charset val="134"/>
      </rPr>
      <t xml:space="preserve"> </t>
    </r>
    <r>
      <rPr>
        <sz val="12"/>
        <color rgb="FF000000"/>
        <rFont val="Segoe UI"/>
        <family val="3"/>
        <charset val="134"/>
      </rPr>
      <t xml:space="preserve">estate</t>
    </r>
    <r>
      <rPr>
        <sz val="12"/>
        <color rgb="FF000000"/>
        <rFont val="Calibri"/>
        <family val="2"/>
        <charset val="134"/>
      </rPr>
      <t xml:space="preserve"> </t>
    </r>
    <r>
      <rPr>
        <sz val="12"/>
        <color rgb="FF000000"/>
        <rFont val="Segoe UI"/>
        <family val="3"/>
        <charset val="134"/>
      </rPr>
      <t xml:space="preserve">transaction</t>
    </r>
    <r>
      <rPr>
        <sz val="12"/>
        <color rgb="FF000000"/>
        <rFont val="Calibri"/>
        <family val="2"/>
        <charset val="134"/>
      </rPr>
      <t xml:space="preserve"> </t>
    </r>
    <r>
      <rPr>
        <sz val="12"/>
        <color rgb="FF000000"/>
        <rFont val="Segoe UI"/>
        <family val="3"/>
        <charset val="134"/>
      </rPr>
      <t xml:space="preserve">registration</t>
    </r>
  </si>
  <si>
    <r>
      <rPr>
        <sz val="12"/>
        <color rgb="FF000000"/>
        <rFont val="Segoe UI"/>
        <family val="3"/>
        <charset val="134"/>
      </rPr>
      <t xml:space="preserve">Penalties</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fines</t>
    </r>
  </si>
  <si>
    <r>
      <rPr>
        <sz val="12"/>
        <color rgb="FF000000"/>
        <rFont val="Segoe UI"/>
        <family val="3"/>
        <charset val="134"/>
      </rPr>
      <t xml:space="preserve">Special</t>
    </r>
    <r>
      <rPr>
        <sz val="12"/>
        <color rgb="FF000000"/>
        <rFont val="Calibri"/>
        <family val="2"/>
        <charset val="134"/>
      </rPr>
      <t xml:space="preserve"> </t>
    </r>
    <r>
      <rPr>
        <sz val="12"/>
        <color rgb="FF000000"/>
        <rFont val="Segoe UI"/>
        <family val="3"/>
        <charset val="134"/>
      </rPr>
      <t xml:space="preserve">accounts</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budgets</t>
    </r>
  </si>
  <si>
    <t xml:space="preserve">other revenue</t>
  </si>
  <si>
    <t xml:space="preserve">Signing Bonus for Joint Venture With China</t>
  </si>
  <si>
    <r>
      <rPr>
        <sz val="11"/>
        <color rgb="FF000000"/>
        <rFont val="Arial"/>
        <family val="3"/>
        <charset val="134"/>
      </rPr>
      <t xml:space="preserve">Signing</t>
    </r>
    <r>
      <rPr>
        <sz val="11"/>
        <color rgb="FF000000"/>
        <rFont val="Calibri"/>
        <family val="2"/>
        <charset val="134"/>
      </rPr>
      <t xml:space="preserve"> </t>
    </r>
    <r>
      <rPr>
        <sz val="11"/>
        <color rgb="FF000000"/>
        <rFont val="Arial"/>
        <family val="3"/>
        <charset val="134"/>
      </rPr>
      <t xml:space="preserve">bonus</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joint</t>
    </r>
    <r>
      <rPr>
        <sz val="11"/>
        <color rgb="FF000000"/>
        <rFont val="Calibri"/>
        <family val="2"/>
        <charset val="134"/>
      </rPr>
      <t xml:space="preserve"> </t>
    </r>
    <r>
      <rPr>
        <sz val="11"/>
        <color rgb="FF000000"/>
        <rFont val="Arial"/>
        <family val="3"/>
        <charset val="134"/>
      </rPr>
      <t xml:space="preserve">venture</t>
    </r>
    <r>
      <rPr>
        <sz val="11"/>
        <color rgb="FF000000"/>
        <rFont val="Calibri"/>
        <family val="2"/>
        <charset val="134"/>
      </rPr>
      <t xml:space="preserve"> </t>
    </r>
    <r>
      <rPr>
        <sz val="11"/>
        <color rgb="FF000000"/>
        <rFont val="Arial"/>
        <family val="3"/>
        <charset val="134"/>
      </rPr>
      <t xml:space="preserve">with</t>
    </r>
    <r>
      <rPr>
        <sz val="11"/>
        <color rgb="FF000000"/>
        <rFont val="Calibri"/>
        <family val="2"/>
        <charset val="134"/>
      </rPr>
      <t xml:space="preserve"> </t>
    </r>
    <r>
      <rPr>
        <sz val="11"/>
        <color rgb="FF000000"/>
        <rFont val="Arial"/>
        <family val="3"/>
        <charset val="134"/>
      </rPr>
      <t xml:space="preserve">China</t>
    </r>
  </si>
  <si>
    <t xml:space="preserve">Other Signature Bonuses And License Revenue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</si>
  <si>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signature</t>
    </r>
    <r>
      <rPr>
        <sz val="11"/>
        <color rgb="FF000000"/>
        <rFont val="Calibri"/>
        <family val="2"/>
        <charset val="134"/>
      </rPr>
      <t xml:space="preserve"> </t>
    </r>
    <r>
      <rPr>
        <sz val="11"/>
        <color rgb="FF000000"/>
        <rFont val="Arial"/>
        <family val="3"/>
        <charset val="134"/>
      </rPr>
      <t xml:space="preserve">bonuses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license</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</si>
  <si>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grants</t>
    </r>
  </si>
  <si>
    <r>
      <rPr>
        <i val="true"/>
        <sz val="11"/>
        <color rgb="FF000000"/>
        <rFont val="Calibri"/>
        <family val="2"/>
        <charset val="1"/>
      </rPr>
      <t xml:space="preserve">Of which: </t>
    </r>
    <r>
      <rPr>
        <sz val="11"/>
        <color rgb="FF000000"/>
        <rFont val="Calibri"/>
        <family val="2"/>
        <charset val="1"/>
      </rPr>
      <t xml:space="preserve">HIPC/MDRI debt relief</t>
    </r>
  </si>
  <si>
    <t xml:space="preserve">L3_budget</t>
  </si>
  <si>
    <t xml:space="preserve">Other Budget Grants </t>
  </si>
  <si>
    <t xml:space="preserve">Investment Management Guidelines for Heavily Indebted Poor Countries Initiative Assistance</t>
  </si>
  <si>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Initiative</t>
    </r>
    <r>
      <rPr>
        <sz val="11"/>
        <color rgb="FF000000"/>
        <rFont val="Calibri"/>
        <family val="2"/>
        <charset val="134"/>
      </rPr>
      <t xml:space="preserve"> </t>
    </r>
    <r>
      <rPr>
        <sz val="11"/>
        <color rgb="FF000000"/>
        <rFont val="Arial"/>
        <family val="3"/>
        <charset val="134"/>
      </rPr>
      <t xml:space="preserve">assistance</t>
    </r>
  </si>
  <si>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expense</t>
    </r>
  </si>
  <si>
    <t xml:space="preserve">Government</t>
  </si>
  <si>
    <t xml:space="preserve">Provinces</t>
  </si>
  <si>
    <t xml:space="preserve">Exceptional Expenditure</t>
  </si>
  <si>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expenditure</t>
    </r>
  </si>
  <si>
    <t xml:space="preserve">L3_exceptional_expenditure </t>
  </si>
  <si>
    <t xml:space="preserve">other </t>
  </si>
  <si>
    <t xml:space="preserve">Budget Reserve</t>
  </si>
  <si>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reserve</t>
    </r>
  </si>
  <si>
    <r>
      <rPr>
        <sz val="11"/>
        <color rgb="FF000000"/>
        <rFont val="Arial"/>
        <family val="3"/>
        <charset val="134"/>
      </rPr>
      <t xml:space="preserve">Net</t>
    </r>
    <r>
      <rPr>
        <sz val="11"/>
        <color rgb="FF000000"/>
        <rFont val="Calibri"/>
        <family val="2"/>
        <charset val="1"/>
      </rPr>
      <t xml:space="preserve"> </t>
    </r>
    <r>
      <rPr>
        <sz val="11"/>
        <color rgb="FF000000"/>
        <rFont val="Arial"/>
        <family val="3"/>
        <charset val="134"/>
      </rPr>
      <t xml:space="preserve">lending/borrowing</t>
    </r>
    <r>
      <rPr>
        <sz val="11"/>
        <color rgb="FF000000"/>
        <rFont val="Calibri"/>
        <family val="2"/>
        <charset val="1"/>
      </rPr>
      <t xml:space="preserve"> </t>
    </r>
    <r>
      <rPr>
        <sz val="11"/>
        <color rgb="FF000000"/>
        <rFont val="Arial"/>
        <family val="3"/>
        <charset val="134"/>
      </rPr>
      <t xml:space="preserve">(overall</t>
    </r>
    <r>
      <rPr>
        <sz val="11"/>
        <color rgb="FF000000"/>
        <rFont val="Calibri"/>
        <family val="2"/>
        <charset val="1"/>
      </rPr>
      <t xml:space="preserve"> </t>
    </r>
    <r>
      <rPr>
        <sz val="11"/>
        <color rgb="FF000000"/>
        <rFont val="Arial"/>
        <family val="3"/>
        <charset val="134"/>
      </rPr>
      <t xml:space="preserve">balance,</t>
    </r>
    <r>
      <rPr>
        <sz val="11"/>
        <color rgb="FF000000"/>
        <rFont val="Calibri"/>
        <family val="2"/>
        <charset val="1"/>
      </rPr>
      <t xml:space="preserve"> </t>
    </r>
    <r>
      <rPr>
        <sz val="11"/>
        <color rgb="FF000000"/>
        <rFont val="Arial"/>
        <family val="3"/>
        <charset val="134"/>
      </rPr>
      <t xml:space="preserve">incl</t>
    </r>
    <r>
      <rPr>
        <sz val="11"/>
        <color rgb="FF000000"/>
        <rFont val="Calibri"/>
        <family val="2"/>
        <charset val="1"/>
      </rPr>
      <t xml:space="preserve"> </t>
    </r>
    <r>
      <rPr>
        <sz val="11"/>
        <color rgb="FF000000"/>
        <rFont val="Arial"/>
        <family val="3"/>
        <charset val="134"/>
      </rPr>
      <t xml:space="preserve">grants)</t>
    </r>
  </si>
  <si>
    <r>
      <rPr>
        <sz val="11"/>
        <color rgb="FF000000"/>
        <rFont val="Arial"/>
        <family val="3"/>
        <charset val="134"/>
      </rPr>
      <t xml:space="preserve">Net</t>
    </r>
    <r>
      <rPr>
        <sz val="11"/>
        <color rgb="FF000000"/>
        <rFont val="Calibri"/>
        <family val="2"/>
        <charset val="1"/>
      </rPr>
      <t xml:space="preserve"> </t>
    </r>
    <r>
      <rPr>
        <sz val="11"/>
        <color rgb="FF000000"/>
        <rFont val="Arial"/>
        <family val="3"/>
        <charset val="134"/>
      </rPr>
      <t xml:space="preserve">acquisition</t>
    </r>
    <r>
      <rPr>
        <sz val="11"/>
        <color rgb="FF000000"/>
        <rFont val="Calibri"/>
        <family val="2"/>
        <charset val="1"/>
      </rPr>
      <t xml:space="preserve"> </t>
    </r>
    <r>
      <rPr>
        <sz val="11"/>
        <color rgb="FF000000"/>
        <rFont val="Arial"/>
        <family val="3"/>
        <charset val="134"/>
      </rPr>
      <t xml:space="preserve">of</t>
    </r>
    <r>
      <rPr>
        <sz val="11"/>
        <color rgb="FF000000"/>
        <rFont val="Calibri"/>
        <family val="2"/>
        <charset val="1"/>
      </rPr>
      <t xml:space="preserve"> </t>
    </r>
    <r>
      <rPr>
        <sz val="11"/>
        <color rgb="FF000000"/>
        <rFont val="Arial"/>
        <family val="3"/>
        <charset val="134"/>
      </rPr>
      <t xml:space="preserve">financial</t>
    </r>
    <r>
      <rPr>
        <sz val="11"/>
        <color rgb="FF000000"/>
        <rFont val="Calibri"/>
        <family val="2"/>
        <charset val="1"/>
      </rPr>
      <t xml:space="preserve"> </t>
    </r>
    <r>
      <rPr>
        <sz val="11"/>
        <color rgb="FF000000"/>
        <rFont val="Arial"/>
        <family val="3"/>
        <charset val="134"/>
      </rPr>
      <t xml:space="preserve">assets</t>
    </r>
    <r>
      <rPr>
        <sz val="11"/>
        <color rgb="FF000000"/>
        <rFont val="Calibri"/>
        <family val="2"/>
        <charset val="1"/>
      </rPr>
      <t xml:space="preserve"> </t>
    </r>
    <r>
      <rPr>
        <sz val="11"/>
        <color rgb="FF000000"/>
        <rFont val="Arial"/>
        <family val="3"/>
        <charset val="134"/>
      </rPr>
      <t xml:space="preserve">("+":</t>
    </r>
    <r>
      <rPr>
        <sz val="11"/>
        <color rgb="FF000000"/>
        <rFont val="Calibri"/>
        <family val="2"/>
        <charset val="1"/>
      </rPr>
      <t xml:space="preserve"> </t>
    </r>
    <r>
      <rPr>
        <sz val="11"/>
        <color rgb="FF000000"/>
        <rFont val="Arial"/>
        <family val="3"/>
        <charset val="134"/>
      </rPr>
      <t xml:space="preserve">increase</t>
    </r>
    <r>
      <rPr>
        <sz val="11"/>
        <color rgb="FF000000"/>
        <rFont val="Calibri"/>
        <family val="2"/>
        <charset val="1"/>
      </rPr>
      <t xml:space="preserve"> </t>
    </r>
    <r>
      <rPr>
        <sz val="11"/>
        <color rgb="FF000000"/>
        <rFont val="Arial"/>
        <family val="3"/>
        <charset val="134"/>
      </rPr>
      <t xml:space="preserve">in</t>
    </r>
    <r>
      <rPr>
        <sz val="11"/>
        <color rgb="FF000000"/>
        <rFont val="Calibri"/>
        <family val="2"/>
        <charset val="1"/>
      </rPr>
      <t xml:space="preserve"> </t>
    </r>
    <r>
      <rPr>
        <sz val="11"/>
        <color rgb="FF000000"/>
        <rFont val="Arial"/>
        <family val="3"/>
        <charset val="134"/>
      </rPr>
      <t xml:space="preserve">assets)</t>
    </r>
  </si>
  <si>
    <r>
      <rPr>
        <sz val="11"/>
        <color rgb="FF000000"/>
        <rFont val="Arial"/>
        <family val="3"/>
        <charset val="134"/>
      </rPr>
      <t xml:space="preserve">Currency</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deposits</t>
    </r>
  </si>
  <si>
    <r>
      <rPr>
        <sz val="11"/>
        <color rgb="FF000000"/>
        <rFont val="Arial"/>
        <family val="3"/>
        <charset val="134"/>
      </rPr>
      <t xml:space="preserve">Equity</t>
    </r>
    <r>
      <rPr>
        <sz val="11"/>
        <color rgb="FF000000"/>
        <rFont val="Calibri"/>
        <family val="2"/>
        <charset val="1"/>
      </rPr>
      <t xml:space="preserve"> </t>
    </r>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than</t>
    </r>
    <r>
      <rPr>
        <sz val="11"/>
        <color rgb="FF000000"/>
        <rFont val="Calibri"/>
        <family val="2"/>
        <charset val="1"/>
      </rPr>
      <t xml:space="preserve"> </t>
    </r>
    <r>
      <rPr>
        <sz val="11"/>
        <color rgb="FF000000"/>
        <rFont val="Arial"/>
        <family val="3"/>
        <charset val="134"/>
      </rPr>
      <t xml:space="preserve">shares</t>
    </r>
    <r>
      <rPr>
        <sz val="11"/>
        <color rgb="FF000000"/>
        <rFont val="Calibri"/>
        <family val="2"/>
        <charset val="1"/>
      </rPr>
      <t xml:space="preserve"> </t>
    </r>
    <r>
      <rPr>
        <sz val="11"/>
        <color rgb="FF000000"/>
        <rFont val="Arial"/>
        <family val="3"/>
        <charset val="134"/>
      </rPr>
      <t xml:space="preserve">(privatization)</t>
    </r>
  </si>
  <si>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(e.g.,</t>
    </r>
    <r>
      <rPr>
        <sz val="11"/>
        <color rgb="FF000000"/>
        <rFont val="Calibri"/>
        <family val="2"/>
        <charset val="1"/>
      </rPr>
      <t xml:space="preserve"> </t>
    </r>
    <r>
      <rPr>
        <sz val="11"/>
        <color rgb="FF000000"/>
        <rFont val="Arial"/>
        <family val="3"/>
        <charset val="134"/>
      </rPr>
      <t xml:space="preserve">mobile</t>
    </r>
    <r>
      <rPr>
        <sz val="11"/>
        <color rgb="FF000000"/>
        <rFont val="Calibri"/>
        <family val="2"/>
        <charset val="1"/>
      </rPr>
      <t xml:space="preserve"> </t>
    </r>
    <r>
      <rPr>
        <sz val="11"/>
        <color rgb="FF000000"/>
        <rFont val="Arial"/>
        <family val="3"/>
        <charset val="134"/>
      </rPr>
      <t xml:space="preserve">phone</t>
    </r>
    <r>
      <rPr>
        <sz val="11"/>
        <color rgb="FF000000"/>
        <rFont val="Calibri"/>
        <family val="2"/>
        <charset val="1"/>
      </rPr>
      <t xml:space="preserve"> </t>
    </r>
    <r>
      <rPr>
        <sz val="11"/>
        <color rgb="FF000000"/>
        <rFont val="Arial"/>
        <family val="3"/>
        <charset val="134"/>
      </rPr>
      <t xml:space="preserve">license</t>
    </r>
    <r>
      <rPr>
        <sz val="11"/>
        <color rgb="FF000000"/>
        <rFont val="Calibri"/>
        <family val="2"/>
        <charset val="1"/>
      </rPr>
      <t xml:space="preserve"> </t>
    </r>
    <r>
      <rPr>
        <sz val="11"/>
        <color rgb="FF000000"/>
        <rFont val="Arial"/>
        <family val="3"/>
        <charset val="134"/>
      </rPr>
      <t xml:space="preserve">sales)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</si>
  <si>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t>
    </r>
    <r>
      <rPr>
        <sz val="11"/>
        <color rgb="FF000000"/>
        <rFont val="Calibri"/>
        <family val="2"/>
        <charset val="134"/>
      </rPr>
      <t xml:space="preserve"> </t>
    </r>
    <r>
      <rPr>
        <sz val="11"/>
        <color rgb="FF000000"/>
        <rFont val="Arial"/>
        <family val="3"/>
        <charset val="134"/>
      </rPr>
      <t xml:space="preserve">basis)</t>
    </r>
  </si>
  <si>
    <t xml:space="preserve">Primary balance (commitment)</t>
  </si>
  <si>
    <t xml:space="preserve">Net incurrence of liabilities ("+": increase in liabilities)</t>
  </si>
  <si>
    <t xml:space="preserve">domestic</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</si>
  <si>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(increase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</si>
  <si>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</si>
  <si>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Debt</t>
    </r>
    <r>
      <rPr>
        <sz val="11"/>
        <color rgb="FF000000"/>
        <rFont val="Calibri"/>
        <family val="2"/>
        <charset val="1"/>
      </rPr>
      <t xml:space="preserve"> </t>
    </r>
    <r>
      <rPr>
        <sz val="11"/>
        <color rgb="FF000000"/>
        <rFont val="Arial"/>
        <family val="3"/>
        <charset val="134"/>
      </rPr>
      <t xml:space="preserve">relief</t>
    </r>
  </si>
  <si>
    <r>
      <rPr>
        <sz val="11"/>
        <color rgb="FF000000"/>
        <rFont val="Arial"/>
        <family val="3"/>
        <charset val="134"/>
      </rPr>
      <t xml:space="preserve">Amortization</t>
    </r>
    <r>
      <rPr>
        <sz val="11"/>
        <color rgb="FF000000"/>
        <rFont val="Calibri"/>
        <family val="2"/>
        <charset val="134"/>
      </rPr>
      <t xml:space="preserve"> </t>
    </r>
  </si>
  <si>
    <t xml:space="preserve">Accumulation of external arrears</t>
  </si>
  <si>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operational</t>
    </r>
    <r>
      <rPr>
        <sz val="11"/>
        <color rgb="FF000000"/>
        <rFont val="Calibri"/>
        <family val="2"/>
        <charset val="134"/>
      </rPr>
      <t xml:space="preserve"> </t>
    </r>
    <r>
      <rPr>
        <sz val="11"/>
        <color rgb="FF000000"/>
        <rFont val="Arial"/>
        <family val="3"/>
        <charset val="134"/>
      </rPr>
      <t xml:space="preserve">result</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</si>
  <si>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rescheduling)</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</si>
  <si>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</si>
  <si>
    <t xml:space="preserve">Commercial Banks</t>
  </si>
  <si>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Use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resources</t>
    </r>
  </si>
  <si>
    <t xml:space="preserve">other banking finance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</si>
  <si>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sources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</si>
  <si>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t xml:space="preserve">Debt relief</t>
  </si>
  <si>
    <t xml:space="preserve">Paid</t>
  </si>
  <si>
    <t xml:space="preserve">Budget Loans </t>
  </si>
  <si>
    <t xml:space="preserve">Accumulation of External Arrears</t>
  </si>
  <si>
    <r>
      <rPr>
        <sz val="11"/>
        <color rgb="FF000000"/>
        <rFont val="Arial"/>
        <family val="3"/>
        <charset val="134"/>
      </rPr>
      <t xml:space="preserve">Residual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need/errors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</si>
  <si>
    <t xml:space="preserve">Revenue from natural resources </t>
  </si>
  <si>
    <t xml:space="preserve">Other nontax</t>
  </si>
  <si>
    <t xml:space="preserve">other check </t>
  </si>
  <si>
    <t xml:space="preserve">exceptional financing check </t>
  </si>
  <si>
    <t xml:space="preserve">Amortization check </t>
  </si>
  <si>
    <t xml:space="preserve">%gdp</t>
  </si>
  <si>
    <t xml:space="preserve">DJ</t>
  </si>
  <si>
    <t xml:space="preserve">Djibouti: Central Government Fiscal Operations</t>
  </si>
  <si>
    <t xml:space="preserve">(  Djibouti francs)</t>
  </si>
  <si>
    <t xml:space="preserve">Prel. Est.</t>
  </si>
  <si>
    <t xml:space="preserve">proj.</t>
  </si>
  <si>
    <r>
      <rPr>
        <i val="true"/>
        <sz val="11"/>
        <color rgb="FF000000"/>
        <rFont val="Arial"/>
        <family val="3"/>
        <charset val="134"/>
      </rPr>
      <t xml:space="preserve">Excluding</t>
    </r>
    <r>
      <rPr>
        <sz val="11"/>
        <color rgb="FF000000"/>
        <rFont val="Calibri"/>
        <family val="2"/>
        <charset val="134"/>
      </rPr>
      <t xml:space="preserve"> </t>
    </r>
    <r>
      <rPr>
        <i val="true"/>
        <sz val="11"/>
        <color rgb="FF000000"/>
        <rFont val="Arial"/>
        <family val="3"/>
        <charset val="134"/>
      </rPr>
      <t xml:space="preserve">overdue</t>
    </r>
    <r>
      <rPr>
        <sz val="11"/>
        <color rgb="FF000000"/>
        <rFont val="Calibri"/>
        <family val="2"/>
        <charset val="134"/>
      </rPr>
      <t xml:space="preserve"> </t>
    </r>
    <r>
      <rPr>
        <i val="true"/>
        <sz val="11"/>
        <color rgb="FF000000"/>
        <rFont val="Arial"/>
        <family val="3"/>
        <charset val="134"/>
      </rPr>
      <t xml:space="preserve">taxes</t>
    </r>
  </si>
  <si>
    <t xml:space="preserve">Direct Taxes </t>
  </si>
  <si>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taxes</t>
    </r>
    <r>
      <rPr>
        <sz val="11"/>
        <color rgb="FF000000"/>
        <rFont val="Calibri"/>
        <family val="2"/>
        <charset val="134"/>
      </rPr>
      <t xml:space="preserve"> </t>
    </r>
  </si>
  <si>
    <t xml:space="preserve">Indirect and Other Taxes</t>
  </si>
  <si>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</si>
  <si>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taxes</t>
    </r>
  </si>
  <si>
    <t xml:space="preserve">L4_Indirect_tax </t>
  </si>
  <si>
    <t xml:space="preserve">Nontax Domestic Revenues</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</si>
  <si>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revenues</t>
    </r>
  </si>
  <si>
    <t xml:space="preserve">Nontax External Revenues </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</si>
  <si>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revenues</t>
    </r>
    <r>
      <rPr>
        <sz val="11"/>
        <color rgb="FF000000"/>
        <rFont val="Calibri"/>
        <family val="2"/>
        <charset val="134"/>
      </rPr>
      <t xml:space="preserve"> </t>
    </r>
  </si>
  <si>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projects</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</si>
  <si>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expenditures</t>
    </r>
  </si>
  <si>
    <r>
      <rPr>
        <sz val="11"/>
        <color rgb="FF000000"/>
        <rFont val="Arial"/>
        <family val="3"/>
        <charset val="134"/>
      </rPr>
      <t xml:space="preserve">Wages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related</t>
    </r>
    <r>
      <rPr>
        <sz val="11"/>
        <color rgb="FF000000"/>
        <rFont val="Calibri"/>
        <family val="2"/>
        <charset val="134"/>
      </rPr>
      <t xml:space="preserve"> </t>
    </r>
    <r>
      <rPr>
        <sz val="11"/>
        <color rgb="FF000000"/>
        <rFont val="Arial"/>
        <family val="3"/>
        <charset val="134"/>
      </rPr>
      <t xml:space="preserve">expenditure</t>
    </r>
  </si>
  <si>
    <t xml:space="preserve">Wages and Contributions</t>
  </si>
  <si>
    <r>
      <rPr>
        <sz val="11"/>
        <color rgb="FF000000"/>
        <rFont val="Arial"/>
        <family val="3"/>
        <charset val="134"/>
      </rPr>
      <t xml:space="preserve">Wages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contributions</t>
    </r>
  </si>
  <si>
    <t xml:space="preserve">L3_wages</t>
  </si>
  <si>
    <t xml:space="preserve">Housing Subsidies</t>
  </si>
  <si>
    <r>
      <rPr>
        <sz val="11"/>
        <color rgb="FF000000"/>
        <rFont val="Arial"/>
        <family val="3"/>
        <charset val="134"/>
      </rPr>
      <t xml:space="preserve">Housing</t>
    </r>
    <r>
      <rPr>
        <sz val="11"/>
        <color rgb="FF000000"/>
        <rFont val="Calibri"/>
        <family val="2"/>
        <charset val="134"/>
      </rPr>
      <t xml:space="preserve"> </t>
    </r>
    <r>
      <rPr>
        <sz val="11"/>
        <color rgb="FF000000"/>
        <rFont val="Arial"/>
        <family val="3"/>
        <charset val="134"/>
      </rPr>
      <t xml:space="preserve">subsidies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</si>
  <si>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enterprises</t>
    </r>
    <r>
      <rPr>
        <sz val="11"/>
        <color rgb="FF000000"/>
        <rFont val="Calibri"/>
        <family val="2"/>
        <charset val="134"/>
      </rPr>
      <t xml:space="preserve"> </t>
    </r>
  </si>
  <si>
    <t xml:space="preserve">Civil Expenditure</t>
  </si>
  <si>
    <r>
      <rPr>
        <sz val="11"/>
        <color rgb="FF000000"/>
        <rFont val="Arial"/>
        <family val="3"/>
        <charset val="134"/>
      </rPr>
      <t xml:space="preserve">Civil</t>
    </r>
    <r>
      <rPr>
        <sz val="11"/>
        <color rgb="FF000000"/>
        <rFont val="Calibri"/>
        <family val="2"/>
        <charset val="134"/>
      </rPr>
      <t xml:space="preserve"> </t>
    </r>
    <r>
      <rPr>
        <sz val="11"/>
        <color rgb="FF000000"/>
        <rFont val="Arial"/>
        <family val="3"/>
        <charset val="134"/>
      </rPr>
      <t xml:space="preserve">expenditure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</si>
  <si>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extrabudgetary</t>
    </r>
    <r>
      <rPr>
        <sz val="11"/>
        <color rgb="FF000000"/>
        <rFont val="Calibri"/>
        <family val="2"/>
        <charset val="134"/>
      </rPr>
      <t xml:space="preserve"> </t>
    </r>
    <r>
      <rPr>
        <sz val="11"/>
        <color rgb="FF000000"/>
        <rFont val="Arial"/>
        <family val="3"/>
        <charset val="134"/>
      </rPr>
      <t xml:space="preserve">spending</t>
    </r>
  </si>
  <si>
    <t xml:space="preserve">Military Expenditure </t>
  </si>
  <si>
    <r>
      <rPr>
        <sz val="11"/>
        <color rgb="FF000000"/>
        <rFont val="Arial"/>
        <family val="3"/>
        <charset val="134"/>
      </rPr>
      <t xml:space="preserve">Military</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</si>
  <si>
    <t xml:space="preserve">Maintenance</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</si>
  <si>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6/</t>
    </r>
  </si>
  <si>
    <t xml:space="preserve">Foreign-Financed Current Spending</t>
  </si>
  <si>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spending</t>
    </r>
  </si>
  <si>
    <t xml:space="preserve">Other current</t>
  </si>
  <si>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</si>
  <si>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</si>
  <si>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</si>
  <si>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</si>
  <si>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7/</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</si>
  <si>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(interest)</t>
    </r>
  </si>
  <si>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</si>
  <si>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</si>
  <si>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</si>
  <si>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payments</t>
    </r>
  </si>
  <si>
    <t xml:space="preserve">Current obligations</t>
  </si>
  <si>
    <t xml:space="preserve">Net change in arrears and rescheduling</t>
  </si>
  <si>
    <t xml:space="preserve">Indirect tax check </t>
  </si>
  <si>
    <t xml:space="preserve">Current check </t>
  </si>
  <si>
    <t xml:space="preserve">wages check </t>
  </si>
  <si>
    <t xml:space="preserve">DM</t>
  </si>
  <si>
    <t xml:space="preserve">Dominica: Summary Accounts of the Central Government</t>
  </si>
  <si>
    <t xml:space="preserve">(  Eastern Caribbean dollars )</t>
  </si>
  <si>
    <t xml:space="preserve">Est</t>
  </si>
  <si>
    <t xml:space="preserve">Taxes </t>
  </si>
  <si>
    <t xml:space="preserve">Taxes on Income</t>
  </si>
  <si>
    <t xml:space="preserve">Taxes on Property</t>
  </si>
  <si>
    <t xml:space="preserve">Taxes on International Trade and Transactions </t>
  </si>
  <si>
    <t xml:space="preserve">Property Income</t>
  </si>
  <si>
    <t xml:space="preserve">Sales, Fees and Fines </t>
  </si>
  <si>
    <t xml:space="preserve">Sales, fees and fines </t>
  </si>
  <si>
    <t xml:space="preserve">Other Nontax Revenue</t>
  </si>
  <si>
    <t xml:space="preserve">Other nontax Revenue</t>
  </si>
  <si>
    <t xml:space="preserve">Compensation of Employees </t>
  </si>
  <si>
    <t xml:space="preserve">Purchase of Goods and Services </t>
  </si>
  <si>
    <t xml:space="preserve">Transfers and Subsidies</t>
  </si>
  <si>
    <t xml:space="preserve">Transfers and subsidies</t>
  </si>
  <si>
    <t xml:space="preserve">Retirement Benefits</t>
  </si>
  <si>
    <t xml:space="preserve">Retirement benefits</t>
  </si>
  <si>
    <t xml:space="preserve">L4_social_benefits</t>
  </si>
  <si>
    <t xml:space="preserve">Public Assistance and Casual Relief </t>
  </si>
  <si>
    <t xml:space="preserve">Public Assistance and casual Relief </t>
  </si>
  <si>
    <t xml:space="preserve">Other Expense </t>
  </si>
  <si>
    <t xml:space="preserve">Net Acquisition of nonfinancial Asses</t>
  </si>
  <si>
    <t xml:space="preserve">Fixed investment</t>
  </si>
  <si>
    <t xml:space="preserve">Net equity, net lending, and transfers</t>
  </si>
  <si>
    <t xml:space="preserve">Grant Financed Capital Expenditure</t>
  </si>
  <si>
    <t xml:space="preserve">Non-grant Financed capital Expenditure</t>
  </si>
  <si>
    <t xml:space="preserve">Net Lending/Borrowing (overall Balance)</t>
  </si>
  <si>
    <t xml:space="preserve">Finance </t>
  </si>
  <si>
    <t xml:space="preserve">Net Financial Transactions</t>
  </si>
  <si>
    <t xml:space="preserve">Net external financing</t>
  </si>
  <si>
    <t xml:space="preserve">Other (including rescheduling/arrears)</t>
  </si>
  <si>
    <t xml:space="preserve">Net domestic financing</t>
  </si>
  <si>
    <t xml:space="preserve">L2_domestic_finance </t>
  </si>
  <si>
    <t xml:space="preserve">Statistical Discrepancy</t>
  </si>
  <si>
    <t xml:space="preserve">Net acquisition  of Financial Assets</t>
  </si>
  <si>
    <t xml:space="preserve">Currency and Deposits</t>
  </si>
  <si>
    <t xml:space="preserve">Net insurance  of Liabilities </t>
  </si>
  <si>
    <t xml:space="preserve">Foreign </t>
  </si>
  <si>
    <t xml:space="preserve">Total Revenue and Grants Check </t>
  </si>
  <si>
    <t xml:space="preserve">Expenditure </t>
  </si>
  <si>
    <t xml:space="preserve">DO</t>
  </si>
  <si>
    <t xml:space="preserve">Dominican Republic: Fiscal Accounts</t>
  </si>
  <si>
    <t xml:space="preserve">(  Dominican pesos)</t>
  </si>
  <si>
    <t xml:space="preserve">Tax Revenues</t>
  </si>
  <si>
    <t xml:space="preserve">Income and Property </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</si>
  <si>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property</t>
    </r>
    <r>
      <rPr>
        <sz val="11"/>
        <color rgb="FF000000"/>
        <rFont val="Calibri"/>
        <family val="2"/>
        <charset val="134"/>
      </rPr>
      <t xml:space="preserve"> </t>
    </r>
    <r>
      <rPr>
        <sz val="11"/>
        <color rgb="FF000000"/>
        <rFont val="Arial"/>
        <family val="3"/>
        <charset val="134"/>
      </rPr>
      <t xml:space="preserve">1/</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</si>
  <si>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2/</t>
    </r>
  </si>
  <si>
    <t xml:space="preserve">Recurrent expenditure </t>
  </si>
  <si>
    <r>
      <rPr>
        <sz val="11"/>
        <color rgb="FF000000"/>
        <rFont val="Arial"/>
        <family val="3"/>
        <charset val="134"/>
      </rPr>
      <t xml:space="preserve">Transfers,</t>
    </r>
    <r>
      <rPr>
        <sz val="11"/>
        <color rgb="FF000000"/>
        <rFont val="Calibri"/>
        <family val="2"/>
        <charset val="134"/>
      </rPr>
      <t xml:space="preserve"> </t>
    </r>
    <r>
      <rPr>
        <i val="true"/>
        <sz val="11"/>
        <color rgb="FF000000"/>
        <rFont val="Arial"/>
        <family val="3"/>
        <charset val="134"/>
      </rPr>
      <t xml:space="preserve">o/w</t>
    </r>
    <r>
      <rPr>
        <sz val="11"/>
        <color rgb="FF000000"/>
        <rFont val="Calibri"/>
        <family val="2"/>
        <charset val="134"/>
      </rPr>
      <t xml:space="preserve"> </t>
    </r>
    <r>
      <rPr>
        <sz val="11"/>
        <color rgb="FF000000"/>
        <rFont val="Arial"/>
        <family val="3"/>
        <charset val="134"/>
      </rPr>
      <t xml:space="preserve">:</t>
    </r>
  </si>
  <si>
    <t xml:space="preserve">Gas Subsidy</t>
  </si>
  <si>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subsidy</t>
    </r>
  </si>
  <si>
    <t xml:space="preserve">Electricity Transfers</t>
  </si>
  <si>
    <r>
      <rPr>
        <sz val="11"/>
        <color rgb="FF000000"/>
        <rFont val="Arial"/>
        <family val="3"/>
        <charset val="134"/>
      </rPr>
      <t xml:space="preserve">Electricity</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</si>
  <si>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discrepancy</t>
    </r>
    <r>
      <rPr>
        <sz val="11"/>
        <color rgb="FF000000"/>
        <rFont val="Calibri"/>
        <family val="2"/>
        <charset val="134"/>
      </rPr>
      <t xml:space="preserve"> </t>
    </r>
    <r>
      <rPr>
        <sz val="11"/>
        <color rgb="FF000000"/>
        <rFont val="Arial"/>
        <family val="3"/>
        <charset val="134"/>
      </rPr>
      <t xml:space="preserve">2/</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</si>
  <si>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</si>
  <si>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3/</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</si>
  <si>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rest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NFPS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</si>
  <si>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NFPS</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</si>
  <si>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</si>
  <si>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NFPS</t>
    </r>
  </si>
  <si>
    <t xml:space="preserve">Net Domestic Finance </t>
  </si>
  <si>
    <t xml:space="preserve">Total Revenue and grants </t>
  </si>
  <si>
    <t xml:space="preserve">recurrent expenditure </t>
  </si>
  <si>
    <t xml:space="preserve">% revenue</t>
  </si>
  <si>
    <t xml:space="preserve">VC</t>
  </si>
  <si>
    <t xml:space="preserve">Ecuador: Operations of the Nonfinancial Public Sector, Net Accounting</t>
  </si>
  <si>
    <t xml:space="preserve">(   U.S. dollars)</t>
  </si>
  <si>
    <t xml:space="preserve">Revenue and Grants </t>
  </si>
  <si>
    <t xml:space="preserve">Oil revenue</t>
  </si>
  <si>
    <r>
      <rPr>
        <sz val="11"/>
        <color rgb="FF000000"/>
        <rFont val="Segoe UI"/>
        <family val="3"/>
        <charset val="134"/>
      </rPr>
      <t xml:space="preserve">Oil revenue,</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</si>
  <si>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exports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</si>
  <si>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derivatives</t>
    </r>
    <r>
      <rPr>
        <sz val="11"/>
        <color rgb="FF000000"/>
        <rFont val="Calibri"/>
        <family val="2"/>
        <charset val="134"/>
      </rPr>
      <t xml:space="preserve"> </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</si>
  <si>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derivatives</t>
    </r>
    <r>
      <rPr>
        <sz val="11"/>
        <color rgb="FF000000"/>
        <rFont val="Calibri"/>
        <family val="2"/>
        <charset val="134"/>
      </rPr>
      <t xml:space="preserve"> </t>
    </r>
    <r>
      <rPr>
        <sz val="11"/>
        <color rgb="FF000000"/>
        <rFont val="Segoe UI"/>
        <family val="3"/>
        <charset val="134"/>
      </rPr>
      <t xml:space="preserve">(CFDD)</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</si>
  <si>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r>
      <rPr>
        <sz val="11"/>
        <color rgb="FF000000"/>
        <rFont val="Calibri"/>
        <family val="2"/>
        <charset val="134"/>
      </rPr>
      <t xml:space="preserve"> </t>
    </r>
  </si>
  <si>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surplus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enterprises</t>
    </r>
  </si>
  <si>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withheld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investment</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</si>
  <si>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withheld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investment</t>
    </r>
  </si>
  <si>
    <t xml:space="preserve">L3_enterprises</t>
  </si>
  <si>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expenditure</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</si>
  <si>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</si>
  <si>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</si>
  <si>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Cost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imports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derivatives</t>
    </r>
  </si>
  <si>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</si>
  <si>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(SH)</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</si>
  <si>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</si>
  <si>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t xml:space="preserve">Net-lending</t>
  </si>
  <si>
    <t xml:space="preserve">external</t>
  </si>
  <si>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external</t>
    </r>
  </si>
  <si>
    <r>
      <rPr>
        <b val="true"/>
        <sz val="11"/>
        <color rgb="FF000000"/>
        <rFont val="Segoe UI"/>
        <family val="3"/>
        <charset val="134"/>
      </rPr>
      <t xml:space="preserve">Current</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</si>
  <si>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Calibri"/>
        <family val="2"/>
        <charset val="1"/>
      </rPr>
      <t xml:space="preserve">Gross</t>
    </r>
    <r>
      <rPr>
        <sz val="11"/>
        <color rgb="FF000000"/>
        <rFont val="Calibri"/>
        <family val="2"/>
        <charset val="1"/>
      </rPr>
      <t xml:space="preserve"> </t>
    </r>
    <r>
      <rPr>
        <b val="true"/>
        <sz val="11"/>
        <color rgb="FF000000"/>
        <rFont val="Calibri"/>
        <family val="2"/>
        <charset val="1"/>
      </rPr>
      <t xml:space="preserve">financing</t>
    </r>
    <r>
      <rPr>
        <sz val="11"/>
        <color rgb="FF000000"/>
        <rFont val="Calibri"/>
        <family val="2"/>
        <charset val="1"/>
      </rPr>
      <t xml:space="preserve"> </t>
    </r>
    <r>
      <rPr>
        <b val="true"/>
        <sz val="11"/>
        <color rgb="FF000000"/>
        <rFont val="Calibri"/>
        <family val="2"/>
        <charset val="1"/>
      </rPr>
      <t xml:space="preserve">needs</t>
    </r>
  </si>
  <si>
    <t xml:space="preserve">Nonfinancial public sector deficit</t>
  </si>
  <si>
    <r>
      <rPr>
        <b val="true"/>
        <sz val="11"/>
        <color rgb="FF000000"/>
        <rFont val="Calibri"/>
        <family val="2"/>
        <charset val="1"/>
      </rPr>
      <t xml:space="preserve">Gross</t>
    </r>
    <r>
      <rPr>
        <sz val="11"/>
        <color rgb="FF000000"/>
        <rFont val="Calibri"/>
        <family val="2"/>
        <charset val="1"/>
      </rPr>
      <t xml:space="preserve"> </t>
    </r>
    <r>
      <rPr>
        <b val="true"/>
        <sz val="11"/>
        <color rgb="FF000000"/>
        <rFont val="Calibri"/>
        <family val="2"/>
        <charset val="1"/>
      </rPr>
      <t xml:space="preserve">financing</t>
    </r>
  </si>
  <si>
    <t xml:space="preserve">O/w deposit build up(-)</t>
  </si>
  <si>
    <t xml:space="preserve">Other financing</t>
  </si>
  <si>
    <t xml:space="preserve">External arrears</t>
  </si>
  <si>
    <t xml:space="preserve">L2_Other_finance</t>
  </si>
  <si>
    <t xml:space="preserve">Other items </t>
  </si>
  <si>
    <t xml:space="preserve">Other items 1/</t>
  </si>
  <si>
    <t xml:space="preserve">revenue </t>
  </si>
  <si>
    <t xml:space="preserve">Oil revenue </t>
  </si>
  <si>
    <t xml:space="preserve">Non-oil Revenue </t>
  </si>
  <si>
    <t xml:space="preserve">operating surplus</t>
  </si>
  <si>
    <t xml:space="preserve">total expenditure check </t>
  </si>
  <si>
    <t xml:space="preserve">recurrent expenditure</t>
  </si>
  <si>
    <t xml:space="preserve">Other check</t>
  </si>
  <si>
    <t xml:space="preserve">Other check </t>
  </si>
  <si>
    <t xml:space="preserve">EG</t>
  </si>
  <si>
    <t xml:space="preserve">Egypt: General government fiscal Operations</t>
  </si>
  <si>
    <t xml:space="preserve">(Egyptian pounds)</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</si>
  <si>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2/</t>
    </r>
  </si>
  <si>
    <t xml:space="preserve">Income and Property</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</si>
  <si>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property</t>
    </r>
  </si>
  <si>
    <r>
      <rPr>
        <sz val="11"/>
        <color rgb="FF000000"/>
        <rFont val="Segoe UI"/>
        <family val="3"/>
        <charset val="134"/>
      </rPr>
      <t xml:space="preserve">Personal</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</si>
  <si>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t xml:space="preserve">L4_income_property</t>
  </si>
  <si>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</si>
  <si>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t xml:space="preserve">EGPC</t>
  </si>
  <si>
    <t xml:space="preserve">Property </t>
  </si>
  <si>
    <t xml:space="preserve">Oil Excises</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</si>
  <si>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excises</t>
    </r>
  </si>
  <si>
    <t xml:space="preserve">L4_goods_services</t>
  </si>
  <si>
    <t xml:space="preserve">Gst and Nonoil Excises</t>
  </si>
  <si>
    <r>
      <rPr>
        <sz val="11"/>
        <color rgb="FF000000"/>
        <rFont val="Segoe UI"/>
        <family val="3"/>
        <charset val="134"/>
      </rPr>
      <t xml:space="preserve">GST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excises</t>
    </r>
  </si>
  <si>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</si>
  <si>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income</t>
    </r>
  </si>
  <si>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2/ (not include capital expenditure in some cases ) </t>
    </r>
  </si>
  <si>
    <t xml:space="preserve">Wages and Other Remunerations</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</si>
  <si>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remunerations</t>
    </r>
  </si>
  <si>
    <t xml:space="preserve">Defense </t>
  </si>
  <si>
    <t xml:space="preserve">Subsidies, Grants, and Social Benefits</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</si>
  <si>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</si>
  <si>
    <t xml:space="preserve">Other Current</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</si>
  <si>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</si>
  <si>
    <t xml:space="preserve">Lending minus repayments</t>
  </si>
  <si>
    <r>
      <rPr>
        <sz val="11"/>
        <color rgb="FF000000"/>
        <rFont val="Segoe UI"/>
        <family val="3"/>
        <charset val="134"/>
      </rPr>
      <t xml:space="preserve">Identified</t>
    </r>
    <r>
      <rPr>
        <sz val="11"/>
        <color rgb="FF000000"/>
        <rFont val="Calibri"/>
        <family val="2"/>
        <charset val="134"/>
      </rPr>
      <t xml:space="preserve"> </t>
    </r>
    <r>
      <rPr>
        <sz val="11"/>
        <color rgb="FF000000"/>
        <rFont val="Segoe UI"/>
        <family val="3"/>
        <charset val="134"/>
      </rPr>
      <t xml:space="preserve">measures</t>
    </r>
    <r>
      <rPr>
        <sz val="11"/>
        <color rgb="FF000000"/>
        <rFont val="Calibri"/>
        <family val="2"/>
        <charset val="134"/>
      </rPr>
      <t xml:space="preserve"> </t>
    </r>
    <r>
      <rPr>
        <sz val="11"/>
        <color rgb="FF000000"/>
        <rFont val="Segoe UI"/>
        <family val="3"/>
        <charset val="134"/>
      </rPr>
      <t xml:space="preserve">(cumulative,</t>
    </r>
    <r>
      <rPr>
        <sz val="11"/>
        <color rgb="FF000000"/>
        <rFont val="Calibri"/>
        <family val="2"/>
        <charset val="134"/>
      </rPr>
      <t xml:space="preserve"> </t>
    </r>
    <r>
      <rPr>
        <sz val="11"/>
        <color rgb="FF000000"/>
        <rFont val="Segoe UI"/>
        <family val="3"/>
        <charset val="134"/>
      </rPr>
      <t xml:space="preserve">deficit-reducing)</t>
    </r>
  </si>
  <si>
    <t xml:space="preserve">Cash balance </t>
  </si>
  <si>
    <t xml:space="preserve">Discrepancy above and below the line</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</si>
  <si>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</si>
  <si>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</si>
  <si>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external</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</si>
  <si>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</si>
  <si>
    <t xml:space="preserve">income check </t>
  </si>
  <si>
    <t xml:space="preserve">cooperate income check </t>
  </si>
  <si>
    <t xml:space="preserve">goods check </t>
  </si>
  <si>
    <t xml:space="preserve">revenue %gdp check</t>
  </si>
  <si>
    <t xml:space="preserve">expendituer %gdp </t>
  </si>
  <si>
    <t xml:space="preserve">SV</t>
  </si>
  <si>
    <t xml:space="preserve">El Salvador: Operations of the Nonfinancial Public Sector</t>
  </si>
  <si>
    <t xml:space="preserve">(U.S. dollars)</t>
  </si>
  <si>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Grants</t>
    </r>
  </si>
  <si>
    <t xml:space="preserve"> Revenue </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</si>
  <si>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revenue</t>
    </r>
  </si>
  <si>
    <t xml:space="preserve">Of which:  pension revenue</t>
  </si>
  <si>
    <t xml:space="preserve">Operating Surplus of the Public Enterprises</t>
  </si>
  <si>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surplus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enterprises</t>
    </r>
  </si>
  <si>
    <t xml:space="preserve">Operating Surplus of the Central Bank</t>
  </si>
  <si>
    <t xml:space="preserve">Operating surplus of the central bank</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</si>
  <si>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revenue</t>
    </r>
  </si>
  <si>
    <t xml:space="preserve">Official Grants</t>
  </si>
  <si>
    <r>
      <rPr>
        <sz val="11"/>
        <color rgb="FF000000"/>
        <rFont val="Segoe UI"/>
        <family val="3"/>
        <charset val="134"/>
      </rPr>
      <t xml:space="preserve">Official</t>
    </r>
    <r>
      <rPr>
        <sz val="11"/>
        <color rgb="FF000000"/>
        <rFont val="Calibri"/>
        <family val="2"/>
        <charset val="134"/>
      </rPr>
      <t xml:space="preserve"> </t>
    </r>
    <r>
      <rPr>
        <sz val="11"/>
        <color rgb="FF000000"/>
        <rFont val="Segoe UI"/>
        <family val="3"/>
        <charset val="134"/>
      </rPr>
      <t xml:space="preserve">grants</t>
    </r>
  </si>
  <si>
    <t xml:space="preserve">Wages and Salaries </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</si>
  <si>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</si>
  <si>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1/</t>
    </r>
  </si>
  <si>
    <t xml:space="preserve">Nonpension Payments</t>
  </si>
  <si>
    <r>
      <rPr>
        <sz val="11"/>
        <color rgb="FF000000"/>
        <rFont val="Segoe UI"/>
        <family val="3"/>
        <charset val="134"/>
      </rPr>
      <t xml:space="preserve">Nonpension</t>
    </r>
    <r>
      <rPr>
        <sz val="11"/>
        <color rgb="FF000000"/>
        <rFont val="Calibri"/>
        <family val="2"/>
        <charset val="134"/>
      </rPr>
      <t xml:space="preserve"> </t>
    </r>
    <r>
      <rPr>
        <sz val="11"/>
        <color rgb="FF000000"/>
        <rFont val="Segoe UI"/>
        <family val="3"/>
        <charset val="134"/>
      </rPr>
      <t xml:space="preserve">payments</t>
    </r>
  </si>
  <si>
    <t xml:space="preserve">L3_current_transfers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</si>
  <si>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2/</t>
    </r>
  </si>
  <si>
    <t xml:space="preserve">Pension Payments</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</si>
  <si>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payments</t>
    </r>
  </si>
  <si>
    <t xml:space="preserve">Fixed Capital Formation</t>
  </si>
  <si>
    <t xml:space="preserve">Fixed capital formation</t>
  </si>
  <si>
    <t xml:space="preserve">Underlying overall balance</t>
  </si>
  <si>
    <t xml:space="preserve">Reconstruction expenditure</t>
  </si>
  <si>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2/</t>
    </r>
  </si>
  <si>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</si>
  <si>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</si>
  <si>
    <t xml:space="preserve">Other external finance</t>
  </si>
  <si>
    <t xml:space="preserve">Change in Deposits at Central Bank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</si>
  <si>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</si>
  <si>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</si>
  <si>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t xml:space="preserve">Private Sector </t>
  </si>
  <si>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sector</t>
    </r>
    <r>
      <rPr>
        <sz val="11"/>
        <color rgb="FF000000"/>
        <rFont val="Calibri"/>
        <family val="2"/>
        <charset val="134"/>
      </rPr>
      <t xml:space="preserve"> </t>
    </r>
    <r>
      <rPr>
        <sz val="11"/>
        <color rgb="FF000000"/>
        <rFont val="Segoe UI"/>
        <family val="3"/>
        <charset val="134"/>
      </rPr>
      <t xml:space="preserve">3/</t>
    </r>
  </si>
  <si>
    <t xml:space="preserve">Privatization Proceeds </t>
  </si>
  <si>
    <t xml:space="preserve">Privatization proceeds </t>
  </si>
  <si>
    <t xml:space="preserve">Other Domestic Finance</t>
  </si>
  <si>
    <t xml:space="preserve">Unidentified Financing</t>
  </si>
  <si>
    <r>
      <rPr>
        <b val="true"/>
        <sz val="11"/>
        <color rgb="FF000000"/>
        <rFont val="Segoe UI"/>
        <family val="3"/>
        <charset val="134"/>
      </rPr>
      <t xml:space="preserve">Unidentified</t>
    </r>
    <r>
      <rPr>
        <sz val="11"/>
        <color rgb="FF000000"/>
        <rFont val="Calibri"/>
        <family val="2"/>
        <charset val="134"/>
      </rPr>
      <t xml:space="preserve"> </t>
    </r>
    <r>
      <rPr>
        <b val="true"/>
        <sz val="11"/>
        <color rgb="FF000000"/>
        <rFont val="Segoe UI"/>
        <family val="3"/>
        <charset val="134"/>
      </rPr>
      <t xml:space="preserve">financing</t>
    </r>
  </si>
  <si>
    <t xml:space="preserve">Revenue and grants check </t>
  </si>
  <si>
    <t xml:space="preserve">current transfers</t>
  </si>
  <si>
    <t xml:space="preserve">revenue% check </t>
  </si>
  <si>
    <t xml:space="preserve">GQ</t>
  </si>
  <si>
    <t xml:space="preserve"> Equatorial Guinea: Summary of Central Government Financial Operations</t>
  </si>
  <si>
    <t xml:space="preserve">( CFA BEAC)</t>
  </si>
  <si>
    <t xml:space="preserve">Resource Revenue </t>
  </si>
  <si>
    <r>
      <rPr>
        <sz val="11"/>
        <color rgb="FF000000"/>
        <rFont val="Segoe UI"/>
        <family val="3"/>
        <charset val="134"/>
      </rPr>
      <t xml:space="preserve">Resource</t>
    </r>
    <r>
      <rPr>
        <sz val="11"/>
        <color rgb="FF000000"/>
        <rFont val="Calibri"/>
        <family val="2"/>
        <charset val="134"/>
      </rPr>
      <t xml:space="preserve"> </t>
    </r>
    <r>
      <rPr>
        <sz val="11"/>
        <color rgb="FF000000"/>
        <rFont val="Segoe UI"/>
        <family val="3"/>
        <charset val="134"/>
      </rPr>
      <t xml:space="preserve">revenue</t>
    </r>
  </si>
  <si>
    <t xml:space="preserve">L4_other_revenue </t>
  </si>
  <si>
    <t xml:space="preserve">Profit Sharing</t>
  </si>
  <si>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sharing</t>
    </r>
  </si>
  <si>
    <t xml:space="preserve">Bonuses and Rents</t>
  </si>
  <si>
    <r>
      <rPr>
        <sz val="11"/>
        <color rgb="FF000000"/>
        <rFont val="Segoe UI"/>
        <family val="3"/>
        <charset val="134"/>
      </rPr>
      <t xml:space="preserve">Bonuses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rents</t>
    </r>
  </si>
  <si>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</si>
  <si>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gains</t>
    </r>
  </si>
  <si>
    <t xml:space="preserve">L4_tax_revenue</t>
  </si>
  <si>
    <t xml:space="preserve">Domestic Taxes on Goods and Services</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</si>
  <si>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</si>
  <si>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Taxes on International Trade and Transactions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</si>
  <si>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transactions</t>
    </r>
  </si>
  <si>
    <t xml:space="preserve">L3_other_expense</t>
  </si>
  <si>
    <t xml:space="preserve">Domestic Arrears Payments</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</si>
  <si>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payments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</si>
  <si>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</si>
  <si>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</si>
  <si>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</si>
  <si>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transactions</t>
    </r>
  </si>
  <si>
    <t xml:space="preserve">Domestic Fiance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</si>
  <si>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abroad</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</si>
  <si>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outside</t>
    </r>
    <r>
      <rPr>
        <sz val="11"/>
        <color rgb="FF000000"/>
        <rFont val="Calibri"/>
        <family val="2"/>
        <charset val="134"/>
      </rPr>
      <t xml:space="preserve"> </t>
    </r>
    <r>
      <rPr>
        <sz val="11"/>
        <color rgb="FF000000"/>
        <rFont val="Segoe UI"/>
        <family val="3"/>
        <charset val="134"/>
      </rPr>
      <t xml:space="preserve">BEAC</t>
    </r>
  </si>
  <si>
    <r>
      <rPr>
        <sz val="11"/>
        <color rgb="FF000000"/>
        <rFont val="Segoe UI"/>
        <family val="3"/>
        <charset val="134"/>
      </rPr>
      <t xml:space="preserve">Gepetrol/Sonagas</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abroad</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</si>
  <si>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sector</t>
    </r>
  </si>
  <si>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BEAC</t>
    </r>
  </si>
  <si>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</si>
  <si>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equities</t>
    </r>
  </si>
  <si>
    <t xml:space="preserve">Other Financing</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</si>
  <si>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</si>
  <si>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</si>
  <si>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Exceptional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</si>
  <si>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Errors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omissions</t>
    </r>
  </si>
  <si>
    <t xml:space="preserve">resource check </t>
  </si>
  <si>
    <t xml:space="preserve">Non resource revenue </t>
  </si>
  <si>
    <t xml:space="preserve">Interst check </t>
  </si>
  <si>
    <t xml:space="preserve">other expense check </t>
  </si>
  <si>
    <t xml:space="preserve">ET</t>
  </si>
  <si>
    <t xml:space="preserve">Ethiopia: General Government Operations</t>
  </si>
  <si>
    <t xml:space="preserve">(  birr)</t>
  </si>
  <si>
    <t xml:space="preserve">Domestic Indirect Taxes</t>
  </si>
  <si>
    <t xml:space="preserve">Domestic indirect taxes</t>
  </si>
  <si>
    <t xml:space="preserve">Import Duties and Taxes</t>
  </si>
  <si>
    <t xml:space="preserve">Import duties and taxes</t>
  </si>
  <si>
    <t xml:space="preserve">Emergency Assistance (Food and Nonfood Aid)</t>
  </si>
  <si>
    <t xml:space="preserve">Emergency assistance (food and nonfood aid)</t>
  </si>
  <si>
    <t xml:space="preserve">Project grants</t>
  </si>
  <si>
    <t xml:space="preserve">Total expenditure and net lending (without special programes for 2000 to 2003)</t>
  </si>
  <si>
    <t xml:space="preserve">Defense Spending</t>
  </si>
  <si>
    <t xml:space="preserve">Defense spending</t>
  </si>
  <si>
    <t xml:space="preserve">Poverty Reducing Expenditure</t>
  </si>
  <si>
    <t xml:space="preserve">Poverty-reducing expenditure</t>
  </si>
  <si>
    <t xml:space="preserve">Domestic interest and charges</t>
  </si>
  <si>
    <t xml:space="preserve">External interest payments</t>
  </si>
  <si>
    <t xml:space="preserve">Emergency Assistance (Food and Other Emergency Aid) </t>
  </si>
  <si>
    <t xml:space="preserve">Emergency assistance (food and other emergency aid) </t>
  </si>
  <si>
    <t xml:space="preserve">Other recurrent expenditure</t>
  </si>
  <si>
    <t xml:space="preserve">Central treasury</t>
  </si>
  <si>
    <t xml:space="preserve">External Project Grants</t>
  </si>
  <si>
    <t xml:space="preserve">External project grants</t>
  </si>
  <si>
    <t xml:space="preserve">External Project Loans</t>
  </si>
  <si>
    <t xml:space="preserve">External project Loans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</si>
  <si>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 poverty-reducing</t>
    </r>
    <r>
      <rPr>
        <sz val="11"/>
        <color rgb="FF000000"/>
        <rFont val="Calibri"/>
        <family val="2"/>
        <charset val="1"/>
      </rPr>
      <t xml:space="preserve">   expenditure</t>
    </r>
  </si>
  <si>
    <t xml:space="preserve">Special programs</t>
  </si>
  <si>
    <t xml:space="preserve">Financing (with float fo 2000 to 2002)</t>
  </si>
  <si>
    <t xml:space="preserve">Gross borrowing</t>
  </si>
  <si>
    <t xml:space="preserve">Project loans</t>
  </si>
  <si>
    <t xml:space="preserve">Protection of Basic Services (PBS)</t>
  </si>
  <si>
    <t xml:space="preserve">other loans </t>
  </si>
  <si>
    <t xml:space="preserve">L3_external_loans </t>
  </si>
  <si>
    <t xml:space="preserve"> Heavily Indebted Poor Countries Debt Relief </t>
  </si>
  <si>
    <t xml:space="preserve">HIPC debt relief </t>
  </si>
  <si>
    <t xml:space="preserve">Total net domestic financing</t>
  </si>
  <si>
    <t xml:space="preserve">Float/unidentified financing</t>
  </si>
  <si>
    <t xml:space="preserve">Indirect taxes check </t>
  </si>
  <si>
    <t xml:space="preserve">current expenditure check</t>
  </si>
  <si>
    <t xml:space="preserve">indirect taxes check </t>
  </si>
  <si>
    <t xml:space="preserve">Interest check</t>
  </si>
  <si>
    <t xml:space="preserve">Borrowing check </t>
  </si>
  <si>
    <t xml:space="preserve">External finance check </t>
  </si>
  <si>
    <t xml:space="preserve">FJ</t>
  </si>
  <si>
    <t xml:space="preserve">  Fiji: Central Government Finances</t>
  </si>
  <si>
    <t xml:space="preserve">( Fiji dollars)</t>
  </si>
  <si>
    <t xml:space="preserve">total revenue </t>
  </si>
  <si>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</si>
  <si>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VAT</t>
    </r>
  </si>
  <si>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</si>
  <si>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 (and grants from 2014)</t>
    </r>
  </si>
  <si>
    <t xml:space="preserve">Current Charges on Public Debt</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</si>
  <si>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charges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debt</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</si>
  <si>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</si>
  <si>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t xml:space="preserve">Fiji Sugar Corporation (Fsc)</t>
  </si>
  <si>
    <r>
      <rPr>
        <sz val="11"/>
        <color rgb="FF000000"/>
        <rFont val="Arial"/>
        <family val="3"/>
        <charset val="134"/>
      </rPr>
      <t xml:space="preserve">Fiji</t>
    </r>
    <r>
      <rPr>
        <sz val="11"/>
        <color rgb="FF000000"/>
        <rFont val="Calibri"/>
        <family val="2"/>
        <charset val="134"/>
      </rPr>
      <t xml:space="preserve"> </t>
    </r>
    <r>
      <rPr>
        <sz val="11"/>
        <color rgb="FF000000"/>
        <rFont val="Arial"/>
        <family val="3"/>
        <charset val="134"/>
      </rPr>
      <t xml:space="preserve">Sugar</t>
    </r>
    <r>
      <rPr>
        <sz val="11"/>
        <color rgb="FF000000"/>
        <rFont val="Calibri"/>
        <family val="2"/>
        <charset val="134"/>
      </rPr>
      <t xml:space="preserve"> </t>
    </r>
    <r>
      <rPr>
        <sz val="11"/>
        <color rgb="FF000000"/>
        <rFont val="Arial"/>
        <family val="3"/>
        <charset val="134"/>
      </rPr>
      <t xml:space="preserve">Corporation</t>
    </r>
    <r>
      <rPr>
        <sz val="11"/>
        <color rgb="FF000000"/>
        <rFont val="Calibri"/>
        <family val="2"/>
        <charset val="134"/>
      </rPr>
      <t xml:space="preserve"> </t>
    </r>
    <r>
      <rPr>
        <sz val="11"/>
        <color rgb="FF000000"/>
        <rFont val="Arial"/>
        <family val="3"/>
        <charset val="134"/>
      </rPr>
      <t xml:space="preserve">(FSC)</t>
    </r>
  </si>
  <si>
    <t xml:space="preserve">Capital (Excluding Fiji Sugar Corporation)</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</si>
  <si>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Fiji</t>
    </r>
    <r>
      <rPr>
        <sz val="11"/>
        <color rgb="FF000000"/>
        <rFont val="Calibri"/>
        <family val="2"/>
        <charset val="134"/>
      </rPr>
      <t xml:space="preserve"> </t>
    </r>
    <r>
      <rPr>
        <sz val="11"/>
        <color rgb="FF000000"/>
        <rFont val="Arial"/>
        <family val="3"/>
        <charset val="134"/>
      </rPr>
      <t xml:space="preserve">Sugar</t>
    </r>
    <r>
      <rPr>
        <sz val="11"/>
        <color rgb="FF000000"/>
        <rFont val="Calibri"/>
        <family val="2"/>
        <charset val="134"/>
      </rPr>
      <t xml:space="preserve"> </t>
    </r>
    <r>
      <rPr>
        <sz val="11"/>
        <color rgb="FF000000"/>
        <rFont val="Arial"/>
        <family val="3"/>
        <charset val="134"/>
      </rPr>
      <t xml:space="preserve">Corporation)</t>
    </r>
  </si>
  <si>
    <t xml:space="preserve">Grants and Transfers</t>
  </si>
  <si>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</si>
  <si>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discrepancies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</si>
  <si>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below</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line)</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</si>
  <si>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2/</t>
    </r>
  </si>
  <si>
    <t xml:space="preserve">Borrowing</t>
  </si>
  <si>
    <t xml:space="preserve">Change in Sinking Fund (Net)</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</si>
  <si>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Sinking</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(net)</t>
    </r>
  </si>
  <si>
    <t xml:space="preserve">total revenue and grants check </t>
  </si>
  <si>
    <t xml:space="preserve">revenue% gdp </t>
  </si>
  <si>
    <t xml:space="preserve">expenditure% gdp </t>
  </si>
  <si>
    <t xml:space="preserve">MK</t>
  </si>
  <si>
    <t xml:space="preserve"> FYR Macedonia: Central Government Operations</t>
  </si>
  <si>
    <t xml:space="preserve">(  denars)</t>
  </si>
  <si>
    <r>
      <rPr>
        <sz val="11"/>
        <color rgb="FF000000"/>
        <rFont val="Calibri"/>
        <family val="3"/>
        <charset val="134"/>
      </rPr>
      <t xml:space="preserve">Total</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1/</t>
    </r>
  </si>
  <si>
    <t xml:space="preserve">Tax Revenues and Contributions</t>
  </si>
  <si>
    <r>
      <rPr>
        <sz val="11"/>
        <color rgb="FF000000"/>
        <rFont val="Calibri"/>
        <family val="3"/>
        <charset val="134"/>
      </rPr>
      <t xml:space="preserve">Tax</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and</t>
    </r>
    <r>
      <rPr>
        <sz val="11"/>
        <color rgb="FF000000"/>
        <rFont val="Calibri"/>
        <family val="2"/>
        <charset val="134"/>
      </rPr>
      <t xml:space="preserve"> </t>
    </r>
    <r>
      <rPr>
        <sz val="11"/>
        <color rgb="FF000000"/>
        <rFont val="Calibri"/>
        <family val="3"/>
        <charset val="134"/>
      </rPr>
      <t xml:space="preserve">Contributions</t>
    </r>
  </si>
  <si>
    <t xml:space="preserve">Personal Income Tax </t>
  </si>
  <si>
    <t xml:space="preserve">PIT</t>
  </si>
  <si>
    <t xml:space="preserve">Taxes on Cooparate Income</t>
  </si>
  <si>
    <t xml:space="preserve">CIT</t>
  </si>
  <si>
    <t xml:space="preserve">Value- Added Tax </t>
  </si>
  <si>
    <r>
      <rPr>
        <sz val="11"/>
        <color rgb="FF000000"/>
        <rFont val="Calibri"/>
        <family val="3"/>
        <charset val="134"/>
      </rPr>
      <t xml:space="preserve">VAT</t>
    </r>
    <r>
      <rPr>
        <sz val="11"/>
        <color rgb="FF000000"/>
        <rFont val="Calibri"/>
        <family val="2"/>
        <charset val="134"/>
      </rPr>
      <t xml:space="preserve"> </t>
    </r>
    <r>
      <rPr>
        <sz val="11"/>
        <color rgb="FF000000"/>
        <rFont val="Calibri"/>
        <family val="3"/>
        <charset val="134"/>
      </rPr>
      <t xml:space="preserve">(net)</t>
    </r>
  </si>
  <si>
    <t xml:space="preserve">Custom Duties</t>
  </si>
  <si>
    <r>
      <rPr>
        <sz val="11"/>
        <color rgb="FF000000"/>
        <rFont val="Calibri"/>
        <family val="3"/>
        <charset val="134"/>
      </rPr>
      <t xml:space="preserve">Custom</t>
    </r>
    <r>
      <rPr>
        <sz val="11"/>
        <color rgb="FF000000"/>
        <rFont val="Calibri"/>
        <family val="2"/>
        <charset val="134"/>
      </rPr>
      <t xml:space="preserve"> </t>
    </r>
    <r>
      <rPr>
        <sz val="11"/>
        <color rgb="FF000000"/>
        <rFont val="Calibri"/>
        <family val="3"/>
        <charset val="134"/>
      </rPr>
      <t xml:space="preserve">Duties</t>
    </r>
  </si>
  <si>
    <t xml:space="preserve">Other Taxes </t>
  </si>
  <si>
    <r>
      <rPr>
        <sz val="11"/>
        <color rgb="FF000000"/>
        <rFont val="Calibri"/>
        <family val="3"/>
        <charset val="134"/>
      </rPr>
      <t xml:space="preserve">Other</t>
    </r>
    <r>
      <rPr>
        <sz val="11"/>
        <color rgb="FF000000"/>
        <rFont val="Calibri"/>
        <family val="2"/>
        <charset val="134"/>
      </rPr>
      <t xml:space="preserve"> </t>
    </r>
    <r>
      <rPr>
        <sz val="11"/>
        <color rgb="FF000000"/>
        <rFont val="Calibri"/>
        <family val="3"/>
        <charset val="134"/>
      </rPr>
      <t xml:space="preserve">Taxes</t>
    </r>
    <r>
      <rPr>
        <sz val="11"/>
        <color rgb="FF000000"/>
        <rFont val="Calibri"/>
        <family val="2"/>
        <charset val="134"/>
      </rPr>
      <t xml:space="preserve"> </t>
    </r>
    <r>
      <rPr>
        <sz val="11"/>
        <color rgb="FF000000"/>
        <rFont val="Calibri"/>
        <family val="3"/>
        <charset val="134"/>
      </rPr>
      <t xml:space="preserve">2/</t>
    </r>
  </si>
  <si>
    <r>
      <rPr>
        <sz val="11"/>
        <color rgb="FF000000"/>
        <rFont val="Calibri"/>
        <family val="3"/>
        <charset val="134"/>
      </rPr>
      <t xml:space="preserve">Social</t>
    </r>
    <r>
      <rPr>
        <sz val="11"/>
        <color rgb="FF000000"/>
        <rFont val="Calibri"/>
        <family val="2"/>
        <charset val="134"/>
      </rPr>
      <t xml:space="preserve"> </t>
    </r>
    <r>
      <rPr>
        <sz val="11"/>
        <color rgb="FF000000"/>
        <rFont val="Calibri"/>
        <family val="3"/>
        <charset val="134"/>
      </rPr>
      <t xml:space="preserve">Contributions</t>
    </r>
  </si>
  <si>
    <t xml:space="preserve">L4_Social_Contributions </t>
  </si>
  <si>
    <t xml:space="preserve">Unemployment</t>
  </si>
  <si>
    <t xml:space="preserve">Non-Tax Revenues</t>
  </si>
  <si>
    <r>
      <rPr>
        <sz val="11"/>
        <color rgb="FF000000"/>
        <rFont val="Calibri"/>
        <family val="3"/>
        <charset val="134"/>
      </rPr>
      <t xml:space="preserve">Non-Tax</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3/</t>
    </r>
  </si>
  <si>
    <t xml:space="preserve">Capital Revenues</t>
  </si>
  <si>
    <r>
      <rPr>
        <sz val="11"/>
        <color rgb="FF000000"/>
        <rFont val="Calibri"/>
        <family val="3"/>
        <charset val="134"/>
      </rPr>
      <t xml:space="preserve">Capital</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4/</t>
    </r>
  </si>
  <si>
    <r>
      <rPr>
        <sz val="11"/>
        <color rgb="FF000000"/>
        <rFont val="Calibri"/>
        <family val="3"/>
        <charset val="134"/>
      </rPr>
      <t xml:space="preserve">Of</t>
    </r>
    <r>
      <rPr>
        <sz val="11"/>
        <color rgb="FF000000"/>
        <rFont val="Calibri"/>
        <family val="2"/>
        <charset val="134"/>
      </rPr>
      <t xml:space="preserve"> </t>
    </r>
    <r>
      <rPr>
        <sz val="11"/>
        <color rgb="FF000000"/>
        <rFont val="Calibri"/>
        <family val="3"/>
        <charset val="134"/>
      </rPr>
      <t xml:space="preserve">which:</t>
    </r>
    <r>
      <rPr>
        <sz val="11"/>
        <color rgb="FF000000"/>
        <rFont val="Calibri"/>
        <family val="2"/>
        <charset val="134"/>
      </rPr>
      <t xml:space="preserve"> </t>
    </r>
    <r>
      <rPr>
        <sz val="11"/>
        <color rgb="FF000000"/>
        <rFont val="Calibri"/>
        <family val="3"/>
        <charset val="134"/>
      </rPr>
      <t xml:space="preserve">Telecom</t>
    </r>
    <r>
      <rPr>
        <sz val="11"/>
        <color rgb="FF000000"/>
        <rFont val="Calibri"/>
        <family val="2"/>
        <charset val="134"/>
      </rPr>
      <t xml:space="preserve"> </t>
    </r>
    <r>
      <rPr>
        <sz val="11"/>
        <color rgb="FF000000"/>
        <rFont val="Calibri"/>
        <family val="3"/>
        <charset val="134"/>
      </rPr>
      <t xml:space="preserve">dividend</t>
    </r>
  </si>
  <si>
    <r>
      <rPr>
        <sz val="11"/>
        <color rgb="FF000000"/>
        <rFont val="Calibri"/>
        <family val="3"/>
        <charset val="134"/>
      </rPr>
      <t xml:space="preserve">Expenditures</t>
    </r>
    <r>
      <rPr>
        <sz val="11"/>
        <color rgb="FF000000"/>
        <rFont val="Calibri"/>
        <family val="2"/>
        <charset val="134"/>
      </rPr>
      <t xml:space="preserve"> </t>
    </r>
    <r>
      <rPr>
        <sz val="11"/>
        <color rgb="FF000000"/>
        <rFont val="Calibri"/>
        <family val="3"/>
        <charset val="134"/>
      </rPr>
      <t xml:space="preserve">1/</t>
    </r>
  </si>
  <si>
    <r>
      <rPr>
        <sz val="11"/>
        <color rgb="FF000000"/>
        <rFont val="Calibri"/>
        <family val="3"/>
        <charset val="134"/>
      </rPr>
      <t xml:space="preserve">Current</t>
    </r>
    <r>
      <rPr>
        <sz val="11"/>
        <color rgb="FF000000"/>
        <rFont val="Calibri"/>
        <family val="2"/>
        <charset val="134"/>
      </rPr>
      <t xml:space="preserve"> </t>
    </r>
    <r>
      <rPr>
        <sz val="11"/>
        <color rgb="FF000000"/>
        <rFont val="Calibri"/>
        <family val="3"/>
        <charset val="134"/>
      </rPr>
      <t xml:space="preserve">Expenditures</t>
    </r>
    <r>
      <rPr>
        <sz val="11"/>
        <color rgb="FF000000"/>
        <rFont val="Calibri"/>
        <family val="2"/>
        <charset val="134"/>
      </rPr>
      <t xml:space="preserve"> </t>
    </r>
    <r>
      <rPr>
        <sz val="11"/>
        <color rgb="FF000000"/>
        <rFont val="Calibri"/>
        <family val="3"/>
        <charset val="134"/>
      </rPr>
      <t xml:space="preserve">5/</t>
    </r>
  </si>
  <si>
    <r>
      <rPr>
        <sz val="11"/>
        <color rgb="FF000000"/>
        <rFont val="Calibri"/>
        <family val="3"/>
        <charset val="134"/>
      </rPr>
      <t xml:space="preserve">Wages</t>
    </r>
    <r>
      <rPr>
        <sz val="11"/>
        <color rgb="FF000000"/>
        <rFont val="Calibri"/>
        <family val="2"/>
        <charset val="134"/>
      </rPr>
      <t xml:space="preserve"> </t>
    </r>
    <r>
      <rPr>
        <sz val="11"/>
        <color rgb="FF000000"/>
        <rFont val="Calibri"/>
        <family val="3"/>
        <charset val="134"/>
      </rPr>
      <t xml:space="preserve">and</t>
    </r>
    <r>
      <rPr>
        <sz val="11"/>
        <color rgb="FF000000"/>
        <rFont val="Calibri"/>
        <family val="2"/>
        <charset val="134"/>
      </rPr>
      <t xml:space="preserve"> </t>
    </r>
    <r>
      <rPr>
        <sz val="11"/>
        <color rgb="FF000000"/>
        <rFont val="Calibri"/>
        <family val="3"/>
        <charset val="134"/>
      </rPr>
      <t xml:space="preserve">salaries</t>
    </r>
  </si>
  <si>
    <r>
      <rPr>
        <sz val="11"/>
        <color rgb="FF000000"/>
        <rFont val="Calibri"/>
        <family val="3"/>
        <charset val="134"/>
      </rPr>
      <t xml:space="preserve">Goods</t>
    </r>
    <r>
      <rPr>
        <sz val="11"/>
        <color rgb="FF000000"/>
        <rFont val="Calibri"/>
        <family val="2"/>
        <charset val="134"/>
      </rPr>
      <t xml:space="preserve"> </t>
    </r>
    <r>
      <rPr>
        <sz val="11"/>
        <color rgb="FF000000"/>
        <rFont val="Calibri"/>
        <family val="3"/>
        <charset val="134"/>
      </rPr>
      <t xml:space="preserve">and</t>
    </r>
    <r>
      <rPr>
        <sz val="11"/>
        <color rgb="FF000000"/>
        <rFont val="Calibri"/>
        <family val="2"/>
        <charset val="134"/>
      </rPr>
      <t xml:space="preserve"> </t>
    </r>
    <r>
      <rPr>
        <sz val="11"/>
        <color rgb="FF000000"/>
        <rFont val="Calibri"/>
        <family val="3"/>
        <charset val="134"/>
      </rPr>
      <t xml:space="preserve">services</t>
    </r>
  </si>
  <si>
    <t xml:space="preserve">Local Governments</t>
  </si>
  <si>
    <r>
      <rPr>
        <sz val="11"/>
        <color rgb="FF000000"/>
        <rFont val="Calibri"/>
        <family val="3"/>
        <charset val="134"/>
      </rPr>
      <t xml:space="preserve">Local</t>
    </r>
    <r>
      <rPr>
        <sz val="11"/>
        <color rgb="FF000000"/>
        <rFont val="Calibri"/>
        <family val="2"/>
        <charset val="134"/>
      </rPr>
      <t xml:space="preserve"> </t>
    </r>
    <r>
      <rPr>
        <sz val="11"/>
        <color rgb="FF000000"/>
        <rFont val="Calibri"/>
        <family val="3"/>
        <charset val="134"/>
      </rPr>
      <t xml:space="preserve">Governments</t>
    </r>
  </si>
  <si>
    <r>
      <rPr>
        <sz val="11"/>
        <color rgb="FF000000"/>
        <rFont val="Calibri"/>
        <family val="3"/>
        <charset val="134"/>
      </rPr>
      <t xml:space="preserve">Capital</t>
    </r>
    <r>
      <rPr>
        <sz val="11"/>
        <color rgb="FF000000"/>
        <rFont val="Calibri"/>
        <family val="2"/>
        <charset val="134"/>
      </rPr>
      <t xml:space="preserve"> </t>
    </r>
    <r>
      <rPr>
        <sz val="11"/>
        <color rgb="FF000000"/>
        <rFont val="Calibri"/>
        <family val="3"/>
        <charset val="134"/>
      </rPr>
      <t xml:space="preserve">Expenditures</t>
    </r>
  </si>
  <si>
    <r>
      <rPr>
        <sz val="11"/>
        <color rgb="FF000000"/>
        <rFont val="Calibri"/>
        <family val="3"/>
        <charset val="134"/>
      </rPr>
      <t xml:space="preserve">Lending</t>
    </r>
    <r>
      <rPr>
        <sz val="11"/>
        <color rgb="FF000000"/>
        <rFont val="Calibri"/>
        <family val="2"/>
        <charset val="134"/>
      </rPr>
      <t xml:space="preserve"> </t>
    </r>
    <r>
      <rPr>
        <sz val="11"/>
        <color rgb="FF000000"/>
        <rFont val="Calibri"/>
        <family val="3"/>
        <charset val="134"/>
      </rPr>
      <t xml:space="preserve">minus</t>
    </r>
    <r>
      <rPr>
        <sz val="11"/>
        <color rgb="FF000000"/>
        <rFont val="Calibri"/>
        <family val="2"/>
        <charset val="134"/>
      </rPr>
      <t xml:space="preserve"> </t>
    </r>
    <r>
      <rPr>
        <sz val="11"/>
        <color rgb="FF000000"/>
        <rFont val="Calibri"/>
        <family val="3"/>
        <charset val="134"/>
      </rPr>
      <t xml:space="preserve">repayment</t>
    </r>
    <r>
      <rPr>
        <sz val="11"/>
        <color rgb="FF000000"/>
        <rFont val="Calibri"/>
        <family val="2"/>
        <charset val="134"/>
      </rPr>
      <t xml:space="preserve"> </t>
    </r>
    <r>
      <rPr>
        <sz val="11"/>
        <color rgb="FF000000"/>
        <rFont val="Calibri"/>
        <family val="3"/>
        <charset val="134"/>
      </rPr>
      <t xml:space="preserve">6/</t>
    </r>
  </si>
  <si>
    <t xml:space="preserve">Unidentified Adjustment</t>
  </si>
  <si>
    <t xml:space="preserve">Unidentified adjustment</t>
  </si>
  <si>
    <r>
      <rPr>
        <sz val="11"/>
        <color rgb="FF000000"/>
        <rFont val="Calibri"/>
        <family val="3"/>
        <charset val="134"/>
      </rPr>
      <t xml:space="preserve">Overall</t>
    </r>
    <r>
      <rPr>
        <sz val="11"/>
        <color rgb="FF000000"/>
        <rFont val="Calibri"/>
        <family val="2"/>
        <charset val="134"/>
      </rPr>
      <t xml:space="preserve"> </t>
    </r>
    <r>
      <rPr>
        <sz val="11"/>
        <color rgb="FF000000"/>
        <rFont val="Calibri"/>
        <family val="3"/>
        <charset val="134"/>
      </rPr>
      <t xml:space="preserve">fiscal</t>
    </r>
    <r>
      <rPr>
        <sz val="11"/>
        <color rgb="FF000000"/>
        <rFont val="Calibri"/>
        <family val="2"/>
        <charset val="134"/>
      </rPr>
      <t xml:space="preserve"> </t>
    </r>
    <r>
      <rPr>
        <sz val="11"/>
        <color rgb="FF000000"/>
        <rFont val="Calibri"/>
        <family val="3"/>
        <charset val="134"/>
      </rPr>
      <t xml:space="preserve">balance</t>
    </r>
  </si>
  <si>
    <r>
      <rPr>
        <sz val="11"/>
        <color rgb="FF000000"/>
        <rFont val="Arial"/>
        <family val="3"/>
        <charset val="134"/>
      </rPr>
      <t xml:space="preserve">Net Domestic</t>
    </r>
    <r>
      <rPr>
        <sz val="11"/>
        <color rgb="FF000000"/>
        <rFont val="Calibri"/>
        <family val="2"/>
        <charset val="134"/>
      </rPr>
      <t xml:space="preserve"> </t>
    </r>
    <r>
      <rPr>
        <sz val="11"/>
        <color rgb="FF000000"/>
        <rFont val="Arial"/>
        <family val="3"/>
        <charset val="134"/>
      </rPr>
      <t xml:space="preserve">finance </t>
    </r>
  </si>
  <si>
    <t xml:space="preserve">Domestic Finance</t>
  </si>
  <si>
    <t xml:space="preserve">Central Bank Deposits</t>
  </si>
  <si>
    <r>
      <rPr>
        <sz val="11"/>
        <color rgb="FF000000"/>
        <rFont val="Calibri"/>
        <family val="3"/>
        <charset val="134"/>
      </rPr>
      <t xml:space="preserve">Central</t>
    </r>
    <r>
      <rPr>
        <sz val="11"/>
        <color rgb="FF000000"/>
        <rFont val="Calibri"/>
        <family val="2"/>
        <charset val="134"/>
      </rPr>
      <t xml:space="preserve"> </t>
    </r>
    <r>
      <rPr>
        <sz val="11"/>
        <color rgb="FF000000"/>
        <rFont val="Calibri"/>
        <family val="3"/>
        <charset val="134"/>
      </rPr>
      <t xml:space="preserve">Bank</t>
    </r>
    <r>
      <rPr>
        <sz val="11"/>
        <color rgb="FF000000"/>
        <rFont val="Calibri"/>
        <family val="2"/>
        <charset val="134"/>
      </rPr>
      <t xml:space="preserve"> </t>
    </r>
    <r>
      <rPr>
        <sz val="11"/>
        <color rgb="FF000000"/>
        <rFont val="Calibri"/>
        <family val="3"/>
        <charset val="134"/>
      </rPr>
      <t xml:space="preserve">deposits</t>
    </r>
  </si>
  <si>
    <t xml:space="preserve">Commercial Banking System</t>
  </si>
  <si>
    <t xml:space="preserve">Commercial banking system</t>
  </si>
  <si>
    <r>
      <rPr>
        <sz val="11"/>
        <color rgb="FF000000"/>
        <rFont val="Calibri"/>
        <family val="3"/>
        <charset val="134"/>
      </rPr>
      <t xml:space="preserve">Other</t>
    </r>
    <r>
      <rPr>
        <sz val="11"/>
        <color rgb="FF000000"/>
        <rFont val="Calibri"/>
        <family val="2"/>
        <charset val="134"/>
      </rPr>
      <t xml:space="preserve"> </t>
    </r>
    <r>
      <rPr>
        <sz val="11"/>
        <color rgb="FF000000"/>
        <rFont val="Calibri"/>
        <family val="3"/>
        <charset val="134"/>
      </rPr>
      <t xml:space="preserve">domestic</t>
    </r>
    <r>
      <rPr>
        <sz val="11"/>
        <color rgb="FF000000"/>
        <rFont val="Calibri"/>
        <family val="2"/>
        <charset val="134"/>
      </rPr>
      <t xml:space="preserve"> </t>
    </r>
    <r>
      <rPr>
        <sz val="11"/>
        <color rgb="FF000000"/>
        <rFont val="Calibri"/>
        <family val="3"/>
        <charset val="134"/>
      </rPr>
      <t xml:space="preserve">financing</t>
    </r>
  </si>
  <si>
    <r>
      <rPr>
        <sz val="11"/>
        <color rgb="FF000000"/>
        <rFont val="Calibri"/>
        <family val="3"/>
        <charset val="134"/>
      </rPr>
      <t xml:space="preserve">Privatization</t>
    </r>
    <r>
      <rPr>
        <sz val="11"/>
        <color rgb="FF000000"/>
        <rFont val="Calibri"/>
        <family val="2"/>
        <charset val="134"/>
      </rPr>
      <t xml:space="preserve"> </t>
    </r>
    <r>
      <rPr>
        <sz val="11"/>
        <color rgb="FF000000"/>
        <rFont val="Calibri"/>
        <family val="3"/>
        <charset val="134"/>
      </rPr>
      <t xml:space="preserve">receipts</t>
    </r>
  </si>
  <si>
    <t xml:space="preserve">Official </t>
  </si>
  <si>
    <t xml:space="preserve">Private</t>
  </si>
  <si>
    <t xml:space="preserve">social contribution check </t>
  </si>
  <si>
    <t xml:space="preserve">GA</t>
  </si>
  <si>
    <t xml:space="preserve">Gabon: Central Government Accounts</t>
  </si>
  <si>
    <t xml:space="preserve">(   CFA francs BEAC)</t>
  </si>
  <si>
    <t xml:space="preserve">Treasury Receipts</t>
  </si>
  <si>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receipts</t>
    </r>
  </si>
  <si>
    <t xml:space="preserve">La Société Gabonaise De Raffinage Trnsfer</t>
  </si>
  <si>
    <r>
      <rPr>
        <sz val="11"/>
        <color rgb="FF000000"/>
        <rFont val="Arial"/>
        <family val="3"/>
        <charset val="134"/>
      </rPr>
      <t xml:space="preserve">SOGARA</t>
    </r>
    <r>
      <rPr>
        <sz val="11"/>
        <color rgb="FF000000"/>
        <rFont val="Calibri"/>
        <family val="2"/>
        <charset val="134"/>
      </rPr>
      <t xml:space="preserve"> </t>
    </r>
    <r>
      <rPr>
        <sz val="11"/>
        <color rgb="FF000000"/>
        <rFont val="Arial"/>
        <family val="3"/>
        <charset val="134"/>
      </rPr>
      <t xml:space="preserve">transfer</t>
    </r>
  </si>
  <si>
    <t xml:space="preserve">Non-oil revenue</t>
  </si>
  <si>
    <t xml:space="preserve"> Domestic Taxes On Goods And Services</t>
  </si>
  <si>
    <t xml:space="preserve"> Domestic taxes on goods and services</t>
  </si>
  <si>
    <t xml:space="preserve">  Value-Added Tax</t>
  </si>
  <si>
    <t xml:space="preserve">  Value-added tax</t>
  </si>
  <si>
    <t xml:space="preserve">L5_domestic_tax</t>
  </si>
  <si>
    <t xml:space="preserve">Import Tariffs</t>
  </si>
  <si>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tariffs</t>
    </r>
  </si>
  <si>
    <t xml:space="preserve">L5_trade_tax</t>
  </si>
  <si>
    <t xml:space="preserve">Export Taxes</t>
  </si>
  <si>
    <r>
      <rPr>
        <sz val="11"/>
        <color rgb="FF000000"/>
        <rFont val="Segoe UI"/>
        <family val="3"/>
        <charset val="134"/>
      </rPr>
      <t xml:space="preserve">Export</t>
    </r>
    <r>
      <rPr>
        <sz val="11"/>
        <color rgb="FF000000"/>
        <rFont val="Calibri"/>
        <family val="2"/>
        <charset val="134"/>
      </rPr>
      <t xml:space="preserve"> </t>
    </r>
    <r>
      <rPr>
        <sz val="11"/>
        <color rgb="FF000000"/>
        <rFont val="Segoe UI"/>
        <family val="3"/>
        <charset val="134"/>
      </rPr>
      <t xml:space="preserve">taxes</t>
    </r>
  </si>
  <si>
    <t xml:space="preserve">Other Non-Oil Taxes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</si>
  <si>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</si>
  <si>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subsidies</t>
    </r>
  </si>
  <si>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subsidies</t>
    </r>
  </si>
  <si>
    <t xml:space="preserve">Other subsidies</t>
  </si>
  <si>
    <t xml:space="preserve">Petroleum Product Price Subsidies</t>
  </si>
  <si>
    <t xml:space="preserve">Petroleum product price subsidies</t>
  </si>
  <si>
    <t xml:space="preserve">Independence Day Investment</t>
  </si>
  <si>
    <r>
      <rPr>
        <sz val="11"/>
        <color rgb="FF000000"/>
        <rFont val="Times New Roman"/>
        <family val="3"/>
        <charset val="134"/>
      </rPr>
      <t xml:space="preserve">Independence</t>
    </r>
    <r>
      <rPr>
        <sz val="11"/>
        <color rgb="FF000000"/>
        <rFont val="Calibri"/>
        <family val="2"/>
        <charset val="134"/>
      </rPr>
      <t xml:space="preserve"> </t>
    </r>
    <r>
      <rPr>
        <sz val="11"/>
        <color rgb="FF000000"/>
        <rFont val="Times New Roman"/>
        <family val="3"/>
        <charset val="134"/>
      </rPr>
      <t xml:space="preserve">day</t>
    </r>
    <r>
      <rPr>
        <sz val="11"/>
        <color rgb="FF000000"/>
        <rFont val="Calibri"/>
        <family val="2"/>
        <charset val="134"/>
      </rPr>
      <t xml:space="preserve"> </t>
    </r>
    <r>
      <rPr>
        <sz val="11"/>
        <color rgb="FF000000"/>
        <rFont val="Times New Roman"/>
        <family val="3"/>
        <charset val="134"/>
      </rPr>
      <t xml:space="preserve">investment</t>
    </r>
  </si>
  <si>
    <t xml:space="preserve">L3_domestic_capital</t>
  </si>
  <si>
    <t xml:space="preserve">Other Investment</t>
  </si>
  <si>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investment</t>
    </r>
  </si>
  <si>
    <t xml:space="preserve">Road Fund (Fer) and Special Funds</t>
  </si>
  <si>
    <r>
      <rPr>
        <sz val="11"/>
        <color rgb="FF000000"/>
        <rFont val="Segoe UI"/>
        <family val="3"/>
        <charset val="134"/>
      </rPr>
      <t xml:space="preserve">Road</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(FER)</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funds</t>
    </r>
  </si>
  <si>
    <t xml:space="preserve">Restructuring Cost of Public Enterprises</t>
  </si>
  <si>
    <t xml:space="preserve">Restructuring cost of public enterprises</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</si>
  <si>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</si>
  <si>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</si>
  <si>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only)</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</si>
  <si>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</si>
  <si>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(net)</t>
    </r>
  </si>
  <si>
    <t xml:space="preserve">Program Financing</t>
  </si>
  <si>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financing</t>
    </r>
  </si>
  <si>
    <t xml:space="preserve">Other external Finance</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</si>
  <si>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</si>
  <si>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authorities</t>
    </r>
  </si>
  <si>
    <r>
      <rPr>
        <sz val="11"/>
        <color rgb="FF000000"/>
        <rFont val="Segoe UI"/>
        <family val="3"/>
        <charset val="134"/>
      </rPr>
      <t xml:space="preserve">Deposit</t>
    </r>
    <r>
      <rPr>
        <sz val="11"/>
        <color rgb="FF000000"/>
        <rFont val="Calibri"/>
        <family val="2"/>
        <charset val="134"/>
      </rPr>
      <t xml:space="preserve"> </t>
    </r>
    <r>
      <rPr>
        <sz val="11"/>
        <color rgb="FF000000"/>
        <rFont val="Segoe UI"/>
        <family val="3"/>
        <charset val="134"/>
      </rPr>
      <t xml:space="preserve">money</t>
    </r>
    <r>
      <rPr>
        <sz val="11"/>
        <color rgb="FF000000"/>
        <rFont val="Calibri"/>
        <family val="2"/>
        <charset val="134"/>
      </rPr>
      <t xml:space="preserve"> </t>
    </r>
    <r>
      <rPr>
        <sz val="11"/>
        <color rgb="FF000000"/>
        <rFont val="Segoe UI"/>
        <family val="3"/>
        <charset val="134"/>
      </rPr>
      <t xml:space="preserve">banks</t>
    </r>
  </si>
  <si>
    <t xml:space="preserve">Non-Bank Sector</t>
  </si>
  <si>
    <t xml:space="preserve">Non-bank sector</t>
  </si>
  <si>
    <t xml:space="preserve">oil check </t>
  </si>
  <si>
    <t xml:space="preserve">domestic taxes check </t>
  </si>
  <si>
    <t xml:space="preserve">international trade check </t>
  </si>
  <si>
    <t xml:space="preserve">domestic capital check </t>
  </si>
  <si>
    <t xml:space="preserve">GM</t>
  </si>
  <si>
    <t xml:space="preserve"> The Gambia: Statement of Central Government Operations</t>
  </si>
  <si>
    <t xml:space="preserve">( dalasis)</t>
  </si>
  <si>
    <t xml:space="preserve">Prel</t>
  </si>
  <si>
    <t xml:space="preserve">Total Revenue and Grants (without other revenues)</t>
  </si>
  <si>
    <r>
      <rPr>
        <sz val="11"/>
        <color rgb="FF000000"/>
        <rFont val="Segoe UI"/>
        <family val="3"/>
        <charset val="134"/>
      </rPr>
      <t xml:space="preserve">Taxes</t>
    </r>
    <r>
      <rPr>
        <sz val="11"/>
        <color rgb="FF000000"/>
        <rFont val="Calibri"/>
        <family val="2"/>
        <charset val="1"/>
      </rPr>
      <t xml:space="preserve"> </t>
    </r>
    <r>
      <rPr>
        <sz val="11"/>
        <color rgb="FF000000"/>
        <rFont val="Segoe UI"/>
        <family val="3"/>
        <charset val="134"/>
      </rPr>
      <t xml:space="preserve">on</t>
    </r>
    <r>
      <rPr>
        <sz val="11"/>
        <color rgb="FF000000"/>
        <rFont val="Calibri"/>
        <family val="2"/>
        <charset val="1"/>
      </rPr>
      <t xml:space="preserve"> </t>
    </r>
    <r>
      <rPr>
        <sz val="11"/>
        <color rgb="FF000000"/>
        <rFont val="Segoe UI"/>
        <family val="3"/>
        <charset val="134"/>
      </rPr>
      <t xml:space="preserve">income,</t>
    </r>
    <r>
      <rPr>
        <sz val="11"/>
        <color rgb="FF000000"/>
        <rFont val="Calibri"/>
        <family val="2"/>
        <charset val="1"/>
      </rPr>
      <t xml:space="preserve"> </t>
    </r>
    <r>
      <rPr>
        <sz val="11"/>
        <color rgb="FF000000"/>
        <rFont val="Segoe UI"/>
        <family val="3"/>
        <charset val="134"/>
      </rPr>
      <t xml:space="preserve">profits,</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capital</t>
    </r>
    <r>
      <rPr>
        <sz val="11"/>
        <color rgb="FF000000"/>
        <rFont val="Calibri"/>
        <family val="2"/>
        <charset val="1"/>
      </rPr>
      <t xml:space="preserve"> </t>
    </r>
    <r>
      <rPr>
        <sz val="11"/>
        <color rgb="FF000000"/>
        <rFont val="Segoe UI"/>
        <family val="3"/>
        <charset val="134"/>
      </rPr>
      <t xml:space="preserve">gains</t>
    </r>
  </si>
  <si>
    <r>
      <rPr>
        <sz val="11"/>
        <color rgb="FF000000"/>
        <rFont val="Segoe UI"/>
        <family val="3"/>
        <charset val="134"/>
      </rPr>
      <t xml:space="preserve">Domestic</t>
    </r>
    <r>
      <rPr>
        <sz val="11"/>
        <color rgb="FF000000"/>
        <rFont val="Calibri"/>
        <family val="2"/>
        <charset val="1"/>
      </rPr>
      <t xml:space="preserve"> </t>
    </r>
    <r>
      <rPr>
        <sz val="11"/>
        <color rgb="FF000000"/>
        <rFont val="Segoe UI"/>
        <family val="3"/>
        <charset val="134"/>
      </rPr>
      <t xml:space="preserve">taxes</t>
    </r>
    <r>
      <rPr>
        <sz val="11"/>
        <color rgb="FF000000"/>
        <rFont val="Calibri"/>
        <family val="2"/>
        <charset val="1"/>
      </rPr>
      <t xml:space="preserve"> </t>
    </r>
    <r>
      <rPr>
        <sz val="11"/>
        <color rgb="FF000000"/>
        <rFont val="Segoe UI"/>
        <family val="3"/>
        <charset val="134"/>
      </rPr>
      <t xml:space="preserve">on</t>
    </r>
    <r>
      <rPr>
        <sz val="11"/>
        <color rgb="FF000000"/>
        <rFont val="Calibri"/>
        <family val="2"/>
        <charset val="1"/>
      </rPr>
      <t xml:space="preserve"> </t>
    </r>
    <r>
      <rPr>
        <sz val="11"/>
        <color rgb="FF000000"/>
        <rFont val="Segoe UI"/>
        <family val="3"/>
        <charset val="134"/>
      </rPr>
      <t xml:space="preserve">goods</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services</t>
    </r>
  </si>
  <si>
    <r>
      <rPr>
        <sz val="11"/>
        <color rgb="FF000000"/>
        <rFont val="Segoe UI"/>
        <family val="3"/>
        <charset val="134"/>
      </rPr>
      <t xml:space="preserve">Taxes</t>
    </r>
    <r>
      <rPr>
        <sz val="11"/>
        <color rgb="FF000000"/>
        <rFont val="Calibri"/>
        <family val="2"/>
        <charset val="1"/>
      </rPr>
      <t xml:space="preserve"> </t>
    </r>
    <r>
      <rPr>
        <sz val="11"/>
        <color rgb="FF000000"/>
        <rFont val="Segoe UI"/>
        <family val="3"/>
        <charset val="134"/>
      </rPr>
      <t xml:space="preserve">on</t>
    </r>
    <r>
      <rPr>
        <sz val="11"/>
        <color rgb="FF000000"/>
        <rFont val="Calibri"/>
        <family val="2"/>
        <charset val="1"/>
      </rPr>
      <t xml:space="preserve"> </t>
    </r>
    <r>
      <rPr>
        <sz val="11"/>
        <color rgb="FF000000"/>
        <rFont val="Segoe UI"/>
        <family val="3"/>
        <charset val="134"/>
      </rPr>
      <t xml:space="preserve">international</t>
    </r>
    <r>
      <rPr>
        <sz val="11"/>
        <color rgb="FF000000"/>
        <rFont val="Calibri"/>
        <family val="2"/>
        <charset val="1"/>
      </rPr>
      <t xml:space="preserve"> </t>
    </r>
    <r>
      <rPr>
        <sz val="11"/>
        <color rgb="FF000000"/>
        <rFont val="Segoe UI"/>
        <family val="3"/>
        <charset val="134"/>
      </rPr>
      <t xml:space="preserve">trade</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transactions</t>
    </r>
  </si>
  <si>
    <r>
      <rPr>
        <sz val="11"/>
        <color rgb="FF000000"/>
        <rFont val="Segoe UI"/>
        <family val="3"/>
        <charset val="134"/>
      </rPr>
      <t xml:space="preserve">Other</t>
    </r>
    <r>
      <rPr>
        <sz val="11"/>
        <color rgb="FF000000"/>
        <rFont val="Calibri"/>
        <family val="2"/>
        <charset val="1"/>
      </rPr>
      <t xml:space="preserve"> </t>
    </r>
    <r>
      <rPr>
        <sz val="11"/>
        <color rgb="FF000000"/>
        <rFont val="Segoe UI"/>
        <family val="3"/>
        <charset val="134"/>
      </rPr>
      <t xml:space="preserve">taxes</t>
    </r>
  </si>
  <si>
    <t xml:space="preserve">Nontax</t>
  </si>
  <si>
    <r>
      <rPr>
        <sz val="11"/>
        <color rgb="FF000000"/>
        <rFont val="Segoe UI"/>
        <family val="3"/>
        <charset val="134"/>
      </rPr>
      <t xml:space="preserve">Budget</t>
    </r>
    <r>
      <rPr>
        <sz val="11"/>
        <color rgb="FF000000"/>
        <rFont val="Calibri"/>
        <family val="2"/>
        <charset val="1"/>
      </rPr>
      <t xml:space="preserve"> </t>
    </r>
    <r>
      <rPr>
        <sz val="11"/>
        <color rgb="FF000000"/>
        <rFont val="Segoe UI"/>
        <family val="3"/>
        <charset val="134"/>
      </rPr>
      <t xml:space="preserve">support</t>
    </r>
  </si>
  <si>
    <r>
      <rPr>
        <sz val="11"/>
        <color rgb="FF000000"/>
        <rFont val="Segoe UI"/>
        <family val="3"/>
        <charset val="134"/>
      </rPr>
      <t xml:space="preserve">Project</t>
    </r>
    <r>
      <rPr>
        <sz val="11"/>
        <color rgb="FF000000"/>
        <rFont val="Calibri"/>
        <family val="2"/>
        <charset val="1"/>
      </rPr>
      <t xml:space="preserve"> </t>
    </r>
    <r>
      <rPr>
        <sz val="11"/>
        <color rgb="FF000000"/>
        <rFont val="Segoe UI"/>
        <family val="3"/>
        <charset val="134"/>
      </rPr>
      <t xml:space="preserve">grants</t>
    </r>
  </si>
  <si>
    <t xml:space="preserve">Hipc Grant Relief </t>
  </si>
  <si>
    <r>
      <rPr>
        <sz val="11"/>
        <color rgb="FF000000"/>
        <rFont val="Segoe UI"/>
        <family val="3"/>
        <charset val="134"/>
      </rPr>
      <t xml:space="preserve">Other</t>
    </r>
    <r>
      <rPr>
        <sz val="11"/>
        <color rgb="FF000000"/>
        <rFont val="Calibri"/>
        <family val="2"/>
        <charset val="1"/>
      </rPr>
      <t xml:space="preserve"> </t>
    </r>
    <r>
      <rPr>
        <sz val="11"/>
        <color rgb="FF000000"/>
        <rFont val="Segoe UI"/>
        <family val="3"/>
        <charset val="134"/>
      </rPr>
      <t xml:space="preserve">revenues</t>
    </r>
  </si>
  <si>
    <t xml:space="preserve">Compensation to Employees</t>
  </si>
  <si>
    <r>
      <rPr>
        <sz val="11"/>
        <color rgb="FF000000"/>
        <rFont val="Segoe UI"/>
        <family val="3"/>
        <charset val="134"/>
      </rPr>
      <t xml:space="preserve">Compensation</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employees</t>
    </r>
  </si>
  <si>
    <r>
      <rPr>
        <sz val="11"/>
        <color rgb="FF000000"/>
        <rFont val="Segoe UI"/>
        <family val="3"/>
        <charset val="134"/>
      </rPr>
      <t xml:space="preserve">Use</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goods</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services</t>
    </r>
  </si>
  <si>
    <t xml:space="preserve">Other charges</t>
  </si>
  <si>
    <t xml:space="preserve">Heavily Indebted Poor Countries Initiative Funded Expenditure</t>
  </si>
  <si>
    <r>
      <rPr>
        <sz val="11"/>
        <color rgb="FF000000"/>
        <rFont val="Arial"/>
        <family val="3"/>
        <charset val="134"/>
      </rPr>
      <t xml:space="preserve">HIPC</t>
    </r>
    <r>
      <rPr>
        <sz val="11"/>
        <color rgb="FF000000"/>
        <rFont val="Calibri"/>
        <family val="2"/>
        <charset val="1"/>
      </rPr>
      <t xml:space="preserve"> </t>
    </r>
    <r>
      <rPr>
        <sz val="11"/>
        <color rgb="FF000000"/>
        <rFont val="Arial"/>
        <family val="3"/>
        <charset val="134"/>
      </rPr>
      <t xml:space="preserve">Initiative</t>
    </r>
    <r>
      <rPr>
        <sz val="11"/>
        <color rgb="FF000000"/>
        <rFont val="Calibri"/>
        <family val="2"/>
        <charset val="1"/>
      </rPr>
      <t xml:space="preserve"> </t>
    </r>
    <r>
      <rPr>
        <sz val="11"/>
        <color rgb="FF000000"/>
        <rFont val="Arial"/>
        <family val="3"/>
        <charset val="134"/>
      </rPr>
      <t xml:space="preserve">funded</t>
    </r>
    <r>
      <rPr>
        <sz val="11"/>
        <color rgb="FF000000"/>
        <rFont val="Calibri"/>
        <family val="2"/>
        <charset val="1"/>
      </rPr>
      <t xml:space="preserve"> </t>
    </r>
    <r>
      <rPr>
        <sz val="11"/>
        <color rgb="FF000000"/>
        <rFont val="Arial"/>
        <family val="3"/>
        <charset val="134"/>
      </rPr>
      <t xml:space="preserve">expenditure</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</si>
  <si>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acquisition</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nonfinancial</t>
    </r>
    <r>
      <rPr>
        <sz val="11"/>
        <color rgb="FF000000"/>
        <rFont val="Calibri"/>
        <family val="2"/>
        <charset val="1"/>
      </rPr>
      <t xml:space="preserve"> </t>
    </r>
    <r>
      <rPr>
        <sz val="11"/>
        <color rgb="FF000000"/>
        <rFont val="Segoe UI"/>
        <family val="3"/>
        <charset val="134"/>
      </rPr>
      <t xml:space="preserve">assets</t>
    </r>
  </si>
  <si>
    <r>
      <rPr>
        <sz val="11"/>
        <color rgb="FF000000"/>
        <rFont val="Segoe UI"/>
        <family val="3"/>
        <charset val="134"/>
      </rPr>
      <t xml:space="preserve">Acquisitions</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nonfinancial</t>
    </r>
    <r>
      <rPr>
        <sz val="11"/>
        <color rgb="FF000000"/>
        <rFont val="Calibri"/>
        <family val="2"/>
        <charset val="1"/>
      </rPr>
      <t xml:space="preserve"> </t>
    </r>
    <r>
      <rPr>
        <sz val="11"/>
        <color rgb="FF000000"/>
        <rFont val="Segoe UI"/>
        <family val="3"/>
        <charset val="134"/>
      </rPr>
      <t xml:space="preserve">assets</t>
    </r>
  </si>
  <si>
    <r>
      <rPr>
        <sz val="11"/>
        <color rgb="FF000000"/>
        <rFont val="Segoe UI"/>
        <family val="3"/>
        <charset val="134"/>
      </rPr>
      <t xml:space="preserve">Foreign</t>
    </r>
    <r>
      <rPr>
        <sz val="11"/>
        <color rgb="FF000000"/>
        <rFont val="Calibri"/>
        <family val="2"/>
        <charset val="1"/>
      </rPr>
      <t xml:space="preserve"> </t>
    </r>
    <r>
      <rPr>
        <sz val="11"/>
        <color rgb="FF000000"/>
        <rFont val="Segoe UI"/>
        <family val="3"/>
        <charset val="134"/>
      </rPr>
      <t xml:space="preserve">financed</t>
    </r>
  </si>
  <si>
    <r>
      <rPr>
        <sz val="11"/>
        <color rgb="FF000000"/>
        <rFont val="Segoe UI"/>
        <family val="3"/>
        <charset val="134"/>
      </rPr>
      <t xml:space="preserve">Gambia</t>
    </r>
    <r>
      <rPr>
        <sz val="11"/>
        <color rgb="FF000000"/>
        <rFont val="Calibri"/>
        <family val="2"/>
        <charset val="1"/>
      </rPr>
      <t xml:space="preserve"> </t>
    </r>
    <r>
      <rPr>
        <sz val="11"/>
        <color rgb="FF000000"/>
        <rFont val="Segoe UI"/>
        <family val="3"/>
        <charset val="134"/>
      </rPr>
      <t xml:space="preserve">local</t>
    </r>
    <r>
      <rPr>
        <sz val="11"/>
        <color rgb="FF000000"/>
        <rFont val="Calibri"/>
        <family val="2"/>
        <charset val="1"/>
      </rPr>
      <t xml:space="preserve"> </t>
    </r>
    <r>
      <rPr>
        <sz val="11"/>
        <color rgb="FF000000"/>
        <rFont val="Segoe UI"/>
        <family val="3"/>
        <charset val="134"/>
      </rPr>
      <t xml:space="preserve">fund</t>
    </r>
  </si>
  <si>
    <t xml:space="preserve">Extrabudgetary Expenditure </t>
  </si>
  <si>
    <r>
      <rPr>
        <sz val="11"/>
        <color rgb="FF000000"/>
        <rFont val="Arial"/>
        <family val="3"/>
        <charset val="134"/>
      </rPr>
      <t xml:space="preserve">Extrabudgetary</t>
    </r>
    <r>
      <rPr>
        <sz val="11"/>
        <color rgb="FF000000"/>
        <rFont val="Calibri"/>
        <family val="2"/>
        <charset val="1"/>
      </rPr>
      <t xml:space="preserve"> </t>
    </r>
    <r>
      <rPr>
        <sz val="11"/>
        <color rgb="FF000000"/>
        <rFont val="Arial"/>
        <family val="3"/>
        <charset val="134"/>
      </rPr>
      <t xml:space="preserve">expenditure</t>
    </r>
    <r>
      <rPr>
        <sz val="11"/>
        <color rgb="FF000000"/>
        <rFont val="Calibri"/>
        <family val="2"/>
        <charset val="1"/>
      </rPr>
      <t xml:space="preserve"> </t>
    </r>
  </si>
  <si>
    <t xml:space="preserve">Overall balance (excl. statistical discrepancy)</t>
  </si>
  <si>
    <r>
      <rPr>
        <sz val="11"/>
        <color rgb="FF000000"/>
        <rFont val="Segoe UI"/>
        <family val="3"/>
        <charset val="134"/>
      </rPr>
      <t xml:space="preserve">Gross</t>
    </r>
    <r>
      <rPr>
        <sz val="11"/>
        <color rgb="FF000000"/>
        <rFont val="Calibri"/>
        <family val="2"/>
        <charset val="1"/>
      </rPr>
      <t xml:space="preserve"> </t>
    </r>
    <r>
      <rPr>
        <sz val="11"/>
        <color rgb="FF000000"/>
        <rFont val="Segoe UI"/>
        <family val="3"/>
        <charset val="134"/>
      </rPr>
      <t xml:space="preserve">Operating</t>
    </r>
    <r>
      <rPr>
        <sz val="11"/>
        <color rgb="FF000000"/>
        <rFont val="Calibri"/>
        <family val="2"/>
        <charset val="1"/>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</si>
  <si>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lending</t>
    </r>
    <r>
      <rPr>
        <sz val="11"/>
        <color rgb="FF000000"/>
        <rFont val="Calibri"/>
        <family val="2"/>
        <charset val="1"/>
      </rPr>
      <t xml:space="preserve"> </t>
    </r>
    <r>
      <rPr>
        <sz val="11"/>
        <color rgb="FF000000"/>
        <rFont val="Segoe UI"/>
        <family val="3"/>
        <charset val="134"/>
      </rPr>
      <t xml:space="preserve">(+)/borrowing</t>
    </r>
    <r>
      <rPr>
        <sz val="11"/>
        <color rgb="FF000000"/>
        <rFont val="Calibri"/>
        <family val="2"/>
        <charset val="1"/>
      </rPr>
      <t xml:space="preserve"> </t>
    </r>
    <r>
      <rPr>
        <sz val="11"/>
        <color rgb="FF000000"/>
        <rFont val="Segoe UI"/>
        <family val="3"/>
        <charset val="134"/>
      </rPr>
      <t xml:space="preserve">(–)</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</si>
  <si>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acquisition</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financial</t>
    </r>
    <r>
      <rPr>
        <sz val="11"/>
        <color rgb="FF000000"/>
        <rFont val="Calibri"/>
        <family val="2"/>
        <charset val="1"/>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</si>
  <si>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incurrence</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liabilities</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</si>
  <si>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borrowing</t>
    </r>
  </si>
  <si>
    <r>
      <rPr>
        <sz val="11"/>
        <color rgb="FF000000"/>
        <rFont val="Segoe UI"/>
        <family val="3"/>
        <charset val="134"/>
      </rPr>
      <t xml:space="preserve">o/w</t>
    </r>
    <r>
      <rPr>
        <sz val="11"/>
        <color rgb="FF000000"/>
        <rFont val="Calibri"/>
        <family val="2"/>
        <charset val="1"/>
      </rPr>
      <t xml:space="preserve"> </t>
    </r>
    <r>
      <rPr>
        <sz val="11"/>
        <color rgb="FF000000"/>
        <rFont val="Segoe UI"/>
        <family val="3"/>
        <charset val="134"/>
      </rPr>
      <t xml:space="preserve">from</t>
    </r>
    <r>
      <rPr>
        <sz val="11"/>
        <color rgb="FF000000"/>
        <rFont val="Calibri"/>
        <family val="2"/>
        <charset val="1"/>
      </rPr>
      <t xml:space="preserve"> </t>
    </r>
    <r>
      <rPr>
        <sz val="11"/>
        <color rgb="FF000000"/>
        <rFont val="Segoe UI"/>
        <family val="3"/>
        <charset val="134"/>
      </rPr>
      <t xml:space="preserve">project</t>
    </r>
    <r>
      <rPr>
        <sz val="11"/>
        <color rgb="FF000000"/>
        <rFont val="Calibri"/>
        <family val="2"/>
        <charset val="1"/>
      </rPr>
      <t xml:space="preserve"> </t>
    </r>
    <r>
      <rPr>
        <sz val="11"/>
        <color rgb="FF000000"/>
        <rFont val="Segoe UI"/>
        <family val="3"/>
        <charset val="134"/>
      </rPr>
      <t xml:space="preserve">accounts</t>
    </r>
  </si>
  <si>
    <t xml:space="preserve">Repayment of Domestic Debt</t>
  </si>
  <si>
    <t xml:space="preserve">Repayment of domestic debt</t>
  </si>
  <si>
    <r>
      <rPr>
        <sz val="11"/>
        <color rgb="FF000000"/>
        <rFont val="Arial"/>
        <family val="3"/>
        <charset val="134"/>
      </rPr>
      <t xml:space="preserve">Capital</t>
    </r>
    <r>
      <rPr>
        <sz val="11"/>
        <color rgb="FF000000"/>
        <rFont val="Calibri"/>
        <family val="2"/>
        <charset val="1"/>
      </rPr>
      <t xml:space="preserve"> </t>
    </r>
    <r>
      <rPr>
        <sz val="11"/>
        <color rgb="FF000000"/>
        <rFont val="Arial"/>
        <family val="3"/>
        <charset val="134"/>
      </rPr>
      <t xml:space="preserve">revenue</t>
    </r>
  </si>
  <si>
    <r>
      <rPr>
        <sz val="11"/>
        <color rgb="FF000000"/>
        <rFont val="Segoe UI"/>
        <family val="3"/>
        <charset val="134"/>
      </rPr>
      <t xml:space="preserve">Change</t>
    </r>
    <r>
      <rPr>
        <sz val="11"/>
        <color rgb="FF000000"/>
        <rFont val="Calibri"/>
        <family val="2"/>
        <charset val="1"/>
      </rPr>
      <t xml:space="preserve"> </t>
    </r>
    <r>
      <rPr>
        <sz val="11"/>
        <color rgb="FF000000"/>
        <rFont val="Segoe UI"/>
        <family val="3"/>
        <charset val="134"/>
      </rPr>
      <t xml:space="preserve">in</t>
    </r>
    <r>
      <rPr>
        <sz val="11"/>
        <color rgb="FF000000"/>
        <rFont val="Calibri"/>
        <family val="2"/>
        <charset val="1"/>
      </rPr>
      <t xml:space="preserve"> </t>
    </r>
    <r>
      <rPr>
        <sz val="11"/>
        <color rgb="FF000000"/>
        <rFont val="Segoe UI"/>
        <family val="3"/>
        <charset val="134"/>
      </rPr>
      <t xml:space="preserve">arrears</t>
    </r>
  </si>
  <si>
    <t xml:space="preserve">Central Bank of The Gambia (Unrealized Profits)</t>
  </si>
  <si>
    <r>
      <rPr>
        <sz val="11"/>
        <color rgb="FF000000"/>
        <rFont val="Arial"/>
        <family val="3"/>
        <charset val="134"/>
      </rPr>
      <t xml:space="preserve">CBG</t>
    </r>
    <r>
      <rPr>
        <sz val="11"/>
        <color rgb="FF000000"/>
        <rFont val="Calibri"/>
        <family val="2"/>
        <charset val="1"/>
      </rPr>
      <t xml:space="preserve"> </t>
    </r>
    <r>
      <rPr>
        <sz val="11"/>
        <color rgb="FF000000"/>
        <rFont val="Arial"/>
        <family val="3"/>
        <charset val="134"/>
      </rPr>
      <t xml:space="preserve">(unrealized</t>
    </r>
    <r>
      <rPr>
        <sz val="11"/>
        <color rgb="FF000000"/>
        <rFont val="Calibri"/>
        <family val="2"/>
        <charset val="1"/>
      </rPr>
      <t xml:space="preserve"> </t>
    </r>
    <r>
      <rPr>
        <sz val="11"/>
        <color rgb="FF000000"/>
        <rFont val="Arial"/>
        <family val="3"/>
        <charset val="134"/>
      </rPr>
      <t xml:space="preserve">profits)</t>
    </r>
  </si>
  <si>
    <r>
      <rPr>
        <sz val="11"/>
        <color rgb="FF000000"/>
        <rFont val="Segoe UI"/>
        <family val="3"/>
        <charset val="134"/>
      </rPr>
      <t xml:space="preserve">Privatization</t>
    </r>
    <r>
      <rPr>
        <sz val="11"/>
        <color rgb="FF000000"/>
        <rFont val="Calibri"/>
        <family val="2"/>
        <charset val="1"/>
      </rPr>
      <t xml:space="preserve"> </t>
    </r>
    <r>
      <rPr>
        <sz val="11"/>
        <color rgb="FF000000"/>
        <rFont val="Segoe UI"/>
        <family val="3"/>
        <charset val="134"/>
      </rPr>
      <t xml:space="preserve">proceeds</t>
    </r>
  </si>
  <si>
    <r>
      <rPr>
        <sz val="11"/>
        <color rgb="FF000000"/>
        <rFont val="Arial"/>
        <family val="3"/>
        <charset val="134"/>
      </rPr>
      <t xml:space="preserve">HIPC</t>
    </r>
    <r>
      <rPr>
        <sz val="11"/>
        <color rgb="FF000000"/>
        <rFont val="Calibri"/>
        <family val="2"/>
        <charset val="1"/>
      </rPr>
      <t xml:space="preserve"> </t>
    </r>
    <r>
      <rPr>
        <sz val="11"/>
        <color rgb="FF000000"/>
        <rFont val="Arial"/>
        <family val="3"/>
        <charset val="134"/>
      </rPr>
      <t xml:space="preserve">Initiative</t>
    </r>
    <r>
      <rPr>
        <sz val="11"/>
        <color rgb="FF000000"/>
        <rFont val="Calibri"/>
        <family val="2"/>
        <charset val="1"/>
      </rPr>
      <t xml:space="preserve"> </t>
    </r>
    <r>
      <rPr>
        <sz val="11"/>
        <color rgb="FF000000"/>
        <rFont val="Arial"/>
        <family val="3"/>
        <charset val="134"/>
      </rPr>
      <t xml:space="preserve">debt</t>
    </r>
    <r>
      <rPr>
        <sz val="11"/>
        <color rgb="FF000000"/>
        <rFont val="Calibri"/>
        <family val="2"/>
        <charset val="1"/>
      </rPr>
      <t xml:space="preserve"> </t>
    </r>
    <r>
      <rPr>
        <sz val="11"/>
        <color rgb="FF000000"/>
        <rFont val="Arial"/>
        <family val="3"/>
        <charset val="134"/>
      </rPr>
      <t xml:space="preserve">relief</t>
    </r>
  </si>
  <si>
    <r>
      <rPr>
        <sz val="11"/>
        <color rgb="FF000000"/>
        <rFont val="Segoe UI"/>
        <family val="3"/>
        <charset val="134"/>
      </rPr>
      <t xml:space="preserve">Statistical</t>
    </r>
    <r>
      <rPr>
        <sz val="11"/>
        <color rgb="FF000000"/>
        <rFont val="Calibri"/>
        <family val="2"/>
        <charset val="1"/>
      </rPr>
      <t xml:space="preserve"> </t>
    </r>
    <r>
      <rPr>
        <sz val="11"/>
        <color rgb="FF000000"/>
        <rFont val="Segoe UI"/>
        <family val="3"/>
        <charset val="134"/>
      </rPr>
      <t xml:space="preserve">discrepancy</t>
    </r>
  </si>
  <si>
    <t xml:space="preserve">expenses check </t>
  </si>
  <si>
    <t xml:space="preserve">financing check </t>
  </si>
  <si>
    <t xml:space="preserve">GE</t>
  </si>
  <si>
    <t xml:space="preserve">Georgia: General Government Operations</t>
  </si>
  <si>
    <t xml:space="preserve">( lari)</t>
  </si>
  <si>
    <t xml:space="preserve">Taxes on income</t>
  </si>
  <si>
    <t xml:space="preserve">L4_direct_taxes</t>
  </si>
  <si>
    <t xml:space="preserve">Taxes on Profits</t>
  </si>
  <si>
    <t xml:space="preserve">Taxes on profits</t>
  </si>
  <si>
    <t xml:space="preserve">Social Tax</t>
  </si>
  <si>
    <t xml:space="preserve">Social tax</t>
  </si>
  <si>
    <t xml:space="preserve">Other Taxes (incl. property)</t>
  </si>
  <si>
    <t xml:space="preserve">Vat</t>
  </si>
  <si>
    <t xml:space="preserve">Tax Department</t>
  </si>
  <si>
    <t xml:space="preserve">Tax department</t>
  </si>
  <si>
    <t xml:space="preserve">Customs Department</t>
  </si>
  <si>
    <t xml:space="preserve">Customs department</t>
  </si>
  <si>
    <t xml:space="preserve">Custom duties</t>
  </si>
  <si>
    <t xml:space="preserve">Other revenues</t>
  </si>
  <si>
    <t xml:space="preserve">Extrabudgetary Revenue</t>
  </si>
  <si>
    <t xml:space="preserve">Extrabudgetary revenue</t>
  </si>
  <si>
    <t xml:space="preserve">Budget</t>
  </si>
  <si>
    <t xml:space="preserve">Current expenditures</t>
  </si>
  <si>
    <t xml:space="preserve">L3_subsidies_grants </t>
  </si>
  <si>
    <t xml:space="preserve">Social Expenses</t>
  </si>
  <si>
    <t xml:space="preserve">Social expenses</t>
  </si>
  <si>
    <t xml:space="preserve">Other expenses</t>
  </si>
  <si>
    <t xml:space="preserve">to Nonresidents</t>
  </si>
  <si>
    <t xml:space="preserve">To nonresidents</t>
  </si>
  <si>
    <t xml:space="preserve">to Residents</t>
  </si>
  <si>
    <t xml:space="preserve">To residents</t>
  </si>
  <si>
    <t xml:space="preserve">Extrabudgetary Expenditures </t>
  </si>
  <si>
    <r>
      <rPr>
        <sz val="11"/>
        <color rgb="FF000000"/>
        <rFont val="Times New Roman"/>
        <family val="3"/>
        <charset val="134"/>
      </rPr>
      <t xml:space="preserve">Extrabudgetary</t>
    </r>
    <r>
      <rPr>
        <sz val="11"/>
        <color rgb="FF000000"/>
        <rFont val="Calibri"/>
        <family val="2"/>
        <charset val="134"/>
      </rPr>
      <t xml:space="preserve"> </t>
    </r>
    <r>
      <rPr>
        <sz val="11"/>
        <color rgb="FF000000"/>
        <rFont val="Times New Roman"/>
        <family val="3"/>
        <charset val="134"/>
      </rPr>
      <t xml:space="preserve">expenditures</t>
    </r>
    <r>
      <rPr>
        <sz val="11"/>
        <color rgb="FF000000"/>
        <rFont val="Calibri"/>
        <family val="2"/>
        <charset val="134"/>
      </rPr>
      <t xml:space="preserve"> </t>
    </r>
    <r>
      <rPr>
        <sz val="11"/>
        <color rgb="FF000000"/>
        <rFont val="Times New Roman"/>
        <family val="3"/>
        <charset val="134"/>
      </rPr>
      <t xml:space="preserve">2/</t>
    </r>
  </si>
  <si>
    <t xml:space="preserve">Local Government Expenditures</t>
  </si>
  <si>
    <r>
      <rPr>
        <sz val="11"/>
        <color rgb="FF000000"/>
        <rFont val="Times New Roman"/>
        <family val="3"/>
        <charset val="134"/>
      </rPr>
      <t xml:space="preserve">Local</t>
    </r>
    <r>
      <rPr>
        <sz val="11"/>
        <color rgb="FF000000"/>
        <rFont val="Calibri"/>
        <family val="2"/>
        <charset val="134"/>
      </rPr>
      <t xml:space="preserve"> </t>
    </r>
    <r>
      <rPr>
        <sz val="11"/>
        <color rgb="FF000000"/>
        <rFont val="Times New Roman"/>
        <family val="3"/>
        <charset val="134"/>
      </rPr>
      <t xml:space="preserve">government</t>
    </r>
    <r>
      <rPr>
        <sz val="11"/>
        <color rgb="FF000000"/>
        <rFont val="Calibri"/>
        <family val="2"/>
        <charset val="134"/>
      </rPr>
      <t xml:space="preserve"> </t>
    </r>
    <r>
      <rPr>
        <sz val="11"/>
        <color rgb="FF000000"/>
        <rFont val="Times New Roman"/>
        <family val="3"/>
        <charset val="134"/>
      </rPr>
      <t xml:space="preserve">expenditures</t>
    </r>
  </si>
  <si>
    <t xml:space="preserve">Capital spending and net lending</t>
  </si>
  <si>
    <t xml:space="preserve">Foreign Financed </t>
  </si>
  <si>
    <t xml:space="preserve">Foreign financed </t>
  </si>
  <si>
    <t xml:space="preserve">Domestic Financed </t>
  </si>
  <si>
    <t xml:space="preserve">Overall balance (commitments)</t>
  </si>
  <si>
    <t xml:space="preserve">Adjustment to cash basis</t>
  </si>
  <si>
    <t xml:space="preserve">Net change in expenditure arrears (-, reduction) </t>
  </si>
  <si>
    <t xml:space="preserve">Net T-Bill Issuance</t>
  </si>
  <si>
    <t xml:space="preserve">Net T-bill issuance</t>
  </si>
  <si>
    <t xml:space="preserve">Amortization 1/</t>
  </si>
  <si>
    <t xml:space="preserve">Use of Deposits</t>
  </si>
  <si>
    <t xml:space="preserve">Use of deposits</t>
  </si>
  <si>
    <t xml:space="preserve">Net National Bank of Georgia Credit</t>
  </si>
  <si>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NBG</t>
    </r>
    <r>
      <rPr>
        <sz val="11"/>
        <color rgb="FF000000"/>
        <rFont val="Calibri"/>
        <family val="2"/>
        <charset val="134"/>
      </rPr>
      <t xml:space="preserve"> </t>
    </r>
    <r>
      <rPr>
        <sz val="11"/>
        <color rgb="FF000000"/>
        <rFont val="Times New Roman"/>
        <family val="3"/>
        <charset val="134"/>
      </rPr>
      <t xml:space="preserve">credit</t>
    </r>
  </si>
  <si>
    <t xml:space="preserve">Net Commercial Bank Credit</t>
  </si>
  <si>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commercial</t>
    </r>
    <r>
      <rPr>
        <sz val="11"/>
        <color rgb="FF000000"/>
        <rFont val="Calibri"/>
        <family val="2"/>
        <charset val="134"/>
      </rPr>
      <t xml:space="preserve"> </t>
    </r>
    <r>
      <rPr>
        <sz val="11"/>
        <color rgb="FF000000"/>
        <rFont val="Times New Roman"/>
        <family val="3"/>
        <charset val="134"/>
      </rPr>
      <t xml:space="preserve">bank</t>
    </r>
    <r>
      <rPr>
        <sz val="11"/>
        <color rgb="FF000000"/>
        <rFont val="Calibri"/>
        <family val="2"/>
        <charset val="134"/>
      </rPr>
      <t xml:space="preserve"> </t>
    </r>
    <r>
      <rPr>
        <sz val="11"/>
        <color rgb="FF000000"/>
        <rFont val="Times New Roman"/>
        <family val="3"/>
        <charset val="134"/>
      </rPr>
      <t xml:space="preserve">credit</t>
    </r>
  </si>
  <si>
    <t xml:space="preserve">Other Domerstic </t>
  </si>
  <si>
    <t xml:space="preserve">     Budget</t>
  </si>
  <si>
    <t xml:space="preserve"> Of which: IMF</t>
  </si>
  <si>
    <t xml:space="preserve">Changes In Arrears </t>
  </si>
  <si>
    <r>
      <rPr>
        <sz val="11"/>
        <color rgb="FF000000"/>
        <rFont val="Times New Roman"/>
        <family val="3"/>
        <charset val="134"/>
      </rPr>
      <t xml:space="preserve">Changes</t>
    </r>
    <r>
      <rPr>
        <sz val="11"/>
        <color rgb="FF000000"/>
        <rFont val="Calibri"/>
        <family val="2"/>
        <charset val="134"/>
      </rPr>
      <t xml:space="preserve"> </t>
    </r>
    <r>
      <rPr>
        <sz val="11"/>
        <color rgb="FF000000"/>
        <rFont val="Times New Roman"/>
        <family val="3"/>
        <charset val="134"/>
      </rPr>
      <t xml:space="preserve">in</t>
    </r>
    <r>
      <rPr>
        <sz val="11"/>
        <color rgb="FF000000"/>
        <rFont val="Calibri"/>
        <family val="2"/>
        <charset val="134"/>
      </rPr>
      <t xml:space="preserve"> </t>
    </r>
    <r>
      <rPr>
        <sz val="11"/>
        <color rgb="FF000000"/>
        <rFont val="Times New Roman"/>
        <family val="3"/>
        <charset val="134"/>
      </rPr>
      <t xml:space="preserve">arrears</t>
    </r>
    <r>
      <rPr>
        <sz val="11"/>
        <color rgb="FF000000"/>
        <rFont val="Calibri"/>
        <family val="2"/>
        <charset val="134"/>
      </rPr>
      <t xml:space="preserve"> </t>
    </r>
    <r>
      <rPr>
        <sz val="11"/>
        <color rgb="FF000000"/>
        <rFont val="Times New Roman"/>
        <family val="3"/>
        <charset val="134"/>
      </rPr>
      <t xml:space="preserve">(-,</t>
    </r>
    <r>
      <rPr>
        <sz val="11"/>
        <color rgb="FF000000"/>
        <rFont val="Calibri"/>
        <family val="2"/>
        <charset val="134"/>
      </rPr>
      <t xml:space="preserve"> </t>
    </r>
    <r>
      <rPr>
        <sz val="11"/>
        <color rgb="FF000000"/>
        <rFont val="Times New Roman"/>
        <family val="3"/>
        <charset val="134"/>
      </rPr>
      <t xml:space="preserve">reduction)</t>
    </r>
  </si>
  <si>
    <t xml:space="preserve">Macroeconomic Support</t>
  </si>
  <si>
    <r>
      <rPr>
        <sz val="11"/>
        <color rgb="FF000000"/>
        <rFont val="Times New Roman"/>
        <family val="3"/>
        <charset val="134"/>
      </rPr>
      <t xml:space="preserve">Macroeconomic</t>
    </r>
    <r>
      <rPr>
        <sz val="11"/>
        <color rgb="FF000000"/>
        <rFont val="Calibri"/>
        <family val="2"/>
        <charset val="134"/>
      </rPr>
      <t xml:space="preserve"> </t>
    </r>
    <r>
      <rPr>
        <sz val="11"/>
        <color rgb="FF000000"/>
        <rFont val="Times New Roman"/>
        <family val="3"/>
        <charset val="134"/>
      </rPr>
      <t xml:space="preserve">support</t>
    </r>
  </si>
  <si>
    <t xml:space="preserve">Net In-Kind U.S. Loans</t>
  </si>
  <si>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in-kind</t>
    </r>
    <r>
      <rPr>
        <sz val="11"/>
        <color rgb="FF000000"/>
        <rFont val="Calibri"/>
        <family val="2"/>
        <charset val="134"/>
      </rPr>
      <t xml:space="preserve"> </t>
    </r>
    <r>
      <rPr>
        <sz val="11"/>
        <color rgb="FF000000"/>
        <rFont val="Times New Roman"/>
        <family val="3"/>
        <charset val="134"/>
      </rPr>
      <t xml:space="preserve">U.S.</t>
    </r>
    <r>
      <rPr>
        <sz val="11"/>
        <color rgb="FF000000"/>
        <rFont val="Calibri"/>
        <family val="2"/>
        <charset val="134"/>
      </rPr>
      <t xml:space="preserve"> </t>
    </r>
    <r>
      <rPr>
        <sz val="11"/>
        <color rgb="FF000000"/>
        <rFont val="Times New Roman"/>
        <family val="3"/>
        <charset val="134"/>
      </rPr>
      <t xml:space="preserve">Loans</t>
    </r>
  </si>
  <si>
    <t xml:space="preserve">Use of Sovereign Wealth Fund Resources</t>
  </si>
  <si>
    <t xml:space="preserve">Use of Sovereign Wealth Fund resources</t>
  </si>
  <si>
    <t xml:space="preserve">Privatization receipts</t>
  </si>
  <si>
    <t xml:space="preserve">Adjustment for Net Withheld Adjara Transfers</t>
  </si>
  <si>
    <t xml:space="preserve">Adjustment for net withheld Adjara transfers</t>
  </si>
  <si>
    <t xml:space="preserve">Other Finance</t>
  </si>
  <si>
    <t xml:space="preserve">other finance</t>
  </si>
  <si>
    <t xml:space="preserve">Direct check </t>
  </si>
  <si>
    <t xml:space="preserve">indirect taxes</t>
  </si>
  <si>
    <t xml:space="preserve">Subsidies check </t>
  </si>
  <si>
    <t xml:space="preserve">domestic check</t>
  </si>
  <si>
    <t xml:space="preserve">GH</t>
  </si>
  <si>
    <t xml:space="preserve">Ghana: Summary of Budgetary Central Government Operations</t>
  </si>
  <si>
    <t xml:space="preserve">( Ghanaian Cedi )</t>
  </si>
  <si>
    <t xml:space="preserve">Trade taxes</t>
  </si>
  <si>
    <t xml:space="preserve">L3_employees </t>
  </si>
  <si>
    <t xml:space="preserve">Deferred wages</t>
  </si>
  <si>
    <t xml:space="preserve">Social transfers</t>
  </si>
  <si>
    <t xml:space="preserve">Grants to Other Government Units</t>
  </si>
  <si>
    <t xml:space="preserve">Reserve Fund</t>
  </si>
  <si>
    <t xml:space="preserve">L3_other</t>
  </si>
  <si>
    <t xml:space="preserve">Arrears clearance</t>
  </si>
  <si>
    <t xml:space="preserve">Domestically financed</t>
  </si>
  <si>
    <t xml:space="preserve">Externally financed</t>
  </si>
  <si>
    <t xml:space="preserve">Net lending / borrowing (overall balance)</t>
  </si>
  <si>
    <t xml:space="preserve">Domestic Finance </t>
  </si>
  <si>
    <t xml:space="preserve">External Finance </t>
  </si>
  <si>
    <t xml:space="preserve">Bank of Ghana</t>
  </si>
  <si>
    <t xml:space="preserve">Deposit Money Bank</t>
  </si>
  <si>
    <t xml:space="preserve">Unidentified financing</t>
  </si>
  <si>
    <t xml:space="preserve">Gross financing gap</t>
  </si>
  <si>
    <t xml:space="preserve">revenue  and grants check </t>
  </si>
  <si>
    <t xml:space="preserve">compensation of  employees  check</t>
  </si>
  <si>
    <t xml:space="preserve">Other expense check </t>
  </si>
  <si>
    <t xml:space="preserve">GD</t>
  </si>
  <si>
    <t xml:space="preserve">Grenada: Operations of the Central Government</t>
  </si>
  <si>
    <t xml:space="preserve">(   Eastern Caribbean dollars)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</si>
  <si>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grants</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</si>
  <si>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property</t>
    </r>
  </si>
  <si>
    <t xml:space="preserve">Other taxes </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</si>
  <si>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t>
    </r>
  </si>
  <si>
    <t xml:space="preserve">Personnel Allowances</t>
  </si>
  <si>
    <t xml:space="preserve">Personnel allowances</t>
  </si>
  <si>
    <t xml:space="preserve">Pensions and National Insurance Scheme Contributions</t>
  </si>
  <si>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NIS</t>
    </r>
    <r>
      <rPr>
        <sz val="11"/>
        <color rgb="FF000000"/>
        <rFont val="Calibri"/>
        <family val="2"/>
        <charset val="134"/>
      </rPr>
      <t xml:space="preserve"> </t>
    </r>
    <r>
      <rPr>
        <sz val="11"/>
        <color rgb="FF000000"/>
        <rFont val="Segoe UI"/>
        <family val="3"/>
        <charset val="134"/>
      </rPr>
      <t xml:space="preserve">contributions</t>
    </r>
  </si>
  <si>
    <t xml:space="preserve">Transfers </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</si>
  <si>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1/</t>
    </r>
  </si>
  <si>
    <t xml:space="preserve">Other Expendse</t>
  </si>
  <si>
    <t xml:space="preserve">Capital Expenditure and Net Lending</t>
  </si>
  <si>
    <t xml:space="preserve">Grant-Financed</t>
  </si>
  <si>
    <t xml:space="preserve">Grant-financed</t>
  </si>
  <si>
    <t xml:space="preserve">Non-Grant Financed</t>
  </si>
  <si>
    <r>
      <rPr>
        <sz val="11"/>
        <color rgb="FF000000"/>
        <rFont val="Segoe UI"/>
        <family val="3"/>
        <charset val="134"/>
      </rPr>
      <t xml:space="preserve">Non-grant</t>
    </r>
    <r>
      <rPr>
        <sz val="11"/>
        <color rgb="FF000000"/>
        <rFont val="Calibri"/>
        <family val="2"/>
        <charset val="134"/>
      </rPr>
      <t xml:space="preserve"> </t>
    </r>
    <r>
      <rPr>
        <sz val="11"/>
        <color rgb="FF000000"/>
        <rFont val="Segoe UI"/>
        <family val="3"/>
        <charset val="134"/>
      </rPr>
      <t xml:space="preserve">financed</t>
    </r>
  </si>
  <si>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2/</t>
    </r>
  </si>
  <si>
    <r>
      <rPr>
        <b val="true"/>
        <sz val="11"/>
        <color rgb="FF000000"/>
        <rFont val="Segoe UI"/>
        <family val="3"/>
        <charset val="134"/>
      </rPr>
      <t xml:space="preserve">Underlying</t>
    </r>
    <r>
      <rPr>
        <sz val="11"/>
        <color rgb="FF000000"/>
        <rFont val="Calibri"/>
        <family val="2"/>
        <charset val="134"/>
      </rPr>
      <t xml:space="preserve"> </t>
    </r>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(excl.</t>
    </r>
    <r>
      <rPr>
        <sz val="11"/>
        <color rgb="FF000000"/>
        <rFont val="Calibri"/>
        <family val="2"/>
        <charset val="134"/>
      </rPr>
      <t xml:space="preserve"> </t>
    </r>
    <r>
      <rPr>
        <b val="true"/>
        <sz val="11"/>
        <color rgb="FF000000"/>
        <rFont val="Segoe UI"/>
        <family val="3"/>
        <charset val="134"/>
      </rPr>
      <t xml:space="preserve">one-off</t>
    </r>
    <r>
      <rPr>
        <sz val="11"/>
        <color rgb="FF000000"/>
        <rFont val="Calibri"/>
        <family val="2"/>
        <charset val="134"/>
      </rPr>
      <t xml:space="preserve"> </t>
    </r>
    <r>
      <rPr>
        <b val="true"/>
        <sz val="11"/>
        <color rgb="FF000000"/>
        <rFont val="Segoe UI"/>
        <family val="3"/>
        <charset val="134"/>
      </rPr>
      <t xml:space="preserve">rev.</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exp.)</t>
    </r>
  </si>
  <si>
    <r>
      <rPr>
        <b val="true"/>
        <sz val="11"/>
        <color rgb="FF000000"/>
        <rFont val="Segoe UI"/>
        <family val="3"/>
        <charset val="134"/>
      </rPr>
      <t xml:space="preserve">Public</t>
    </r>
    <r>
      <rPr>
        <sz val="11"/>
        <color rgb="FF000000"/>
        <rFont val="Calibri"/>
        <family val="2"/>
        <charset val="134"/>
      </rPr>
      <t xml:space="preserve"> </t>
    </r>
    <r>
      <rPr>
        <b val="true"/>
        <sz val="11"/>
        <color rgb="FF000000"/>
        <rFont val="Segoe UI"/>
        <family val="3"/>
        <charset val="134"/>
      </rPr>
      <t xml:space="preserve">Debt</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</si>
  <si>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t>
    </r>
  </si>
  <si>
    <t xml:space="preserve">Net Amortization</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</si>
  <si>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amortization</t>
    </r>
  </si>
  <si>
    <t xml:space="preserve">L3_amortization_check</t>
  </si>
  <si>
    <t xml:space="preserve">Change in Government Assets</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</si>
  <si>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</si>
  <si>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</si>
  <si>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t xml:space="preserve">East Caribbean Central Bank </t>
  </si>
  <si>
    <r>
      <rPr>
        <sz val="11"/>
        <color rgb="FF000000"/>
        <rFont val="Arial"/>
        <family val="3"/>
        <charset val="134"/>
      </rPr>
      <t xml:space="preserve">ECCB</t>
    </r>
    <r>
      <rPr>
        <sz val="11"/>
        <color rgb="FF000000"/>
        <rFont val="Calibri"/>
        <family val="2"/>
        <charset val="134"/>
      </rPr>
      <t xml:space="preserve"> </t>
    </r>
    <r>
      <rPr>
        <sz val="11"/>
        <color rgb="FF000000"/>
        <rFont val="Arial"/>
        <family val="3"/>
        <charset val="134"/>
      </rPr>
      <t xml:space="preserve">(net)</t>
    </r>
  </si>
  <si>
    <t xml:space="preserve">Commercial Banks </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</si>
  <si>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4/</t>
    </r>
  </si>
  <si>
    <t xml:space="preserve">Domestic Debt</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</si>
  <si>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</si>
  <si>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t xml:space="preserve">Divestment/Privatization Proceeds</t>
  </si>
  <si>
    <r>
      <rPr>
        <sz val="11"/>
        <color rgb="FF000000"/>
        <rFont val="Arial"/>
        <family val="3"/>
        <charset val="134"/>
      </rPr>
      <t xml:space="preserve">Divestment/privatization</t>
    </r>
    <r>
      <rPr>
        <sz val="11"/>
        <color rgb="FF000000"/>
        <rFont val="Calibri"/>
        <family val="2"/>
        <charset val="134"/>
      </rPr>
      <t xml:space="preserve"> </t>
    </r>
    <r>
      <rPr>
        <sz val="11"/>
        <color rgb="FF000000"/>
        <rFont val="Arial"/>
        <family val="3"/>
        <charset val="134"/>
      </rPr>
      <t xml:space="preserve">proceeds</t>
    </r>
  </si>
  <si>
    <t xml:space="preserve">Change in Unpaid Invoices </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</si>
  <si>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unpaid</t>
    </r>
    <r>
      <rPr>
        <sz val="11"/>
        <color rgb="FF000000"/>
        <rFont val="Calibri"/>
        <family val="2"/>
        <charset val="134"/>
      </rPr>
      <t xml:space="preserve"> </t>
    </r>
    <r>
      <rPr>
        <sz val="11"/>
        <color rgb="FF000000"/>
        <rFont val="Arial"/>
        <family val="3"/>
        <charset val="134"/>
      </rPr>
      <t xml:space="preserve">invoices</t>
    </r>
    <r>
      <rPr>
        <sz val="11"/>
        <color rgb="FF000000"/>
        <rFont val="Calibri"/>
        <family val="2"/>
        <charset val="134"/>
      </rPr>
      <t xml:space="preserve"> </t>
    </r>
  </si>
  <si>
    <t xml:space="preserve">wages and salaries</t>
  </si>
  <si>
    <t xml:space="preserve">net check </t>
  </si>
  <si>
    <t xml:space="preserve">GT</t>
  </si>
  <si>
    <t xml:space="preserve">  Guatemala: Public Sector Balance</t>
  </si>
  <si>
    <t xml:space="preserve">( quetzales)</t>
  </si>
  <si>
    <t xml:space="preserve">Total revenue and Grnats </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</si>
  <si>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revenues</t>
    </r>
  </si>
  <si>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revenues</t>
    </r>
  </si>
  <si>
    <r>
      <rPr>
        <sz val="11"/>
        <color rgb="FF000000"/>
        <rFont val="Segoe UI"/>
        <family val="3"/>
        <charset val="134"/>
      </rPr>
      <t xml:space="preserve">Direct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</si>
  <si>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Indirect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</si>
  <si>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expenditures</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</si>
  <si>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</si>
  <si>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benefits</t>
    </r>
  </si>
  <si>
    <t xml:space="preserve">Of which:  reconstruction</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</si>
  <si>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expenditures</t>
    </r>
  </si>
  <si>
    <t xml:space="preserve">Net External Financing</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</si>
  <si>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financing</t>
    </r>
  </si>
  <si>
    <t xml:space="preserve">Placements</t>
  </si>
  <si>
    <t xml:space="preserve">L3_bonds</t>
  </si>
  <si>
    <t xml:space="preserve">Other Bonds</t>
  </si>
  <si>
    <t xml:space="preserve">Net Domestic Financing</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</si>
  <si>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</si>
  <si>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deposits</t>
    </r>
  </si>
  <si>
    <t xml:space="preserve">Net Issuance of Bonds</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</si>
  <si>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issuance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bonds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</si>
  <si>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bond</t>
    </r>
    <r>
      <rPr>
        <sz val="11"/>
        <color rgb="FF000000"/>
        <rFont val="Calibri"/>
        <family val="2"/>
        <charset val="134"/>
      </rPr>
      <t xml:space="preserve"> </t>
    </r>
    <r>
      <rPr>
        <sz val="11"/>
        <color rgb="FF000000"/>
        <rFont val="Segoe UI"/>
        <family val="3"/>
        <charset val="134"/>
      </rPr>
      <t xml:space="preserve">issuance</t>
    </r>
  </si>
  <si>
    <t xml:space="preserve">Use of Government Deposits</t>
  </si>
  <si>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</si>
  <si>
    <t xml:space="preserve">Other finance</t>
  </si>
  <si>
    <r>
      <rPr>
        <sz val="11"/>
        <color rgb="FF000000"/>
        <rFont val="Segoe UI"/>
        <family val="3"/>
        <charset val="134"/>
      </rPr>
      <t xml:space="preserve">Rest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sector</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</si>
  <si>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Consolidated</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sector</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</si>
  <si>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balance</t>
    </r>
  </si>
  <si>
    <t xml:space="preserve">Bonds check </t>
  </si>
  <si>
    <t xml:space="preserve">GN</t>
  </si>
  <si>
    <t xml:space="preserve"> Guinea: Fiscal Operations of the Central Government</t>
  </si>
  <si>
    <t xml:space="preserve">( Guinean Francs)</t>
  </si>
  <si>
    <t xml:space="preserve">Mining sector</t>
  </si>
  <si>
    <t xml:space="preserve">non-mining sector </t>
  </si>
  <si>
    <t xml:space="preserve">Non-mining sector (including non tax)</t>
  </si>
  <si>
    <t xml:space="preserve">Taxes on goods and services</t>
  </si>
  <si>
    <t xml:space="preserve">Budget support</t>
  </si>
  <si>
    <t xml:space="preserve"> Heavily Indebted Poor Countries Multilateral</t>
  </si>
  <si>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multilateral</t>
    </r>
  </si>
  <si>
    <t xml:space="preserve"> Heavily Indebted Poor Countries and Multilateral Debt Relief Initiative Assistance</t>
  </si>
  <si>
    <r>
      <rPr>
        <sz val="11"/>
        <color rgb="FF000000"/>
        <rFont val="Arial"/>
        <family val="3"/>
        <charset val="134"/>
      </rPr>
      <t xml:space="preserve">HIPC/MDRI</t>
    </r>
    <r>
      <rPr>
        <sz val="11"/>
        <color rgb="FF000000"/>
        <rFont val="Calibri"/>
        <family val="2"/>
        <charset val="134"/>
      </rPr>
      <t xml:space="preserve"> </t>
    </r>
    <r>
      <rPr>
        <sz val="11"/>
        <color rgb="FF000000"/>
        <rFont val="Arial"/>
        <family val="3"/>
        <charset val="134"/>
      </rPr>
      <t xml:space="preserve">completion</t>
    </r>
    <r>
      <rPr>
        <sz val="11"/>
        <color rgb="FF000000"/>
        <rFont val="Calibri"/>
        <family val="2"/>
        <charset val="134"/>
      </rPr>
      <t xml:space="preserve"> </t>
    </r>
    <r>
      <rPr>
        <sz val="11"/>
        <color rgb="FF000000"/>
        <rFont val="Arial"/>
        <family val="3"/>
        <charset val="134"/>
      </rPr>
      <t xml:space="preserve">point</t>
    </r>
    <r>
      <rPr>
        <sz val="11"/>
        <color rgb="FF000000"/>
        <rFont val="Calibri"/>
        <family val="2"/>
        <charset val="134"/>
      </rPr>
      <t xml:space="preserve"> </t>
    </r>
    <r>
      <rPr>
        <sz val="11"/>
        <color rgb="FF000000"/>
        <rFont val="Arial"/>
        <family val="3"/>
        <charset val="134"/>
      </rPr>
      <t xml:space="preserve">assistance</t>
    </r>
  </si>
  <si>
    <t xml:space="preserve">Ebola-Related</t>
  </si>
  <si>
    <t xml:space="preserve">Ebola-related</t>
  </si>
  <si>
    <t xml:space="preserve">Primary current expenditures</t>
  </si>
  <si>
    <t xml:space="preserve">Subsides and transfers</t>
  </si>
  <si>
    <t xml:space="preserve">Interest on debt</t>
  </si>
  <si>
    <t xml:space="preserve">Domestic debt</t>
  </si>
  <si>
    <t xml:space="preserve">Net lending &amp; restructuring expenditure</t>
  </si>
  <si>
    <t xml:space="preserve"> Banking System Restructuring</t>
  </si>
  <si>
    <t xml:space="preserve"> Banking system restructuring</t>
  </si>
  <si>
    <t xml:space="preserve">Basic fiscal balance</t>
  </si>
  <si>
    <t xml:space="preserve">Percent of GDP</t>
  </si>
  <si>
    <t xml:space="preserve">Privatization revenue</t>
  </si>
  <si>
    <t xml:space="preserve">Borrowing/Amortization of domestic debt (net)</t>
  </si>
  <si>
    <t xml:space="preserve">Change in arrears</t>
  </si>
  <si>
    <t xml:space="preserve">Change in float</t>
  </si>
  <si>
    <t xml:space="preserve">Exceptional revenue</t>
  </si>
  <si>
    <t xml:space="preserve">External financing (net)</t>
  </si>
  <si>
    <t xml:space="preserve">L3_exrternal_loans</t>
  </si>
  <si>
    <t xml:space="preserve">Change in arrears (- = reduction)</t>
  </si>
  <si>
    <t xml:space="preserve">suspended debt service </t>
  </si>
  <si>
    <r>
      <rPr>
        <sz val="11"/>
        <color rgb="FF000000"/>
        <rFont val="Times New Roman"/>
        <family val="3"/>
        <charset val="134"/>
      </rPr>
      <t xml:space="preserve">Debt</t>
    </r>
    <r>
      <rPr>
        <sz val="11"/>
        <color rgb="FF000000"/>
        <rFont val="Calibri"/>
        <family val="2"/>
        <charset val="134"/>
      </rPr>
      <t xml:space="preserve"> </t>
    </r>
    <r>
      <rPr>
        <sz val="11"/>
        <color rgb="FF000000"/>
        <rFont val="Times New Roman"/>
        <family val="3"/>
        <charset val="134"/>
      </rPr>
      <t xml:space="preserve">repurchase</t>
    </r>
  </si>
  <si>
    <t xml:space="preserve">Possible financing (incl. debt relief)</t>
  </si>
  <si>
    <t xml:space="preserve">Ebola-related donor pledges</t>
  </si>
  <si>
    <t xml:space="preserve">Other/Adjustment measures</t>
  </si>
  <si>
    <t xml:space="preserve">Grants Check </t>
  </si>
  <si>
    <t xml:space="preserve">Current expenditure check </t>
  </si>
  <si>
    <t xml:space="preserve">capital expenditure check </t>
  </si>
  <si>
    <t xml:space="preserve">Domestic Finance check </t>
  </si>
  <si>
    <t xml:space="preserve">External loans</t>
  </si>
  <si>
    <t xml:space="preserve">external finance</t>
  </si>
  <si>
    <t xml:space="preserve">GW</t>
  </si>
  <si>
    <t xml:space="preserve"> Guinea-Bissau: Central Government Operations</t>
  </si>
  <si>
    <t xml:space="preserve">Prelim.</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</si>
  <si>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</si>
  <si>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FUNPI</t>
    </r>
  </si>
  <si>
    <t xml:space="preserve">Fishing compensation</t>
  </si>
  <si>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</si>
  <si>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Elections</t>
    </r>
    <r>
      <rPr>
        <sz val="11"/>
        <color rgb="FF000000"/>
        <rFont val="Calibri"/>
        <family val="2"/>
        <charset val="134"/>
      </rPr>
      <t xml:space="preserve"> </t>
    </r>
    <r>
      <rPr>
        <sz val="11"/>
        <color rgb="FF000000"/>
        <rFont val="Segoe UI"/>
        <family val="3"/>
        <charset val="134"/>
      </rPr>
      <t xml:space="preserve">Support</t>
    </r>
  </si>
  <si>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</si>
  <si>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expenditures</t>
    </r>
  </si>
  <si>
    <r>
      <rPr>
        <i val="true"/>
        <sz val="11"/>
        <color rgb="FF000000"/>
        <rFont val="Segoe UI"/>
        <family val="3"/>
        <charset val="134"/>
      </rPr>
      <t xml:space="preserve">Scheduled</t>
    </r>
    <r>
      <rPr>
        <sz val="11"/>
        <color rgb="FF000000"/>
        <rFont val="Calibri"/>
        <family val="2"/>
        <charset val="134"/>
      </rPr>
      <t xml:space="preserve"> </t>
    </r>
    <r>
      <rPr>
        <i val="true"/>
        <sz val="11"/>
        <color rgb="FF000000"/>
        <rFont val="Segoe UI"/>
        <family val="3"/>
        <charset val="134"/>
      </rPr>
      <t xml:space="preserve">interest</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</si>
  <si>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interest</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</si>
  <si>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interest</t>
    </r>
  </si>
  <si>
    <t xml:space="preserve">Public Investment Program</t>
  </si>
  <si>
    <r>
      <rPr>
        <i val="true"/>
        <sz val="11"/>
        <color rgb="FF000000"/>
        <rFont val="Segoe UI"/>
        <family val="3"/>
        <charset val="134"/>
      </rPr>
      <t xml:space="preserve">Public</t>
    </r>
    <r>
      <rPr>
        <sz val="11"/>
        <color rgb="FF000000"/>
        <rFont val="Calibri"/>
        <family val="2"/>
        <charset val="134"/>
      </rPr>
      <t xml:space="preserve"> </t>
    </r>
    <r>
      <rPr>
        <i val="true"/>
        <sz val="11"/>
        <color rgb="FF000000"/>
        <rFont val="Segoe UI"/>
        <family val="3"/>
        <charset val="134"/>
      </rPr>
      <t xml:space="preserve">investment</t>
    </r>
    <r>
      <rPr>
        <sz val="11"/>
        <color rgb="FF000000"/>
        <rFont val="Calibri"/>
        <family val="2"/>
        <charset val="134"/>
      </rPr>
      <t xml:space="preserve"> </t>
    </r>
    <r>
      <rPr>
        <i val="true"/>
        <sz val="11"/>
        <color rgb="FF000000"/>
        <rFont val="Segoe UI"/>
        <family val="3"/>
        <charset val="134"/>
      </rPr>
      <t xml:space="preserve">program</t>
    </r>
  </si>
  <si>
    <t xml:space="preserve">L3_Public_investment</t>
  </si>
  <si>
    <t xml:space="preserve">Other Capital Expenditure</t>
  </si>
  <si>
    <r>
      <rPr>
        <i val="true"/>
        <sz val="11"/>
        <color rgb="FF000000"/>
        <rFont val="Segoe UI"/>
        <family val="3"/>
        <charset val="134"/>
      </rPr>
      <t xml:space="preserve">Other</t>
    </r>
    <r>
      <rPr>
        <sz val="11"/>
        <color rgb="FF000000"/>
        <rFont val="Calibri"/>
        <family val="2"/>
        <charset val="134"/>
      </rPr>
      <t xml:space="preserve"> </t>
    </r>
    <r>
      <rPr>
        <i val="true"/>
        <sz val="11"/>
        <color rgb="FF000000"/>
        <rFont val="Segoe UI"/>
        <family val="3"/>
        <charset val="134"/>
      </rPr>
      <t xml:space="preserve">capital</t>
    </r>
    <r>
      <rPr>
        <sz val="11"/>
        <color rgb="FF000000"/>
        <rFont val="Calibri"/>
        <family val="2"/>
        <charset val="134"/>
      </rPr>
      <t xml:space="preserve"> </t>
    </r>
    <r>
      <rPr>
        <i val="true"/>
        <sz val="11"/>
        <color rgb="FF000000"/>
        <rFont val="Segoe UI"/>
        <family val="3"/>
        <charset val="134"/>
      </rPr>
      <t xml:space="preserve">expenditure</t>
    </r>
  </si>
  <si>
    <t xml:space="preserve">L3_other_capital</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</si>
  <si>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</si>
  <si>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(commitment)</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</si>
  <si>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</si>
  <si>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Accumulation</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year</t>
    </r>
  </si>
  <si>
    <r>
      <rPr>
        <sz val="11"/>
        <color rgb="FF000000"/>
        <rFont val="Segoe UI"/>
        <family val="3"/>
        <charset val="134"/>
      </rPr>
      <t xml:space="preserve">Payment</t>
    </r>
    <r>
      <rPr>
        <sz val="11"/>
        <color rgb="FF000000"/>
        <rFont val="Calibri"/>
        <family val="2"/>
        <charset val="134"/>
      </rPr>
      <t xml:space="preserve"> </t>
    </r>
    <r>
      <rPr>
        <sz val="11"/>
        <color rgb="FF000000"/>
        <rFont val="Segoe UI"/>
        <family val="3"/>
        <charset val="134"/>
      </rPr>
      <t xml:space="preserve">previous</t>
    </r>
    <r>
      <rPr>
        <sz val="11"/>
        <color rgb="FF000000"/>
        <rFont val="Calibri"/>
        <family val="2"/>
        <charset val="134"/>
      </rPr>
      <t xml:space="preserve"> </t>
    </r>
    <r>
      <rPr>
        <sz val="11"/>
        <color rgb="FF000000"/>
        <rFont val="Segoe UI"/>
        <family val="3"/>
        <charset val="134"/>
      </rPr>
      <t xml:space="preserve">years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</si>
  <si>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year</t>
    </r>
  </si>
  <si>
    <r>
      <rPr>
        <sz val="11"/>
        <color rgb="FF000000"/>
        <rFont val="Segoe UI"/>
        <family val="3"/>
        <charset val="134"/>
      </rPr>
      <t xml:space="preserve">Non</t>
    </r>
    <r>
      <rPr>
        <sz val="11"/>
        <color rgb="FF000000"/>
        <rFont val="Calibri"/>
        <family val="2"/>
        <charset val="134"/>
      </rPr>
      <t xml:space="preserve"> </t>
    </r>
    <r>
      <rPr>
        <sz val="11"/>
        <color rgb="FF000000"/>
        <rFont val="Segoe UI"/>
        <family val="3"/>
        <charset val="134"/>
      </rPr>
      <t xml:space="preserve">Regularized</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</si>
  <si>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discrepancies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</si>
  <si>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</si>
  <si>
    <t xml:space="preserve">Financing (with errors)</t>
  </si>
  <si>
    <r>
      <rPr>
        <i val="true"/>
        <sz val="11"/>
        <color rgb="FF000000"/>
        <rFont val="Segoe UI"/>
        <family val="3"/>
        <charset val="134"/>
      </rPr>
      <t xml:space="preserve">Bank</t>
    </r>
    <r>
      <rPr>
        <sz val="11"/>
        <color rgb="FF000000"/>
        <rFont val="Calibri"/>
        <family val="2"/>
        <charset val="134"/>
      </rPr>
      <t xml:space="preserve"> </t>
    </r>
    <r>
      <rPr>
        <i val="true"/>
        <sz val="11"/>
        <color rgb="FF000000"/>
        <rFont val="Segoe UI"/>
        <family val="3"/>
        <charset val="134"/>
      </rPr>
      <t xml:space="preserve">financing</t>
    </r>
  </si>
  <si>
    <r>
      <rPr>
        <sz val="11"/>
        <color rgb="FF000000"/>
        <rFont val="Segoe UI"/>
        <family val="3"/>
        <charset val="134"/>
      </rPr>
      <t xml:space="preserve">BCEAO</t>
    </r>
    <r>
      <rPr>
        <sz val="11"/>
        <color rgb="FF000000"/>
        <rFont val="Calibri"/>
        <family val="2"/>
        <charset val="134"/>
      </rPr>
      <t xml:space="preserve"> </t>
    </r>
    <r>
      <rPr>
        <sz val="11"/>
        <color rgb="FF000000"/>
        <rFont val="Segoe UI"/>
        <family val="3"/>
        <charset val="134"/>
      </rPr>
      <t xml:space="preserve">credit</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</si>
  <si>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IMF</t>
    </r>
  </si>
  <si>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BCEAO</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build</t>
    </r>
    <r>
      <rPr>
        <sz val="11"/>
        <color rgb="FF000000"/>
        <rFont val="Calibri"/>
        <family val="2"/>
        <charset val="134"/>
      </rPr>
      <t xml:space="preserve"> </t>
    </r>
    <r>
      <rPr>
        <sz val="11"/>
        <color rgb="FF000000"/>
        <rFont val="Segoe UI"/>
        <family val="3"/>
        <charset val="134"/>
      </rPr>
      <t xml:space="preserve">up)</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</si>
  <si>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banks</t>
    </r>
  </si>
  <si>
    <r>
      <rPr>
        <sz val="11"/>
        <color rgb="FF000000"/>
        <rFont val="Segoe UI"/>
        <family val="3"/>
        <charset val="134"/>
      </rPr>
      <t xml:space="preserve">Regional</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T-bills)</t>
    </r>
  </si>
  <si>
    <r>
      <rPr>
        <i val="true"/>
        <sz val="11"/>
        <color rgb="FF000000"/>
        <rFont val="Segoe UI"/>
        <family val="3"/>
        <charset val="134"/>
      </rPr>
      <t xml:space="preserve">Nonbank</t>
    </r>
    <r>
      <rPr>
        <sz val="11"/>
        <color rgb="FF000000"/>
        <rFont val="Calibri"/>
        <family val="2"/>
        <charset val="134"/>
      </rPr>
      <t xml:space="preserve"> </t>
    </r>
    <r>
      <rPr>
        <i val="true"/>
        <sz val="11"/>
        <color rgb="FF000000"/>
        <rFont val="Segoe UI"/>
        <family val="3"/>
        <charset val="134"/>
      </rPr>
      <t xml:space="preserve">financing</t>
    </r>
    <r>
      <rPr>
        <sz val="11"/>
        <color rgb="FF000000"/>
        <rFont val="Calibri"/>
        <family val="2"/>
        <charset val="134"/>
      </rPr>
      <t xml:space="preserve"> </t>
    </r>
    <r>
      <rPr>
        <i val="true"/>
        <sz val="11"/>
        <color rgb="FF000000"/>
        <rFont val="Segoe UI"/>
        <family val="3"/>
        <charset val="134"/>
      </rPr>
      <t xml:space="preserve">(e.g.</t>
    </r>
    <r>
      <rPr>
        <sz val="11"/>
        <color rgb="FF000000"/>
        <rFont val="Calibri"/>
        <family val="2"/>
        <charset val="134"/>
      </rPr>
      <t xml:space="preserve"> </t>
    </r>
    <r>
      <rPr>
        <i val="true"/>
        <sz val="11"/>
        <color rgb="FF000000"/>
        <rFont val="Segoe UI"/>
        <family val="3"/>
        <charset val="134"/>
      </rPr>
      <t xml:space="preserve">Boad)</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</si>
  <si>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</si>
  <si>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Projects Loans</t>
  </si>
  <si>
    <r>
      <rPr>
        <sz val="11"/>
        <color rgb="FF000000"/>
        <rFont val="Segoe UI"/>
        <family val="3"/>
        <charset val="134"/>
      </rPr>
      <t xml:space="preserve">Projects</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</si>
  <si>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(scheduled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</si>
  <si>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</si>
  <si>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relief</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</si>
  <si>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need)</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</si>
  <si>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</si>
  <si>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Residual</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</si>
  <si>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</si>
  <si>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t>
    </r>
  </si>
  <si>
    <t xml:space="preserve">Public investment program</t>
  </si>
  <si>
    <t xml:space="preserve">other capital check </t>
  </si>
  <si>
    <t xml:space="preserve">external loans</t>
  </si>
  <si>
    <t xml:space="preserve">GY</t>
  </si>
  <si>
    <t xml:space="preserve">  Guyana: Nonfinancial Public Sector Operations</t>
  </si>
  <si>
    <t xml:space="preserve">( Guyanese dollars)</t>
  </si>
  <si>
    <t xml:space="preserve">Central Government </t>
  </si>
  <si>
    <t xml:space="preserve">Central government </t>
  </si>
  <si>
    <t xml:space="preserve">tax revenue</t>
  </si>
  <si>
    <t xml:space="preserve">L3_central_government </t>
  </si>
  <si>
    <t xml:space="preserve">Guyana REDD-Plus Investment Fund</t>
  </si>
  <si>
    <t xml:space="preserve">GRIF</t>
  </si>
  <si>
    <t xml:space="preserve">Other Central Government Revenue</t>
  </si>
  <si>
    <t xml:space="preserve">Other Central government revenue</t>
  </si>
  <si>
    <t xml:space="preserve">Public Enterprises </t>
  </si>
  <si>
    <t xml:space="preserve">Other Goods and Services</t>
  </si>
  <si>
    <t xml:space="preserve">other goods and services</t>
  </si>
  <si>
    <t xml:space="preserve">interest</t>
  </si>
  <si>
    <t xml:space="preserve">External Public Sector Investment Programme</t>
  </si>
  <si>
    <t xml:space="preserve">external PSIP</t>
  </si>
  <si>
    <t xml:space="preserve">Guyana REDD-Plus Investment Fund Projects</t>
  </si>
  <si>
    <t xml:space="preserve">GRIF projects</t>
  </si>
  <si>
    <t xml:space="preserve">Local Public Sector Investment Programme</t>
  </si>
  <si>
    <t xml:space="preserve">Local PSIP</t>
  </si>
  <si>
    <t xml:space="preserve">Petrocaribe Projects</t>
  </si>
  <si>
    <t xml:space="preserve">PetroCaribe projects</t>
  </si>
  <si>
    <t xml:space="preserve">Overall balance before grants</t>
  </si>
  <si>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r>
      <rPr>
        <sz val="11"/>
        <color rgb="FF000000"/>
        <rFont val="Calibri"/>
        <family val="2"/>
        <charset val="1"/>
      </rPr>
      <t xml:space="preserve"> </t>
    </r>
    <r>
      <rPr>
        <b val="true"/>
        <sz val="11"/>
        <color rgb="FF000000"/>
        <rFont val="Calibri"/>
        <family val="2"/>
        <charset val="1"/>
      </rPr>
      <t xml:space="preserve">after</t>
    </r>
    <r>
      <rPr>
        <sz val="11"/>
        <color rgb="FF000000"/>
        <rFont val="Calibri"/>
        <family val="2"/>
        <charset val="1"/>
      </rPr>
      <t xml:space="preserve"> </t>
    </r>
    <r>
      <rPr>
        <b val="true"/>
        <sz val="11"/>
        <color rgb="FF000000"/>
        <rFont val="Calibri"/>
        <family val="2"/>
        <charset val="1"/>
      </rPr>
      <t xml:space="preserve">grants</t>
    </r>
    <r>
      <rPr>
        <sz val="11"/>
        <color rgb="FF000000"/>
        <rFont val="Calibri"/>
        <family val="2"/>
        <charset val="1"/>
      </rPr>
      <t xml:space="preserve"> </t>
    </r>
    <r>
      <rPr>
        <b val="true"/>
        <sz val="11"/>
        <color rgb="FF000000"/>
        <rFont val="Calibri"/>
        <family val="2"/>
        <charset val="1"/>
      </rPr>
      <t xml:space="preserve">(excluding</t>
    </r>
    <r>
      <rPr>
        <sz val="11"/>
        <color rgb="FF000000"/>
        <rFont val="Calibri"/>
        <family val="2"/>
        <charset val="1"/>
      </rPr>
      <t xml:space="preserve"> </t>
    </r>
    <r>
      <rPr>
        <b val="true"/>
        <sz val="11"/>
        <color rgb="FF000000"/>
        <rFont val="Calibri"/>
        <family val="2"/>
        <charset val="1"/>
      </rPr>
      <t xml:space="preserve">Skeldon)</t>
    </r>
  </si>
  <si>
    <t xml:space="preserve">Capital expenditure on Skeldon</t>
  </si>
  <si>
    <t xml:space="preserve">Overall balance after grants</t>
  </si>
  <si>
    <t xml:space="preserve">Net foreign financing </t>
  </si>
  <si>
    <t xml:space="preserve">Ney domestic financing </t>
  </si>
  <si>
    <t xml:space="preserve">Petrocaribe Savings </t>
  </si>
  <si>
    <t xml:space="preserve">PetroCaribe savings </t>
  </si>
  <si>
    <t xml:space="preserve">central check </t>
  </si>
  <si>
    <t xml:space="preserve">capital check</t>
  </si>
  <si>
    <t xml:space="preserve">finance checkl</t>
  </si>
  <si>
    <t xml:space="preserve">HT</t>
  </si>
  <si>
    <t xml:space="preserve"> Haiti: Central Government Operations</t>
  </si>
  <si>
    <t xml:space="preserve">(  gourdes)</t>
  </si>
  <si>
    <t xml:space="preserve">Prov.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</si>
  <si>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</si>
  <si>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taxes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</si>
  <si>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</si>
  <si>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revenue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</si>
  <si>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FNE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</si>
  <si>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FER</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</si>
  <si>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</si>
  <si>
    <t xml:space="preserve">Energy Sector</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</si>
  <si>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sector</t>
    </r>
  </si>
  <si>
    <t xml:space="preserve">Mitigating Measures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</si>
  <si>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mitigating</t>
    </r>
    <r>
      <rPr>
        <sz val="11"/>
        <color rgb="FF000000"/>
        <rFont val="Calibri"/>
        <family val="2"/>
        <charset val="134"/>
      </rPr>
      <t xml:space="preserve"> </t>
    </r>
    <r>
      <rPr>
        <sz val="11"/>
        <color rgb="FF000000"/>
        <rFont val="Segoe UI"/>
        <family val="3"/>
        <charset val="134"/>
      </rPr>
      <t xml:space="preserve">measures</t>
    </r>
    <r>
      <rPr>
        <sz val="11"/>
        <color rgb="FF000000"/>
        <rFont val="Calibri"/>
        <family val="2"/>
        <charset val="134"/>
      </rPr>
      <t xml:space="preserve"> </t>
    </r>
    <r>
      <rPr>
        <sz val="11"/>
        <color rgb="FF000000"/>
        <rFont val="Segoe UI"/>
        <family val="3"/>
        <charset val="134"/>
      </rPr>
      <t xml:space="preserve">(fuel)</t>
    </r>
  </si>
  <si>
    <t xml:space="preserve">Treasury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</si>
  <si>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Treasury</t>
    </r>
  </si>
  <si>
    <t xml:space="preserve">L3_domestically_financed_capital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</si>
  <si>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related</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PetroCaribe</t>
    </r>
    <r>
      <rPr>
        <sz val="11"/>
        <color rgb="FF000000"/>
        <rFont val="Calibri"/>
        <family val="2"/>
        <charset val="134"/>
      </rPr>
      <t xml:space="preserve"> </t>
    </r>
    <r>
      <rPr>
        <sz val="11"/>
        <color rgb="FF000000"/>
        <rFont val="Segoe UI"/>
        <family val="3"/>
        <charset val="134"/>
      </rPr>
      <t xml:space="preserve">spending</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</si>
  <si>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PCDR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</si>
  <si>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FNE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FER</t>
    </r>
    <r>
      <rPr>
        <sz val="11"/>
        <color rgb="FF000000"/>
        <rFont val="Calibri"/>
        <family val="2"/>
        <charset val="134"/>
      </rPr>
      <t xml:space="preserve"> </t>
    </r>
    <r>
      <rPr>
        <sz val="11"/>
        <color rgb="FF000000"/>
        <rFont val="Segoe UI"/>
        <family val="3"/>
        <charset val="134"/>
      </rPr>
      <t xml:space="preserve">related</t>
    </r>
    <r>
      <rPr>
        <sz val="11"/>
        <color rgb="FF000000"/>
        <rFont val="Calibri"/>
        <family val="2"/>
        <charset val="134"/>
      </rPr>
      <t xml:space="preserve"> </t>
    </r>
    <r>
      <rPr>
        <sz val="11"/>
        <color rgb="FF000000"/>
        <rFont val="Segoe UI"/>
        <family val="3"/>
        <charset val="134"/>
      </rPr>
      <t xml:space="preserve">spending</t>
    </r>
  </si>
  <si>
    <t xml:space="preserve">Other Domestically Financed</t>
  </si>
  <si>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including</t>
    </r>
    <r>
      <rPr>
        <sz val="11"/>
        <color rgb="FF000000"/>
        <rFont val="Calibri"/>
        <family val="2"/>
        <charset val="134"/>
      </rPr>
      <t xml:space="preserve"> </t>
    </r>
    <r>
      <rPr>
        <b val="true"/>
        <sz val="11"/>
        <color rgb="FF000000"/>
        <rFont val="Segoe UI"/>
        <family val="3"/>
        <charset val="134"/>
      </rPr>
      <t xml:space="preserve">grants</t>
    </r>
  </si>
  <si>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externally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projects</t>
    </r>
  </si>
  <si>
    <r>
      <rPr>
        <b val="true"/>
        <sz val="11"/>
        <color rgb="FF000000"/>
        <rFont val="Segoe UI"/>
        <family val="3"/>
        <charset val="134"/>
      </rPr>
      <t xml:space="preserve">Adjustment</t>
    </r>
    <r>
      <rPr>
        <sz val="11"/>
        <color rgb="FF000000"/>
        <rFont val="Calibri"/>
        <family val="2"/>
        <charset val="134"/>
      </rPr>
      <t xml:space="preserve"> </t>
    </r>
    <r>
      <rPr>
        <b val="true"/>
        <sz val="11"/>
        <color rgb="FF000000"/>
        <rFont val="Segoe UI"/>
        <family val="3"/>
        <charset val="134"/>
      </rPr>
      <t xml:space="preserve">(unsettled</t>
    </r>
    <r>
      <rPr>
        <sz val="11"/>
        <color rgb="FF000000"/>
        <rFont val="Calibri"/>
        <family val="2"/>
        <charset val="134"/>
      </rPr>
      <t xml:space="preserve"> </t>
    </r>
    <r>
      <rPr>
        <b val="true"/>
        <sz val="11"/>
        <color rgb="FF000000"/>
        <rFont val="Segoe UI"/>
        <family val="3"/>
        <charset val="134"/>
      </rPr>
      <t xml:space="preserve">payment</t>
    </r>
    <r>
      <rPr>
        <sz val="11"/>
        <color rgb="FF000000"/>
        <rFont val="Calibri"/>
        <family val="2"/>
        <charset val="134"/>
      </rPr>
      <t xml:space="preserve"> </t>
    </r>
    <r>
      <rPr>
        <b val="true"/>
        <sz val="11"/>
        <color rgb="FF000000"/>
        <rFont val="Segoe UI"/>
        <family val="3"/>
        <charset val="134"/>
      </rPr>
      <t xml:space="preserve">obligations)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</si>
  <si>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</si>
  <si>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(net)</t>
    </r>
  </si>
  <si>
    <t xml:space="preserve">  Budget Support</t>
  </si>
  <si>
    <t xml:space="preserve">  Budget support</t>
  </si>
  <si>
    <t xml:space="preserve"> Petrocaribe</t>
  </si>
  <si>
    <r>
      <rPr>
        <sz val="11"/>
        <color rgb="FF000000"/>
        <rFont val="Calibri"/>
        <family val="2"/>
        <charset val="134"/>
      </rPr>
      <t xml:space="preserve"> </t>
    </r>
    <r>
      <rPr>
        <sz val="11"/>
        <color rgb="FF000000"/>
        <rFont val="Segoe UI"/>
        <family val="3"/>
        <charset val="134"/>
      </rPr>
      <t xml:space="preserve">Petrocaribe</t>
    </r>
  </si>
  <si>
    <t xml:space="preserve">Change In Arrears </t>
  </si>
  <si>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</si>
  <si>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Internal</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financing</t>
    </r>
  </si>
  <si>
    <t xml:space="preserve">BRH</t>
  </si>
  <si>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PCDR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</si>
  <si>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bonds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</si>
  <si>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T-bills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</si>
  <si>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Amort.</t>
    </r>
    <r>
      <rPr>
        <sz val="11"/>
        <color rgb="FF000000"/>
        <rFont val="Calibri"/>
        <family val="2"/>
        <charset val="134"/>
      </rPr>
      <t xml:space="preserve"> </t>
    </r>
    <r>
      <rPr>
        <sz val="11"/>
        <color rgb="FF000000"/>
        <rFont val="Segoe UI"/>
        <family val="3"/>
        <charset val="134"/>
      </rPr>
      <t xml:space="preserve">Long-term</t>
    </r>
    <r>
      <rPr>
        <sz val="11"/>
        <color rgb="FF000000"/>
        <rFont val="Calibri"/>
        <family val="2"/>
        <charset val="134"/>
      </rPr>
      <t xml:space="preserve"> </t>
    </r>
    <r>
      <rPr>
        <sz val="11"/>
        <color rgb="FF000000"/>
        <rFont val="Segoe UI"/>
        <family val="3"/>
        <charset val="134"/>
      </rPr>
      <t xml:space="preserve">obligations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</si>
  <si>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Receivables</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electricity</t>
    </r>
    <r>
      <rPr>
        <sz val="11"/>
        <color rgb="FF000000"/>
        <rFont val="Calibri"/>
        <family val="2"/>
        <charset val="134"/>
      </rPr>
      <t xml:space="preserve"> </t>
    </r>
    <r>
      <rPr>
        <sz val="11"/>
        <color rgb="FF000000"/>
        <rFont val="Segoe UI"/>
        <family val="3"/>
        <charset val="134"/>
      </rPr>
      <t xml:space="preserve">sector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</si>
  <si>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EDH</t>
    </r>
    <r>
      <rPr>
        <sz val="11"/>
        <color rgb="FF000000"/>
        <rFont val="Calibri"/>
        <family val="2"/>
        <charset val="134"/>
      </rPr>
      <t xml:space="preserve"> </t>
    </r>
    <r>
      <rPr>
        <sz val="11"/>
        <color rgb="FF000000"/>
        <rFont val="Segoe UI"/>
        <family val="3"/>
        <charset val="134"/>
      </rPr>
      <t xml:space="preserve">letters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credit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</si>
  <si>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C</t>
    </r>
    <r>
      <rPr>
        <sz val="11"/>
        <color rgb="FF000000"/>
        <rFont val="Calibri"/>
        <family val="2"/>
        <charset val="134"/>
      </rPr>
      <t xml:space="preserve"> </t>
    </r>
    <r>
      <rPr>
        <sz val="11"/>
        <color rgb="FF000000"/>
        <rFont val="Segoe UI"/>
        <family val="3"/>
        <charset val="134"/>
      </rPr>
      <t xml:space="preserve">hecks</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circulation</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</si>
  <si>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Post-Sandy</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obligations</t>
    </r>
  </si>
  <si>
    <t xml:space="preserve">Arrears (net)</t>
  </si>
  <si>
    <t xml:space="preserve"> Heavily Indebted Poor Countries Interim Relief</t>
  </si>
  <si>
    <t xml:space="preserve">HIPC interim relief</t>
  </si>
  <si>
    <t xml:space="preserve">Revenue Check</t>
  </si>
  <si>
    <t xml:space="preserve">Dometic financed capital </t>
  </si>
  <si>
    <t xml:space="preserve">External loans check </t>
  </si>
  <si>
    <t xml:space="preserve">HN</t>
  </si>
  <si>
    <t xml:space="preserve">  Honduras: Operations of the Central Government</t>
  </si>
  <si>
    <t xml:space="preserve">( Lempiras)</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</si>
  <si>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revenue</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grants</t>
    </r>
  </si>
  <si>
    <t xml:space="preserve">Other  Current Revenue</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</si>
  <si>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MCC</t>
    </r>
  </si>
  <si>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expenditure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</si>
  <si>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Electricity</t>
    </r>
    <r>
      <rPr>
        <sz val="11"/>
        <color rgb="FF000000"/>
        <rFont val="Calibri"/>
        <family val="2"/>
        <charset val="134"/>
      </rPr>
      <t xml:space="preserve"> </t>
    </r>
    <r>
      <rPr>
        <i val="true"/>
        <sz val="11"/>
        <color rgb="FF000000"/>
        <rFont val="Arial"/>
        <family val="3"/>
        <charset val="134"/>
      </rPr>
      <t xml:space="preserve">subsidies</t>
    </r>
    <r>
      <rPr>
        <sz val="11"/>
        <color rgb="FF000000"/>
        <rFont val="Calibri"/>
        <family val="2"/>
        <charset val="134"/>
      </rPr>
      <t xml:space="preserve"> </t>
    </r>
    <r>
      <rPr>
        <i val="true"/>
        <sz val="11"/>
        <color rgb="FF000000"/>
        <rFont val="Arial"/>
        <family val="3"/>
        <charset val="134"/>
      </rPr>
      <t xml:space="preserve">1/</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</si>
  <si>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Direct</t>
    </r>
    <r>
      <rPr>
        <sz val="11"/>
        <color rgb="FF000000"/>
        <rFont val="Calibri"/>
        <family val="2"/>
        <charset val="134"/>
      </rPr>
      <t xml:space="preserve"> </t>
    </r>
    <r>
      <rPr>
        <i val="true"/>
        <sz val="11"/>
        <color rgb="FF000000"/>
        <rFont val="Arial"/>
        <family val="3"/>
        <charset val="134"/>
      </rPr>
      <t xml:space="preserve">fuel</t>
    </r>
    <r>
      <rPr>
        <sz val="11"/>
        <color rgb="FF000000"/>
        <rFont val="Calibri"/>
        <family val="2"/>
        <charset val="134"/>
      </rPr>
      <t xml:space="preserve"> </t>
    </r>
    <r>
      <rPr>
        <i val="true"/>
        <sz val="11"/>
        <color rgb="FF000000"/>
        <rFont val="Arial"/>
        <family val="3"/>
        <charset val="134"/>
      </rPr>
      <t xml:space="preserve">subsidies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</si>
  <si>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Urban</t>
    </r>
    <r>
      <rPr>
        <sz val="11"/>
        <color rgb="FF000000"/>
        <rFont val="Calibri"/>
        <family val="2"/>
        <charset val="134"/>
      </rPr>
      <t xml:space="preserve"> </t>
    </r>
    <r>
      <rPr>
        <i val="true"/>
        <sz val="11"/>
        <color rgb="FF000000"/>
        <rFont val="Arial"/>
        <family val="3"/>
        <charset val="134"/>
      </rPr>
      <t xml:space="preserve">transport</t>
    </r>
    <r>
      <rPr>
        <sz val="11"/>
        <color rgb="FF000000"/>
        <rFont val="Calibri"/>
        <family val="2"/>
        <charset val="134"/>
      </rPr>
      <t xml:space="preserve"> </t>
    </r>
    <r>
      <rPr>
        <i val="true"/>
        <sz val="11"/>
        <color rgb="FF000000"/>
        <rFont val="Arial"/>
        <family val="3"/>
        <charset val="134"/>
      </rPr>
      <t xml:space="preserve">subsidies</t>
    </r>
    <r>
      <rPr>
        <sz val="11"/>
        <color rgb="FF000000"/>
        <rFont val="Calibri"/>
        <family val="2"/>
        <charset val="134"/>
      </rPr>
      <t xml:space="preserve"> </t>
    </r>
    <r>
      <rPr>
        <i val="true"/>
        <sz val="11"/>
        <color rgb="FF000000"/>
        <rFont val="Arial"/>
        <family val="3"/>
        <charset val="134"/>
      </rPr>
      <t xml:space="preserve">2/</t>
    </r>
  </si>
  <si>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</si>
  <si>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External</t>
    </r>
    <r>
      <rPr>
        <sz val="11"/>
        <color rgb="FF000000"/>
        <rFont val="Calibri"/>
        <family val="2"/>
        <charset val="1"/>
      </rPr>
      <t xml:space="preserve"> </t>
    </r>
    <r>
      <rPr>
        <b val="true"/>
        <sz val="11"/>
        <color rgb="FF000000"/>
        <rFont val="Calibri"/>
        <family val="2"/>
        <charset val="1"/>
      </rPr>
      <t xml:space="preserve">financing</t>
    </r>
  </si>
  <si>
    <t xml:space="preserve">Bond Issues</t>
  </si>
  <si>
    <t xml:space="preserve">Bond issues</t>
  </si>
  <si>
    <t xml:space="preserve">Exceptional financing 1/</t>
  </si>
  <si>
    <t xml:space="preserve">Change in Arrears</t>
  </si>
  <si>
    <t xml:space="preserve">Domestic Financing</t>
  </si>
  <si>
    <r>
      <rPr>
        <b val="true"/>
        <sz val="11"/>
        <color rgb="FF000000"/>
        <rFont val="Calibri"/>
        <family val="2"/>
        <charset val="1"/>
      </rPr>
      <t xml:space="preserve">Domestic</t>
    </r>
    <r>
      <rPr>
        <sz val="11"/>
        <color rgb="FF000000"/>
        <rFont val="Calibri"/>
        <family val="2"/>
        <charset val="1"/>
      </rPr>
      <t xml:space="preserve"> </t>
    </r>
    <r>
      <rPr>
        <b val="true"/>
        <sz val="11"/>
        <color rgb="FF000000"/>
        <rFont val="Calibri"/>
        <family val="2"/>
        <charset val="1"/>
      </rPr>
      <t xml:space="preserve">financing</t>
    </r>
  </si>
  <si>
    <t xml:space="preserve">Financial System</t>
  </si>
  <si>
    <t xml:space="preserve">Financial system</t>
  </si>
  <si>
    <t xml:space="preserve">Rest of the financial system</t>
  </si>
  <si>
    <t xml:space="preserve">Bonds outside the financial system</t>
  </si>
  <si>
    <r>
      <rPr>
        <sz val="11"/>
        <color rgb="FF000000"/>
        <rFont val="Arial"/>
        <family val="3"/>
        <charset val="134"/>
      </rPr>
      <t xml:space="preserve">Rest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NFPS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</si>
  <si>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stabilization</t>
    </r>
    <r>
      <rPr>
        <sz val="11"/>
        <color rgb="FF000000"/>
        <rFont val="Calibri"/>
        <family val="2"/>
        <charset val="134"/>
      </rPr>
      <t xml:space="preserve"> </t>
    </r>
    <r>
      <rPr>
        <sz val="11"/>
        <color rgb="FF000000"/>
        <rFont val="Arial"/>
        <family val="3"/>
        <charset val="134"/>
      </rPr>
      <t xml:space="preserve">bonds</t>
    </r>
  </si>
  <si>
    <t xml:space="preserve">Extraordinary Transfers </t>
  </si>
  <si>
    <t xml:space="preserve">Extraordinary transfers </t>
  </si>
  <si>
    <t xml:space="preserve">Floating debt/arrears </t>
  </si>
  <si>
    <t xml:space="preserve">Floating debt/arrears  2/</t>
  </si>
  <si>
    <t xml:space="preserve">Public–Private Partnership</t>
  </si>
  <si>
    <t xml:space="preserve">PPPs</t>
  </si>
  <si>
    <t xml:space="preserve">Adjustment for Heavily Indebted Poor Countries/Multilateral Debt Relief Initiative Debt Relief </t>
  </si>
  <si>
    <r>
      <rPr>
        <b val="true"/>
        <sz val="11"/>
        <color rgb="FF000000"/>
        <rFont val="Calibri"/>
        <family val="2"/>
        <charset val="1"/>
      </rPr>
      <t xml:space="preserve">Adjustment</t>
    </r>
    <r>
      <rPr>
        <sz val="11"/>
        <color rgb="FF000000"/>
        <rFont val="Calibri"/>
        <family val="2"/>
        <charset val="1"/>
      </rPr>
      <t xml:space="preserve"> </t>
    </r>
    <r>
      <rPr>
        <b val="true"/>
        <sz val="11"/>
        <color rgb="FF000000"/>
        <rFont val="Calibri"/>
        <family val="2"/>
        <charset val="1"/>
      </rPr>
      <t xml:space="preserve">for</t>
    </r>
    <r>
      <rPr>
        <sz val="11"/>
        <color rgb="FF000000"/>
        <rFont val="Calibri"/>
        <family val="2"/>
        <charset val="1"/>
      </rPr>
      <t xml:space="preserve"> </t>
    </r>
    <r>
      <rPr>
        <b val="true"/>
        <sz val="11"/>
        <color rgb="FF000000"/>
        <rFont val="Calibri"/>
        <family val="2"/>
        <charset val="1"/>
      </rPr>
      <t xml:space="preserve">HIPC/MDRI</t>
    </r>
    <r>
      <rPr>
        <sz val="11"/>
        <color rgb="FF000000"/>
        <rFont val="Calibri"/>
        <family val="2"/>
        <charset val="1"/>
      </rPr>
      <t xml:space="preserve"> </t>
    </r>
    <r>
      <rPr>
        <b val="true"/>
        <sz val="11"/>
        <color rgb="FF000000"/>
        <rFont val="Calibri"/>
        <family val="2"/>
        <charset val="1"/>
      </rPr>
      <t xml:space="preserve">debt</t>
    </r>
    <r>
      <rPr>
        <sz val="11"/>
        <color rgb="FF000000"/>
        <rFont val="Calibri"/>
        <family val="2"/>
        <charset val="1"/>
      </rPr>
      <t xml:space="preserve"> </t>
    </r>
    <r>
      <rPr>
        <b val="true"/>
        <sz val="11"/>
        <color rgb="FF000000"/>
        <rFont val="Calibri"/>
        <family val="2"/>
        <charset val="1"/>
      </rPr>
      <t xml:space="preserve">relief</t>
    </r>
    <r>
      <rPr>
        <sz val="11"/>
        <color rgb="FF000000"/>
        <rFont val="Calibri"/>
        <family val="2"/>
        <charset val="1"/>
      </rPr>
      <t xml:space="preserve"> </t>
    </r>
    <r>
      <rPr>
        <b val="true"/>
        <sz val="11"/>
        <color rgb="FF000000"/>
        <rFont val="Calibri"/>
        <family val="2"/>
        <charset val="1"/>
      </rPr>
      <t xml:space="preserve">3/</t>
    </r>
  </si>
  <si>
    <r>
      <rPr>
        <b val="true"/>
        <sz val="11"/>
        <color rgb="FF000000"/>
        <rFont val="Calibri"/>
        <family val="2"/>
        <charset val="1"/>
      </rPr>
      <t xml:space="preserve">Statistical</t>
    </r>
    <r>
      <rPr>
        <sz val="11"/>
        <color rgb="FF000000"/>
        <rFont val="Calibri"/>
        <family val="2"/>
        <charset val="1"/>
      </rPr>
      <t xml:space="preserve"> </t>
    </r>
    <r>
      <rPr>
        <b val="true"/>
        <sz val="11"/>
        <color rgb="FF000000"/>
        <rFont val="Calibri"/>
        <family val="2"/>
        <charset val="1"/>
      </rPr>
      <t xml:space="preserve">discrepancy</t>
    </r>
  </si>
  <si>
    <r>
      <rPr>
        <b val="true"/>
        <sz val="11"/>
        <color rgb="FF000000"/>
        <rFont val="Calibri"/>
        <family val="2"/>
        <charset val="1"/>
      </rPr>
      <t xml:space="preserve">Financing</t>
    </r>
    <r>
      <rPr>
        <sz val="11"/>
        <color rgb="FF000000"/>
        <rFont val="Calibri"/>
        <family val="2"/>
        <charset val="1"/>
      </rPr>
      <t xml:space="preserve"> </t>
    </r>
    <r>
      <rPr>
        <b val="true"/>
        <sz val="11"/>
        <color rgb="FF000000"/>
        <rFont val="Calibri"/>
        <family val="2"/>
        <charset val="1"/>
      </rPr>
      <t xml:space="preserve">Gap</t>
    </r>
  </si>
  <si>
    <t xml:space="preserve">Official budget support</t>
  </si>
  <si>
    <t xml:space="preserve">Eurobonds</t>
  </si>
  <si>
    <t xml:space="preserve">%grants in toteal revenue</t>
  </si>
  <si>
    <t xml:space="preserve">expenditure% check </t>
  </si>
  <si>
    <t xml:space="preserve">IN</t>
  </si>
  <si>
    <t xml:space="preserve"> India: General Government Operations</t>
  </si>
  <si>
    <t xml:space="preserve">(  rupees)</t>
  </si>
  <si>
    <t xml:space="preserve">General government balance</t>
  </si>
  <si>
    <t xml:space="preserve">  RBI: gross fiscal deficit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</si>
  <si>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interest</t>
    </r>
  </si>
  <si>
    <r>
      <rPr>
        <sz val="11"/>
        <color rgb="FF000000"/>
        <rFont val="Arial"/>
        <family val="3"/>
        <charset val="134"/>
      </rPr>
      <t xml:space="preserve">Disinvestment</t>
    </r>
    <r>
      <rPr>
        <sz val="11"/>
        <color rgb="FF000000"/>
        <rFont val="Calibri"/>
        <family val="2"/>
        <charset val="134"/>
      </rPr>
      <t xml:space="preserve"> </t>
    </r>
    <r>
      <rPr>
        <sz val="11"/>
        <color rgb="FF000000"/>
        <rFont val="Arial"/>
        <family val="3"/>
        <charset val="134"/>
      </rPr>
      <t xml:space="preserve">receipts</t>
    </r>
  </si>
  <si>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r>
      <rPr>
        <sz val="11"/>
        <color rgb="FF000000"/>
        <rFont val="Calibri"/>
        <family val="2"/>
        <charset val="1"/>
      </rPr>
      <t xml:space="preserve"> </t>
    </r>
    <r>
      <rPr>
        <b val="true"/>
        <sz val="11"/>
        <color rgb="FF000000"/>
        <rFont val="Calibri"/>
        <family val="2"/>
        <charset val="1"/>
      </rPr>
      <t xml:space="preserve">(+)/borrowing</t>
    </r>
    <r>
      <rPr>
        <sz val="11"/>
        <color rgb="FF000000"/>
        <rFont val="Calibri"/>
        <family val="2"/>
        <charset val="1"/>
      </rPr>
      <t xml:space="preserve"> </t>
    </r>
    <r>
      <rPr>
        <b val="true"/>
        <sz val="11"/>
        <color rgb="FF000000"/>
        <rFont val="Calibri"/>
        <family val="2"/>
        <charset val="1"/>
      </rPr>
      <t xml:space="preserve">(–)</t>
    </r>
    <r>
      <rPr>
        <sz val="11"/>
        <color rgb="FF000000"/>
        <rFont val="Calibri"/>
        <family val="2"/>
        <charset val="1"/>
      </rPr>
      <t xml:space="preserve"> </t>
    </r>
    <r>
      <rPr>
        <b val="true"/>
        <sz val="11"/>
        <color rgb="FF000000"/>
        <rFont val="Calibri"/>
        <family val="2"/>
        <charset val="1"/>
      </rPr>
      <t xml:space="preserve">(fiscal</t>
    </r>
    <r>
      <rPr>
        <sz val="11"/>
        <color rgb="FF000000"/>
        <rFont val="Calibri"/>
        <family val="2"/>
        <charset val="1"/>
      </rPr>
      <t xml:space="preserve"> </t>
    </r>
    <r>
      <rPr>
        <b val="true"/>
        <sz val="11"/>
        <color rgb="FF000000"/>
        <rFont val="Calibri"/>
        <family val="2"/>
        <charset val="1"/>
      </rPr>
      <t xml:space="preserve">balance)</t>
    </r>
  </si>
  <si>
    <t xml:space="preserve">Net financial worth, transactions</t>
  </si>
  <si>
    <t xml:space="preserve">Equity and Investment Fund Shares</t>
  </si>
  <si>
    <r>
      <rPr>
        <b val="true"/>
        <sz val="9"/>
        <color rgb="FF000000"/>
        <rFont val="Segoe UI"/>
        <family val="3"/>
        <charset val="134"/>
      </rPr>
      <t xml:space="preserve">Calculating in rupees from percent</t>
    </r>
    <r>
      <rPr>
        <b val="true"/>
        <sz val="9"/>
        <color rgb="FF000000"/>
        <rFont val="Calibri"/>
        <family val="2"/>
        <charset val="134"/>
      </rPr>
      <t xml:space="preserve"> </t>
    </r>
    <r>
      <rPr>
        <b val="true"/>
        <sz val="9"/>
        <color rgb="FF000000"/>
        <rFont val="Segoe UI"/>
        <family val="3"/>
        <charset val="134"/>
      </rPr>
      <t xml:space="preserve">of</t>
    </r>
    <r>
      <rPr>
        <b val="true"/>
        <sz val="9"/>
        <color rgb="FF000000"/>
        <rFont val="Calibri"/>
        <family val="2"/>
        <charset val="134"/>
      </rPr>
      <t xml:space="preserve"> </t>
    </r>
    <r>
      <rPr>
        <b val="true"/>
        <sz val="9"/>
        <color rgb="FF000000"/>
        <rFont val="Segoe UI"/>
        <family val="3"/>
        <charset val="134"/>
      </rPr>
      <t xml:space="preserve">GDP</t>
    </r>
  </si>
  <si>
    <t xml:space="preserve"> 2012/13</t>
  </si>
  <si>
    <r>
      <rPr>
        <b val="true"/>
        <sz val="9"/>
        <color rgb="FF000000"/>
        <rFont val="Calibri"/>
        <family val="2"/>
        <charset val="134"/>
      </rPr>
      <t xml:space="preserve">  </t>
    </r>
    <r>
      <rPr>
        <b val="true"/>
        <sz val="9"/>
        <color rgb="FF000000"/>
        <rFont val="Segoe UI"/>
        <family val="3"/>
        <charset val="134"/>
      </rPr>
      <t xml:space="preserve">2014/15</t>
    </r>
  </si>
  <si>
    <t xml:space="preserve">Percentages of GDP</t>
  </si>
  <si>
    <r>
      <rPr>
        <sz val="8"/>
        <color rgb="FF000000"/>
        <rFont val="Segoe UI"/>
        <family val="3"/>
        <charset val="134"/>
      </rPr>
      <t xml:space="preserve">Other</t>
    </r>
    <r>
      <rPr>
        <sz val="8"/>
        <color rgb="FF000000"/>
        <rFont val="Calibri"/>
        <family val="2"/>
        <charset val="134"/>
      </rPr>
      <t xml:space="preserve"> </t>
    </r>
    <r>
      <rPr>
        <sz val="8"/>
        <color rgb="FF000000"/>
        <rFont val="Segoe UI"/>
        <family val="3"/>
        <charset val="134"/>
      </rPr>
      <t xml:space="preserve">revenue</t>
    </r>
  </si>
  <si>
    <r>
      <rPr>
        <i val="true"/>
        <sz val="8"/>
        <color rgb="FF000000"/>
        <rFont val="Segoe UI"/>
        <family val="3"/>
        <charset val="134"/>
      </rPr>
      <t xml:space="preserve">of</t>
    </r>
    <r>
      <rPr>
        <sz val="8"/>
        <color rgb="FF000000"/>
        <rFont val="Calibri"/>
        <family val="2"/>
        <charset val="134"/>
      </rPr>
      <t xml:space="preserve"> </t>
    </r>
    <r>
      <rPr>
        <i val="true"/>
        <sz val="8"/>
        <color rgb="FF000000"/>
        <rFont val="Segoe UI"/>
        <family val="3"/>
        <charset val="134"/>
      </rPr>
      <t xml:space="preserve">which:</t>
    </r>
    <r>
      <rPr>
        <sz val="8"/>
        <color rgb="FF000000"/>
        <rFont val="Calibri"/>
        <family val="2"/>
        <charset val="134"/>
      </rPr>
      <t xml:space="preserve"> </t>
    </r>
    <r>
      <rPr>
        <sz val="8"/>
        <color rgb="FF000000"/>
        <rFont val="Segoe UI"/>
        <family val="3"/>
        <charset val="134"/>
      </rPr>
      <t xml:space="preserve">interest</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</si>
  <si>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acquisition</t>
    </r>
    <r>
      <rPr>
        <sz val="8"/>
        <color rgb="FF000000"/>
        <rFont val="Calibri"/>
        <family val="2"/>
        <charset val="134"/>
      </rPr>
      <t xml:space="preserve"> </t>
    </r>
    <r>
      <rPr>
        <sz val="8"/>
        <color rgb="FF000000"/>
        <rFont val="Segoe UI"/>
        <family val="3"/>
        <charset val="134"/>
      </rPr>
      <t xml:space="preserve">of</t>
    </r>
    <r>
      <rPr>
        <sz val="8"/>
        <color rgb="FF000000"/>
        <rFont val="Calibri"/>
        <family val="2"/>
        <charset val="134"/>
      </rPr>
      <t xml:space="preserve"> </t>
    </r>
    <r>
      <rPr>
        <sz val="8"/>
        <color rgb="FF000000"/>
        <rFont val="Segoe UI"/>
        <family val="3"/>
        <charset val="134"/>
      </rPr>
      <t xml:space="preserve">nonfinancial</t>
    </r>
    <r>
      <rPr>
        <sz val="8"/>
        <color rgb="FF000000"/>
        <rFont val="Calibri"/>
        <family val="2"/>
        <charset val="134"/>
      </rPr>
      <t xml:space="preserve"> </t>
    </r>
    <r>
      <rPr>
        <sz val="8"/>
        <color rgb="FF000000"/>
        <rFont val="Segoe UI"/>
        <family val="3"/>
        <charset val="134"/>
      </rPr>
      <t xml:space="preserve">assets</t>
    </r>
  </si>
  <si>
    <r>
      <rPr>
        <sz val="8"/>
        <color rgb="FF000000"/>
        <rFont val="Segoe UI"/>
        <family val="3"/>
        <charset val="134"/>
      </rPr>
      <t xml:space="preserve">Gross</t>
    </r>
    <r>
      <rPr>
        <sz val="8"/>
        <color rgb="FF000000"/>
        <rFont val="Calibri"/>
        <family val="2"/>
        <charset val="134"/>
      </rPr>
      <t xml:space="preserve"> </t>
    </r>
    <r>
      <rPr>
        <sz val="8"/>
        <color rgb="FF000000"/>
        <rFont val="Segoe UI"/>
        <family val="3"/>
        <charset val="134"/>
      </rPr>
      <t xml:space="preserve">Operating</t>
    </r>
    <r>
      <rPr>
        <sz val="8"/>
        <color rgb="FF000000"/>
        <rFont val="Calibri"/>
        <family val="2"/>
        <charset val="134"/>
      </rPr>
      <t xml:space="preserve"> </t>
    </r>
    <r>
      <rPr>
        <sz val="8"/>
        <color rgb="FF000000"/>
        <rFont val="Segoe UI"/>
        <family val="3"/>
        <charset val="134"/>
      </rPr>
      <t xml:space="preserve">Balance</t>
    </r>
  </si>
  <si>
    <r>
      <rPr>
        <b val="true"/>
        <sz val="8"/>
        <color rgb="FF000000"/>
        <rFont val="Segoe UI"/>
        <family val="3"/>
        <charset val="134"/>
      </rPr>
      <t xml:space="preserve">Net</t>
    </r>
    <r>
      <rPr>
        <sz val="8"/>
        <color rgb="FF000000"/>
        <rFont val="Calibri"/>
        <family val="2"/>
        <charset val="134"/>
      </rPr>
      <t xml:space="preserve"> </t>
    </r>
    <r>
      <rPr>
        <b val="true"/>
        <sz val="8"/>
        <color rgb="FF000000"/>
        <rFont val="Segoe UI"/>
        <family val="3"/>
        <charset val="134"/>
      </rPr>
      <t xml:space="preserve">lending</t>
    </r>
    <r>
      <rPr>
        <sz val="8"/>
        <color rgb="FF000000"/>
        <rFont val="Calibri"/>
        <family val="2"/>
        <charset val="134"/>
      </rPr>
      <t xml:space="preserve"> </t>
    </r>
    <r>
      <rPr>
        <b val="true"/>
        <sz val="8"/>
        <color rgb="FF000000"/>
        <rFont val="Segoe UI"/>
        <family val="3"/>
        <charset val="134"/>
      </rPr>
      <t xml:space="preserve">(+)/borrowing</t>
    </r>
    <r>
      <rPr>
        <sz val="8"/>
        <color rgb="FF000000"/>
        <rFont val="Calibri"/>
        <family val="2"/>
        <charset val="134"/>
      </rPr>
      <t xml:space="preserve"> </t>
    </r>
    <r>
      <rPr>
        <b val="true"/>
        <sz val="8"/>
        <color rgb="FF000000"/>
        <rFont val="Segoe UI"/>
        <family val="3"/>
        <charset val="134"/>
      </rPr>
      <t xml:space="preserve">(–)</t>
    </r>
    <r>
      <rPr>
        <sz val="8"/>
        <color rgb="FF000000"/>
        <rFont val="Calibri"/>
        <family val="2"/>
        <charset val="134"/>
      </rPr>
      <t xml:space="preserve"> </t>
    </r>
    <r>
      <rPr>
        <b val="true"/>
        <sz val="8"/>
        <color rgb="FF000000"/>
        <rFont val="Segoe UI"/>
        <family val="3"/>
        <charset val="134"/>
      </rPr>
      <t xml:space="preserve">(fiscal</t>
    </r>
    <r>
      <rPr>
        <sz val="8"/>
        <color rgb="FF000000"/>
        <rFont val="Calibri"/>
        <family val="2"/>
        <charset val="134"/>
      </rPr>
      <t xml:space="preserve"> </t>
    </r>
    <r>
      <rPr>
        <b val="true"/>
        <sz val="8"/>
        <color rgb="FF000000"/>
        <rFont val="Segoe UI"/>
        <family val="3"/>
        <charset val="134"/>
      </rPr>
      <t xml:space="preserve">balance)</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</si>
  <si>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financial</t>
    </r>
    <r>
      <rPr>
        <sz val="8"/>
        <color rgb="FF000000"/>
        <rFont val="Calibri"/>
        <family val="2"/>
        <charset val="134"/>
      </rPr>
      <t xml:space="preserve"> </t>
    </r>
    <r>
      <rPr>
        <sz val="8"/>
        <color rgb="FF000000"/>
        <rFont val="Segoe UI"/>
        <family val="3"/>
        <charset val="134"/>
      </rPr>
      <t xml:space="preserve">worth,</t>
    </r>
    <r>
      <rPr>
        <sz val="8"/>
        <color rgb="FF000000"/>
        <rFont val="Calibri"/>
        <family val="2"/>
        <charset val="134"/>
      </rPr>
      <t xml:space="preserve"> </t>
    </r>
    <r>
      <rPr>
        <sz val="8"/>
        <color rgb="FF000000"/>
        <rFont val="Segoe UI"/>
        <family val="3"/>
        <charset val="134"/>
      </rPr>
      <t xml:space="preserve">transactions</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</si>
  <si>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acquisition</t>
    </r>
    <r>
      <rPr>
        <sz val="8"/>
        <color rgb="FF000000"/>
        <rFont val="Calibri"/>
        <family val="2"/>
        <charset val="134"/>
      </rPr>
      <t xml:space="preserve"> </t>
    </r>
    <r>
      <rPr>
        <sz val="8"/>
        <color rgb="FF000000"/>
        <rFont val="Segoe UI"/>
        <family val="3"/>
        <charset val="134"/>
      </rPr>
      <t xml:space="preserve">of</t>
    </r>
    <r>
      <rPr>
        <sz val="8"/>
        <color rgb="FF000000"/>
        <rFont val="Calibri"/>
        <family val="2"/>
        <charset val="134"/>
      </rPr>
      <t xml:space="preserve"> </t>
    </r>
    <r>
      <rPr>
        <sz val="8"/>
        <color rgb="FF000000"/>
        <rFont val="Segoe UI"/>
        <family val="3"/>
        <charset val="134"/>
      </rPr>
      <t xml:space="preserve">financial</t>
    </r>
    <r>
      <rPr>
        <sz val="8"/>
        <color rgb="FF000000"/>
        <rFont val="Calibri"/>
        <family val="2"/>
        <charset val="134"/>
      </rPr>
      <t xml:space="preserve"> </t>
    </r>
    <r>
      <rPr>
        <sz val="8"/>
        <color rgb="FF000000"/>
        <rFont val="Segoe UI"/>
        <family val="3"/>
        <charset val="134"/>
      </rPr>
      <t xml:space="preserve">assets</t>
    </r>
  </si>
  <si>
    <r>
      <rPr>
        <sz val="8"/>
        <color rgb="FF000000"/>
        <rFont val="Segoe UI"/>
        <family val="3"/>
        <charset val="134"/>
      </rPr>
      <t xml:space="preserve">Currency</t>
    </r>
    <r>
      <rPr>
        <sz val="8"/>
        <color rgb="FF000000"/>
        <rFont val="Calibri"/>
        <family val="2"/>
        <charset val="134"/>
      </rPr>
      <t xml:space="preserve"> </t>
    </r>
    <r>
      <rPr>
        <sz val="8"/>
        <color rgb="FF000000"/>
        <rFont val="Segoe UI"/>
        <family val="3"/>
        <charset val="134"/>
      </rPr>
      <t xml:space="preserve">and</t>
    </r>
    <r>
      <rPr>
        <sz val="8"/>
        <color rgb="FF000000"/>
        <rFont val="Calibri"/>
        <family val="2"/>
        <charset val="134"/>
      </rPr>
      <t xml:space="preserve"> </t>
    </r>
    <r>
      <rPr>
        <sz val="8"/>
        <color rgb="FF000000"/>
        <rFont val="Segoe UI"/>
        <family val="3"/>
        <charset val="134"/>
      </rPr>
      <t xml:space="preserve">deposits</t>
    </r>
  </si>
  <si>
    <r>
      <rPr>
        <sz val="8"/>
        <color rgb="FF000000"/>
        <rFont val="Segoe UI"/>
        <family val="3"/>
        <charset val="134"/>
      </rPr>
      <t xml:space="preserve">Equity</t>
    </r>
    <r>
      <rPr>
        <sz val="8"/>
        <color rgb="FF000000"/>
        <rFont val="Calibri"/>
        <family val="2"/>
        <charset val="134"/>
      </rPr>
      <t xml:space="preserve"> </t>
    </r>
    <r>
      <rPr>
        <sz val="8"/>
        <color rgb="FF000000"/>
        <rFont val="Segoe UI"/>
        <family val="3"/>
        <charset val="134"/>
      </rPr>
      <t xml:space="preserve">and</t>
    </r>
    <r>
      <rPr>
        <sz val="8"/>
        <color rgb="FF000000"/>
        <rFont val="Calibri"/>
        <family val="2"/>
        <charset val="134"/>
      </rPr>
      <t xml:space="preserve"> </t>
    </r>
    <r>
      <rPr>
        <sz val="8"/>
        <color rgb="FF000000"/>
        <rFont val="Segoe UI"/>
        <family val="3"/>
        <charset val="134"/>
      </rPr>
      <t xml:space="preserve">investment</t>
    </r>
    <r>
      <rPr>
        <sz val="8"/>
        <color rgb="FF000000"/>
        <rFont val="Calibri"/>
        <family val="2"/>
        <charset val="134"/>
      </rPr>
      <t xml:space="preserve"> </t>
    </r>
    <r>
      <rPr>
        <sz val="8"/>
        <color rgb="FF000000"/>
        <rFont val="Segoe UI"/>
        <family val="3"/>
        <charset val="134"/>
      </rPr>
      <t xml:space="preserve">fund</t>
    </r>
    <r>
      <rPr>
        <sz val="8"/>
        <color rgb="FF000000"/>
        <rFont val="Calibri"/>
        <family val="2"/>
        <charset val="134"/>
      </rPr>
      <t xml:space="preserve"> </t>
    </r>
    <r>
      <rPr>
        <sz val="8"/>
        <color rgb="FF000000"/>
        <rFont val="Segoe UI"/>
        <family val="3"/>
        <charset val="134"/>
      </rPr>
      <t xml:space="preserve">shares</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</si>
  <si>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incurrence</t>
    </r>
    <r>
      <rPr>
        <sz val="8"/>
        <color rgb="FF000000"/>
        <rFont val="Calibri"/>
        <family val="2"/>
        <charset val="134"/>
      </rPr>
      <t xml:space="preserve"> </t>
    </r>
    <r>
      <rPr>
        <sz val="8"/>
        <color rgb="FF000000"/>
        <rFont val="Segoe UI"/>
        <family val="3"/>
        <charset val="134"/>
      </rPr>
      <t xml:space="preserve">of</t>
    </r>
    <r>
      <rPr>
        <sz val="8"/>
        <color rgb="FF000000"/>
        <rFont val="Calibri"/>
        <family val="2"/>
        <charset val="134"/>
      </rPr>
      <t xml:space="preserve"> </t>
    </r>
    <r>
      <rPr>
        <sz val="8"/>
        <color rgb="FF000000"/>
        <rFont val="Segoe UI"/>
        <family val="3"/>
        <charset val="134"/>
      </rPr>
      <t xml:space="preserve">liabilities</t>
    </r>
  </si>
  <si>
    <r>
      <rPr>
        <sz val="8"/>
        <color rgb="FF000000"/>
        <rFont val="Segoe UI"/>
        <family val="3"/>
        <charset val="134"/>
      </rPr>
      <t xml:space="preserve">Debt</t>
    </r>
    <r>
      <rPr>
        <sz val="8"/>
        <color rgb="FF000000"/>
        <rFont val="Calibri"/>
        <family val="2"/>
        <charset val="134"/>
      </rPr>
      <t xml:space="preserve"> </t>
    </r>
    <r>
      <rPr>
        <sz val="8"/>
        <color rgb="FF000000"/>
        <rFont val="Segoe UI"/>
        <family val="3"/>
        <charset val="134"/>
      </rPr>
      <t xml:space="preserve">securities</t>
    </r>
  </si>
  <si>
    <r>
      <rPr>
        <sz val="8"/>
        <color rgb="FF000000"/>
        <rFont val="Segoe UI"/>
        <family val="3"/>
        <charset val="134"/>
      </rPr>
      <t xml:space="preserve">Other</t>
    </r>
    <r>
      <rPr>
        <sz val="8"/>
        <color rgb="FF000000"/>
        <rFont val="Calibri"/>
        <family val="2"/>
        <charset val="134"/>
      </rPr>
      <t xml:space="preserve"> </t>
    </r>
    <r>
      <rPr>
        <sz val="8"/>
        <color rgb="FF000000"/>
        <rFont val="Segoe UI"/>
        <family val="3"/>
        <charset val="134"/>
      </rPr>
      <t xml:space="preserve">accounts</t>
    </r>
    <r>
      <rPr>
        <sz val="8"/>
        <color rgb="FF000000"/>
        <rFont val="Calibri"/>
        <family val="2"/>
        <charset val="134"/>
      </rPr>
      <t xml:space="preserve"> </t>
    </r>
    <r>
      <rPr>
        <sz val="8"/>
        <color rgb="FF000000"/>
        <rFont val="Segoe UI"/>
        <family val="3"/>
        <charset val="134"/>
      </rPr>
      <t xml:space="preserve">payable</t>
    </r>
  </si>
  <si>
    <r>
      <rPr>
        <b val="true"/>
        <sz val="8"/>
        <color rgb="FF000000"/>
        <rFont val="Segoe UI"/>
        <family val="3"/>
        <charset val="134"/>
      </rPr>
      <t xml:space="preserve">Memorandum</t>
    </r>
    <r>
      <rPr>
        <sz val="8"/>
        <color rgb="FF000000"/>
        <rFont val="Calibri"/>
        <family val="2"/>
        <charset val="134"/>
      </rPr>
      <t xml:space="preserve"> </t>
    </r>
    <r>
      <rPr>
        <b val="true"/>
        <sz val="8"/>
        <color rgb="FF000000"/>
        <rFont val="Segoe UI"/>
        <family val="3"/>
        <charset val="134"/>
      </rPr>
      <t xml:space="preserve">items:</t>
    </r>
  </si>
  <si>
    <r>
      <rPr>
        <sz val="8"/>
        <color rgb="FF000000"/>
        <rFont val="Segoe UI"/>
        <family val="3"/>
        <charset val="134"/>
      </rPr>
      <t xml:space="preserve">Primary</t>
    </r>
    <r>
      <rPr>
        <sz val="8"/>
        <color rgb="FF000000"/>
        <rFont val="Calibri"/>
        <family val="2"/>
        <charset val="134"/>
      </rPr>
      <t xml:space="preserve"> </t>
    </r>
    <r>
      <rPr>
        <sz val="8"/>
        <color rgb="FF000000"/>
        <rFont val="Segoe UI"/>
        <family val="3"/>
        <charset val="134"/>
      </rPr>
      <t xml:space="preserve">balance</t>
    </r>
  </si>
  <si>
    <r>
      <rPr>
        <sz val="8"/>
        <color rgb="FF000000"/>
        <rFont val="Segoe UI"/>
        <family val="3"/>
        <charset val="134"/>
      </rPr>
      <t xml:space="preserve">Nondefence</t>
    </r>
    <r>
      <rPr>
        <sz val="8"/>
        <color rgb="FF000000"/>
        <rFont val="Calibri"/>
        <family val="2"/>
        <charset val="134"/>
      </rPr>
      <t xml:space="preserve"> </t>
    </r>
    <r>
      <rPr>
        <sz val="8"/>
        <color rgb="FF000000"/>
        <rFont val="Segoe UI"/>
        <family val="3"/>
        <charset val="134"/>
      </rPr>
      <t xml:space="preserve">capital</t>
    </r>
    <r>
      <rPr>
        <sz val="8"/>
        <color rgb="FF000000"/>
        <rFont val="Calibri"/>
        <family val="2"/>
        <charset val="134"/>
      </rPr>
      <t xml:space="preserve"> </t>
    </r>
    <r>
      <rPr>
        <sz val="8"/>
        <color rgb="FF000000"/>
        <rFont val="Segoe UI"/>
        <family val="3"/>
        <charset val="134"/>
      </rPr>
      <t xml:space="preserve">expenditure</t>
    </r>
  </si>
  <si>
    <r>
      <rPr>
        <sz val="8"/>
        <color rgb="FF000000"/>
        <rFont val="Segoe UI"/>
        <family val="3"/>
        <charset val="134"/>
      </rPr>
      <t xml:space="preserve">State</t>
    </r>
    <r>
      <rPr>
        <sz val="8"/>
        <color rgb="FF000000"/>
        <rFont val="Calibri"/>
        <family val="2"/>
        <charset val="134"/>
      </rPr>
      <t xml:space="preserve"> </t>
    </r>
    <r>
      <rPr>
        <sz val="8"/>
        <color rgb="FF000000"/>
        <rFont val="Segoe UI"/>
        <family val="3"/>
        <charset val="134"/>
      </rPr>
      <t xml:space="preserve">and</t>
    </r>
    <r>
      <rPr>
        <sz val="8"/>
        <color rgb="FF000000"/>
        <rFont val="Calibri"/>
        <family val="2"/>
        <charset val="134"/>
      </rPr>
      <t xml:space="preserve"> </t>
    </r>
    <r>
      <rPr>
        <sz val="8"/>
        <color rgb="FF000000"/>
        <rFont val="Segoe UI"/>
        <family val="3"/>
        <charset val="134"/>
      </rPr>
      <t xml:space="preserve">union</t>
    </r>
    <r>
      <rPr>
        <sz val="8"/>
        <color rgb="FF000000"/>
        <rFont val="Calibri"/>
        <family val="2"/>
        <charset val="134"/>
      </rPr>
      <t xml:space="preserve"> </t>
    </r>
    <r>
      <rPr>
        <sz val="8"/>
        <color rgb="FF000000"/>
        <rFont val="Segoe UI"/>
        <family val="3"/>
        <charset val="134"/>
      </rPr>
      <t xml:space="preserve">territory</t>
    </r>
    <r>
      <rPr>
        <sz val="8"/>
        <color rgb="FF000000"/>
        <rFont val="Calibri"/>
        <family val="2"/>
        <charset val="134"/>
      </rPr>
      <t xml:space="preserve"> </t>
    </r>
    <r>
      <rPr>
        <sz val="8"/>
        <color rgb="FF000000"/>
        <rFont val="Segoe UI"/>
        <family val="3"/>
        <charset val="134"/>
      </rPr>
      <t xml:space="preserve">governments'</t>
    </r>
    <r>
      <rPr>
        <sz val="8"/>
        <color rgb="FF000000"/>
        <rFont val="Calibri"/>
        <family val="2"/>
        <charset val="134"/>
      </rPr>
      <t xml:space="preserve"> </t>
    </r>
    <r>
      <rPr>
        <sz val="8"/>
        <color rgb="FF000000"/>
        <rFont val="Segoe UI"/>
        <family val="3"/>
        <charset val="134"/>
      </rPr>
      <t xml:space="preserve">balance</t>
    </r>
    <r>
      <rPr>
        <sz val="8"/>
        <color rgb="FF000000"/>
        <rFont val="Calibri"/>
        <family val="2"/>
        <charset val="134"/>
      </rPr>
      <t xml:space="preserve"> </t>
    </r>
    <r>
      <rPr>
        <sz val="8"/>
        <color rgb="FF000000"/>
        <rFont val="Segoe UI"/>
        <family val="3"/>
        <charset val="134"/>
      </rPr>
      <t xml:space="preserve">2/</t>
    </r>
  </si>
  <si>
    <r>
      <rPr>
        <sz val="8"/>
        <color rgb="FF000000"/>
        <rFont val="Segoe UI"/>
        <family val="3"/>
        <charset val="134"/>
      </rPr>
      <t xml:space="preserve">General</t>
    </r>
    <r>
      <rPr>
        <sz val="8"/>
        <color rgb="FF000000"/>
        <rFont val="Calibri"/>
        <family val="2"/>
        <charset val="134"/>
      </rPr>
      <t xml:space="preserve"> </t>
    </r>
    <r>
      <rPr>
        <sz val="8"/>
        <color rgb="FF000000"/>
        <rFont val="Segoe UI"/>
        <family val="3"/>
        <charset val="134"/>
      </rPr>
      <t xml:space="preserve">government</t>
    </r>
    <r>
      <rPr>
        <sz val="8"/>
        <color rgb="FF000000"/>
        <rFont val="Calibri"/>
        <family val="2"/>
        <charset val="134"/>
      </rPr>
      <t xml:space="preserve"> </t>
    </r>
    <r>
      <rPr>
        <sz val="8"/>
        <color rgb="FF000000"/>
        <rFont val="Segoe UI"/>
        <family val="3"/>
        <charset val="134"/>
      </rPr>
      <t xml:space="preserve">debt</t>
    </r>
    <r>
      <rPr>
        <sz val="8"/>
        <color rgb="FF000000"/>
        <rFont val="Calibri"/>
        <family val="2"/>
        <charset val="134"/>
      </rPr>
      <t xml:space="preserve"> </t>
    </r>
    <r>
      <rPr>
        <sz val="8"/>
        <color rgb="FF000000"/>
        <rFont val="Segoe UI"/>
        <family val="3"/>
        <charset val="134"/>
      </rPr>
      <t xml:space="preserve">3/</t>
    </r>
  </si>
  <si>
    <t xml:space="preserve">1% GDP</t>
  </si>
  <si>
    <t xml:space="preserve">GDP value from WEO found at: http://www.imf.org/external/pubs/ft/weo/2015/02/weodata/weorept.aspx?pr.x=74&amp;pr.y=4&amp;sy=2011&amp;ey=2020&amp;scsm=1&amp;ssd=1&amp;sort=country&amp;ds=.&amp;br=1&amp;c=534&amp;s=NGDP%2CNGDPD%2CNGDP_FY&amp;grp=0&amp;a=</t>
  </si>
  <si>
    <t xml:space="preserve">ID</t>
  </si>
  <si>
    <t xml:space="preserve"> Indonesia: Summary of General Government Operations</t>
  </si>
  <si>
    <t xml:space="preserve">( rupiah)</t>
  </si>
  <si>
    <t xml:space="preserve">Total Revenue And Grants </t>
  </si>
  <si>
    <t xml:space="preserve">Value Added Tax and Luxury Taxes</t>
  </si>
  <si>
    <t xml:space="preserve">VAT and luxury taxes</t>
  </si>
  <si>
    <t xml:space="preserve">L4_goods_services </t>
  </si>
  <si>
    <t xml:space="preserve">Excise</t>
  </si>
  <si>
    <t xml:space="preserve">Taxes on international trade and transactions</t>
  </si>
  <si>
    <t xml:space="preserve">Taxes Not Elsewhere Classified</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</si>
  <si>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
    </r>
  </si>
  <si>
    <t xml:space="preserve">Purchases/use of goods and services</t>
  </si>
  <si>
    <t xml:space="preserve">Social benefit</t>
  </si>
  <si>
    <t xml:space="preserve">Net lending/borrowing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</si>
  <si>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policy lending</t>
    </r>
  </si>
  <si>
    <t xml:space="preserve">taxes on goods and services </t>
  </si>
  <si>
    <t xml:space="preserve">IR</t>
  </si>
  <si>
    <t xml:space="preserve">Islamic Republic of Iran: Statement of Government Operations</t>
  </si>
  <si>
    <t xml:space="preserve">(  rials)</t>
  </si>
  <si>
    <t xml:space="preserve">2020/2021</t>
  </si>
  <si>
    <t xml:space="preserve">Taxes on Income, Profits and Capital Gains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</si>
  <si>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gains</t>
    </r>
  </si>
  <si>
    <t xml:space="preserve"> Value Added Tax</t>
  </si>
  <si>
    <r>
      <rPr>
        <sz val="11"/>
        <color rgb="FF000000"/>
        <rFont val="Calibri"/>
        <family val="2"/>
        <charset val="134"/>
      </rPr>
      <t xml:space="preserve"> </t>
    </r>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</si>
  <si>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Rents</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revenue)</t>
    </r>
  </si>
  <si>
    <t xml:space="preserve">Additional revenue</t>
  </si>
  <si>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(b)</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</si>
  <si>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(b.1)</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</si>
  <si>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</si>
  <si>
    <t xml:space="preserve">OSF/NDF</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</si>
  <si>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(b.2)</t>
    </r>
  </si>
  <si>
    <r>
      <rPr>
        <sz val="11"/>
        <color rgb="FF000000"/>
        <rFont val="Arial"/>
        <family val="3"/>
        <charset val="134"/>
      </rPr>
      <t xml:space="preserve">Disposal</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</si>
  <si>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(a-b.1)</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</si>
  <si>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</si>
  <si>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(a-b)</t>
    </r>
    <r>
      <rPr>
        <sz val="11"/>
        <color rgb="FF000000"/>
        <rFont val="Calibri"/>
        <family val="2"/>
        <charset val="134"/>
      </rPr>
      <t xml:space="preserve"> </t>
    </r>
    <r>
      <rPr>
        <sz val="11"/>
        <color rgb="FF000000"/>
        <rFont val="Segoe UI"/>
        <family val="3"/>
        <charset val="134"/>
      </rPr>
      <t xml:space="preserve">(budget)</t>
    </r>
  </si>
  <si>
    <t xml:space="preserve">Balance of Targeted Subsidy Organization</t>
  </si>
  <si>
    <t xml:space="preserve">Financial assets</t>
  </si>
  <si>
    <t xml:space="preserve">Liabilities</t>
  </si>
  <si>
    <t xml:space="preserve">goods and services check </t>
  </si>
  <si>
    <t xml:space="preserve">Other Revenue check </t>
  </si>
  <si>
    <t xml:space="preserve">Capital check</t>
  </si>
  <si>
    <t xml:space="preserve">noo net lending</t>
  </si>
  <si>
    <t xml:space="preserve">IQ</t>
  </si>
  <si>
    <t xml:space="preserve"> Iraq: Central Government Fiscal Accounts</t>
  </si>
  <si>
    <t xml:space="preserve">(Iraqi dinar)</t>
  </si>
  <si>
    <t xml:space="preserve">Prel. </t>
  </si>
  <si>
    <t xml:space="preserve">Revenues and grants</t>
  </si>
  <si>
    <t xml:space="preserve">Crude Oil Export Revenues</t>
  </si>
  <si>
    <t xml:space="preserve">Crude oil export revenues</t>
  </si>
  <si>
    <t xml:space="preserve">Transfers from Oil-Related Public Enterprises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</si>
  <si>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oil-related</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enterprises</t>
    </r>
  </si>
  <si>
    <t xml:space="preserve">Other Revenue  </t>
  </si>
  <si>
    <t xml:space="preserve">Salary and Pension</t>
  </si>
  <si>
    <t xml:space="preserve">Salary and pension</t>
  </si>
  <si>
    <t xml:space="preserve">Salary</t>
  </si>
  <si>
    <t xml:space="preserve">L3_salary_pension</t>
  </si>
  <si>
    <t xml:space="preserve">Salary (Defense/Interior)</t>
  </si>
  <si>
    <t xml:space="preserve">L4_salary</t>
  </si>
  <si>
    <t xml:space="preserve"> Salary (Others)  </t>
  </si>
  <si>
    <t xml:space="preserve"> Salary (others)  2/</t>
  </si>
  <si>
    <t xml:space="preserve">Pension</t>
  </si>
  <si>
    <t xml:space="preserve">Goods and Services (Nonoil Sector)</t>
  </si>
  <si>
    <t xml:space="preserve">Goods and services (nonoil sector)</t>
  </si>
  <si>
    <t xml:space="preserve">Budgeted Goods and Services</t>
  </si>
  <si>
    <t xml:space="preserve">Budgeted goods and services</t>
  </si>
  <si>
    <t xml:space="preserve">L3_good_services_nonoil</t>
  </si>
  <si>
    <t xml:space="preserve">Financed by Oil-For-Food Program </t>
  </si>
  <si>
    <t xml:space="preserve">Financed by oil-for-food program (OFFP; other than social safety net)</t>
  </si>
  <si>
    <t xml:space="preserve">Overhead Costs for Donors' Financed Projects</t>
  </si>
  <si>
    <t xml:space="preserve">Overhead costs for donors' financed projects</t>
  </si>
  <si>
    <t xml:space="preserve">Other Goods and Services Financed by Donors </t>
  </si>
  <si>
    <t xml:space="preserve">Other goods and services financed by donors </t>
  </si>
  <si>
    <t xml:space="preserve">Goods and Services (Oil Sector)</t>
  </si>
  <si>
    <t xml:space="preserve">Goods and Services (oil sector)</t>
  </si>
  <si>
    <t xml:space="preserve">Oil Derivative Imports</t>
  </si>
  <si>
    <t xml:space="preserve">Oil derivative imports</t>
  </si>
  <si>
    <t xml:space="preserve">L3_goods_services_oil</t>
  </si>
  <si>
    <t xml:space="preserve">Operating Expenditures of Oil-Related Public Enterprises</t>
  </si>
  <si>
    <t xml:space="preserve">Operating expenditures of oil-related public enterprises</t>
  </si>
  <si>
    <t xml:space="preserve">Social Safety Net </t>
  </si>
  <si>
    <t xml:space="preserve">Social safety net (including PDS)</t>
  </si>
  <si>
    <t xml:space="preserve">Transfers to State Owned Enterprises </t>
  </si>
  <si>
    <t xml:space="preserve">Transfers to SOEs</t>
  </si>
  <si>
    <t xml:space="preserve">Domestic Interest Payments</t>
  </si>
  <si>
    <t xml:space="preserve">Domestic interest payments</t>
  </si>
  <si>
    <t xml:space="preserve">External Interest Payments</t>
  </si>
  <si>
    <t xml:space="preserve">War Reparations</t>
  </si>
  <si>
    <t xml:space="preserve">War reparations</t>
  </si>
  <si>
    <t xml:space="preserve">Contingency</t>
  </si>
  <si>
    <t xml:space="preserve">Investment Expenditures</t>
  </si>
  <si>
    <t xml:space="preserve">Investment expenditures</t>
  </si>
  <si>
    <t xml:space="preserve">Non-Oil Investment Expenditures</t>
  </si>
  <si>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expenditures</t>
    </r>
  </si>
  <si>
    <t xml:space="preserve">Domestic Financed Reconstruction Expenditure</t>
  </si>
  <si>
    <t xml:space="preserve">Domestic financed reconstruction expenditure</t>
  </si>
  <si>
    <t xml:space="preserve">L3_nonoil_investment </t>
  </si>
  <si>
    <t xml:space="preserve">Oil-For-Food Program Financed Reconstruction Expenditure</t>
  </si>
  <si>
    <t xml:space="preserve">OFFP financed reconstruction expenditure</t>
  </si>
  <si>
    <t xml:space="preserve">Grant Financed Reconstruction Expenditure</t>
  </si>
  <si>
    <t xml:space="preserve">Grant financed reconstruction expenditure</t>
  </si>
  <si>
    <t xml:space="preserve">Loan Financed Reconstruction Expenditure</t>
  </si>
  <si>
    <t xml:space="preserve">Loan financed reconstruction expenditure</t>
  </si>
  <si>
    <t xml:space="preserve">Oil Investment Expenditures </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</si>
  <si>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refineries)</t>
    </r>
  </si>
  <si>
    <t xml:space="preserve">Change in Outstanding Letters of Credit </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</si>
  <si>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outstanding</t>
    </r>
    <r>
      <rPr>
        <sz val="11"/>
        <color rgb="FF000000"/>
        <rFont val="Calibri"/>
        <family val="2"/>
        <charset val="134"/>
      </rPr>
      <t xml:space="preserve"> </t>
    </r>
    <r>
      <rPr>
        <sz val="11"/>
        <color rgb="FF000000"/>
        <rFont val="Arial"/>
        <family val="3"/>
        <charset val="134"/>
      </rPr>
      <t xml:space="preserve">Letters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increase]</t>
    </r>
    <r>
      <rPr>
        <sz val="11"/>
        <color rgb="FF000000"/>
        <rFont val="Calibri"/>
        <family val="2"/>
        <charset val="134"/>
      </rPr>
      <t xml:space="preserve">  </t>
    </r>
    <r>
      <rPr>
        <sz val="11"/>
        <color rgb="FF000000"/>
        <rFont val="Arial"/>
        <family val="3"/>
        <charset val="134"/>
      </rPr>
      <t xml:space="preserve">5/</t>
    </r>
  </si>
  <si>
    <t xml:space="preserve">Returned Letters of Credit</t>
  </si>
  <si>
    <r>
      <rPr>
        <sz val="11"/>
        <color rgb="FF000000"/>
        <rFont val="Arial"/>
        <family val="3"/>
        <charset val="134"/>
      </rPr>
      <t xml:space="preserve">Returned</t>
    </r>
    <r>
      <rPr>
        <sz val="11"/>
        <color rgb="FF000000"/>
        <rFont val="Calibri"/>
        <family val="2"/>
        <charset val="134"/>
      </rPr>
      <t xml:space="preserve"> </t>
    </r>
    <r>
      <rPr>
        <sz val="11"/>
        <color rgb="FF000000"/>
        <rFont val="Arial"/>
        <family val="3"/>
        <charset val="134"/>
      </rPr>
      <t xml:space="preserve">LCs</t>
    </r>
  </si>
  <si>
    <t xml:space="preserve">Balance (including grants)</t>
  </si>
  <si>
    <t xml:space="preserve">Balance (excluding grants)</t>
  </si>
  <si>
    <r>
      <rPr>
        <sz val="11"/>
        <color rgb="FF000000"/>
        <rFont val="Calibri"/>
        <family val="2"/>
        <charset val="1"/>
      </rPr>
      <t xml:space="preserve">Financing, </t>
    </r>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</si>
  <si>
    <t xml:space="preserve">External financing</t>
  </si>
  <si>
    <t xml:space="preserve">Assets Held Abroad</t>
  </si>
  <si>
    <t xml:space="preserve">Assets held abroad</t>
  </si>
  <si>
    <t xml:space="preserve">Other Financing </t>
  </si>
  <si>
    <t xml:space="preserve">Other financing 3</t>
  </si>
  <si>
    <t xml:space="preserve">Arrears</t>
  </si>
  <si>
    <r>
      <rPr>
        <sz val="11"/>
        <color rgb="FF000000"/>
        <rFont val="Segoe UI"/>
        <family val="3"/>
        <charset val="134"/>
      </rPr>
      <t xml:space="preserve">SDR</t>
    </r>
    <r>
      <rPr>
        <sz val="11"/>
        <color rgb="FF000000"/>
        <rFont val="Calibri"/>
        <family val="2"/>
        <charset val="134"/>
      </rPr>
      <t xml:space="preserve"> </t>
    </r>
    <r>
      <rPr>
        <sz val="11"/>
        <color rgb="FF000000"/>
        <rFont val="Segoe UI"/>
        <family val="3"/>
        <charset val="134"/>
      </rPr>
      <t xml:space="preserve">Allocation</t>
    </r>
  </si>
  <si>
    <r>
      <rPr>
        <sz val="11"/>
        <color rgb="FF000000"/>
        <rFont val="Segoe UI"/>
        <family val="3"/>
        <charset val="134"/>
      </rPr>
      <t xml:space="preserve">Commercial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loans</t>
    </r>
  </si>
  <si>
    <t xml:space="preserve">Other Domestic Bank Financing</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</si>
  <si>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</si>
  <si>
    <t xml:space="preserve">T-bills</t>
  </si>
  <si>
    <t xml:space="preserve">Non Bank Financing</t>
  </si>
  <si>
    <t xml:space="preserve">Non bank financing</t>
  </si>
  <si>
    <t xml:space="preserve">Finance gap </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</si>
  <si>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</si>
  <si>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</si>
  <si>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</si>
  <si>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</si>
  <si>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</si>
  <si>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</si>
  <si>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</si>
  <si>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JM</t>
  </si>
  <si>
    <t xml:space="preserve"> Jamaica: Summary of Central Government Operations</t>
  </si>
  <si>
    <t xml:space="preserve">(  Jamaican Dollars )</t>
  </si>
  <si>
    <t xml:space="preserve">2021/22</t>
  </si>
  <si>
    <t xml:space="preserve">Budgetary revenue and grants</t>
  </si>
  <si>
    <t xml:space="preserve">Income and profits</t>
  </si>
  <si>
    <t xml:space="preserve">Other companies</t>
  </si>
  <si>
    <t xml:space="preserve">L4_income_profits </t>
  </si>
  <si>
    <t xml:space="preserve">Income tax (PAYE) </t>
  </si>
  <si>
    <t xml:space="preserve">PAYE</t>
  </si>
  <si>
    <t xml:space="preserve">Other Income and Profits  </t>
  </si>
  <si>
    <t xml:space="preserve">Production and consumption</t>
  </si>
  <si>
    <t xml:space="preserve">Value- added tax (GCT)</t>
  </si>
  <si>
    <t xml:space="preserve">GCT (Local)</t>
  </si>
  <si>
    <t xml:space="preserve">L4_Production</t>
  </si>
  <si>
    <t xml:space="preserve">Other production and consumption</t>
  </si>
  <si>
    <t xml:space="preserve">Value- added tax (GCT Imports)</t>
  </si>
  <si>
    <t xml:space="preserve">GCT (Imports)</t>
  </si>
  <si>
    <t xml:space="preserve">L4_International_trade</t>
  </si>
  <si>
    <t xml:space="preserve">Other International trade taxes </t>
  </si>
  <si>
    <t xml:space="preserve">Budgetary expenditure</t>
  </si>
  <si>
    <t xml:space="preserve">Primary expenditure</t>
  </si>
  <si>
    <t xml:space="preserve">Wage and salaries</t>
  </si>
  <si>
    <r>
      <rPr>
        <sz val="11"/>
        <color rgb="FF000000"/>
        <rFont val="Calibri"/>
        <family val="2"/>
        <charset val="134"/>
      </rPr>
      <t xml:space="preserve">                       </t>
    </r>
    <r>
      <rPr>
        <sz val="11"/>
        <color rgb="FF000000"/>
        <rFont val="Segoe UI"/>
        <family val="3"/>
        <charset val="134"/>
      </rPr>
      <t xml:space="preserve">Base</t>
    </r>
    <r>
      <rPr>
        <sz val="11"/>
        <color rgb="FF000000"/>
        <rFont val="Calibri"/>
        <family val="2"/>
        <charset val="134"/>
      </rPr>
      <t xml:space="preserve"> </t>
    </r>
    <r>
      <rPr>
        <sz val="11"/>
        <color rgb="FF000000"/>
        <rFont val="Segoe UI"/>
        <family val="3"/>
        <charset val="134"/>
      </rPr>
      <t xml:space="preserve">wage</t>
    </r>
  </si>
  <si>
    <t xml:space="preserve">L3_wages_salaries</t>
  </si>
  <si>
    <t xml:space="preserve">        Backpay         </t>
  </si>
  <si>
    <t xml:space="preserve">Programme expenditure</t>
  </si>
  <si>
    <t xml:space="preserve">        Employer Contributions 4/</t>
  </si>
  <si>
    <t xml:space="preserve">       …</t>
  </si>
  <si>
    <t xml:space="preserve">  …</t>
  </si>
  <si>
    <t xml:space="preserve">L3_Interest </t>
  </si>
  <si>
    <t xml:space="preserve">BoJ special issue bonds</t>
  </si>
  <si>
    <t xml:space="preserve">Budget Balance</t>
  </si>
  <si>
    <t xml:space="preserve">primary budget balance</t>
  </si>
  <si>
    <t xml:space="preserve">public entities balance</t>
  </si>
  <si>
    <t xml:space="preserve">public sector balance</t>
  </si>
  <si>
    <t xml:space="preserve">principal repayments</t>
  </si>
  <si>
    <t xml:space="preserve">domestic </t>
  </si>
  <si>
    <t xml:space="preserve">gross financing needs</t>
  </si>
  <si>
    <t xml:space="preserve">Gross financing sources</t>
  </si>
  <si>
    <t xml:space="preserve">Compensatory flows from PetroCaribe Development Fund</t>
  </si>
  <si>
    <t xml:space="preserve">Of which: compensatory flows from PCDF</t>
  </si>
  <si>
    <t xml:space="preserve">L2_dometic_finance</t>
  </si>
  <si>
    <t xml:space="preserve">     …</t>
  </si>
  <si>
    <t xml:space="preserve">divestment+ deposit drawdown </t>
  </si>
  <si>
    <t xml:space="preserve">Income and profits </t>
  </si>
  <si>
    <t xml:space="preserve">International trade taxes</t>
  </si>
  <si>
    <t xml:space="preserve">Domestic Interest check </t>
  </si>
  <si>
    <t xml:space="preserve">JO</t>
  </si>
  <si>
    <t xml:space="preserve">Jordan: Central Government: Summary of Fiscal Operations</t>
  </si>
  <si>
    <t xml:space="preserve">( Jordanian dinars)</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</si>
  <si>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</si>
  <si>
    <t xml:space="preserve">General Sales Tax</t>
  </si>
  <si>
    <r>
      <rPr>
        <sz val="11"/>
        <color rgb="FF000000"/>
        <rFont val="Segoe UI"/>
        <family val="3"/>
        <charset val="134"/>
      </rPr>
      <t xml:space="preserve">General</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t>
    </r>
  </si>
  <si>
    <t xml:space="preserve">Taxes on Foreign Trade</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</si>
  <si>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trade</t>
    </r>
  </si>
  <si>
    <t xml:space="preserve">Oil Surplus</t>
  </si>
  <si>
    <t xml:space="preserve">Oil surplus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</si>
  <si>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unidentified</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</si>
  <si>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expenditures,</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cash</t>
    </r>
  </si>
  <si>
    <t xml:space="preserve">L3_Interest</t>
  </si>
  <si>
    <t xml:space="preserve">Military Expenditure</t>
  </si>
  <si>
    <r>
      <rPr>
        <sz val="11"/>
        <color rgb="FF000000"/>
        <rFont val="Segoe UI"/>
        <family val="3"/>
        <charset val="134"/>
      </rPr>
      <t xml:space="preserve">Military</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</si>
  <si>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subsidies</t>
    </r>
  </si>
  <si>
    <t xml:space="preserve">Food Subsidy</t>
  </si>
  <si>
    <r>
      <rPr>
        <sz val="11"/>
        <color rgb="FF000000"/>
        <rFont val="Segoe UI"/>
        <family val="3"/>
        <charset val="134"/>
      </rPr>
      <t xml:space="preserve">Food</t>
    </r>
    <r>
      <rPr>
        <sz val="11"/>
        <color rgb="FF000000"/>
        <rFont val="Calibri"/>
        <family val="2"/>
        <charset val="134"/>
      </rPr>
      <t xml:space="preserve"> </t>
    </r>
    <r>
      <rPr>
        <sz val="11"/>
        <color rgb="FF000000"/>
        <rFont val="Segoe UI"/>
        <family val="3"/>
        <charset val="134"/>
      </rPr>
      <t xml:space="preserve">subsidy</t>
    </r>
  </si>
  <si>
    <r>
      <rPr>
        <sz val="11"/>
        <color rgb="FF000000"/>
        <rFont val="Segoe UI"/>
        <family val="3"/>
        <charset val="134"/>
      </rPr>
      <t xml:space="preserve">Transfers,</t>
    </r>
    <r>
      <rPr>
        <sz val="11"/>
        <color rgb="FF000000"/>
        <rFont val="Calibri"/>
        <family val="2"/>
        <charset val="134"/>
      </rPr>
      <t xml:space="preserve"> </t>
    </r>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</si>
  <si>
    <t xml:space="preserve">Targeted Payments for Energy</t>
  </si>
  <si>
    <r>
      <rPr>
        <sz val="11"/>
        <color rgb="FF000000"/>
        <rFont val="Segoe UI"/>
        <family val="3"/>
        <charset val="134"/>
      </rPr>
      <t xml:space="preserve">Targeted</t>
    </r>
    <r>
      <rPr>
        <sz val="11"/>
        <color rgb="FF000000"/>
        <rFont val="Calibri"/>
        <family val="2"/>
        <charset val="134"/>
      </rPr>
      <t xml:space="preserve"> </t>
    </r>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energy</t>
    </r>
  </si>
  <si>
    <t xml:space="preserve">Transfer to Health Fund</t>
  </si>
  <si>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fund</t>
    </r>
  </si>
  <si>
    <t xml:space="preserve">Energy Arrears Clearance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</si>
  <si>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transfers</t>
    </r>
  </si>
  <si>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</si>
  <si>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t xml:space="preserve">Transfer to National Electric Power Company</t>
  </si>
  <si>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NEPCO</t>
    </r>
    <r>
      <rPr>
        <sz val="11"/>
        <color rgb="FF000000"/>
        <rFont val="Calibri"/>
        <family val="2"/>
        <charset val="134"/>
      </rPr>
      <t xml:space="preserve"> </t>
    </r>
    <r>
      <rPr>
        <sz val="11"/>
        <color rgb="FF000000"/>
        <rFont val="Segoe UI"/>
        <family val="3"/>
        <charset val="134"/>
      </rPr>
      <t xml:space="preserve">1/</t>
    </r>
  </si>
  <si>
    <t xml:space="preserve">Transfer To Water Authority of Jordan </t>
  </si>
  <si>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WAJ</t>
    </r>
    <r>
      <rPr>
        <sz val="11"/>
        <color rgb="FF000000"/>
        <rFont val="Calibri"/>
        <family val="2"/>
        <charset val="134"/>
      </rPr>
      <t xml:space="preserve"> </t>
    </r>
    <r>
      <rPr>
        <sz val="11"/>
        <color rgb="FF000000"/>
        <rFont val="Segoe UI"/>
        <family val="3"/>
        <charset val="134"/>
      </rPr>
      <t xml:space="preserve">1/</t>
    </r>
  </si>
  <si>
    <t xml:space="preserve">Adjustment on Other Receivables and Payables </t>
  </si>
  <si>
    <r>
      <rPr>
        <sz val="11"/>
        <color rgb="FF000000"/>
        <rFont val="Segoe UI"/>
        <family val="3"/>
        <charset val="134"/>
      </rPr>
      <t xml:space="preserve">Adjustment</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receivables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payables</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cash)</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</si>
  <si>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above</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line</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</si>
  <si>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</si>
  <si>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without</t>
    </r>
    <r>
      <rPr>
        <sz val="11"/>
        <color rgb="FF000000"/>
        <rFont val="Calibri"/>
        <family val="2"/>
        <charset val="134"/>
      </rPr>
      <t xml:space="preserve"> </t>
    </r>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measures</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</si>
  <si>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measures</t>
    </r>
    <r>
      <rPr>
        <sz val="11"/>
        <color rgb="FF000000"/>
        <rFont val="Calibri"/>
        <family val="2"/>
        <charset val="134"/>
      </rPr>
      <t xml:space="preserve"> </t>
    </r>
    <r>
      <rPr>
        <sz val="11"/>
        <color rgb="FF000000"/>
        <rFont val="Segoe UI"/>
        <family val="3"/>
        <charset val="134"/>
      </rPr>
      <t xml:space="preserve">needed</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</si>
  <si>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after</t>
    </r>
    <r>
      <rPr>
        <sz val="11"/>
        <color rgb="FF000000"/>
        <rFont val="Calibri"/>
        <family val="2"/>
        <charset val="134"/>
      </rPr>
      <t xml:space="preserve"> </t>
    </r>
    <r>
      <rPr>
        <sz val="11"/>
        <color rgb="FF000000"/>
        <rFont val="Segoe UI"/>
        <family val="3"/>
        <charset val="134"/>
      </rPr>
      <t xml:space="preserve">all</t>
    </r>
    <r>
      <rPr>
        <sz val="11"/>
        <color rgb="FF000000"/>
        <rFont val="Calibri"/>
        <family val="2"/>
        <charset val="134"/>
      </rPr>
      <t xml:space="preserve"> </t>
    </r>
    <r>
      <rPr>
        <sz val="11"/>
        <color rgb="FF000000"/>
        <rFont val="Segoe UI"/>
        <family val="3"/>
        <charset val="134"/>
      </rPr>
      <t xml:space="preserve">measures</t>
    </r>
  </si>
  <si>
    <t xml:space="preserve">Domestic financing (net) </t>
  </si>
  <si>
    <t xml:space="preserve">Central Bank of Jordan  On-Lending Of Net IMF Financing</t>
  </si>
  <si>
    <t xml:space="preserve">CBJ on-lending of net IMF financing</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</si>
  <si>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</si>
  <si>
    <t xml:space="preserve">Domestic Nonbank Financing</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</si>
  <si>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</si>
  <si>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</si>
  <si>
    <t xml:space="preserve">% net Lending check </t>
  </si>
  <si>
    <t xml:space="preserve">KZ</t>
  </si>
  <si>
    <t xml:space="preserve">Kazakhstan: General Government Fiscal Operations</t>
  </si>
  <si>
    <t xml:space="preserve">( tenge)</t>
  </si>
  <si>
    <t xml:space="preserve"> Oil revenue</t>
  </si>
  <si>
    <t xml:space="preserve"> Capital revenue</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</si>
  <si>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transactions</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</si>
  <si>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</si>
  <si>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 and transfers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</si>
  <si>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</si>
  <si>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1/</t>
    </r>
  </si>
  <si>
    <t xml:space="preserve"> Extension of credits</t>
  </si>
  <si>
    <t xml:space="preserve"> Repayment of credits</t>
  </si>
  <si>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</si>
  <si>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</si>
  <si>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</si>
  <si>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receipts</t>
    </r>
  </si>
  <si>
    <t xml:space="preserve">The National Fund of the Republic of Kazakhstan</t>
  </si>
  <si>
    <r>
      <rPr>
        <sz val="11"/>
        <color rgb="FF000000"/>
        <rFont val="Arial"/>
        <family val="3"/>
        <charset val="134"/>
      </rPr>
      <t xml:space="preserve">NFRK</t>
    </r>
    <r>
      <rPr>
        <sz val="11"/>
        <color rgb="FF000000"/>
        <rFont val="Calibri"/>
        <family val="2"/>
        <charset val="134"/>
      </rPr>
      <t xml:space="preserve"> </t>
    </r>
    <r>
      <rPr>
        <sz val="11"/>
        <color rgb="FF000000"/>
        <rFont val="Arial"/>
        <family val="3"/>
        <charset val="134"/>
      </rPr>
      <t xml:space="preserve">2/</t>
    </r>
  </si>
  <si>
    <t xml:space="preserve">Total Revenue Check </t>
  </si>
  <si>
    <t xml:space="preserve">%- net lending</t>
  </si>
  <si>
    <t xml:space="preserve">KE</t>
  </si>
  <si>
    <t xml:space="preserve">Kenya: Central Government Financial Operations</t>
  </si>
  <si>
    <t xml:space="preserve">(Kenyan shillings)</t>
  </si>
  <si>
    <t xml:space="preserve">Income tax</t>
  </si>
  <si>
    <t xml:space="preserve">Import Duty </t>
  </si>
  <si>
    <t xml:space="preserve">Import duty </t>
  </si>
  <si>
    <t xml:space="preserve">Excise duty</t>
  </si>
  <si>
    <t xml:space="preserve">Value-added tax</t>
  </si>
  <si>
    <t xml:space="preserve">Investment Income</t>
  </si>
  <si>
    <t xml:space="preserve">Investment income</t>
  </si>
  <si>
    <r>
      <rPr>
        <sz val="12"/>
        <color rgb="FF545454"/>
        <rFont val="Arial"/>
        <family val="2"/>
        <charset val="1"/>
      </rPr>
      <t xml:space="preserve"> </t>
    </r>
    <r>
      <rPr>
        <b val="true"/>
        <sz val="12"/>
        <color rgb="FF6A6A6A"/>
        <rFont val="Arial"/>
        <family val="2"/>
        <charset val="1"/>
      </rPr>
      <t xml:space="preserve">Local Authority Transfer Fund</t>
    </r>
  </si>
  <si>
    <t xml:space="preserve">LATF </t>
  </si>
  <si>
    <t xml:space="preserve">Ministerial and Departmental Fees (AIA)</t>
  </si>
  <si>
    <t xml:space="preserve">Railway Levy</t>
  </si>
  <si>
    <t xml:space="preserve">Food/debt relief grants</t>
  </si>
  <si>
    <t xml:space="preserve">Expenditure and net lending</t>
  </si>
  <si>
    <t xml:space="preserve">Transfer to counties</t>
  </si>
  <si>
    <t xml:space="preserve">Domestic interest</t>
  </si>
  <si>
    <t xml:space="preserve">Foreign interest due</t>
  </si>
  <si>
    <t xml:space="preserve">Wages and benefits (civil service)</t>
  </si>
  <si>
    <t xml:space="preserve">Civil Service Reform</t>
  </si>
  <si>
    <t xml:space="preserve">Civil service reform</t>
  </si>
  <si>
    <t xml:space="preserve">Pensions, etc.</t>
  </si>
  <si>
    <t xml:space="preserve"> Education (free primary and secondary)</t>
  </si>
  <si>
    <t xml:space="preserve">of which: Education (free primary and secondary)</t>
  </si>
  <si>
    <t xml:space="preserve">L3_other_recurrent</t>
  </si>
  <si>
    <t xml:space="preserve">Social Spending</t>
  </si>
  <si>
    <r>
      <rPr>
        <sz val="11"/>
        <color rgb="FF000000"/>
        <rFont val="Arial Narrow"/>
        <family val="3"/>
        <charset val="134"/>
      </rPr>
      <t xml:space="preserve">of</t>
    </r>
    <r>
      <rPr>
        <sz val="11"/>
        <color rgb="FF000000"/>
        <rFont val="Calibri"/>
        <family val="2"/>
        <charset val="134"/>
      </rPr>
      <t xml:space="preserve"> </t>
    </r>
    <r>
      <rPr>
        <sz val="11"/>
        <color rgb="FF000000"/>
        <rFont val="Arial Narrow"/>
        <family val="3"/>
        <charset val="134"/>
      </rPr>
      <t xml:space="preserve">which:</t>
    </r>
    <r>
      <rPr>
        <sz val="11"/>
        <color rgb="FF000000"/>
        <rFont val="Calibri"/>
        <family val="2"/>
        <charset val="134"/>
      </rPr>
      <t xml:space="preserve"> </t>
    </r>
    <r>
      <rPr>
        <sz val="11"/>
        <color rgb="FF000000"/>
        <rFont val="Arial Narrow"/>
        <family val="3"/>
        <charset val="134"/>
      </rPr>
      <t xml:space="preserve">Social</t>
    </r>
    <r>
      <rPr>
        <sz val="11"/>
        <color rgb="FF000000"/>
        <rFont val="Calibri"/>
        <family val="2"/>
        <charset val="134"/>
      </rPr>
      <t xml:space="preserve"> </t>
    </r>
    <r>
      <rPr>
        <sz val="11"/>
        <color rgb="FF000000"/>
        <rFont val="Arial Narrow"/>
        <family val="3"/>
        <charset val="134"/>
      </rPr>
      <t xml:space="preserve">Spending</t>
    </r>
  </si>
  <si>
    <t xml:space="preserve">Ministerial Recurrent AIA</t>
  </si>
  <si>
    <t xml:space="preserve">of which: Ministerial recurrent AIA</t>
  </si>
  <si>
    <t xml:space="preserve">Defense and National Security Intelligence Service</t>
  </si>
  <si>
    <t xml:space="preserve">Defense and NSIS</t>
  </si>
  <si>
    <t xml:space="preserve">Development and net lending</t>
  </si>
  <si>
    <t xml:space="preserve">of which: spending by counties</t>
  </si>
  <si>
    <t xml:space="preserve">--</t>
  </si>
  <si>
    <t xml:space="preserve">Foreign financed</t>
  </si>
  <si>
    <r>
      <rPr>
        <sz val="11"/>
        <color rgb="FF000000"/>
        <rFont val="Arial Narrow"/>
        <family val="3"/>
        <charset val="134"/>
      </rPr>
      <t xml:space="preserve">Standard Gauge Railway (phase 1)</t>
    </r>
    <r>
      <rPr>
        <sz val="11"/>
        <color rgb="FF000000"/>
        <rFont val="Calibri"/>
        <family val="2"/>
        <charset val="134"/>
      </rPr>
      <t xml:space="preserve"> P</t>
    </r>
    <r>
      <rPr>
        <sz val="11"/>
        <color rgb="FF000000"/>
        <rFont val="Arial Narrow"/>
        <family val="3"/>
        <charset val="134"/>
      </rPr>
      <t xml:space="preserve">roject</t>
    </r>
  </si>
  <si>
    <r>
      <rPr>
        <sz val="11"/>
        <color rgb="FF000000"/>
        <rFont val="Arial Narrow"/>
        <family val="3"/>
        <charset val="134"/>
      </rPr>
      <t xml:space="preserve">of</t>
    </r>
    <r>
      <rPr>
        <sz val="11"/>
        <color rgb="FF000000"/>
        <rFont val="Calibri"/>
        <family val="2"/>
        <charset val="134"/>
      </rPr>
      <t xml:space="preserve"> </t>
    </r>
    <r>
      <rPr>
        <sz val="11"/>
        <color rgb="FF000000"/>
        <rFont val="Arial Narrow"/>
        <family val="3"/>
        <charset val="134"/>
      </rPr>
      <t xml:space="preserve">which:</t>
    </r>
    <r>
      <rPr>
        <sz val="11"/>
        <color rgb="FF000000"/>
        <rFont val="Calibri"/>
        <family val="2"/>
        <charset val="134"/>
      </rPr>
      <t xml:space="preserve"> </t>
    </r>
    <r>
      <rPr>
        <sz val="11"/>
        <color rgb="FF000000"/>
        <rFont val="Arial Narrow"/>
        <family val="3"/>
        <charset val="134"/>
      </rPr>
      <t xml:space="preserve">SGR</t>
    </r>
    <r>
      <rPr>
        <sz val="11"/>
        <color rgb="FF000000"/>
        <rFont val="Calibri"/>
        <family val="2"/>
        <charset val="134"/>
      </rPr>
      <t xml:space="preserve"> </t>
    </r>
    <r>
      <rPr>
        <sz val="11"/>
        <color rgb="FF000000"/>
        <rFont val="Arial Narrow"/>
        <family val="3"/>
        <charset val="134"/>
      </rPr>
      <t xml:space="preserve">(phase</t>
    </r>
    <r>
      <rPr>
        <sz val="11"/>
        <color rgb="FF000000"/>
        <rFont val="Calibri"/>
        <family val="2"/>
        <charset val="134"/>
      </rPr>
      <t xml:space="preserve"> </t>
    </r>
    <r>
      <rPr>
        <sz val="11"/>
        <color rgb="FF000000"/>
        <rFont val="Arial Narrow"/>
        <family val="3"/>
        <charset val="134"/>
      </rPr>
      <t xml:space="preserve">1)</t>
    </r>
    <r>
      <rPr>
        <sz val="11"/>
        <color rgb="FF000000"/>
        <rFont val="Calibri"/>
        <family val="2"/>
        <charset val="134"/>
      </rPr>
      <t xml:space="preserve"> </t>
    </r>
    <r>
      <rPr>
        <sz val="11"/>
        <color rgb="FF000000"/>
        <rFont val="Arial Narrow"/>
        <family val="3"/>
        <charset val="134"/>
      </rPr>
      <t xml:space="preserve">project</t>
    </r>
  </si>
  <si>
    <t xml:space="preserve">L3_foreign_financed</t>
  </si>
  <si>
    <t xml:space="preserve">Pending Bills </t>
  </si>
  <si>
    <t xml:space="preserve">Pending bills </t>
  </si>
  <si>
    <t xml:space="preserve">Drought Expenditures</t>
  </si>
  <si>
    <t xml:space="preserve">Drought expenditures</t>
  </si>
  <si>
    <t xml:space="preserve">Constitutional Reform </t>
  </si>
  <si>
    <t xml:space="preserve">Balance (commitment basis, excluding grants)</t>
  </si>
  <si>
    <t xml:space="preserve">Balance (commitment basis, including grants)</t>
  </si>
  <si>
    <t xml:space="preserve">Adjustments to cash basis</t>
  </si>
  <si>
    <t xml:space="preserve">Balance (cash basis, including grants)</t>
  </si>
  <si>
    <t xml:space="preserve">Net foreign financing</t>
  </si>
  <si>
    <t xml:space="preserve">Program loans</t>
  </si>
  <si>
    <t xml:space="preserve">Commercial Borrowing</t>
  </si>
  <si>
    <t xml:space="preserve">Commercial borrowing</t>
  </si>
  <si>
    <t xml:space="preserve">Other loans (incl. Standard Gauge Railway loan from China)</t>
  </si>
  <si>
    <t xml:space="preserve">Repayments Due</t>
  </si>
  <si>
    <t xml:space="preserve">Repayments due</t>
  </si>
  <si>
    <t xml:space="preserve">Exeptional finanancing </t>
  </si>
  <si>
    <r>
      <rPr>
        <sz val="11"/>
        <color rgb="FF000000"/>
        <rFont val="Arial"/>
        <family val="2"/>
        <charset val="1"/>
      </rPr>
      <t xml:space="preserve">Change</t>
    </r>
    <r>
      <rPr>
        <sz val="11"/>
        <color rgb="FF000000"/>
        <rFont val="Calibri"/>
        <family val="2"/>
        <charset val="1"/>
      </rPr>
      <t xml:space="preserve"> </t>
    </r>
    <r>
      <rPr>
        <sz val="11"/>
        <color rgb="FF000000"/>
        <rFont val="Arial"/>
        <family val="2"/>
        <charset val="1"/>
      </rPr>
      <t xml:space="preserve">in</t>
    </r>
    <r>
      <rPr>
        <sz val="11"/>
        <color rgb="FF000000"/>
        <rFont val="Calibri"/>
        <family val="2"/>
        <charset val="1"/>
      </rPr>
      <t xml:space="preserve">  </t>
    </r>
    <r>
      <rPr>
        <sz val="11"/>
        <color rgb="FF000000"/>
        <rFont val="Arial"/>
        <family val="2"/>
        <charset val="1"/>
      </rPr>
      <t xml:space="preserve">arrears</t>
    </r>
    <r>
      <rPr>
        <sz val="11"/>
        <color rgb="FF000000"/>
        <rFont val="Calibri"/>
        <family val="2"/>
        <charset val="1"/>
      </rPr>
      <t xml:space="preserve"> </t>
    </r>
  </si>
  <si>
    <t xml:space="preserve">Other External Finance </t>
  </si>
  <si>
    <t xml:space="preserve">Rescheduling / debt swap</t>
  </si>
  <si>
    <t xml:space="preserve">Net domestic financing (without privatization)</t>
  </si>
  <si>
    <t xml:space="preserve">other domestic </t>
  </si>
  <si>
    <t xml:space="preserve">Disbursements check </t>
  </si>
  <si>
    <t xml:space="preserve">domestic finanace</t>
  </si>
  <si>
    <t xml:space="preserve">KI</t>
  </si>
  <si>
    <t xml:space="preserve"> Kiribati: Summary of Central Government Operations</t>
  </si>
  <si>
    <t xml:space="preserve">( Australian dollars)</t>
  </si>
  <si>
    <t xml:space="preserve">Of which:  Personal income tax </t>
  </si>
  <si>
    <t xml:space="preserve">Company Tax</t>
  </si>
  <si>
    <t xml:space="preserve">Company tax</t>
  </si>
  <si>
    <t xml:space="preserve">Import Duties</t>
  </si>
  <si>
    <t xml:space="preserve">Import duties</t>
  </si>
  <si>
    <t xml:space="preserve">Value added Tax and Excise</t>
  </si>
  <si>
    <t xml:space="preserve">VAT &amp; Excise</t>
  </si>
  <si>
    <t xml:space="preserve">Other taxes (hotel)</t>
  </si>
  <si>
    <t xml:space="preserve">Fishing License Fees</t>
  </si>
  <si>
    <r>
      <rPr>
        <i val="true"/>
        <sz val="11"/>
        <color rgb="FF000000"/>
        <rFont val="Calibri"/>
        <family val="3"/>
        <charset val="134"/>
      </rPr>
      <t xml:space="preserve">Of</t>
    </r>
    <r>
      <rPr>
        <sz val="11"/>
        <color rgb="FF000000"/>
        <rFont val="Calibri"/>
        <family val="3"/>
        <charset val="134"/>
      </rPr>
      <t xml:space="preserve"> </t>
    </r>
    <r>
      <rPr>
        <i val="true"/>
        <sz val="11"/>
        <color rgb="FF000000"/>
        <rFont val="Calibri"/>
        <family val="3"/>
        <charset val="134"/>
      </rPr>
      <t xml:space="preserve">which:</t>
    </r>
    <r>
      <rPr>
        <sz val="11"/>
        <color rgb="FF000000"/>
        <rFont val="Calibri"/>
        <family val="3"/>
        <charset val="134"/>
      </rPr>
      <t xml:space="preserve"> Fishing license fees</t>
    </r>
  </si>
  <si>
    <t xml:space="preserve">External grants</t>
  </si>
  <si>
    <r>
      <rPr>
        <i val="true"/>
        <sz val="11"/>
        <color rgb="FF000000"/>
        <rFont val="Calibri"/>
        <family val="3"/>
        <charset val="134"/>
      </rPr>
      <t xml:space="preserve">Of</t>
    </r>
    <r>
      <rPr>
        <sz val="11"/>
        <color rgb="FF000000"/>
        <rFont val="Calibri"/>
        <family val="3"/>
        <charset val="134"/>
      </rPr>
      <t xml:space="preserve"> </t>
    </r>
    <r>
      <rPr>
        <i val="true"/>
        <sz val="11"/>
        <color rgb="FF000000"/>
        <rFont val="Calibri"/>
        <family val="3"/>
        <charset val="134"/>
      </rPr>
      <t xml:space="preserve">which:</t>
    </r>
    <r>
      <rPr>
        <sz val="11"/>
        <color rgb="FF000000"/>
        <rFont val="Calibri"/>
        <family val="3"/>
        <charset val="134"/>
      </rPr>
      <t xml:space="preserve"> Wages and salaries</t>
    </r>
  </si>
  <si>
    <t xml:space="preserve">Subsidies to public enterprises </t>
  </si>
  <si>
    <t xml:space="preserve">Repayments</t>
  </si>
  <si>
    <t xml:space="preserve">L3_other_current</t>
  </si>
  <si>
    <t xml:space="preserve">  Interest Payments</t>
  </si>
  <si>
    <t xml:space="preserve">  Interest payments</t>
  </si>
  <si>
    <t xml:space="preserve">Others</t>
  </si>
  <si>
    <t xml:space="preserve">Development expenditure </t>
  </si>
  <si>
    <t xml:space="preserve"> Net lending </t>
  </si>
  <si>
    <t xml:space="preserve">Current fiscal balance </t>
  </si>
  <si>
    <t xml:space="preserve">Overall balance </t>
  </si>
  <si>
    <t xml:space="preserve">Revenue Equalization And Reserve Fund</t>
  </si>
  <si>
    <t xml:space="preserve">Revenue Equalization and Reserve Fund</t>
  </si>
  <si>
    <t xml:space="preserve">Consolidated Fund</t>
  </si>
  <si>
    <t xml:space="preserve">Development Fund</t>
  </si>
  <si>
    <t xml:space="preserve">cash account</t>
  </si>
  <si>
    <t xml:space="preserve">Stabex Fund</t>
  </si>
  <si>
    <t xml:space="preserve">STABEX Fund</t>
  </si>
  <si>
    <t xml:space="preserve">Project Loans </t>
  </si>
  <si>
    <t xml:space="preserve">Project loans (net)</t>
  </si>
  <si>
    <t xml:space="preserve">Other Sources</t>
  </si>
  <si>
    <t xml:space="preserve">Other sources</t>
  </si>
  <si>
    <t xml:space="preserve">XK</t>
  </si>
  <si>
    <t xml:space="preserve">  Kosovo: Consolidated Government Budget</t>
  </si>
  <si>
    <t xml:space="preserve">(euros)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</si>
  <si>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</si>
  <si>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revenue</t>
    </r>
  </si>
  <si>
    <t xml:space="preserve">Tax Refunds</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</si>
  <si>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refunds</t>
    </r>
  </si>
  <si>
    <t xml:space="preserve">Trust Fund for The 2010 Debt Service to The World Bank</t>
  </si>
  <si>
    <t xml:space="preserve">Trust fund for the 2010 debt service to the World Bank</t>
  </si>
  <si>
    <r>
      <rPr>
        <sz val="11"/>
        <color rgb="FF000000"/>
        <rFont val="Segoe UI"/>
        <family val="3"/>
        <charset val="134"/>
      </rPr>
      <t xml:space="preserve">PAK-related</t>
    </r>
    <r>
      <rPr>
        <sz val="11"/>
        <color rgb="FF000000"/>
        <rFont val="Calibri"/>
        <family val="2"/>
        <charset val="134"/>
      </rPr>
      <t xml:space="preserve"> </t>
    </r>
    <r>
      <rPr>
        <sz val="11"/>
        <color rgb="FF000000"/>
        <rFont val="Segoe UI"/>
        <family val="3"/>
        <charset val="134"/>
      </rPr>
      <t xml:space="preserve">expenditures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</si>
  <si>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PAK</t>
    </r>
  </si>
  <si>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</si>
  <si>
    <t xml:space="preserve">Pension and Social Assistance</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</si>
  <si>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assistance</t>
    </r>
  </si>
  <si>
    <t xml:space="preserve">Other Transfers and Subsidies </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</si>
  <si>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2/</t>
    </r>
  </si>
  <si>
    <t xml:space="preserve">Reserve</t>
  </si>
  <si>
    <t xml:space="preserve">Highways</t>
  </si>
  <si>
    <t xml:space="preserve">R7</t>
  </si>
  <si>
    <t xml:space="preserve">L3_highways</t>
  </si>
  <si>
    <t xml:space="preserve">R6</t>
  </si>
  <si>
    <t xml:space="preserve">Expropriation</t>
  </si>
  <si>
    <t xml:space="preserve">Other Capital Spending</t>
  </si>
  <si>
    <t xml:space="preserve">Other capital spending</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</si>
  <si>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PAK</t>
    </r>
  </si>
  <si>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net</t>
    </r>
  </si>
  <si>
    <t xml:space="preserve">Overall balance (excluding highway expenditures)</t>
  </si>
  <si>
    <t xml:space="preserve">Drawings, incl. official financing</t>
  </si>
  <si>
    <t xml:space="preserve">Donor financing for new projects</t>
  </si>
  <si>
    <t xml:space="preserve">Domestic Borrowing </t>
  </si>
  <si>
    <t xml:space="preserve">Privatization Revenues</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</si>
  <si>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revenues</t>
    </r>
  </si>
  <si>
    <t xml:space="preserve">Other Financial Assets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</si>
  <si>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net</t>
    </r>
  </si>
  <si>
    <t xml:space="preserve">Own-Source Revenue </t>
  </si>
  <si>
    <r>
      <rPr>
        <sz val="11"/>
        <color rgb="FF000000"/>
        <rFont val="Segoe UI"/>
        <family val="3"/>
        <charset val="134"/>
      </rPr>
      <t xml:space="preserve">Own-source</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</si>
  <si>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t xml:space="preserve">Bank Balance </t>
  </si>
  <si>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(prog.;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</si>
  <si>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t xml:space="preserve">IMF financing</t>
  </si>
  <si>
    <t xml:space="preserve">primary revenue check </t>
  </si>
  <si>
    <t xml:space="preserve">taxes check </t>
  </si>
  <si>
    <t xml:space="preserve">current check</t>
  </si>
  <si>
    <t xml:space="preserve">subsidies and transfers</t>
  </si>
  <si>
    <t xml:space="preserve">higways check </t>
  </si>
  <si>
    <t xml:space="preserve">KG</t>
  </si>
  <si>
    <t xml:space="preserve">Kyrgyz Republic: General Government Finances</t>
  </si>
  <si>
    <t xml:space="preserve">(  soms)</t>
  </si>
  <si>
    <t xml:space="preserve">Act.</t>
  </si>
  <si>
    <t xml:space="preserve">Income Tax</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</si>
  <si>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</si>
  <si>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Payable</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individuals</t>
    </r>
  </si>
  <si>
    <t xml:space="preserve">L5_income_tax</t>
  </si>
  <si>
    <r>
      <rPr>
        <sz val="11"/>
        <color rgb="FF000000"/>
        <rFont val="Segoe UI"/>
        <family val="3"/>
        <charset val="134"/>
      </rPr>
      <t xml:space="preserve">Payable</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corporations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enterprises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</si>
  <si>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</si>
  <si>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General</t>
    </r>
    <r>
      <rPr>
        <sz val="11"/>
        <color rgb="FF000000"/>
        <rFont val="Calibri"/>
        <family val="2"/>
        <charset val="134"/>
      </rPr>
      <t xml:space="preserve"> </t>
    </r>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</si>
  <si>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Value-added</t>
    </r>
    <r>
      <rPr>
        <sz val="11"/>
        <color rgb="FF000000"/>
        <rFont val="Calibri"/>
        <family val="2"/>
        <charset val="134"/>
      </rPr>
      <t xml:space="preserve"> </t>
    </r>
    <r>
      <rPr>
        <sz val="11"/>
        <color rgb="FF000000"/>
        <rFont val="Segoe UI"/>
        <family val="3"/>
        <charset val="134"/>
      </rPr>
      <t xml:space="preserve">taxes</t>
    </r>
  </si>
  <si>
    <t xml:space="preserve">Customs</t>
  </si>
  <si>
    <r>
      <rPr>
        <sz val="11"/>
        <color rgb="FF000000"/>
        <rFont val="Segoe UI"/>
        <family val="3"/>
        <charset val="134"/>
      </rPr>
      <t xml:space="preserve">Property</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</si>
  <si>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Land</t>
    </r>
    <r>
      <rPr>
        <sz val="11"/>
        <color rgb="FF000000"/>
        <rFont val="Calibri"/>
        <family val="2"/>
        <charset val="134"/>
      </rPr>
      <t xml:space="preserve"> </t>
    </r>
    <r>
      <rPr>
        <sz val="11"/>
        <color rgb="FF000000"/>
        <rFont val="Segoe UI"/>
        <family val="3"/>
        <charset val="134"/>
      </rPr>
      <t xml:space="preserve">Tax</t>
    </r>
  </si>
  <si>
    <t xml:space="preserve">Land Tax</t>
  </si>
  <si>
    <r>
      <rPr>
        <sz val="11"/>
        <color rgb="FF000000"/>
        <rFont val="Segoe UI"/>
        <family val="3"/>
        <charset val="134"/>
      </rPr>
      <t xml:space="preserve">Land</t>
    </r>
    <r>
      <rPr>
        <sz val="11"/>
        <color rgb="FF000000"/>
        <rFont val="Calibri"/>
        <family val="2"/>
        <charset val="134"/>
      </rPr>
      <t xml:space="preserve"> </t>
    </r>
    <r>
      <rPr>
        <sz val="11"/>
        <color rgb="FF000000"/>
        <rFont val="Segoe UI"/>
        <family val="3"/>
        <charset val="134"/>
      </rPr>
      <t xml:space="preserve">tax</t>
    </r>
  </si>
  <si>
    <t xml:space="preserve">Road Tax And Emergency Fund</t>
  </si>
  <si>
    <r>
      <rPr>
        <sz val="11"/>
        <color rgb="FF000000"/>
        <rFont val="Segoe UI"/>
        <family val="3"/>
        <charset val="134"/>
      </rPr>
      <t xml:space="preserve">Road</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Emergency</t>
    </r>
    <r>
      <rPr>
        <sz val="11"/>
        <color rgb="FF000000"/>
        <rFont val="Calibri"/>
        <family val="2"/>
        <charset val="134"/>
      </rPr>
      <t xml:space="preserve"> </t>
    </r>
    <r>
      <rPr>
        <sz val="11"/>
        <color rgb="FF000000"/>
        <rFont val="Segoe UI"/>
        <family val="3"/>
        <charset val="134"/>
      </rPr>
      <t xml:space="preserve">Fund</t>
    </r>
  </si>
  <si>
    <t xml:space="preserve">Retail Sales Tax </t>
  </si>
  <si>
    <t xml:space="preserve">Retail sales tax </t>
  </si>
  <si>
    <t xml:space="preserve">New Turnover Tax</t>
  </si>
  <si>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turnover</t>
    </r>
    <r>
      <rPr>
        <sz val="11"/>
        <color rgb="FF000000"/>
        <rFont val="Calibri"/>
        <family val="2"/>
        <charset val="134"/>
      </rPr>
      <t xml:space="preserve"> </t>
    </r>
    <r>
      <rPr>
        <sz val="11"/>
        <color rgb="FF000000"/>
        <rFont val="Segoe UI"/>
        <family val="3"/>
        <charset val="134"/>
      </rPr>
      <t xml:space="preserve">tax</t>
    </r>
  </si>
  <si>
    <t xml:space="preserve">Social Fund </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</si>
  <si>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contribution)</t>
    </r>
  </si>
  <si>
    <t xml:space="preserve">Other Tax Revenue </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</si>
  <si>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</si>
  <si>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grants</t>
    </r>
  </si>
  <si>
    <t xml:space="preserve"> Public Investment Program Grants </t>
  </si>
  <si>
    <r>
      <rPr>
        <sz val="11"/>
        <color rgb="FF000000"/>
        <rFont val="Segoe UI"/>
        <family val="3"/>
        <charset val="134"/>
      </rPr>
      <t xml:space="preserve">PIP</t>
    </r>
    <r>
      <rPr>
        <sz val="11"/>
        <color rgb="FF000000"/>
        <rFont val="Calibri"/>
        <family val="2"/>
        <charset val="134"/>
      </rPr>
      <t xml:space="preserve"> </t>
    </r>
    <r>
      <rPr>
        <sz val="11"/>
        <color rgb="FF000000"/>
        <rFont val="Segoe UI"/>
        <family val="3"/>
        <charset val="134"/>
      </rPr>
      <t xml:space="preserve">grants</t>
    </r>
  </si>
  <si>
    <r>
      <rPr>
        <sz val="11"/>
        <color rgb="FF000000"/>
        <rFont val="Calibri"/>
        <family val="2"/>
        <charset val="134"/>
      </rPr>
      <t xml:space="preserve"> Total expenditure</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</si>
  <si>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</si>
  <si>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1/</t>
    </r>
  </si>
  <si>
    <t xml:space="preserve">Social Fund Expenditures</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</si>
  <si>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expenditures</t>
    </r>
  </si>
  <si>
    <t xml:space="preserve">L3_social_funds </t>
  </si>
  <si>
    <t xml:space="preserve">Other Benefits and Spending</t>
  </si>
  <si>
    <t xml:space="preserve">Other benefits and spending</t>
  </si>
  <si>
    <r>
      <rPr>
        <sz val="11"/>
        <color rgb="FF000000"/>
        <rFont val="Segoe UI"/>
        <family val="3"/>
        <charset val="134"/>
      </rPr>
      <t xml:space="preserve">Purchases/use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</si>
  <si>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capital</t>
    </r>
  </si>
  <si>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</si>
  <si>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interest</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</si>
  <si>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</si>
  <si>
    <t xml:space="preserve"> Extarnaly Public Investment Program Loans</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</si>
  <si>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PIP</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</si>
  <si>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infrastructure</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</si>
  <si>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corporations</t>
    </r>
  </si>
  <si>
    <t xml:space="preserve">Externally Financed Public Investment Program Grants</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</si>
  <si>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PIP</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</si>
  <si>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entities</t>
    </r>
  </si>
  <si>
    <t xml:space="preserve">National Bank of The Kyrgyz Republic spending </t>
  </si>
  <si>
    <t xml:space="preserve">KRDF spending </t>
  </si>
  <si>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governments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</si>
  <si>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organizations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</si>
  <si>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</si>
  <si>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general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units</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</si>
  <si>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Assistance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</si>
  <si>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infrastructure</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</si>
  <si>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program</t>
    </r>
  </si>
  <si>
    <t xml:space="preserve">Program Support Loans</t>
  </si>
  <si>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</si>
  <si>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amortization</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</si>
  <si>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1/</t>
    </r>
  </si>
  <si>
    <t xml:space="preserve">External Arrears and Debt Relief</t>
  </si>
  <si>
    <t xml:space="preserve">External arrears and debt relief</t>
  </si>
  <si>
    <r>
      <rPr>
        <sz val="11"/>
        <color rgb="FF000000"/>
        <rFont val="Segoe UI"/>
        <family val="3"/>
        <charset val="134"/>
      </rPr>
      <t xml:space="preserve">Disposals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</si>
  <si>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</si>
  <si>
    <t xml:space="preserve">National Bank Of The Kyrgyz Republic</t>
  </si>
  <si>
    <t xml:space="preserve">NBKR</t>
  </si>
  <si>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</si>
  <si>
    <t xml:space="preserve">Change in Social Fund Cash Balance</t>
  </si>
  <si>
    <t xml:space="preserve">Change in Social Fund cash balance</t>
  </si>
  <si>
    <t xml:space="preserve">Use of National Bank of The Kyrgyz Republic Investments Abroad </t>
  </si>
  <si>
    <t xml:space="preserve">Use of KRDF investments abroad</t>
  </si>
  <si>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</si>
  <si>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Nominal</t>
    </r>
    <r>
      <rPr>
        <sz val="11"/>
        <color rgb="FF000000"/>
        <rFont val="Calibri"/>
        <family val="2"/>
        <charset val="134"/>
      </rPr>
      <t xml:space="preserve"> </t>
    </r>
    <r>
      <rPr>
        <sz val="11"/>
        <color rgb="FF000000"/>
        <rFont val="Segoe UI"/>
        <family val="3"/>
        <charset val="134"/>
      </rPr>
      <t xml:space="preserve">GDP</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billions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soms)</t>
    </r>
  </si>
  <si>
    <t xml:space="preserve">fiance check </t>
  </si>
  <si>
    <t xml:space="preserve">LA</t>
  </si>
  <si>
    <t xml:space="preserve"> Lao P.D.R.: General Government Operations</t>
  </si>
  <si>
    <t xml:space="preserve">(  kip)</t>
  </si>
  <si>
    <t xml:space="preserve">Of which:  Resource revenue </t>
  </si>
  <si>
    <t xml:space="preserve">Nonreneweable resources</t>
  </si>
  <si>
    <t xml:space="preserve">Renewable resources</t>
  </si>
  <si>
    <t xml:space="preserve">Nonresource revenue</t>
  </si>
  <si>
    <t xml:space="preserve">Of which:  Resource revenue</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</si>
  <si>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P</t>
    </r>
    <r>
      <rPr>
        <sz val="11"/>
        <color rgb="FF000000"/>
        <rFont val="Segoe UI"/>
        <family val="3"/>
        <charset val="134"/>
      </rPr>
      <t xml:space="preserve">rofit</t>
    </r>
    <r>
      <rPr>
        <sz val="11"/>
        <color rgb="FF000000"/>
        <rFont val="Calibri"/>
        <family val="2"/>
        <charset val="134"/>
      </rPr>
      <t xml:space="preserve"> T</t>
    </r>
    <r>
      <rPr>
        <sz val="11"/>
        <color rgb="FF000000"/>
        <rFont val="Segoe UI"/>
        <family val="3"/>
        <charset val="134"/>
      </rPr>
      <t xml:space="preserve">axes</t>
    </r>
  </si>
  <si>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</si>
  <si>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taxes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</si>
  <si>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Mining</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</si>
  <si>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Nonmining</t>
    </r>
  </si>
  <si>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duties</t>
    </r>
  </si>
  <si>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duties</t>
    </r>
  </si>
  <si>
    <t xml:space="preserve">Mining</t>
  </si>
  <si>
    <t xml:space="preserve">L4_royalities</t>
  </si>
  <si>
    <t xml:space="preserve">Hydropower</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</si>
  <si>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revenues</t>
    </r>
  </si>
  <si>
    <t xml:space="preserve">Of which: dividends</t>
  </si>
  <si>
    <t xml:space="preserve">  External</t>
  </si>
  <si>
    <t xml:space="preserve">Other recurrent</t>
  </si>
  <si>
    <t xml:space="preserve">Of which:  Off-budget</t>
  </si>
  <si>
    <t xml:space="preserve">Others and contingencies </t>
  </si>
  <si>
    <t xml:space="preserve">Discrepancy </t>
  </si>
  <si>
    <t xml:space="preserve">Discrepancy (including unidentified expenditure)</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</si>
  <si>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off-budget)</t>
    </r>
  </si>
  <si>
    <r>
      <rPr>
        <sz val="11"/>
        <color rgb="FF000000"/>
        <rFont val="Arial"/>
        <family val="3"/>
        <charset val="134"/>
      </rPr>
      <t xml:space="preserve">Nonresource</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4/</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</si>
  <si>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government)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</si>
  <si>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State</t>
    </r>
    <r>
      <rPr>
        <sz val="11"/>
        <color rgb="FF000000"/>
        <rFont val="Calibri"/>
        <family val="2"/>
        <charset val="134"/>
      </rPr>
      <t xml:space="preserve"> </t>
    </r>
    <r>
      <rPr>
        <sz val="11"/>
        <color rgb="FF000000"/>
        <rFont val="Arial"/>
        <family val="3"/>
        <charset val="134"/>
      </rPr>
      <t xml:space="preserve">Accumulation</t>
    </r>
    <r>
      <rPr>
        <sz val="11"/>
        <color rgb="FF000000"/>
        <rFont val="Calibri"/>
        <family val="2"/>
        <charset val="134"/>
      </rPr>
      <t xml:space="preserve"> </t>
    </r>
    <r>
      <rPr>
        <sz val="11"/>
        <color rgb="FF000000"/>
        <rFont val="Arial"/>
        <family val="3"/>
        <charset val="134"/>
      </rPr>
      <t xml:space="preserve">Fund</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</si>
  <si>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(SEA</t>
    </r>
    <r>
      <rPr>
        <sz val="11"/>
        <color rgb="FF000000"/>
        <rFont val="Calibri"/>
        <family val="2"/>
        <charset val="134"/>
      </rPr>
      <t xml:space="preserve"> </t>
    </r>
    <r>
      <rPr>
        <sz val="11"/>
        <color rgb="FF000000"/>
        <rFont val="Arial"/>
        <family val="3"/>
        <charset val="134"/>
      </rPr>
      <t xml:space="preserve">game</t>
    </r>
    <r>
      <rPr>
        <sz val="11"/>
        <color rgb="FF000000"/>
        <rFont val="Calibri"/>
        <family val="2"/>
        <charset val="134"/>
      </rPr>
      <t xml:space="preserve"> </t>
    </r>
    <r>
      <rPr>
        <sz val="11"/>
        <color rgb="FF000000"/>
        <rFont val="Arial"/>
        <family val="3"/>
        <charset val="134"/>
      </rPr>
      <t xml:space="preserve">related)</t>
    </r>
  </si>
  <si>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discrepancy)</t>
    </r>
  </si>
  <si>
    <t xml:space="preserve">royalities check </t>
  </si>
  <si>
    <t xml:space="preserve">LB</t>
  </si>
  <si>
    <t xml:space="preserve"> Lebanon: Central Government Overall Deficit and Financing</t>
  </si>
  <si>
    <t xml:space="preserve">(  Lebanese pounds)</t>
  </si>
  <si>
    <t xml:space="preserve">Income Tax on Profits</t>
  </si>
  <si>
    <t xml:space="preserve">L4_taxes_income</t>
  </si>
  <si>
    <t xml:space="preserve">Income Tax on Wages and Salaries</t>
  </si>
  <si>
    <t xml:space="preserve">Income Tax on Capital Gains and Dividends</t>
  </si>
  <si>
    <t xml:space="preserve">Income Tax on Capital Gains &amp; Dividends</t>
  </si>
  <si>
    <t xml:space="preserve">Income Tax on Interest Income</t>
  </si>
  <si>
    <t xml:space="preserve">Penalties on Income Tax</t>
  </si>
  <si>
    <t xml:space="preserve">Taxes on property</t>
  </si>
  <si>
    <t xml:space="preserve">Taxes on Domestic Goods and Services</t>
  </si>
  <si>
    <t xml:space="preserve">Taxes on domestic goods and services</t>
  </si>
  <si>
    <t xml:space="preserve">Vat Revenues</t>
  </si>
  <si>
    <r>
      <rPr>
        <sz val="11"/>
        <color rgb="FF000000"/>
        <rFont val="Calibri"/>
        <family val="2"/>
        <charset val="1"/>
      </rPr>
      <t xml:space="preserve">o</t>
    </r>
    <r>
      <rPr>
        <i val="true"/>
        <sz val="11"/>
        <color rgb="FF000000"/>
        <rFont val="Calibri"/>
        <family val="2"/>
        <charset val="1"/>
      </rPr>
      <t xml:space="preserve">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VAT revenues</t>
    </r>
  </si>
  <si>
    <t xml:space="preserve">L4_taxes_goods</t>
  </si>
  <si>
    <t xml:space="preserve">Taxes on International Trade </t>
  </si>
  <si>
    <t xml:space="preserve">Taxes on international trade 1/</t>
  </si>
  <si>
    <t xml:space="preserve">Tariffs</t>
  </si>
  <si>
    <t xml:space="preserve">L4_trade</t>
  </si>
  <si>
    <t xml:space="preserve">Entrepreneurial and Property Income</t>
  </si>
  <si>
    <t xml:space="preserve">Entrepreneurial and property income</t>
  </si>
  <si>
    <t xml:space="preserve">l3_nontax</t>
  </si>
  <si>
    <t xml:space="preserve">Profit Transfer From Banque Du Liban</t>
  </si>
  <si>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BdL</t>
    </r>
  </si>
  <si>
    <t xml:space="preserve">l4_property</t>
  </si>
  <si>
    <t xml:space="preserve">Administrative Fees and Charges</t>
  </si>
  <si>
    <t xml:space="preserve">Administrative fees and charges</t>
  </si>
  <si>
    <t xml:space="preserve">Other nontax revenue</t>
  </si>
  <si>
    <t xml:space="preserve">Fines and Forfeits</t>
  </si>
  <si>
    <r>
      <rPr>
        <sz val="11"/>
        <color rgb="FF000000"/>
        <rFont val="Arial"/>
        <family val="3"/>
        <charset val="134"/>
      </rPr>
      <t xml:space="preserve">Fines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forfeits</t>
    </r>
  </si>
  <si>
    <t xml:space="preserve">l4_other_nontax</t>
  </si>
  <si>
    <t xml:space="preserve">Telecom</t>
  </si>
  <si>
    <r>
      <rPr>
        <i val="true"/>
        <sz val="11"/>
        <color rgb="FF000000"/>
        <rFont val="Calibri"/>
        <family val="2"/>
        <charset val="1"/>
      </rPr>
      <t xml:space="preserve">of which: </t>
    </r>
    <r>
      <rPr>
        <sz val="11"/>
        <color rgb="FF000000"/>
        <rFont val="Calibri"/>
        <family val="2"/>
        <charset val="1"/>
      </rPr>
      <t xml:space="preserve">Telecom</t>
    </r>
  </si>
  <si>
    <t xml:space="preserve">Other Treasury Revenue</t>
  </si>
  <si>
    <t xml:space="preserve">Other treasury revenue</t>
  </si>
  <si>
    <t xml:space="preserve">Total expenditures</t>
  </si>
  <si>
    <t xml:space="preserve">Current expenditure </t>
  </si>
  <si>
    <t xml:space="preserve"> Personnel Cost </t>
  </si>
  <si>
    <t xml:space="preserve"> Personnel cost 2/</t>
  </si>
  <si>
    <t xml:space="preserve">Transfers To Electricité Du Liban</t>
  </si>
  <si>
    <t xml:space="preserve">Transfers to EdL 3/</t>
  </si>
  <si>
    <t xml:space="preserve">Other Current </t>
  </si>
  <si>
    <t xml:space="preserve">Other current 4/</t>
  </si>
  <si>
    <t xml:space="preserve">Materials and Supplies</t>
  </si>
  <si>
    <r>
      <rPr>
        <sz val="11"/>
        <color rgb="FF000000"/>
        <rFont val="Arial"/>
        <family val="3"/>
        <charset val="134"/>
      </rPr>
      <t xml:space="preserve">Materials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supplies</t>
    </r>
  </si>
  <si>
    <t xml:space="preserve">External Services</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</si>
  <si>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</si>
  <si>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3/</t>
    </r>
    <r>
      <rPr>
        <sz val="11"/>
        <color rgb="FF000000"/>
        <rFont val="Calibri"/>
        <family val="2"/>
        <charset val="134"/>
      </rPr>
      <t xml:space="preserve"> </t>
    </r>
    <r>
      <rPr>
        <sz val="11"/>
        <color rgb="FF000000"/>
        <rFont val="Arial"/>
        <family val="3"/>
        <charset val="134"/>
      </rPr>
      <t xml:space="preserve">4/</t>
    </r>
  </si>
  <si>
    <t xml:space="preserve"> Housing Compensation</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</si>
  <si>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housing</t>
    </r>
    <r>
      <rPr>
        <sz val="11"/>
        <color rgb="FF000000"/>
        <rFont val="Calibri"/>
        <family val="2"/>
        <charset val="134"/>
      </rPr>
      <t xml:space="preserve"> </t>
    </r>
    <r>
      <rPr>
        <sz val="11"/>
        <color rgb="FF000000"/>
        <rFont val="Arial"/>
        <family val="3"/>
        <charset val="134"/>
      </rPr>
      <t xml:space="preserve">compensation</t>
    </r>
  </si>
  <si>
    <t xml:space="preserve">Other Treasury Outflows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</si>
  <si>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outflows</t>
    </r>
    <r>
      <rPr>
        <sz val="11"/>
        <color rgb="FF000000"/>
        <rFont val="Calibri"/>
        <family val="2"/>
        <charset val="134"/>
      </rPr>
      <t xml:space="preserve"> </t>
    </r>
    <r>
      <rPr>
        <sz val="11"/>
        <color rgb="FF000000"/>
        <rFont val="Arial"/>
        <family val="3"/>
        <charset val="134"/>
      </rPr>
      <t xml:space="preserve">5/</t>
    </r>
  </si>
  <si>
    <t xml:space="preserve">Domestic Currency Debt</t>
  </si>
  <si>
    <t xml:space="preserve">Domestic currency debt</t>
  </si>
  <si>
    <t xml:space="preserve">Foreign Currency Debt</t>
  </si>
  <si>
    <t xml:space="preserve">Foreign currency debt</t>
  </si>
  <si>
    <t xml:space="preserve">Overall balance (checks issued)</t>
  </si>
  <si>
    <t xml:space="preserve">Primary balance (checks issued)</t>
  </si>
  <si>
    <t xml:space="preserve">Statistical discrepancy/float</t>
  </si>
  <si>
    <t xml:space="preserve">Primary balance (cash basis)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</si>
  <si>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Banking system</t>
    </r>
  </si>
  <si>
    <t xml:space="preserve">Banque du Liban</t>
  </si>
  <si>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Bills</t>
    </r>
  </si>
  <si>
    <t xml:space="preserve">Government       Institutions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</si>
  <si>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which:which:</t>
    </r>
    <r>
      <rPr>
        <sz val="11"/>
        <color rgb="FF000000"/>
        <rFont val="Calibri"/>
        <family val="2"/>
        <charset val="1"/>
      </rPr>
      <t xml:space="preserve"> Government       institutions</t>
    </r>
  </si>
  <si>
    <t xml:space="preserve">Tbills</t>
  </si>
  <si>
    <r>
      <rPr>
        <sz val="11"/>
        <color rgb="FF000000"/>
        <rFont val="Arial"/>
        <family val="3"/>
        <charset val="134"/>
      </rPr>
      <t xml:space="preserve">Concessional</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</si>
  <si>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Bonds</t>
    </r>
  </si>
  <si>
    <t xml:space="preserve">Other foreign currency loans</t>
  </si>
  <si>
    <t xml:space="preserve">Net Change in Arrears</t>
  </si>
  <si>
    <t xml:space="preserve">Net change in arrears</t>
  </si>
  <si>
    <t xml:space="preserve">L2_Exceptional</t>
  </si>
  <si>
    <t xml:space="preserve">Bilateral and Multilatera</t>
  </si>
  <si>
    <t xml:space="preserve">Bilateral and multilatera</t>
  </si>
  <si>
    <t xml:space="preserve">Change in Accrued Interest</t>
  </si>
  <si>
    <t xml:space="preserve">Change in accrued interest</t>
  </si>
  <si>
    <t xml:space="preserve">Valuation Adjustment</t>
  </si>
  <si>
    <t xml:space="preserve">Valuation adjustment</t>
  </si>
  <si>
    <t xml:space="preserve">Private Financing</t>
  </si>
  <si>
    <t xml:space="preserve">Private financing</t>
  </si>
  <si>
    <t xml:space="preserve">Official financing, net </t>
  </si>
  <si>
    <t xml:space="preserve">Taxes on goods </t>
  </si>
  <si>
    <t xml:space="preserve">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</si>
  <si>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</si>
  <si>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</si>
  <si>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</si>
  <si>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</si>
  <si>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</si>
  <si>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</si>
  <si>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 xml:space="preserve">LS</t>
  </si>
  <si>
    <t xml:space="preserve"> Lesotho: Fiscal Operations of the Central Government</t>
  </si>
  <si>
    <t xml:space="preserve">(  Maloti)</t>
  </si>
  <si>
    <t xml:space="preserve">Prel..</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</si>
  <si>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gain</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</si>
  <si>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property</t>
    </r>
  </si>
  <si>
    <t xml:space="preserve">Millennium Challenge Corporation</t>
  </si>
  <si>
    <r>
      <rPr>
        <sz val="11"/>
        <color rgb="FF000000"/>
        <rFont val="Arial"/>
        <family val="3"/>
        <charset val="134"/>
      </rPr>
      <t xml:space="preserve">Property</t>
    </r>
    <r>
      <rPr>
        <sz val="11"/>
        <color rgb="FF000000"/>
        <rFont val="Calibri"/>
        <family val="2"/>
        <charset val="134"/>
      </rPr>
      <t xml:space="preserve"> </t>
    </r>
    <r>
      <rPr>
        <sz val="11"/>
        <color rgb="FF000000"/>
        <rFont val="Arial"/>
        <family val="3"/>
        <charset val="134"/>
      </rPr>
      <t xml:space="preserve">Income</t>
    </r>
  </si>
  <si>
    <t xml:space="preserve">Sales of Goods And Services</t>
  </si>
  <si>
    <r>
      <rPr>
        <sz val="11"/>
        <color rgb="FF000000"/>
        <rFont val="Arial"/>
        <family val="3"/>
        <charset val="134"/>
      </rPr>
      <t xml:space="preserve">Sales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</si>
  <si>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</si>
  <si>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Southern African Customs Union</t>
  </si>
  <si>
    <t xml:space="preserve">SACU</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</si>
  <si>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volatile</t>
    </r>
    <r>
      <rPr>
        <sz val="11"/>
        <color rgb="FF000000"/>
        <rFont val="Calibri"/>
        <family val="2"/>
        <charset val="134"/>
      </rPr>
      <t xml:space="preserve"> </t>
    </r>
    <r>
      <rPr>
        <sz val="11"/>
        <color rgb="FF000000"/>
        <rFont val="Arial"/>
        <family val="3"/>
        <charset val="134"/>
      </rPr>
      <t xml:space="preserve">component</t>
    </r>
  </si>
  <si>
    <t xml:space="preserve">L3_compensation_employees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</si>
  <si>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expenses</t>
    </r>
  </si>
  <si>
    <r>
      <rPr>
        <sz val="11"/>
        <color rgb="FF000000"/>
        <rFont val="Arial"/>
        <family val="3"/>
        <charset val="134"/>
      </rPr>
      <t xml:space="preserve">Gross</t>
    </r>
    <r>
      <rPr>
        <sz val="11"/>
        <color rgb="FF000000"/>
        <rFont val="Calibri"/>
        <family val="2"/>
        <charset val="134"/>
      </rPr>
      <t xml:space="preserve"> </t>
    </r>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</si>
  <si>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</si>
  <si>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lending/borrowing</t>
    </r>
  </si>
  <si>
    <r>
      <rPr>
        <sz val="11"/>
        <color rgb="FF000000"/>
        <rFont val="Arial"/>
        <family val="3"/>
        <charset val="134"/>
      </rPr>
      <t xml:space="preserve">Transactions</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liabilities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</si>
  <si>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</si>
  <si>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liabilities</t>
    </r>
  </si>
  <si>
    <t xml:space="preserve">compensation check </t>
  </si>
  <si>
    <t xml:space="preserve">LR</t>
  </si>
  <si>
    <t xml:space="preserve"> Liberia: Fiscal Operations of the Central Government</t>
  </si>
  <si>
    <t xml:space="preserve">( U.S. dollars)</t>
  </si>
  <si>
    <t xml:space="preserve">Taxes On Goods And Services</t>
  </si>
  <si>
    <t xml:space="preserve">Taxes on International trade</t>
  </si>
  <si>
    <t xml:space="preserve">other current </t>
  </si>
  <si>
    <t xml:space="preserve">Foreign loan financed</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</si>
  <si>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Mount Coffee (loans and grants)</t>
    </r>
  </si>
  <si>
    <t xml:space="preserve">Externally grant financed</t>
  </si>
  <si>
    <t xml:space="preserve">Identified financing</t>
  </si>
  <si>
    <t xml:space="preserve">Amortization (-)</t>
  </si>
  <si>
    <t xml:space="preserve">Domestic financing (net)</t>
  </si>
  <si>
    <t xml:space="preserve">Central Bank of Liberia</t>
  </si>
  <si>
    <t xml:space="preserve">.</t>
  </si>
  <si>
    <t xml:space="preserve">Deposit Money Banks</t>
  </si>
  <si>
    <t xml:space="preserve">Deposit money banks</t>
  </si>
  <si>
    <t xml:space="preserve">Treasury bill purchases (net)</t>
  </si>
  <si>
    <t xml:space="preserve">Other lending to government (net)</t>
  </si>
  <si>
    <t xml:space="preserve">Other (including repayment of arrears)</t>
  </si>
  <si>
    <t xml:space="preserve">Financing gap (- deficit / + surplus)</t>
  </si>
  <si>
    <t xml:space="preserve">Possible financing FY2015 (excluding IMF)</t>
  </si>
  <si>
    <t xml:space="preserve">external support</t>
  </si>
  <si>
    <t xml:space="preserve">Grants and loans</t>
  </si>
  <si>
    <t xml:space="preserve">Residual gap</t>
  </si>
  <si>
    <t xml:space="preserve">Of which:  IMF-ECF augmentation</t>
  </si>
  <si>
    <t xml:space="preserve">Additional financing/adjustment measures</t>
  </si>
  <si>
    <t xml:space="preserve">domestic finance</t>
  </si>
  <si>
    <t xml:space="preserve">%gdp </t>
  </si>
  <si>
    <t xml:space="preserve">LY</t>
  </si>
  <si>
    <t xml:space="preserve">Libya: Consolidated Fiscal Operations</t>
  </si>
  <si>
    <t xml:space="preserve">(   Libyan dinars)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</si>
  <si>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Grants</t>
    </r>
  </si>
  <si>
    <t xml:space="preserve">Hydrocarbon Revenue</t>
  </si>
  <si>
    <r>
      <rPr>
        <sz val="11"/>
        <color rgb="FF000000"/>
        <rFont val="Arial"/>
        <family val="3"/>
        <charset val="134"/>
      </rPr>
      <t xml:space="preserve">Hydrocarbon</t>
    </r>
    <r>
      <rPr>
        <sz val="11"/>
        <color rgb="FF000000"/>
        <rFont val="Calibri"/>
        <family val="2"/>
        <charset val="134"/>
      </rPr>
      <t xml:space="preserve"> </t>
    </r>
    <r>
      <rPr>
        <sz val="11"/>
        <color rgb="FF000000"/>
        <rFont val="Arial"/>
        <family val="3"/>
        <charset val="134"/>
      </rPr>
      <t xml:space="preserve">Revenue</t>
    </r>
  </si>
  <si>
    <t xml:space="preserve">Nonhydrocarbon Revenue</t>
  </si>
  <si>
    <r>
      <rPr>
        <sz val="11"/>
        <color rgb="FF000000"/>
        <rFont val="Arial"/>
        <family val="3"/>
        <charset val="134"/>
      </rPr>
      <t xml:space="preserve">Nonhydrocarbon</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</si>
  <si>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</si>
  <si>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t xml:space="preserve">Other Taxes and Fees</t>
  </si>
  <si>
    <t xml:space="preserve">Other taxes and fees</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</si>
  <si>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</si>
  <si>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Great Man-Made River Revenue</t>
  </si>
  <si>
    <t xml:space="preserve">GMR Revenue</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</si>
  <si>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</si>
  <si>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</si>
  <si>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</si>
  <si>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t xml:space="preserve">  Interest Payments </t>
  </si>
  <si>
    <t xml:space="preserve">Subsidies and Transfers </t>
  </si>
  <si>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1/</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</si>
  <si>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4/</t>
    </r>
  </si>
  <si>
    <t xml:space="preserve">Social Security Fund and Other Obligations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</si>
  <si>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obligations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</si>
  <si>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5/</t>
    </r>
  </si>
  <si>
    <t xml:space="preserve">Extrabudgetary Current Expenditure</t>
  </si>
  <si>
    <t xml:space="preserve">Extrabudgetary current expenditure</t>
  </si>
  <si>
    <t xml:space="preserve">Oil Reserve Fund </t>
  </si>
  <si>
    <r>
      <rPr>
        <sz val="11"/>
        <color rgb="FF000000"/>
        <rFont val="Times New Roman"/>
        <family val="3"/>
        <charset val="134"/>
      </rPr>
      <t xml:space="preserve">Oil</t>
    </r>
    <r>
      <rPr>
        <sz val="11"/>
        <color rgb="FF000000"/>
        <rFont val="Calibri"/>
        <family val="2"/>
        <charset val="134"/>
      </rPr>
      <t xml:space="preserve"> </t>
    </r>
    <r>
      <rPr>
        <sz val="11"/>
        <color rgb="FF000000"/>
        <rFont val="Times New Roman"/>
        <family val="3"/>
        <charset val="134"/>
      </rPr>
      <t xml:space="preserve">Reserve</t>
    </r>
    <r>
      <rPr>
        <sz val="11"/>
        <color rgb="FF000000"/>
        <rFont val="Calibri"/>
        <family val="2"/>
        <charset val="134"/>
      </rPr>
      <t xml:space="preserve"> </t>
    </r>
    <r>
      <rPr>
        <sz val="11"/>
        <color rgb="FF000000"/>
        <rFont val="Times New Roman"/>
        <family val="3"/>
        <charset val="134"/>
      </rPr>
      <t xml:space="preserve">Fund</t>
    </r>
    <r>
      <rPr>
        <sz val="11"/>
        <color rgb="FF000000"/>
        <rFont val="Calibri"/>
        <family val="2"/>
        <charset val="134"/>
      </rPr>
      <t xml:space="preserve"> </t>
    </r>
    <r>
      <rPr>
        <sz val="11"/>
        <color rgb="FF000000"/>
        <rFont val="Times New Roman"/>
        <family val="3"/>
        <charset val="134"/>
      </rPr>
      <t xml:space="preserve">3/</t>
    </r>
  </si>
  <si>
    <t xml:space="preserve">L3_extrabudgetary_current</t>
  </si>
  <si>
    <t xml:space="preserve">Other Recurrent  Expenditure</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</si>
  <si>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 (with net lending )</t>
    </r>
  </si>
  <si>
    <t xml:space="preserve">Development Budget</t>
  </si>
  <si>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budget</t>
    </r>
  </si>
  <si>
    <t xml:space="preserve">Extrabudgetary Capital Expenditure</t>
  </si>
  <si>
    <t xml:space="preserve">Extrabudgetary capital expenditure</t>
  </si>
  <si>
    <t xml:space="preserve">National Oil Company </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</si>
  <si>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Company</t>
    </r>
    <r>
      <rPr>
        <sz val="11"/>
        <color rgb="FF000000"/>
        <rFont val="Calibri"/>
        <family val="2"/>
        <charset val="134"/>
      </rPr>
      <t xml:space="preserve"> </t>
    </r>
    <r>
      <rPr>
        <sz val="11"/>
        <color rgb="FF000000"/>
        <rFont val="Arial"/>
        <family val="3"/>
        <charset val="134"/>
      </rPr>
      <t xml:space="preserve">6/</t>
    </r>
  </si>
  <si>
    <t xml:space="preserve">Great Man-Made River</t>
  </si>
  <si>
    <r>
      <rPr>
        <sz val="11"/>
        <color rgb="FF000000"/>
        <rFont val="Arial"/>
        <family val="3"/>
        <charset val="134"/>
      </rPr>
      <t xml:space="preserve">GMR</t>
    </r>
    <r>
      <rPr>
        <sz val="11"/>
        <color rgb="FF000000"/>
        <rFont val="Calibri"/>
        <family val="2"/>
        <charset val="134"/>
      </rPr>
      <t xml:space="preserve"> </t>
    </r>
    <r>
      <rPr>
        <sz val="11"/>
        <color rgb="FF000000"/>
        <rFont val="Arial"/>
        <family val="3"/>
        <charset val="134"/>
      </rPr>
      <t xml:space="preserve">7/</t>
    </r>
  </si>
  <si>
    <r>
      <rPr>
        <sz val="11"/>
        <color rgb="FF000000"/>
        <rFont val="Arial"/>
        <family val="3"/>
        <charset val="134"/>
      </rPr>
      <t xml:space="preserve">Nonhydrocarbon</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</si>
  <si>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</si>
  <si>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r>
      <rPr>
        <sz val="11"/>
        <color rgb="FF000000"/>
        <rFont val="Arial"/>
        <family val="3"/>
        <charset val="134"/>
      </rPr>
      <t xml:space="preserve">Surplus</t>
    </r>
    <r>
      <rPr>
        <sz val="11"/>
        <color rgb="FF000000"/>
        <rFont val="Calibri"/>
        <family val="2"/>
        <charset val="134"/>
      </rPr>
      <t xml:space="preserve"> </t>
    </r>
    <r>
      <rPr>
        <sz val="11"/>
        <color rgb="FF000000"/>
        <rFont val="Arial"/>
        <family val="3"/>
        <charset val="134"/>
      </rPr>
      <t xml:space="preserve">carried</t>
    </r>
    <r>
      <rPr>
        <sz val="11"/>
        <color rgb="FF000000"/>
        <rFont val="Calibri"/>
        <family val="2"/>
        <charset val="134"/>
      </rPr>
      <t xml:space="preserve"> </t>
    </r>
    <r>
      <rPr>
        <sz val="11"/>
        <color rgb="FF000000"/>
        <rFont val="Arial"/>
        <family val="3"/>
        <charset val="134"/>
      </rPr>
      <t xml:space="preserve">over</t>
    </r>
  </si>
  <si>
    <t xml:space="preserve">non resource check </t>
  </si>
  <si>
    <t xml:space="preserve">Exprnditure check </t>
  </si>
  <si>
    <t xml:space="preserve">extrabugetary expenditure</t>
  </si>
  <si>
    <t xml:space="preserve">Subsidies check</t>
  </si>
  <si>
    <t xml:space="preserve">%- neet lending </t>
  </si>
  <si>
    <t xml:space="preserve">MG</t>
  </si>
  <si>
    <t xml:space="preserve"> Madagascar:Fiscal Operations of the Central Government</t>
  </si>
  <si>
    <t xml:space="preserve">( Ariary)</t>
  </si>
  <si>
    <t xml:space="preserve">Current Grants</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</si>
  <si>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</si>
  <si>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minus</t>
    </r>
    <r>
      <rPr>
        <sz val="11"/>
        <color rgb="FF000000"/>
        <rFont val="Calibri"/>
        <family val="2"/>
        <charset val="134"/>
      </rPr>
      <t xml:space="preserve"> </t>
    </r>
    <r>
      <rPr>
        <sz val="11"/>
        <color rgb="FF000000"/>
        <rFont val="Segoe UI"/>
        <family val="3"/>
        <charset val="134"/>
      </rPr>
      <t xml:space="preserve">repayments</t>
    </r>
  </si>
  <si>
    <t xml:space="preserve"> of which: Fuel subsidies and related transfers</t>
  </si>
  <si>
    <t xml:space="preserve">Treasury Operations</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</si>
  <si>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operations</t>
    </r>
    <r>
      <rPr>
        <sz val="11"/>
        <color rgb="FF000000"/>
        <rFont val="Calibri"/>
        <family val="2"/>
        <charset val="134"/>
      </rPr>
      <t xml:space="preserve"> </t>
    </r>
    <r>
      <rPr>
        <sz val="11"/>
        <color rgb="FF000000"/>
        <rFont val="Segoe UI"/>
        <family val="3"/>
        <charset val="134"/>
      </rPr>
      <t xml:space="preserve">(net)</t>
    </r>
  </si>
  <si>
    <t xml:space="preserve">Emergency Assistance </t>
  </si>
  <si>
    <t xml:space="preserve">Emergency expenditure </t>
  </si>
  <si>
    <t xml:space="preserve">Counterpart Funds-Financed Operations</t>
  </si>
  <si>
    <t xml:space="preserve">Counterpart funds-financed operations</t>
  </si>
  <si>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minus</t>
    </r>
    <r>
      <rPr>
        <sz val="11"/>
        <color rgb="FF000000"/>
        <rFont val="Calibri"/>
        <family val="2"/>
        <charset val="134"/>
      </rPr>
      <t xml:space="preserve"> </t>
    </r>
    <r>
      <rPr>
        <sz val="11"/>
        <color rgb="FF000000"/>
        <rFont val="Segoe UI"/>
        <family val="3"/>
        <charset val="134"/>
      </rPr>
      <t xml:space="preserve">repayments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</si>
  <si>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t>
    </r>
  </si>
  <si>
    <r>
      <rPr>
        <sz val="11"/>
        <color rgb="FF000000"/>
        <rFont val="Segoe UI"/>
        <family val="3"/>
        <charset val="134"/>
      </rPr>
      <t xml:space="preserve">Variation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</si>
  <si>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</si>
  <si>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(residency</t>
    </r>
    <r>
      <rPr>
        <sz val="11"/>
        <color rgb="FF000000"/>
        <rFont val="Calibri"/>
        <family val="2"/>
        <charset val="134"/>
      </rPr>
      <t xml:space="preserve"> </t>
    </r>
    <r>
      <rPr>
        <sz val="11"/>
        <color rgb="FF000000"/>
        <rFont val="Segoe UI"/>
        <family val="3"/>
        <charset val="134"/>
      </rPr>
      <t xml:space="preserve">principle)</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</si>
  <si>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Gross</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</si>
  <si>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</si>
  <si>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a</t>
    </r>
    <r>
      <rPr>
        <sz val="11"/>
        <color rgb="FF000000"/>
        <rFont val="Calibri"/>
        <family val="2"/>
        <charset val="134"/>
      </rPr>
      <t xml:space="preserve"> </t>
    </r>
    <r>
      <rPr>
        <sz val="11"/>
        <color rgb="FF000000"/>
        <rFont val="Segoe UI"/>
        <family val="3"/>
        <charset val="134"/>
      </rPr>
      <t xml:space="preserve">due</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t>
    </r>
  </si>
  <si>
    <t xml:space="preserve">External Arrears </t>
  </si>
  <si>
    <t xml:space="preserve">Change in external arrears</t>
  </si>
  <si>
    <t xml:space="preserve">External debt relief</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</si>
  <si>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(residency</t>
    </r>
    <r>
      <rPr>
        <sz val="11"/>
        <color rgb="FF000000"/>
        <rFont val="Calibri"/>
        <family val="2"/>
        <charset val="134"/>
      </rPr>
      <t xml:space="preserve"> </t>
    </r>
    <r>
      <rPr>
        <sz val="11"/>
        <color rgb="FF000000"/>
        <rFont val="Segoe UI"/>
        <family val="3"/>
        <charset val="134"/>
      </rPr>
      <t xml:space="preserve">principle)</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</si>
  <si>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sector²</t>
    </r>
  </si>
  <si>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</si>
  <si>
    <r>
      <rPr>
        <sz val="11"/>
        <color rgb="FF000000"/>
        <rFont val="Segoe UI"/>
        <family val="3"/>
        <charset val="134"/>
      </rPr>
      <t xml:space="preserve">Non-monetary</t>
    </r>
    <r>
      <rPr>
        <sz val="11"/>
        <color rgb="FF000000"/>
        <rFont val="Calibri"/>
        <family val="2"/>
        <charset val="134"/>
      </rPr>
      <t xml:space="preserve"> </t>
    </r>
    <r>
      <rPr>
        <sz val="11"/>
        <color rgb="FF000000"/>
        <rFont val="Segoe UI"/>
        <family val="3"/>
        <charset val="134"/>
      </rPr>
      <t xml:space="preserve">sector</t>
    </r>
  </si>
  <si>
    <t xml:space="preserve">Treasury Correspondent Accounts</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</si>
  <si>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correspondent</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(net)</t>
    </r>
  </si>
  <si>
    <t xml:space="preserve">Other Doemstic </t>
  </si>
  <si>
    <t xml:space="preserve">Other doemstic </t>
  </si>
  <si>
    <r>
      <rPr>
        <sz val="11"/>
        <color rgb="FF000000"/>
        <rFont val="Segoe UI"/>
        <family val="3"/>
        <charset val="134"/>
      </rPr>
      <t xml:space="preserve">Excess</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t>
    </r>
  </si>
  <si>
    <t xml:space="preserve">MW</t>
  </si>
  <si>
    <t xml:space="preserve">Malawi: Central Government Operations</t>
  </si>
  <si>
    <t xml:space="preserve">(  kwacha )</t>
  </si>
  <si>
    <t xml:space="preserve">Total revenue and grants (including other taxes </t>
  </si>
  <si>
    <t xml:space="preserve">Revenue (with other taxes and grants)</t>
  </si>
  <si>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</si>
  <si>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Tax revenue </t>
  </si>
  <si>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 (with other taxes )</t>
    </r>
  </si>
  <si>
    <t xml:space="preserve">Dedicated Grants</t>
  </si>
  <si>
    <r>
      <rPr>
        <sz val="11"/>
        <color rgb="FF000000"/>
        <rFont val="Arial"/>
        <family val="3"/>
        <charset val="134"/>
      </rPr>
      <t xml:space="preserve">Dedicated</t>
    </r>
    <r>
      <rPr>
        <sz val="11"/>
        <color rgb="FF000000"/>
        <rFont val="Calibri"/>
        <family val="2"/>
        <charset val="134"/>
      </rPr>
      <t xml:space="preserve"> </t>
    </r>
    <r>
      <rPr>
        <sz val="11"/>
        <color rgb="FF000000"/>
        <rFont val="Arial"/>
        <family val="3"/>
        <charset val="134"/>
      </rPr>
      <t xml:space="preserve">grants</t>
    </r>
  </si>
  <si>
    <t xml:space="preserve">other grants</t>
  </si>
  <si>
    <t xml:space="preserve">expenditure and net lending</t>
  </si>
  <si>
    <t xml:space="preserve">Generic Goods and Services</t>
  </si>
  <si>
    <r>
      <rPr>
        <sz val="11"/>
        <color rgb="FF000000"/>
        <rFont val="Arial"/>
        <family val="3"/>
        <charset val="134"/>
      </rPr>
      <t xml:space="preserve">Generic</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</si>
  <si>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t xml:space="preserve">Census</t>
  </si>
  <si>
    <t xml:space="preserve">Road Maintenance</t>
  </si>
  <si>
    <r>
      <rPr>
        <sz val="11"/>
        <color rgb="FF000000"/>
        <rFont val="Arial"/>
        <family val="3"/>
        <charset val="134"/>
      </rPr>
      <t xml:space="preserve">Road</t>
    </r>
    <r>
      <rPr>
        <sz val="11"/>
        <color rgb="FF000000"/>
        <rFont val="Calibri"/>
        <family val="2"/>
        <charset val="134"/>
      </rPr>
      <t xml:space="preserve"> </t>
    </r>
    <r>
      <rPr>
        <sz val="11"/>
        <color rgb="FF000000"/>
        <rFont val="Arial"/>
        <family val="3"/>
        <charset val="134"/>
      </rPr>
      <t xml:space="preserve">Maintenance</t>
    </r>
  </si>
  <si>
    <t xml:space="preserve">Agricultural Swap</t>
  </si>
  <si>
    <r>
      <rPr>
        <sz val="11"/>
        <color rgb="FF000000"/>
        <rFont val="Arial"/>
        <family val="3"/>
        <charset val="134"/>
      </rPr>
      <t xml:space="preserve">Agricultural</t>
    </r>
    <r>
      <rPr>
        <sz val="11"/>
        <color rgb="FF000000"/>
        <rFont val="Calibri"/>
        <family val="2"/>
        <charset val="134"/>
      </rPr>
      <t xml:space="preserve"> </t>
    </r>
    <r>
      <rPr>
        <sz val="11"/>
        <color rgb="FF000000"/>
        <rFont val="Arial"/>
        <family val="3"/>
        <charset val="134"/>
      </rPr>
      <t xml:space="preserve">swap</t>
    </r>
  </si>
  <si>
    <t xml:space="preserve">Health Swap</t>
  </si>
  <si>
    <r>
      <rPr>
        <sz val="11"/>
        <color rgb="FF000000"/>
        <rFont val="Arial"/>
        <family val="3"/>
        <charset val="134"/>
      </rPr>
      <t xml:space="preserve">Health</t>
    </r>
    <r>
      <rPr>
        <sz val="11"/>
        <color rgb="FF000000"/>
        <rFont val="Calibri"/>
        <family val="2"/>
        <charset val="134"/>
      </rPr>
      <t xml:space="preserve"> </t>
    </r>
    <r>
      <rPr>
        <sz val="11"/>
        <color rgb="FF000000"/>
        <rFont val="Arial"/>
        <family val="3"/>
        <charset val="134"/>
      </rPr>
      <t xml:space="preserve">SWAp</t>
    </r>
  </si>
  <si>
    <t xml:space="preserve">Education Swap</t>
  </si>
  <si>
    <r>
      <rPr>
        <sz val="11"/>
        <color rgb="FF000000"/>
        <rFont val="Arial"/>
        <family val="3"/>
        <charset val="134"/>
      </rPr>
      <t xml:space="preserve">Education</t>
    </r>
    <r>
      <rPr>
        <sz val="11"/>
        <color rgb="FF000000"/>
        <rFont val="Calibri"/>
        <family val="2"/>
        <charset val="134"/>
      </rPr>
      <t xml:space="preserve"> </t>
    </r>
    <r>
      <rPr>
        <sz val="11"/>
        <color rgb="FF000000"/>
        <rFont val="Arial"/>
        <family val="3"/>
        <charset val="134"/>
      </rPr>
      <t xml:space="preserve">SWAp</t>
    </r>
  </si>
  <si>
    <t xml:space="preserve">National and Local Elections</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</si>
  <si>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elections</t>
    </r>
  </si>
  <si>
    <t xml:space="preserve">Public Financial and Economic Management (PFEM)</t>
  </si>
  <si>
    <t xml:space="preserve">PFEM</t>
  </si>
  <si>
    <t xml:space="preserve">Statutory Expenditures</t>
  </si>
  <si>
    <r>
      <rPr>
        <sz val="11"/>
        <color rgb="FF000000"/>
        <rFont val="Arial"/>
        <family val="3"/>
        <charset val="134"/>
      </rPr>
      <t xml:space="preserve">Statutory</t>
    </r>
    <r>
      <rPr>
        <sz val="11"/>
        <color rgb="FF000000"/>
        <rFont val="Calibri"/>
        <family val="2"/>
        <charset val="134"/>
      </rPr>
      <t xml:space="preserve"> </t>
    </r>
    <r>
      <rPr>
        <sz val="11"/>
        <color rgb="FF000000"/>
        <rFont val="Arial"/>
        <family val="3"/>
        <charset val="134"/>
      </rPr>
      <t xml:space="preserve">expenditures</t>
    </r>
  </si>
  <si>
    <t xml:space="preserve">National Aids Commission</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</si>
  <si>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AIDS</t>
    </r>
    <r>
      <rPr>
        <sz val="11"/>
        <color rgb="FF000000"/>
        <rFont val="Calibri"/>
        <family val="2"/>
        <charset val="134"/>
      </rPr>
      <t xml:space="preserve"> </t>
    </r>
    <r>
      <rPr>
        <sz val="11"/>
        <color rgb="FF000000"/>
        <rFont val="Arial"/>
        <family val="3"/>
        <charset val="134"/>
      </rPr>
      <t xml:space="preserve">Commission</t>
    </r>
  </si>
  <si>
    <t xml:space="preserve">Maize Purchases</t>
  </si>
  <si>
    <r>
      <rPr>
        <sz val="11"/>
        <color rgb="FF000000"/>
        <rFont val="Arial"/>
        <family val="3"/>
        <charset val="134"/>
      </rPr>
      <t xml:space="preserve">Maize</t>
    </r>
    <r>
      <rPr>
        <sz val="11"/>
        <color rgb="FF000000"/>
        <rFont val="Calibri"/>
        <family val="2"/>
        <charset val="134"/>
      </rPr>
      <t xml:space="preserve"> </t>
    </r>
    <r>
      <rPr>
        <sz val="11"/>
        <color rgb="FF000000"/>
        <rFont val="Arial"/>
        <family val="3"/>
        <charset val="134"/>
      </rPr>
      <t xml:space="preserve">purchases</t>
    </r>
  </si>
  <si>
    <t xml:space="preserve">Rural Electrification Program</t>
  </si>
  <si>
    <r>
      <rPr>
        <sz val="11"/>
        <color rgb="FF000000"/>
        <rFont val="Arial"/>
        <family val="3"/>
        <charset val="134"/>
      </rPr>
      <t xml:space="preserve">Rural</t>
    </r>
    <r>
      <rPr>
        <sz val="11"/>
        <color rgb="FF000000"/>
        <rFont val="Calibri"/>
        <family val="2"/>
        <charset val="134"/>
      </rPr>
      <t xml:space="preserve"> </t>
    </r>
    <r>
      <rPr>
        <sz val="11"/>
        <color rgb="FF000000"/>
        <rFont val="Arial"/>
        <family val="3"/>
        <charset val="134"/>
      </rPr>
      <t xml:space="preserve">Electrification</t>
    </r>
    <r>
      <rPr>
        <sz val="11"/>
        <color rgb="FF000000"/>
        <rFont val="Calibri"/>
        <family val="2"/>
        <charset val="134"/>
      </rPr>
      <t xml:space="preserve"> </t>
    </r>
    <r>
      <rPr>
        <sz val="11"/>
        <color rgb="FF000000"/>
        <rFont val="Arial"/>
        <family val="3"/>
        <charset val="134"/>
      </rPr>
      <t xml:space="preserve">Program</t>
    </r>
  </si>
  <si>
    <t xml:space="preserve">Other Goods and Services </t>
  </si>
  <si>
    <t xml:space="preserve">other Goods and services </t>
  </si>
  <si>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transfers</t>
    </r>
  </si>
  <si>
    <t xml:space="preserve">Pension and Gratuities</t>
  </si>
  <si>
    <r>
      <rPr>
        <sz val="11"/>
        <color rgb="FF000000"/>
        <rFont val="Arial"/>
        <family val="3"/>
        <charset val="134"/>
      </rPr>
      <t xml:space="preserve">Pension</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gratuities</t>
    </r>
  </si>
  <si>
    <t xml:space="preserve">L3_subsidies_transfers </t>
  </si>
  <si>
    <t xml:space="preserve">Transfers To Road and Revenue Authorities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</si>
  <si>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road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authorities</t>
    </r>
  </si>
  <si>
    <t xml:space="preserve">Transfers to Public Entities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</si>
  <si>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entities</t>
    </r>
  </si>
  <si>
    <t xml:space="preserve">Fertilizer and Seed Subsidy</t>
  </si>
  <si>
    <r>
      <rPr>
        <sz val="11"/>
        <color rgb="FF000000"/>
        <rFont val="Arial"/>
        <family val="3"/>
        <charset val="134"/>
      </rPr>
      <t xml:space="preserve">Fertilizer</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seed</t>
    </r>
    <r>
      <rPr>
        <sz val="11"/>
        <color rgb="FF000000"/>
        <rFont val="Calibri"/>
        <family val="2"/>
        <charset val="134"/>
      </rPr>
      <t xml:space="preserve"> </t>
    </r>
    <r>
      <rPr>
        <sz val="11"/>
        <color rgb="FF000000"/>
        <rFont val="Arial"/>
        <family val="3"/>
        <charset val="134"/>
      </rPr>
      <t xml:space="preserve">subsidy</t>
    </r>
  </si>
  <si>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sz val="10"/>
        <color rgb="FF000000"/>
        <rFont val="Segoe UI"/>
        <family val="3"/>
        <charset val="134"/>
      </rPr>
      <t xml:space="preserve">:</t>
    </r>
    <r>
      <rPr>
        <sz val="10"/>
        <color rgb="FF000000"/>
        <rFont val="Calibri"/>
        <family val="2"/>
        <charset val="134"/>
      </rPr>
      <t xml:space="preserve"> </t>
    </r>
    <r>
      <rPr>
        <sz val="10"/>
        <color rgb="FF000000"/>
        <rFont val="Segoe UI"/>
        <family val="3"/>
        <charset val="134"/>
      </rPr>
      <t xml:space="preserve">seed</t>
    </r>
    <r>
      <rPr>
        <sz val="10"/>
        <color rgb="FF000000"/>
        <rFont val="Calibri"/>
        <family val="2"/>
        <charset val="134"/>
      </rPr>
      <t xml:space="preserve"> </t>
    </r>
    <r>
      <rPr>
        <sz val="10"/>
        <color rgb="FF000000"/>
        <rFont val="Segoe UI"/>
        <family val="3"/>
        <charset val="134"/>
      </rPr>
      <t xml:space="preserve">subsidy</t>
    </r>
  </si>
  <si>
    <t xml:space="preserve">Other Subsidies and Transfers </t>
  </si>
  <si>
    <t xml:space="preserve">other subsidies and transfers </t>
  </si>
  <si>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payments</t>
    </r>
  </si>
  <si>
    <t xml:space="preserve">Other recurrent </t>
  </si>
  <si>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sz val="10"/>
        <color rgb="FF000000"/>
        <rFont val="Segoe UI"/>
        <family val="3"/>
        <charset val="134"/>
      </rPr>
      <t xml:space="preserve">:</t>
    </r>
    <r>
      <rPr>
        <sz val="10"/>
        <color rgb="FF000000"/>
        <rFont val="Calibri"/>
        <family val="2"/>
        <charset val="134"/>
      </rPr>
      <t xml:space="preserve"> </t>
    </r>
    <r>
      <rPr>
        <sz val="10"/>
        <color rgb="FF000000"/>
        <rFont val="Segoe UI"/>
        <family val="3"/>
        <charset val="134"/>
      </rPr>
      <t xml:space="preserve">bonds</t>
    </r>
    <r>
      <rPr>
        <sz val="10"/>
        <color rgb="FF000000"/>
        <rFont val="Calibri"/>
        <family val="2"/>
        <charset val="134"/>
      </rPr>
      <t xml:space="preserve"> </t>
    </r>
    <r>
      <rPr>
        <sz val="10"/>
        <color rgb="FF000000"/>
        <rFont val="Segoe UI"/>
        <family val="3"/>
        <charset val="134"/>
      </rPr>
      <t xml:space="preserve">for</t>
    </r>
    <r>
      <rPr>
        <sz val="10"/>
        <color rgb="FF000000"/>
        <rFont val="Calibri"/>
        <family val="2"/>
        <charset val="134"/>
      </rPr>
      <t xml:space="preserve"> </t>
    </r>
    <r>
      <rPr>
        <sz val="10"/>
        <color rgb="FF000000"/>
        <rFont val="Segoe UI"/>
        <family val="3"/>
        <charset val="134"/>
      </rPr>
      <t xml:space="preserve">securitizing</t>
    </r>
    <r>
      <rPr>
        <sz val="10"/>
        <color rgb="FF000000"/>
        <rFont val="Calibri"/>
        <family val="2"/>
        <charset val="134"/>
      </rPr>
      <t xml:space="preserve"> </t>
    </r>
    <r>
      <rPr>
        <sz val="10"/>
        <color rgb="FF000000"/>
        <rFont val="Segoe UI"/>
        <family val="3"/>
        <charset val="134"/>
      </rPr>
      <t xml:space="preserve">domestic</t>
    </r>
    <r>
      <rPr>
        <sz val="10"/>
        <color rgb="FF000000"/>
        <rFont val="Calibri"/>
        <family val="2"/>
        <charset val="134"/>
      </rPr>
      <t xml:space="preserve"> </t>
    </r>
    <r>
      <rPr>
        <sz val="10"/>
        <color rgb="FF000000"/>
        <rFont val="Segoe UI"/>
        <family val="3"/>
        <charset val="134"/>
      </rPr>
      <t xml:space="preserve">arrears</t>
    </r>
  </si>
  <si>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</si>
  <si>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</si>
  <si>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discrepancy)</t>
    </r>
  </si>
  <si>
    <t xml:space="preserve">Total  financing (net)</t>
  </si>
  <si>
    <t xml:space="preserve">Other Concessional</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</si>
  <si>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concessional</t>
    </r>
  </si>
  <si>
    <t xml:space="preserve">Other Borrowing </t>
  </si>
  <si>
    <t xml:space="preserve">other Borrowing </t>
  </si>
  <si>
    <r>
      <rPr>
        <sz val="10"/>
        <color rgb="FF000000"/>
        <rFont val="Segoe UI"/>
        <family val="3"/>
        <charset val="134"/>
      </rPr>
      <t xml:space="preserve">Other</t>
    </r>
    <r>
      <rPr>
        <sz val="10"/>
        <color rgb="FF000000"/>
        <rFont val="Calibri"/>
        <family val="2"/>
        <charset val="134"/>
      </rPr>
      <t xml:space="preserve"> </t>
    </r>
    <r>
      <rPr>
        <sz val="10"/>
        <color rgb="FF000000"/>
        <rFont val="Segoe UI"/>
        <family val="3"/>
        <charset val="134"/>
      </rPr>
      <t xml:space="preserve">external</t>
    </r>
    <r>
      <rPr>
        <sz val="10"/>
        <color rgb="FF000000"/>
        <rFont val="Calibri"/>
        <family val="2"/>
        <charset val="134"/>
      </rPr>
      <t xml:space="preserve"> </t>
    </r>
    <r>
      <rPr>
        <sz val="10"/>
        <color rgb="FF000000"/>
        <rFont val="Segoe UI"/>
        <family val="3"/>
        <charset val="134"/>
      </rPr>
      <t xml:space="preserve">loans</t>
    </r>
  </si>
  <si>
    <t xml:space="preserve">Special Loans</t>
  </si>
  <si>
    <t xml:space="preserve">Special loans</t>
  </si>
  <si>
    <t xml:space="preserve">Japanese Debt Relief Account</t>
  </si>
  <si>
    <t xml:space="preserve">Japanese debt relief account</t>
  </si>
  <si>
    <t xml:space="preserve">Foreign bank accounts</t>
  </si>
  <si>
    <r>
      <rPr>
        <sz val="10"/>
        <color rgb="FF000000"/>
        <rFont val="Segoe UI"/>
        <family val="3"/>
        <charset val="134"/>
      </rPr>
      <t xml:space="preserve">Issuance</t>
    </r>
    <r>
      <rPr>
        <sz val="10"/>
        <color rgb="FF000000"/>
        <rFont val="Calibri"/>
        <family val="2"/>
        <charset val="134"/>
      </rPr>
      <t xml:space="preserve"> </t>
    </r>
    <r>
      <rPr>
        <sz val="10"/>
        <color rgb="FF000000"/>
        <rFont val="Segoe UI"/>
        <family val="3"/>
        <charset val="134"/>
      </rPr>
      <t xml:space="preserve">of</t>
    </r>
    <r>
      <rPr>
        <sz val="10"/>
        <color rgb="FF000000"/>
        <rFont val="Calibri"/>
        <family val="2"/>
        <charset val="134"/>
      </rPr>
      <t xml:space="preserve"> </t>
    </r>
    <r>
      <rPr>
        <sz val="10"/>
        <color rgb="FF000000"/>
        <rFont val="Segoe UI"/>
        <family val="3"/>
        <charset val="134"/>
      </rPr>
      <t xml:space="preserve">promissory</t>
    </r>
    <r>
      <rPr>
        <sz val="10"/>
        <color rgb="FF000000"/>
        <rFont val="Calibri"/>
        <family val="2"/>
        <charset val="134"/>
      </rPr>
      <t xml:space="preserve"> </t>
    </r>
    <r>
      <rPr>
        <sz val="10"/>
        <color rgb="FF000000"/>
        <rFont val="Segoe UI"/>
        <family val="3"/>
        <charset val="134"/>
      </rPr>
      <t xml:space="preserve">notes</t>
    </r>
    <r>
      <rPr>
        <sz val="10"/>
        <color rgb="FF000000"/>
        <rFont val="Calibri"/>
        <family val="2"/>
        <charset val="134"/>
      </rPr>
      <t xml:space="preserve"> </t>
    </r>
    <r>
      <rPr>
        <sz val="10"/>
        <color rgb="FF000000"/>
        <rFont val="Segoe UI"/>
        <family val="3"/>
        <charset val="134"/>
      </rPr>
      <t xml:space="preserve">for</t>
    </r>
    <r>
      <rPr>
        <sz val="10"/>
        <color rgb="FF000000"/>
        <rFont val="Calibri"/>
        <family val="2"/>
        <charset val="134"/>
      </rPr>
      <t xml:space="preserve"> </t>
    </r>
    <r>
      <rPr>
        <sz val="10"/>
        <color rgb="FF000000"/>
        <rFont val="Segoe UI"/>
        <family val="3"/>
        <charset val="134"/>
      </rPr>
      <t xml:space="preserve">securitizing</t>
    </r>
    <r>
      <rPr>
        <sz val="10"/>
        <color rgb="FF000000"/>
        <rFont val="Calibri"/>
        <family val="2"/>
        <charset val="134"/>
      </rPr>
      <t xml:space="preserve"> </t>
    </r>
    <r>
      <rPr>
        <sz val="10"/>
        <color rgb="FF000000"/>
        <rFont val="Segoe UI"/>
        <family val="3"/>
        <charset val="134"/>
      </rPr>
      <t xml:space="preserve">domestic</t>
    </r>
    <r>
      <rPr>
        <sz val="10"/>
        <color rgb="FF000000"/>
        <rFont val="Calibri"/>
        <family val="2"/>
        <charset val="134"/>
      </rPr>
      <t xml:space="preserve"> </t>
    </r>
    <r>
      <rPr>
        <sz val="10"/>
        <color rgb="FF000000"/>
        <rFont val="Segoe UI"/>
        <family val="3"/>
        <charset val="134"/>
      </rPr>
      <t xml:space="preserve">arrears</t>
    </r>
  </si>
  <si>
    <r>
      <rPr>
        <sz val="10"/>
        <color rgb="FF000000"/>
        <rFont val="Segoe UI"/>
        <family val="3"/>
        <charset val="134"/>
      </rPr>
      <t xml:space="preserve">Privatization</t>
    </r>
    <r>
      <rPr>
        <sz val="10"/>
        <color rgb="FF000000"/>
        <rFont val="Calibri"/>
        <family val="2"/>
        <charset val="134"/>
      </rPr>
      <t xml:space="preserve"> </t>
    </r>
    <r>
      <rPr>
        <sz val="10"/>
        <color rgb="FF000000"/>
        <rFont val="Segoe UI"/>
        <family val="3"/>
        <charset val="134"/>
      </rPr>
      <t xml:space="preserve">proceeds</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</si>
  <si>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borrowing</t>
    </r>
    <r>
      <rPr>
        <sz val="11"/>
        <color rgb="FF000000"/>
        <rFont val="Calibri"/>
        <family val="2"/>
        <charset val="134"/>
      </rPr>
      <t xml:space="preserve"> </t>
    </r>
    <r>
      <rPr>
        <sz val="11"/>
        <color rgb="FF000000"/>
        <rFont val="Arial"/>
        <family val="3"/>
        <charset val="134"/>
      </rPr>
      <t xml:space="preserve">(net)</t>
    </r>
  </si>
  <si>
    <t xml:space="preserve">Other financing (privatization, IMF MDRI, securitization etc.)</t>
  </si>
  <si>
    <r>
      <rPr>
        <sz val="10"/>
        <color rgb="FF000000"/>
        <rFont val="Segoe UI"/>
        <family val="3"/>
        <charset val="134"/>
      </rPr>
      <t xml:space="preserve">Financing</t>
    </r>
    <r>
      <rPr>
        <sz val="10"/>
        <color rgb="FF000000"/>
        <rFont val="Calibri"/>
        <family val="2"/>
        <charset val="134"/>
      </rPr>
      <t xml:space="preserve"> </t>
    </r>
    <r>
      <rPr>
        <sz val="10"/>
        <color rgb="FF000000"/>
        <rFont val="Segoe UI"/>
        <family val="3"/>
        <charset val="134"/>
      </rPr>
      <t xml:space="preserve">gap</t>
    </r>
  </si>
  <si>
    <t xml:space="preserve">grants  check </t>
  </si>
  <si>
    <t xml:space="preserve">Subsidies and transfers check </t>
  </si>
  <si>
    <t xml:space="preserve">development check </t>
  </si>
  <si>
    <t xml:space="preserve">MY</t>
  </si>
  <si>
    <t xml:space="preserve">  Malaysia: Summary of Federal Government Operations </t>
  </si>
  <si>
    <t xml:space="preserve">(   ringgit)</t>
  </si>
  <si>
    <t xml:space="preserve">Non-Oil Tax Revenue</t>
  </si>
  <si>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</si>
  <si>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t xml:space="preserve">Taxes On Net Income and Profits </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</si>
  <si>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1/</t>
    </r>
  </si>
  <si>
    <t xml:space="preserve">L4_nonoil</t>
  </si>
  <si>
    <t xml:space="preserve">Sales Tax and Excises </t>
  </si>
  <si>
    <r>
      <rPr>
        <sz val="11"/>
        <color rgb="FF000000"/>
        <rFont val="Arial"/>
        <family val="3"/>
        <charset val="134"/>
      </rPr>
      <t xml:space="preserve">Sales</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excises</t>
    </r>
    <r>
      <rPr>
        <sz val="11"/>
        <color rgb="FF000000"/>
        <rFont val="Calibri"/>
        <family val="2"/>
        <charset val="134"/>
      </rPr>
      <t xml:space="preserve"> </t>
    </r>
    <r>
      <rPr>
        <sz val="11"/>
        <color rgb="FF000000"/>
        <rFont val="Arial"/>
        <family val="3"/>
        <charset val="134"/>
      </rPr>
      <t xml:space="preserve">2/</t>
    </r>
  </si>
  <si>
    <t xml:space="preserve">Oil Tax Revenue</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</si>
  <si>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</si>
  <si>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assistance)</t>
    </r>
  </si>
  <si>
    <t xml:space="preserve">Social Benefits and Other Expense</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</si>
  <si>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</si>
  <si>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(authorities'</t>
    </r>
    <r>
      <rPr>
        <sz val="11"/>
        <color rgb="FF000000"/>
        <rFont val="Calibri"/>
        <family val="2"/>
        <charset val="134"/>
      </rPr>
      <t xml:space="preserve"> </t>
    </r>
    <r>
      <rPr>
        <sz val="11"/>
        <color rgb="FF000000"/>
        <rFont val="Segoe UI"/>
        <family val="3"/>
        <charset val="134"/>
      </rPr>
      <t xml:space="preserve">definition)</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</si>
  <si>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instrument</t>
    </r>
  </si>
  <si>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equity</t>
    </r>
  </si>
  <si>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holder</t>
    </r>
    <r>
      <rPr>
        <sz val="11"/>
        <color rgb="FF000000"/>
        <rFont val="Calibri"/>
        <family val="2"/>
        <charset val="134"/>
      </rPr>
      <t xml:space="preserve"> </t>
    </r>
    <r>
      <rPr>
        <sz val="11"/>
        <color rgb="FF000000"/>
        <rFont val="Segoe UI"/>
        <family val="3"/>
        <charset val="134"/>
      </rPr>
      <t xml:space="preserve">residence</t>
    </r>
  </si>
  <si>
    <r>
      <rPr>
        <b val="true"/>
        <sz val="11"/>
        <color rgb="FF000000"/>
        <rFont val="Segoe UI"/>
        <family val="3"/>
        <charset val="134"/>
      </rPr>
      <t xml:space="preserve">Memorandum</t>
    </r>
    <r>
      <rPr>
        <b val="true"/>
        <sz val="11"/>
        <color rgb="FF000000"/>
        <rFont val="Calibri"/>
        <family val="2"/>
        <charset val="1"/>
      </rPr>
      <t xml:space="preserve"> </t>
    </r>
    <r>
      <rPr>
        <b val="true"/>
        <sz val="11"/>
        <color rgb="FF000000"/>
        <rFont val="Segoe UI"/>
        <family val="3"/>
        <charset val="134"/>
      </rPr>
      <t xml:space="preserve">items:</t>
    </r>
  </si>
  <si>
    <r>
      <rPr>
        <sz val="11"/>
        <color rgb="FF000000"/>
        <rFont val="Segoe UI"/>
        <family val="3"/>
        <charset val="134"/>
      </rPr>
      <t xml:space="preserve">Oil</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gas</t>
    </r>
    <r>
      <rPr>
        <sz val="11"/>
        <color rgb="FF000000"/>
        <rFont val="Calibri"/>
        <family val="2"/>
        <charset val="1"/>
      </rPr>
      <t xml:space="preserve"> </t>
    </r>
    <r>
      <rPr>
        <sz val="11"/>
        <color rgb="FF000000"/>
        <rFont val="Segoe UI"/>
        <family val="3"/>
        <charset val="134"/>
      </rPr>
      <t xml:space="preserve">revenues</t>
    </r>
    <r>
      <rPr>
        <sz val="11"/>
        <color rgb="FF000000"/>
        <rFont val="Calibri"/>
        <family val="2"/>
        <charset val="1"/>
      </rPr>
      <t xml:space="preserve"> </t>
    </r>
    <r>
      <rPr>
        <sz val="11"/>
        <color rgb="FF000000"/>
        <rFont val="Segoe UI"/>
        <family val="3"/>
        <charset val="134"/>
      </rPr>
      <t xml:space="preserve">(derived from percent</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GDP)</t>
    </r>
  </si>
  <si>
    <t xml:space="preserve">MV</t>
  </si>
  <si>
    <t xml:space="preserve">Maldives: Statement of General Government Operations</t>
  </si>
  <si>
    <t xml:space="preserve">( rufiyaa)</t>
  </si>
  <si>
    <t xml:space="preserve">Payable by individuals</t>
  </si>
  <si>
    <t xml:space="preserve">Payable by corporations and other enterprises</t>
  </si>
  <si>
    <t xml:space="preserve">General Goods and Services Tax </t>
  </si>
  <si>
    <t xml:space="preserve">General GST</t>
  </si>
  <si>
    <t xml:space="preserve">L4_goods_and_services</t>
  </si>
  <si>
    <t xml:space="preserve">Tourism Goods and Services Tax </t>
  </si>
  <si>
    <t xml:space="preserve">Tourism GST</t>
  </si>
  <si>
    <t xml:space="preserve">Airport service charges</t>
  </si>
  <si>
    <t xml:space="preserve">L4_other_taxes </t>
  </si>
  <si>
    <t xml:space="preserve">Tourism ($ 8 bed tax)</t>
  </si>
  <si>
    <t xml:space="preserve">Tourism ($ 8 bed tax) 1/</t>
  </si>
  <si>
    <t xml:space="preserve">Interest income</t>
  </si>
  <si>
    <t xml:space="preserve">Resort lease rent </t>
  </si>
  <si>
    <t xml:space="preserve">Resort lease rent 2/</t>
  </si>
  <si>
    <t xml:space="preserve">State Owned Enterprises  dividend payments</t>
  </si>
  <si>
    <t xml:space="preserve">SOEs dividend payments</t>
  </si>
  <si>
    <t xml:space="preserve">Miscellaneous other expense</t>
  </si>
  <si>
    <t xml:space="preserve">Domestically Financed </t>
  </si>
  <si>
    <t xml:space="preserve">Capital expenditure (do mestically financed)</t>
  </si>
  <si>
    <t xml:space="preserve">L3_Domesticallly_fianced </t>
  </si>
  <si>
    <t xml:space="preserve">Capital expenditure (foreign financed)</t>
  </si>
  <si>
    <t xml:space="preserve">Gross  operating balance</t>
  </si>
  <si>
    <t xml:space="preserve">Net Finance</t>
  </si>
  <si>
    <t xml:space="preserve">Currency and depo sits</t>
  </si>
  <si>
    <t xml:space="preserve">Account payable</t>
  </si>
  <si>
    <t xml:space="preserve">Net incurrence o f liabilities</t>
  </si>
  <si>
    <t xml:space="preserve">Non banks</t>
  </si>
  <si>
    <t xml:space="preserve">Treasury bonds (ways and means account)</t>
  </si>
  <si>
    <r>
      <rPr>
        <i val="true"/>
        <sz val="11"/>
        <color rgb="FF000000"/>
        <rFont val="Calibri"/>
        <family val="2"/>
        <charset val="1"/>
      </rPr>
      <t xml:space="preserve">Statistical</t>
    </r>
    <r>
      <rPr>
        <sz val="11"/>
        <color rgb="FF000000"/>
        <rFont val="Calibri"/>
        <family val="2"/>
        <charset val="1"/>
      </rPr>
      <t xml:space="preserve"> </t>
    </r>
    <r>
      <rPr>
        <i val="true"/>
        <sz val="11"/>
        <color rgb="FF000000"/>
        <rFont val="Calibri"/>
        <family val="2"/>
        <charset val="1"/>
      </rPr>
      <t xml:space="preserve">discrepancy</t>
    </r>
  </si>
  <si>
    <t xml:space="preserve">Revenue and grants  Check </t>
  </si>
  <si>
    <t xml:space="preserve">Tax on income </t>
  </si>
  <si>
    <t xml:space="preserve">tax on goods </t>
  </si>
  <si>
    <t xml:space="preserve">domestic financed check </t>
  </si>
  <si>
    <t xml:space="preserve">ML</t>
  </si>
  <si>
    <t xml:space="preserve">Mali: Central Government Consolidated Financial Operations</t>
  </si>
  <si>
    <t xml:space="preserve">(  CFA franc BCEAO)</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</si>
  <si>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revenue</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</si>
  <si>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Gold sector</t>
    </r>
  </si>
  <si>
    <t xml:space="preserve">of which:  Other</t>
  </si>
  <si>
    <t xml:space="preserve">Value-Added Tax</t>
  </si>
  <si>
    <t xml:space="preserve">Excises on Petroleum Products</t>
  </si>
  <si>
    <r>
      <rPr>
        <sz val="11"/>
        <color rgb="FF000000"/>
        <rFont val="Segoe UI"/>
        <family val="3"/>
        <charset val="134"/>
      </rPr>
      <t xml:space="preserve">Excises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products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</si>
  <si>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indirect</t>
    </r>
    <r>
      <rPr>
        <sz val="11"/>
        <color rgb="FF000000"/>
        <rFont val="Calibri"/>
        <family val="2"/>
        <charset val="134"/>
      </rPr>
      <t xml:space="preserve"> </t>
    </r>
    <r>
      <rPr>
        <sz val="11"/>
        <color rgb="FF000000"/>
        <rFont val="Segoe UI"/>
        <family val="3"/>
        <charset val="134"/>
      </rPr>
      <t xml:space="preserve">taxes</t>
    </r>
  </si>
  <si>
    <t xml:space="preserve">of which: other</t>
  </si>
  <si>
    <t xml:space="preserve">Tax Refund</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</si>
  <si>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refund</t>
    </r>
  </si>
  <si>
    <t xml:space="preserve">Other Tax </t>
  </si>
  <si>
    <t xml:space="preserve">other tax </t>
  </si>
  <si>
    <t xml:space="preserve">Special Funds and Annexed Budgets</t>
  </si>
  <si>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annexed</t>
    </r>
    <r>
      <rPr>
        <sz val="11"/>
        <color rgb="FF000000"/>
        <rFont val="Calibri"/>
        <family val="2"/>
        <charset val="134"/>
      </rPr>
      <t xml:space="preserve"> </t>
    </r>
    <r>
      <rPr>
        <sz val="11"/>
        <color rgb="FF000000"/>
        <rFont val="Segoe UI"/>
        <family val="3"/>
        <charset val="134"/>
      </rPr>
      <t xml:space="preserve">budgets</t>
    </r>
  </si>
  <si>
    <r>
      <rPr>
        <sz val="11"/>
        <color rgb="FF000000"/>
        <rFont val="Segoe UI"/>
        <family val="3"/>
        <charset val="134"/>
      </rPr>
      <t xml:space="preserve">Projects</t>
    </r>
    <r>
      <rPr>
        <sz val="11"/>
        <color rgb="FF000000"/>
        <rFont val="Calibri"/>
        <family val="2"/>
        <charset val="134"/>
      </rPr>
      <t xml:space="preserve"> </t>
    </r>
    <r>
      <rPr>
        <sz val="11"/>
        <color rgb="FF000000"/>
        <rFont val="Segoe UI"/>
        <family val="3"/>
        <charset val="134"/>
      </rPr>
      <t xml:space="preserve">grants</t>
    </r>
  </si>
  <si>
    <t xml:space="preserve">Sectoral</t>
  </si>
  <si>
    <t xml:space="preserve">L3_project_grants</t>
  </si>
  <si>
    <t xml:space="preserve">General</t>
  </si>
  <si>
    <t xml:space="preserve">Multilateral Debt Relief Initiative  Grants</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</si>
  <si>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support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</si>
  <si>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General</t>
    </r>
  </si>
  <si>
    <t xml:space="preserve">L3_Budgetary_support</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</si>
  <si>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Sectoral</t>
    </r>
  </si>
  <si>
    <t xml:space="preserve">Total expenditure and net lending (payment 
orders basis)</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</si>
  <si>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expenditure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</si>
  <si>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</si>
  <si>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</si>
  <si>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</si>
  <si>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Variation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arrears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</si>
  <si>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</si>
  <si>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(Interest)</t>
    </r>
  </si>
  <si>
    <r>
      <rPr>
        <sz val="11"/>
        <color rgb="FF000000"/>
        <rFont val="Segoe UI"/>
        <family val="3"/>
        <charset val="134"/>
      </rPr>
      <t xml:space="preserve">Adjustment</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</si>
  <si>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</si>
  <si>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</si>
  <si>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of which: non-concessional</t>
  </si>
  <si>
    <t xml:space="preserve">of which: concessional</t>
  </si>
  <si>
    <t xml:space="preserve">Budgetary Loans</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</si>
  <si>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</si>
  <si>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Variation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(Principal)</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</si>
  <si>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</si>
  <si>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government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</si>
  <si>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repurchases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</si>
  <si>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drawings</t>
    </r>
  </si>
  <si>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(net)</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</si>
  <si>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</si>
  <si>
    <t xml:space="preserve">Adjustment</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</si>
  <si>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receipts</t>
    </r>
  </si>
  <si>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</si>
  <si>
    <r>
      <rPr>
        <i val="true"/>
        <sz val="11"/>
        <color rgb="FF000000"/>
        <rFont val="Segoe UI"/>
        <family val="3"/>
        <charset val="134"/>
      </rPr>
      <t xml:space="preserve">Memorandum</t>
    </r>
    <r>
      <rPr>
        <sz val="11"/>
        <color rgb="FF000000"/>
        <rFont val="Calibri"/>
        <family val="2"/>
        <charset val="134"/>
      </rPr>
      <t xml:space="preserve"> </t>
    </r>
    <r>
      <rPr>
        <i val="true"/>
        <sz val="11"/>
        <color rgb="FF000000"/>
        <rFont val="Segoe UI"/>
        <family val="3"/>
        <charset val="134"/>
      </rPr>
      <t xml:space="preserve">items</t>
    </r>
  </si>
  <si>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non</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gold</t>
    </r>
    <r>
      <rPr>
        <sz val="11"/>
        <color rgb="FF000000"/>
        <rFont val="Calibri"/>
        <family val="2"/>
        <charset val="134"/>
      </rPr>
      <t xml:space="preserve"> </t>
    </r>
    <r>
      <rPr>
        <sz val="11"/>
        <color rgb="FF000000"/>
        <rFont val="Segoe UI"/>
        <family val="3"/>
        <charset val="134"/>
      </rPr>
      <t xml:space="preserve">sector</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</si>
  <si>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official</t>
    </r>
    <r>
      <rPr>
        <sz val="11"/>
        <color rgb="FF000000"/>
        <rFont val="Calibri"/>
        <family val="2"/>
        <charset val="134"/>
      </rPr>
      <t xml:space="preserve"> </t>
    </r>
    <r>
      <rPr>
        <sz val="11"/>
        <color rgb="FF000000"/>
        <rFont val="Segoe UI"/>
        <family val="3"/>
        <charset val="134"/>
      </rPr>
      <t xml:space="preserve">assistance</t>
    </r>
    <r>
      <rPr>
        <sz val="11"/>
        <color rgb="FF000000"/>
        <rFont val="Calibri"/>
        <family val="2"/>
        <charset val="134"/>
      </rPr>
      <t xml:space="preserve"> </t>
    </r>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</si>
  <si>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Inderect check </t>
  </si>
  <si>
    <t xml:space="preserve">projects check </t>
  </si>
  <si>
    <t xml:space="preserve">Budgetary support check </t>
  </si>
  <si>
    <t xml:space="preserve">External check</t>
  </si>
  <si>
    <t xml:space="preserve">MH</t>
  </si>
  <si>
    <t xml:space="preserve">  Marshall Islands: Statement of Government Operations</t>
  </si>
  <si>
    <t xml:space="preserve">total Revenue and grants</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</si>
  <si>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2/</t>
    </r>
  </si>
  <si>
    <t xml:space="preserve">Sales of Goods and Services</t>
  </si>
  <si>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</si>
  <si>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Miscellaneous and Unidentified Revenue </t>
  </si>
  <si>
    <t xml:space="preserve">Miscellaneous and unidentified revenue </t>
  </si>
  <si>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</si>
  <si>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</si>
  <si>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</si>
  <si>
    <t xml:space="preserve">Net financing </t>
  </si>
  <si>
    <t xml:space="preserve">MR</t>
  </si>
  <si>
    <t xml:space="preserve">Mauritania: Central Government Operations</t>
  </si>
  <si>
    <t xml:space="preserve">( UM)</t>
  </si>
  <si>
    <r>
      <rPr>
        <sz val="11"/>
        <color rgb="FF000000"/>
        <rFont val="Segoe UI"/>
        <family val="3"/>
        <charset val="134"/>
      </rPr>
      <t xml:space="preserve">Nonextractive</t>
    </r>
    <r>
      <rPr>
        <sz val="11"/>
        <color rgb="FF000000"/>
        <rFont val="Calibri"/>
        <family val="2"/>
        <charset val="134"/>
      </rPr>
      <t xml:space="preserve"> </t>
    </r>
    <r>
      <rPr>
        <sz val="11"/>
        <color rgb="FF000000"/>
        <rFont val="Segoe UI"/>
        <family val="3"/>
        <charset val="134"/>
      </rPr>
      <t xml:space="preserve">revenue</t>
    </r>
  </si>
  <si>
    <t xml:space="preserve">Taxes on Income and Profit</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</si>
  <si>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</si>
  <si>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grants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</si>
  <si>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</si>
  <si>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Extractive</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</si>
  <si>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oil</t>
    </r>
  </si>
  <si>
    <t xml:space="preserve">Mining Revenue</t>
  </si>
  <si>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</si>
  <si>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Exceptional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</si>
  <si>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2/</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</si>
  <si>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Emergency</t>
    </r>
    <r>
      <rPr>
        <sz val="11"/>
        <color rgb="FF000000"/>
        <rFont val="Calibri"/>
        <family val="2"/>
        <charset val="134"/>
      </rPr>
      <t xml:space="preserve"> </t>
    </r>
    <r>
      <rPr>
        <sz val="11"/>
        <color rgb="FF000000"/>
        <rFont val="Segoe UI"/>
        <family val="3"/>
        <charset val="134"/>
      </rPr>
      <t xml:space="preserve">program</t>
    </r>
  </si>
  <si>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subsidies</t>
    </r>
  </si>
  <si>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repayments</t>
    </r>
  </si>
  <si>
    <t xml:space="preserve">Special Accounts Expenditure</t>
  </si>
  <si>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</si>
  <si>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Foreign-financed</t>
    </r>
    <r>
      <rPr>
        <sz val="11"/>
        <color rgb="FF000000"/>
        <rFont val="Calibri"/>
        <family val="2"/>
        <charset val="134"/>
      </rPr>
      <t xml:space="preserve"> </t>
    </r>
    <r>
      <rPr>
        <sz val="11"/>
        <color rgb="FF000000"/>
        <rFont val="Segoe UI"/>
        <family val="3"/>
        <charset val="134"/>
      </rPr>
      <t xml:space="preserve">investment</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</si>
  <si>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investment</t>
    </r>
  </si>
  <si>
    <t xml:space="preserve">Restructuring and Net Lending</t>
  </si>
  <si>
    <r>
      <rPr>
        <sz val="11"/>
        <color rgb="FF000000"/>
        <rFont val="Segoe UI"/>
        <family val="3"/>
        <charset val="134"/>
      </rPr>
      <t xml:space="preserve">Restructuring</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</si>
  <si>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Common Reserves</t>
  </si>
  <si>
    <r>
      <rPr>
        <sz val="11"/>
        <color rgb="FF000000"/>
        <rFont val="Segoe UI"/>
        <family val="3"/>
        <charset val="134"/>
      </rPr>
      <t xml:space="preserve">Common</t>
    </r>
    <r>
      <rPr>
        <sz val="11"/>
        <color rgb="FF000000"/>
        <rFont val="Calibri"/>
        <family val="2"/>
        <charset val="134"/>
      </rPr>
      <t xml:space="preserve"> </t>
    </r>
    <r>
      <rPr>
        <sz val="11"/>
        <color rgb="FF000000"/>
        <rFont val="Segoe UI"/>
        <family val="3"/>
        <charset val="134"/>
      </rPr>
      <t xml:space="preserve">reserves</t>
    </r>
  </si>
  <si>
    <r>
      <rPr>
        <sz val="11"/>
        <color rgb="FF000000"/>
        <rFont val="Segoe UI"/>
        <family val="3"/>
        <charset val="134"/>
      </rPr>
      <t xml:space="preserve">Overal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</si>
  <si>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</si>
  <si>
    <t xml:space="preserve">Total financing </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</si>
  <si>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account</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</si>
  <si>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</si>
  <si>
    <t xml:space="preserve">Othe domestic</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</si>
  <si>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balances</t>
    </r>
  </si>
  <si>
    <t xml:space="preserve">Oil Account</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</si>
  <si>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r>
      <rPr>
        <sz val="11"/>
        <color rgb="FF000000"/>
        <rFont val="Calibri"/>
        <family val="2"/>
        <charset val="134"/>
      </rPr>
      <t xml:space="preserve"> </t>
    </r>
    <r>
      <rPr>
        <sz val="11"/>
        <color rgb="FF000000"/>
        <rFont val="Segoe UI"/>
        <family val="3"/>
        <charset val="134"/>
      </rPr>
      <t xml:space="preserve">(net)</t>
    </r>
  </si>
  <si>
    <t xml:space="preserve">Net Revenue from Oil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</si>
  <si>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(net)</t>
    </r>
  </si>
  <si>
    <t xml:space="preserve">L3_external_resource_finance</t>
  </si>
  <si>
    <t xml:space="preserve">Oil Account Contribution to The Budget</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</si>
  <si>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r>
      <rPr>
        <sz val="11"/>
        <color rgb="FF000000"/>
        <rFont val="Calibri"/>
        <family val="2"/>
        <charset val="134"/>
      </rPr>
      <t xml:space="preserve"> </t>
    </r>
    <r>
      <rPr>
        <sz val="11"/>
        <color rgb="FF000000"/>
        <rFont val="Segoe UI"/>
        <family val="3"/>
        <charset val="134"/>
      </rPr>
      <t xml:space="preserve">contribution</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budget</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</si>
  <si>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(net)</t>
    </r>
  </si>
  <si>
    <t xml:space="preserve">L2_nonresource_finance</t>
  </si>
  <si>
    <t xml:space="preserve">Net Borrowing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</si>
  <si>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(net)</t>
    </r>
  </si>
  <si>
    <t xml:space="preserve">L3_external_nonresource_finance</t>
  </si>
  <si>
    <t xml:space="preserve">L4_borrowing</t>
  </si>
  <si>
    <t xml:space="preserve">Multilateral Debt Relief Initiative</t>
  </si>
  <si>
    <t xml:space="preserve">MDRI (IDA and AfDF)</t>
  </si>
  <si>
    <t xml:space="preserve">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</si>
  <si>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</si>
  <si>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</si>
  <si>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</si>
  <si>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</si>
  <si>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</si>
  <si>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</si>
  <si>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 xml:space="preserve">MU</t>
  </si>
  <si>
    <t xml:space="preserve">Mauritius: Summary of Central Government Finances</t>
  </si>
  <si>
    <t xml:space="preserve">( Mauritian rupees)</t>
  </si>
  <si>
    <t xml:space="preserve">Income Tax - Individuals</t>
  </si>
  <si>
    <t xml:space="preserve">Income tax - Individuals</t>
  </si>
  <si>
    <t xml:space="preserve">Income Tax - Corporations</t>
  </si>
  <si>
    <t xml:space="preserve">Income tax - Corporations</t>
  </si>
  <si>
    <t xml:space="preserve"> Taxes on Property</t>
  </si>
  <si>
    <t xml:space="preserve"> Taxes on property</t>
  </si>
  <si>
    <t xml:space="preserve"> Taxes on Goods and Services  </t>
  </si>
  <si>
    <t xml:space="preserve"> Taxes on goods and services  </t>
  </si>
  <si>
    <t xml:space="preserve">Value Added Tax (Vat)</t>
  </si>
  <si>
    <t xml:space="preserve">Value added tax (VAT)</t>
  </si>
  <si>
    <t xml:space="preserve"> Taxes on International Trade  </t>
  </si>
  <si>
    <t xml:space="preserve"> Taxes on international trade  </t>
  </si>
  <si>
    <t xml:space="preserve">Excise Duties</t>
  </si>
  <si>
    <t xml:space="preserve">Excise duties, incl. "Maurice Ile Durable"  levy</t>
  </si>
  <si>
    <t xml:space="preserve"> Capital Revenue</t>
  </si>
  <si>
    <t xml:space="preserve">Total expense (current  spending) (2)</t>
  </si>
  <si>
    <t xml:space="preserve">Expenditures on Goods  and Services</t>
  </si>
  <si>
    <t xml:space="preserve">Expenditures on goods  and services</t>
  </si>
  <si>
    <t xml:space="preserve">Use of Goods  and Services</t>
  </si>
  <si>
    <t xml:space="preserve">Use of goods  and services</t>
  </si>
  <si>
    <t xml:space="preserve">Domestic  Interest</t>
  </si>
  <si>
    <t xml:space="preserve">Domestic  interest</t>
  </si>
  <si>
    <t xml:space="preserve">External Interest</t>
  </si>
  <si>
    <t xml:space="preserve">External interest</t>
  </si>
  <si>
    <t xml:space="preserve">Transfers  And Subsidies</t>
  </si>
  <si>
    <t xml:space="preserve">Transfers  and subsidies</t>
  </si>
  <si>
    <t xml:space="preserve">Grants and transfers</t>
  </si>
  <si>
    <t xml:space="preserve">Contingencies</t>
  </si>
  <si>
    <t xml:space="preserve">Expenditure by The Privatization Fund</t>
  </si>
  <si>
    <t xml:space="preserve">Expenditure by the Privatization Fund</t>
  </si>
  <si>
    <t xml:space="preserve">Net acquisition of non-financial  assets  (capital spending)</t>
  </si>
  <si>
    <t xml:space="preserve">Lending minus repayment</t>
  </si>
  <si>
    <t xml:space="preserve">Net lending / borrowing (central governm. budget balance)</t>
  </si>
  <si>
    <t xml:space="preserve">Net lending / borrowing (special funds)</t>
  </si>
  <si>
    <t xml:space="preserve">Inflows to special funds</t>
  </si>
  <si>
    <t xml:space="preserve">Outflows from special funds</t>
  </si>
  <si>
    <t xml:space="preserve">Net lending / borrowing (consolidated balance)</t>
  </si>
  <si>
    <t xml:space="preserve">Transactions  in financial assets/liabilities</t>
  </si>
  <si>
    <t xml:space="preserve">Adjustment for difference in cash and accrual</t>
  </si>
  <si>
    <t xml:space="preserve">Borrowing requirements  (financing)</t>
  </si>
  <si>
    <t xml:space="preserve">Banks</t>
  </si>
  <si>
    <t xml:space="preserve">Sale of Equity in State-Owned Enterprises and Residual </t>
  </si>
  <si>
    <t xml:space="preserve">Sale of equity in state-owned enterprises and residual </t>
  </si>
  <si>
    <t xml:space="preserve">MX</t>
  </si>
  <si>
    <t xml:space="preserve">Mexico: Statement of Operations of Central Government Non-financial Public Sector</t>
  </si>
  <si>
    <t xml:space="preserve">(  Mexican pesos)</t>
  </si>
  <si>
    <t xml:space="preserve">Total Revenue and grants</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</si>
  <si>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</si>
  <si>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</si>
  <si>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Excises</t>
    </r>
    <r>
      <rPr>
        <sz val="11"/>
        <color rgb="FF000000"/>
        <rFont val="Calibri"/>
        <family val="2"/>
        <charset val="134"/>
      </rPr>
      <t xml:space="preserve"> </t>
    </r>
    <r>
      <rPr>
        <sz val="11"/>
        <color rgb="FF000000"/>
        <rFont val="Segoe UI"/>
        <family val="3"/>
        <charset val="134"/>
      </rPr>
      <t xml:space="preserve">2/</t>
    </r>
  </si>
  <si>
    <t xml:space="preserve">Oil Fees</t>
  </si>
  <si>
    <t xml:space="preserve">Oil fees</t>
  </si>
  <si>
    <t xml:space="preserve">L4_property_income</t>
  </si>
  <si>
    <t xml:space="preserve">Public Enterprises</t>
  </si>
  <si>
    <t xml:space="preserve">Public enterprises</t>
  </si>
  <si>
    <t xml:space="preserve"> Other Nontax</t>
  </si>
  <si>
    <t xml:space="preserve"> Other nontax</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</si>
  <si>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2/</t>
    </r>
  </si>
  <si>
    <t xml:space="preserve"> Foreign</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</si>
  <si>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2/</t>
    </r>
  </si>
  <si>
    <t xml:space="preserve"> Fuel Subsidy</t>
  </si>
  <si>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</si>
  <si>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L3_Subsidies</t>
  </si>
  <si>
    <t xml:space="preserve">Other Subsidies</t>
  </si>
  <si>
    <t xml:space="preserve">Grants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</si>
  <si>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</si>
  <si>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5/</t>
    </r>
  </si>
  <si>
    <t xml:space="preserve">Instituto para la Proteccion al Ahorro Bancario  and Debtor Support Programs</t>
  </si>
  <si>
    <t xml:space="preserve">IPAB a nd debtor support programs</t>
  </si>
  <si>
    <t xml:space="preserve">Adefa S A Nd Others</t>
  </si>
  <si>
    <t xml:space="preserve">Adefa s a nd others</t>
  </si>
  <si>
    <t xml:space="preserve">Financi Al A S Sets And Others </t>
  </si>
  <si>
    <t xml:space="preserve">Financi al a s sets and others 3/</t>
  </si>
  <si>
    <t xml:space="preserve">Nlb Of Public Entities (Indi Rect Control )</t>
  </si>
  <si>
    <t xml:space="preserve">NLB of public entities (indi rect control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</si>
  <si>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6/</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</si>
  <si>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7/</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</si>
  <si>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8/</t>
    </r>
  </si>
  <si>
    <r>
      <rPr>
        <i val="true"/>
        <sz val="11"/>
        <color rgb="FF000000"/>
        <rFont val="Segoe UI"/>
        <family val="3"/>
        <charset val="134"/>
      </rPr>
      <t xml:space="preserve">Primary</t>
    </r>
    <r>
      <rPr>
        <sz val="11"/>
        <color rgb="FF000000"/>
        <rFont val="Calibri"/>
        <family val="2"/>
        <charset val="134"/>
      </rPr>
      <t xml:space="preserve"> </t>
    </r>
    <r>
      <rPr>
        <i val="true"/>
        <sz val="11"/>
        <color rgb="FF000000"/>
        <rFont val="Segoe UI"/>
        <family val="3"/>
        <charset val="134"/>
      </rPr>
      <t xml:space="preserve">net/lending</t>
    </r>
    <r>
      <rPr>
        <sz val="11"/>
        <color rgb="FF000000"/>
        <rFont val="Calibri"/>
        <family val="2"/>
        <charset val="134"/>
      </rPr>
      <t xml:space="preserve"> </t>
    </r>
    <r>
      <rPr>
        <i val="true"/>
        <sz val="11"/>
        <color rgb="FF000000"/>
        <rFont val="Segoe UI"/>
        <family val="3"/>
        <charset val="134"/>
      </rPr>
      <t xml:space="preserve">borrowing</t>
    </r>
  </si>
  <si>
    <t xml:space="preserve">Augmented balance (excl. net lending of dev. banks) 6/</t>
  </si>
  <si>
    <t xml:space="preserve">Augmented traditional balance (excl. adj. of stabilization funds and nonrecurring revenue) 7/</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</si>
  <si>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</si>
  <si>
    <t xml:space="preserve">Net Acquisition of Financial Assets </t>
  </si>
  <si>
    <t xml:space="preserve">Net acquisition of financial assets ("+": increase in assets) 8/</t>
  </si>
  <si>
    <t xml:space="preserve">Net Incurrence of Liabilities </t>
  </si>
  <si>
    <t xml:space="preserve">expense</t>
  </si>
  <si>
    <t xml:space="preserve">fianance check </t>
  </si>
  <si>
    <t xml:space="preserve">% expenditure</t>
  </si>
  <si>
    <t xml:space="preserve">FM</t>
  </si>
  <si>
    <t xml:space="preserve">  Micronesia: General Government Operations</t>
  </si>
  <si>
    <t xml:space="preserve">total revenue</t>
  </si>
  <si>
    <t xml:space="preserve">Wage and Salary Tax</t>
  </si>
  <si>
    <t xml:space="preserve">Wage and salary tax</t>
  </si>
  <si>
    <t xml:space="preserve">Gross Revenue Tax</t>
  </si>
  <si>
    <t xml:space="preserve">Gross revenue tax</t>
  </si>
  <si>
    <t xml:space="preserve">Corporate Tax</t>
  </si>
  <si>
    <t xml:space="preserve">Import Taxes</t>
  </si>
  <si>
    <t xml:space="preserve">Import taxes</t>
  </si>
  <si>
    <t xml:space="preserve">Import Tax:Fuel</t>
  </si>
  <si>
    <t xml:space="preserve">Import tax:Fuel</t>
  </si>
  <si>
    <t xml:space="preserve">L4_import tax</t>
  </si>
  <si>
    <t xml:space="preserve">Import Tax:All Others</t>
  </si>
  <si>
    <t xml:space="preserve">Import tax:All others</t>
  </si>
  <si>
    <t xml:space="preserve">Cigarette Tax</t>
  </si>
  <si>
    <t xml:space="preserve">Cigarette tax</t>
  </si>
  <si>
    <t xml:space="preserve">L4_other_tax</t>
  </si>
  <si>
    <t xml:space="preserve">All Other Tax (National)</t>
  </si>
  <si>
    <t xml:space="preserve">All other tax (National)</t>
  </si>
  <si>
    <t xml:space="preserve">State Tax Revenue</t>
  </si>
  <si>
    <t xml:space="preserve">State tax revenue</t>
  </si>
  <si>
    <t xml:space="preserve">Grants (from abroad)</t>
  </si>
  <si>
    <t xml:space="preserve">Compact Special</t>
  </si>
  <si>
    <t xml:space="preserve">Compact special</t>
  </si>
  <si>
    <t xml:space="preserve">L3_current_grants</t>
  </si>
  <si>
    <t xml:space="preserve">Other Current Grants</t>
  </si>
  <si>
    <t xml:space="preserve">Other current grants</t>
  </si>
  <si>
    <t xml:space="preserve">L3_capital_grants</t>
  </si>
  <si>
    <t xml:space="preserve">Fishing Access Revenue</t>
  </si>
  <si>
    <t xml:space="preserve">Fishing access revenue</t>
  </si>
  <si>
    <t xml:space="preserve">Dividend and Interest Income</t>
  </si>
  <si>
    <t xml:space="preserve">Dividend and interest income</t>
  </si>
  <si>
    <t xml:space="preserve">Other nontax revenues</t>
  </si>
  <si>
    <t xml:space="preserve">Travel</t>
  </si>
  <si>
    <t xml:space="preserve">Net Transfers</t>
  </si>
  <si>
    <t xml:space="preserve">Net transfers</t>
  </si>
  <si>
    <t xml:space="preserve">Other Recurretn </t>
  </si>
  <si>
    <t xml:space="preserve">Acquisition of Fixed Capital</t>
  </si>
  <si>
    <t xml:space="preserve">Acquisition of fixed capital</t>
  </si>
  <si>
    <t xml:space="preserve">Multi-Purpose Development Projects</t>
  </si>
  <si>
    <t xml:space="preserve">Multi-purpose development projects</t>
  </si>
  <si>
    <t xml:space="preserve">revenue and grnats check </t>
  </si>
  <si>
    <t xml:space="preserve">import taxes check </t>
  </si>
  <si>
    <t xml:space="preserve">other taxes check </t>
  </si>
  <si>
    <t xml:space="preserve">current grants check</t>
  </si>
  <si>
    <t xml:space="preserve">capital grnat check </t>
  </si>
  <si>
    <t xml:space="preserve">nontax revenue check </t>
  </si>
  <si>
    <t xml:space="preserve">MD</t>
  </si>
  <si>
    <t xml:space="preserve">Moldova: General Government Budget</t>
  </si>
  <si>
    <t xml:space="preserve">( Moldovan lei)</t>
  </si>
  <si>
    <r>
      <rPr>
        <sz val="11"/>
        <color rgb="FF000000"/>
        <rFont val="Segoe UI"/>
        <family val="3"/>
        <charset val="134"/>
      </rPr>
      <t xml:space="preserve">Revenues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</si>
  <si>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Revenues including special funds </t>
  </si>
  <si>
    <t xml:space="preserve">Corporate Income</t>
  </si>
  <si>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income</t>
    </r>
  </si>
  <si>
    <t xml:space="preserve">Personal Income</t>
  </si>
  <si>
    <r>
      <rPr>
        <sz val="11"/>
        <color rgb="FF000000"/>
        <rFont val="Segoe UI"/>
        <family val="3"/>
        <charset val="134"/>
      </rPr>
      <t xml:space="preserve">Personal</t>
    </r>
    <r>
      <rPr>
        <sz val="11"/>
        <color rgb="FF000000"/>
        <rFont val="Calibri"/>
        <family val="2"/>
        <charset val="134"/>
      </rPr>
      <t xml:space="preserve"> </t>
    </r>
    <r>
      <rPr>
        <sz val="11"/>
        <color rgb="FF000000"/>
        <rFont val="Segoe UI"/>
        <family val="3"/>
        <charset val="134"/>
      </rPr>
      <t xml:space="preserve">income</t>
    </r>
  </si>
  <si>
    <t xml:space="preserve">Foreign Trade</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</si>
  <si>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trade</t>
    </r>
  </si>
  <si>
    <t xml:space="preserve">Social Fund Contributions</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</si>
  <si>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contributions</t>
    </r>
  </si>
  <si>
    <t xml:space="preserve">Health Fund Contributions</t>
  </si>
  <si>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contributions</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</si>
  <si>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revenues</t>
    </r>
  </si>
  <si>
    <t xml:space="preserve">Revenues of Special Funds and Means</t>
  </si>
  <si>
    <r>
      <rPr>
        <sz val="11"/>
        <color rgb="FF000000"/>
        <rFont val="Segoe UI"/>
        <family val="3"/>
        <charset val="134"/>
      </rPr>
      <t xml:space="preserve">Revenues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means</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</si>
  <si>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2/</t>
    </r>
  </si>
  <si>
    <t xml:space="preserve">L3_external grants </t>
  </si>
  <si>
    <t xml:space="preserve">Other Public Institutions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</si>
  <si>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institutions</t>
    </r>
  </si>
  <si>
    <t xml:space="preserve">Goods And Services</t>
  </si>
  <si>
    <t xml:space="preserve">Health Fund</t>
  </si>
  <si>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Fund</t>
    </r>
  </si>
  <si>
    <t xml:space="preserve">Transfers to Economy</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</si>
  <si>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economy</t>
    </r>
  </si>
  <si>
    <t xml:space="preserve">Transfers to Households</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</si>
  <si>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households</t>
    </r>
  </si>
  <si>
    <t xml:space="preserve">Social Fund</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</si>
  <si>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</si>
  <si>
    <t xml:space="preserve">L4_transfers_household</t>
  </si>
  <si>
    <t xml:space="preserve">L3_external_capital</t>
  </si>
  <si>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items</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</si>
  <si>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loan</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</si>
  <si>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</si>
  <si>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</si>
  <si>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</si>
  <si>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</si>
  <si>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</si>
  <si>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Net Domestic Finance of the Central Government   </t>
  </si>
  <si>
    <t xml:space="preserve">Net Foreign Finance of the Central Government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</si>
  <si>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</si>
  <si>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governments</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</si>
  <si>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</si>
  <si>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issued</t>
    </r>
  </si>
  <si>
    <t xml:space="preserve">grnats check </t>
  </si>
  <si>
    <t xml:space="preserve">external grants check </t>
  </si>
  <si>
    <t xml:space="preserve">transfers to household check</t>
  </si>
  <si>
    <t xml:space="preserve">external finance capital  check </t>
  </si>
  <si>
    <t xml:space="preserve">MN</t>
  </si>
  <si>
    <t xml:space="preserve">Mongolia: Summary Operations of the General Government</t>
  </si>
  <si>
    <t xml:space="preserve">( togrogs)</t>
  </si>
  <si>
    <r>
      <rPr>
        <sz val="11"/>
        <color rgb="FF000000"/>
        <rFont val="Arial"/>
        <family val="3"/>
        <charset val="134"/>
      </rPr>
      <t xml:space="preserve">Mineral</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</si>
  <si>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Nonmineral</t>
    </r>
    <r>
      <rPr>
        <sz val="11"/>
        <color rgb="FF000000"/>
        <rFont val="Calibri"/>
        <family val="2"/>
        <charset val="134"/>
      </rPr>
      <t xml:space="preserve"> </t>
    </r>
    <r>
      <rPr>
        <sz val="11"/>
        <color rgb="FF000000"/>
        <rFont val="Arial"/>
        <family val="3"/>
        <charset val="134"/>
      </rPr>
      <t xml:space="preserve">revenue</t>
    </r>
  </si>
  <si>
    <t xml:space="preserve">Tax Revenue and Social Security Contributions</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</si>
  <si>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</si>
  <si>
    <t xml:space="preserve">Enterprise Income Tax</t>
  </si>
  <si>
    <r>
      <rPr>
        <sz val="11"/>
        <color rgb="FF000000"/>
        <rFont val="Arial"/>
        <family val="3"/>
        <charset val="134"/>
      </rPr>
      <t xml:space="preserve">Enterprise</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</si>
  <si>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t xml:space="preserve">L4_income_taxes </t>
  </si>
  <si>
    <t xml:space="preserve">"Windfall" Tax</t>
  </si>
  <si>
    <r>
      <rPr>
        <sz val="11"/>
        <color rgb="FF000000"/>
        <rFont val="Arial"/>
        <family val="3"/>
        <charset val="134"/>
      </rPr>
      <t xml:space="preserve">"Windfall"</t>
    </r>
    <r>
      <rPr>
        <sz val="11"/>
        <color rgb="FF000000"/>
        <rFont val="Calibri"/>
        <family val="2"/>
        <charset val="134"/>
      </rPr>
      <t xml:space="preserve"> </t>
    </r>
    <r>
      <rPr>
        <sz val="11"/>
        <color rgb="FF000000"/>
        <rFont val="Arial"/>
        <family val="3"/>
        <charset val="134"/>
      </rPr>
      <t xml:space="preserve">tax</t>
    </r>
  </si>
  <si>
    <t xml:space="preserve">Sales Tax And Vat</t>
  </si>
  <si>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VAT</t>
    </r>
  </si>
  <si>
    <t xml:space="preserve">Customs Duties and Export Taxes</t>
  </si>
  <si>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duties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export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</si>
  <si>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</si>
  <si>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Recurrent</t>
    </r>
    <r>
      <rPr>
        <sz val="11"/>
        <color rgb="FF000000"/>
        <rFont val="Calibri"/>
        <family val="2"/>
        <charset val="134"/>
      </rPr>
      <t xml:space="preserve"> E</t>
    </r>
    <r>
      <rPr>
        <sz val="11"/>
        <color rgb="FF000000"/>
        <rFont val="Segoe UI"/>
        <family val="3"/>
        <charset val="134"/>
      </rPr>
      <t xml:space="preserve">xpenditure</t>
    </r>
  </si>
  <si>
    <r>
      <rPr>
        <sz val="11"/>
        <color rgb="FF000000"/>
        <rFont val="Segoe UI"/>
        <family val="3"/>
        <charset val="134"/>
      </rPr>
      <t xml:space="preserve">Recurrent</t>
    </r>
    <r>
      <rPr>
        <sz val="11"/>
        <color rgb="FF000000"/>
        <rFont val="Calibri"/>
        <family val="2"/>
        <charset val="134"/>
      </rPr>
      <t xml:space="preserve"> </t>
    </r>
    <r>
      <rPr>
        <sz val="11"/>
        <color rgb="FF000000"/>
        <rFont val="Segoe UI"/>
        <family val="3"/>
        <charset val="134"/>
      </rPr>
      <t xml:space="preserve">expenditure</t>
    </r>
  </si>
  <si>
    <t xml:space="preserve">Purchase of Goods and Services</t>
  </si>
  <si>
    <t xml:space="preserve">Subsidies to Public Enterprises</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</si>
  <si>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enterprises</t>
    </r>
  </si>
  <si>
    <t xml:space="preserve"> Contingency Allocation</t>
  </si>
  <si>
    <t xml:space="preserve"> Contingency allocation</t>
  </si>
  <si>
    <t xml:space="preserve">o/w DBM/Chinggis bond social benefit projects</t>
  </si>
  <si>
    <r>
      <rPr>
        <sz val="11"/>
        <color rgb="FF000000"/>
        <rFont val="Arial"/>
        <family val="3"/>
        <charset val="134"/>
      </rPr>
      <t xml:space="preserve">On-lent</t>
    </r>
    <r>
      <rPr>
        <sz val="11"/>
        <color rgb="FF000000"/>
        <rFont val="Calibri"/>
        <family val="2"/>
        <charset val="134"/>
      </rPr>
      <t xml:space="preserve"> </t>
    </r>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</si>
  <si>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minus</t>
    </r>
    <r>
      <rPr>
        <sz val="11"/>
        <color rgb="FF000000"/>
        <rFont val="Calibri"/>
        <family val="2"/>
        <charset val="134"/>
      </rPr>
      <t xml:space="preserve"> </t>
    </r>
    <r>
      <rPr>
        <sz val="11"/>
        <color rgb="FF000000"/>
        <rFont val="Arial"/>
        <family val="3"/>
        <charset val="134"/>
      </rPr>
      <t xml:space="preserve">repayments</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</si>
  <si>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DBM/Chinggis</t>
    </r>
    <r>
      <rPr>
        <sz val="11"/>
        <color rgb="FF000000"/>
        <rFont val="Calibri"/>
        <family val="2"/>
        <charset val="134"/>
      </rPr>
      <t xml:space="preserve"> </t>
    </r>
    <r>
      <rPr>
        <sz val="11"/>
        <color rgb="FF000000"/>
        <rFont val="Segoe UI"/>
        <family val="3"/>
        <charset val="134"/>
      </rPr>
      <t xml:space="preserve">on-lending</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</si>
  <si>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</si>
  <si>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Non-mineral</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</si>
  <si>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Structural</t>
    </r>
    <r>
      <rPr>
        <sz val="11"/>
        <color rgb="FF000000"/>
        <rFont val="Calibri"/>
        <family val="2"/>
        <charset val="134"/>
      </rPr>
      <t xml:space="preserve"> </t>
    </r>
    <r>
      <rPr>
        <sz val="11"/>
        <color rgb="FF000000"/>
        <rFont val="Segoe UI"/>
        <family val="3"/>
        <charset val="134"/>
      </rPr>
      <t xml:space="preserve">balance</t>
    </r>
  </si>
  <si>
    <t xml:space="preserve">   External borrowing</t>
  </si>
  <si>
    <t xml:space="preserve">Gold Financing Loan</t>
  </si>
  <si>
    <r>
      <rPr>
        <sz val="11"/>
        <color rgb="FF000000"/>
        <rFont val="Arial"/>
        <family val="3"/>
        <charset val="134"/>
      </rPr>
      <t xml:space="preserve">Gold</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loan</t>
    </r>
  </si>
  <si>
    <t xml:space="preserve">   Short Term External Debt</t>
  </si>
  <si>
    <t xml:space="preserve">   Short term external debt</t>
  </si>
  <si>
    <t xml:space="preserve"> External Arrears</t>
  </si>
  <si>
    <t xml:space="preserve"> External arrears</t>
  </si>
  <si>
    <t xml:space="preserve">Privatization Receipts </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</si>
  <si>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receipts</t>
    </r>
    <r>
      <rPr>
        <sz val="11"/>
        <color rgb="FF000000"/>
        <rFont val="Calibri"/>
        <family val="2"/>
        <charset val="134"/>
      </rPr>
      <t xml:space="preserve"> </t>
    </r>
    <r>
      <rPr>
        <sz val="11"/>
        <color rgb="FF000000"/>
        <rFont val="Segoe UI"/>
        <family val="3"/>
        <charset val="134"/>
      </rPr>
      <t xml:space="preserve">(valuation</t>
    </r>
    <r>
      <rPr>
        <sz val="11"/>
        <color rgb="FF000000"/>
        <rFont val="Calibri"/>
        <family val="2"/>
        <charset val="134"/>
      </rPr>
      <t xml:space="preserve"> </t>
    </r>
    <r>
      <rPr>
        <sz val="11"/>
        <color rgb="FF000000"/>
        <rFont val="Segoe UI"/>
        <family val="3"/>
        <charset val="134"/>
      </rPr>
      <t xml:space="preserve">adj.)</t>
    </r>
  </si>
  <si>
    <t xml:space="preserve">Domestic Bank Financing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</si>
  <si>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</si>
  <si>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Domestic Non-Bank Financing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</si>
  <si>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</si>
  <si>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 Privatization receipts</t>
  </si>
  <si>
    <t xml:space="preserve">    Other nonbank </t>
  </si>
  <si>
    <r>
      <rPr>
        <sz val="11"/>
        <color rgb="FF000000"/>
        <rFont val="Segoe UI"/>
        <family val="3"/>
        <charset val="134"/>
      </rPr>
      <t xml:space="preserve">Stabilization</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accumulation</t>
    </r>
  </si>
  <si>
    <t xml:space="preserve">finanace check </t>
  </si>
  <si>
    <t xml:space="preserve">ME</t>
  </si>
  <si>
    <t xml:space="preserve">   Montenegro: Consolidated General Government Fiscal Operations </t>
  </si>
  <si>
    <t xml:space="preserve">(   Euros)</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</si>
  <si>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revenues</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grants</t>
    </r>
  </si>
  <si>
    <t xml:space="preserve">Total revenues</t>
  </si>
  <si>
    <t xml:space="preserve">Current revenues</t>
  </si>
  <si>
    <t xml:space="preserve">Personal income tax</t>
  </si>
  <si>
    <t xml:space="preserve">Corporate income tax</t>
  </si>
  <si>
    <t xml:space="preserve">Taxes on Turnover of Real Estate</t>
  </si>
  <si>
    <t xml:space="preserve">Taxes on turnover of real estate</t>
  </si>
  <si>
    <t xml:space="preserve">Value added tax</t>
  </si>
  <si>
    <t xml:space="preserve">Local Government Taxes</t>
  </si>
  <si>
    <t xml:space="preserve">Local government taxes</t>
  </si>
  <si>
    <t xml:space="preserve">Social security contributions</t>
  </si>
  <si>
    <t xml:space="preserve">Nontax revenues</t>
  </si>
  <si>
    <t xml:space="preserve">Capital revenues</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</si>
  <si>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expenditures</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</si>
  <si>
    <t xml:space="preserve">Gross Salaries</t>
  </si>
  <si>
    <t xml:space="preserve">Gross salaries</t>
  </si>
  <si>
    <t xml:space="preserve">Other Personal Income</t>
  </si>
  <si>
    <t xml:space="preserve">Other personal income</t>
  </si>
  <si>
    <t xml:space="preserve">Current Maintenance</t>
  </si>
  <si>
    <t xml:space="preserve">Current maintenance</t>
  </si>
  <si>
    <t xml:space="preserve">Rent</t>
  </si>
  <si>
    <t xml:space="preserve">Subsidies to Enterprises </t>
  </si>
  <si>
    <t xml:space="preserve">Subsidies to enterprises 2/</t>
  </si>
  <si>
    <t xml:space="preserve">Other Outflows </t>
  </si>
  <si>
    <t xml:space="preserve">Other outflows 2/</t>
  </si>
  <si>
    <t xml:space="preserve">Social Security Transfers</t>
  </si>
  <si>
    <t xml:space="preserve">Social security transfers</t>
  </si>
  <si>
    <t xml:space="preserve">Capital expenditures</t>
  </si>
  <si>
    <t xml:space="preserve">Repayment of Guarantees</t>
  </si>
  <si>
    <t xml:space="preserve">Repayment of guarantees</t>
  </si>
  <si>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</si>
  <si>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Financing</t>
    </r>
    <r>
      <rPr>
        <sz val="11"/>
        <color rgb="FF000000"/>
        <rFont val="Calibri"/>
        <family val="2"/>
        <charset val="1"/>
      </rPr>
      <t xml:space="preserve"> </t>
    </r>
    <r>
      <rPr>
        <b val="true"/>
        <sz val="11"/>
        <color rgb="FF000000"/>
        <rFont val="Calibri"/>
        <family val="2"/>
        <charset val="1"/>
      </rPr>
      <t xml:space="preserve">3/</t>
    </r>
  </si>
  <si>
    <t xml:space="preserve">Frozen foreign currency deposits (FFCD)</t>
  </si>
  <si>
    <t xml:space="preserve">Restitution</t>
  </si>
  <si>
    <t xml:space="preserve">Use of gov. deposits</t>
  </si>
  <si>
    <t xml:space="preserve">Net borrowing from other sources</t>
  </si>
  <si>
    <t xml:space="preserve">L2_external_finance </t>
  </si>
  <si>
    <t xml:space="preserve">Unidentified Finance </t>
  </si>
  <si>
    <t xml:space="preserve">Unidentified</t>
  </si>
  <si>
    <t xml:space="preserve">Total trevenue check </t>
  </si>
  <si>
    <t xml:space="preserve">Total expenditure check </t>
  </si>
  <si>
    <t xml:space="preserve">Nonbank check </t>
  </si>
  <si>
    <t xml:space="preserve">Foreign check </t>
  </si>
  <si>
    <t xml:space="preserve">n/a</t>
  </si>
  <si>
    <t xml:space="preserve">MA</t>
  </si>
  <si>
    <t xml:space="preserve">Morocco: Budgetary Central Government Finance</t>
  </si>
  <si>
    <t xml:space="preserve">( dirhams)</t>
  </si>
  <si>
    <t xml:space="preserve">Rev.</t>
  </si>
  <si>
    <t xml:space="preserve">Revenue excluding grants </t>
  </si>
  <si>
    <t xml:space="preserve">Revenue (excl. Fonds Hassan II)</t>
  </si>
  <si>
    <t xml:space="preserve">Revenue (excl. Fonds Hassan II and transfers to local govs.)</t>
  </si>
  <si>
    <t xml:space="preserve">Expenditures and net lending </t>
  </si>
  <si>
    <t xml:space="preserve">Compensation Of Employees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</si>
  <si>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</si>
  <si>
    <t xml:space="preserve">L3_wages </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</si>
  <si>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contributions</t>
    </r>
  </si>
  <si>
    <t xml:space="preserve">Use of Goods and Services and Grants</t>
  </si>
  <si>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</si>
  <si>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</si>
  <si>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Transfers To National Office for Water and Electricity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</si>
  <si>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ONEE</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</si>
  <si>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3/</t>
    </r>
  </si>
  <si>
    <t xml:space="preserve">Road Fund</t>
  </si>
  <si>
    <t xml:space="preserve">Road fund</t>
  </si>
  <si>
    <t xml:space="preserve"> Transfers to Local Governments </t>
  </si>
  <si>
    <t xml:space="preserve"> Transfers to local governments </t>
  </si>
  <si>
    <t xml:space="preserve"> Net lending</t>
  </si>
  <si>
    <t xml:space="preserve">Balance of other special treasury accounts </t>
  </si>
  <si>
    <t xml:space="preserve">Overall  balance (commitment basis, excluding Fonds Hassan II)</t>
  </si>
  <si>
    <t xml:space="preserve"> Fonds Hassan II expenditures</t>
  </si>
  <si>
    <t xml:space="preserve">Fonds Hassan II interest receipts</t>
  </si>
  <si>
    <t xml:space="preserve">Overall  balance (commitment basis, including Fonds Hassan II)</t>
  </si>
  <si>
    <t xml:space="preserve">Privatization and GSM revenues</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</si>
  <si>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</si>
  <si>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</si>
  <si>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t xml:space="preserve"> Financing</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</si>
  <si>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worth</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</si>
  <si>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</si>
  <si>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Currency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</si>
  <si>
    <t xml:space="preserve">taxes</t>
  </si>
  <si>
    <t xml:space="preserve">%expendinture</t>
  </si>
  <si>
    <t xml:space="preserve">MZ</t>
  </si>
  <si>
    <r>
      <rPr>
        <b val="true"/>
        <sz val="11"/>
        <color rgb="FF4B83AD"/>
        <rFont val="Calibri"/>
        <family val="2"/>
        <charset val="1"/>
      </rPr>
      <t xml:space="preserve">Mozambique:</t>
    </r>
    <r>
      <rPr>
        <sz val="11"/>
        <color rgb="FF000000"/>
        <rFont val="Calibri"/>
        <family val="2"/>
        <charset val="1"/>
      </rPr>
      <t xml:space="preserve"> Government Finances</t>
    </r>
  </si>
  <si>
    <t xml:space="preserve">(Meticais)</t>
  </si>
  <si>
    <t xml:space="preserve">Income and Profits</t>
  </si>
  <si>
    <t xml:space="preserve">Capital Gain Tax </t>
  </si>
  <si>
    <t xml:space="preserve">of which Capital gain tax</t>
  </si>
  <si>
    <t xml:space="preserve">L4_ Income_profits </t>
  </si>
  <si>
    <t xml:space="preserve">of which Others</t>
  </si>
  <si>
    <t xml:space="preserve">Goods and services </t>
  </si>
  <si>
    <t xml:space="preserve">Taxes on Petroleum Products</t>
  </si>
  <si>
    <t xml:space="preserve">Of which : on petroleum products</t>
  </si>
  <si>
    <t xml:space="preserve">L4_tax_good_services </t>
  </si>
  <si>
    <t xml:space="preserve">Other Taxes on Good and Services </t>
  </si>
  <si>
    <t xml:space="preserve">other taxes on good and services </t>
  </si>
  <si>
    <t xml:space="preserve"> International trade</t>
  </si>
  <si>
    <t xml:space="preserve">Compensation to employees</t>
  </si>
  <si>
    <t xml:space="preserve">Of which:  Maritme security</t>
  </si>
  <si>
    <t xml:space="preserve">Interest on public debt</t>
  </si>
  <si>
    <t xml:space="preserve">Transfer payments</t>
  </si>
  <si>
    <t xml:space="preserve">Domestic current primary balance</t>
  </si>
  <si>
    <t xml:space="preserve">Domestically  financed</t>
  </si>
  <si>
    <t xml:space="preserve">Externally  financed loans to public enterprises</t>
  </si>
  <si>
    <t xml:space="preserve">Unallocated revenue (+)/expenditure (-) </t>
  </si>
  <si>
    <t xml:space="preserve">Domestic primary balance, before grants, above the line</t>
  </si>
  <si>
    <t xml:space="preserve">Overall balance, before grants</t>
  </si>
  <si>
    <t xml:space="preserve">Grants received</t>
  </si>
  <si>
    <t xml:space="preserve">Nonproject </t>
  </si>
  <si>
    <t xml:space="preserve">Multilateral Debt Relief Initiative  assistance via the central bank</t>
  </si>
  <si>
    <t xml:space="preserve">MDRI assistance via the central bank</t>
  </si>
  <si>
    <t xml:space="preserve">Overall balance, after grants </t>
  </si>
  <si>
    <t xml:space="preserve">Nonproject Support</t>
  </si>
  <si>
    <t xml:space="preserve">Nonproject support</t>
  </si>
  <si>
    <t xml:space="preserve">Other Disbursements </t>
  </si>
  <si>
    <t xml:space="preserve">Loans to public enterprises</t>
  </si>
  <si>
    <t xml:space="preserve">Cash amortization</t>
  </si>
  <si>
    <t xml:space="preserve">l2_external_finance</t>
  </si>
  <si>
    <t xml:space="preserve">Investments Abroad </t>
  </si>
  <si>
    <t xml:space="preserve">income tax check </t>
  </si>
  <si>
    <t xml:space="preserve">Net lending check </t>
  </si>
  <si>
    <t xml:space="preserve">net external check </t>
  </si>
  <si>
    <t xml:space="preserve">disburshments check </t>
  </si>
  <si>
    <t xml:space="preserve">MM</t>
  </si>
  <si>
    <t xml:space="preserve"> Myanmar: Summary Operations of the Nonfinancial Public Sector</t>
  </si>
  <si>
    <t xml:space="preserve">( kyat)</t>
  </si>
  <si>
    <t xml:space="preserve">Transfers from State Economic Enterprises  to Union Government</t>
  </si>
  <si>
    <t xml:space="preserve">Transfers from SEEs to Union Government</t>
  </si>
  <si>
    <t xml:space="preserve">State Economic Enterprises Receipts Net of Transfers to Union Government</t>
  </si>
  <si>
    <t xml:space="preserve">SEE receipts net of transfers to Union Government</t>
  </si>
  <si>
    <t xml:space="preserve">Other nontax revenue 1/</t>
  </si>
  <si>
    <t xml:space="preserve">Union Government</t>
  </si>
  <si>
    <t xml:space="preserve">Union government</t>
  </si>
  <si>
    <t xml:space="preserve">State Economic Enterprises Net of Transfers to Union Government</t>
  </si>
  <si>
    <t xml:space="preserve">SEEs net of transfers to Union Government</t>
  </si>
  <si>
    <t xml:space="preserve">State Economic Enterprises</t>
  </si>
  <si>
    <t xml:space="preserve">SEEs</t>
  </si>
  <si>
    <t xml:space="preserve">Net lending (+)/borrowing (-)</t>
  </si>
  <si>
    <t xml:space="preserve">External (net) 2/</t>
  </si>
  <si>
    <t xml:space="preserve">Domestic (net)</t>
  </si>
  <si>
    <t xml:space="preserve">Central Bank of Myanmar</t>
  </si>
  <si>
    <t xml:space="preserve">CBM</t>
  </si>
  <si>
    <t xml:space="preserve">Other 3/</t>
  </si>
  <si>
    <t xml:space="preserve">NA</t>
  </si>
  <si>
    <t xml:space="preserve"> Namibia: Central Government Operations Under Baseline Scenario</t>
  </si>
  <si>
    <t xml:space="preserve">(  Namibian dollars)</t>
  </si>
  <si>
    <t xml:space="preserve">Diamond Mining</t>
  </si>
  <si>
    <r>
      <rPr>
        <sz val="11"/>
        <color rgb="FF000000"/>
        <rFont val="Segoe UI"/>
        <family val="3"/>
        <charset val="134"/>
      </rPr>
      <t xml:space="preserve">Diamond</t>
    </r>
    <r>
      <rPr>
        <sz val="11"/>
        <color rgb="FF000000"/>
        <rFont val="Calibri"/>
        <family val="2"/>
        <charset val="134"/>
      </rPr>
      <t xml:space="preserve"> </t>
    </r>
    <r>
      <rPr>
        <sz val="11"/>
        <color rgb="FF000000"/>
        <rFont val="Segoe UI"/>
        <family val="3"/>
        <charset val="134"/>
      </rPr>
      <t xml:space="preserve">mining</t>
    </r>
  </si>
  <si>
    <t xml:space="preserve">L4_corporate_income</t>
  </si>
  <si>
    <t xml:space="preserve">Other Mining</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</si>
  <si>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mining</t>
    </r>
  </si>
  <si>
    <t xml:space="preserve">Nonmining</t>
  </si>
  <si>
    <t xml:space="preserve">Vat And Sales Taxes</t>
  </si>
  <si>
    <r>
      <rPr>
        <sz val="11"/>
        <color rgb="FF000000"/>
        <rFont val="Segoe UI"/>
        <family val="3"/>
        <charset val="134"/>
      </rPr>
      <t xml:space="preserve">VAT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</si>
  <si>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(includes</t>
    </r>
    <r>
      <rPr>
        <sz val="11"/>
        <color rgb="FF000000"/>
        <rFont val="Calibri"/>
        <family val="2"/>
        <charset val="134"/>
      </rPr>
      <t xml:space="preserve"> </t>
    </r>
    <r>
      <rPr>
        <sz val="11"/>
        <color rgb="FF000000"/>
        <rFont val="Segoe UI"/>
        <family val="3"/>
        <charset val="134"/>
      </rPr>
      <t xml:space="preserve">SACU</t>
    </r>
    <r>
      <rPr>
        <sz val="11"/>
        <color rgb="FF000000"/>
        <rFont val="Calibri"/>
        <family val="2"/>
        <charset val="134"/>
      </rPr>
      <t xml:space="preserve"> </t>
    </r>
    <r>
      <rPr>
        <sz val="11"/>
        <color rgb="FF000000"/>
        <rFont val="Segoe UI"/>
        <family val="3"/>
        <charset val="134"/>
      </rPr>
      <t xml:space="preserve">receipts)</t>
    </r>
  </si>
  <si>
    <t xml:space="preserve">Diamond and Other Mineral Royalties</t>
  </si>
  <si>
    <r>
      <rPr>
        <sz val="11"/>
        <color rgb="FF000000"/>
        <rFont val="Segoe UI"/>
        <family val="3"/>
        <charset val="134"/>
      </rPr>
      <t xml:space="preserve">Diamond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mineral</t>
    </r>
    <r>
      <rPr>
        <sz val="11"/>
        <color rgb="FF000000"/>
        <rFont val="Calibri"/>
        <family val="2"/>
        <charset val="134"/>
      </rPr>
      <t xml:space="preserve"> </t>
    </r>
    <r>
      <rPr>
        <sz val="11"/>
        <color rgb="FF000000"/>
        <rFont val="Segoe UI"/>
        <family val="3"/>
        <charset val="134"/>
      </rPr>
      <t xml:space="preserve">royalties</t>
    </r>
  </si>
  <si>
    <t xml:space="preserve">Administrative Fees, Including License Revenues</t>
  </si>
  <si>
    <r>
      <rPr>
        <sz val="11"/>
        <color rgb="FF000000"/>
        <rFont val="Segoe UI"/>
        <family val="3"/>
        <charset val="134"/>
      </rPr>
      <t xml:space="preserve">Administrative</t>
    </r>
    <r>
      <rPr>
        <sz val="11"/>
        <color rgb="FF000000"/>
        <rFont val="Calibri"/>
        <family val="2"/>
        <charset val="134"/>
      </rPr>
      <t xml:space="preserve"> </t>
    </r>
    <r>
      <rPr>
        <sz val="11"/>
        <color rgb="FF000000"/>
        <rFont val="Segoe UI"/>
        <family val="3"/>
        <charset val="134"/>
      </rPr>
      <t xml:space="preserve">fees,</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license</t>
    </r>
    <r>
      <rPr>
        <sz val="11"/>
        <color rgb="FF000000"/>
        <rFont val="Calibri"/>
        <family val="2"/>
        <charset val="134"/>
      </rPr>
      <t xml:space="preserve"> </t>
    </r>
    <r>
      <rPr>
        <sz val="11"/>
        <color rgb="FF000000"/>
        <rFont val="Segoe UI"/>
        <family val="3"/>
        <charset val="134"/>
      </rPr>
      <t xml:space="preserve">revenues</t>
    </r>
  </si>
  <si>
    <r>
      <rPr>
        <sz val="11"/>
        <color rgb="FF000000"/>
        <rFont val="Segoe UI"/>
        <family val="3"/>
        <charset val="134"/>
      </rPr>
      <t xml:space="preserve">Expenditures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</si>
  <si>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expenditures</t>
    </r>
  </si>
  <si>
    <t xml:space="preserve">Personnel</t>
  </si>
  <si>
    <t xml:space="preserve">Subsides and Transfers</t>
  </si>
  <si>
    <r>
      <rPr>
        <sz val="11"/>
        <color rgb="FF000000"/>
        <rFont val="Segoe UI"/>
        <family val="3"/>
        <charset val="134"/>
      </rPr>
      <t xml:space="preserve">Subsides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</si>
  <si>
    <t xml:space="preserve">Acquisition of Capital Assets</t>
  </si>
  <si>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assets</t>
    </r>
  </si>
  <si>
    <t xml:space="preserve">Project Financed </t>
  </si>
  <si>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(extrabudgetary)</t>
    </r>
  </si>
  <si>
    <t xml:space="preserve">Overall balance excluding grants </t>
  </si>
  <si>
    <t xml:space="preserve">Overall balance excluding cyclical component of SACU revenue</t>
  </si>
  <si>
    <t xml:space="preserve">Monetary Sector</t>
  </si>
  <si>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Sector</t>
    </r>
  </si>
  <si>
    <t xml:space="preserve">Non-Monetary Sector</t>
  </si>
  <si>
    <r>
      <rPr>
        <sz val="11"/>
        <color rgb="FF000000"/>
        <rFont val="Segoe UI"/>
        <family val="3"/>
        <charset val="134"/>
      </rPr>
      <t xml:space="preserve">Non-Monetary</t>
    </r>
    <r>
      <rPr>
        <sz val="11"/>
        <color rgb="FF000000"/>
        <rFont val="Calibri"/>
        <family val="2"/>
        <charset val="134"/>
      </rPr>
      <t xml:space="preserve"> </t>
    </r>
    <r>
      <rPr>
        <sz val="11"/>
        <color rgb="FF000000"/>
        <rFont val="Segoe UI"/>
        <family val="3"/>
        <charset val="134"/>
      </rPr>
      <t xml:space="preserve">Sector</t>
    </r>
  </si>
  <si>
    <t xml:space="preserve">net lending check </t>
  </si>
  <si>
    <t xml:space="preserve">NP</t>
  </si>
  <si>
    <t xml:space="preserve">Nepal: Summary of Government Operations</t>
  </si>
  <si>
    <t xml:space="preserve">( Nepalese rupees)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</si>
  <si>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payments</t>
    </r>
  </si>
  <si>
    <t xml:space="preserve">Pay And Allowances</t>
  </si>
  <si>
    <t xml:space="preserve"> Salaries and allowances</t>
  </si>
  <si>
    <r>
      <rPr>
        <sz val="11"/>
        <color rgb="FF000000"/>
        <rFont val="Arial"/>
        <family val="3"/>
        <charset val="134"/>
      </rPr>
      <t xml:space="preserve">Excluding</t>
    </r>
    <r>
      <rPr>
        <sz val="11"/>
        <color rgb="FF000000"/>
        <rFont val="Calibri"/>
        <family val="2"/>
        <charset val="1"/>
      </rPr>
      <t xml:space="preserve"> </t>
    </r>
    <r>
      <rPr>
        <sz val="11"/>
        <color rgb="FF000000"/>
        <rFont val="Arial"/>
        <family val="3"/>
        <charset val="134"/>
      </rPr>
      <t xml:space="preserve">shares</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loans</t>
    </r>
  </si>
  <si>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</si>
  <si>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Arial"/>
        <family val="3"/>
        <charset val="134"/>
      </rPr>
      <t xml:space="preserve">Overall</t>
    </r>
    <r>
      <rPr>
        <sz val="11"/>
        <color rgb="FF000000"/>
        <rFont val="Calibri"/>
        <family val="2"/>
        <charset val="1"/>
      </rPr>
      <t xml:space="preserve"> </t>
    </r>
    <r>
      <rPr>
        <sz val="11"/>
        <color rgb="FF000000"/>
        <rFont val="Arial"/>
        <family val="3"/>
        <charset val="134"/>
      </rPr>
      <t xml:space="preserve">balance</t>
    </r>
    <r>
      <rPr>
        <sz val="11"/>
        <color rgb="FF000000"/>
        <rFont val="Calibri"/>
        <family val="2"/>
        <charset val="1"/>
      </rPr>
      <t xml:space="preserve"> </t>
    </r>
    <r>
      <rPr>
        <sz val="11"/>
        <color rgb="FF000000"/>
        <rFont val="Arial"/>
        <family val="3"/>
        <charset val="134"/>
      </rPr>
      <t xml:space="preserve">before</t>
    </r>
    <r>
      <rPr>
        <sz val="11"/>
        <color rgb="FF000000"/>
        <rFont val="Calibri"/>
        <family val="2"/>
        <charset val="1"/>
      </rPr>
      <t xml:space="preserve"> </t>
    </r>
    <r>
      <rPr>
        <sz val="11"/>
        <color rgb="FF000000"/>
        <rFont val="Arial"/>
        <family val="3"/>
        <charset val="134"/>
      </rPr>
      <t xml:space="preserve">grants</t>
    </r>
  </si>
  <si>
    <r>
      <rPr>
        <sz val="11"/>
        <color rgb="FF000000"/>
        <rFont val="Arial"/>
        <family val="3"/>
        <charset val="134"/>
      </rPr>
      <t xml:space="preserve">Overall</t>
    </r>
    <r>
      <rPr>
        <sz val="11"/>
        <color rgb="FF000000"/>
        <rFont val="Calibri"/>
        <family val="2"/>
        <charset val="1"/>
      </rPr>
      <t xml:space="preserve"> </t>
    </r>
    <r>
      <rPr>
        <sz val="11"/>
        <color rgb="FF000000"/>
        <rFont val="Arial"/>
        <family val="3"/>
        <charset val="134"/>
      </rPr>
      <t xml:space="preserve">balance</t>
    </r>
    <r>
      <rPr>
        <sz val="11"/>
        <color rgb="FF000000"/>
        <rFont val="Calibri"/>
        <family val="2"/>
        <charset val="1"/>
      </rPr>
      <t xml:space="preserve"> </t>
    </r>
    <r>
      <rPr>
        <sz val="11"/>
        <color rgb="FF000000"/>
        <rFont val="Arial"/>
        <family val="3"/>
        <charset val="134"/>
      </rPr>
      <t xml:space="preserve">after</t>
    </r>
    <r>
      <rPr>
        <sz val="11"/>
        <color rgb="FF000000"/>
        <rFont val="Calibri"/>
        <family val="2"/>
        <charset val="1"/>
      </rPr>
      <t xml:space="preserve"> </t>
    </r>
    <r>
      <rPr>
        <sz val="11"/>
        <color rgb="FF000000"/>
        <rFont val="Arial"/>
        <family val="3"/>
        <charset val="134"/>
      </rPr>
      <t xml:space="preserve">grants</t>
    </r>
  </si>
  <si>
    <t xml:space="preserve">Sale of equity </t>
  </si>
  <si>
    <t xml:space="preserve">lending minus repayment</t>
  </si>
  <si>
    <r>
      <rPr>
        <sz val="11"/>
        <color rgb="FF000000"/>
        <rFont val="Arial"/>
        <family val="3"/>
        <charset val="134"/>
      </rPr>
      <t xml:space="preserve">Gross</t>
    </r>
    <r>
      <rPr>
        <sz val="11"/>
        <color rgb="FF000000"/>
        <rFont val="Calibri"/>
        <family val="2"/>
        <charset val="1"/>
      </rPr>
      <t xml:space="preserve"> </t>
    </r>
    <r>
      <rPr>
        <sz val="11"/>
        <color rgb="FF000000"/>
        <rFont val="Arial"/>
        <family val="3"/>
        <charset val="134"/>
      </rPr>
      <t xml:space="preserve">disbursements</t>
    </r>
  </si>
  <si>
    <t xml:space="preserve">NI</t>
  </si>
  <si>
    <t xml:space="preserve"> Nicaragua: Operations of the Central Government,</t>
  </si>
  <si>
    <t xml:space="preserve">( Córdobas)</t>
  </si>
  <si>
    <r>
      <rPr>
        <sz val="9"/>
        <color rgb="FF000000"/>
        <rFont val="Segoe UI"/>
        <family val="3"/>
        <charset val="134"/>
      </rPr>
      <t xml:space="preserve">Total</t>
    </r>
    <r>
      <rPr>
        <sz val="9"/>
        <color rgb="FF000000"/>
        <rFont val="Calibri"/>
        <family val="2"/>
        <charset val="134"/>
      </rPr>
      <t xml:space="preserve"> </t>
    </r>
    <r>
      <rPr>
        <sz val="9"/>
        <color rgb="FF000000"/>
        <rFont val="Segoe UI"/>
        <family val="3"/>
        <charset val="134"/>
      </rPr>
      <t xml:space="preserve">Revenue</t>
    </r>
  </si>
  <si>
    <r>
      <rPr>
        <sz val="9"/>
        <color rgb="FF000000"/>
        <rFont val="Segoe UI"/>
        <family val="3"/>
        <charset val="134"/>
      </rPr>
      <t xml:space="preserve">Income</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property</t>
    </r>
  </si>
  <si>
    <r>
      <rPr>
        <sz val="9"/>
        <color rgb="FF000000"/>
        <rFont val="Segoe UI"/>
        <family val="3"/>
        <charset val="134"/>
      </rPr>
      <t xml:space="preserve">Net</t>
    </r>
    <r>
      <rPr>
        <sz val="9"/>
        <color rgb="FF000000"/>
        <rFont val="Calibri"/>
        <family val="2"/>
        <charset val="134"/>
      </rPr>
      <t xml:space="preserve"> </t>
    </r>
    <r>
      <rPr>
        <sz val="9"/>
        <color rgb="FF000000"/>
        <rFont val="Segoe UI"/>
        <family val="3"/>
        <charset val="134"/>
      </rPr>
      <t xml:space="preserve">domestic</t>
    </r>
    <r>
      <rPr>
        <sz val="9"/>
        <color rgb="FF000000"/>
        <rFont val="Calibri"/>
        <family val="2"/>
        <charset val="134"/>
      </rPr>
      <t xml:space="preserve"> </t>
    </r>
    <r>
      <rPr>
        <sz val="9"/>
        <color rgb="FF000000"/>
        <rFont val="Segoe UI"/>
        <family val="3"/>
        <charset val="134"/>
      </rPr>
      <t xml:space="preserve">VAT</t>
    </r>
  </si>
  <si>
    <r>
      <rPr>
        <sz val="9"/>
        <color rgb="FF000000"/>
        <rFont val="Segoe UI"/>
        <family val="3"/>
        <charset val="134"/>
      </rPr>
      <t xml:space="preserve">Excises</t>
    </r>
    <r>
      <rPr>
        <sz val="9"/>
        <color rgb="FF000000"/>
        <rFont val="Calibri"/>
        <family val="2"/>
        <charset val="134"/>
      </rPr>
      <t xml:space="preserve"> </t>
    </r>
    <r>
      <rPr>
        <sz val="9"/>
        <color rgb="FF000000"/>
        <rFont val="Segoe UI"/>
        <family val="3"/>
        <charset val="134"/>
      </rPr>
      <t xml:space="preserve">(domestic</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imported)</t>
    </r>
  </si>
  <si>
    <r>
      <rPr>
        <sz val="9"/>
        <color rgb="FF000000"/>
        <rFont val="Segoe UI"/>
        <family val="3"/>
        <charset val="134"/>
      </rPr>
      <t xml:space="preserve">Other</t>
    </r>
    <r>
      <rPr>
        <sz val="9"/>
        <color rgb="FF000000"/>
        <rFont val="Calibri"/>
        <family val="2"/>
        <charset val="134"/>
      </rPr>
      <t xml:space="preserve"> </t>
    </r>
    <r>
      <rPr>
        <sz val="9"/>
        <color rgb="FF000000"/>
        <rFont val="Segoe UI"/>
        <family val="3"/>
        <charset val="134"/>
      </rPr>
      <t xml:space="preserve">(VAT</t>
    </r>
    <r>
      <rPr>
        <sz val="9"/>
        <color rgb="FF000000"/>
        <rFont val="Calibri"/>
        <family val="2"/>
        <charset val="134"/>
      </rPr>
      <t xml:space="preserve"> </t>
    </r>
    <r>
      <rPr>
        <sz val="9"/>
        <color rgb="FF000000"/>
        <rFont val="Segoe UI"/>
        <family val="3"/>
        <charset val="134"/>
      </rPr>
      <t xml:space="preserve">to</t>
    </r>
    <r>
      <rPr>
        <sz val="9"/>
        <color rgb="FF000000"/>
        <rFont val="Calibri"/>
        <family val="2"/>
        <charset val="134"/>
      </rPr>
      <t xml:space="preserve"> </t>
    </r>
    <r>
      <rPr>
        <sz val="9"/>
        <color rgb="FF000000"/>
        <rFont val="Segoe UI"/>
        <family val="3"/>
        <charset val="134"/>
      </rPr>
      <t xml:space="preserve">imports)</t>
    </r>
  </si>
  <si>
    <t xml:space="preserve">Nontax and Current Transfers</t>
  </si>
  <si>
    <r>
      <rPr>
        <sz val="9"/>
        <color rgb="FF000000"/>
        <rFont val="Segoe UI"/>
        <family val="3"/>
        <charset val="134"/>
      </rPr>
      <t xml:space="preserve">Nontax</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current</t>
    </r>
    <r>
      <rPr>
        <sz val="9"/>
        <color rgb="FF000000"/>
        <rFont val="Calibri"/>
        <family val="2"/>
        <charset val="134"/>
      </rPr>
      <t xml:space="preserve"> </t>
    </r>
    <r>
      <rPr>
        <sz val="9"/>
        <color rgb="FF000000"/>
        <rFont val="Segoe UI"/>
        <family val="3"/>
        <charset val="134"/>
      </rPr>
      <t xml:space="preserve">transfers</t>
    </r>
  </si>
  <si>
    <r>
      <rPr>
        <sz val="9"/>
        <color rgb="FF000000"/>
        <rFont val="Segoe UI"/>
        <family val="3"/>
        <charset val="134"/>
      </rPr>
      <t xml:space="preserve">Total</t>
    </r>
    <r>
      <rPr>
        <sz val="9"/>
        <color rgb="FF000000"/>
        <rFont val="Calibri"/>
        <family val="2"/>
        <charset val="134"/>
      </rPr>
      <t xml:space="preserve"> </t>
    </r>
    <r>
      <rPr>
        <sz val="9"/>
        <color rgb="FF000000"/>
        <rFont val="Segoe UI"/>
        <family val="3"/>
        <charset val="134"/>
      </rPr>
      <t xml:space="preserve">Expenditure (with net lending and grants)</t>
    </r>
  </si>
  <si>
    <t xml:space="preserve">total Expenditure</t>
  </si>
  <si>
    <r>
      <rPr>
        <sz val="9"/>
        <color rgb="FF000000"/>
        <rFont val="Segoe UI"/>
        <family val="3"/>
        <charset val="134"/>
      </rPr>
      <t xml:space="preserve">Current</t>
    </r>
    <r>
      <rPr>
        <sz val="9"/>
        <color rgb="FF000000"/>
        <rFont val="Calibri"/>
        <family val="2"/>
        <charset val="134"/>
      </rPr>
      <t xml:space="preserve"> </t>
    </r>
    <r>
      <rPr>
        <sz val="9"/>
        <color rgb="FF000000"/>
        <rFont val="Segoe UI"/>
        <family val="3"/>
        <charset val="134"/>
      </rPr>
      <t xml:space="preserve">expenditures</t>
    </r>
  </si>
  <si>
    <r>
      <rPr>
        <sz val="9"/>
        <color rgb="FF000000"/>
        <rFont val="Segoe UI"/>
        <family val="3"/>
        <charset val="134"/>
      </rPr>
      <t xml:space="preserve">Wages</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salaries</t>
    </r>
  </si>
  <si>
    <r>
      <rPr>
        <sz val="9"/>
        <color rgb="FF000000"/>
        <rFont val="Segoe UI"/>
        <family val="3"/>
        <charset val="134"/>
      </rPr>
      <t xml:space="preserve">of</t>
    </r>
    <r>
      <rPr>
        <sz val="9"/>
        <color rgb="FF000000"/>
        <rFont val="Calibri"/>
        <family val="2"/>
        <charset val="134"/>
      </rPr>
      <t xml:space="preserve"> </t>
    </r>
    <r>
      <rPr>
        <sz val="9"/>
        <color rgb="FF000000"/>
        <rFont val="Segoe UI"/>
        <family val="3"/>
        <charset val="134"/>
      </rPr>
      <t xml:space="preserve">which:</t>
    </r>
    <r>
      <rPr>
        <sz val="9"/>
        <color rgb="FF000000"/>
        <rFont val="Calibri"/>
        <family val="2"/>
        <charset val="134"/>
      </rPr>
      <t xml:space="preserve"> </t>
    </r>
    <r>
      <rPr>
        <sz val="9"/>
        <color rgb="FF000000"/>
        <rFont val="Segoe UI"/>
        <family val="3"/>
        <charset val="134"/>
      </rPr>
      <t xml:space="preserve">bonus</t>
    </r>
  </si>
  <si>
    <r>
      <rPr>
        <sz val="9"/>
        <color rgb="FF000000"/>
        <rFont val="Segoe UI"/>
        <family val="3"/>
        <charset val="134"/>
      </rPr>
      <t xml:space="preserve">Goods</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services</t>
    </r>
  </si>
  <si>
    <r>
      <rPr>
        <sz val="9"/>
        <color rgb="FF000000"/>
        <rFont val="Segoe UI"/>
        <family val="3"/>
        <charset val="134"/>
      </rPr>
      <t xml:space="preserve">Current</t>
    </r>
    <r>
      <rPr>
        <sz val="9"/>
        <color rgb="FF000000"/>
        <rFont val="Calibri"/>
        <family val="2"/>
        <charset val="134"/>
      </rPr>
      <t xml:space="preserve"> </t>
    </r>
    <r>
      <rPr>
        <sz val="9"/>
        <color rgb="FF000000"/>
        <rFont val="Segoe UI"/>
        <family val="3"/>
        <charset val="134"/>
      </rPr>
      <t xml:space="preserve">transfers</t>
    </r>
  </si>
  <si>
    <t xml:space="preserve">of which: Municipalities</t>
  </si>
  <si>
    <r>
      <rPr>
        <sz val="9"/>
        <color rgb="FF000000"/>
        <rFont val="Segoe UI"/>
        <family val="3"/>
        <charset val="134"/>
      </rPr>
      <t xml:space="preserve">Capital</t>
    </r>
    <r>
      <rPr>
        <sz val="9"/>
        <color rgb="FF000000"/>
        <rFont val="Calibri"/>
        <family val="2"/>
        <charset val="134"/>
      </rPr>
      <t xml:space="preserve"> </t>
    </r>
    <r>
      <rPr>
        <sz val="9"/>
        <color rgb="FF000000"/>
        <rFont val="Segoe UI"/>
        <family val="3"/>
        <charset val="134"/>
      </rPr>
      <t xml:space="preserve">Expenditures</t>
    </r>
  </si>
  <si>
    <r>
      <rPr>
        <sz val="9"/>
        <color rgb="FF000000"/>
        <rFont val="Segoe UI"/>
        <family val="3"/>
        <charset val="134"/>
      </rPr>
      <t xml:space="preserve">Domestically</t>
    </r>
    <r>
      <rPr>
        <sz val="9"/>
        <color rgb="FF000000"/>
        <rFont val="Calibri"/>
        <family val="2"/>
        <charset val="134"/>
      </rPr>
      <t xml:space="preserve"> </t>
    </r>
    <r>
      <rPr>
        <sz val="9"/>
        <color rgb="FF000000"/>
        <rFont val="Segoe UI"/>
        <family val="3"/>
        <charset val="134"/>
      </rPr>
      <t xml:space="preserve">financed</t>
    </r>
  </si>
  <si>
    <r>
      <rPr>
        <sz val="9"/>
        <color rgb="FF000000"/>
        <rFont val="Segoe UI"/>
        <family val="3"/>
        <charset val="134"/>
      </rPr>
      <t xml:space="preserve">Externally</t>
    </r>
    <r>
      <rPr>
        <sz val="9"/>
        <color rgb="FF000000"/>
        <rFont val="Calibri"/>
        <family val="2"/>
        <charset val="134"/>
      </rPr>
      <t xml:space="preserve"> </t>
    </r>
    <r>
      <rPr>
        <sz val="9"/>
        <color rgb="FF000000"/>
        <rFont val="Segoe UI"/>
        <family val="3"/>
        <charset val="134"/>
      </rPr>
      <t xml:space="preserve">financed</t>
    </r>
  </si>
  <si>
    <r>
      <rPr>
        <sz val="9"/>
        <color rgb="FF000000"/>
        <rFont val="Segoe UI"/>
        <family val="3"/>
        <charset val="134"/>
      </rPr>
      <t xml:space="preserve">Overall</t>
    </r>
    <r>
      <rPr>
        <sz val="9"/>
        <color rgb="FF000000"/>
        <rFont val="Calibri"/>
        <family val="2"/>
        <charset val="134"/>
      </rPr>
      <t xml:space="preserve"> </t>
    </r>
    <r>
      <rPr>
        <sz val="9"/>
        <color rgb="FF000000"/>
        <rFont val="Segoe UI"/>
        <family val="3"/>
        <charset val="134"/>
      </rPr>
      <t xml:space="preserve">balance</t>
    </r>
    <r>
      <rPr>
        <sz val="9"/>
        <color rgb="FF000000"/>
        <rFont val="Calibri"/>
        <family val="2"/>
        <charset val="134"/>
      </rPr>
      <t xml:space="preserve"> </t>
    </r>
    <r>
      <rPr>
        <sz val="9"/>
        <color rgb="FF000000"/>
        <rFont val="Segoe UI"/>
        <family val="3"/>
        <charset val="134"/>
      </rPr>
      <t xml:space="preserve">(before</t>
    </r>
    <r>
      <rPr>
        <sz val="9"/>
        <color rgb="FF000000"/>
        <rFont val="Calibri"/>
        <family val="2"/>
        <charset val="134"/>
      </rPr>
      <t xml:space="preserve"> </t>
    </r>
    <r>
      <rPr>
        <sz val="9"/>
        <color rgb="FF000000"/>
        <rFont val="Segoe UI"/>
        <family val="3"/>
        <charset val="134"/>
      </rPr>
      <t xml:space="preserve">grants)</t>
    </r>
  </si>
  <si>
    <r>
      <rPr>
        <sz val="9"/>
        <color rgb="FF000000"/>
        <rFont val="Times New Roman"/>
        <family val="3"/>
        <charset val="134"/>
      </rPr>
      <t xml:space="preserve">Primary</t>
    </r>
    <r>
      <rPr>
        <sz val="9"/>
        <color rgb="FF000000"/>
        <rFont val="Calibri"/>
        <family val="2"/>
        <charset val="134"/>
      </rPr>
      <t xml:space="preserve"> </t>
    </r>
    <r>
      <rPr>
        <sz val="9"/>
        <color rgb="FF000000"/>
        <rFont val="Times New Roman"/>
        <family val="3"/>
        <charset val="134"/>
      </rPr>
      <t xml:space="preserve">balance</t>
    </r>
    <r>
      <rPr>
        <sz val="9"/>
        <color rgb="FF000000"/>
        <rFont val="Calibri"/>
        <family val="2"/>
        <charset val="134"/>
      </rPr>
      <t xml:space="preserve"> </t>
    </r>
    <r>
      <rPr>
        <sz val="9"/>
        <color rgb="FF000000"/>
        <rFont val="Times New Roman"/>
        <family val="3"/>
        <charset val="134"/>
      </rPr>
      <t xml:space="preserve">(before</t>
    </r>
    <r>
      <rPr>
        <sz val="9"/>
        <color rgb="FF000000"/>
        <rFont val="Calibri"/>
        <family val="2"/>
        <charset val="134"/>
      </rPr>
      <t xml:space="preserve"> </t>
    </r>
    <r>
      <rPr>
        <sz val="9"/>
        <color rgb="FF000000"/>
        <rFont val="Times New Roman"/>
        <family val="3"/>
        <charset val="134"/>
      </rPr>
      <t xml:space="preserve">grants)</t>
    </r>
  </si>
  <si>
    <t xml:space="preserve">Grants2/</t>
  </si>
  <si>
    <r>
      <rPr>
        <sz val="9"/>
        <color rgb="FF000000"/>
        <rFont val="Calibri"/>
        <family val="2"/>
        <charset val="134"/>
      </rPr>
      <t xml:space="preserve"> </t>
    </r>
    <r>
      <rPr>
        <sz val="9"/>
        <color rgb="FF000000"/>
        <rFont val="Segoe UI"/>
        <family val="3"/>
        <charset val="134"/>
      </rPr>
      <t xml:space="preserve">Project-related</t>
    </r>
  </si>
  <si>
    <t xml:space="preserve">Other grants</t>
  </si>
  <si>
    <r>
      <rPr>
        <sz val="9"/>
        <color rgb="FF000000"/>
        <rFont val="Segoe UI"/>
        <family val="3"/>
        <charset val="134"/>
      </rPr>
      <t xml:space="preserve">Primary</t>
    </r>
    <r>
      <rPr>
        <sz val="9"/>
        <color rgb="FF000000"/>
        <rFont val="Calibri"/>
        <family val="2"/>
        <charset val="134"/>
      </rPr>
      <t xml:space="preserve"> </t>
    </r>
    <r>
      <rPr>
        <sz val="9"/>
        <color rgb="FF000000"/>
        <rFont val="Segoe UI"/>
        <family val="3"/>
        <charset val="134"/>
      </rPr>
      <t xml:space="preserve">balance</t>
    </r>
    <r>
      <rPr>
        <sz val="9"/>
        <color rgb="FF000000"/>
        <rFont val="Calibri"/>
        <family val="2"/>
        <charset val="134"/>
      </rPr>
      <t xml:space="preserve"> </t>
    </r>
    <r>
      <rPr>
        <sz val="9"/>
        <color rgb="FF000000"/>
        <rFont val="Segoe UI"/>
        <family val="3"/>
        <charset val="134"/>
      </rPr>
      <t xml:space="preserve">(after</t>
    </r>
    <r>
      <rPr>
        <sz val="9"/>
        <color rgb="FF000000"/>
        <rFont val="Calibri"/>
        <family val="2"/>
        <charset val="134"/>
      </rPr>
      <t xml:space="preserve"> </t>
    </r>
    <r>
      <rPr>
        <sz val="9"/>
        <color rgb="FF000000"/>
        <rFont val="Segoe UI"/>
        <family val="3"/>
        <charset val="134"/>
      </rPr>
      <t xml:space="preserve">grants)</t>
    </r>
  </si>
  <si>
    <r>
      <rPr>
        <sz val="9"/>
        <color rgb="FF000000"/>
        <rFont val="Segoe UI"/>
        <family val="3"/>
        <charset val="134"/>
      </rPr>
      <t xml:space="preserve">Overall</t>
    </r>
    <r>
      <rPr>
        <sz val="9"/>
        <color rgb="FF000000"/>
        <rFont val="Calibri"/>
        <family val="2"/>
        <charset val="134"/>
      </rPr>
      <t xml:space="preserve"> </t>
    </r>
    <r>
      <rPr>
        <sz val="9"/>
        <color rgb="FF000000"/>
        <rFont val="Segoe UI"/>
        <family val="3"/>
        <charset val="134"/>
      </rPr>
      <t xml:space="preserve">balance</t>
    </r>
    <r>
      <rPr>
        <sz val="9"/>
        <color rgb="FF000000"/>
        <rFont val="Calibri"/>
        <family val="2"/>
        <charset val="134"/>
      </rPr>
      <t xml:space="preserve"> </t>
    </r>
    <r>
      <rPr>
        <sz val="9"/>
        <color rgb="FF000000"/>
        <rFont val="Segoe UI"/>
        <family val="3"/>
        <charset val="134"/>
      </rPr>
      <t xml:space="preserve">(after</t>
    </r>
    <r>
      <rPr>
        <sz val="9"/>
        <color rgb="FF000000"/>
        <rFont val="Calibri"/>
        <family val="2"/>
        <charset val="134"/>
      </rPr>
      <t xml:space="preserve"> </t>
    </r>
    <r>
      <rPr>
        <sz val="9"/>
        <color rgb="FF000000"/>
        <rFont val="Segoe UI"/>
        <family val="3"/>
        <charset val="134"/>
      </rPr>
      <t xml:space="preserve">grants)</t>
    </r>
  </si>
  <si>
    <r>
      <rPr>
        <sz val="9"/>
        <color rgb="FF000000"/>
        <rFont val="Segoe UI"/>
        <family val="3"/>
        <charset val="134"/>
      </rPr>
      <t xml:space="preserve">Net</t>
    </r>
    <r>
      <rPr>
        <sz val="9"/>
        <color rgb="FF000000"/>
        <rFont val="Calibri"/>
        <family val="2"/>
        <charset val="134"/>
      </rPr>
      <t xml:space="preserve"> </t>
    </r>
    <r>
      <rPr>
        <sz val="9"/>
        <color rgb="FF000000"/>
        <rFont val="Segoe UI"/>
        <family val="3"/>
        <charset val="134"/>
      </rPr>
      <t xml:space="preserve">Financing</t>
    </r>
  </si>
  <si>
    <t xml:space="preserve">Project-Related</t>
  </si>
  <si>
    <t xml:space="preserve">Project-related</t>
  </si>
  <si>
    <r>
      <rPr>
        <sz val="9"/>
        <color rgb="FF000000"/>
        <rFont val="Segoe UI"/>
        <family val="3"/>
        <charset val="134"/>
      </rPr>
      <t xml:space="preserve">Budget</t>
    </r>
    <r>
      <rPr>
        <sz val="9"/>
        <color rgb="FF000000"/>
        <rFont val="Calibri"/>
        <family val="2"/>
        <charset val="134"/>
      </rPr>
      <t xml:space="preserve"> </t>
    </r>
    <r>
      <rPr>
        <sz val="9"/>
        <color rgb="FF000000"/>
        <rFont val="Segoe UI"/>
        <family val="3"/>
        <charset val="134"/>
      </rPr>
      <t xml:space="preserve">support</t>
    </r>
  </si>
  <si>
    <r>
      <rPr>
        <sz val="9"/>
        <color rgb="FF000000"/>
        <rFont val="Arial"/>
        <family val="3"/>
        <charset val="134"/>
      </rPr>
      <t xml:space="preserve">Central</t>
    </r>
    <r>
      <rPr>
        <sz val="9"/>
        <color rgb="FF000000"/>
        <rFont val="Calibri"/>
        <family val="2"/>
        <charset val="134"/>
      </rPr>
      <t xml:space="preserve"> </t>
    </r>
    <r>
      <rPr>
        <sz val="9"/>
        <color rgb="FF000000"/>
        <rFont val="Arial"/>
        <family val="3"/>
        <charset val="134"/>
      </rPr>
      <t xml:space="preserve">Bank</t>
    </r>
  </si>
  <si>
    <r>
      <rPr>
        <sz val="9"/>
        <color rgb="FF000000"/>
        <rFont val="Arial"/>
        <family val="3"/>
        <charset val="134"/>
      </rPr>
      <t xml:space="preserve">Commercial</t>
    </r>
    <r>
      <rPr>
        <sz val="9"/>
        <color rgb="FF000000"/>
        <rFont val="Calibri"/>
        <family val="2"/>
        <charset val="134"/>
      </rPr>
      <t xml:space="preserve"> </t>
    </r>
    <r>
      <rPr>
        <sz val="9"/>
        <color rgb="FF000000"/>
        <rFont val="Arial"/>
        <family val="3"/>
        <charset val="134"/>
      </rPr>
      <t xml:space="preserve">Banks</t>
    </r>
  </si>
  <si>
    <t xml:space="preserve">Amortizations </t>
  </si>
  <si>
    <r>
      <rPr>
        <sz val="9"/>
        <color rgb="FF000000"/>
        <rFont val="Arial"/>
        <family val="3"/>
        <charset val="134"/>
      </rPr>
      <t xml:space="preserve">Amortizations</t>
    </r>
    <r>
      <rPr>
        <sz val="9"/>
        <color rgb="FF000000"/>
        <rFont val="Calibri"/>
        <family val="2"/>
        <charset val="134"/>
      </rPr>
      <t xml:space="preserve"> </t>
    </r>
    <r>
      <rPr>
        <sz val="9"/>
        <color rgb="FF000000"/>
        <rFont val="Arial"/>
        <family val="3"/>
        <charset val="134"/>
      </rPr>
      <t xml:space="preserve">(gross)</t>
    </r>
  </si>
  <si>
    <t xml:space="preserve">Bonds Issuance</t>
  </si>
  <si>
    <r>
      <rPr>
        <sz val="9"/>
        <color rgb="FF000000"/>
        <rFont val="Arial"/>
        <family val="3"/>
        <charset val="134"/>
      </rPr>
      <t xml:space="preserve">Bonds</t>
    </r>
    <r>
      <rPr>
        <sz val="9"/>
        <color rgb="FF000000"/>
        <rFont val="Calibri"/>
        <family val="2"/>
        <charset val="134"/>
      </rPr>
      <t xml:space="preserve"> </t>
    </r>
    <r>
      <rPr>
        <sz val="9"/>
        <color rgb="FF000000"/>
        <rFont val="Arial"/>
        <family val="3"/>
        <charset val="134"/>
      </rPr>
      <t xml:space="preserve">issuance</t>
    </r>
  </si>
  <si>
    <t xml:space="preserve">disbursements check </t>
  </si>
  <si>
    <t xml:space="preserve">NE</t>
  </si>
  <si>
    <t xml:space="preserve">Niger: Financial Operations of the Central Government</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</si>
  <si>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</si>
  <si>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uranium</t>
    </r>
    <r>
      <rPr>
        <sz val="11"/>
        <color rgb="FF000000"/>
        <rFont val="Calibri"/>
        <family val="2"/>
        <charset val="134"/>
      </rPr>
      <t xml:space="preserve"> </t>
    </r>
    <r>
      <rPr>
        <sz val="11"/>
        <color rgb="FF000000"/>
        <rFont val="Arial"/>
        <family val="3"/>
        <charset val="134"/>
      </rPr>
      <t xml:space="preserve">receipts</t>
    </r>
  </si>
  <si>
    <t xml:space="preserve">Special Accounts Revenue</t>
  </si>
  <si>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revenue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</si>
  <si>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domestically</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</si>
  <si>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</si>
  <si>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</si>
  <si>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</si>
  <si>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O</t>
    </r>
    <r>
      <rPr>
        <i val="true"/>
        <sz val="11"/>
        <color rgb="FF000000"/>
        <rFont val="Arial"/>
        <family val="3"/>
        <charset val="134"/>
      </rPr>
      <t xml:space="preserve">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fuel</t>
    </r>
    <r>
      <rPr>
        <sz val="11"/>
        <color rgb="FF000000"/>
        <rFont val="Calibri"/>
        <family val="2"/>
        <charset val="134"/>
      </rPr>
      <t xml:space="preserve"> </t>
    </r>
    <r>
      <rPr>
        <sz val="11"/>
        <color rgb="FF000000"/>
        <rFont val="Arial"/>
        <family val="3"/>
        <charset val="134"/>
      </rPr>
      <t xml:space="preserve">subsidies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</si>
  <si>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debt</t>
    </r>
  </si>
  <si>
    <t xml:space="preserve">Of Which Domestic debt</t>
  </si>
  <si>
    <t xml:space="preserve">Adjustments and Fiscal Expenditure</t>
  </si>
  <si>
    <r>
      <rPr>
        <sz val="11"/>
        <color rgb="FF000000"/>
        <rFont val="Arial"/>
        <family val="3"/>
        <charset val="134"/>
      </rPr>
      <t xml:space="preserve">Adjustments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</si>
  <si>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expenditure</t>
    </r>
  </si>
  <si>
    <t xml:space="preserve">Heavily Indebted Poor Countries Initiative Resources</t>
  </si>
  <si>
    <t xml:space="preserve">HIPC Initiative resources</t>
  </si>
  <si>
    <t xml:space="preserve">Other Domnestically Financed </t>
  </si>
  <si>
    <t xml:space="preserve">other domnestically financed </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</si>
  <si>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grants</t>
    </r>
  </si>
  <si>
    <t xml:space="preserve">L3_Externally_financed_capital</t>
  </si>
  <si>
    <t xml:space="preserve">Loans </t>
  </si>
  <si>
    <t xml:space="preserve">Of which loans</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</si>
  <si>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  basis excl. grants)</t>
    </r>
  </si>
  <si>
    <r>
      <rPr>
        <sz val="11"/>
        <color rgb="FF000000"/>
        <rFont val="Arial"/>
        <family val="3"/>
        <charset val="134"/>
      </rPr>
      <t xml:space="preserve">Basic</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HIPC-financed</t>
    </r>
    <r>
      <rPr>
        <sz val="11"/>
        <color rgb="FF000000"/>
        <rFont val="Calibri"/>
        <family val="2"/>
        <charset val="134"/>
      </rPr>
      <t xml:space="preserve"> </t>
    </r>
    <r>
      <rPr>
        <sz val="11"/>
        <color rgb="FF000000"/>
        <rFont val="Arial"/>
        <family val="3"/>
        <charset val="134"/>
      </rPr>
      <t xml:space="preserve">investment)</t>
    </r>
  </si>
  <si>
    <r>
      <rPr>
        <sz val="11"/>
        <color rgb="FF000000"/>
        <rFont val="Arial"/>
        <family val="3"/>
        <charset val="134"/>
      </rPr>
      <t xml:space="preserve">Basic</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</si>
  <si>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float</t>
    </r>
  </si>
  <si>
    <t xml:space="preserve">Of which   : Domestic arrears </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</si>
  <si>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</si>
  <si>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</si>
  <si>
    <t xml:space="preserve">Financing (with grants)</t>
  </si>
  <si>
    <t xml:space="preserve">External financing </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</si>
  <si>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 (with grants )</t>
    </r>
  </si>
  <si>
    <t xml:space="preserve">Budget financing</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</si>
  <si>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financing</t>
    </r>
  </si>
  <si>
    <t xml:space="preserve">Multilateral Debt Relief Initiative Assistance</t>
  </si>
  <si>
    <t xml:space="preserve">MDRI assistance</t>
  </si>
  <si>
    <t xml:space="preserve">Budget Loans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</si>
  <si>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</si>
  <si>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under</t>
    </r>
    <r>
      <rPr>
        <sz val="11"/>
        <color rgb="FF000000"/>
        <rFont val="Calibri"/>
        <family val="2"/>
        <charset val="134"/>
      </rPr>
      <t xml:space="preserve"> </t>
    </r>
    <r>
      <rPr>
        <sz val="11"/>
        <color rgb="FF000000"/>
        <rFont val="Arial"/>
        <family val="3"/>
        <charset val="134"/>
      </rPr>
      <t xml:space="preserve">discussion)</t>
    </r>
  </si>
  <si>
    <r>
      <rPr>
        <sz val="11"/>
        <color rgb="FF000000"/>
        <rFont val="Arial"/>
        <family val="3"/>
        <charset val="134"/>
      </rPr>
      <t xml:space="preserve">Statutory</t>
    </r>
    <r>
      <rPr>
        <sz val="11"/>
        <color rgb="FF000000"/>
        <rFont val="Calibri"/>
        <family val="2"/>
        <charset val="134"/>
      </rPr>
      <t xml:space="preserve"> </t>
    </r>
    <r>
      <rPr>
        <sz val="11"/>
        <color rgb="FF000000"/>
        <rFont val="Arial"/>
        <family val="3"/>
        <charset val="134"/>
      </rPr>
      <t xml:space="preserve">advances</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</si>
  <si>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with</t>
    </r>
    <r>
      <rPr>
        <sz val="11"/>
        <color rgb="FF000000"/>
        <rFont val="Calibri"/>
        <family val="2"/>
        <charset val="134"/>
      </rPr>
      <t xml:space="preserve"> </t>
    </r>
    <r>
      <rPr>
        <sz val="11"/>
        <color rgb="FF000000"/>
        <rFont val="Arial"/>
        <family val="3"/>
        <charset val="134"/>
      </rPr>
      <t xml:space="preserve">BCEAO</t>
    </r>
  </si>
  <si>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securities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</si>
  <si>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Nonbanking</t>
    </r>
    <r>
      <rPr>
        <sz val="11"/>
        <color rgb="FF000000"/>
        <rFont val="Calibri"/>
        <family val="2"/>
        <charset val="134"/>
      </rPr>
      <t xml:space="preserve"> </t>
    </r>
    <r>
      <rPr>
        <sz val="11"/>
        <color rgb="FF000000"/>
        <rFont val="Arial"/>
        <family val="3"/>
        <charset val="134"/>
      </rPr>
      <t xml:space="preserve">sector</t>
    </r>
  </si>
  <si>
    <t xml:space="preserve">Privatization receipts (net)</t>
  </si>
  <si>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r>
      <rPr>
        <sz val="11"/>
        <color rgb="FF000000"/>
        <rFont val="Calibri"/>
        <family val="2"/>
        <charset val="134"/>
      </rPr>
      <t xml:space="preserve"> </t>
    </r>
    <r>
      <rPr>
        <sz val="11"/>
        <color rgb="FF000000"/>
        <rFont val="Arial"/>
        <family val="3"/>
        <charset val="134"/>
      </rPr>
      <t xml:space="preserve">(+)</t>
    </r>
  </si>
  <si>
    <t xml:space="preserve">external capital check </t>
  </si>
  <si>
    <t xml:space="preserve">%REVENUE</t>
  </si>
  <si>
    <t xml:space="preserve">NG</t>
  </si>
  <si>
    <t xml:space="preserve">Nigeria: Consolidated Government</t>
  </si>
  <si>
    <t xml:space="preserve">(  Nigerian naira)</t>
  </si>
  <si>
    <t xml:space="preserve">Implicit Fuel Subsidy</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</si>
  <si>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implicit</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</si>
  <si>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Government Crude Receipts</t>
  </si>
  <si>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crude</t>
    </r>
    <r>
      <rPr>
        <sz val="11"/>
        <color rgb="FF000000"/>
        <rFont val="Calibri"/>
        <family val="2"/>
        <charset val="134"/>
      </rPr>
      <t xml:space="preserve"> </t>
    </r>
    <r>
      <rPr>
        <sz val="11"/>
        <color rgb="FF000000"/>
        <rFont val="Arial"/>
        <family val="3"/>
        <charset val="134"/>
      </rPr>
      <t xml:space="preserve">receipts</t>
    </r>
  </si>
  <si>
    <t xml:space="preserve">Petroleum Profit Tax and Royalty</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</si>
  <si>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royalty</t>
    </r>
  </si>
  <si>
    <t xml:space="preserve">Petroleum Profit Tax</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</si>
  <si>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tax</t>
    </r>
  </si>
  <si>
    <t xml:space="preserve">Petroleum Royalty</t>
  </si>
  <si>
    <t xml:space="preserve">Gas Sales</t>
  </si>
  <si>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sales</t>
    </r>
  </si>
  <si>
    <t xml:space="preserve">Other Oil Revenue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</si>
  <si>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flared;</t>
    </r>
    <r>
      <rPr>
        <sz val="11"/>
        <color rgb="FF000000"/>
        <rFont val="Calibri"/>
        <family val="2"/>
        <charset val="134"/>
      </rPr>
      <t xml:space="preserve"> </t>
    </r>
    <r>
      <rPr>
        <sz val="11"/>
        <color rgb="FF000000"/>
        <rFont val="Arial"/>
        <family val="3"/>
        <charset val="134"/>
      </rPr>
      <t xml:space="preserve">pipeline</t>
    </r>
    <r>
      <rPr>
        <sz val="11"/>
        <color rgb="FF000000"/>
        <rFont val="Calibri"/>
        <family val="2"/>
        <charset val="134"/>
      </rPr>
      <t xml:space="preserve"> </t>
    </r>
    <r>
      <rPr>
        <sz val="11"/>
        <color rgb="FF000000"/>
        <rFont val="Arial"/>
        <family val="3"/>
        <charset val="134"/>
      </rPr>
      <t xml:space="preserve">fees)</t>
    </r>
  </si>
  <si>
    <t xml:space="preserve">Domestic Crude</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</si>
  <si>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crude</t>
    </r>
  </si>
  <si>
    <t xml:space="preserve">Signature Bonus</t>
  </si>
  <si>
    <r>
      <rPr>
        <sz val="11"/>
        <color rgb="FF000000"/>
        <rFont val="Arial"/>
        <family val="3"/>
        <charset val="134"/>
      </rPr>
      <t xml:space="preserve">Signature</t>
    </r>
    <r>
      <rPr>
        <sz val="11"/>
        <color rgb="FF000000"/>
        <rFont val="Calibri"/>
        <family val="2"/>
        <charset val="134"/>
      </rPr>
      <t xml:space="preserve"> </t>
    </r>
    <r>
      <rPr>
        <sz val="11"/>
        <color rgb="FF000000"/>
        <rFont val="Arial"/>
        <family val="3"/>
        <charset val="134"/>
      </rPr>
      <t xml:space="preserve">bonus</t>
    </r>
  </si>
  <si>
    <t xml:space="preserve">Import and Excise Duties</t>
  </si>
  <si>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duties</t>
    </r>
  </si>
  <si>
    <t xml:space="preserve">Companies' Income Tax</t>
  </si>
  <si>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</si>
  <si>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Value-added</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</si>
  <si>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(education</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levies)</t>
    </r>
  </si>
  <si>
    <t xml:space="preserve">Federal Government Independent Revenue</t>
  </si>
  <si>
    <r>
      <rPr>
        <sz val="11"/>
        <color rgb="FF000000"/>
        <rFont val="Segoe UI"/>
        <family val="3"/>
        <charset val="134"/>
      </rPr>
      <t xml:space="preserve">Federal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independent</t>
    </r>
    <r>
      <rPr>
        <sz val="11"/>
        <color rgb="FF000000"/>
        <rFont val="Calibri"/>
        <family val="2"/>
        <charset val="134"/>
      </rPr>
      <t xml:space="preserve"> </t>
    </r>
    <r>
      <rPr>
        <sz val="11"/>
        <color rgb="FF000000"/>
        <rFont val="Segoe UI"/>
        <family val="3"/>
        <charset val="134"/>
      </rPr>
      <t xml:space="preserve">revenue</t>
    </r>
  </si>
  <si>
    <t xml:space="preserve">Slgs Independent Revenue</t>
  </si>
  <si>
    <r>
      <rPr>
        <sz val="11"/>
        <color rgb="FF000000"/>
        <rFont val="Segoe UI"/>
        <family val="3"/>
        <charset val="134"/>
      </rPr>
      <t xml:space="preserve">SLGs</t>
    </r>
    <r>
      <rPr>
        <sz val="11"/>
        <color rgb="FF000000"/>
        <rFont val="Calibri"/>
        <family val="2"/>
        <charset val="134"/>
      </rPr>
      <t xml:space="preserve"> </t>
    </r>
    <r>
      <rPr>
        <sz val="11"/>
        <color rgb="FF000000"/>
        <rFont val="Segoe UI"/>
        <family val="3"/>
        <charset val="134"/>
      </rPr>
      <t xml:space="preserve">independent</t>
    </r>
    <r>
      <rPr>
        <sz val="11"/>
        <color rgb="FF000000"/>
        <rFont val="Calibri"/>
        <family val="2"/>
        <charset val="134"/>
      </rPr>
      <t xml:space="preserve"> </t>
    </r>
    <r>
      <rPr>
        <sz val="11"/>
        <color rgb="FF000000"/>
        <rFont val="Segoe UI"/>
        <family val="3"/>
        <charset val="134"/>
      </rPr>
      <t xml:space="preserve">revenue</t>
    </r>
  </si>
  <si>
    <t xml:space="preserve">State And Local Governments’ Internal Revenue </t>
  </si>
  <si>
    <t xml:space="preserve">State and local governments’ internal revenue </t>
  </si>
  <si>
    <t xml:space="preserve">Customs Levies</t>
  </si>
  <si>
    <t xml:space="preserve">Customs levies</t>
  </si>
  <si>
    <t xml:space="preserve">Total expenditure and net lending (without extrabugetary funds)</t>
  </si>
  <si>
    <r>
      <rPr>
        <sz val="11"/>
        <color rgb="FF000000"/>
        <rFont val="Segoe UI"/>
        <family val="3"/>
        <charset val="134"/>
      </rPr>
      <t xml:space="preserve">Federal</t>
    </r>
    <r>
      <rPr>
        <sz val="11"/>
        <color rgb="FF000000"/>
        <rFont val="Calibri"/>
        <family val="2"/>
        <charset val="134"/>
      </rPr>
      <t xml:space="preserve"> </t>
    </r>
    <r>
      <rPr>
        <sz val="11"/>
        <color rgb="FF000000"/>
        <rFont val="Segoe UI"/>
        <family val="3"/>
        <charset val="134"/>
      </rPr>
      <t xml:space="preserve">government</t>
    </r>
  </si>
  <si>
    <t xml:space="preserve">Federal Government Exoenditure</t>
  </si>
  <si>
    <t xml:space="preserve">Federal Government </t>
  </si>
  <si>
    <t xml:space="preserve">Federal Government Recurrent Expenditure</t>
  </si>
  <si>
    <t xml:space="preserve">Recurrent expenditure (without extrabudgetery funds ) </t>
  </si>
  <si>
    <t xml:space="preserve">L2_federal </t>
  </si>
  <si>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</si>
  <si>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</si>
  <si>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 xml:space="preserve">Personnel</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pensions</t>
    </r>
  </si>
  <si>
    <t xml:space="preserve">Overhead Cost</t>
  </si>
  <si>
    <r>
      <rPr>
        <sz val="11"/>
        <color rgb="FF000000"/>
        <rFont val="Arial"/>
        <family val="3"/>
        <charset val="134"/>
      </rPr>
      <t xml:space="preserve">Overhead</t>
    </r>
    <r>
      <rPr>
        <sz val="11"/>
        <color rgb="FF000000"/>
        <rFont val="Calibri"/>
        <family val="2"/>
        <charset val="134"/>
      </rPr>
      <t xml:space="preserve"> </t>
    </r>
    <r>
      <rPr>
        <sz val="11"/>
        <color rgb="FF000000"/>
        <rFont val="Arial"/>
        <family val="3"/>
        <charset val="134"/>
      </rPr>
      <t xml:space="preserve">cost</t>
    </r>
  </si>
  <si>
    <t xml:space="preserve">other recurrent </t>
  </si>
  <si>
    <t xml:space="preserve"> Nigerian National Petroleum Corporation Cash Calls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</si>
  <si>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NNPC</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calls</t>
    </r>
  </si>
  <si>
    <t xml:space="preserve">National Judicial Council</t>
  </si>
  <si>
    <r>
      <rPr>
        <sz val="11"/>
        <color rgb="FF000000"/>
        <rFont val="Times New Roman"/>
        <family val="3"/>
        <charset val="134"/>
      </rPr>
      <t xml:space="preserve">National</t>
    </r>
    <r>
      <rPr>
        <sz val="11"/>
        <color rgb="FF000000"/>
        <rFont val="Calibri"/>
        <family val="2"/>
        <charset val="134"/>
      </rPr>
      <t xml:space="preserve"> </t>
    </r>
    <r>
      <rPr>
        <sz val="11"/>
        <color rgb="FF000000"/>
        <rFont val="Times New Roman"/>
        <family val="3"/>
        <charset val="134"/>
      </rPr>
      <t xml:space="preserve">Judicial</t>
    </r>
    <r>
      <rPr>
        <sz val="11"/>
        <color rgb="FF000000"/>
        <rFont val="Calibri"/>
        <family val="2"/>
        <charset val="134"/>
      </rPr>
      <t xml:space="preserve"> </t>
    </r>
    <r>
      <rPr>
        <sz val="11"/>
        <color rgb="FF000000"/>
        <rFont val="Times New Roman"/>
        <family val="3"/>
        <charset val="134"/>
      </rPr>
      <t xml:space="preserve">Council</t>
    </r>
  </si>
  <si>
    <t xml:space="preserve">Transfer To Niger Delta Dev. Comm.</t>
  </si>
  <si>
    <r>
      <rPr>
        <sz val="11"/>
        <color rgb="FF000000"/>
        <rFont val="Times New Roman"/>
        <family val="3"/>
        <charset val="134"/>
      </rPr>
      <t xml:space="preserve">Transfer</t>
    </r>
    <r>
      <rPr>
        <sz val="11"/>
        <color rgb="FF000000"/>
        <rFont val="Calibri"/>
        <family val="2"/>
        <charset val="134"/>
      </rPr>
      <t xml:space="preserve"> </t>
    </r>
    <r>
      <rPr>
        <sz val="11"/>
        <color rgb="FF000000"/>
        <rFont val="Times New Roman"/>
        <family val="3"/>
        <charset val="134"/>
      </rPr>
      <t xml:space="preserve">to</t>
    </r>
    <r>
      <rPr>
        <sz val="11"/>
        <color rgb="FF000000"/>
        <rFont val="Calibri"/>
        <family val="2"/>
        <charset val="134"/>
      </rPr>
      <t xml:space="preserve"> </t>
    </r>
    <r>
      <rPr>
        <sz val="11"/>
        <color rgb="FF000000"/>
        <rFont val="Times New Roman"/>
        <family val="3"/>
        <charset val="134"/>
      </rPr>
      <t xml:space="preserve">Niger</t>
    </r>
    <r>
      <rPr>
        <sz val="11"/>
        <color rgb="FF000000"/>
        <rFont val="Calibri"/>
        <family val="2"/>
        <charset val="134"/>
      </rPr>
      <t xml:space="preserve"> </t>
    </r>
    <r>
      <rPr>
        <sz val="11"/>
        <color rgb="FF000000"/>
        <rFont val="Times New Roman"/>
        <family val="3"/>
        <charset val="134"/>
      </rPr>
      <t xml:space="preserve">Delta</t>
    </r>
    <r>
      <rPr>
        <sz val="11"/>
        <color rgb="FF000000"/>
        <rFont val="Calibri"/>
        <family val="2"/>
        <charset val="134"/>
      </rPr>
      <t xml:space="preserve"> </t>
    </r>
    <r>
      <rPr>
        <sz val="11"/>
        <color rgb="FF000000"/>
        <rFont val="Times New Roman"/>
        <family val="3"/>
        <charset val="134"/>
      </rPr>
      <t xml:space="preserve">Dev.</t>
    </r>
    <r>
      <rPr>
        <sz val="11"/>
        <color rgb="FF000000"/>
        <rFont val="Calibri"/>
        <family val="2"/>
        <charset val="134"/>
      </rPr>
      <t xml:space="preserve"> </t>
    </r>
    <r>
      <rPr>
        <sz val="11"/>
        <color rgb="FF000000"/>
        <rFont val="Times New Roman"/>
        <family val="3"/>
        <charset val="134"/>
      </rPr>
      <t xml:space="preserve">Comm.</t>
    </r>
  </si>
  <si>
    <t xml:space="preserve">Customs Levies Funds</t>
  </si>
  <si>
    <r>
      <rPr>
        <sz val="11"/>
        <color rgb="FF000000"/>
        <rFont val="Times New Roman"/>
        <family val="3"/>
        <charset val="134"/>
      </rPr>
      <t xml:space="preserve">Customs</t>
    </r>
    <r>
      <rPr>
        <sz val="11"/>
        <color rgb="FF000000"/>
        <rFont val="Calibri"/>
        <family val="2"/>
        <charset val="134"/>
      </rPr>
      <t xml:space="preserve"> </t>
    </r>
    <r>
      <rPr>
        <sz val="11"/>
        <color rgb="FF000000"/>
        <rFont val="Times New Roman"/>
        <family val="3"/>
        <charset val="134"/>
      </rPr>
      <t xml:space="preserve">levies</t>
    </r>
    <r>
      <rPr>
        <sz val="11"/>
        <color rgb="FF000000"/>
        <rFont val="Calibri"/>
        <family val="2"/>
        <charset val="134"/>
      </rPr>
      <t xml:space="preserve"> </t>
    </r>
    <r>
      <rPr>
        <sz val="11"/>
        <color rgb="FF000000"/>
        <rFont val="Times New Roman"/>
        <family val="3"/>
        <charset val="134"/>
      </rPr>
      <t xml:space="preserve">funds</t>
    </r>
  </si>
  <si>
    <t xml:space="preserve">Education Fund</t>
  </si>
  <si>
    <r>
      <rPr>
        <sz val="11"/>
        <color rgb="FF000000"/>
        <rFont val="Times New Roman"/>
        <family val="3"/>
        <charset val="134"/>
      </rPr>
      <t xml:space="preserve">Education</t>
    </r>
    <r>
      <rPr>
        <sz val="11"/>
        <color rgb="FF000000"/>
        <rFont val="Calibri"/>
        <family val="2"/>
        <charset val="134"/>
      </rPr>
      <t xml:space="preserve"> </t>
    </r>
    <r>
      <rPr>
        <sz val="11"/>
        <color rgb="FF000000"/>
        <rFont val="Times New Roman"/>
        <family val="3"/>
        <charset val="134"/>
      </rPr>
      <t xml:space="preserve">fund</t>
    </r>
  </si>
  <si>
    <t xml:space="preserve">Other Transfers </t>
  </si>
  <si>
    <t xml:space="preserve">other transfers </t>
  </si>
  <si>
    <t xml:space="preserve">Federal Government Extrabudgetary Funds</t>
  </si>
  <si>
    <r>
      <rPr>
        <sz val="11"/>
        <color rgb="FF000000"/>
        <rFont val="Times New Roman"/>
        <family val="3"/>
        <charset val="134"/>
      </rPr>
      <t xml:space="preserve">Federal</t>
    </r>
    <r>
      <rPr>
        <sz val="11"/>
        <color rgb="FF000000"/>
        <rFont val="Calibri"/>
        <family val="2"/>
        <charset val="134"/>
      </rPr>
      <t xml:space="preserve"> </t>
    </r>
    <r>
      <rPr>
        <sz val="11"/>
        <color rgb="FF000000"/>
        <rFont val="Times New Roman"/>
        <family val="3"/>
        <charset val="134"/>
      </rPr>
      <t xml:space="preserve">government</t>
    </r>
    <r>
      <rPr>
        <sz val="11"/>
        <color rgb="FF000000"/>
        <rFont val="Calibri"/>
        <family val="2"/>
        <charset val="134"/>
      </rPr>
      <t xml:space="preserve"> </t>
    </r>
    <r>
      <rPr>
        <sz val="11"/>
        <color rgb="FF000000"/>
        <rFont val="Times New Roman"/>
        <family val="3"/>
        <charset val="134"/>
      </rPr>
      <t xml:space="preserve">extrabudgetary</t>
    </r>
    <r>
      <rPr>
        <sz val="11"/>
        <color rgb="FF000000"/>
        <rFont val="Calibri"/>
        <family val="2"/>
        <charset val="134"/>
      </rPr>
      <t xml:space="preserve"> </t>
    </r>
    <r>
      <rPr>
        <sz val="11"/>
        <color rgb="FF000000"/>
        <rFont val="Times New Roman"/>
        <family val="3"/>
        <charset val="134"/>
      </rPr>
      <t xml:space="preserve">funds</t>
    </r>
  </si>
  <si>
    <t xml:space="preserve">Federal Government Capital Expenditure</t>
  </si>
  <si>
    <r>
      <rPr>
        <sz val="11"/>
        <color rgb="FF000000"/>
        <rFont val="Arial"/>
        <family val="3"/>
        <charset val="134"/>
      </rPr>
      <t xml:space="preserve">Federal</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</si>
  <si>
    <t xml:space="preserve">L3_federal_capital</t>
  </si>
  <si>
    <t xml:space="preserve"> Extrabudgetary Funds</t>
  </si>
  <si>
    <r>
      <rPr>
        <sz val="11"/>
        <color rgb="FF000000"/>
        <rFont val="Segoe UI"/>
        <family val="3"/>
        <charset val="134"/>
      </rPr>
      <t xml:space="preserve">Extrabudgetary</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SURE-P)</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</si>
  <si>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Implicit</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</si>
  <si>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L2_Extrabudgetary </t>
  </si>
  <si>
    <t xml:space="preserve">State and Local Government</t>
  </si>
  <si>
    <r>
      <rPr>
        <sz val="11"/>
        <color rgb="FF000000"/>
        <rFont val="Segoe UI"/>
        <family val="3"/>
        <charset val="134"/>
      </rPr>
      <t xml:space="preserve">State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government</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</si>
  <si>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t>
    </r>
  </si>
  <si>
    <t xml:space="preserve">L2_State_and_local_government</t>
  </si>
  <si>
    <t xml:space="preserve">External Interest Payment, Cash</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</si>
  <si>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cash</t>
    </r>
  </si>
  <si>
    <t xml:space="preserve">Spending From Excess Crude Account /Sovereign Wealth Fund</t>
  </si>
  <si>
    <r>
      <rPr>
        <sz val="11"/>
        <color rgb="FF000000"/>
        <rFont val="Segoe UI"/>
        <family val="3"/>
        <charset val="134"/>
      </rPr>
      <t xml:space="preserve">Spending</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ECA/SWF</t>
    </r>
  </si>
  <si>
    <t xml:space="preserve"> Explicit Fuel Subsidy</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</si>
  <si>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explicit</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</si>
  <si>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L2_ECA_SWF</t>
  </si>
  <si>
    <t xml:space="preserve">Other Excess Crude Account</t>
  </si>
  <si>
    <t xml:space="preserve">other ECA </t>
  </si>
  <si>
    <t xml:space="preserve">Shared Infrastructure and Social Spending</t>
  </si>
  <si>
    <r>
      <rPr>
        <sz val="11"/>
        <color rgb="FF000000"/>
        <rFont val="Segoe UI"/>
        <family val="3"/>
        <charset val="134"/>
      </rPr>
      <t xml:space="preserve">Shared</t>
    </r>
    <r>
      <rPr>
        <sz val="11"/>
        <color rgb="FF000000"/>
        <rFont val="Calibri"/>
        <family val="2"/>
        <charset val="134"/>
      </rPr>
      <t xml:space="preserve"> </t>
    </r>
    <r>
      <rPr>
        <sz val="11"/>
        <color rgb="FF000000"/>
        <rFont val="Segoe UI"/>
        <family val="3"/>
        <charset val="134"/>
      </rPr>
      <t xml:space="preserve">infrastructure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spending</t>
    </r>
  </si>
  <si>
    <t xml:space="preserve">L3_federal_extrabudgetary </t>
  </si>
  <si>
    <t xml:space="preserve">Implicit fuel subsidy</t>
  </si>
  <si>
    <t xml:space="preserve">Explicit Fuel Subsidy</t>
  </si>
  <si>
    <t xml:space="preserve">Explicit fuel subsidy</t>
  </si>
  <si>
    <r>
      <rPr>
        <sz val="11"/>
        <color rgb="FF000000"/>
        <rFont val="Segoe UI"/>
        <family val="3"/>
        <charset val="134"/>
      </rPr>
      <t xml:space="preserve">Foreign-financed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</si>
  <si>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t xml:space="preserve">Foreign Asset Acquisition </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</si>
  <si>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asset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(ECA/SWF)</t>
    </r>
  </si>
  <si>
    <t xml:space="preserve">Debt Buyback</t>
  </si>
  <si>
    <t xml:space="preserve">Debt buyback</t>
  </si>
  <si>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</si>
  <si>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ECA</t>
    </r>
    <r>
      <rPr>
        <sz val="11"/>
        <color rgb="FF000000"/>
        <rFont val="Calibri"/>
        <family val="2"/>
        <charset val="134"/>
      </rPr>
      <t xml:space="preserve"> </t>
    </r>
    <r>
      <rPr>
        <sz val="11"/>
        <color rgb="FF000000"/>
        <rFont val="Segoe UI"/>
        <family val="3"/>
        <charset val="134"/>
      </rPr>
      <t xml:space="preserve">financing</t>
    </r>
  </si>
  <si>
    <t xml:space="preserve">Central Bank </t>
  </si>
  <si>
    <t xml:space="preserve">Commercial Bank</t>
  </si>
  <si>
    <t xml:space="preserve">Commercial banks (net, federal government)</t>
  </si>
  <si>
    <t xml:space="preserve">Commercial banks (net, states and local governments)</t>
  </si>
  <si>
    <t xml:space="preserve">Recovered Funds</t>
  </si>
  <si>
    <r>
      <rPr>
        <sz val="11"/>
        <color rgb="FF000000"/>
        <rFont val="Arial"/>
        <family val="3"/>
        <charset val="134"/>
      </rPr>
      <t xml:space="preserve">Recovered</t>
    </r>
    <r>
      <rPr>
        <sz val="11"/>
        <color rgb="FF000000"/>
        <rFont val="Calibri"/>
        <family val="2"/>
        <charset val="134"/>
      </rPr>
      <t xml:space="preserve"> </t>
    </r>
    <r>
      <rPr>
        <sz val="11"/>
        <color rgb="FF000000"/>
        <rFont val="Arial"/>
        <family val="3"/>
        <charset val="134"/>
      </rPr>
      <t xml:space="preserve">funds</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</si>
  <si>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discrepancy/Financing</t>
    </r>
    <r>
      <rPr>
        <sz val="11"/>
        <color rgb="FF000000"/>
        <rFont val="Calibri"/>
        <family val="2"/>
        <charset val="134"/>
      </rPr>
      <t xml:space="preserve"> </t>
    </r>
    <r>
      <rPr>
        <sz val="11"/>
        <color rgb="FF000000"/>
        <rFont val="Segoe UI"/>
        <family val="3"/>
        <charset val="134"/>
      </rPr>
      <t xml:space="preserve">gap</t>
    </r>
  </si>
  <si>
    <r>
      <rPr>
        <i val="true"/>
        <sz val="11"/>
        <color rgb="FF000000"/>
        <rFont val="Segoe UI"/>
        <family val="3"/>
        <charset val="134"/>
      </rPr>
      <t xml:space="preserve">Memorandum</t>
    </r>
    <r>
      <rPr>
        <sz val="11"/>
        <color rgb="FF000000"/>
        <rFont val="Calibri"/>
        <family val="2"/>
        <charset val="134"/>
      </rPr>
      <t xml:space="preserve"> </t>
    </r>
    <r>
      <rPr>
        <i val="true"/>
        <sz val="11"/>
        <color rgb="FF000000"/>
        <rFont val="Segoe UI"/>
        <family val="3"/>
        <charset val="134"/>
      </rPr>
      <t xml:space="preserve">items</t>
    </r>
    <r>
      <rPr>
        <sz val="11"/>
        <color rgb="FF000000"/>
        <rFont val="Calibri"/>
        <family val="2"/>
        <charset val="134"/>
      </rPr>
      <t xml:space="preserve"> </t>
    </r>
    <r>
      <rPr>
        <sz val="11"/>
        <color rgb="FF000000"/>
        <rFont val="Segoe UI"/>
        <family val="3"/>
        <charset val="134"/>
      </rPr>
      <t xml:space="preserve">:</t>
    </r>
  </si>
  <si>
    <t xml:space="preserve">Oil revenue (in the budget)</t>
  </si>
  <si>
    <t xml:space="preserve">nonoil revenue check </t>
  </si>
  <si>
    <t xml:space="preserve">Federal government check </t>
  </si>
  <si>
    <t xml:space="preserve">federal capital check </t>
  </si>
  <si>
    <t xml:space="preserve">State and local government check </t>
  </si>
  <si>
    <t xml:space="preserve">ECA check </t>
  </si>
  <si>
    <t xml:space="preserve">Extrabugetery funds checks</t>
  </si>
  <si>
    <t xml:space="preserve">external finance check</t>
  </si>
  <si>
    <t xml:space="preserve">Domestic finance check </t>
  </si>
  <si>
    <t xml:space="preserve">PK</t>
  </si>
  <si>
    <t xml:space="preserve">Pakistan: General Government Budget</t>
  </si>
  <si>
    <t xml:space="preserve">(  Pakistani rupees )</t>
  </si>
  <si>
    <t xml:space="preserve">Federal Government Tax Revenue </t>
  </si>
  <si>
    <t xml:space="preserve">Federal</t>
  </si>
  <si>
    <t xml:space="preserve">FBR revenue</t>
  </si>
  <si>
    <t xml:space="preserve">L4_federal_tax</t>
  </si>
  <si>
    <t xml:space="preserve">Federal Excise Duty</t>
  </si>
  <si>
    <t xml:space="preserve">Federal excise duty</t>
  </si>
  <si>
    <t xml:space="preserve">Sales Tax/Value-Added Tax</t>
  </si>
  <si>
    <t xml:space="preserve">Sales tax/VAT</t>
  </si>
  <si>
    <t xml:space="preserve">Customs duties</t>
  </si>
  <si>
    <t xml:space="preserve">Oil And Gas Surcharges And Other</t>
  </si>
  <si>
    <t xml:space="preserve">Oil and gas surcharges and other</t>
  </si>
  <si>
    <t xml:space="preserve">Petroleum Surcharge</t>
  </si>
  <si>
    <t xml:space="preserve">Petroleum surcharge</t>
  </si>
  <si>
    <t xml:space="preserve">Gas Surcharges and Other</t>
  </si>
  <si>
    <t xml:space="preserve">Gas surcharge and other</t>
  </si>
  <si>
    <t xml:space="preserve"> Gas Infrastructure Development Cess</t>
  </si>
  <si>
    <t xml:space="preserve">GIDC </t>
  </si>
  <si>
    <t xml:space="preserve">Other Federal taxes </t>
  </si>
  <si>
    <t xml:space="preserve">Provincial Revenue Tax Revenue </t>
  </si>
  <si>
    <t xml:space="preserve">Provincial</t>
  </si>
  <si>
    <t xml:space="preserve">Federal Nontax</t>
  </si>
  <si>
    <t xml:space="preserve">Provincial Nontax</t>
  </si>
  <si>
    <t xml:space="preserve">Expenditure and net lending </t>
  </si>
  <si>
    <t xml:space="preserve">Expenditure and net lending  (without statistical discrepancy before 2009)</t>
  </si>
  <si>
    <t xml:space="preserve">Federal Government Expenditure</t>
  </si>
  <si>
    <t xml:space="preserve">L3_federal_expenditure</t>
  </si>
  <si>
    <t xml:space="preserve">L4_interest</t>
  </si>
  <si>
    <t xml:space="preserve">Supplementary Federal Expenditure</t>
  </si>
  <si>
    <t xml:space="preserve">L4_Supplementary_Federal_Expenditure</t>
  </si>
  <si>
    <t xml:space="preserve"> Subsidies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</si>
  <si>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subsidies </t>
    </r>
  </si>
  <si>
    <t xml:space="preserve">L5_other_federal_expenditure</t>
  </si>
  <si>
    <t xml:space="preserve"> Grants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</si>
  <si>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grants</t>
    </r>
  </si>
  <si>
    <t xml:space="preserve">Pensions for defense and civil government</t>
  </si>
  <si>
    <t xml:space="preserve">Running of the civil government</t>
  </si>
  <si>
    <t xml:space="preserve">Development expenditure</t>
  </si>
  <si>
    <t xml:space="preserve">Development expenditure and net lending</t>
  </si>
  <si>
    <t xml:space="preserve">Public Sector Development Program</t>
  </si>
  <si>
    <t xml:space="preserve">Of which:  One-off expenditure</t>
  </si>
  <si>
    <t xml:space="preserve">Statistical discrepancy (“+” = additional expenditure)</t>
  </si>
  <si>
    <t xml:space="preserve">Underlying budget balance (excluding grants and earthquake)</t>
  </si>
  <si>
    <t xml:space="preserve">One-off expenditure (earthquake-related spending in 2005–08)</t>
  </si>
  <si>
    <t xml:space="preserve">Overall Balance (excluding grants)</t>
  </si>
  <si>
    <t xml:space="preserve">Overall Balance (including grants)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</si>
  <si>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privatization receipts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</si>
  <si>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IMF</t>
    </r>
  </si>
  <si>
    <t xml:space="preserve">Federal check </t>
  </si>
  <si>
    <t xml:space="preserve">Federal expenditure check </t>
  </si>
  <si>
    <t xml:space="preserve">Supplementary check </t>
  </si>
  <si>
    <t xml:space="preserve">Other federal check</t>
  </si>
  <si>
    <t xml:space="preserve">Development check </t>
  </si>
  <si>
    <t xml:space="preserve">Federal development check </t>
  </si>
  <si>
    <t xml:space="preserve">5expenditure</t>
  </si>
  <si>
    <t xml:space="preserve">PW</t>
  </si>
  <si>
    <t xml:space="preserve">Palau: Statement of Government Operations</t>
  </si>
  <si>
    <t xml:space="preserve">Taxes on income, profits and capital gains</t>
  </si>
  <si>
    <t xml:space="preserve">Grants 4/</t>
  </si>
  <si>
    <t xml:space="preserve">U.S. Compact</t>
  </si>
  <si>
    <t xml:space="preserve">Drawdown from Compact Trust Fund</t>
  </si>
  <si>
    <t xml:space="preserve">U.S. Non-Compact</t>
  </si>
  <si>
    <t xml:space="preserve">U.S. non-Compact</t>
  </si>
  <si>
    <t xml:space="preserve">Other Country</t>
  </si>
  <si>
    <t xml:space="preserve">Other country</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</si>
  <si>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U.S. Compact</t>
    </r>
  </si>
  <si>
    <t xml:space="preserve">Other capital Grants </t>
  </si>
  <si>
    <t xml:space="preserve">Local Trust Funds</t>
  </si>
  <si>
    <t xml:space="preserve">Local trust funds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</si>
  <si>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Compensation of employees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</si>
  <si>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Use of goods and services</t>
    </r>
  </si>
  <si>
    <t xml:space="preserve">Net acquisition of nonfinancial assets 5/</t>
  </si>
  <si>
    <t xml:space="preserve">Current balance (excluding grants) 6/</t>
  </si>
  <si>
    <t xml:space="preserve">Net lending (+)/borrowing (–) 7/</t>
  </si>
  <si>
    <t xml:space="preserve">Net Long-Term Borrowing</t>
  </si>
  <si>
    <t xml:space="preserve">Net long-term borrowing</t>
  </si>
  <si>
    <t xml:space="preserve">New borrowing</t>
  </si>
  <si>
    <t xml:space="preserve">Principal repayments</t>
  </si>
  <si>
    <t xml:space="preserve">Change in Non- Trust Assets </t>
  </si>
  <si>
    <t xml:space="preserve">Change in NTF assets 3/</t>
  </si>
  <si>
    <t xml:space="preserve">Withdrawals from Trust Fund</t>
  </si>
  <si>
    <t xml:space="preserve">PA</t>
  </si>
  <si>
    <t xml:space="preserve">Panama: Summary Operations of the Central Government</t>
  </si>
  <si>
    <t xml:space="preserve">(  U.S. Dollars)</t>
  </si>
  <si>
    <t xml:space="preserve">Revenue (with capital revenue)</t>
  </si>
  <si>
    <t xml:space="preserve">Tax on Wealth</t>
  </si>
  <si>
    <t xml:space="preserve">Tax on wealth</t>
  </si>
  <si>
    <t xml:space="preserve">Import Tax</t>
  </si>
  <si>
    <t xml:space="preserve">Import tax</t>
  </si>
  <si>
    <t xml:space="preserve"> Panama's Sales Tax</t>
  </si>
  <si>
    <t xml:space="preserve">ITBMS</t>
  </si>
  <si>
    <t xml:space="preserve">Petroleum Products</t>
  </si>
  <si>
    <t xml:space="preserve">Petroleum products</t>
  </si>
  <si>
    <t xml:space="preserve">Other Tax on Domestic Transactions</t>
  </si>
  <si>
    <t xml:space="preserve">Other tax on domestic transactions</t>
  </si>
  <si>
    <t xml:space="preserve">l3_nontax_revenue</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</si>
  <si>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Panama Canal Authority</t>
    </r>
  </si>
  <si>
    <t xml:space="preserve">Panama Canal Authority: Fees Per Ton </t>
  </si>
  <si>
    <t xml:space="preserve">Panama Canal Authority: fees per ton 1/</t>
  </si>
  <si>
    <t xml:space="preserve">TransfersfFrom Decentralized Agencies</t>
  </si>
  <si>
    <t xml:space="preserve">Transfers from decentralized agencies</t>
  </si>
  <si>
    <t xml:space="preserve">Current Expenditure of Caja del Seguro Social</t>
  </si>
  <si>
    <t xml:space="preserve">Current expenditure of CSS</t>
  </si>
  <si>
    <t xml:space="preserve">Transfers to Public and Private Entities</t>
  </si>
  <si>
    <t xml:space="preserve">Transfers to public and private entities</t>
  </si>
  <si>
    <t xml:space="preserve">Savings 2/</t>
  </si>
  <si>
    <t xml:space="preserve">Financing (net)</t>
  </si>
  <si>
    <t xml:space="preserve">direct check </t>
  </si>
  <si>
    <t xml:space="preserve">total expenditure check</t>
  </si>
  <si>
    <t xml:space="preserve">PG</t>
  </si>
  <si>
    <t xml:space="preserve"> Papua New Guinea: Summary Operations of the Central Government</t>
  </si>
  <si>
    <t xml:space="preserve">( kina)</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</si>
  <si>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</si>
  <si>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Nonresource Revenue</t>
  </si>
  <si>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revenue</t>
    </r>
  </si>
  <si>
    <t xml:space="preserve">Of which:  mineral nontax revenue</t>
  </si>
  <si>
    <t xml:space="preserve">Budget Grants</t>
  </si>
  <si>
    <t xml:space="preserve">Budget grants</t>
  </si>
  <si>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</si>
  <si>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(old</t>
    </r>
    <r>
      <rPr>
        <sz val="11"/>
        <color rgb="FF000000"/>
        <rFont val="Calibri"/>
        <family val="2"/>
        <charset val="134"/>
      </rPr>
      <t xml:space="preserve"> </t>
    </r>
    <r>
      <rPr>
        <sz val="11"/>
        <color rgb="FF000000"/>
        <rFont val="Segoe UI"/>
        <family val="3"/>
        <charset val="134"/>
      </rPr>
      <t xml:space="preserve">classification)</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</si>
  <si>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classification)</t>
    </r>
  </si>
  <si>
    <t xml:space="preserve">Noninterest Recurrent Expenditures</t>
  </si>
  <si>
    <r>
      <rPr>
        <sz val="11"/>
        <color rgb="FF000000"/>
        <rFont val="Arial"/>
        <family val="3"/>
        <charset val="134"/>
      </rPr>
      <t xml:space="preserve">Noninterest</t>
    </r>
    <r>
      <rPr>
        <sz val="11"/>
        <color rgb="FF000000"/>
        <rFont val="Calibri"/>
        <family val="2"/>
        <charset val="134"/>
      </rPr>
      <t xml:space="preserve"> </t>
    </r>
    <r>
      <rPr>
        <sz val="11"/>
        <color rgb="FF000000"/>
        <rFont val="Arial"/>
        <family val="3"/>
        <charset val="134"/>
      </rPr>
      <t xml:space="preserve">recurrent</t>
    </r>
    <r>
      <rPr>
        <sz val="11"/>
        <color rgb="FF000000"/>
        <rFont val="Calibri"/>
        <family val="2"/>
        <charset val="134"/>
      </rPr>
      <t xml:space="preserve"> </t>
    </r>
    <r>
      <rPr>
        <sz val="11"/>
        <color rgb="FF000000"/>
        <rFont val="Arial"/>
        <family val="3"/>
        <charset val="134"/>
      </rPr>
      <t xml:space="preserve">expenditures</t>
    </r>
  </si>
  <si>
    <t xml:space="preserve">National Departments</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</si>
  <si>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departments</t>
    </r>
  </si>
  <si>
    <t xml:space="preserve">L3_noninterest</t>
  </si>
  <si>
    <t xml:space="preserve">Salaries and Wages</t>
  </si>
  <si>
    <r>
      <rPr>
        <sz val="11"/>
        <color rgb="FF000000"/>
        <rFont val="Arial"/>
        <family val="3"/>
        <charset val="134"/>
      </rPr>
      <t xml:space="preserve">Salaries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wages</t>
    </r>
  </si>
  <si>
    <t xml:space="preserve">L4_national_departments</t>
  </si>
  <si>
    <t xml:space="preserve">Education Funding</t>
  </si>
  <si>
    <r>
      <rPr>
        <sz val="11"/>
        <color rgb="FF000000"/>
        <rFont val="Arial"/>
        <family val="3"/>
        <charset val="134"/>
      </rPr>
      <t xml:space="preserve">Education</t>
    </r>
    <r>
      <rPr>
        <sz val="11"/>
        <color rgb="FF000000"/>
        <rFont val="Calibri"/>
        <family val="2"/>
        <charset val="134"/>
      </rPr>
      <t xml:space="preserve"> </t>
    </r>
    <r>
      <rPr>
        <sz val="11"/>
        <color rgb="FF000000"/>
        <rFont val="Arial"/>
        <family val="3"/>
        <charset val="134"/>
      </rPr>
      <t xml:space="preserve">funding</t>
    </r>
  </si>
  <si>
    <t xml:space="preserve">Structural Adjustment Payments</t>
  </si>
  <si>
    <r>
      <rPr>
        <sz val="11"/>
        <color rgb="FF000000"/>
        <rFont val="Arial"/>
        <family val="3"/>
        <charset val="134"/>
      </rPr>
      <t xml:space="preserve">Structural</t>
    </r>
    <r>
      <rPr>
        <sz val="11"/>
        <color rgb="FF000000"/>
        <rFont val="Calibri"/>
        <family val="2"/>
        <charset val="134"/>
      </rPr>
      <t xml:space="preserve"> </t>
    </r>
    <r>
      <rPr>
        <sz val="11"/>
        <color rgb="FF000000"/>
        <rFont val="Arial"/>
        <family val="3"/>
        <charset val="134"/>
      </rPr>
      <t xml:space="preserve">adjustment</t>
    </r>
    <r>
      <rPr>
        <sz val="11"/>
        <color rgb="FF000000"/>
        <rFont val="Calibri"/>
        <family val="2"/>
        <charset val="134"/>
      </rPr>
      <t xml:space="preserve"> </t>
    </r>
    <r>
      <rPr>
        <sz val="11"/>
        <color rgb="FF000000"/>
        <rFont val="Arial"/>
        <family val="3"/>
        <charset val="134"/>
      </rPr>
      <t xml:space="preserve">payments</t>
    </r>
  </si>
  <si>
    <t xml:space="preserve">L4_provinces_check </t>
  </si>
  <si>
    <t xml:space="preserve">Conditional Grants</t>
  </si>
  <si>
    <r>
      <rPr>
        <sz val="11"/>
        <color rgb="FF000000"/>
        <rFont val="Arial"/>
        <family val="3"/>
        <charset val="134"/>
      </rPr>
      <t xml:space="preserve">Conditional</t>
    </r>
    <r>
      <rPr>
        <sz val="11"/>
        <color rgb="FF000000"/>
        <rFont val="Calibri"/>
        <family val="2"/>
        <charset val="134"/>
      </rPr>
      <t xml:space="preserve"> </t>
    </r>
    <r>
      <rPr>
        <sz val="11"/>
        <color rgb="FF000000"/>
        <rFont val="Arial"/>
        <family val="3"/>
        <charset val="134"/>
      </rPr>
      <t xml:space="preserve">grants</t>
    </r>
  </si>
  <si>
    <t xml:space="preserve">Statutory Authorities</t>
  </si>
  <si>
    <r>
      <rPr>
        <sz val="11"/>
        <color rgb="FF000000"/>
        <rFont val="Arial"/>
        <family val="3"/>
        <charset val="134"/>
      </rPr>
      <t xml:space="preserve">Statutory</t>
    </r>
    <r>
      <rPr>
        <sz val="11"/>
        <color rgb="FF000000"/>
        <rFont val="Calibri"/>
        <family val="2"/>
        <charset val="134"/>
      </rPr>
      <t xml:space="preserve"> </t>
    </r>
    <r>
      <rPr>
        <sz val="11"/>
        <color rgb="FF000000"/>
        <rFont val="Arial"/>
        <family val="3"/>
        <charset val="134"/>
      </rPr>
      <t xml:space="preserve">authorities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</si>
  <si>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(old</t>
    </r>
    <r>
      <rPr>
        <sz val="11"/>
        <color rgb="FF000000"/>
        <rFont val="Calibri"/>
        <family val="2"/>
        <charset val="134"/>
      </rPr>
      <t xml:space="preserve"> </t>
    </r>
    <r>
      <rPr>
        <sz val="11"/>
        <color rgb="FF000000"/>
        <rFont val="Segoe UI"/>
        <family val="3"/>
        <charset val="134"/>
      </rPr>
      <t xml:space="preserve">classification)</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</si>
  <si>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classification)</t>
    </r>
  </si>
  <si>
    <t xml:space="preserve">Concessional Loans</t>
  </si>
  <si>
    <t xml:space="preserve">Nonconcessional Loans</t>
  </si>
  <si>
    <r>
      <rPr>
        <sz val="11"/>
        <color rgb="FF000000"/>
        <rFont val="Arial"/>
        <family val="3"/>
        <charset val="134"/>
      </rPr>
      <t xml:space="preserve">Nonconcessional</t>
    </r>
    <r>
      <rPr>
        <sz val="11"/>
        <color rgb="FF000000"/>
        <rFont val="Calibri"/>
        <family val="2"/>
        <charset val="134"/>
      </rPr>
      <t xml:space="preserve"> </t>
    </r>
    <r>
      <rPr>
        <sz val="11"/>
        <color rgb="FF000000"/>
        <rFont val="Arial"/>
        <family val="3"/>
        <charset val="134"/>
      </rPr>
      <t xml:space="preserve">loans</t>
    </r>
  </si>
  <si>
    <t xml:space="preserve">Domestic Funds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</si>
  <si>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Funds</t>
    </r>
  </si>
  <si>
    <r>
      <rPr>
        <sz val="11"/>
        <color rgb="FF000000"/>
        <rFont val="Arial"/>
        <family val="3"/>
        <charset val="134"/>
      </rPr>
      <t xml:space="preserve">o/w</t>
    </r>
    <r>
      <rPr>
        <sz val="11"/>
        <color rgb="FF000000"/>
        <rFont val="Calibri"/>
        <family val="2"/>
        <charset val="134"/>
      </rPr>
      <t xml:space="preserve"> </t>
    </r>
    <r>
      <rPr>
        <sz val="11"/>
        <color rgb="FF000000"/>
        <rFont val="Arial"/>
        <family val="3"/>
        <charset val="134"/>
      </rPr>
      <t xml:space="preserve">"Additional</t>
    </r>
    <r>
      <rPr>
        <sz val="11"/>
        <color rgb="FF000000"/>
        <rFont val="Calibri"/>
        <family val="2"/>
        <charset val="134"/>
      </rPr>
      <t xml:space="preserve"> </t>
    </r>
    <r>
      <rPr>
        <sz val="11"/>
        <color rgb="FF000000"/>
        <rFont val="Arial"/>
        <family val="3"/>
        <charset val="134"/>
      </rPr>
      <t xml:space="preserve">Priority</t>
    </r>
    <r>
      <rPr>
        <sz val="11"/>
        <color rgb="FF000000"/>
        <rFont val="Calibri"/>
        <family val="2"/>
        <charset val="134"/>
      </rPr>
      <t xml:space="preserve"> </t>
    </r>
    <r>
      <rPr>
        <sz val="11"/>
        <color rgb="FF000000"/>
        <rFont val="Arial"/>
        <family val="3"/>
        <charset val="134"/>
      </rPr>
      <t xml:space="preserve">Expenditures"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</si>
  <si>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</si>
  <si>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</si>
  <si>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</si>
  <si>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flows</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activities:</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</si>
  <si>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trust</t>
    </r>
    <r>
      <rPr>
        <sz val="11"/>
        <color rgb="FF000000"/>
        <rFont val="Calibri"/>
        <family val="2"/>
        <charset val="134"/>
      </rPr>
      <t xml:space="preserve"> </t>
    </r>
    <r>
      <rPr>
        <sz val="11"/>
        <color rgb="FF000000"/>
        <rFont val="Segoe UI"/>
        <family val="3"/>
        <charset val="134"/>
      </rPr>
      <t xml:space="preserve">accounts)</t>
    </r>
  </si>
  <si>
    <t xml:space="preserve">Asset Sales</t>
  </si>
  <si>
    <r>
      <rPr>
        <sz val="11"/>
        <color rgb="FF000000"/>
        <rFont val="Arial"/>
        <family val="3"/>
        <charset val="134"/>
      </rPr>
      <t xml:space="preserve">Asset</t>
    </r>
    <r>
      <rPr>
        <sz val="11"/>
        <color rgb="FF000000"/>
        <rFont val="Calibri"/>
        <family val="2"/>
        <charset val="134"/>
      </rPr>
      <t xml:space="preserve"> </t>
    </r>
    <r>
      <rPr>
        <sz val="11"/>
        <color rgb="FF000000"/>
        <rFont val="Arial"/>
        <family val="3"/>
        <charset val="134"/>
      </rPr>
      <t xml:space="preserve">sales</t>
    </r>
  </si>
  <si>
    <t xml:space="preserve">noninterest check </t>
  </si>
  <si>
    <t xml:space="preserve">national departments check </t>
  </si>
  <si>
    <t xml:space="preserve">Provinces check </t>
  </si>
  <si>
    <t xml:space="preserve">PY</t>
  </si>
  <si>
    <t xml:space="preserve">  Paraguay: Central Government Operations</t>
  </si>
  <si>
    <t xml:space="preserve">( Guaranies)</t>
  </si>
  <si>
    <t xml:space="preserve">Other revenue with capital revenue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</si>
  <si>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 (includes grants)</t>
    </r>
  </si>
  <si>
    <t xml:space="preserve">Other revenue (without grants)</t>
  </si>
  <si>
    <t xml:space="preserve">Public Pension Contributions</t>
  </si>
  <si>
    <t xml:space="preserve">Public pension contributions</t>
  </si>
  <si>
    <t xml:space="preserve">Itaipu-Yacyreta Hydroelectric Plants</t>
  </si>
  <si>
    <r>
      <rPr>
        <sz val="11"/>
        <color rgb="FF000000"/>
        <rFont val="Segoe UI"/>
        <family val="3"/>
        <charset val="134"/>
      </rPr>
      <t xml:space="preserve">Itaipu-Yacyreta</t>
    </r>
    <r>
      <rPr>
        <sz val="11"/>
        <color rgb="FF000000"/>
        <rFont val="Calibri"/>
        <family val="2"/>
        <charset val="134"/>
      </rPr>
      <t xml:space="preserve"> </t>
    </r>
    <r>
      <rPr>
        <sz val="11"/>
        <color rgb="FF000000"/>
        <rFont val="Segoe UI"/>
        <family val="3"/>
        <charset val="134"/>
      </rPr>
      <t xml:space="preserve">hydroelectric</t>
    </r>
    <r>
      <rPr>
        <sz val="11"/>
        <color rgb="FF000000"/>
        <rFont val="Calibri"/>
        <family val="2"/>
        <charset val="134"/>
      </rPr>
      <t xml:space="preserve"> </t>
    </r>
    <r>
      <rPr>
        <sz val="11"/>
        <color rgb="FF000000"/>
        <rFont val="Segoe UI"/>
        <family val="3"/>
        <charset val="134"/>
      </rPr>
      <t xml:space="preserve">plants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</si>
  <si>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</si>
  <si>
    <t xml:space="preserve">capital revenue</t>
  </si>
  <si>
    <t xml:space="preserve">Grants to Local Government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</si>
  <si>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</si>
  <si>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</si>
  <si>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5/</t>
    </r>
  </si>
  <si>
    <t xml:space="preserve">Capital Formation</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</si>
  <si>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formation</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</si>
  <si>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</si>
  <si>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t xml:space="preserve">Capital Transfers and Other</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</si>
  <si>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</si>
  <si>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6/</t>
    </r>
  </si>
  <si>
    <t xml:space="preserve"> Loans</t>
  </si>
  <si>
    <t xml:space="preserve">Debt Securities</t>
  </si>
  <si>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TB</t>
    </r>
    <r>
      <rPr>
        <sz val="11"/>
        <color rgb="FF000000"/>
        <rFont val="Calibri"/>
        <family val="2"/>
        <charset val="134"/>
      </rPr>
      <t xml:space="preserve"> </t>
    </r>
    <r>
      <rPr>
        <sz val="11"/>
        <color rgb="FF000000"/>
        <rFont val="Segoe UI"/>
        <family val="3"/>
        <charset val="134"/>
      </rPr>
      <t xml:space="preserve">issues</t>
    </r>
  </si>
  <si>
    <t xml:space="preserve">Net Credit From The Banking System</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</si>
  <si>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</si>
  <si>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7/</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</si>
  <si>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commercial</t>
    </r>
    <r>
      <rPr>
        <sz val="11"/>
        <color rgb="FF000000"/>
        <rFont val="Calibri"/>
        <family val="2"/>
        <charset val="134"/>
      </rPr>
      <t xml:space="preserve"> </t>
    </r>
    <r>
      <rPr>
        <sz val="11"/>
        <color rgb="FF000000"/>
        <rFont val="Segoe UI"/>
        <family val="3"/>
        <charset val="134"/>
      </rPr>
      <t xml:space="preserve">banks</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</si>
  <si>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8/</t>
    </r>
  </si>
  <si>
    <t xml:space="preserve">PE</t>
  </si>
  <si>
    <t xml:space="preserve">Peru: Statement of Operations of the General Government</t>
  </si>
  <si>
    <t xml:space="preserve">(  Peruvian nuevo sol)</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</si>
  <si>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Contributions</t>
    </r>
  </si>
  <si>
    <t xml:space="preserve">Interest Income</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</si>
  <si>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income</t>
    </r>
  </si>
  <si>
    <t xml:space="preserve">other Nontax Revenue</t>
  </si>
  <si>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2/</t>
    </r>
  </si>
  <si>
    <t xml:space="preserve">Consumption of Fixed Capital </t>
  </si>
  <si>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2/</t>
    </r>
  </si>
  <si>
    <t xml:space="preserve">Other Recurrent Expoenditure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</si>
  <si>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</si>
  <si>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Acquistions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</si>
  <si>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</si>
  <si>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5/</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</si>
  <si>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6/</t>
    </r>
  </si>
  <si>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instrument</t>
    </r>
  </si>
  <si>
    <r>
      <rPr>
        <sz val="11"/>
        <color rgb="FF000000"/>
        <rFont val="Segoe UI"/>
        <family val="3"/>
        <charset val="134"/>
      </rPr>
      <t xml:space="preserve">Currency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7/</t>
    </r>
  </si>
  <si>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shares</t>
    </r>
  </si>
  <si>
    <r>
      <rPr>
        <sz val="11"/>
        <color rgb="FF000000"/>
        <rFont val="Segoe UI"/>
        <family val="3"/>
        <charset val="134"/>
      </rPr>
      <t xml:space="preserve">Insurance</t>
    </r>
    <r>
      <rPr>
        <sz val="11"/>
        <color rgb="FF000000"/>
        <rFont val="Calibri"/>
        <family val="2"/>
        <charset val="134"/>
      </rPr>
      <t xml:space="preserve"> </t>
    </r>
    <r>
      <rPr>
        <sz val="11"/>
        <color rgb="FF000000"/>
        <rFont val="Segoe UI"/>
        <family val="3"/>
        <charset val="134"/>
      </rPr>
      <t xml:space="preserve">technical</t>
    </r>
    <r>
      <rPr>
        <sz val="11"/>
        <color rgb="FF000000"/>
        <rFont val="Calibri"/>
        <family val="2"/>
        <charset val="134"/>
      </rPr>
      <t xml:space="preserve"> </t>
    </r>
    <r>
      <rPr>
        <sz val="11"/>
        <color rgb="FF000000"/>
        <rFont val="Segoe UI"/>
        <family val="3"/>
        <charset val="134"/>
      </rPr>
      <t xml:space="preserve">reserves</t>
    </r>
  </si>
  <si>
    <t xml:space="preserve">Derivatives</t>
  </si>
  <si>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residency</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</si>
  <si>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r>
      <rPr>
        <sz val="11"/>
        <color rgb="FF000000"/>
        <rFont val="Calibri"/>
        <family val="2"/>
        <charset val="134"/>
      </rPr>
      <t xml:space="preserve"> </t>
    </r>
    <r>
      <rPr>
        <sz val="11"/>
        <color rgb="FF000000"/>
        <rFont val="Segoe UI"/>
        <family val="3"/>
        <charset val="134"/>
      </rPr>
      <t xml:space="preserve">8/</t>
    </r>
  </si>
  <si>
    <t xml:space="preserve">PH</t>
  </si>
  <si>
    <t xml:space="preserve">  Philippines: General Government Operations</t>
  </si>
  <si>
    <t xml:space="preserve">(pesos)</t>
  </si>
  <si>
    <t xml:space="preserve">Compensation of employees 2/</t>
  </si>
  <si>
    <t xml:space="preserve">Purchases/use of goods and services 2/</t>
  </si>
  <si>
    <t xml:space="preserve">Interest 2/</t>
  </si>
  <si>
    <t xml:space="preserve">Expense not Elsewhere Classified</t>
  </si>
  <si>
    <t xml:space="preserve">Expense not elsewhere classified</t>
  </si>
  <si>
    <t xml:space="preserve">National government</t>
  </si>
  <si>
    <t xml:space="preserve">Local government units</t>
  </si>
  <si>
    <t xml:space="preserve">Social security institutions (SSIs)</t>
  </si>
  <si>
    <t xml:space="preserve">FIinancing </t>
  </si>
  <si>
    <t xml:space="preserve">total revenue  and grants check </t>
  </si>
  <si>
    <t xml:space="preserve">Fin</t>
  </si>
  <si>
    <t xml:space="preserve">RU</t>
  </si>
  <si>
    <t xml:space="preserve">Russian Federation: Fiscal Operations</t>
  </si>
  <si>
    <t xml:space="preserve">(  rubles)</t>
  </si>
  <si>
    <r>
      <rPr>
        <i val="true"/>
        <sz val="11"/>
        <color rgb="FF000000"/>
        <rFont val="Segoe UI"/>
        <family val="3"/>
        <charset val="134"/>
      </rPr>
      <t xml:space="preserve">o/w</t>
    </r>
    <r>
      <rPr>
        <sz val="11"/>
        <color rgb="FF000000"/>
        <rFont val="Calibri"/>
        <family val="2"/>
        <charset val="134"/>
      </rPr>
      <t xml:space="preserve"> </t>
    </r>
    <r>
      <rPr>
        <i val="true"/>
        <sz val="11"/>
        <color rgb="FF000000"/>
        <rFont val="Segoe UI"/>
        <family val="3"/>
        <charset val="134"/>
      </rPr>
      <t xml:space="preserve">Oil</t>
    </r>
    <r>
      <rPr>
        <sz val="11"/>
        <color rgb="FF000000"/>
        <rFont val="Calibri"/>
        <family val="2"/>
        <charset val="134"/>
      </rPr>
      <t xml:space="preserve"> </t>
    </r>
    <r>
      <rPr>
        <i val="true"/>
        <sz val="11"/>
        <color rgb="FF000000"/>
        <rFont val="Segoe UI"/>
        <family val="3"/>
        <charset val="134"/>
      </rPr>
      <t xml:space="preserve">revenue</t>
    </r>
  </si>
  <si>
    <r>
      <rPr>
        <i val="true"/>
        <sz val="11"/>
        <color rgb="FF000000"/>
        <rFont val="Segoe UI"/>
        <family val="3"/>
        <charset val="134"/>
      </rPr>
      <t xml:space="preserve">o/w</t>
    </r>
    <r>
      <rPr>
        <sz val="11"/>
        <color rgb="FF000000"/>
        <rFont val="Calibri"/>
        <family val="2"/>
        <charset val="134"/>
      </rPr>
      <t xml:space="preserve"> </t>
    </r>
    <r>
      <rPr>
        <i val="true"/>
        <sz val="11"/>
        <color rgb="FF000000"/>
        <rFont val="Segoe UI"/>
        <family val="3"/>
        <charset val="134"/>
      </rPr>
      <t xml:space="preserve">Nonoil</t>
    </r>
    <r>
      <rPr>
        <sz val="11"/>
        <color rgb="FF000000"/>
        <rFont val="Calibri"/>
        <family val="2"/>
        <charset val="134"/>
      </rPr>
      <t xml:space="preserve"> </t>
    </r>
    <r>
      <rPr>
        <i val="true"/>
        <sz val="11"/>
        <color rgb="FF000000"/>
        <rFont val="Segoe UI"/>
        <family val="3"/>
        <charset val="134"/>
      </rPr>
      <t xml:space="preserve">revenue</t>
    </r>
  </si>
  <si>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tax</t>
    </r>
  </si>
  <si>
    <t xml:space="preserve">L3_taxes </t>
  </si>
  <si>
    <r>
      <rPr>
        <sz val="11"/>
        <color rgb="FF000000"/>
        <rFont val="Segoe UI"/>
        <family val="3"/>
        <charset val="134"/>
      </rPr>
      <t xml:space="preserve">Custom</t>
    </r>
    <r>
      <rPr>
        <sz val="11"/>
        <color rgb="FF000000"/>
        <rFont val="Calibri"/>
        <family val="2"/>
        <charset val="134"/>
      </rPr>
      <t xml:space="preserve"> </t>
    </r>
    <r>
      <rPr>
        <sz val="11"/>
        <color rgb="FF000000"/>
        <rFont val="Segoe UI"/>
        <family val="3"/>
        <charset val="134"/>
      </rPr>
      <t xml:space="preserve">tariffs</t>
    </r>
  </si>
  <si>
    <r>
      <rPr>
        <sz val="11"/>
        <color rgb="FF000000"/>
        <rFont val="Segoe UI"/>
        <family val="3"/>
        <charset val="134"/>
      </rPr>
      <t xml:space="preserve">Resource</t>
    </r>
    <r>
      <rPr>
        <sz val="11"/>
        <color rgb="FF000000"/>
        <rFont val="Calibri"/>
        <family val="2"/>
        <charset val="134"/>
      </rPr>
      <t xml:space="preserve"> </t>
    </r>
    <r>
      <rPr>
        <sz val="11"/>
        <color rgb="FF000000"/>
        <rFont val="Segoe UI"/>
        <family val="3"/>
        <charset val="134"/>
      </rPr>
      <t xml:space="preserve">extraction</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</si>
  <si>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</si>
  <si>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</si>
  <si>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</si>
  <si>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structural</t>
    </r>
    <r>
      <rPr>
        <sz val="11"/>
        <color rgb="FF000000"/>
        <rFont val="Calibri"/>
        <family val="2"/>
        <charset val="134"/>
      </rPr>
      <t xml:space="preserve"> </t>
    </r>
    <r>
      <rPr>
        <sz val="11"/>
        <color rgb="FF000000"/>
        <rFont val="Segoe UI"/>
        <family val="3"/>
        <charset val="134"/>
      </rPr>
      <t xml:space="preserve">balance</t>
    </r>
  </si>
  <si>
    <t xml:space="preserve">expense </t>
  </si>
  <si>
    <t xml:space="preserve">RW</t>
  </si>
  <si>
    <t xml:space="preserve">Rwanda: Operations of the Central Government</t>
  </si>
  <si>
    <t xml:space="preserve">(Rwandan francs)</t>
  </si>
  <si>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</si>
  <si>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taxes</t>
    </r>
  </si>
  <si>
    <t xml:space="preserve">L4_direct_taxes </t>
  </si>
  <si>
    <t xml:space="preserve">Other Direct Taxes </t>
  </si>
  <si>
    <t xml:space="preserve">other direct taxes </t>
  </si>
  <si>
    <t xml:space="preserve">Payments for Peacekeeping Operations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</si>
  <si>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peacekeeping</t>
    </r>
    <r>
      <rPr>
        <sz val="11"/>
        <color rgb="FF000000"/>
        <rFont val="Calibri"/>
        <family val="2"/>
        <charset val="134"/>
      </rPr>
      <t xml:space="preserve"> </t>
    </r>
    <r>
      <rPr>
        <sz val="11"/>
        <color rgb="FF000000"/>
        <rFont val="Arial"/>
        <family val="3"/>
        <charset val="134"/>
      </rPr>
      <t xml:space="preserve">operations</t>
    </r>
  </si>
  <si>
    <t xml:space="preserve">Local Government Fees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</si>
  <si>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fees</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</si>
  <si>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grants</t>
    </r>
  </si>
  <si>
    <t xml:space="preserve">Global Fund</t>
  </si>
  <si>
    <r>
      <rPr>
        <sz val="11"/>
        <color rgb="FF000000"/>
        <rFont val="Arial"/>
        <family val="3"/>
        <charset val="134"/>
      </rPr>
      <t xml:space="preserve">Global</t>
    </r>
    <r>
      <rPr>
        <sz val="11"/>
        <color rgb="FF000000"/>
        <rFont val="Calibri"/>
        <family val="2"/>
        <charset val="134"/>
      </rPr>
      <t xml:space="preserve"> </t>
    </r>
    <r>
      <rPr>
        <sz val="11"/>
        <color rgb="FF000000"/>
        <rFont val="Arial"/>
        <family val="3"/>
        <charset val="134"/>
      </rPr>
      <t xml:space="preserve">Fund</t>
    </r>
  </si>
  <si>
    <t xml:space="preserve">L3_project grants</t>
  </si>
  <si>
    <r>
      <rPr>
        <sz val="11"/>
        <color rgb="FF000000"/>
        <rFont val="Arial"/>
        <family val="3"/>
        <charset val="134"/>
      </rPr>
      <t xml:space="preserve">Purchases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</si>
  <si>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sovereign</t>
    </r>
    <r>
      <rPr>
        <sz val="11"/>
        <color rgb="FF000000"/>
        <rFont val="Calibri"/>
        <family val="2"/>
        <charset val="134"/>
      </rPr>
      <t xml:space="preserve"> </t>
    </r>
    <r>
      <rPr>
        <sz val="11"/>
        <color rgb="FF000000"/>
        <rFont val="Arial"/>
        <family val="3"/>
        <charset val="134"/>
      </rPr>
      <t xml:space="preserve">bond</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</si>
  <si>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receipts</t>
    </r>
  </si>
  <si>
    <r>
      <rPr>
        <sz val="11"/>
        <color rgb="FF000000"/>
        <rFont val="Arial"/>
        <family val="3"/>
        <charset val="134"/>
      </rPr>
      <t xml:space="preserve">of which Priority</t>
    </r>
    <r>
      <rPr>
        <sz val="11"/>
        <color rgb="FF000000"/>
        <rFont val="Calibri"/>
        <family val="2"/>
        <charset val="134"/>
      </rPr>
      <t xml:space="preserve"> </t>
    </r>
    <r>
      <rPr>
        <sz val="11"/>
        <color rgb="FF000000"/>
        <rFont val="Arial"/>
        <family val="3"/>
        <charset val="134"/>
      </rPr>
      <t xml:space="preserve">spending</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</si>
  <si>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Kigali</t>
    </r>
    <r>
      <rPr>
        <sz val="11"/>
        <color rgb="FF000000"/>
        <rFont val="Calibri"/>
        <family val="2"/>
        <charset val="134"/>
      </rPr>
      <t xml:space="preserve"> </t>
    </r>
    <r>
      <rPr>
        <sz val="11"/>
        <color rgb="FF000000"/>
        <rFont val="Arial"/>
        <family val="3"/>
        <charset val="134"/>
      </rPr>
      <t xml:space="preserve">Convention</t>
    </r>
    <r>
      <rPr>
        <sz val="11"/>
        <color rgb="FF000000"/>
        <rFont val="Calibri"/>
        <family val="2"/>
        <charset val="134"/>
      </rPr>
      <t xml:space="preserve"> </t>
    </r>
    <r>
      <rPr>
        <sz val="11"/>
        <color rgb="FF000000"/>
        <rFont val="Arial"/>
        <family val="3"/>
        <charset val="134"/>
      </rPr>
      <t xml:space="preserve">Center</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</si>
  <si>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RwandAir</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</si>
  <si>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receipts</t>
    </r>
  </si>
  <si>
    <t xml:space="preserve">Agaciro Development Fund</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</si>
  <si>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deficit</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t>
    </r>
  </si>
  <si>
    <r>
      <rPr>
        <sz val="11"/>
        <color rgb="FF000000"/>
        <rFont val="Arial"/>
        <family val="3"/>
        <charset val="134"/>
      </rPr>
      <t xml:space="preserve">After</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</si>
  <si>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</si>
  <si>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deficit</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</si>
  <si>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</si>
  <si>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</si>
  <si>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Rwandair</t>
    </r>
    <r>
      <rPr>
        <sz val="11"/>
        <color rgb="FF000000"/>
        <rFont val="Calibri"/>
        <family val="2"/>
        <charset val="134"/>
      </rPr>
      <t xml:space="preserve"> </t>
    </r>
    <r>
      <rPr>
        <sz val="11"/>
        <color rgb="FF000000"/>
        <rFont val="Arial"/>
        <family val="3"/>
        <charset val="134"/>
      </rPr>
      <t xml:space="preserve">loan</t>
    </r>
  </si>
  <si>
    <t xml:space="preserve">other nonbank financing </t>
  </si>
  <si>
    <t xml:space="preserve">capital grants check </t>
  </si>
  <si>
    <t xml:space="preserve">WS</t>
  </si>
  <si>
    <t xml:space="preserve"> Samoa: Financial Operations of the Central Government</t>
  </si>
  <si>
    <t xml:space="preserve">( tala)</t>
  </si>
  <si>
    <t xml:space="preserve">Privatisation Receipts</t>
  </si>
  <si>
    <t xml:space="preserve">Overall fiscal balance</t>
  </si>
  <si>
    <t xml:space="preserve">ST</t>
  </si>
  <si>
    <t xml:space="preserve">São Tomé and Príncipe: Financial Operations of the Central Government</t>
  </si>
  <si>
    <t xml:space="preserve">( dobra)</t>
  </si>
  <si>
    <t xml:space="preserve">Consumption Taxes</t>
  </si>
  <si>
    <r>
      <rPr>
        <sz val="11"/>
        <color rgb="FF000000"/>
        <rFont val="Times New Roman"/>
        <family val="3"/>
        <charset val="134"/>
      </rPr>
      <t xml:space="preserve">Consumption</t>
    </r>
    <r>
      <rPr>
        <sz val="11"/>
        <color rgb="FF000000"/>
        <rFont val="Calibri"/>
        <family val="2"/>
        <charset val="134"/>
      </rPr>
      <t xml:space="preserve"> </t>
    </r>
    <r>
      <rPr>
        <sz val="11"/>
        <color rgb="FF000000"/>
        <rFont val="Times New Roman"/>
        <family val="3"/>
        <charset val="134"/>
      </rPr>
      <t xml:space="preserve">taxes</t>
    </r>
  </si>
  <si>
    <r>
      <rPr>
        <sz val="11"/>
        <color rgb="FF000000"/>
        <rFont val="Times New Roman"/>
        <family val="3"/>
        <charset val="134"/>
      </rPr>
      <t xml:space="preserve">Import</t>
    </r>
    <r>
      <rPr>
        <sz val="11"/>
        <color rgb="FF000000"/>
        <rFont val="Calibri"/>
        <family val="2"/>
        <charset val="134"/>
      </rPr>
      <t xml:space="preserve"> </t>
    </r>
    <r>
      <rPr>
        <sz val="11"/>
        <color rgb="FF000000"/>
        <rFont val="Times New Roman"/>
        <family val="3"/>
        <charset val="134"/>
      </rPr>
      <t xml:space="preserve">taxes</t>
    </r>
  </si>
  <si>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taxes</t>
    </r>
  </si>
  <si>
    <t xml:space="preserve">Nigeria oil program</t>
  </si>
  <si>
    <r>
      <rPr>
        <sz val="11"/>
        <color rgb="FF000000"/>
        <rFont val="Segoe UI"/>
        <family val="3"/>
        <charset val="134"/>
      </rPr>
      <t xml:space="preserve">Nonproject</t>
    </r>
    <r>
      <rPr>
        <sz val="11"/>
        <color rgb="FF000000"/>
        <rFont val="Calibri"/>
        <family val="2"/>
        <charset val="134"/>
      </rPr>
      <t xml:space="preserve"> </t>
    </r>
    <r>
      <rPr>
        <sz val="11"/>
        <color rgb="FF000000"/>
        <rFont val="Segoe UI"/>
        <family val="3"/>
        <charset val="134"/>
      </rPr>
      <t xml:space="preserve">grants</t>
    </r>
  </si>
  <si>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i val="true"/>
        <sz val="10"/>
        <color rgb="FF000000"/>
        <rFont val="Segoe UI"/>
        <family val="3"/>
        <charset val="134"/>
      </rPr>
      <t xml:space="preserve">unconfirmed</t>
    </r>
  </si>
  <si>
    <r>
      <rPr>
        <sz val="11"/>
        <color rgb="FF000000"/>
        <rFont val="Segoe UI"/>
        <family val="3"/>
        <charset val="134"/>
      </rPr>
      <t xml:space="preserve">HIPC</t>
    </r>
    <r>
      <rPr>
        <sz val="11"/>
        <color rgb="FF000000"/>
        <rFont val="Calibri"/>
        <family val="2"/>
        <charset val="134"/>
      </rPr>
      <t xml:space="preserve"> </t>
    </r>
    <r>
      <rPr>
        <sz val="11"/>
        <color rgb="FF000000"/>
        <rFont val="Segoe UI"/>
        <family val="3"/>
        <charset val="134"/>
      </rPr>
      <t xml:space="preserve">Initiative-related</t>
    </r>
    <r>
      <rPr>
        <sz val="11"/>
        <color rgb="FF000000"/>
        <rFont val="Calibri"/>
        <family val="2"/>
        <charset val="134"/>
      </rPr>
      <t xml:space="preserve"> </t>
    </r>
    <r>
      <rPr>
        <sz val="11"/>
        <color rgb="FF000000"/>
        <rFont val="Segoe UI"/>
        <family val="3"/>
        <charset val="134"/>
      </rPr>
      <t xml:space="preserve">grants</t>
    </r>
  </si>
  <si>
    <t xml:space="preserve">Oil Signature Bonuses</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</si>
  <si>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signature</t>
    </r>
    <r>
      <rPr>
        <sz val="11"/>
        <color rgb="FF000000"/>
        <rFont val="Calibri"/>
        <family val="2"/>
        <charset val="134"/>
      </rPr>
      <t xml:space="preserve"> </t>
    </r>
    <r>
      <rPr>
        <sz val="11"/>
        <color rgb="FF000000"/>
        <rFont val="Segoe UI"/>
        <family val="3"/>
        <charset val="134"/>
      </rPr>
      <t xml:space="preserve">bonuses</t>
    </r>
  </si>
  <si>
    <t xml:space="preserve">Total expenditure and net lending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</si>
  <si>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t>
    </r>
  </si>
  <si>
    <t xml:space="preserve">Personnel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</si>
  <si>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personnel</t>
    </r>
    <r>
      <rPr>
        <sz val="11"/>
        <color rgb="FF000000"/>
        <rFont val="Calibri"/>
        <family val="2"/>
        <charset val="134"/>
      </rPr>
      <t xml:space="preserve"> </t>
    </r>
    <r>
      <rPr>
        <sz val="11"/>
        <color rgb="FF000000"/>
        <rFont val="Segoe UI"/>
        <family val="3"/>
        <charset val="134"/>
      </rPr>
      <t xml:space="preserve">costs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</si>
  <si>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Treasury</t>
    </r>
  </si>
  <si>
    <r>
      <rPr>
        <sz val="10"/>
        <color rgb="FF000000"/>
        <rFont val="Segoe UI"/>
        <family val="3"/>
        <charset val="134"/>
      </rPr>
      <t xml:space="preserve">Financed</t>
    </r>
    <r>
      <rPr>
        <sz val="10"/>
        <color rgb="FF000000"/>
        <rFont val="Calibri"/>
        <family val="2"/>
        <charset val="134"/>
      </rPr>
      <t xml:space="preserve"> </t>
    </r>
    <r>
      <rPr>
        <sz val="10"/>
        <color rgb="FF000000"/>
        <rFont val="Segoe UI"/>
        <family val="3"/>
        <charset val="134"/>
      </rPr>
      <t xml:space="preserve">by</t>
    </r>
    <r>
      <rPr>
        <sz val="10"/>
        <color rgb="FF000000"/>
        <rFont val="Calibri"/>
        <family val="2"/>
        <charset val="134"/>
      </rPr>
      <t xml:space="preserve"> P</t>
    </r>
    <r>
      <rPr>
        <sz val="10"/>
        <color rgb="FF000000"/>
        <rFont val="Segoe UI"/>
        <family val="3"/>
        <charset val="134"/>
      </rPr>
      <t xml:space="preserve">rivatization</t>
    </r>
    <r>
      <rPr>
        <sz val="10"/>
        <color rgb="FF000000"/>
        <rFont val="Calibri"/>
        <family val="2"/>
        <charset val="134"/>
      </rPr>
      <t xml:space="preserve"> </t>
    </r>
  </si>
  <si>
    <r>
      <rPr>
        <sz val="10"/>
        <color rgb="FF000000"/>
        <rFont val="Segoe UI"/>
        <family val="3"/>
        <charset val="134"/>
      </rPr>
      <t xml:space="preserve">Financed</t>
    </r>
    <r>
      <rPr>
        <sz val="10"/>
        <color rgb="FF000000"/>
        <rFont val="Calibri"/>
        <family val="2"/>
        <charset val="134"/>
      </rPr>
      <t xml:space="preserve"> </t>
    </r>
    <r>
      <rPr>
        <sz val="10"/>
        <color rgb="FF000000"/>
        <rFont val="Segoe UI"/>
        <family val="3"/>
        <charset val="134"/>
      </rPr>
      <t xml:space="preserve">by</t>
    </r>
    <r>
      <rPr>
        <sz val="10"/>
        <color rgb="FF000000"/>
        <rFont val="Calibri"/>
        <family val="2"/>
        <charset val="134"/>
      </rPr>
      <t xml:space="preserve"> </t>
    </r>
    <r>
      <rPr>
        <sz val="10"/>
        <color rgb="FF000000"/>
        <rFont val="Segoe UI"/>
        <family val="3"/>
        <charset val="134"/>
      </rPr>
      <t xml:space="preserve">privatization</t>
    </r>
    <r>
      <rPr>
        <sz val="10"/>
        <color rgb="FF000000"/>
        <rFont val="Calibri"/>
        <family val="2"/>
        <charset val="134"/>
      </rPr>
      <t xml:space="preserve"> </t>
    </r>
    <r>
      <rPr>
        <sz val="10"/>
        <color rgb="FF000000"/>
        <rFont val="Segoe UI"/>
        <family val="3"/>
        <charset val="134"/>
      </rPr>
      <t xml:space="preserve">proceeds</t>
    </r>
  </si>
  <si>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sources</t>
    </r>
  </si>
  <si>
    <r>
      <rPr>
        <sz val="11"/>
        <color rgb="FF000000"/>
        <rFont val="Segoe UI"/>
        <family val="3"/>
        <charset val="134"/>
      </rPr>
      <t xml:space="preserve">HIPC</t>
    </r>
    <r>
      <rPr>
        <sz val="11"/>
        <color rgb="FF000000"/>
        <rFont val="Calibri"/>
        <family val="2"/>
        <charset val="134"/>
      </rPr>
      <t xml:space="preserve"> </t>
    </r>
    <r>
      <rPr>
        <sz val="11"/>
        <color rgb="FF000000"/>
        <rFont val="Segoe UI"/>
        <family val="3"/>
        <charset val="134"/>
      </rPr>
      <t xml:space="preserve">Initiative-related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expenditure</t>
    </r>
  </si>
  <si>
    <t xml:space="preserve">Public Service Restructuring</t>
  </si>
  <si>
    <r>
      <rPr>
        <sz val="11"/>
        <color rgb="FF000000"/>
        <rFont val="Times New Roman"/>
        <family val="3"/>
        <charset val="134"/>
      </rPr>
      <t xml:space="preserve">Public</t>
    </r>
    <r>
      <rPr>
        <sz val="11"/>
        <color rgb="FF000000"/>
        <rFont val="Calibri"/>
        <family val="2"/>
        <charset val="134"/>
      </rPr>
      <t xml:space="preserve"> </t>
    </r>
    <r>
      <rPr>
        <sz val="11"/>
        <color rgb="FF000000"/>
        <rFont val="Times New Roman"/>
        <family val="3"/>
        <charset val="134"/>
      </rPr>
      <t xml:space="preserve">service</t>
    </r>
    <r>
      <rPr>
        <sz val="11"/>
        <color rgb="FF000000"/>
        <rFont val="Calibri"/>
        <family val="2"/>
        <charset val="134"/>
      </rPr>
      <t xml:space="preserve"> </t>
    </r>
    <r>
      <rPr>
        <sz val="11"/>
        <color rgb="FF000000"/>
        <rFont val="Times New Roman"/>
        <family val="3"/>
        <charset val="134"/>
      </rPr>
      <t xml:space="preserve">restructuring</t>
    </r>
  </si>
  <si>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lending</t>
    </r>
  </si>
  <si>
    <t xml:space="preserve">Other expenditure </t>
  </si>
  <si>
    <r>
      <rPr>
        <b val="true"/>
        <sz val="10"/>
        <color rgb="FF000000"/>
        <rFont val="Segoe UI"/>
        <family val="3"/>
        <charset val="134"/>
      </rPr>
      <t xml:space="preserve">Domestic</t>
    </r>
    <r>
      <rPr>
        <sz val="10"/>
        <color rgb="FF000000"/>
        <rFont val="Calibri"/>
        <family val="2"/>
        <charset val="134"/>
      </rPr>
      <t xml:space="preserve"> </t>
    </r>
    <r>
      <rPr>
        <b val="true"/>
        <sz val="10"/>
        <color rgb="FF000000"/>
        <rFont val="Segoe UI"/>
        <family val="3"/>
        <charset val="134"/>
      </rPr>
      <t xml:space="preserve">primary</t>
    </r>
    <r>
      <rPr>
        <sz val="10"/>
        <color rgb="FF000000"/>
        <rFont val="Calibri"/>
        <family val="2"/>
        <charset val="134"/>
      </rPr>
      <t xml:space="preserve"> </t>
    </r>
    <r>
      <rPr>
        <b val="true"/>
        <sz val="10"/>
        <color rgb="FF000000"/>
        <rFont val="Segoe UI"/>
        <family val="3"/>
        <charset val="134"/>
      </rPr>
      <t xml:space="preserve">balance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</si>
  <si>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fiscal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(commitment</t>
    </r>
    <r>
      <rPr>
        <sz val="11"/>
        <color rgb="FF000000"/>
        <rFont val="Calibri"/>
        <family val="2"/>
        <charset val="134"/>
      </rPr>
      <t xml:space="preserve"> </t>
    </r>
    <r>
      <rPr>
        <b val="true"/>
        <sz val="11"/>
        <color rgb="FF000000"/>
        <rFont val="Segoe UI"/>
        <family val="3"/>
        <charset val="134"/>
      </rPr>
      <t xml:space="preserve">basis)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</si>
  <si>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stat.</t>
    </r>
    <r>
      <rPr>
        <sz val="11"/>
        <color rgb="FF000000"/>
        <rFont val="Calibri"/>
        <family val="2"/>
        <charset val="134"/>
      </rPr>
      <t xml:space="preserve"> </t>
    </r>
    <r>
      <rPr>
        <sz val="11"/>
        <color rgb="FF000000"/>
        <rFont val="Segoe UI"/>
        <family val="3"/>
        <charset val="134"/>
      </rPr>
      <t xml:space="preserve">discrepancies</t>
    </r>
    <r>
      <rPr>
        <sz val="11"/>
        <color rgb="FF000000"/>
        <rFont val="Calibri"/>
        <family val="2"/>
        <charset val="134"/>
      </rPr>
      <t xml:space="preserve"> </t>
    </r>
    <r>
      <rPr>
        <sz val="11"/>
        <color rgb="FF000000"/>
        <rFont val="Segoe UI"/>
        <family val="3"/>
        <charset val="134"/>
      </rPr>
      <t xml:space="preserve">(reduction</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</si>
  <si>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fiscal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(cash</t>
    </r>
    <r>
      <rPr>
        <sz val="11"/>
        <color rgb="FF000000"/>
        <rFont val="Calibri"/>
        <family val="2"/>
        <charset val="134"/>
      </rPr>
      <t xml:space="preserve"> </t>
    </r>
    <r>
      <rPr>
        <b val="true"/>
        <sz val="11"/>
        <color rgb="FF000000"/>
        <rFont val="Segoe UI"/>
        <family val="3"/>
        <charset val="134"/>
      </rPr>
      <t xml:space="preserve">basis)</t>
    </r>
  </si>
  <si>
    <t xml:space="preserve">Disbursements  </t>
  </si>
  <si>
    <r>
      <rPr>
        <sz val="11"/>
        <color rgb="FF000000"/>
        <rFont val="Segoe UI"/>
        <family val="3"/>
        <charset val="134"/>
      </rPr>
      <t xml:space="preserve">Disbursements</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</si>
  <si>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(loans)</t>
    </r>
  </si>
  <si>
    <t xml:space="preserve">Net Short-Term Loans</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</si>
  <si>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short-term</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</si>
  <si>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Scheduled</t>
    </r>
    <r>
      <rPr>
        <sz val="11"/>
        <color rgb="FF000000"/>
        <rFont val="Calibri"/>
        <family val="2"/>
        <charset val="134"/>
      </rPr>
      <t xml:space="preserve"> </t>
    </r>
    <r>
      <rPr>
        <sz val="11"/>
        <color rgb="FF000000"/>
        <rFont val="Segoe UI"/>
        <family val="3"/>
        <charset val="134"/>
      </rPr>
      <t xml:space="preserve">amortization</t>
    </r>
  </si>
  <si>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(principal)</t>
    </r>
  </si>
  <si>
    <t xml:space="preserve">Bilateral Rescheduling</t>
  </si>
  <si>
    <r>
      <rPr>
        <sz val="11"/>
        <color rgb="FF000000"/>
        <rFont val="Segoe UI"/>
        <family val="3"/>
        <charset val="134"/>
      </rPr>
      <t xml:space="preserve">Bilateral</t>
    </r>
    <r>
      <rPr>
        <sz val="11"/>
        <color rgb="FF000000"/>
        <rFont val="Calibri"/>
        <family val="2"/>
        <charset val="134"/>
      </rPr>
      <t xml:space="preserve"> </t>
    </r>
    <r>
      <rPr>
        <sz val="11"/>
        <color rgb="FF000000"/>
        <rFont val="Segoe UI"/>
        <family val="3"/>
        <charset val="134"/>
      </rPr>
      <t xml:space="preserve">rescheduling</t>
    </r>
  </si>
  <si>
    <t xml:space="preserve">Heavily Indebted Poor Countries Flow Savings</t>
  </si>
  <si>
    <r>
      <rPr>
        <sz val="11"/>
        <color rgb="FF000000"/>
        <rFont val="Segoe UI"/>
        <family val="3"/>
        <charset val="134"/>
      </rPr>
      <t xml:space="preserve">HIPC</t>
    </r>
    <r>
      <rPr>
        <sz val="11"/>
        <color rgb="FF000000"/>
        <rFont val="Calibri"/>
        <family val="2"/>
        <charset val="134"/>
      </rPr>
      <t xml:space="preserve"> </t>
    </r>
    <r>
      <rPr>
        <sz val="11"/>
        <color rgb="FF000000"/>
        <rFont val="Segoe UI"/>
        <family val="3"/>
        <charset val="134"/>
      </rPr>
      <t xml:space="preserve">flow</t>
    </r>
    <r>
      <rPr>
        <sz val="11"/>
        <color rgb="FF000000"/>
        <rFont val="Calibri"/>
        <family val="2"/>
        <charset val="134"/>
      </rPr>
      <t xml:space="preserve"> </t>
    </r>
    <r>
      <rPr>
        <sz val="11"/>
        <color rgb="FF000000"/>
        <rFont val="Segoe UI"/>
        <family val="3"/>
        <charset val="134"/>
      </rPr>
      <t xml:space="preserve">savings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</si>
  <si>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government</t>
    </r>
  </si>
  <si>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National</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</si>
  <si>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Privatisation</t>
    </r>
    <r>
      <rPr>
        <sz val="11"/>
        <color rgb="FF000000"/>
        <rFont val="Calibri"/>
        <family val="2"/>
        <charset val="134"/>
      </rPr>
      <t xml:space="preserve"> </t>
    </r>
    <r>
      <rPr>
        <sz val="11"/>
        <color rgb="FF000000"/>
        <rFont val="Segoe UI"/>
        <family val="3"/>
        <charset val="134"/>
      </rPr>
      <t xml:space="preserve">account</t>
    </r>
  </si>
  <si>
    <r>
      <rPr>
        <sz val="11"/>
        <color rgb="FF000000"/>
        <rFont val="Segoe UI"/>
        <family val="3"/>
        <charset val="134"/>
      </rPr>
      <t xml:space="preserve">National</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</si>
  <si>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sz val="10"/>
        <color rgb="FF000000"/>
        <rFont val="Segoe UI"/>
        <family val="3"/>
        <charset val="134"/>
      </rPr>
      <t xml:space="preserve">Privatisation</t>
    </r>
  </si>
  <si>
    <r>
      <rPr>
        <sz val="11"/>
        <color rgb="FF000000"/>
        <rFont val="Times New Roman"/>
        <family val="3"/>
        <charset val="134"/>
      </rPr>
      <t xml:space="preserve">Oil</t>
    </r>
    <r>
      <rPr>
        <sz val="11"/>
        <color rgb="FF000000"/>
        <rFont val="Calibri"/>
        <family val="2"/>
        <charset val="134"/>
      </rPr>
      <t xml:space="preserve"> </t>
    </r>
    <r>
      <rPr>
        <sz val="11"/>
        <color rgb="FF000000"/>
        <rFont val="Times New Roman"/>
        <family val="3"/>
        <charset val="134"/>
      </rPr>
      <t xml:space="preserve">reserve</t>
    </r>
    <r>
      <rPr>
        <sz val="11"/>
        <color rgb="FF000000"/>
        <rFont val="Calibri"/>
        <family val="2"/>
        <charset val="134"/>
      </rPr>
      <t xml:space="preserve"> </t>
    </r>
    <r>
      <rPr>
        <sz val="11"/>
        <color rgb="FF000000"/>
        <rFont val="Times New Roman"/>
        <family val="3"/>
        <charset val="134"/>
      </rPr>
      <t xml:space="preserve">fund</t>
    </r>
    <r>
      <rPr>
        <sz val="11"/>
        <color rgb="FF000000"/>
        <rFont val="Calibri"/>
        <family val="2"/>
        <charset val="134"/>
      </rPr>
      <t xml:space="preserve"> </t>
    </r>
    <r>
      <rPr>
        <sz val="11"/>
        <color rgb="FF000000"/>
        <rFont val="Times New Roman"/>
        <family val="3"/>
        <charset val="134"/>
      </rPr>
      <t xml:space="preserve">flows</t>
    </r>
    <r>
      <rPr>
        <sz val="11"/>
        <color rgb="FF000000"/>
        <rFont val="Calibri"/>
        <family val="2"/>
        <charset val="134"/>
      </rPr>
      <t xml:space="preserve"> </t>
    </r>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4/</t>
    </r>
  </si>
  <si>
    <r>
      <rPr>
        <sz val="11"/>
        <color rgb="FF000000"/>
        <rFont val="Times New Roman"/>
        <family val="3"/>
        <charset val="134"/>
      </rPr>
      <t xml:space="preserve">Change</t>
    </r>
    <r>
      <rPr>
        <sz val="11"/>
        <color rgb="FF000000"/>
        <rFont val="Calibri"/>
        <family val="2"/>
        <charset val="134"/>
      </rPr>
      <t xml:space="preserve"> </t>
    </r>
    <r>
      <rPr>
        <sz val="11"/>
        <color rgb="FF000000"/>
        <rFont val="Times New Roman"/>
        <family val="3"/>
        <charset val="134"/>
      </rPr>
      <t xml:space="preserve">in</t>
    </r>
    <r>
      <rPr>
        <sz val="11"/>
        <color rgb="FF000000"/>
        <rFont val="Calibri"/>
        <family val="2"/>
        <charset val="134"/>
      </rPr>
      <t xml:space="preserve"> </t>
    </r>
    <r>
      <rPr>
        <sz val="11"/>
        <color rgb="FF000000"/>
        <rFont val="Times New Roman"/>
        <family val="3"/>
        <charset val="134"/>
      </rPr>
      <t xml:space="preserve">arrears</t>
    </r>
    <r>
      <rPr>
        <sz val="11"/>
        <color rgb="FF000000"/>
        <rFont val="Calibri"/>
        <family val="2"/>
        <charset val="134"/>
      </rPr>
      <t xml:space="preserve"> </t>
    </r>
    <r>
      <rPr>
        <sz val="11"/>
        <color rgb="FF000000"/>
        <rFont val="Times New Roman"/>
        <family val="3"/>
        <charset val="134"/>
      </rPr>
      <t xml:space="preserve">(principal)</t>
    </r>
    <r>
      <rPr>
        <sz val="11"/>
        <color rgb="FF000000"/>
        <rFont val="Calibri"/>
        <family val="2"/>
        <charset val="134"/>
      </rPr>
      <t xml:space="preserve"> </t>
    </r>
    <r>
      <rPr>
        <sz val="11"/>
        <color rgb="FF000000"/>
        <rFont val="Times New Roman"/>
        <family val="3"/>
        <charset val="134"/>
      </rPr>
      <t xml:space="preserve">5/</t>
    </r>
  </si>
  <si>
    <t xml:space="preserve">Paris Club Rescheduling</t>
  </si>
  <si>
    <r>
      <rPr>
        <sz val="11"/>
        <color rgb="FF000000"/>
        <rFont val="Times New Roman"/>
        <family val="3"/>
        <charset val="134"/>
      </rPr>
      <t xml:space="preserve">Paris</t>
    </r>
    <r>
      <rPr>
        <sz val="11"/>
        <color rgb="FF000000"/>
        <rFont val="Calibri"/>
        <family val="2"/>
        <charset val="134"/>
      </rPr>
      <t xml:space="preserve"> </t>
    </r>
    <r>
      <rPr>
        <sz val="11"/>
        <color rgb="FF000000"/>
        <rFont val="Times New Roman"/>
        <family val="3"/>
        <charset val="134"/>
      </rPr>
      <t xml:space="preserve">Club</t>
    </r>
    <r>
      <rPr>
        <sz val="11"/>
        <color rgb="FF000000"/>
        <rFont val="Calibri"/>
        <family val="2"/>
        <charset val="134"/>
      </rPr>
      <t xml:space="preserve"> </t>
    </r>
    <r>
      <rPr>
        <sz val="11"/>
        <color rgb="FF000000"/>
        <rFont val="Times New Roman"/>
        <family val="3"/>
        <charset val="134"/>
      </rPr>
      <t xml:space="preserve">Rescheduling</t>
    </r>
  </si>
  <si>
    <t xml:space="preserve">financing </t>
  </si>
  <si>
    <t xml:space="preserve">SA</t>
  </si>
  <si>
    <t xml:space="preserve">Saudi Arabia: Budgetary Central Government Operations</t>
  </si>
  <si>
    <t xml:space="preserve">(   Saudi Arabian riyals)</t>
  </si>
  <si>
    <t xml:space="preserve">L3_non-oil</t>
  </si>
  <si>
    <t xml:space="preserve">L4_Taxes </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</si>
  <si>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</si>
  <si>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Fees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charges</t>
    </r>
  </si>
  <si>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income</t>
    </r>
  </si>
  <si>
    <t xml:space="preserve">Purchase of goods and services</t>
  </si>
  <si>
    <t xml:space="preserve">Net acquisition of non-financial assets</t>
  </si>
  <si>
    <t xml:space="preserve">Budgeted capital expenditures</t>
  </si>
  <si>
    <t xml:space="preserve">Budget surplus fund</t>
  </si>
  <si>
    <t xml:space="preserve">Increase in deposits at SAMA</t>
  </si>
  <si>
    <t xml:space="preserve">Net incurrence of liabilities </t>
  </si>
  <si>
    <t xml:space="preserve">Net incurrence of liabilities (- = repayment)</t>
  </si>
  <si>
    <t xml:space="preserve">Non-resource check </t>
  </si>
  <si>
    <t xml:space="preserve">Non-financial assets check </t>
  </si>
  <si>
    <t xml:space="preserve">Financing Check </t>
  </si>
  <si>
    <t xml:space="preserve">Financial Assets check </t>
  </si>
  <si>
    <t xml:space="preserve">revenue %</t>
  </si>
  <si>
    <t xml:space="preserve">Expenditure % </t>
  </si>
  <si>
    <t xml:space="preserve">SN</t>
  </si>
  <si>
    <t xml:space="preserve">Senegal: Government and FSE Financial Operations</t>
  </si>
  <si>
    <t xml:space="preserve">Taxes on payroll and workforce</t>
  </si>
  <si>
    <t xml:space="preserve">Taxes on petroleum products</t>
  </si>
  <si>
    <t xml:space="preserve">other taxes</t>
  </si>
  <si>
    <t xml:space="preserve">Fonds De Soutien À L'Énergie</t>
  </si>
  <si>
    <t xml:space="preserve">Fonds de soutien à l'énergie</t>
  </si>
  <si>
    <t xml:space="preserve">Interest due</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</si>
  <si>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external</t>
    </r>
  </si>
  <si>
    <t xml:space="preserve">Dometic</t>
  </si>
  <si>
    <t xml:space="preserve">Social Benefits </t>
  </si>
  <si>
    <t xml:space="preserve">of which: subsidies to SENELEC financed by FSE</t>
  </si>
  <si>
    <t xml:space="preserve">L4_subsidies </t>
  </si>
  <si>
    <t xml:space="preserve">of which: SENELEC from budget</t>
  </si>
  <si>
    <t xml:space="preserve">of which: Fuel subsidies</t>
  </si>
  <si>
    <t xml:space="preserve">of which: Food subsidies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</si>
  <si>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SAR and butane subsidy</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</si>
  <si>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SENELEC/energy</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</si>
  <si>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Food subsidies</t>
    </r>
  </si>
  <si>
    <t xml:space="preserve">Heavily Indebted Poor Countries and Multilateral Debt Relief Initiative Current Spending</t>
  </si>
  <si>
    <t xml:space="preserve">HIPC and MDRI current spending</t>
  </si>
  <si>
    <t xml:space="preserve">Domestically and nonconcessionally financed</t>
  </si>
  <si>
    <t xml:space="preserve"> Heavily Indebted Poor Countries and Multilateral Debt Relief Initiative financed </t>
  </si>
  <si>
    <t xml:space="preserve">HIPC and MDRI-financed</t>
  </si>
  <si>
    <t xml:space="preserve">Non Heavily Indebted Poor Countries and Multilateral Debt Relief Initiative financed </t>
  </si>
  <si>
    <t xml:space="preserve">Non-HIPC/MDRI financed</t>
  </si>
  <si>
    <t xml:space="preserve">Externally (concessionally) financed</t>
  </si>
  <si>
    <t xml:space="preserve">Government's grants financed</t>
  </si>
  <si>
    <t xml:space="preserve">Treasury special accounts and correspondents (net)</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</si>
  <si>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On-lending</t>
    </r>
  </si>
  <si>
    <t xml:space="preserve">Selected public sector entities balance</t>
  </si>
  <si>
    <t xml:space="preserve">Primary fiscal balance</t>
  </si>
  <si>
    <t xml:space="preserve">Overall fiscal balance (excluding grants)</t>
  </si>
  <si>
    <t xml:space="preserve">Overall fiscal balance (including grants)</t>
  </si>
  <si>
    <t xml:space="preserve">T-Bills And T-Bonds, West African Economic and Monetary Union (Net)</t>
  </si>
  <si>
    <t xml:space="preserve">T-bills and T-bonds, WAEMU (net)</t>
  </si>
  <si>
    <t xml:space="preserve">Non-Concessional Borrowing</t>
  </si>
  <si>
    <t xml:space="preserve">Nonconcessional loans</t>
  </si>
  <si>
    <t xml:space="preserve">Debt Relief and Heavily Indebted Poor Countries  Initiative Assistance</t>
  </si>
  <si>
    <t xml:space="preserve">Debt relief and HIPC Initiative assistance</t>
  </si>
  <si>
    <t xml:space="preserve">Eurobond issuance</t>
  </si>
  <si>
    <t xml:space="preserve">Deposit</t>
  </si>
  <si>
    <t xml:space="preserve">Other non-concessional borrowing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</si>
  <si>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T-bills and T-bonds, domestic (net)</t>
    </r>
  </si>
  <si>
    <t xml:space="preserve">Settlement of payment delays</t>
  </si>
  <si>
    <t xml:space="preserve">Settlement of Payment Delays</t>
  </si>
  <si>
    <t xml:space="preserve">Debt Securities </t>
  </si>
  <si>
    <t xml:space="preserve">FMI and SDRs</t>
  </si>
  <si>
    <t xml:space="preserve">Debt securities (net)</t>
  </si>
  <si>
    <t xml:space="preserve">T-bills and bonds issued in WAEMU</t>
  </si>
  <si>
    <t xml:space="preserve">L3_debt</t>
  </si>
  <si>
    <t xml:space="preserve">Eurobond</t>
  </si>
  <si>
    <t xml:space="preserve">tax revenue check </t>
  </si>
  <si>
    <t xml:space="preserve">Trnsfers check </t>
  </si>
  <si>
    <t xml:space="preserve">domesticaly financed capital </t>
  </si>
  <si>
    <t xml:space="preserve">Debt securities check</t>
  </si>
  <si>
    <t xml:space="preserve">Foreign finance check </t>
  </si>
  <si>
    <t xml:space="preserve">RS</t>
  </si>
  <si>
    <t xml:space="preserve"> Serbia: General Government Fiscal Operations</t>
  </si>
  <si>
    <t xml:space="preserve">(   Serbian Dinar)</t>
  </si>
  <si>
    <t xml:space="preserve">L3_taxes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</si>
  <si>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profits</t>
    </r>
  </si>
  <si>
    <t xml:space="preserve">Value-Added Taxes</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</si>
  <si>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r>
      <rPr>
        <sz val="11"/>
        <color rgb="FF000000"/>
        <rFont val="Calibri"/>
        <family val="2"/>
        <charset val="134"/>
      </rPr>
      <t xml:space="preserve"> </t>
    </r>
    <r>
      <rPr>
        <sz val="11"/>
        <color rgb="FF000000"/>
        <rFont val="Segoe UI"/>
        <family val="3"/>
        <charset val="134"/>
      </rPr>
      <t xml:space="preserve">2/</t>
    </r>
  </si>
  <si>
    <t xml:space="preserve">Subsidies and other current transfers</t>
  </si>
  <si>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</si>
  <si>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4/</t>
    </r>
  </si>
  <si>
    <t xml:space="preserve">National Investment Plan</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</si>
  <si>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plan</t>
    </r>
  </si>
  <si>
    <t xml:space="preserve">L2_Capital </t>
  </si>
  <si>
    <t xml:space="preserve">Amortization of Activated Guarantees</t>
  </si>
  <si>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activated</t>
    </r>
    <r>
      <rPr>
        <sz val="11"/>
        <color rgb="FF000000"/>
        <rFont val="Calibri"/>
        <family val="2"/>
        <charset val="134"/>
      </rPr>
      <t xml:space="preserve"> </t>
    </r>
    <r>
      <rPr>
        <sz val="11"/>
        <color rgb="FF000000"/>
        <rFont val="Segoe UI"/>
        <family val="3"/>
        <charset val="134"/>
      </rPr>
      <t xml:space="preserve">guarantees</t>
    </r>
  </si>
  <si>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</si>
  <si>
    <t xml:space="preserve">Equity Investment</t>
  </si>
  <si>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investment</t>
    </r>
  </si>
  <si>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Account</t>
    </r>
    <r>
      <rPr>
        <sz val="11"/>
        <color rgb="FF000000"/>
        <rFont val="Calibri"/>
        <family val="2"/>
        <charset val="134"/>
      </rPr>
      <t xml:space="preserve"> </t>
    </r>
    <r>
      <rPr>
        <sz val="11"/>
        <color rgb="FF000000"/>
        <rFont val="Arial"/>
        <family val="3"/>
        <charset val="134"/>
      </rPr>
      <t xml:space="preserve">(internal</t>
    </r>
    <r>
      <rPr>
        <sz val="11"/>
        <color rgb="FF000000"/>
        <rFont val="Calibri"/>
        <family val="2"/>
        <charset val="134"/>
      </rPr>
      <t xml:space="preserve"> </t>
    </r>
    <r>
      <rPr>
        <sz val="11"/>
        <color rgb="FF000000"/>
        <rFont val="Arial"/>
        <family val="3"/>
        <charset val="134"/>
      </rPr>
      <t xml:space="preserve">borrowing)</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</si>
  <si>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</si>
  <si>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r>
      <rPr>
        <sz val="11"/>
        <color rgb="FF000000"/>
        <rFont val="Arial"/>
        <family val="3"/>
        <charset val="134"/>
      </rPr>
      <t xml:space="preserve">Securities</t>
    </r>
    <r>
      <rPr>
        <sz val="11"/>
        <color rgb="FF000000"/>
        <rFont val="Calibri"/>
        <family val="2"/>
        <charset val="134"/>
      </rPr>
      <t xml:space="preserve"> </t>
    </r>
    <r>
      <rPr>
        <sz val="11"/>
        <color rgb="FF000000"/>
        <rFont val="Arial"/>
        <family val="3"/>
        <charset val="134"/>
      </rPr>
      <t xml:space="preserve">held</t>
    </r>
    <r>
      <rPr>
        <sz val="11"/>
        <color rgb="FF000000"/>
        <rFont val="Calibri"/>
        <family val="2"/>
        <charset val="134"/>
      </rPr>
      <t xml:space="preserve"> </t>
    </r>
    <r>
      <rPr>
        <sz val="11"/>
        <color rgb="FF000000"/>
        <rFont val="Arial"/>
        <family val="3"/>
        <charset val="134"/>
      </rPr>
      <t xml:space="preserve">by</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(net)</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</si>
  <si>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means</t>
    </r>
    <r>
      <rPr>
        <sz val="11"/>
        <color rgb="FF000000"/>
        <rFont val="Calibri"/>
        <family val="2"/>
        <charset val="134"/>
      </rPr>
      <t xml:space="preserve"> </t>
    </r>
    <r>
      <rPr>
        <sz val="11"/>
        <color rgb="FF000000"/>
        <rFont val="Segoe UI"/>
        <family val="3"/>
        <charset val="134"/>
      </rPr>
      <t xml:space="preserve">accumulation)</t>
    </r>
  </si>
  <si>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held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banks</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</si>
  <si>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Non-banks</t>
    </r>
    <r>
      <rPr>
        <sz val="11"/>
        <color rgb="FF000000"/>
        <rFont val="Calibri"/>
        <family val="2"/>
        <charset val="134"/>
      </rPr>
      <t xml:space="preserve"> </t>
    </r>
  </si>
  <si>
    <r>
      <rPr>
        <sz val="11"/>
        <color rgb="FF000000"/>
        <rFont val="Segoe UI"/>
        <family val="3"/>
        <charset val="134"/>
      </rPr>
      <t xml:space="preserve">Non-banks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non-residents)</t>
    </r>
  </si>
  <si>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held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non-banks</t>
    </r>
    <r>
      <rPr>
        <sz val="11"/>
        <color rgb="FF000000"/>
        <rFont val="Calibri"/>
        <family val="2"/>
        <charset val="134"/>
      </rPr>
      <t xml:space="preserve"> </t>
    </r>
    <r>
      <rPr>
        <sz val="11"/>
        <color rgb="FF000000"/>
        <rFont val="Segoe UI"/>
        <family val="3"/>
        <charset val="134"/>
      </rPr>
      <t xml:space="preserve">(non-residents,</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</si>
  <si>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Others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amortization)</t>
    </r>
  </si>
  <si>
    <r>
      <rPr>
        <sz val="11"/>
        <color rgb="FF000000"/>
        <rFont val="Segoe UI"/>
        <family val="3"/>
        <charset val="134"/>
      </rPr>
      <t xml:space="preserve">Bonds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loans</t>
    </r>
  </si>
  <si>
    <t xml:space="preserve">Other financing </t>
  </si>
  <si>
    <t xml:space="preserve">SC</t>
  </si>
  <si>
    <t xml:space="preserve">Seychelles: Consolidated Government Operations</t>
  </si>
  <si>
    <t xml:space="preserve">(   Seychelles rupees)</t>
  </si>
  <si>
    <t xml:space="preserve">Social Security Tax</t>
  </si>
  <si>
    <t xml:space="preserve">Social security tax</t>
  </si>
  <si>
    <t xml:space="preserve">Trade Tax</t>
  </si>
  <si>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tax</t>
    </r>
  </si>
  <si>
    <t xml:space="preserve">Excise tax</t>
  </si>
  <si>
    <t xml:space="preserve">Goods And Services Tax </t>
  </si>
  <si>
    <t xml:space="preserve">Goods and services tax </t>
  </si>
  <si>
    <t xml:space="preserve">Business Tax</t>
  </si>
  <si>
    <t xml:space="preserve">Business tax</t>
  </si>
  <si>
    <t xml:space="preserve">Corporate Social Responsibility Tax</t>
  </si>
  <si>
    <t xml:space="preserve">Marketing Tourism Tax </t>
  </si>
  <si>
    <t xml:space="preserve">Dividends From Parastatals</t>
  </si>
  <si>
    <r>
      <rPr>
        <sz val="11"/>
        <color rgb="FF000000"/>
        <rFont val="Segoe UI"/>
        <family val="3"/>
        <charset val="134"/>
      </rPr>
      <t xml:space="preserve">Dividends</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parastatals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</si>
  <si>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grants</t>
    </r>
  </si>
  <si>
    <t xml:space="preserve">Social Program of Central Government</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</si>
  <si>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</si>
  <si>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Transfers to Public Sector From Central Government</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</si>
  <si>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sector</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</si>
  <si>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Benefits and Programs of Social Security Fund</t>
  </si>
  <si>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programs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Fund</t>
    </r>
  </si>
  <si>
    <t xml:space="preserve">Foreign Interest</t>
  </si>
  <si>
    <t xml:space="preserve">Domestic Interest</t>
  </si>
  <si>
    <t xml:space="preserve">Overall balance, commitment basis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</si>
  <si>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float</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</si>
  <si>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(after</t>
    </r>
    <r>
      <rPr>
        <sz val="11"/>
        <color rgb="FF000000"/>
        <rFont val="Calibri"/>
        <family val="2"/>
        <charset val="134"/>
      </rPr>
      <t xml:space="preserve"> </t>
    </r>
    <r>
      <rPr>
        <sz val="11"/>
        <color rgb="FF000000"/>
        <rFont val="Segoe UI"/>
        <family val="3"/>
        <charset val="134"/>
      </rPr>
      <t xml:space="preserve">grants)</t>
    </r>
  </si>
  <si>
    <t xml:space="preserve">Program/Budget Support</t>
  </si>
  <si>
    <r>
      <rPr>
        <sz val="11"/>
        <color rgb="FF000000"/>
        <rFont val="Segoe UI"/>
        <family val="3"/>
        <charset val="134"/>
      </rPr>
      <t xml:space="preserve">Program/budget</t>
    </r>
    <r>
      <rPr>
        <sz val="11"/>
        <color rgb="FF000000"/>
        <rFont val="Calibri"/>
        <family val="2"/>
        <charset val="134"/>
      </rPr>
      <t xml:space="preserve"> </t>
    </r>
    <r>
      <rPr>
        <sz val="11"/>
        <color rgb="FF000000"/>
        <rFont val="Segoe UI"/>
        <family val="3"/>
        <charset val="134"/>
      </rPr>
      <t xml:space="preserve">support</t>
    </r>
  </si>
  <si>
    <t xml:space="preserve">Scheduled Amortization</t>
  </si>
  <si>
    <t xml:space="preserve">Change In Amortization Arrears</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</si>
  <si>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arrears</t>
    </r>
  </si>
  <si>
    <t xml:space="preserve">Clearance of Arrears</t>
  </si>
  <si>
    <t xml:space="preserve">Clearance of arrears</t>
  </si>
  <si>
    <t xml:space="preserve">Debt Service Relief</t>
  </si>
  <si>
    <t xml:space="preserve">Debt service relief</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</si>
  <si>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</si>
  <si>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CBS</t>
  </si>
  <si>
    <t xml:space="preserve">CBS recapitalization</t>
  </si>
  <si>
    <t xml:space="preserve">Privatization and Long-Term Lease Of Fixed Assets</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</si>
  <si>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long-term</t>
    </r>
    <r>
      <rPr>
        <sz val="11"/>
        <color rgb="FF000000"/>
        <rFont val="Calibri"/>
        <family val="2"/>
        <charset val="134"/>
      </rPr>
      <t xml:space="preserve"> </t>
    </r>
    <r>
      <rPr>
        <sz val="11"/>
        <color rgb="FF000000"/>
        <rFont val="Segoe UI"/>
        <family val="3"/>
        <charset val="134"/>
      </rPr>
      <t xml:space="preserve">lease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assets</t>
    </r>
  </si>
  <si>
    <t xml:space="preserve">nontax</t>
  </si>
  <si>
    <t xml:space="preserve">disbursements check</t>
  </si>
  <si>
    <t xml:space="preserve">SL</t>
  </si>
  <si>
    <t xml:space="preserve">Sierra Leone: Fiscal Operations of the Central Government</t>
  </si>
  <si>
    <t xml:space="preserve">( leone)</t>
  </si>
  <si>
    <r>
      <rPr>
        <sz val="11"/>
        <color rgb="FF000000"/>
        <rFont val="Segoe UI"/>
        <family val="3"/>
        <charset val="134"/>
      </rPr>
      <t xml:space="preserve">Personal</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</si>
  <si>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</si>
  <si>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Tax</t>
    </r>
  </si>
  <si>
    <t xml:space="preserve">Sales Tax </t>
  </si>
  <si>
    <t xml:space="preserve">Sales tax </t>
  </si>
  <si>
    <t xml:space="preserve">Mining Royalties and License</t>
  </si>
  <si>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royalties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license</t>
    </r>
  </si>
  <si>
    <r>
      <rPr>
        <sz val="11"/>
        <color rgb="FF000000"/>
        <rFont val="Segoe UI"/>
        <family val="3"/>
        <charset val="134"/>
      </rPr>
      <t xml:space="preserve">Subsides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1/</t>
    </r>
  </si>
  <si>
    <t xml:space="preserve">Ebola Transfers</t>
  </si>
  <si>
    <t xml:space="preserve">Development Expenditure And Net Lending</t>
  </si>
  <si>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</si>
  <si>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</si>
  <si>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</si>
  <si>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Contingent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</si>
  <si>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</si>
  <si>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</si>
  <si>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</si>
  <si>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t xml:space="preserve">Debt relief obtained</t>
  </si>
  <si>
    <r>
      <rPr>
        <sz val="11"/>
        <color rgb="FF000000"/>
        <rFont val="Segoe UI"/>
        <family val="3"/>
        <charset val="134"/>
      </rPr>
      <t xml:space="preserve">Ways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means</t>
    </r>
  </si>
  <si>
    <t xml:space="preserve">Nonbank (excluding privatizarion and float)</t>
  </si>
  <si>
    <r>
      <rPr>
        <sz val="11"/>
        <color rgb="FF000000"/>
        <rFont val="Segoe UI"/>
        <family val="3"/>
        <charset val="134"/>
      </rPr>
      <t xml:space="preserve">Non</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institutions</t>
    </r>
  </si>
  <si>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(checks</t>
    </r>
    <r>
      <rPr>
        <sz val="11"/>
        <color rgb="FF000000"/>
        <rFont val="Calibri"/>
        <family val="2"/>
        <charset val="134"/>
      </rPr>
      <t xml:space="preserve"> </t>
    </r>
    <r>
      <rPr>
        <sz val="11"/>
        <color rgb="FF000000"/>
        <rFont val="Segoe UI"/>
        <family val="3"/>
        <charset val="134"/>
      </rPr>
      <t xml:space="preserve">payable)</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</si>
  <si>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accumulated</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</si>
  <si>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repaid</t>
    </r>
  </si>
  <si>
    <r>
      <rPr>
        <sz val="11"/>
        <color rgb="FF000000"/>
        <rFont val="Segoe UI"/>
        <family val="3"/>
        <charset val="134"/>
      </rPr>
      <t xml:space="preserve">Errors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omissions/financing</t>
    </r>
    <r>
      <rPr>
        <sz val="11"/>
        <color rgb="FF000000"/>
        <rFont val="Calibri"/>
        <family val="2"/>
        <charset val="134"/>
      </rPr>
      <t xml:space="preserve"> </t>
    </r>
    <r>
      <rPr>
        <sz val="11"/>
        <color rgb="FF000000"/>
        <rFont val="Segoe UI"/>
        <family val="3"/>
        <charset val="134"/>
      </rPr>
      <t xml:space="preserve">gap</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</si>
  <si>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donor</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5/</t>
    </r>
  </si>
  <si>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ECF</t>
    </r>
    <r>
      <rPr>
        <sz val="11"/>
        <color rgb="FF000000"/>
        <rFont val="Calibri"/>
        <family val="2"/>
        <charset val="134"/>
      </rPr>
      <t xml:space="preserve"> </t>
    </r>
    <r>
      <rPr>
        <sz val="11"/>
        <color rgb="FF000000"/>
        <rFont val="Segoe UI"/>
        <family val="3"/>
        <charset val="134"/>
      </rPr>
      <t xml:space="preserve">augmentation</t>
    </r>
  </si>
  <si>
    <t xml:space="preserve">SB</t>
  </si>
  <si>
    <t xml:space="preserve">Solomon Islands: Summary of Fiscal Accounts</t>
  </si>
  <si>
    <t xml:space="preserve">(  Solomon Islands dollars)</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</si>
  <si>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profits</t>
    </r>
  </si>
  <si>
    <t xml:space="preserve">Grants To Development Budget</t>
  </si>
  <si>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</si>
  <si>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Recurrent</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</si>
  <si>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recurrent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1/</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</si>
  <si>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</si>
  <si>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funded</t>
    </r>
  </si>
  <si>
    <r>
      <rPr>
        <sz val="11"/>
        <color rgb="FF000000"/>
        <rFont val="Segoe UI"/>
        <family val="3"/>
        <charset val="134"/>
      </rPr>
      <t xml:space="preserve">Grant</t>
    </r>
    <r>
      <rPr>
        <sz val="11"/>
        <color rgb="FF000000"/>
        <rFont val="Calibri"/>
        <family val="2"/>
        <charset val="134"/>
      </rPr>
      <t xml:space="preserve"> </t>
    </r>
    <r>
      <rPr>
        <sz val="11"/>
        <color rgb="FF000000"/>
        <rFont val="Segoe UI"/>
        <family val="3"/>
        <charset val="134"/>
      </rPr>
      <t xml:space="preserve">funded</t>
    </r>
  </si>
  <si>
    <r>
      <rPr>
        <sz val="11"/>
        <color rgb="FF000000"/>
        <rFont val="Segoe UI"/>
        <family val="3"/>
        <charset val="134"/>
      </rPr>
      <t xml:space="preserve">Unidentified</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</si>
  <si>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</si>
  <si>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</si>
  <si>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forgiveness</t>
    </r>
  </si>
  <si>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</si>
  <si>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Extra</t>
    </r>
    <r>
      <rPr>
        <sz val="11"/>
        <color rgb="FF000000"/>
        <rFont val="Calibri"/>
        <family val="2"/>
        <charset val="134"/>
      </rPr>
      <t xml:space="preserve"> </t>
    </r>
    <r>
      <rPr>
        <sz val="11"/>
        <color rgb="FF000000"/>
        <rFont val="Segoe UI"/>
        <family val="3"/>
        <charset val="134"/>
      </rPr>
      <t xml:space="preserve">deposits</t>
    </r>
  </si>
  <si>
    <t xml:space="preserve">Increase in Expenditure Arrears</t>
  </si>
  <si>
    <t xml:space="preserve">Increase in expenditure arrears</t>
  </si>
  <si>
    <t xml:space="preserve">Increase in Principal Debt Arrears</t>
  </si>
  <si>
    <t xml:space="preserve">Increase in principal debt arrears</t>
  </si>
  <si>
    <t xml:space="preserve">Restructured Bonds</t>
  </si>
  <si>
    <t xml:space="preserve">SO</t>
  </si>
  <si>
    <t xml:space="preserve">Somalia: Federal Budget</t>
  </si>
  <si>
    <r>
      <rPr>
        <b val="true"/>
        <sz val="11"/>
        <color rgb="FF4B83AD"/>
        <rFont val="Calibri"/>
        <family val="2"/>
        <charset val="1"/>
      </rPr>
      <t xml:space="preserve">(U.S.</t>
    </r>
    <r>
      <rPr>
        <b val="true"/>
        <sz val="11"/>
        <color rgb="FF000000"/>
        <rFont val="Calibri"/>
        <family val="2"/>
        <charset val="1"/>
      </rPr>
      <t xml:space="preserve"> </t>
    </r>
    <r>
      <rPr>
        <b val="true"/>
        <sz val="11"/>
        <color rgb="FF4B83AD"/>
        <rFont val="Calibri"/>
        <family val="2"/>
        <charset val="1"/>
      </rPr>
      <t xml:space="preserve">Dollars)</t>
    </r>
  </si>
  <si>
    <t xml:space="preserve">1. Revenues and grants</t>
  </si>
  <si>
    <t xml:space="preserve">Taxes on Income, Profit and Capital Gains</t>
  </si>
  <si>
    <t xml:space="preserve">Tax on income, profit and capital gains</t>
  </si>
  <si>
    <t xml:space="preserve">Non-tax Revenue</t>
  </si>
  <si>
    <t xml:space="preserve">2. Total expenditure</t>
  </si>
  <si>
    <t xml:space="preserve">Transfers to Subnational Government</t>
  </si>
  <si>
    <t xml:space="preserve">Transfers to sub-national government 2/</t>
  </si>
  <si>
    <t xml:space="preserve">Repayment of Arrears and Advances</t>
  </si>
  <si>
    <t xml:space="preserve">Repayment of arrears and advances</t>
  </si>
  <si>
    <t xml:space="preserve">Capital 2/</t>
  </si>
  <si>
    <t xml:space="preserve">3. Overall balance (1 - 2)</t>
  </si>
  <si>
    <t xml:space="preserve">Financing (4 + 5)</t>
  </si>
  <si>
    <t xml:space="preserve">4. Liquidation of recovered government assets</t>
  </si>
  <si>
    <t xml:space="preserve">5. Accumulation of new arrears</t>
  </si>
  <si>
    <t xml:space="preserve">ZA</t>
  </si>
  <si>
    <t xml:space="preserve"> SOUTH AFRICA:  Statement of Operations—National Government Main Budget</t>
  </si>
  <si>
    <t xml:space="preserve">( rand)</t>
  </si>
  <si>
    <r>
      <rPr>
        <sz val="8"/>
        <color rgb="FF000000"/>
        <rFont val="Arial"/>
        <family val="3"/>
        <charset val="134"/>
      </rPr>
      <t xml:space="preserve">Income</t>
    </r>
    <r>
      <rPr>
        <sz val="8"/>
        <color rgb="FF000000"/>
        <rFont val="Calibri"/>
        <family val="2"/>
        <charset val="134"/>
      </rPr>
      <t xml:space="preserve"> </t>
    </r>
    <r>
      <rPr>
        <sz val="8"/>
        <color rgb="FF000000"/>
        <rFont val="Arial"/>
        <family val="3"/>
        <charset val="134"/>
      </rPr>
      <t xml:space="preserve">tax</t>
    </r>
  </si>
  <si>
    <r>
      <rPr>
        <sz val="8"/>
        <color rgb="FF000000"/>
        <rFont val="Arial"/>
        <family val="3"/>
        <charset val="134"/>
      </rPr>
      <t xml:space="preserve">Personal</t>
    </r>
    <r>
      <rPr>
        <sz val="8"/>
        <color rgb="FF000000"/>
        <rFont val="Calibri"/>
        <family val="2"/>
        <charset val="134"/>
      </rPr>
      <t xml:space="preserve"> </t>
    </r>
    <r>
      <rPr>
        <sz val="8"/>
        <color rgb="FF000000"/>
        <rFont val="Arial"/>
        <family val="3"/>
        <charset val="134"/>
      </rPr>
      <t xml:space="preserve">income</t>
    </r>
    <r>
      <rPr>
        <sz val="8"/>
        <color rgb="FF000000"/>
        <rFont val="Calibri"/>
        <family val="2"/>
        <charset val="134"/>
      </rPr>
      <t xml:space="preserve"> </t>
    </r>
    <r>
      <rPr>
        <sz val="8"/>
        <color rgb="FF000000"/>
        <rFont val="Arial"/>
        <family val="3"/>
        <charset val="134"/>
      </rPr>
      <t xml:space="preserve">tax</t>
    </r>
  </si>
  <si>
    <t xml:space="preserve">L4_income_taxes</t>
  </si>
  <si>
    <t xml:space="preserve">Corporate Taxes </t>
  </si>
  <si>
    <r>
      <rPr>
        <sz val="8"/>
        <color rgb="FF000000"/>
        <rFont val="Arial"/>
        <family val="3"/>
        <charset val="134"/>
      </rPr>
      <t xml:space="preserve">Corporate</t>
    </r>
    <r>
      <rPr>
        <sz val="8"/>
        <color rgb="FF000000"/>
        <rFont val="Calibri"/>
        <family val="2"/>
        <charset val="134"/>
      </rPr>
      <t xml:space="preserve"> </t>
    </r>
    <r>
      <rPr>
        <sz val="8"/>
        <color rgb="FF000000"/>
        <rFont val="Arial"/>
        <family val="3"/>
        <charset val="134"/>
      </rPr>
      <t xml:space="preserve">taxes</t>
    </r>
    <r>
      <rPr>
        <sz val="8"/>
        <color rgb="FF000000"/>
        <rFont val="Calibri"/>
        <family val="2"/>
        <charset val="134"/>
      </rPr>
      <t xml:space="preserve"> </t>
    </r>
    <r>
      <rPr>
        <sz val="8"/>
        <color rgb="FF000000"/>
        <rFont val="Arial"/>
        <family val="3"/>
        <charset val="134"/>
      </rPr>
      <t xml:space="preserve">(CIT+STC)</t>
    </r>
  </si>
  <si>
    <t xml:space="preserve">Other Income Taxes</t>
  </si>
  <si>
    <t xml:space="preserve">other income taxes</t>
  </si>
  <si>
    <r>
      <rPr>
        <sz val="8"/>
        <color rgb="FF000000"/>
        <rFont val="Arial"/>
        <family val="3"/>
        <charset val="134"/>
      </rPr>
      <t xml:space="preserve">Indirect</t>
    </r>
    <r>
      <rPr>
        <sz val="8"/>
        <color rgb="FF000000"/>
        <rFont val="Calibri"/>
        <family val="2"/>
        <charset val="134"/>
      </rPr>
      <t xml:space="preserve"> </t>
    </r>
    <r>
      <rPr>
        <sz val="8"/>
        <color rgb="FF000000"/>
        <rFont val="Arial"/>
        <family val="3"/>
        <charset val="134"/>
      </rPr>
      <t xml:space="preserve">taxes</t>
    </r>
  </si>
  <si>
    <r>
      <rPr>
        <sz val="8"/>
        <color rgb="FF000000"/>
        <rFont val="Arial"/>
        <family val="3"/>
        <charset val="134"/>
      </rPr>
      <t xml:space="preserve">Value-added</t>
    </r>
    <r>
      <rPr>
        <sz val="8"/>
        <color rgb="FF000000"/>
        <rFont val="Calibri"/>
        <family val="2"/>
        <charset val="134"/>
      </rPr>
      <t xml:space="preserve"> </t>
    </r>
    <r>
      <rPr>
        <sz val="8"/>
        <color rgb="FF000000"/>
        <rFont val="Arial"/>
        <family val="3"/>
        <charset val="134"/>
      </rPr>
      <t xml:space="preserve">tax</t>
    </r>
  </si>
  <si>
    <t xml:space="preserve">Trade and Other </t>
  </si>
  <si>
    <t xml:space="preserve">Trade and other (without SACU payments)</t>
  </si>
  <si>
    <r>
      <rPr>
        <sz val="8"/>
        <color rgb="FF000000"/>
        <rFont val="Arial"/>
        <family val="3"/>
        <charset val="134"/>
      </rPr>
      <t xml:space="preserve">Trade</t>
    </r>
    <r>
      <rPr>
        <sz val="8"/>
        <color rgb="FF000000"/>
        <rFont val="Calibri"/>
        <family val="2"/>
        <charset val="134"/>
      </rPr>
      <t xml:space="preserve"> </t>
    </r>
    <r>
      <rPr>
        <sz val="8"/>
        <color rgb="FF000000"/>
        <rFont val="Arial"/>
        <family val="3"/>
        <charset val="134"/>
      </rPr>
      <t xml:space="preserve">and</t>
    </r>
    <r>
      <rPr>
        <sz val="8"/>
        <color rgb="FF000000"/>
        <rFont val="Calibri"/>
        <family val="2"/>
        <charset val="134"/>
      </rPr>
      <t xml:space="preserve"> </t>
    </r>
    <r>
      <rPr>
        <sz val="8"/>
        <color rgb="FF000000"/>
        <rFont val="Arial"/>
        <family val="3"/>
        <charset val="134"/>
      </rPr>
      <t xml:space="preserve">other</t>
    </r>
    <r>
      <rPr>
        <sz val="8"/>
        <color rgb="FF000000"/>
        <rFont val="Calibri"/>
        <family val="2"/>
        <charset val="134"/>
      </rPr>
      <t xml:space="preserve"> </t>
    </r>
    <r>
      <rPr>
        <sz val="8"/>
        <color rgb="FF000000"/>
        <rFont val="Arial"/>
        <family val="3"/>
        <charset val="134"/>
      </rPr>
      <t xml:space="preserve">(less</t>
    </r>
    <r>
      <rPr>
        <sz val="8"/>
        <color rgb="FF000000"/>
        <rFont val="Calibri"/>
        <family val="2"/>
        <charset val="134"/>
      </rPr>
      <t xml:space="preserve"> </t>
    </r>
    <r>
      <rPr>
        <sz val="8"/>
        <color rgb="FF000000"/>
        <rFont val="Arial"/>
        <family val="3"/>
        <charset val="134"/>
      </rPr>
      <t xml:space="preserve">SACU</t>
    </r>
    <r>
      <rPr>
        <sz val="8"/>
        <color rgb="FF000000"/>
        <rFont val="Calibri"/>
        <family val="2"/>
        <charset val="134"/>
      </rPr>
      <t xml:space="preserve"> </t>
    </r>
    <r>
      <rPr>
        <sz val="8"/>
        <color rgb="FF000000"/>
        <rFont val="Arial"/>
        <family val="3"/>
        <charset val="134"/>
      </rPr>
      <t xml:space="preserve">payments)</t>
    </r>
  </si>
  <si>
    <t xml:space="preserve">Other Tax Revenue</t>
  </si>
  <si>
    <r>
      <rPr>
        <sz val="8"/>
        <color rgb="FF000000"/>
        <rFont val="Arial"/>
        <family val="3"/>
        <charset val="134"/>
      </rPr>
      <t xml:space="preserve">Other</t>
    </r>
    <r>
      <rPr>
        <sz val="8"/>
        <color rgb="FF000000"/>
        <rFont val="Calibri"/>
        <family val="2"/>
        <charset val="134"/>
      </rPr>
      <t xml:space="preserve"> </t>
    </r>
    <r>
      <rPr>
        <sz val="8"/>
        <color rgb="FF000000"/>
        <rFont val="Arial"/>
        <family val="3"/>
        <charset val="134"/>
      </rPr>
      <t xml:space="preserve">tax</t>
    </r>
    <r>
      <rPr>
        <sz val="8"/>
        <color rgb="FF000000"/>
        <rFont val="Calibri"/>
        <family val="2"/>
        <charset val="134"/>
      </rPr>
      <t xml:space="preserve"> </t>
    </r>
    <r>
      <rPr>
        <sz val="8"/>
        <color rgb="FF000000"/>
        <rFont val="Arial"/>
        <family val="3"/>
        <charset val="134"/>
      </rPr>
      <t xml:space="preserve">revenue</t>
    </r>
  </si>
  <si>
    <t xml:space="preserve">L4_trade_other</t>
  </si>
  <si>
    <r>
      <rPr>
        <i val="true"/>
        <sz val="8"/>
        <color rgb="FF000000"/>
        <rFont val="Arial"/>
        <family val="3"/>
        <charset val="134"/>
      </rPr>
      <t xml:space="preserve">Of</t>
    </r>
    <r>
      <rPr>
        <sz val="8"/>
        <color rgb="FF000000"/>
        <rFont val="Calibri"/>
        <family val="2"/>
        <charset val="134"/>
      </rPr>
      <t xml:space="preserve"> </t>
    </r>
    <r>
      <rPr>
        <i val="true"/>
        <sz val="8"/>
        <color rgb="FF000000"/>
        <rFont val="Arial"/>
        <family val="3"/>
        <charset val="134"/>
      </rPr>
      <t xml:space="preserve">which</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trade</t>
    </r>
    <r>
      <rPr>
        <sz val="8"/>
        <color rgb="FF000000"/>
        <rFont val="Calibri"/>
        <family val="2"/>
        <charset val="134"/>
      </rPr>
      <t xml:space="preserve"> </t>
    </r>
    <r>
      <rPr>
        <sz val="8"/>
        <color rgb="FF000000"/>
        <rFont val="Arial"/>
        <family val="3"/>
        <charset val="134"/>
      </rPr>
      <t xml:space="preserve">taxes</t>
    </r>
  </si>
  <si>
    <r>
      <rPr>
        <i val="true"/>
        <sz val="8"/>
        <color rgb="FF000000"/>
        <rFont val="Arial"/>
        <family val="3"/>
        <charset val="134"/>
      </rPr>
      <t xml:space="preserve">Of</t>
    </r>
    <r>
      <rPr>
        <sz val="8"/>
        <color rgb="FF000000"/>
        <rFont val="Calibri"/>
        <family val="2"/>
        <charset val="134"/>
      </rPr>
      <t xml:space="preserve"> </t>
    </r>
    <r>
      <rPr>
        <i val="true"/>
        <sz val="8"/>
        <color rgb="FF000000"/>
        <rFont val="Arial"/>
        <family val="3"/>
        <charset val="134"/>
      </rPr>
      <t xml:space="preserve">which</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SACU</t>
    </r>
    <r>
      <rPr>
        <sz val="8"/>
        <color rgb="FF000000"/>
        <rFont val="Calibri"/>
        <family val="2"/>
        <charset val="134"/>
      </rPr>
      <t xml:space="preserve"> </t>
    </r>
    <r>
      <rPr>
        <sz val="8"/>
        <color rgb="FF000000"/>
        <rFont val="Arial"/>
        <family val="3"/>
        <charset val="134"/>
      </rPr>
      <t xml:space="preserve">payments</t>
    </r>
    <r>
      <rPr>
        <sz val="8"/>
        <color rgb="FF000000"/>
        <rFont val="Calibri"/>
        <family val="2"/>
        <charset val="134"/>
      </rPr>
      <t xml:space="preserve"> </t>
    </r>
    <r>
      <rPr>
        <sz val="8"/>
        <color rgb="FF000000"/>
        <rFont val="Arial"/>
        <family val="3"/>
        <charset val="134"/>
      </rPr>
      <t xml:space="preserve">3/</t>
    </r>
  </si>
  <si>
    <t xml:space="preserve">Transfers to Subnational Governments</t>
  </si>
  <si>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subnational</t>
    </r>
    <r>
      <rPr>
        <sz val="11"/>
        <color rgb="FF000000"/>
        <rFont val="Calibri"/>
        <family val="2"/>
        <charset val="134"/>
      </rPr>
      <t xml:space="preserve"> </t>
    </r>
    <r>
      <rPr>
        <sz val="11"/>
        <color rgb="FF000000"/>
        <rFont val="Arial"/>
        <family val="3"/>
        <charset val="134"/>
      </rPr>
      <t xml:space="preserve">governments</t>
    </r>
  </si>
  <si>
    <t xml:space="preserve"> Provinces</t>
  </si>
  <si>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provinces</t>
    </r>
  </si>
  <si>
    <t xml:space="preserve">L3_tranfers</t>
  </si>
  <si>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governments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</si>
  <si>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Expense)</t>
    </r>
  </si>
  <si>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</si>
  <si>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Extraordinary</t>
    </r>
    <r>
      <rPr>
        <sz val="11"/>
        <color rgb="FF000000"/>
        <rFont val="Calibri"/>
        <family val="2"/>
        <charset val="134"/>
      </rPr>
      <t xml:space="preserve"> </t>
    </r>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net</t>
    </r>
  </si>
  <si>
    <t xml:space="preserve">Domestic borrow ing (net)</t>
  </si>
  <si>
    <t xml:space="preserve">Foreign borrow ing (net)</t>
  </si>
  <si>
    <t xml:space="preserve">Privatization and Other Extraordinary Receipts</t>
  </si>
  <si>
    <t xml:space="preserve">Privatization and other extraordinary receipts</t>
  </si>
  <si>
    <t xml:space="preserve">Change in Cash and Other Items</t>
  </si>
  <si>
    <t xml:space="preserve">Change in cash and other items</t>
  </si>
  <si>
    <t xml:space="preserve">income taxes check </t>
  </si>
  <si>
    <t xml:space="preserve">F</t>
  </si>
  <si>
    <t xml:space="preserve">SS</t>
  </si>
  <si>
    <t xml:space="preserve"> Republic of South Sudan: Fiscal Operations of the Central Government</t>
  </si>
  <si>
    <t xml:space="preserve">( South Sudanese pounds)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</si>
  <si>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revenues</t>
    </r>
  </si>
  <si>
    <t xml:space="preserve">Government Share from Oil Exports</t>
  </si>
  <si>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share</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exports</t>
    </r>
  </si>
  <si>
    <r>
      <rPr>
        <sz val="11"/>
        <color rgb="FF000000"/>
        <rFont val="Arial"/>
        <family val="3"/>
        <charset val="134"/>
      </rPr>
      <t xml:space="preserve">Signature</t>
    </r>
    <r>
      <rPr>
        <sz val="11"/>
        <color rgb="FF000000"/>
        <rFont val="Calibri"/>
        <family val="2"/>
        <charset val="134"/>
      </rPr>
      <t xml:space="preserve"> </t>
    </r>
    <r>
      <rPr>
        <sz val="11"/>
        <color rgb="FF000000"/>
        <rFont val="Arial"/>
        <family val="3"/>
        <charset val="134"/>
      </rPr>
      <t xml:space="preserve">bonuses</t>
    </r>
  </si>
  <si>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</si>
  <si>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GoSS</t>
    </r>
    <r>
      <rPr>
        <sz val="11"/>
        <color rgb="FF000000"/>
        <rFont val="Calibri"/>
        <family val="2"/>
        <charset val="134"/>
      </rPr>
      <t xml:space="preserve"> </t>
    </r>
    <r>
      <rPr>
        <sz val="11"/>
        <color rgb="FF000000"/>
        <rFont val="Arial"/>
        <family val="3"/>
        <charset val="134"/>
      </rPr>
      <t xml:space="preserve">Revenue</t>
    </r>
  </si>
  <si>
    <t xml:space="preserve">Off-Budget Grants</t>
  </si>
  <si>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grants</t>
    </r>
  </si>
  <si>
    <t xml:space="preserve">L2_Grants</t>
  </si>
  <si>
    <t xml:space="preserve">Salaries</t>
  </si>
  <si>
    <t xml:space="preserve">Operating Expenses</t>
  </si>
  <si>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expenses</t>
    </r>
  </si>
  <si>
    <r>
      <rPr>
        <sz val="11"/>
        <color rgb="FF000000"/>
        <rFont val="Arial"/>
        <family val="3"/>
        <charset val="134"/>
      </rPr>
      <t xml:space="preserve">Other</t>
    </r>
    <r>
      <rPr>
        <sz val="11"/>
        <color rgb="FF000000"/>
        <rFont val="Calibri"/>
        <family val="2"/>
        <charset val="134"/>
      </rPr>
      <t xml:space="preserve"> Recurrent</t>
    </r>
  </si>
  <si>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states</t>
    </r>
  </si>
  <si>
    <t xml:space="preserve">L3_other_expenses </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</si>
  <si>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producing</t>
    </r>
    <r>
      <rPr>
        <sz val="11"/>
        <color rgb="FF000000"/>
        <rFont val="Calibri"/>
        <family val="2"/>
        <charset val="134"/>
      </rPr>
      <t xml:space="preserve"> </t>
    </r>
    <r>
      <rPr>
        <sz val="11"/>
        <color rgb="FF000000"/>
        <rFont val="Arial"/>
        <family val="3"/>
        <charset val="134"/>
      </rPr>
      <t xml:space="preserve">states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communities</t>
    </r>
    <r>
      <rPr>
        <sz val="11"/>
        <color rgb="FF000000"/>
        <rFont val="Calibri"/>
        <family val="2"/>
        <charset val="134"/>
      </rPr>
      <t xml:space="preserve"> </t>
    </r>
  </si>
  <si>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producing</t>
    </r>
    <r>
      <rPr>
        <sz val="11"/>
        <color rgb="FF000000"/>
        <rFont val="Calibri"/>
        <family val="2"/>
        <charset val="134"/>
      </rPr>
      <t xml:space="preserve"> </t>
    </r>
    <r>
      <rPr>
        <sz val="11"/>
        <color rgb="FF000000"/>
        <rFont val="Arial"/>
        <family val="3"/>
        <charset val="134"/>
      </rPr>
      <t xml:space="preserve">states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communities</t>
    </r>
    <r>
      <rPr>
        <sz val="11"/>
        <color rgb="FF000000"/>
        <rFont val="Calibri"/>
        <family val="2"/>
        <charset val="134"/>
      </rPr>
      <t xml:space="preserve"> </t>
    </r>
    <r>
      <rPr>
        <sz val="11"/>
        <color rgb="FF000000"/>
        <rFont val="Arial"/>
        <family val="3"/>
        <charset val="134"/>
      </rPr>
      <t xml:space="preserve">(5%)</t>
    </r>
  </si>
  <si>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grant-financed</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spending</t>
    </r>
  </si>
  <si>
    <r>
      <rPr>
        <sz val="11"/>
        <color rgb="FF000000"/>
        <rFont val="Arial"/>
        <family val="3"/>
        <charset val="134"/>
      </rPr>
      <t xml:space="preserve">Block</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states</t>
    </r>
  </si>
  <si>
    <r>
      <rPr>
        <sz val="11"/>
        <color rgb="FF000000"/>
        <rFont val="Arial"/>
        <family val="3"/>
        <charset val="134"/>
      </rPr>
      <t xml:space="preserve">Emergency</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contingency</t>
    </r>
    <r>
      <rPr>
        <sz val="11"/>
        <color rgb="FF000000"/>
        <rFont val="Calibri"/>
        <family val="2"/>
        <charset val="134"/>
      </rPr>
      <t xml:space="preserve"> </t>
    </r>
    <r>
      <rPr>
        <sz val="11"/>
        <color rgb="FF000000"/>
        <rFont val="Arial"/>
        <family val="3"/>
        <charset val="134"/>
      </rPr>
      <t xml:space="preserve">fund</t>
    </r>
  </si>
  <si>
    <t xml:space="preserve">Transfers and Oil Service Payments to Sudan</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</si>
  <si>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service</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Sudan</t>
    </r>
  </si>
  <si>
    <r>
      <rPr>
        <sz val="11"/>
        <color rgb="FF000000"/>
        <rFont val="Arial"/>
        <family val="3"/>
        <charset val="134"/>
      </rPr>
      <t xml:space="preserve">Transportation</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transit</t>
    </r>
    <r>
      <rPr>
        <sz val="11"/>
        <color rgb="FF000000"/>
        <rFont val="Calibri"/>
        <family val="2"/>
        <charset val="134"/>
      </rPr>
      <t xml:space="preserve"> </t>
    </r>
    <r>
      <rPr>
        <sz val="11"/>
        <color rgb="FF000000"/>
        <rFont val="Arial"/>
        <family val="3"/>
        <charset val="134"/>
      </rPr>
      <t xml:space="preserve">fees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</si>
  <si>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transfer</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</si>
  <si>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acquistition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</si>
  <si>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grant-financed</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spending</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</si>
  <si>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lending/borrowing)</t>
    </r>
  </si>
  <si>
    <t xml:space="preserve">Payment of domestic arrears</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</si>
  <si>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discrepancy</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</si>
  <si>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</si>
  <si>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</si>
  <si>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</si>
  <si>
    <t xml:space="preserve">oil revenue check </t>
  </si>
  <si>
    <t xml:space="preserve">other expenses</t>
  </si>
  <si>
    <t xml:space="preserve">LK</t>
  </si>
  <si>
    <t xml:space="preserve"> Sri Lanka: Summary of Central Government Operations</t>
  </si>
  <si>
    <t xml:space="preserve">(rupees)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</si>
  <si>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</si>
  <si>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t xml:space="preserve">Other Trade Taxes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</si>
  <si>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taxes</t>
    </r>
  </si>
  <si>
    <t xml:space="preserve">Civil Service Wages and Salaries</t>
  </si>
  <si>
    <r>
      <rPr>
        <sz val="11"/>
        <color rgb="FF000000"/>
        <rFont val="Segoe UI"/>
        <family val="3"/>
        <charset val="134"/>
      </rPr>
      <t xml:space="preserve">Civil</t>
    </r>
    <r>
      <rPr>
        <sz val="11"/>
        <color rgb="FF000000"/>
        <rFont val="Calibri"/>
        <family val="2"/>
        <charset val="134"/>
      </rPr>
      <t xml:space="preserve"> </t>
    </r>
    <r>
      <rPr>
        <sz val="11"/>
        <color rgb="FF000000"/>
        <rFont val="Segoe UI"/>
        <family val="3"/>
        <charset val="134"/>
      </rPr>
      <t xml:space="preserve">service</t>
    </r>
    <r>
      <rPr>
        <sz val="11"/>
        <color rgb="FF000000"/>
        <rFont val="Calibri"/>
        <family val="2"/>
        <charset val="134"/>
      </rPr>
      <t xml:space="preserve"> </t>
    </r>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</si>
  <si>
    <t xml:space="preserve">Other Civilian Goods and Services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</si>
  <si>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civilian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</si>
  <si>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Security Expenditure </t>
  </si>
  <si>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contingency)</t>
    </r>
  </si>
  <si>
    <t xml:space="preserve">Commercial</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</si>
  <si>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</si>
  <si>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revenue and grants</t>
  </si>
  <si>
    <t xml:space="preserve">TAX CHECK </t>
  </si>
  <si>
    <t xml:space="preserve">KN</t>
  </si>
  <si>
    <t xml:space="preserve">St. Kitts and Nevis: Central Government Fiscal Operations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</si>
  <si>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</si>
  <si>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</si>
  <si>
    <t xml:space="preserve">Taxes on Domestic Goods and Consumption </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</si>
  <si>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</si>
  <si>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4/</t>
    </r>
  </si>
  <si>
    <r>
      <rPr>
        <i val="true"/>
        <sz val="11"/>
        <color rgb="FF000000"/>
        <rFont val="Segoe UI"/>
        <family val="3"/>
        <charset val="134"/>
      </rPr>
      <t xml:space="preserve">Citizenship</t>
    </r>
    <r>
      <rPr>
        <sz val="11"/>
        <color rgb="FF000000"/>
        <rFont val="Calibri"/>
        <family val="2"/>
        <charset val="134"/>
      </rPr>
      <t xml:space="preserve"> </t>
    </r>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investment</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</si>
  <si>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</si>
  <si>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(before</t>
    </r>
    <r>
      <rPr>
        <sz val="11"/>
        <color rgb="FF000000"/>
        <rFont val="Calibri"/>
        <family val="2"/>
        <charset val="134"/>
      </rPr>
      <t xml:space="preserve"> </t>
    </r>
    <r>
      <rPr>
        <sz val="11"/>
        <color rgb="FF000000"/>
        <rFont val="Segoe UI"/>
        <family val="3"/>
        <charset val="134"/>
      </rPr>
      <t xml:space="preserve">grants)</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</si>
  <si>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(after</t>
    </r>
    <r>
      <rPr>
        <sz val="11"/>
        <color rgb="FF000000"/>
        <rFont val="Calibri"/>
        <family val="2"/>
        <charset val="134"/>
      </rPr>
      <t xml:space="preserve"> </t>
    </r>
    <r>
      <rPr>
        <b val="true"/>
        <sz val="11"/>
        <color rgb="FF000000"/>
        <rFont val="Segoe UI"/>
        <family val="3"/>
        <charset val="134"/>
      </rPr>
      <t xml:space="preserve">grants)</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</si>
  <si>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(after</t>
    </r>
    <r>
      <rPr>
        <sz val="11"/>
        <color rgb="FF000000"/>
        <rFont val="Calibri"/>
        <family val="2"/>
        <charset val="134"/>
      </rPr>
      <t xml:space="preserve"> </t>
    </r>
    <r>
      <rPr>
        <b val="true"/>
        <sz val="11"/>
        <color rgb="FF000000"/>
        <rFont val="Segoe UI"/>
        <family val="3"/>
        <charset val="134"/>
      </rPr>
      <t xml:space="preserve">grants</t>
    </r>
    <r>
      <rPr>
        <sz val="11"/>
        <color rgb="FF000000"/>
        <rFont val="Calibri"/>
        <family val="2"/>
        <charset val="134"/>
      </rPr>
      <t xml:space="preserve"> </t>
    </r>
    <r>
      <rPr>
        <b val="true"/>
        <sz val="11"/>
        <color rgb="FF000000"/>
        <rFont val="Segoe UI"/>
        <family val="3"/>
        <charset val="134"/>
      </rPr>
      <t xml:space="preserve">less</t>
    </r>
    <r>
      <rPr>
        <sz val="11"/>
        <color rgb="FF000000"/>
        <rFont val="Calibri"/>
        <family val="2"/>
        <charset val="134"/>
      </rPr>
      <t xml:space="preserve"> </t>
    </r>
    <r>
      <rPr>
        <b val="true"/>
        <sz val="11"/>
        <color rgb="FF000000"/>
        <rFont val="Segoe UI"/>
        <family val="3"/>
        <charset val="134"/>
      </rPr>
      <t xml:space="preserve">CBI)</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</si>
  <si>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(after</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less</t>
    </r>
    <r>
      <rPr>
        <sz val="11"/>
        <color rgb="FF000000"/>
        <rFont val="Calibri"/>
        <family val="2"/>
        <charset val="134"/>
      </rPr>
      <t xml:space="preserve"> </t>
    </r>
    <r>
      <rPr>
        <sz val="11"/>
        <color rgb="FF000000"/>
        <rFont val="Segoe UI"/>
        <family val="3"/>
        <charset val="134"/>
      </rPr>
      <t xml:space="preserve">CBI)</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</si>
  <si>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financing</t>
    </r>
  </si>
  <si>
    <t xml:space="preserve">Disbursements </t>
  </si>
  <si>
    <r>
      <rPr>
        <sz val="11"/>
        <color rgb="FF000000"/>
        <rFont val="Segoe UI"/>
        <family val="3"/>
        <charset val="134"/>
      </rPr>
      <t xml:space="preserve">Disbursements</t>
    </r>
    <r>
      <rPr>
        <sz val="11"/>
        <color rgb="FF000000"/>
        <rFont val="Calibri"/>
        <family val="2"/>
        <charset val="134"/>
      </rPr>
      <t xml:space="preserve"> </t>
    </r>
    <r>
      <rPr>
        <sz val="11"/>
        <color rgb="FF000000"/>
        <rFont val="Segoe UI"/>
        <family val="3"/>
        <charset val="134"/>
      </rPr>
      <t xml:space="preserve">6/</t>
    </r>
  </si>
  <si>
    <t xml:space="preserve">Nonbanks and Other</t>
  </si>
  <si>
    <r>
      <rPr>
        <sz val="11"/>
        <color rgb="FF000000"/>
        <rFont val="Segoe UI"/>
        <family val="3"/>
        <charset val="134"/>
      </rPr>
      <t xml:space="preserve">Nonbanks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</si>
  <si>
    <t xml:space="preserve">Financing Arrangement on Fuel Purchase</t>
  </si>
  <si>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arrangement</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purchase</t>
    </r>
  </si>
  <si>
    <r>
      <rPr>
        <sz val="11"/>
        <color rgb="FF000000"/>
        <rFont val="Segoe UI"/>
        <family val="3"/>
        <charset val="134"/>
      </rPr>
      <t xml:space="preserve">Sales </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</si>
  <si>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Sale/purchase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assets</t>
    </r>
  </si>
  <si>
    <t xml:space="preserve">LC</t>
  </si>
  <si>
    <t xml:space="preserve">St. Lucia: Operations of the Central Government</t>
  </si>
  <si>
    <r>
      <rPr>
        <b val="true"/>
        <sz val="11"/>
        <color rgb="FF000000"/>
        <rFont val="Arial"/>
        <family val="3"/>
        <charset val="134"/>
      </rPr>
      <t xml:space="preserve">Current</t>
    </r>
    <r>
      <rPr>
        <sz val="11"/>
        <color rgb="FF000000"/>
        <rFont val="Calibri"/>
        <family val="2"/>
        <charset val="134"/>
      </rPr>
      <t xml:space="preserve"> </t>
    </r>
    <r>
      <rPr>
        <b val="true"/>
        <sz val="11"/>
        <color rgb="FF000000"/>
        <rFont val="Arial"/>
        <family val="3"/>
        <charset val="134"/>
      </rPr>
      <t xml:space="preserve">revenue</t>
    </r>
  </si>
  <si>
    <r>
      <rPr>
        <b val="true"/>
        <sz val="11"/>
        <color rgb="FF000000"/>
        <rFont val="Arial"/>
        <family val="3"/>
        <charset val="134"/>
      </rPr>
      <t xml:space="preserve">Tax</t>
    </r>
    <r>
      <rPr>
        <sz val="11"/>
        <color rgb="FF000000"/>
        <rFont val="Calibri"/>
        <family val="2"/>
        <charset val="134"/>
      </rPr>
      <t xml:space="preserve"> </t>
    </r>
    <r>
      <rPr>
        <b val="true"/>
        <sz val="11"/>
        <color rgb="FF000000"/>
        <rFont val="Arial"/>
        <family val="3"/>
        <charset val="134"/>
      </rPr>
      <t xml:space="preserve">revenue</t>
    </r>
  </si>
  <si>
    <r>
      <rPr>
        <sz val="11"/>
        <color rgb="FF000000"/>
        <rFont val="Arial"/>
        <family val="3"/>
        <charset val="134"/>
      </rPr>
      <t xml:space="preserve">Nontrade</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</si>
  <si>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tax</t>
    </r>
  </si>
  <si>
    <r>
      <rPr>
        <b val="true"/>
        <sz val="11"/>
        <color rgb="FF000000"/>
        <rFont val="Arial"/>
        <family val="3"/>
        <charset val="134"/>
      </rPr>
      <t xml:space="preserve">Nontax</t>
    </r>
    <r>
      <rPr>
        <sz val="11"/>
        <color rgb="FF000000"/>
        <rFont val="Calibri"/>
        <family val="2"/>
        <charset val="134"/>
      </rPr>
      <t xml:space="preserve"> </t>
    </r>
    <r>
      <rPr>
        <b val="true"/>
        <sz val="11"/>
        <color rgb="FF000000"/>
        <rFont val="Arial"/>
        <family val="3"/>
        <charset val="134"/>
      </rPr>
      <t xml:space="preserve">revenue</t>
    </r>
  </si>
  <si>
    <r>
      <rPr>
        <b val="true"/>
        <sz val="11"/>
        <color rgb="FF000000"/>
        <rFont val="Arial"/>
        <family val="3"/>
        <charset val="134"/>
      </rPr>
      <t xml:space="preserve">Capital</t>
    </r>
    <r>
      <rPr>
        <sz val="11"/>
        <color rgb="FF000000"/>
        <rFont val="Calibri"/>
        <family val="2"/>
        <charset val="134"/>
      </rPr>
      <t xml:space="preserve"> </t>
    </r>
    <r>
      <rPr>
        <b val="true"/>
        <sz val="11"/>
        <color rgb="FF000000"/>
        <rFont val="Arial"/>
        <family val="3"/>
        <charset val="134"/>
      </rPr>
      <t xml:space="preserve">revenue</t>
    </r>
  </si>
  <si>
    <r>
      <rPr>
        <b val="true"/>
        <sz val="11"/>
        <color rgb="FF000000"/>
        <rFont val="Arial"/>
        <family val="3"/>
        <charset val="134"/>
      </rPr>
      <t xml:space="preserve">Total</t>
    </r>
    <r>
      <rPr>
        <sz val="11"/>
        <color rgb="FF000000"/>
        <rFont val="Calibri"/>
        <family val="2"/>
        <charset val="134"/>
      </rPr>
      <t xml:space="preserve"> </t>
    </r>
    <r>
      <rPr>
        <b val="true"/>
        <sz val="11"/>
        <color rgb="FF000000"/>
        <rFont val="Arial"/>
        <family val="3"/>
        <charset val="134"/>
      </rPr>
      <t xml:space="preserve">expenditure</t>
    </r>
    <r>
      <rPr>
        <sz val="11"/>
        <color rgb="FF000000"/>
        <rFont val="Calibri"/>
        <family val="2"/>
        <charset val="134"/>
      </rPr>
      <t xml:space="preserve"> </t>
    </r>
    <r>
      <rPr>
        <b val="true"/>
        <sz val="11"/>
        <color rgb="FF000000"/>
        <rFont val="Arial"/>
        <family val="3"/>
        <charset val="134"/>
      </rPr>
      <t xml:space="preserve">and</t>
    </r>
    <r>
      <rPr>
        <sz val="11"/>
        <color rgb="FF000000"/>
        <rFont val="Calibri"/>
        <family val="2"/>
        <charset val="134"/>
      </rPr>
      <t xml:space="preserve"> </t>
    </r>
    <r>
      <rPr>
        <b val="true"/>
        <sz val="11"/>
        <color rgb="FF000000"/>
        <rFont val="Arial"/>
        <family val="3"/>
        <charset val="134"/>
      </rPr>
      <t xml:space="preserve">net</t>
    </r>
    <r>
      <rPr>
        <sz val="11"/>
        <color rgb="FF000000"/>
        <rFont val="Calibri"/>
        <family val="2"/>
        <charset val="134"/>
      </rPr>
      <t xml:space="preserve"> </t>
    </r>
    <r>
      <rPr>
        <b val="true"/>
        <sz val="11"/>
        <color rgb="FF000000"/>
        <rFont val="Arial"/>
        <family val="3"/>
        <charset val="134"/>
      </rPr>
      <t xml:space="preserve">lending</t>
    </r>
  </si>
  <si>
    <r>
      <rPr>
        <b val="true"/>
        <sz val="11"/>
        <color rgb="FF000000"/>
        <rFont val="Arial"/>
        <family val="3"/>
        <charset val="134"/>
      </rPr>
      <t xml:space="preserve">Current</t>
    </r>
    <r>
      <rPr>
        <sz val="11"/>
        <color rgb="FF000000"/>
        <rFont val="Calibri"/>
        <family val="2"/>
        <charset val="134"/>
      </rPr>
      <t xml:space="preserve"> </t>
    </r>
    <r>
      <rPr>
        <b val="true"/>
        <sz val="11"/>
        <color rgb="FF000000"/>
        <rFont val="Arial"/>
        <family val="3"/>
        <charset val="134"/>
      </rPr>
      <t xml:space="preserve">expenditure</t>
    </r>
  </si>
  <si>
    <r>
      <rPr>
        <sz val="11"/>
        <color rgb="FF000000"/>
        <rFont val="Arial"/>
        <family val="3"/>
        <charset val="134"/>
      </rPr>
      <t xml:space="preserve">NIC</t>
    </r>
    <r>
      <rPr>
        <sz val="11"/>
        <color rgb="FF000000"/>
        <rFont val="Calibri"/>
        <family val="2"/>
        <charset val="134"/>
      </rPr>
      <t xml:space="preserve"> </t>
    </r>
    <r>
      <rPr>
        <sz val="11"/>
        <color rgb="FF000000"/>
        <rFont val="Arial"/>
        <family val="3"/>
        <charset val="134"/>
      </rPr>
      <t xml:space="preserve">contributions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retirement</t>
    </r>
  </si>
  <si>
    <r>
      <rPr>
        <b val="true"/>
        <sz val="11"/>
        <color rgb="FF000000"/>
        <rFont val="Arial"/>
        <family val="3"/>
        <charset val="134"/>
      </rPr>
      <t xml:space="preserve">Capital</t>
    </r>
    <r>
      <rPr>
        <sz val="11"/>
        <color rgb="FF000000"/>
        <rFont val="Calibri"/>
        <family val="2"/>
        <charset val="134"/>
      </rPr>
      <t xml:space="preserve"> </t>
    </r>
    <r>
      <rPr>
        <b val="true"/>
        <sz val="11"/>
        <color rgb="FF000000"/>
        <rFont val="Arial"/>
        <family val="3"/>
        <charset val="134"/>
      </rPr>
      <t xml:space="preserve">expenditure</t>
    </r>
    <r>
      <rPr>
        <sz val="11"/>
        <color rgb="FF000000"/>
        <rFont val="Calibri"/>
        <family val="2"/>
        <charset val="134"/>
      </rPr>
      <t xml:space="preserve"> </t>
    </r>
    <r>
      <rPr>
        <b val="true"/>
        <sz val="11"/>
        <color rgb="FF000000"/>
        <rFont val="Arial"/>
        <family val="3"/>
        <charset val="134"/>
      </rPr>
      <t xml:space="preserve">and</t>
    </r>
    <r>
      <rPr>
        <sz val="11"/>
        <color rgb="FF000000"/>
        <rFont val="Calibri"/>
        <family val="2"/>
        <charset val="134"/>
      </rPr>
      <t xml:space="preserve"> </t>
    </r>
    <r>
      <rPr>
        <b val="true"/>
        <sz val="11"/>
        <color rgb="FF000000"/>
        <rFont val="Arial"/>
        <family val="3"/>
        <charset val="134"/>
      </rPr>
      <t xml:space="preserve">net</t>
    </r>
    <r>
      <rPr>
        <sz val="11"/>
        <color rgb="FF000000"/>
        <rFont val="Calibri"/>
        <family val="2"/>
        <charset val="134"/>
      </rPr>
      <t xml:space="preserve"> </t>
    </r>
    <r>
      <rPr>
        <b val="true"/>
        <sz val="11"/>
        <color rgb="FF000000"/>
        <rFont val="Arial"/>
        <family val="3"/>
        <charset val="134"/>
      </rPr>
      <t xml:space="preserve">lending</t>
    </r>
  </si>
  <si>
    <r>
      <rPr>
        <b val="true"/>
        <sz val="11"/>
        <color rgb="FF000000"/>
        <rFont val="Arial"/>
        <family val="3"/>
        <charset val="134"/>
      </rPr>
      <t xml:space="preserve">(excluding</t>
    </r>
    <r>
      <rPr>
        <sz val="11"/>
        <color rgb="FF000000"/>
        <rFont val="Calibri"/>
        <family val="2"/>
        <charset val="134"/>
      </rPr>
      <t xml:space="preserve"> </t>
    </r>
    <r>
      <rPr>
        <b val="true"/>
        <sz val="11"/>
        <color rgb="FF000000"/>
        <rFont val="Arial"/>
        <family val="3"/>
        <charset val="134"/>
      </rPr>
      <t xml:space="preserve">grants)</t>
    </r>
  </si>
  <si>
    <r>
      <rPr>
        <b val="true"/>
        <sz val="11"/>
        <color rgb="FF000000"/>
        <rFont val="Arial"/>
        <family val="3"/>
        <charset val="134"/>
      </rPr>
      <t xml:space="preserve">Current</t>
    </r>
    <r>
      <rPr>
        <sz val="11"/>
        <color rgb="FF000000"/>
        <rFont val="Calibri"/>
        <family val="2"/>
        <charset val="134"/>
      </rPr>
      <t xml:space="preserve"> </t>
    </r>
    <r>
      <rPr>
        <b val="true"/>
        <sz val="11"/>
        <color rgb="FF000000"/>
        <rFont val="Arial"/>
        <family val="3"/>
        <charset val="134"/>
      </rPr>
      <t xml:space="preserve">balance</t>
    </r>
  </si>
  <si>
    <r>
      <rPr>
        <b val="true"/>
        <sz val="11"/>
        <color rgb="FF000000"/>
        <rFont val="Arial"/>
        <family val="3"/>
        <charset val="134"/>
      </rPr>
      <t xml:space="preserve">Overall</t>
    </r>
    <r>
      <rPr>
        <sz val="11"/>
        <color rgb="FF000000"/>
        <rFont val="Calibri"/>
        <family val="2"/>
        <charset val="134"/>
      </rPr>
      <t xml:space="preserve"> </t>
    </r>
    <r>
      <rPr>
        <b val="true"/>
        <sz val="11"/>
        <color rgb="FF000000"/>
        <rFont val="Arial"/>
        <family val="3"/>
        <charset val="134"/>
      </rPr>
      <t xml:space="preserve">balance</t>
    </r>
    <r>
      <rPr>
        <sz val="11"/>
        <color rgb="FF000000"/>
        <rFont val="Calibri"/>
        <family val="2"/>
        <charset val="134"/>
      </rPr>
      <t xml:space="preserve"> </t>
    </r>
    <r>
      <rPr>
        <b val="true"/>
        <sz val="11"/>
        <color rgb="FF000000"/>
        <rFont val="Arial"/>
        <family val="3"/>
        <charset val="134"/>
      </rPr>
      <t xml:space="preserve">(excluding</t>
    </r>
    <r>
      <rPr>
        <sz val="11"/>
        <color rgb="FF000000"/>
        <rFont val="Calibri"/>
        <family val="2"/>
        <charset val="134"/>
      </rPr>
      <t xml:space="preserve"> </t>
    </r>
    <r>
      <rPr>
        <b val="true"/>
        <sz val="11"/>
        <color rgb="FF000000"/>
        <rFont val="Arial"/>
        <family val="3"/>
        <charset val="134"/>
      </rPr>
      <t xml:space="preserve">grants)</t>
    </r>
  </si>
  <si>
    <r>
      <rPr>
        <b val="true"/>
        <sz val="11"/>
        <color rgb="FF000000"/>
        <rFont val="Arial"/>
        <family val="3"/>
        <charset val="134"/>
      </rPr>
      <t xml:space="preserve">Overall</t>
    </r>
    <r>
      <rPr>
        <sz val="11"/>
        <color rgb="FF000000"/>
        <rFont val="Calibri"/>
        <family val="2"/>
        <charset val="134"/>
      </rPr>
      <t xml:space="preserve"> </t>
    </r>
    <r>
      <rPr>
        <b val="true"/>
        <sz val="11"/>
        <color rgb="FF000000"/>
        <rFont val="Arial"/>
        <family val="3"/>
        <charset val="134"/>
      </rPr>
      <t xml:space="preserve">balance</t>
    </r>
    <r>
      <rPr>
        <sz val="11"/>
        <color rgb="FF000000"/>
        <rFont val="Calibri"/>
        <family val="2"/>
        <charset val="134"/>
      </rPr>
      <t xml:space="preserve"> </t>
    </r>
    <r>
      <rPr>
        <b val="true"/>
        <sz val="11"/>
        <color rgb="FF000000"/>
        <rFont val="Arial"/>
        <family val="3"/>
        <charset val="134"/>
      </rPr>
      <t xml:space="preserve">(including</t>
    </r>
    <r>
      <rPr>
        <sz val="11"/>
        <color rgb="FF000000"/>
        <rFont val="Calibri"/>
        <family val="2"/>
        <charset val="134"/>
      </rPr>
      <t xml:space="preserve"> </t>
    </r>
    <r>
      <rPr>
        <b val="true"/>
        <sz val="11"/>
        <color rgb="FF000000"/>
        <rFont val="Arial"/>
        <family val="3"/>
        <charset val="134"/>
      </rPr>
      <t xml:space="preserve">grants)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</si>
  <si>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</si>
  <si>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r>
      <rPr>
        <sz val="11"/>
        <color rgb="FF000000"/>
        <rFont val="Arial"/>
        <family val="3"/>
        <charset val="134"/>
      </rPr>
      <t xml:space="preserve">Identified</t>
    </r>
    <r>
      <rPr>
        <sz val="11"/>
        <color rgb="FF000000"/>
        <rFont val="Calibri"/>
        <family val="2"/>
        <charset val="134"/>
      </rPr>
      <t xml:space="preserve"> </t>
    </r>
    <r>
      <rPr>
        <sz val="11"/>
        <color rgb="FF000000"/>
        <rFont val="Arial"/>
        <family val="3"/>
        <charset val="134"/>
      </rPr>
      <t xml:space="preserve">hurricane</t>
    </r>
    <r>
      <rPr>
        <sz val="11"/>
        <color rgb="FF000000"/>
        <rFont val="Calibri"/>
        <family val="2"/>
        <charset val="134"/>
      </rPr>
      <t xml:space="preserve"> </t>
    </r>
    <r>
      <rPr>
        <sz val="11"/>
        <color rgb="FF000000"/>
        <rFont val="Arial"/>
        <family val="3"/>
        <charset val="134"/>
      </rPr>
      <t xml:space="preserve">financing</t>
    </r>
  </si>
  <si>
    <t xml:space="preserve">Other net credit</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</si>
  <si>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</si>
  <si>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(net)</t>
    </r>
  </si>
  <si>
    <t xml:space="preserve">St. Vincent and the Grenadines: Summary of Central Government Operations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</si>
  <si>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grants</t>
    </r>
    <r>
      <rPr>
        <sz val="11"/>
        <color rgb="FF000000"/>
        <rFont val="Calibri"/>
        <family val="2"/>
        <charset val="134"/>
      </rPr>
      <t xml:space="preserve">  </t>
    </r>
    <r>
      <rPr>
        <b val="true"/>
        <sz val="11"/>
        <color rgb="FF000000"/>
        <rFont val="Segoe UI"/>
        <family val="3"/>
        <charset val="134"/>
      </rPr>
      <t xml:space="preserve">1/</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</si>
  <si>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VAT</t>
    </r>
  </si>
  <si>
    <t xml:space="preserve">Taxes on Domestic Transactions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</si>
  <si>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transactions</t>
    </r>
  </si>
  <si>
    <t xml:space="preserve">Non-Tax</t>
  </si>
  <si>
    <t xml:space="preserve">Fees, Fines and Permits</t>
  </si>
  <si>
    <r>
      <rPr>
        <sz val="11"/>
        <color rgb="FF000000"/>
        <rFont val="Segoe UI"/>
        <family val="3"/>
        <charset val="134"/>
      </rPr>
      <t xml:space="preserve">Fees,</t>
    </r>
    <r>
      <rPr>
        <sz val="11"/>
        <color rgb="FF000000"/>
        <rFont val="Calibri"/>
        <family val="2"/>
        <charset val="134"/>
      </rPr>
      <t xml:space="preserve"> </t>
    </r>
    <r>
      <rPr>
        <sz val="11"/>
        <color rgb="FF000000"/>
        <rFont val="Segoe UI"/>
        <family val="3"/>
        <charset val="134"/>
      </rPr>
      <t xml:space="preserve">Fines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Permits</t>
    </r>
  </si>
  <si>
    <t xml:space="preserve">Interest, Rent and Dividends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</si>
  <si>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Rent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Dividends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</si>
  <si>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</si>
  <si>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Revenue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</si>
  <si>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Sale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crown</t>
    </r>
    <r>
      <rPr>
        <sz val="11"/>
        <color rgb="FF000000"/>
        <rFont val="Calibri"/>
        <family val="2"/>
        <charset val="134"/>
      </rPr>
      <t xml:space="preserve"> </t>
    </r>
    <r>
      <rPr>
        <sz val="11"/>
        <color rgb="FF000000"/>
        <rFont val="Segoe UI"/>
        <family val="3"/>
        <charset val="134"/>
      </rPr>
      <t xml:space="preserve">lands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</si>
  <si>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Floods</t>
    </r>
    <r>
      <rPr>
        <sz val="11"/>
        <color rgb="FF000000"/>
        <rFont val="Calibri"/>
        <family val="2"/>
        <charset val="134"/>
      </rPr>
      <t xml:space="preserve"> </t>
    </r>
    <r>
      <rPr>
        <sz val="11"/>
        <color rgb="FF000000"/>
        <rFont val="Segoe UI"/>
        <family val="3"/>
        <charset val="134"/>
      </rPr>
      <t xml:space="preserve">related</t>
    </r>
  </si>
  <si>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t>
    </r>
    <r>
      <rPr>
        <sz val="11"/>
        <color rgb="FF000000"/>
        <rFont val="Calibri"/>
        <family val="2"/>
        <charset val="134"/>
      </rPr>
      <t xml:space="preserve">  </t>
    </r>
    <r>
      <rPr>
        <b val="true"/>
        <sz val="11"/>
        <color rgb="FF000000"/>
        <rFont val="Segoe UI"/>
        <family val="3"/>
        <charset val="134"/>
      </rPr>
      <t xml:space="preserve">1/</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</si>
  <si>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(before</t>
    </r>
    <r>
      <rPr>
        <sz val="11"/>
        <color rgb="FF000000"/>
        <rFont val="Calibri"/>
        <family val="2"/>
        <charset val="134"/>
      </rPr>
      <t xml:space="preserve"> </t>
    </r>
    <r>
      <rPr>
        <sz val="11"/>
        <color rgb="FF000000"/>
        <rFont val="Segoe UI"/>
        <family val="3"/>
        <charset val="134"/>
      </rPr>
      <t xml:space="preserve">grants)</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</si>
  <si>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(excl.</t>
    </r>
    <r>
      <rPr>
        <sz val="11"/>
        <color rgb="FF000000"/>
        <rFont val="Calibri"/>
        <family val="2"/>
        <charset val="134"/>
      </rPr>
      <t xml:space="preserve"> </t>
    </r>
    <r>
      <rPr>
        <b val="true"/>
        <sz val="11"/>
        <color rgb="FF000000"/>
        <rFont val="Segoe UI"/>
        <family val="3"/>
        <charset val="134"/>
      </rPr>
      <t xml:space="preserve">grants)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</si>
  <si>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grants)</t>
    </r>
  </si>
  <si>
    <t xml:space="preserve">Change In Government Assets</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</si>
  <si>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</si>
  <si>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3/</t>
    </r>
  </si>
  <si>
    <t xml:space="preserve">Special Drawing Rights Allocation</t>
  </si>
  <si>
    <t xml:space="preserve">Sale of Equity </t>
  </si>
  <si>
    <r>
      <rPr>
        <sz val="11"/>
        <color rgb="FF000000"/>
        <rFont val="Segoe UI"/>
        <family val="3"/>
        <charset val="134"/>
      </rPr>
      <t xml:space="preserve">Sale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</si>
  <si>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4/</t>
    </r>
  </si>
  <si>
    <t xml:space="preserve">CCRIF</t>
  </si>
  <si>
    <t xml:space="preserve">Non-tax check </t>
  </si>
  <si>
    <t xml:space="preserve">recurrent expense </t>
  </si>
  <si>
    <t xml:space="preserve">SD</t>
  </si>
  <si>
    <t xml:space="preserve">Sudan : Government Operations</t>
  </si>
  <si>
    <t xml:space="preserve">(  Sudanese Pound)</t>
  </si>
  <si>
    <t xml:space="preserve">Revised prog.</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</si>
  <si>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gains</t>
    </r>
  </si>
  <si>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transactions</t>
    </r>
  </si>
  <si>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revenues</t>
    </r>
  </si>
  <si>
    <t xml:space="preserve">Domestic Sales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</si>
  <si>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sales</t>
    </r>
  </si>
  <si>
    <t xml:space="preserve">Oil Exports Revenues</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</si>
  <si>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exports</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</si>
  <si>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Property</t>
    </r>
    <r>
      <rPr>
        <sz val="11"/>
        <color rgb="FF000000"/>
        <rFont val="Calibri"/>
        <family val="2"/>
        <charset val="134"/>
      </rPr>
      <t xml:space="preserve"> </t>
    </r>
    <r>
      <rPr>
        <sz val="11"/>
        <color rgb="FF000000"/>
        <rFont val="Arial"/>
        <family val="3"/>
        <charset val="134"/>
      </rPr>
      <t xml:space="preserve">income</t>
    </r>
  </si>
  <si>
    <t xml:space="preserve">Administrative Fees</t>
  </si>
  <si>
    <r>
      <rPr>
        <sz val="11"/>
        <color rgb="FF000000"/>
        <rFont val="Arial"/>
        <family val="3"/>
        <charset val="134"/>
      </rPr>
      <t xml:space="preserve">Administrative</t>
    </r>
    <r>
      <rPr>
        <sz val="11"/>
        <color rgb="FF000000"/>
        <rFont val="Calibri"/>
        <family val="2"/>
        <charset val="134"/>
      </rPr>
      <t xml:space="preserve"> </t>
    </r>
    <r>
      <rPr>
        <sz val="11"/>
        <color rgb="FF000000"/>
        <rFont val="Arial"/>
        <family val="3"/>
        <charset val="134"/>
      </rPr>
      <t xml:space="preserve">fees</t>
    </r>
  </si>
  <si>
    <t xml:space="preserve">Transit Fees</t>
  </si>
  <si>
    <r>
      <rPr>
        <sz val="11"/>
        <color rgb="FF000000"/>
        <rFont val="Arial"/>
        <family val="3"/>
        <charset val="134"/>
      </rPr>
      <t xml:space="preserve">Transit</t>
    </r>
    <r>
      <rPr>
        <sz val="11"/>
        <color rgb="FF000000"/>
        <rFont val="Calibri"/>
        <family val="2"/>
        <charset val="134"/>
      </rPr>
      <t xml:space="preserve"> </t>
    </r>
    <r>
      <rPr>
        <sz val="11"/>
        <color rgb="FF000000"/>
        <rFont val="Arial"/>
        <family val="3"/>
        <charset val="134"/>
      </rPr>
      <t xml:space="preserve">fees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</si>
  <si>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TFA)</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</si>
  <si>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TFA</t>
    </r>
  </si>
  <si>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</si>
  <si>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due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</si>
  <si>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due</t>
    </r>
  </si>
  <si>
    <r>
      <rPr>
        <sz val="11"/>
        <color rgb="FF000000"/>
        <rFont val="Arial"/>
        <family val="3"/>
        <charset val="134"/>
      </rPr>
      <t xml:space="preserve">Fuel</t>
    </r>
    <r>
      <rPr>
        <sz val="11"/>
        <color rgb="FF000000"/>
        <rFont val="Calibri"/>
        <family val="2"/>
        <charset val="134"/>
      </rPr>
      <t xml:space="preserve"> </t>
    </r>
    <r>
      <rPr>
        <sz val="11"/>
        <color rgb="FF000000"/>
        <rFont val="Arial"/>
        <family val="3"/>
        <charset val="134"/>
      </rPr>
      <t xml:space="preserve">subsidies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</si>
  <si>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subsidies</t>
    </r>
  </si>
  <si>
    <t xml:space="preserve">South</t>
  </si>
  <si>
    <t xml:space="preserve">States</t>
  </si>
  <si>
    <t xml:space="preserve">L4_transfers_states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</si>
  <si>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expenditures </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</si>
  <si>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NFA</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</si>
  <si>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(accrual</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</si>
  <si>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accrual</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</si>
  <si>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accrual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discrepancy)</t>
    </r>
  </si>
  <si>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2/</t>
    </r>
  </si>
  <si>
    <t xml:space="preserve">Total Finance</t>
  </si>
  <si>
    <t xml:space="preserve">Principal Repayment</t>
  </si>
  <si>
    <r>
      <rPr>
        <sz val="11"/>
        <color rgb="FF000000"/>
        <rFont val="Arial"/>
        <family val="3"/>
        <charset val="134"/>
      </rPr>
      <t xml:space="preserve">Principal</t>
    </r>
    <r>
      <rPr>
        <sz val="11"/>
        <color rgb="FF000000"/>
        <rFont val="Calibri"/>
        <family val="2"/>
        <charset val="134"/>
      </rPr>
      <t xml:space="preserve"> </t>
    </r>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</si>
  <si>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payable</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accumulation)</t>
    </r>
  </si>
  <si>
    <r>
      <rPr>
        <sz val="11"/>
        <color rgb="FF000000"/>
        <rFont val="Arial"/>
        <family val="3"/>
        <charset val="134"/>
      </rPr>
      <t xml:space="preserve">Accumulation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</si>
  <si>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</si>
  <si>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</si>
  <si>
    <t xml:space="preserve">states transfers </t>
  </si>
  <si>
    <t xml:space="preserve">SR</t>
  </si>
  <si>
    <t xml:space="preserve">Suriname: Central Government Operations</t>
  </si>
  <si>
    <t xml:space="preserve">(  Surinamese dollar)</t>
  </si>
  <si>
    <t xml:space="preserve">Total revenue and Grants</t>
  </si>
  <si>
    <r>
      <rPr>
        <b val="true"/>
        <sz val="11"/>
        <color rgb="FF000000"/>
        <rFont val="Calibri"/>
        <family val="2"/>
        <charset val="1"/>
      </rPr>
      <t xml:space="preserve">Expenditure</t>
    </r>
    <r>
      <rPr>
        <sz val="11"/>
        <color rgb="FF000000"/>
        <rFont val="Calibri"/>
        <family val="2"/>
        <charset val="1"/>
      </rPr>
      <t xml:space="preserve"> </t>
    </r>
    <r>
      <rPr>
        <b val="true"/>
        <sz val="11"/>
        <color rgb="FF000000"/>
        <rFont val="Calibri"/>
        <family val="2"/>
        <charset val="1"/>
      </rPr>
      <t xml:space="preserve">1/</t>
    </r>
  </si>
  <si>
    <t xml:space="preserve">Private Sector</t>
  </si>
  <si>
    <t xml:space="preserve">Private sector</t>
  </si>
  <si>
    <t xml:space="preserve">Public Sector</t>
  </si>
  <si>
    <t xml:space="preserve">Public sector</t>
  </si>
  <si>
    <t xml:space="preserve">Households</t>
  </si>
  <si>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r>
      <rPr>
        <sz val="11"/>
        <color rgb="FF000000"/>
        <rFont val="Calibri"/>
        <family val="2"/>
        <charset val="1"/>
      </rPr>
      <t xml:space="preserve"> </t>
    </r>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lending/borrowing)</t>
    </r>
  </si>
  <si>
    <t xml:space="preserve">Excluding exceptional interest and grants</t>
  </si>
  <si>
    <t xml:space="preserve">Net acquisition of financial assets </t>
  </si>
  <si>
    <t xml:space="preserve">Exceptional  External Financing</t>
  </si>
  <si>
    <t xml:space="preserve">Exceptional  external financing</t>
  </si>
  <si>
    <t xml:space="preserve">Bilateral Agencies</t>
  </si>
  <si>
    <t xml:space="preserve">Bilateral agencies</t>
  </si>
  <si>
    <t xml:space="preserve">Multilateral Agencies</t>
  </si>
  <si>
    <t xml:space="preserve">Multilateral agencies</t>
  </si>
  <si>
    <t xml:space="preserve">Foreign Commercial Banks</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</si>
  <si>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</si>
  <si>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t xml:space="preserve">Foreign Nonbanks, Including  Trade Credit</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</si>
  <si>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nonbanks,</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credit</t>
    </r>
  </si>
  <si>
    <t xml:space="preserve">SZ</t>
  </si>
  <si>
    <t xml:space="preserve"> Swaziland: Fiscal Operations of the Central Government</t>
  </si>
  <si>
    <t xml:space="preserve">(Emalangeni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</si>
  <si>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SACU</t>
    </r>
    <r>
      <rPr>
        <sz val="11"/>
        <color rgb="FF000000"/>
        <rFont val="Calibri"/>
        <family val="2"/>
        <charset val="134"/>
      </rPr>
      <t xml:space="preserve"> </t>
    </r>
    <r>
      <rPr>
        <sz val="11"/>
        <color rgb="FF000000"/>
        <rFont val="Segoe UI"/>
        <family val="3"/>
        <charset val="134"/>
      </rPr>
      <t xml:space="preserve">receipts</t>
    </r>
  </si>
  <si>
    <t xml:space="preserve">Expenditure without net lending </t>
  </si>
  <si>
    <t xml:space="preserve">Purchases or Use of Goods and Services</t>
  </si>
  <si>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or</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</si>
  <si>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t xml:space="preserve">Subsides and Transfer</t>
  </si>
  <si>
    <t xml:space="preserve">Subsides and transfer</t>
  </si>
  <si>
    <r>
      <rPr>
        <sz val="11"/>
        <color rgb="FF000000"/>
        <rFont val="Segoe UI"/>
        <family val="3"/>
        <charset val="134"/>
      </rPr>
      <t xml:space="preserve">Transactions</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</si>
  <si>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8"/>
        <color rgb="FF000000"/>
        <rFont val="Arial"/>
        <family val="3"/>
        <charset val="134"/>
      </rPr>
      <t xml:space="preserve">Overall</t>
    </r>
    <r>
      <rPr>
        <sz val="8"/>
        <color rgb="FF000000"/>
        <rFont val="Calibri"/>
        <family val="2"/>
        <charset val="134"/>
      </rPr>
      <t xml:space="preserve"> </t>
    </r>
    <r>
      <rPr>
        <sz val="8"/>
        <color rgb="FF000000"/>
        <rFont val="Arial"/>
        <family val="3"/>
        <charset val="134"/>
      </rPr>
      <t xml:space="preserve">balance</t>
    </r>
    <r>
      <rPr>
        <sz val="8"/>
        <color rgb="FF000000"/>
        <rFont val="Calibri"/>
        <family val="2"/>
        <charset val="134"/>
      </rPr>
      <t xml:space="preserve"> </t>
    </r>
    <r>
      <rPr>
        <sz val="8"/>
        <color rgb="FF000000"/>
        <rFont val="Arial"/>
        <family val="3"/>
        <charset val="134"/>
      </rPr>
      <t xml:space="preserve">(excluding</t>
    </r>
    <r>
      <rPr>
        <sz val="8"/>
        <color rgb="FF000000"/>
        <rFont val="Calibri"/>
        <family val="2"/>
        <charset val="134"/>
      </rPr>
      <t xml:space="preserve"> </t>
    </r>
    <r>
      <rPr>
        <sz val="8"/>
        <color rgb="FF000000"/>
        <rFont val="Arial"/>
        <family val="3"/>
        <charset val="134"/>
      </rPr>
      <t xml:space="preserve">arrears)</t>
    </r>
  </si>
  <si>
    <r>
      <rPr>
        <sz val="8"/>
        <color rgb="FF000000"/>
        <rFont val="Arial"/>
        <family val="3"/>
        <charset val="134"/>
      </rPr>
      <t xml:space="preserve">Including</t>
    </r>
    <r>
      <rPr>
        <sz val="8"/>
        <color rgb="FF000000"/>
        <rFont val="Calibri"/>
        <family val="2"/>
        <charset val="134"/>
      </rPr>
      <t xml:space="preserve"> </t>
    </r>
    <r>
      <rPr>
        <sz val="8"/>
        <color rgb="FF000000"/>
        <rFont val="Arial"/>
        <family val="3"/>
        <charset val="134"/>
      </rPr>
      <t xml:space="preserve">grants</t>
    </r>
  </si>
  <si>
    <r>
      <rPr>
        <sz val="8"/>
        <color rgb="FF000000"/>
        <rFont val="Arial"/>
        <family val="3"/>
        <charset val="134"/>
      </rPr>
      <t xml:space="preserve">Excluding</t>
    </r>
    <r>
      <rPr>
        <sz val="8"/>
        <color rgb="FF000000"/>
        <rFont val="Calibri"/>
        <family val="2"/>
        <charset val="134"/>
      </rPr>
      <t xml:space="preserve"> </t>
    </r>
    <r>
      <rPr>
        <sz val="8"/>
        <color rgb="FF000000"/>
        <rFont val="Arial"/>
        <family val="3"/>
        <charset val="134"/>
      </rPr>
      <t xml:space="preserve">grants</t>
    </r>
  </si>
  <si>
    <r>
      <rPr>
        <sz val="8"/>
        <color rgb="FF000000"/>
        <rFont val="Arial"/>
        <family val="3"/>
        <charset val="134"/>
      </rPr>
      <t xml:space="preserve">Non-Oil</t>
    </r>
    <r>
      <rPr>
        <sz val="8"/>
        <color rgb="FF000000"/>
        <rFont val="Calibri"/>
        <family val="2"/>
        <charset val="134"/>
      </rPr>
      <t xml:space="preserve"> </t>
    </r>
    <r>
      <rPr>
        <sz val="8"/>
        <color rgb="FF000000"/>
        <rFont val="Arial"/>
        <family val="3"/>
        <charset val="134"/>
      </rPr>
      <t xml:space="preserve">Primary</t>
    </r>
    <r>
      <rPr>
        <sz val="8"/>
        <color rgb="FF000000"/>
        <rFont val="Calibri"/>
        <family val="2"/>
        <charset val="134"/>
      </rPr>
      <t xml:space="preserve"> </t>
    </r>
    <r>
      <rPr>
        <sz val="8"/>
        <color rgb="FF000000"/>
        <rFont val="Arial"/>
        <family val="3"/>
        <charset val="134"/>
      </rPr>
      <t xml:space="preserve">Balance</t>
    </r>
  </si>
  <si>
    <r>
      <rPr>
        <sz val="8"/>
        <color rgb="FF000000"/>
        <rFont val="Arial"/>
        <family val="3"/>
        <charset val="134"/>
      </rPr>
      <t xml:space="preserve">Overall</t>
    </r>
    <r>
      <rPr>
        <sz val="8"/>
        <color rgb="FF000000"/>
        <rFont val="Calibri"/>
        <family val="2"/>
        <charset val="134"/>
      </rPr>
      <t xml:space="preserve"> </t>
    </r>
    <r>
      <rPr>
        <sz val="8"/>
        <color rgb="FF000000"/>
        <rFont val="Arial"/>
        <family val="3"/>
        <charset val="134"/>
      </rPr>
      <t xml:space="preserve">balance</t>
    </r>
    <r>
      <rPr>
        <sz val="8"/>
        <color rgb="FF000000"/>
        <rFont val="Calibri"/>
        <family val="2"/>
        <charset val="134"/>
      </rPr>
      <t xml:space="preserve"> </t>
    </r>
    <r>
      <rPr>
        <sz val="8"/>
        <color rgb="FF000000"/>
        <rFont val="Arial"/>
        <family val="3"/>
        <charset val="134"/>
      </rPr>
      <t xml:space="preserve">(including</t>
    </r>
    <r>
      <rPr>
        <sz val="8"/>
        <color rgb="FF000000"/>
        <rFont val="Calibri"/>
        <family val="2"/>
        <charset val="134"/>
      </rPr>
      <t xml:space="preserve"> </t>
    </r>
    <r>
      <rPr>
        <sz val="8"/>
        <color rgb="FF000000"/>
        <rFont val="Arial"/>
        <family val="3"/>
        <charset val="134"/>
      </rPr>
      <t xml:space="preserve">arrears)</t>
    </r>
  </si>
  <si>
    <r>
      <rPr>
        <sz val="8"/>
        <color rgb="FF000000"/>
        <rFont val="Arial"/>
        <family val="3"/>
        <charset val="134"/>
      </rPr>
      <t xml:space="preserve">Arrears</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accumulation)</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</si>
  <si>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</si>
  <si>
    <r>
      <rPr>
        <sz val="11"/>
        <color rgb="FF000000"/>
        <rFont val="Segoe UI"/>
        <family val="3"/>
        <charset val="134"/>
      </rPr>
      <t xml:space="preserve">Transactions</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liabilities: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</si>
  <si>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Policy</t>
    </r>
    <r>
      <rPr>
        <sz val="11"/>
        <color rgb="FF000000"/>
        <rFont val="Calibri"/>
        <family val="2"/>
        <charset val="134"/>
      </rPr>
      <t xml:space="preserve"> </t>
    </r>
    <r>
      <rPr>
        <sz val="11"/>
        <color rgb="FF000000"/>
        <rFont val="Segoe UI"/>
        <family val="3"/>
        <charset val="134"/>
      </rPr>
      <t xml:space="preserve">lending</t>
    </r>
  </si>
  <si>
    <t xml:space="preserve">financing</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</si>
  <si>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accumulation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arrears</t>
    </r>
  </si>
  <si>
    <r>
      <rPr>
        <i val="true"/>
        <sz val="10"/>
        <color rgb="FF000000"/>
        <rFont val="Segoe UI"/>
        <family val="3"/>
        <charset val="134"/>
      </rPr>
      <t xml:space="preserve">Unidentified</t>
    </r>
    <r>
      <rPr>
        <sz val="10"/>
        <color rgb="FF000000"/>
        <rFont val="Calibri"/>
        <family val="2"/>
        <charset val="134"/>
      </rPr>
      <t xml:space="preserve"> </t>
    </r>
    <r>
      <rPr>
        <i val="true"/>
        <sz val="10"/>
        <color rgb="FF000000"/>
        <rFont val="Segoe UI"/>
        <family val="3"/>
        <charset val="134"/>
      </rPr>
      <t xml:space="preserve">financing</t>
    </r>
  </si>
  <si>
    <t xml:space="preserve">domestic fiance check</t>
  </si>
  <si>
    <t xml:space="preserve">SY</t>
  </si>
  <si>
    <t xml:space="preserve">  Syrian Arab Republic: Summary of Fiscal Operations</t>
  </si>
  <si>
    <t xml:space="preserve">(Syrian pounds)</t>
  </si>
  <si>
    <t xml:space="preserve">No Resource Revenue</t>
  </si>
  <si>
    <t xml:space="preserve">L3_non_oil</t>
  </si>
  <si>
    <t xml:space="preserve">Income and Profit</t>
  </si>
  <si>
    <t xml:space="preserve">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</si>
  <si>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</si>
  <si>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</si>
  <si>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</si>
  <si>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</si>
  <si>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</si>
  <si>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 xml:space="preserve">L4_non_tax</t>
  </si>
  <si>
    <t xml:space="preserve"> Other</t>
  </si>
  <si>
    <t xml:space="preserve">Price Stabilization Fund Revenue</t>
  </si>
  <si>
    <t xml:space="preserve">PSF revenue</t>
  </si>
  <si>
    <t xml:space="preserve"> Current expenditure</t>
  </si>
  <si>
    <t xml:space="preserve">Wages and salaries </t>
  </si>
  <si>
    <t xml:space="preserve"> Price Stabilization Fund Expenditure</t>
  </si>
  <si>
    <t xml:space="preserve"> Of which: PSF expenditure</t>
  </si>
  <si>
    <t xml:space="preserve">Pensions and Social Assistance</t>
  </si>
  <si>
    <t xml:space="preserve">Pensions &amp; social assistance</t>
  </si>
  <si>
    <t xml:space="preserve">Transfers to Public Enterprises</t>
  </si>
  <si>
    <t xml:space="preserve">Cash Fuel Subsidies</t>
  </si>
  <si>
    <t xml:space="preserve">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</si>
  <si>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</si>
  <si>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</si>
  <si>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</si>
  <si>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</si>
  <si>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</si>
  <si>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</si>
  <si>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 xml:space="preserve">transfers check</t>
  </si>
  <si>
    <t xml:space="preserve">TJ</t>
  </si>
  <si>
    <t xml:space="preserve">Tajikistan: General Government Operations</t>
  </si>
  <si>
    <t xml:space="preserve">(somoni)</t>
  </si>
  <si>
    <t xml:space="preserve">Overall revenues and grants</t>
  </si>
  <si>
    <t xml:space="preserve">Income and profit tax</t>
  </si>
  <si>
    <t xml:space="preserve">Individual income tax</t>
  </si>
  <si>
    <t xml:space="preserve"> Enterprise Profits Tax</t>
  </si>
  <si>
    <t xml:space="preserve"> Enterprise profits tax</t>
  </si>
  <si>
    <t xml:space="preserve">Payroll Taxes</t>
  </si>
  <si>
    <t xml:space="preserve">Payroll taxes</t>
  </si>
  <si>
    <t xml:space="preserve">Property Taxes</t>
  </si>
  <si>
    <t xml:space="preserve">Property taxes</t>
  </si>
  <si>
    <t xml:space="preserve">  Taxes on aluminum and cotton</t>
  </si>
  <si>
    <t xml:space="preserve">l4_goods_services</t>
  </si>
  <si>
    <t xml:space="preserve">Vallue Added Tax</t>
  </si>
  <si>
    <t xml:space="preserve">Excises and Other Internal Indirect Taxes</t>
  </si>
  <si>
    <t xml:space="preserve">Excises and other internal indirect taxes</t>
  </si>
  <si>
    <t xml:space="preserve"> Excise Taxes</t>
  </si>
  <si>
    <t xml:space="preserve"> Excise taxes</t>
  </si>
  <si>
    <t xml:space="preserve">L5_excises</t>
  </si>
  <si>
    <t xml:space="preserve"> Other Internal Indirect Taxes</t>
  </si>
  <si>
    <t xml:space="preserve"> Other internal indirect taxes</t>
  </si>
  <si>
    <t xml:space="preserve">International Trade and Operations Tax</t>
  </si>
  <si>
    <t xml:space="preserve">International trade and operations tax</t>
  </si>
  <si>
    <t xml:space="preserve">Sales Taxes</t>
  </si>
  <si>
    <t xml:space="preserve">Sales taxes</t>
  </si>
  <si>
    <t xml:space="preserve">other taxes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</si>
  <si>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Extra-budgetary funds</t>
    </r>
  </si>
  <si>
    <t xml:space="preserve">Public Investment Program (Pip) Financing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</si>
  <si>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Public Investment Program (PIP) financing</t>
    </r>
  </si>
  <si>
    <t xml:space="preserve">Total expenditures and net lending</t>
  </si>
  <si>
    <t xml:space="preserve">Expenditures on goods and services</t>
  </si>
  <si>
    <t xml:space="preserve">l3_goods_services_expenditure</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</si>
  <si>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extra-budgetary funds</t>
    </r>
  </si>
  <si>
    <t xml:space="preserve">To National Bank of Tajikistan </t>
  </si>
  <si>
    <t xml:space="preserve">To NBT (for recapitalization bonds)</t>
  </si>
  <si>
    <t xml:space="preserve">L4_domestic_interest</t>
  </si>
  <si>
    <t xml:space="preserve">To Banks </t>
  </si>
  <si>
    <t xml:space="preserve">To banks (for cotton debt resolution bonds)</t>
  </si>
  <si>
    <t xml:space="preserve">Other Domestic Interest</t>
  </si>
  <si>
    <t xml:space="preserve">Oter Interest Payments</t>
  </si>
  <si>
    <t xml:space="preserve">Transfers to households</t>
  </si>
  <si>
    <t xml:space="preserve">l3_transfers</t>
  </si>
  <si>
    <t xml:space="preserve">Social Safety Nets </t>
  </si>
  <si>
    <t xml:space="preserve">social safety nets </t>
  </si>
  <si>
    <t xml:space="preserve">Externally Financed Public Investment Program </t>
  </si>
  <si>
    <t xml:space="preserve">Externally financed PIP</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</si>
  <si>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with loans from China</t>
    </r>
  </si>
  <si>
    <t xml:space="preserve">Statistical discrepancy ("+" = additional spending)</t>
  </si>
  <si>
    <t xml:space="preserve">Overall balance (incl. PIP)</t>
  </si>
  <si>
    <t xml:space="preserve">Overall balance (excl. PIP and PIP-related grants)</t>
  </si>
  <si>
    <t xml:space="preserve">Total financing (incl. PIP)</t>
  </si>
  <si>
    <t xml:space="preserve">Net external</t>
  </si>
  <si>
    <t xml:space="preserve"> Drawdown of Tajikistan'S Claim on Community Based Rehabilitation </t>
  </si>
  <si>
    <t xml:space="preserve"> Drawdown of Tajikistan's claim on CBR</t>
  </si>
  <si>
    <t xml:space="preserve">Net domestic</t>
  </si>
  <si>
    <t xml:space="preserve">National Bank of Tajikistan</t>
  </si>
  <si>
    <t xml:space="preserve">NBT</t>
  </si>
  <si>
    <t xml:space="preserve">Operations with Assets </t>
  </si>
  <si>
    <t xml:space="preserve">Operations with assets 1/</t>
  </si>
  <si>
    <t xml:space="preserve">Accumulation of Arrears</t>
  </si>
  <si>
    <t xml:space="preserve">Accumulation of arrears</t>
  </si>
  <si>
    <t xml:space="preserve">Tajik Rail Repayment</t>
  </si>
  <si>
    <t xml:space="preserve">Tajik Rail repayment</t>
  </si>
  <si>
    <t xml:space="preserve">taxes on goods and services</t>
  </si>
  <si>
    <t xml:space="preserve">intrantional trade check </t>
  </si>
  <si>
    <t xml:space="preserve">Domestic interest check </t>
  </si>
  <si>
    <t xml:space="preserve">transfers and subsidies check </t>
  </si>
  <si>
    <t xml:space="preserve">TZ</t>
  </si>
  <si>
    <t xml:space="preserve">Tanzania: Central Government Operations</t>
  </si>
  <si>
    <t xml:space="preserve">(Tanzanian Shillings)</t>
  </si>
  <si>
    <r>
      <rPr>
        <sz val="11"/>
        <color rgb="FF000000"/>
        <rFont val="Arial"/>
        <family val="3"/>
        <charset val="134"/>
      </rPr>
      <t xml:space="preserve">Import</t>
    </r>
    <r>
      <rPr>
        <sz val="11"/>
        <color rgb="FF000000"/>
        <rFont val="Calibri"/>
        <family val="2"/>
        <charset val="134"/>
      </rPr>
      <t xml:space="preserve"> </t>
    </r>
    <r>
      <rPr>
        <sz val="11"/>
        <color rgb="FF000000"/>
        <rFont val="Arial"/>
        <family val="3"/>
        <charset val="134"/>
      </rPr>
      <t xml:space="preserve">duties</t>
    </r>
  </si>
  <si>
    <r>
      <rPr>
        <sz val="11"/>
        <color rgb="FF000000"/>
        <rFont val="Arial"/>
        <family val="3"/>
        <charset val="134"/>
      </rPr>
      <t xml:space="preserve">Value-added</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</si>
  <si>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taxes</t>
    </r>
  </si>
  <si>
    <t xml:space="preserve">Local Government Authority</t>
  </si>
  <si>
    <t xml:space="preserve">LGA</t>
  </si>
  <si>
    <r>
      <rPr>
        <sz val="11"/>
        <color rgb="FF000000"/>
        <rFont val="Arial"/>
        <family val="3"/>
        <charset val="134"/>
      </rPr>
      <t xml:space="preserve">Recurrent</t>
    </r>
    <r>
      <rPr>
        <sz val="11"/>
        <color rgb="FF000000"/>
        <rFont val="Calibri"/>
        <family val="2"/>
        <charset val="134"/>
      </rPr>
      <t xml:space="preserve"> </t>
    </r>
    <r>
      <rPr>
        <sz val="11"/>
        <color rgb="FF000000"/>
        <rFont val="Arial"/>
        <family val="3"/>
        <charset val="134"/>
      </rPr>
      <t xml:space="preserve">expenditure</t>
    </r>
  </si>
  <si>
    <t xml:space="preserve">l3_interest</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</si>
  <si>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3</t>
    </r>
  </si>
  <si>
    <t xml:space="preserve">Goods and Services and Transfers</t>
  </si>
  <si>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</si>
  <si>
    <t xml:space="preserve">of which: MDRI (IMF) related</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</si>
  <si>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TANESCO</t>
    </r>
  </si>
  <si>
    <t xml:space="preserve">Multilateral Debt Relief Initiative (Imf) Related</t>
  </si>
  <si>
    <t xml:space="preserve">of which:  MDRI (IMF) related</t>
  </si>
  <si>
    <t xml:space="preserve">Other Deomestically Financed </t>
  </si>
  <si>
    <t xml:space="preserve">other deomestically financed </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</si>
  <si>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(concessionally)</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</si>
  <si>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Unidentified</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measures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</si>
  <si>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</si>
  <si>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basket</t>
    </r>
    <r>
      <rPr>
        <sz val="11"/>
        <color rgb="FF000000"/>
        <rFont val="Calibri"/>
        <family val="2"/>
        <charset val="134"/>
      </rPr>
      <t xml:space="preserve"> </t>
    </r>
    <r>
      <rPr>
        <sz val="11"/>
        <color rgb="FF000000"/>
        <rFont val="Arial"/>
        <family val="3"/>
        <charset val="134"/>
      </rPr>
      <t xml:space="preserve">grants)</t>
    </r>
  </si>
  <si>
    <t xml:space="preserve">Basket Grants</t>
  </si>
  <si>
    <r>
      <rPr>
        <sz val="11"/>
        <color rgb="FF000000"/>
        <rFont val="Arial"/>
        <family val="3"/>
        <charset val="134"/>
      </rPr>
      <t xml:space="preserve">Basket</t>
    </r>
    <r>
      <rPr>
        <sz val="11"/>
        <color rgb="FF000000"/>
        <rFont val="Calibri"/>
        <family val="2"/>
        <charset val="134"/>
      </rPr>
      <t xml:space="preserve"> G</t>
    </r>
    <r>
      <rPr>
        <sz val="11"/>
        <color rgb="FF000000"/>
        <rFont val="Arial"/>
        <family val="3"/>
        <charset val="134"/>
      </rPr>
      <t xml:space="preserve">rants</t>
    </r>
  </si>
  <si>
    <t xml:space="preserve">L3_program</t>
  </si>
  <si>
    <t xml:space="preserve"> Heavily Indebted Poor Countries Grant Relief </t>
  </si>
  <si>
    <t xml:space="preserve"> HIPC grant relief </t>
  </si>
  <si>
    <t xml:space="preserve">Multilateral Debt Relief Initiative (Imf) Grant Relief</t>
  </si>
  <si>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grant</t>
    </r>
    <r>
      <rPr>
        <sz val="11"/>
        <color rgb="FF000000"/>
        <rFont val="Calibri"/>
        <family val="2"/>
        <charset val="134"/>
      </rPr>
      <t xml:space="preserve"> </t>
    </r>
    <r>
      <rPr>
        <sz val="11"/>
        <color rgb="FF000000"/>
        <rFont val="Arial"/>
        <family val="3"/>
        <charset val="134"/>
      </rPr>
      <t xml:space="preserve">relief</t>
    </r>
  </si>
  <si>
    <t xml:space="preserve">Millennium Challenge Account Funding</t>
  </si>
  <si>
    <r>
      <rPr>
        <sz val="11"/>
        <color rgb="FF000000"/>
        <rFont val="Arial"/>
        <family val="3"/>
        <charset val="134"/>
      </rPr>
      <t xml:space="preserve">MCA</t>
    </r>
    <r>
      <rPr>
        <sz val="11"/>
        <color rgb="FF000000"/>
        <rFont val="Calibri"/>
        <family val="2"/>
        <charset val="134"/>
      </rPr>
      <t xml:space="preserve"> </t>
    </r>
    <r>
      <rPr>
        <sz val="11"/>
        <color rgb="FF000000"/>
        <rFont val="Arial"/>
        <family val="3"/>
        <charset val="134"/>
      </rPr>
      <t xml:space="preserve">funding</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</si>
  <si>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float</t>
    </r>
  </si>
  <si>
    <t xml:space="preserve">Adjustment to cash</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</si>
  <si>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after</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</si>
  <si>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</si>
  <si>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basket</t>
    </r>
    <r>
      <rPr>
        <sz val="11"/>
        <color rgb="FF000000"/>
        <rFont val="Calibri"/>
        <family val="2"/>
        <charset val="134"/>
      </rPr>
      <t xml:space="preserve"> </t>
    </r>
    <r>
      <rPr>
        <sz val="11"/>
        <color rgb="FF000000"/>
        <rFont val="Arial"/>
        <family val="3"/>
        <charset val="134"/>
      </rPr>
      <t xml:space="preserve">loans)</t>
    </r>
  </si>
  <si>
    <t xml:space="preserve">l3_external_loans </t>
  </si>
  <si>
    <r>
      <rPr>
        <sz val="11"/>
        <color rgb="FF000000"/>
        <rFont val="Arial"/>
        <family val="3"/>
        <charset val="134"/>
      </rPr>
      <t xml:space="preserve">O</t>
    </r>
    <r>
      <rPr>
        <i val="true"/>
        <sz val="11"/>
        <color rgb="FF000000"/>
        <rFont val="Arial"/>
        <family val="3"/>
        <charset val="134"/>
      </rPr>
      <t xml:space="preserve">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basket</t>
    </r>
    <r>
      <rPr>
        <sz val="11"/>
        <color rgb="FF000000"/>
        <rFont val="Calibri"/>
        <family val="2"/>
        <charset val="134"/>
      </rPr>
      <t xml:space="preserve"> </t>
    </r>
    <r>
      <rPr>
        <sz val="11"/>
        <color rgb="FF000000"/>
        <rFont val="Arial"/>
        <family val="3"/>
        <charset val="134"/>
      </rPr>
      <t xml:space="preserve">loans</t>
    </r>
  </si>
  <si>
    <t xml:space="preserve">Nonconcessional Borrowing</t>
  </si>
  <si>
    <r>
      <rPr>
        <sz val="11"/>
        <color rgb="FF000000"/>
        <rFont val="Arial"/>
        <family val="3"/>
        <charset val="134"/>
      </rPr>
      <t xml:space="preserve">Nonconcessional</t>
    </r>
    <r>
      <rPr>
        <sz val="11"/>
        <color rgb="FF000000"/>
        <rFont val="Calibri"/>
        <family val="2"/>
        <charset val="134"/>
      </rPr>
      <t xml:space="preserve"> </t>
    </r>
    <r>
      <rPr>
        <sz val="11"/>
        <color rgb="FF000000"/>
        <rFont val="Arial"/>
        <family val="3"/>
        <charset val="134"/>
      </rPr>
      <t xml:space="preserve">borrowing</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</si>
  <si>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pipeline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</si>
  <si>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pipeline</t>
    </r>
  </si>
  <si>
    <t xml:space="preserve">Tanzania Petroleum Development Corporation</t>
  </si>
  <si>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TPDC</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pipeline)</t>
    </r>
  </si>
  <si>
    <r>
      <rPr>
        <sz val="11"/>
        <color rgb="FF000000"/>
        <rFont val="Arial"/>
        <family val="3"/>
        <charset val="134"/>
      </rPr>
      <t xml:space="preserve">One-off</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agencies</t>
    </r>
  </si>
  <si>
    <t xml:space="preserve">Amortization Of Parastatal Debt</t>
  </si>
  <si>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parastatal</t>
    </r>
    <r>
      <rPr>
        <sz val="11"/>
        <color rgb="FF000000"/>
        <rFont val="Calibri"/>
        <family val="2"/>
        <charset val="134"/>
      </rPr>
      <t xml:space="preserve"> </t>
    </r>
    <r>
      <rPr>
        <sz val="11"/>
        <color rgb="FF000000"/>
        <rFont val="Arial"/>
        <family val="3"/>
        <charset val="134"/>
      </rPr>
      <t xml:space="preserve">debt</t>
    </r>
  </si>
  <si>
    <t xml:space="preserve">L2_other_finance</t>
  </si>
  <si>
    <t xml:space="preserve">Additional Finance</t>
  </si>
  <si>
    <t xml:space="preserve">Total revenus check </t>
  </si>
  <si>
    <t xml:space="preserve">TH</t>
  </si>
  <si>
    <t xml:space="preserve">Thailand: General Government Operations</t>
  </si>
  <si>
    <t xml:space="preserve">(   Thai baht)</t>
  </si>
  <si>
    <t xml:space="preserve">Purchase/Use of Goods and Services</t>
  </si>
  <si>
    <t xml:space="preserve">Purchase/use of goods and services</t>
  </si>
  <si>
    <t xml:space="preserve">Expense Not Elsewhere Classified</t>
  </si>
  <si>
    <t xml:space="preserve">Net lending/borrowing (consolidated)</t>
  </si>
  <si>
    <t xml:space="preserve">General Government cyclically adjusted primary balance</t>
  </si>
  <si>
    <t xml:space="preserve">cureent check </t>
  </si>
  <si>
    <t xml:space="preserve">TL</t>
  </si>
  <si>
    <t xml:space="preserve"> Timor-Leste: Summary Operations of the Central Government</t>
  </si>
  <si>
    <t xml:space="preserve">( U.S. Dollars)</t>
  </si>
  <si>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revenue</t>
    </r>
  </si>
  <si>
    <t xml:space="preserve">Oil/Gas Receipts</t>
  </si>
  <si>
    <r>
      <rPr>
        <sz val="11"/>
        <color rgb="FF000000"/>
        <rFont val="Segoe UI"/>
        <family val="3"/>
        <charset val="134"/>
      </rPr>
      <t xml:space="preserve">Oil/gas</t>
    </r>
    <r>
      <rPr>
        <sz val="11"/>
        <color rgb="FF000000"/>
        <rFont val="Calibri"/>
        <family val="2"/>
        <charset val="134"/>
      </rPr>
      <t xml:space="preserve"> </t>
    </r>
    <r>
      <rPr>
        <sz val="11"/>
        <color rgb="FF000000"/>
        <rFont val="Segoe UI"/>
        <family val="3"/>
        <charset val="134"/>
      </rPr>
      <t xml:space="preserve">receipts</t>
    </r>
  </si>
  <si>
    <t xml:space="preserve"> Royalties</t>
  </si>
  <si>
    <t xml:space="preserve">Investment Returns</t>
  </si>
  <si>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returns</t>
    </r>
    <r>
      <rPr>
        <sz val="11"/>
        <color rgb="FF000000"/>
        <rFont val="Calibri"/>
        <family val="2"/>
        <charset val="134"/>
      </rPr>
      <t xml:space="preserve"> </t>
    </r>
    <r>
      <rPr>
        <sz val="11"/>
        <color rgb="FF000000"/>
        <rFont val="Segoe UI"/>
        <family val="3"/>
        <charset val="134"/>
      </rPr>
      <t xml:space="preserve">2/</t>
    </r>
  </si>
  <si>
    <t xml:space="preserve">Domestic Revenues</t>
  </si>
  <si>
    <t xml:space="preserve">Domestic revenues (with other)</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</si>
  <si>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</si>
  <si>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transactions</t>
    </r>
  </si>
  <si>
    <t xml:space="preserve">Of which: Subsidies</t>
  </si>
  <si>
    <r>
      <rPr>
        <sz val="11"/>
        <color rgb="FF000000"/>
        <rFont val="Segoe UI"/>
        <family val="3"/>
        <charset val="134"/>
      </rPr>
      <t xml:space="preserve">Of which: Interest</t>
    </r>
    <r>
      <rPr>
        <sz val="11"/>
        <color rgb="FF000000"/>
        <rFont val="Calibri"/>
        <family val="2"/>
        <charset val="134"/>
      </rPr>
      <t xml:space="preserve"> </t>
    </r>
    <r>
      <rPr>
        <sz val="11"/>
        <color rgb="FF000000"/>
        <rFont val="Segoe UI"/>
        <family val="3"/>
        <charset val="134"/>
      </rPr>
      <t xml:space="preserve">payments</t>
    </r>
  </si>
  <si>
    <r>
      <rPr>
        <sz val="11"/>
        <color rgb="FF000000"/>
        <rFont val="Segoe UI"/>
        <family val="3"/>
        <charset val="134"/>
      </rPr>
      <t xml:space="preserve">Contingency</t>
    </r>
    <r>
      <rPr>
        <sz val="11"/>
        <color rgb="FF000000"/>
        <rFont val="Calibri"/>
        <family val="2"/>
        <charset val="134"/>
      </rPr>
      <t xml:space="preserve"> S</t>
    </r>
    <r>
      <rPr>
        <sz val="11"/>
        <color rgb="FF000000"/>
        <rFont val="Segoe UI"/>
        <family val="3"/>
        <charset val="134"/>
      </rPr>
      <t xml:space="preserve">pending</t>
    </r>
  </si>
  <si>
    <r>
      <rPr>
        <sz val="11"/>
        <color rgb="FF000000"/>
        <rFont val="Segoe UI"/>
        <family val="3"/>
        <charset val="134"/>
      </rPr>
      <t xml:space="preserve">Contingency</t>
    </r>
    <r>
      <rPr>
        <sz val="11"/>
        <color rgb="FF000000"/>
        <rFont val="Calibri"/>
        <family val="2"/>
        <charset val="134"/>
      </rPr>
      <t xml:space="preserve"> </t>
    </r>
    <r>
      <rPr>
        <sz val="11"/>
        <color rgb="FF000000"/>
        <rFont val="Segoe UI"/>
        <family val="3"/>
        <charset val="134"/>
      </rPr>
      <t xml:space="preserve">spending</t>
    </r>
  </si>
  <si>
    <t xml:space="preserve">-</t>
  </si>
  <si>
    <t xml:space="preserve">Minor Capital</t>
  </si>
  <si>
    <r>
      <rPr>
        <sz val="11"/>
        <color rgb="FF000000"/>
        <rFont val="Arial"/>
        <family val="3"/>
        <charset val="134"/>
      </rPr>
      <t xml:space="preserve">Minor</t>
    </r>
    <r>
      <rPr>
        <sz val="11"/>
        <color rgb="FF000000"/>
        <rFont val="Calibri"/>
        <family val="2"/>
        <charset val="134"/>
      </rPr>
      <t xml:space="preserve"> </t>
    </r>
    <r>
      <rPr>
        <sz val="11"/>
        <color rgb="FF000000"/>
        <rFont val="Arial"/>
        <family val="3"/>
        <charset val="134"/>
      </rPr>
      <t xml:space="preserve">capital</t>
    </r>
  </si>
  <si>
    <t xml:space="preserve">Development Capital</t>
  </si>
  <si>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capital</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</si>
  <si>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3/</t>
    </r>
  </si>
  <si>
    <t xml:space="preserve">Carry Over Expenditure</t>
  </si>
  <si>
    <r>
      <rPr>
        <sz val="11"/>
        <color rgb="FF000000"/>
        <rFont val="Arial"/>
        <family val="3"/>
        <charset val="134"/>
      </rPr>
      <t xml:space="preserve">Carry-over</t>
    </r>
    <r>
      <rPr>
        <sz val="11"/>
        <color rgb="FF000000"/>
        <rFont val="Calibri"/>
        <family val="2"/>
        <charset val="134"/>
      </rPr>
      <t xml:space="preserve"> </t>
    </r>
    <r>
      <rPr>
        <sz val="11"/>
        <color rgb="FF000000"/>
        <rFont val="Arial"/>
        <family val="3"/>
        <charset val="134"/>
      </rPr>
      <t xml:space="preserve">4/</t>
    </r>
  </si>
  <si>
    <t xml:space="preserve">Donor Project</t>
  </si>
  <si>
    <r>
      <rPr>
        <sz val="11"/>
        <color rgb="FF000000"/>
        <rFont val="Segoe UI"/>
        <family val="3"/>
        <charset val="134"/>
      </rPr>
      <t xml:space="preserve">Donor</t>
    </r>
    <r>
      <rPr>
        <sz val="11"/>
        <color rgb="FF000000"/>
        <rFont val="Calibri"/>
        <family val="2"/>
        <charset val="134"/>
      </rPr>
      <t xml:space="preserve"> </t>
    </r>
    <r>
      <rPr>
        <sz val="11"/>
        <color rgb="FF000000"/>
        <rFont val="Segoe UI"/>
        <family val="3"/>
        <charset val="134"/>
      </rPr>
      <t xml:space="preserve">project</t>
    </r>
  </si>
  <si>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Fund</t>
    </r>
  </si>
  <si>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</si>
  <si>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t xml:space="preserve">Net Domestic Fianace</t>
  </si>
  <si>
    <t xml:space="preserve">Estimated Sustainable Income</t>
  </si>
  <si>
    <t xml:space="preserve">ESI</t>
  </si>
  <si>
    <t xml:space="preserve">Withdrawals Above Estimated Sustainable Income</t>
  </si>
  <si>
    <r>
      <rPr>
        <sz val="11"/>
        <color rgb="FF000000"/>
        <rFont val="Segoe UI"/>
        <family val="3"/>
        <charset val="134"/>
      </rPr>
      <t xml:space="preserve">Withdrawals</t>
    </r>
    <r>
      <rPr>
        <sz val="11"/>
        <color rgb="FF000000"/>
        <rFont val="Calibri"/>
        <family val="2"/>
        <charset val="134"/>
      </rPr>
      <t xml:space="preserve"> </t>
    </r>
    <r>
      <rPr>
        <sz val="11"/>
        <color rgb="FF000000"/>
        <rFont val="Segoe UI"/>
        <family val="3"/>
        <charset val="134"/>
      </rPr>
      <t xml:space="preserve">above</t>
    </r>
    <r>
      <rPr>
        <sz val="11"/>
        <color rgb="FF000000"/>
        <rFont val="Calibri"/>
        <family val="2"/>
        <charset val="134"/>
      </rPr>
      <t xml:space="preserve"> </t>
    </r>
    <r>
      <rPr>
        <sz val="11"/>
        <color rgb="FF000000"/>
        <rFont val="Segoe UI"/>
        <family val="3"/>
        <charset val="134"/>
      </rPr>
      <t xml:space="preserve">ESI</t>
    </r>
  </si>
  <si>
    <t xml:space="preserve">Use Of Cash Balance</t>
  </si>
  <si>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balance</t>
    </r>
  </si>
  <si>
    <t xml:space="preserve">Oil/Gas Revenue Savings </t>
  </si>
  <si>
    <r>
      <rPr>
        <sz val="11"/>
        <color rgb="FF000000"/>
        <rFont val="Times New Roman"/>
        <family val="3"/>
        <charset val="134"/>
      </rPr>
      <t xml:space="preserve">Oil/gas</t>
    </r>
    <r>
      <rPr>
        <sz val="11"/>
        <color rgb="FF000000"/>
        <rFont val="Calibri"/>
        <family val="2"/>
        <charset val="134"/>
      </rPr>
      <t xml:space="preserve"> </t>
    </r>
    <r>
      <rPr>
        <sz val="11"/>
        <color rgb="FF000000"/>
        <rFont val="Times New Roman"/>
        <family val="3"/>
        <charset val="134"/>
      </rPr>
      <t xml:space="preserve">revenue</t>
    </r>
    <r>
      <rPr>
        <sz val="11"/>
        <color rgb="FF000000"/>
        <rFont val="Calibri"/>
        <family val="2"/>
        <charset val="134"/>
      </rPr>
      <t xml:space="preserve"> </t>
    </r>
    <r>
      <rPr>
        <sz val="11"/>
        <color rgb="FF000000"/>
        <rFont val="Times New Roman"/>
        <family val="3"/>
        <charset val="134"/>
      </rPr>
      <t xml:space="preserve">savings</t>
    </r>
    <r>
      <rPr>
        <sz val="11"/>
        <color rgb="FF000000"/>
        <rFont val="Calibri"/>
        <family val="2"/>
        <charset val="134"/>
      </rPr>
      <t xml:space="preserve"> </t>
    </r>
    <r>
      <rPr>
        <sz val="11"/>
        <color rgb="FF000000"/>
        <rFont val="Times New Roman"/>
        <family val="3"/>
        <charset val="134"/>
      </rPr>
      <t xml:space="preserve">(increase</t>
    </r>
    <r>
      <rPr>
        <sz val="11"/>
        <color rgb="FF000000"/>
        <rFont val="Calibri"/>
        <family val="2"/>
        <charset val="134"/>
      </rPr>
      <t xml:space="preserve"> </t>
    </r>
    <r>
      <rPr>
        <sz val="11"/>
        <color rgb="FF000000"/>
        <rFont val="Times New Roman"/>
        <family val="3"/>
        <charset val="134"/>
      </rPr>
      <t xml:space="preserve">-)</t>
    </r>
    <r>
      <rPr>
        <sz val="11"/>
        <color rgb="FF000000"/>
        <rFont val="Calibri"/>
        <family val="2"/>
        <charset val="134"/>
      </rPr>
      <t xml:space="preserve"> </t>
    </r>
    <r>
      <rPr>
        <sz val="11"/>
        <color rgb="FF000000"/>
        <rFont val="Times New Roman"/>
        <family val="3"/>
        <charset val="134"/>
      </rPr>
      <t xml:space="preserve">3/</t>
    </r>
  </si>
  <si>
    <t xml:space="preserve">Memorandum items:</t>
  </si>
  <si>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millions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U.S.</t>
    </r>
    <r>
      <rPr>
        <sz val="11"/>
        <color rgb="FF000000"/>
        <rFont val="Calibri"/>
        <family val="2"/>
        <charset val="134"/>
      </rPr>
      <t xml:space="preserve"> </t>
    </r>
    <r>
      <rPr>
        <sz val="11"/>
        <color rgb="FF000000"/>
        <rFont val="Segoe UI"/>
        <family val="3"/>
        <charset val="134"/>
      </rPr>
      <t xml:space="preserve">dollars)</t>
    </r>
  </si>
  <si>
    <t xml:space="preserve">petreleum check </t>
  </si>
  <si>
    <t xml:space="preserve">expentiture check</t>
  </si>
  <si>
    <t xml:space="preserve">Dometic check </t>
  </si>
  <si>
    <t xml:space="preserve">TG</t>
  </si>
  <si>
    <t xml:space="preserve"> Togo: Central Government Financial Operations</t>
  </si>
  <si>
    <t xml:space="preserve">(  CFA Francs BCEAO)</t>
  </si>
  <si>
    <t xml:space="preserve">Tax Administration </t>
  </si>
  <si>
    <t xml:space="preserve">Tax administration (DGI)</t>
  </si>
  <si>
    <t xml:space="preserve">Customs Administration </t>
  </si>
  <si>
    <t xml:space="preserve">Customs administration (DGD)</t>
  </si>
  <si>
    <t xml:space="preserve">Grants (projects)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</si>
  <si>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Dom. primary expenditures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</si>
  <si>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temporary social measures</t>
    </r>
  </si>
  <si>
    <t xml:space="preserve">Primary Current Spending</t>
  </si>
  <si>
    <t xml:space="preserve">Primary current spending</t>
  </si>
  <si>
    <t xml:space="preserve">L3_primary_current </t>
  </si>
  <si>
    <r>
      <rPr>
        <sz val="11"/>
        <color rgb="FF000000"/>
        <rFont val="Calibri"/>
        <family val="2"/>
        <charset val="1"/>
      </rPr>
      <t xml:space="preserve">O</t>
    </r>
    <r>
      <rPr>
        <i val="true"/>
        <sz val="11"/>
        <color rgb="FF000000"/>
        <rFont val="Calibri"/>
        <family val="2"/>
        <charset val="1"/>
      </rPr>
      <t xml:space="preserve">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Oil prices support</t>
    </r>
  </si>
  <si>
    <t xml:space="preserve">Autonomous and Local Entities</t>
  </si>
  <si>
    <t xml:space="preserve">Autonomous and local entities</t>
  </si>
  <si>
    <t xml:space="preserve">Other/unclassified</t>
  </si>
  <si>
    <t xml:space="preserve">Foreign-Financed Current Expenditure</t>
  </si>
  <si>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</si>
  <si>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t xml:space="preserve">Public Investment</t>
  </si>
  <si>
    <t xml:space="preserve">Public investment</t>
  </si>
  <si>
    <t xml:space="preserve">Current balance </t>
  </si>
  <si>
    <t xml:space="preserve">Domestic primary balance</t>
  </si>
  <si>
    <t xml:space="preserve">Overall balance, payment order basis (incl. grants)</t>
  </si>
  <si>
    <t xml:space="preserve">Overall balance, cash basis</t>
  </si>
  <si>
    <t xml:space="preserve">(incl.grants; incl.change in arrears)</t>
  </si>
  <si>
    <t xml:space="preserve">Of which : IMF</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</si>
  <si>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IMF)</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</si>
  <si>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</si>
  <si>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Bank Privatization proceeds</t>
    </r>
  </si>
  <si>
    <t xml:space="preserve"> Bond issuance </t>
  </si>
  <si>
    <t xml:space="preserve">Amortization (incl. bank reestructuring)</t>
  </si>
  <si>
    <t xml:space="preserve">Arrears on Amortization</t>
  </si>
  <si>
    <t xml:space="preserve">Arrears on amortization</t>
  </si>
  <si>
    <t xml:space="preserve">ECF credit</t>
  </si>
  <si>
    <t xml:space="preserve">Other identified financing (budget support)</t>
  </si>
  <si>
    <t xml:space="preserve">Residual/unidentified financing ( + = financing needs)</t>
  </si>
  <si>
    <t xml:space="preserve">Total revenue check</t>
  </si>
  <si>
    <t xml:space="preserve">Primary current check </t>
  </si>
  <si>
    <t xml:space="preserve">investment checks</t>
  </si>
  <si>
    <t xml:space="preserve">TO</t>
  </si>
  <si>
    <t xml:space="preserve">  Tonga: Summary of Government Operations</t>
  </si>
  <si>
    <t xml:space="preserve">(pa'anga)</t>
  </si>
  <si>
    <t xml:space="preserve">L3_current_revenue</t>
  </si>
  <si>
    <t xml:space="preserve">Taxes on income/profits</t>
  </si>
  <si>
    <t xml:space="preserve">Tax on Property</t>
  </si>
  <si>
    <t xml:space="preserve">Tax on property</t>
  </si>
  <si>
    <t xml:space="preserve">Sales Tax and Consumption Tax</t>
  </si>
  <si>
    <t xml:space="preserve">Sales tax and consumption tax</t>
  </si>
  <si>
    <t xml:space="preserve">Grants (in cash)</t>
  </si>
  <si>
    <t xml:space="preserve">Retirement Funds Employer Contribution</t>
  </si>
  <si>
    <r>
      <rPr>
        <sz val="11"/>
        <color rgb="FF000000"/>
        <rFont val="Segoe UI"/>
        <family val="3"/>
        <charset val="134"/>
      </rPr>
      <t xml:space="preserve">Retirement</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employer</t>
    </r>
    <r>
      <rPr>
        <sz val="11"/>
        <color rgb="FF000000"/>
        <rFont val="Calibri"/>
        <family val="2"/>
        <charset val="134"/>
      </rPr>
      <t xml:space="preserve"> </t>
    </r>
    <r>
      <rPr>
        <sz val="11"/>
        <color rgb="FF000000"/>
        <rFont val="Segoe UI"/>
        <family val="3"/>
        <charset val="134"/>
      </rPr>
      <t xml:space="preserve">contribution</t>
    </r>
  </si>
  <si>
    <t xml:space="preserve">Interest Expense</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</si>
  <si>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expense</t>
    </r>
  </si>
  <si>
    <r>
      <rPr>
        <sz val="11"/>
        <color rgb="FF000000"/>
        <rFont val="Calibri"/>
        <family val="2"/>
        <charset val="134"/>
      </rPr>
      <t xml:space="preserve"> </t>
    </r>
    <r>
      <rPr>
        <sz val="11"/>
        <color rgb="FF000000"/>
        <rFont val="Segoe UI"/>
        <family val="3"/>
        <charset val="134"/>
      </rPr>
      <t xml:space="preserve">External</t>
    </r>
  </si>
  <si>
    <t xml:space="preserve">Other Current Expenditures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</si>
  <si>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Funded by China EXIM Bank loans</t>
    </r>
  </si>
  <si>
    <t xml:space="preserve">Total lending minus repayments</t>
  </si>
  <si>
    <t xml:space="preserve">Current balance (excl. project grants)</t>
  </si>
  <si>
    <t xml:space="preserve">Overall balance (incl. grants)</t>
  </si>
  <si>
    <t xml:space="preserve">Overall balance (excl. grants)</t>
  </si>
  <si>
    <t xml:space="preserve">Overall balance (excl. China EXIM Bank loans)</t>
  </si>
  <si>
    <t xml:space="preserve">Primary balance (incl. grants)</t>
  </si>
  <si>
    <t xml:space="preserve">Total financing</t>
  </si>
  <si>
    <t xml:space="preserve">Net Change In External Cash Balance</t>
  </si>
  <si>
    <t xml:space="preserve">Net change in external cash balance 2/</t>
  </si>
  <si>
    <t xml:space="preserve">Net Bond Financing</t>
  </si>
  <si>
    <t xml:space="preserve">Net bond financing</t>
  </si>
  <si>
    <t xml:space="preserve">Net Bank Loan Financing</t>
  </si>
  <si>
    <t xml:space="preserve">Net bank loan financing</t>
  </si>
  <si>
    <t xml:space="preserve">Net Changes In Cash Balances</t>
  </si>
  <si>
    <t xml:space="preserve">Net changes in cash balances</t>
  </si>
  <si>
    <t xml:space="preserve">TN</t>
  </si>
  <si>
    <t xml:space="preserve"> Tunisia: Central Government Financial Operations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</si>
  <si>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 (with privatization)</t>
    </r>
  </si>
  <si>
    <t xml:space="preserve">L4_vat</t>
  </si>
  <si>
    <t xml:space="preserve">L4_excise</t>
  </si>
  <si>
    <t xml:space="preserve">L4_other_taxes</t>
  </si>
  <si>
    <t xml:space="preserve">Capital Income</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</si>
  <si>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income</t>
    </r>
  </si>
  <si>
    <t xml:space="preserve">Générale De Compensation (Food)</t>
  </si>
  <si>
    <r>
      <rPr>
        <sz val="11"/>
        <color rgb="FF000000"/>
        <rFont val="Segoe UI"/>
        <family val="3"/>
        <charset val="134"/>
      </rPr>
      <t xml:space="preserve">CGC</t>
    </r>
    <r>
      <rPr>
        <sz val="11"/>
        <color rgb="FF000000"/>
        <rFont val="Calibri"/>
        <family val="2"/>
        <charset val="134"/>
      </rPr>
      <t xml:space="preserve"> </t>
    </r>
    <r>
      <rPr>
        <sz val="11"/>
        <color rgb="FF000000"/>
        <rFont val="Segoe UI"/>
        <family val="3"/>
        <charset val="134"/>
      </rPr>
      <t xml:space="preserve">(Food)</t>
    </r>
  </si>
  <si>
    <t xml:space="preserve">Energy Subsidies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</si>
  <si>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CNRPS)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</si>
  <si>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(non-allocated)</t>
    </r>
  </si>
  <si>
    <t xml:space="preserve">Repayment of Arrears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</si>
  <si>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repayment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2/</t>
    </r>
  </si>
  <si>
    <t xml:space="preserve">L3_other_expenditure</t>
  </si>
  <si>
    <t xml:space="preserve"> Elections and Other Political Institutions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</si>
  <si>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elections</t>
    </r>
    <r>
      <rPr>
        <sz val="11"/>
        <color rgb="FF000000"/>
        <rFont val="Calibri"/>
        <family val="2"/>
        <charset val="134"/>
      </rPr>
      <t xml:space="preserve"> </t>
    </r>
    <r>
      <rPr>
        <i val="true"/>
        <sz val="11"/>
        <color rgb="FF000000"/>
        <rFont val="Segoe UI"/>
        <family val="3"/>
        <charset val="134"/>
      </rPr>
      <t xml:space="preserve">and</t>
    </r>
    <r>
      <rPr>
        <sz val="11"/>
        <color rgb="FF000000"/>
        <rFont val="Calibri"/>
        <family val="2"/>
        <charset val="134"/>
      </rPr>
      <t xml:space="preserve"> </t>
    </r>
    <r>
      <rPr>
        <i val="true"/>
        <sz val="11"/>
        <color rgb="FF000000"/>
        <rFont val="Segoe UI"/>
        <family val="3"/>
        <charset val="134"/>
      </rPr>
      <t xml:space="preserve">other</t>
    </r>
    <r>
      <rPr>
        <sz val="11"/>
        <color rgb="FF000000"/>
        <rFont val="Calibri"/>
        <family val="2"/>
        <charset val="134"/>
      </rPr>
      <t xml:space="preserve"> </t>
    </r>
    <r>
      <rPr>
        <i val="true"/>
        <sz val="11"/>
        <color rgb="FF000000"/>
        <rFont val="Segoe UI"/>
        <family val="3"/>
        <charset val="134"/>
      </rPr>
      <t xml:space="preserve">political</t>
    </r>
    <r>
      <rPr>
        <sz val="11"/>
        <color rgb="FF000000"/>
        <rFont val="Calibri"/>
        <family val="2"/>
        <charset val="134"/>
      </rPr>
      <t xml:space="preserve"> </t>
    </r>
    <r>
      <rPr>
        <i val="true"/>
        <sz val="11"/>
        <color rgb="FF000000"/>
        <rFont val="Segoe UI"/>
        <family val="3"/>
        <charset val="134"/>
      </rPr>
      <t xml:space="preserve">institutions</t>
    </r>
  </si>
  <si>
    <t xml:space="preserve">Additional Expenditure </t>
  </si>
  <si>
    <t xml:space="preserve">additional expenditure </t>
  </si>
  <si>
    <t xml:space="preserve">Direct Investment</t>
  </si>
  <si>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investment</t>
    </r>
  </si>
  <si>
    <t xml:space="preserve">Capital Transfers and Equity</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</si>
  <si>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equity</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</si>
  <si>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(nonallocated)</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</si>
  <si>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banks'</t>
    </r>
    <r>
      <rPr>
        <sz val="11"/>
        <color rgb="FF000000"/>
        <rFont val="Calibri"/>
        <family val="2"/>
        <charset val="134"/>
      </rPr>
      <t xml:space="preserve"> </t>
    </r>
    <r>
      <rPr>
        <sz val="11"/>
        <color rgb="FF000000"/>
        <rFont val="Segoe UI"/>
        <family val="3"/>
        <charset val="134"/>
      </rPr>
      <t xml:space="preserve">recap.</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restr.</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AMC</t>
    </r>
    <r>
      <rPr>
        <sz val="11"/>
        <color rgb="FF000000"/>
        <rFont val="Calibri"/>
        <family val="2"/>
        <charset val="134"/>
      </rPr>
      <t xml:space="preserve"> </t>
    </r>
    <r>
      <rPr>
        <sz val="11"/>
        <color rgb="FF000000"/>
        <rFont val="Segoe UI"/>
        <family val="3"/>
        <charset val="134"/>
      </rPr>
      <t xml:space="preserve">operat.costs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</si>
  <si>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</si>
  <si>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</si>
  <si>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</si>
  <si>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</si>
  <si>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t xml:space="preserve">Finance with privatization</t>
  </si>
  <si>
    <t xml:space="preserve">Government Deposits </t>
  </si>
  <si>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drawing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accumulation)</t>
    </r>
  </si>
  <si>
    <t xml:space="preserve">Banks Recapitalization</t>
  </si>
  <si>
    <r>
      <rPr>
        <sz val="11"/>
        <color rgb="FF000000"/>
        <rFont val="Segoe UI"/>
        <family val="3"/>
        <charset val="134"/>
      </rPr>
      <t xml:space="preserve">Banks</t>
    </r>
    <r>
      <rPr>
        <sz val="11"/>
        <color rgb="FF000000"/>
        <rFont val="Calibri"/>
        <family val="2"/>
        <charset val="134"/>
      </rPr>
      <t xml:space="preserve"> </t>
    </r>
    <r>
      <rPr>
        <sz val="11"/>
        <color rgb="FF000000"/>
        <rFont val="Segoe UI"/>
        <family val="3"/>
        <charset val="134"/>
      </rPr>
      <t xml:space="preserve">recapitalization</t>
    </r>
  </si>
  <si>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r>
      <rPr>
        <sz val="11"/>
        <color rgb="FF000000"/>
        <rFont val="Calibri"/>
        <family val="2"/>
        <charset val="134"/>
      </rPr>
      <t xml:space="preserve"> </t>
    </r>
    <r>
      <rPr>
        <sz val="11"/>
        <color rgb="FF000000"/>
        <rFont val="Segoe UI"/>
        <family val="3"/>
        <charset val="134"/>
      </rPr>
      <t xml:space="preserve">3/</t>
    </r>
  </si>
  <si>
    <t xml:space="preserve">Tax check</t>
  </si>
  <si>
    <t xml:space="preserve">Vat check </t>
  </si>
  <si>
    <t xml:space="preserve">Excise check</t>
  </si>
  <si>
    <t xml:space="preserve">other taxes check</t>
  </si>
  <si>
    <t xml:space="preserve">fianace check </t>
  </si>
  <si>
    <t xml:space="preserve">Ovearall balance check </t>
  </si>
  <si>
    <t xml:space="preserve">TR</t>
  </si>
  <si>
    <t xml:space="preserve">Turkey: Public Sector Finances</t>
  </si>
  <si>
    <t xml:space="preserve">( Turkish lira)</t>
  </si>
  <si>
    <t xml:space="preserve">Nonfinancial public sector primary balance</t>
  </si>
  <si>
    <t xml:space="preserve">Central government</t>
  </si>
  <si>
    <t xml:space="preserve">Primary revenue</t>
  </si>
  <si>
    <t xml:space="preserve">Personal Income Taxes</t>
  </si>
  <si>
    <t xml:space="preserve">Personal income taxes</t>
  </si>
  <si>
    <t xml:space="preserve">Corporate Income Taxes</t>
  </si>
  <si>
    <t xml:space="preserve">Corporate income taxes</t>
  </si>
  <si>
    <t xml:space="preserve">Special Consumption Tax</t>
  </si>
  <si>
    <t xml:space="preserve">SCT</t>
  </si>
  <si>
    <t xml:space="preserve">Nontax revenue 1/</t>
  </si>
  <si>
    <t xml:space="preserve">Total Ependiture (including Interest)</t>
  </si>
  <si>
    <r>
      <rPr>
        <sz val="11"/>
        <color rgb="FF000000"/>
        <rFont val="Calibri"/>
        <family val="2"/>
        <charset val="1"/>
      </rPr>
      <t xml:space="preserve">Goods and services, </t>
    </r>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
    </r>
  </si>
  <si>
    <t xml:space="preserve">Defense and Security</t>
  </si>
  <si>
    <t xml:space="preserve">Other Goods And Services </t>
  </si>
  <si>
    <t xml:space="preserve">Other Goods and services </t>
  </si>
  <si>
    <r>
      <rPr>
        <sz val="11"/>
        <color rgb="FF000000"/>
        <rFont val="Calibri"/>
        <family val="2"/>
        <charset val="1"/>
      </rPr>
      <t xml:space="preserve">Transfers, </t>
    </r>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
    </r>
  </si>
  <si>
    <t xml:space="preserve">Social Security Institutions</t>
  </si>
  <si>
    <t xml:space="preserve">Social security institutions</t>
  </si>
  <si>
    <t xml:space="preserve">Agricultural Subsidies</t>
  </si>
  <si>
    <t xml:space="preserve">Agricultural subsidies</t>
  </si>
  <si>
    <t xml:space="preserve">Transfers of Revenue Shares</t>
  </si>
  <si>
    <t xml:space="preserve">Transfers of revenue shares</t>
  </si>
  <si>
    <t xml:space="preserve">other transfers</t>
  </si>
  <si>
    <t xml:space="preserve">Rest of the public sector</t>
  </si>
  <si>
    <t xml:space="preserve">Extrabudgetary funds</t>
  </si>
  <si>
    <t xml:space="preserve">Revolving funds 2/</t>
  </si>
  <si>
    <t xml:space="preserve">Unemployment insurance fund</t>
  </si>
  <si>
    <t xml:space="preserve">Local governments 2/</t>
  </si>
  <si>
    <t xml:space="preserve">State economic enterprises 3/</t>
  </si>
  <si>
    <t xml:space="preserve">Nonfinancial public sector overall balance 4/</t>
  </si>
  <si>
    <t xml:space="preserve">Interest Expenditure </t>
  </si>
  <si>
    <t xml:space="preserve">Interest expenditure (net)</t>
  </si>
  <si>
    <t xml:space="preserve">External Finance</t>
  </si>
  <si>
    <t xml:space="preserve">External Amortization</t>
  </si>
  <si>
    <t xml:space="preserve">External amortization</t>
  </si>
  <si>
    <t xml:space="preserve">External borrowing</t>
  </si>
  <si>
    <t xml:space="preserve">Domestic Borrowing</t>
  </si>
  <si>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sector</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</si>
  <si>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decrease</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</si>
  <si>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decrease</t>
    </r>
    <r>
      <rPr>
        <sz val="11"/>
        <color rgb="FF000000"/>
        <rFont val="Calibri"/>
        <family val="2"/>
        <charset val="134"/>
      </rPr>
      <t xml:space="preserve"> </t>
    </r>
    <r>
      <rPr>
        <sz val="11"/>
        <color rgb="FF000000"/>
        <rFont val="Arial"/>
        <family val="3"/>
        <charset val="134"/>
      </rPr>
      <t xml:space="preserve">6/</t>
    </r>
  </si>
  <si>
    <t xml:space="preserve">Recurrent expenditure check </t>
  </si>
  <si>
    <t xml:space="preserve">TV</t>
  </si>
  <si>
    <t xml:space="preserve"> Tuvalu: Summary Operations of the General Government</t>
  </si>
  <si>
    <t xml:space="preserve">(  Australian dollars)</t>
  </si>
  <si>
    <t xml:space="preserve">Budget </t>
  </si>
  <si>
    <r>
      <rPr>
        <sz val="11"/>
        <color rgb="FF000000"/>
        <rFont val="Segoe UI"/>
        <family val="3"/>
        <charset val="134"/>
      </rPr>
      <t xml:space="preserve">Total</t>
    </r>
    <r>
      <rPr>
        <sz val="11"/>
        <color rgb="FF000000"/>
        <rFont val="Calibri"/>
        <family val="2"/>
        <charset val="134"/>
      </rPr>
      <t xml:space="preserve"> R</t>
    </r>
    <r>
      <rPr>
        <sz val="11"/>
        <color rgb="FF000000"/>
        <rFont val="Segoe UI"/>
        <family val="3"/>
        <charset val="134"/>
      </rPr>
      <t xml:space="preserve">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G</t>
    </r>
    <r>
      <rPr>
        <sz val="11"/>
        <color rgb="FF000000"/>
        <rFont val="Segoe UI"/>
        <family val="3"/>
        <charset val="134"/>
      </rPr>
      <t xml:space="preserve">rants</t>
    </r>
  </si>
  <si>
    <r>
      <rPr>
        <sz val="11"/>
        <color rgb="FF000000"/>
        <rFont val="Segoe UI"/>
        <family val="3"/>
        <charset val="134"/>
      </rPr>
      <t xml:space="preserve">Tax</t>
    </r>
    <r>
      <rPr>
        <sz val="11"/>
        <color rgb="FF000000"/>
        <rFont val="Calibri"/>
        <family val="2"/>
        <charset val="134"/>
      </rPr>
      <t xml:space="preserve"> R</t>
    </r>
    <r>
      <rPr>
        <sz val="11"/>
        <color rgb="FF000000"/>
        <rFont val="Segoe UI"/>
        <family val="3"/>
        <charset val="134"/>
      </rPr>
      <t xml:space="preserve">evenue</t>
    </r>
  </si>
  <si>
    <r>
      <rPr>
        <sz val="11"/>
        <color rgb="FF000000"/>
        <rFont val="Segoe UI"/>
        <family val="3"/>
        <charset val="134"/>
      </rPr>
      <t xml:space="preserve">Personal</t>
    </r>
    <r>
      <rPr>
        <sz val="11"/>
        <color rgb="FF000000"/>
        <rFont val="Calibri"/>
        <family val="2"/>
        <charset val="134"/>
      </rPr>
      <t xml:space="preserve"> I</t>
    </r>
    <r>
      <rPr>
        <sz val="11"/>
        <color rgb="FF000000"/>
        <rFont val="Segoe UI"/>
        <family val="3"/>
        <charset val="134"/>
      </rPr>
      <t xml:space="preserve">ncome</t>
    </r>
    <r>
      <rPr>
        <sz val="11"/>
        <color rgb="FF000000"/>
        <rFont val="Calibri"/>
        <family val="2"/>
        <charset val="134"/>
      </rPr>
      <t xml:space="preserve"> T</t>
    </r>
    <r>
      <rPr>
        <sz val="11"/>
        <color rgb="FF000000"/>
        <rFont val="Segoe UI"/>
        <family val="3"/>
        <charset val="134"/>
      </rPr>
      <t xml:space="preserve">ax</t>
    </r>
  </si>
  <si>
    <r>
      <rPr>
        <sz val="11"/>
        <color rgb="FF000000"/>
        <rFont val="Segoe UI"/>
        <family val="3"/>
        <charset val="134"/>
      </rPr>
      <t xml:space="preserve">Corporate</t>
    </r>
    <r>
      <rPr>
        <sz val="11"/>
        <color rgb="FF000000"/>
        <rFont val="Calibri"/>
        <family val="2"/>
        <charset val="134"/>
      </rPr>
      <t xml:space="preserve"> I</t>
    </r>
    <r>
      <rPr>
        <sz val="11"/>
        <color rgb="FF000000"/>
        <rFont val="Segoe UI"/>
        <family val="3"/>
        <charset val="134"/>
      </rPr>
      <t xml:space="preserve">ncome</t>
    </r>
    <r>
      <rPr>
        <sz val="11"/>
        <color rgb="FF000000"/>
        <rFont val="Calibri"/>
        <family val="2"/>
        <charset val="134"/>
      </rPr>
      <t xml:space="preserve"> T</t>
    </r>
    <r>
      <rPr>
        <sz val="11"/>
        <color rgb="FF000000"/>
        <rFont val="Segoe UI"/>
        <family val="3"/>
        <charset val="134"/>
      </rPr>
      <t xml:space="preserve">ax</t>
    </r>
  </si>
  <si>
    <r>
      <rPr>
        <sz val="11"/>
        <color rgb="FF000000"/>
        <rFont val="Segoe UI"/>
        <family val="3"/>
        <charset val="134"/>
      </rPr>
      <t xml:space="preserve">Consumption and</t>
    </r>
    <r>
      <rPr>
        <sz val="11"/>
        <color rgb="FF000000"/>
        <rFont val="Calibri"/>
        <family val="2"/>
        <charset val="134"/>
      </rPr>
      <t xml:space="preserve"> S</t>
    </r>
    <r>
      <rPr>
        <sz val="11"/>
        <color rgb="FF000000"/>
        <rFont val="Segoe UI"/>
        <family val="3"/>
        <charset val="134"/>
      </rPr>
      <t xml:space="preserve">ales</t>
    </r>
    <r>
      <rPr>
        <sz val="11"/>
        <color rgb="FF000000"/>
        <rFont val="Calibri"/>
        <family val="2"/>
        <charset val="134"/>
      </rPr>
      <t xml:space="preserve"> T</t>
    </r>
    <r>
      <rPr>
        <sz val="11"/>
        <color rgb="FF000000"/>
        <rFont val="Segoe UI"/>
        <family val="3"/>
        <charset val="134"/>
      </rPr>
      <t xml:space="preserve">ax</t>
    </r>
  </si>
  <si>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t>
    </r>
  </si>
  <si>
    <t xml:space="preserve">Excise and Others</t>
  </si>
  <si>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others</t>
    </r>
  </si>
  <si>
    <t xml:space="preserve">Import Duty</t>
  </si>
  <si>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duty</t>
    </r>
  </si>
  <si>
    <t xml:space="preserve"> Fishing License Fees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</si>
  <si>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Fishing</t>
    </r>
    <r>
      <rPr>
        <sz val="11"/>
        <color rgb="FF000000"/>
        <rFont val="Calibri"/>
        <family val="2"/>
        <charset val="134"/>
      </rPr>
      <t xml:space="preserve"> </t>
    </r>
    <r>
      <rPr>
        <sz val="11"/>
        <color rgb="FF000000"/>
        <rFont val="Segoe UI"/>
        <family val="3"/>
        <charset val="134"/>
      </rPr>
      <t xml:space="preserve">license</t>
    </r>
    <r>
      <rPr>
        <sz val="11"/>
        <color rgb="FF000000"/>
        <rFont val="Calibri"/>
        <family val="2"/>
        <charset val="134"/>
      </rPr>
      <t xml:space="preserve"> </t>
    </r>
    <r>
      <rPr>
        <sz val="11"/>
        <color rgb="FF000000"/>
        <rFont val="Segoe UI"/>
        <family val="3"/>
        <charset val="134"/>
      </rPr>
      <t xml:space="preserve">fees</t>
    </r>
  </si>
  <si>
    <t xml:space="preserve">Interest and Dividends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</si>
  <si>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dividends</t>
    </r>
  </si>
  <si>
    <t xml:space="preserve">TV License Fees</t>
  </si>
  <si>
    <r>
      <rPr>
        <sz val="11"/>
        <color rgb="FF000000"/>
        <rFont val="Segoe UI"/>
        <family val="3"/>
        <charset val="134"/>
      </rPr>
      <t xml:space="preserve">.TV</t>
    </r>
    <r>
      <rPr>
        <sz val="11"/>
        <color rgb="FF000000"/>
        <rFont val="Calibri"/>
        <family val="2"/>
        <charset val="134"/>
      </rPr>
      <t xml:space="preserve"> </t>
    </r>
    <r>
      <rPr>
        <sz val="11"/>
        <color rgb="FF000000"/>
        <rFont val="Segoe UI"/>
        <family val="3"/>
        <charset val="134"/>
      </rPr>
      <t xml:space="preserve">license</t>
    </r>
    <r>
      <rPr>
        <sz val="11"/>
        <color rgb="FF000000"/>
        <rFont val="Calibri"/>
        <family val="2"/>
        <charset val="134"/>
      </rPr>
      <t xml:space="preserve"> </t>
    </r>
    <r>
      <rPr>
        <sz val="11"/>
        <color rgb="FF000000"/>
        <rFont val="Segoe UI"/>
        <family val="3"/>
        <charset val="134"/>
      </rPr>
      <t xml:space="preserve">fees</t>
    </r>
  </si>
  <si>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1/</t>
    </r>
  </si>
  <si>
    <t xml:space="preserve">Tuvalu Medical Treatment Scheme</t>
  </si>
  <si>
    <t xml:space="preserve">TMTS</t>
  </si>
  <si>
    <t xml:space="preserve">Scholarship Programs</t>
  </si>
  <si>
    <r>
      <rPr>
        <sz val="11"/>
        <color rgb="FF000000"/>
        <rFont val="Segoe UI"/>
        <family val="3"/>
        <charset val="134"/>
      </rPr>
      <t xml:space="preserve">Scholarship</t>
    </r>
    <r>
      <rPr>
        <sz val="11"/>
        <color rgb="FF000000"/>
        <rFont val="Calibri"/>
        <family val="2"/>
        <charset val="134"/>
      </rPr>
      <t xml:space="preserve"> </t>
    </r>
    <r>
      <rPr>
        <sz val="11"/>
        <color rgb="FF000000"/>
        <rFont val="Segoe UI"/>
        <family val="3"/>
        <charset val="134"/>
      </rPr>
      <t xml:space="preserve">programs</t>
    </r>
  </si>
  <si>
    <r>
      <rPr>
        <sz val="11"/>
        <color rgb="FF000000"/>
        <rFont val="Arial"/>
        <family val="3"/>
        <charset val="134"/>
      </rPr>
      <t xml:space="preserve">Purchase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</si>
  <si>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</si>
  <si>
    <r>
      <rPr>
        <sz val="11"/>
        <color rgb="FF000000"/>
        <rFont val="Segoe UI"/>
        <family val="3"/>
        <charset val="134"/>
      </rPr>
      <t xml:space="preserve">Capital</t>
    </r>
    <r>
      <rPr>
        <sz val="11"/>
        <color rgb="FF000000"/>
        <rFont val="Calibri"/>
        <family val="2"/>
        <charset val="134"/>
      </rPr>
      <t xml:space="preserve"> E</t>
    </r>
    <r>
      <rPr>
        <sz val="11"/>
        <color rgb="FF000000"/>
        <rFont val="Segoe UI"/>
        <family val="3"/>
        <charset val="134"/>
      </rPr>
      <t xml:space="preserve">xpenditure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</si>
  <si>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</si>
  <si>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Structural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2/</t>
    </r>
  </si>
  <si>
    <t xml:space="preserve">Consolidated Investment Fund</t>
  </si>
  <si>
    <r>
      <rPr>
        <sz val="11"/>
        <color rgb="FF000000"/>
        <rFont val="Segoe UI"/>
        <family val="3"/>
        <charset val="134"/>
      </rPr>
      <t xml:space="preserve">CIF</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-=increase)</t>
    </r>
  </si>
  <si>
    <t xml:space="preserve">AE</t>
  </si>
  <si>
    <t xml:space="preserve">United Arab Emirates: Consolidated General Government Finances</t>
  </si>
  <si>
    <t xml:space="preserve">(  UAE dirhams)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</si>
  <si>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</si>
  <si>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1/</t>
    </r>
  </si>
  <si>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(a+b)</t>
    </r>
  </si>
  <si>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(a)</t>
    </r>
  </si>
  <si>
    <r>
      <rPr>
        <sz val="11"/>
        <color rgb="FF000000"/>
        <rFont val="Arial"/>
        <family val="3"/>
        <charset val="134"/>
      </rPr>
      <t xml:space="preserve">Consumption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fixed</t>
    </r>
    <r>
      <rPr>
        <sz val="11"/>
        <color rgb="FF000000"/>
        <rFont val="Calibri"/>
        <family val="2"/>
        <charset val="134"/>
      </rPr>
      <t xml:space="preserve"> </t>
    </r>
    <r>
      <rPr>
        <sz val="11"/>
        <color rgb="FF000000"/>
        <rFont val="Arial"/>
        <family val="3"/>
        <charset val="134"/>
      </rPr>
      <t xml:space="preserve">capital</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</si>
  <si>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</si>
  <si>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expenses</t>
    </r>
    <r>
      <rPr>
        <sz val="11"/>
        <color rgb="FF000000"/>
        <rFont val="Calibri"/>
        <family val="2"/>
        <charset val="134"/>
      </rPr>
      <t xml:space="preserve"> </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</si>
  <si>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expenses</t>
    </r>
    <r>
      <rPr>
        <sz val="11"/>
        <color rgb="FF000000"/>
        <rFont val="Calibri"/>
        <family val="2"/>
        <charset val="134"/>
      </rPr>
      <t xml:space="preserve"> </t>
    </r>
    <r>
      <rPr>
        <sz val="11"/>
        <color rgb="FF000000"/>
        <rFont val="Arial"/>
        <family val="3"/>
        <charset val="134"/>
      </rPr>
      <t xml:space="preserve">2/</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</si>
  <si>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r>
      <rPr>
        <sz val="11"/>
        <color rgb="FF000000"/>
        <rFont val="Calibri"/>
        <family val="2"/>
        <charset val="134"/>
      </rPr>
      <t xml:space="preserve"> </t>
    </r>
    <r>
      <rPr>
        <sz val="11"/>
        <color rgb="FF000000"/>
        <rFont val="Arial"/>
        <family val="3"/>
        <charset val="134"/>
      </rPr>
      <t xml:space="preserve">(b)</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</si>
  <si>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minus</t>
    </r>
    <r>
      <rPr>
        <sz val="11"/>
        <color rgb="FF000000"/>
        <rFont val="Calibri"/>
        <family val="2"/>
        <charset val="134"/>
      </rPr>
      <t xml:space="preserve"> </t>
    </r>
    <r>
      <rPr>
        <sz val="11"/>
        <color rgb="FF000000"/>
        <rFont val="Arial"/>
        <family val="3"/>
        <charset val="134"/>
      </rPr>
      <t xml:space="preserve">Expense)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</si>
  <si>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lending(+)/borrowing(-)</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minus</t>
    </r>
    <r>
      <rPr>
        <sz val="11"/>
        <color rgb="FF000000"/>
        <rFont val="Calibri"/>
        <family val="2"/>
        <charset val="134"/>
      </rPr>
      <t xml:space="preserve"> </t>
    </r>
    <r>
      <rPr>
        <sz val="11"/>
        <color rgb="FF000000"/>
        <rFont val="Arial"/>
        <family val="3"/>
        <charset val="134"/>
      </rPr>
      <t xml:space="preserve">expenditures)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</si>
  <si>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r>
      <rPr>
        <sz val="11"/>
        <color rgb="FF000000"/>
        <rFont val="Calibri"/>
        <family val="2"/>
        <charset val="134"/>
      </rPr>
      <t xml:space="preserve"> </t>
    </r>
    <r>
      <rPr>
        <sz val="11"/>
        <color rgb="FF000000"/>
        <rFont val="Arial"/>
        <family val="3"/>
        <charset val="134"/>
      </rPr>
      <t xml:space="preserve">1/</t>
    </r>
    <r>
      <rPr>
        <sz val="11"/>
        <color rgb="FF000000"/>
        <rFont val="Calibri"/>
        <family val="2"/>
        <charset val="134"/>
      </rPr>
      <t xml:space="preserve"> </t>
    </r>
    <r>
      <rPr>
        <sz val="11"/>
        <color rgb="FF000000"/>
        <rFont val="Arial"/>
        <family val="3"/>
        <charset val="134"/>
      </rPr>
      <t xml:space="preserve">3/</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</si>
  <si>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incurrence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liabilities</t>
    </r>
  </si>
  <si>
    <t xml:space="preserve">Expense </t>
  </si>
  <si>
    <t xml:space="preserve">Revenue %</t>
  </si>
  <si>
    <t xml:space="preserve">Expenditure %</t>
  </si>
  <si>
    <t xml:space="preserve"> UG</t>
  </si>
  <si>
    <r>
      <rPr>
        <b val="true"/>
        <sz val="11"/>
        <color rgb="FF4B83AD"/>
        <rFont val="Calibri"/>
        <family val="2"/>
        <charset val="1"/>
      </rPr>
      <t xml:space="preserve">Uganda:</t>
    </r>
    <r>
      <rPr>
        <sz val="11"/>
        <color rgb="FF000000"/>
        <rFont val="Calibri"/>
        <family val="2"/>
        <charset val="1"/>
      </rPr>
      <t xml:space="preserve"> </t>
    </r>
    <r>
      <rPr>
        <b val="true"/>
        <sz val="11"/>
        <color rgb="FF4B83AD"/>
        <rFont val="Calibri"/>
        <family val="2"/>
        <charset val="1"/>
      </rPr>
      <t xml:space="preserve">Fiscal</t>
    </r>
    <r>
      <rPr>
        <sz val="11"/>
        <color rgb="FF000000"/>
        <rFont val="Calibri"/>
        <family val="2"/>
        <charset val="1"/>
      </rPr>
      <t xml:space="preserve"> </t>
    </r>
    <r>
      <rPr>
        <b val="true"/>
        <sz val="11"/>
        <color rgb="FF4B83AD"/>
        <rFont val="Calibri"/>
        <family val="2"/>
        <charset val="1"/>
      </rPr>
      <t xml:space="preserve">Operations</t>
    </r>
    <r>
      <rPr>
        <sz val="11"/>
        <color rgb="FF000000"/>
        <rFont val="Calibri"/>
        <family val="2"/>
        <charset val="1"/>
      </rPr>
      <t xml:space="preserve"> </t>
    </r>
    <r>
      <rPr>
        <b val="true"/>
        <sz val="11"/>
        <color rgb="FF4B83AD"/>
        <rFont val="Calibri"/>
        <family val="2"/>
        <charset val="1"/>
      </rPr>
      <t xml:space="preserve">of</t>
    </r>
    <r>
      <rPr>
        <sz val="11"/>
        <color rgb="FF000000"/>
        <rFont val="Calibri"/>
        <family val="2"/>
        <charset val="1"/>
      </rPr>
      <t xml:space="preserve"> </t>
    </r>
    <r>
      <rPr>
        <b val="true"/>
        <sz val="11"/>
        <color rgb="FF4B83AD"/>
        <rFont val="Calibri"/>
        <family val="2"/>
        <charset val="1"/>
      </rPr>
      <t xml:space="preserve">the</t>
    </r>
    <r>
      <rPr>
        <sz val="11"/>
        <color rgb="FF000000"/>
        <rFont val="Calibri"/>
        <family val="2"/>
        <charset val="1"/>
      </rPr>
      <t xml:space="preserve"> </t>
    </r>
    <r>
      <rPr>
        <b val="true"/>
        <sz val="11"/>
        <color rgb="FF4B83AD"/>
        <rFont val="Calibri"/>
        <family val="2"/>
        <charset val="1"/>
      </rPr>
      <t xml:space="preserve">Central</t>
    </r>
    <r>
      <rPr>
        <sz val="11"/>
        <color rgb="FF000000"/>
        <rFont val="Calibri"/>
        <family val="2"/>
        <charset val="1"/>
      </rPr>
      <t xml:space="preserve"> </t>
    </r>
    <r>
      <rPr>
        <b val="true"/>
        <sz val="11"/>
        <color rgb="FF4B83AD"/>
        <rFont val="Calibri"/>
        <family val="2"/>
        <charset val="1"/>
      </rPr>
      <t xml:space="preserve">Government</t>
    </r>
  </si>
  <si>
    <r>
      <rPr>
        <b val="true"/>
        <sz val="11"/>
        <color rgb="FF4B83AD"/>
        <rFont val="Calibri"/>
        <family val="2"/>
        <charset val="1"/>
      </rPr>
      <t xml:space="preserve">(Ugandan</t>
    </r>
    <r>
      <rPr>
        <sz val="11"/>
        <color rgb="FF000000"/>
        <rFont val="Calibri"/>
        <family val="2"/>
        <charset val="1"/>
      </rPr>
      <t xml:space="preserve"> </t>
    </r>
    <r>
      <rPr>
        <b val="true"/>
        <sz val="11"/>
        <color rgb="FF4B83AD"/>
        <rFont val="Calibri"/>
        <family val="2"/>
        <charset val="1"/>
      </rPr>
      <t xml:space="preserve">Shillings)</t>
    </r>
  </si>
  <si>
    <t xml:space="preserve">2014/14</t>
  </si>
  <si>
    <t xml:space="preserve">Infrastructure levy</t>
  </si>
  <si>
    <t xml:space="preserve">L2_revenue </t>
  </si>
  <si>
    <t xml:space="preserve">Budget support </t>
  </si>
  <si>
    <t xml:space="preserve">Transfers to the Uganda Revenue Authority</t>
  </si>
  <si>
    <t xml:space="preserve">Development expenditures</t>
  </si>
  <si>
    <t xml:space="preserve">Externally-financed projects</t>
  </si>
  <si>
    <t xml:space="preserve">Government of Uganda investment</t>
  </si>
  <si>
    <t xml:space="preserve">Net lending and investment</t>
  </si>
  <si>
    <t xml:space="preserve">Other spending</t>
  </si>
  <si>
    <t xml:space="preserve">Concessional Project Loans</t>
  </si>
  <si>
    <t xml:space="preserve">Concessional project loans</t>
  </si>
  <si>
    <t xml:space="preserve">Non-concessional Borrowing</t>
  </si>
  <si>
    <t xml:space="preserve">Non-concessional borrowing</t>
  </si>
  <si>
    <t xml:space="preserve">Amortization (–)</t>
  </si>
  <si>
    <t xml:space="preserve">Other External Financing </t>
  </si>
  <si>
    <t xml:space="preserve">L2_Domestic_finance</t>
  </si>
  <si>
    <t xml:space="preserve">Bank of Uganda</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</si>
  <si>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Petroleum fund withdrawals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</si>
  <si>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Energy fund withdrawals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</si>
  <si>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Government Securities</t>
    </r>
  </si>
  <si>
    <t xml:space="preserve">UA</t>
  </si>
  <si>
    <t xml:space="preserve">  Ukraine: General Government Finances</t>
  </si>
  <si>
    <t xml:space="preserve">( Ukrainian hryvnia)</t>
  </si>
  <si>
    <t xml:space="preserve">Tax on Income, Profits, and Capital Gains</t>
  </si>
  <si>
    <t xml:space="preserve">Tax on income, profits, and capital gains</t>
  </si>
  <si>
    <t xml:space="preserve">Corporate Profit Tax</t>
  </si>
  <si>
    <t xml:space="preserve">Corporate profit tax</t>
  </si>
  <si>
    <t xml:space="preserve">Payroll Tax</t>
  </si>
  <si>
    <t xml:space="preserve">Payroll tax</t>
  </si>
  <si>
    <t xml:space="preserve">Property Tax</t>
  </si>
  <si>
    <t xml:space="preserve">Property tax</t>
  </si>
  <si>
    <t xml:space="preserve">Tax on Goods and Services</t>
  </si>
  <si>
    <t xml:space="preserve">Tax on goods and services</t>
  </si>
  <si>
    <t xml:space="preserve">L4_goods_services_tax</t>
  </si>
  <si>
    <t xml:space="preserve">Tax on International Trade</t>
  </si>
  <si>
    <t xml:space="preserve">Other tax</t>
  </si>
  <si>
    <t xml:space="preserve">Subsidies to Corporations and Enterprises</t>
  </si>
  <si>
    <t xml:space="preserve">Subsidies to corporations and enterprises</t>
  </si>
  <si>
    <t xml:space="preserve">Social Programs (On Budget)</t>
  </si>
  <si>
    <t xml:space="preserve">Social programs (on budget)</t>
  </si>
  <si>
    <t xml:space="preserve">Unemployment, Disability, and Accident Insurance</t>
  </si>
  <si>
    <t xml:space="preserve">Unemployment, disability, and accident insurance</t>
  </si>
  <si>
    <t xml:space="preserve">Other current expenditures</t>
  </si>
  <si>
    <t xml:space="preserve">Discrepancy / Reserve Fund</t>
  </si>
  <si>
    <t xml:space="preserve">Discrepancy / reserve fund</t>
  </si>
  <si>
    <t xml:space="preserve">Unallocated Spending</t>
  </si>
  <si>
    <t xml:space="preserve">Unallocated spending</t>
  </si>
  <si>
    <r>
      <rPr>
        <b val="true"/>
        <sz val="11"/>
        <color rgb="FF000000"/>
        <rFont val="Calibri"/>
        <family val="2"/>
        <charset val="1"/>
      </rPr>
      <t xml:space="preserve">Naftogaz</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</si>
  <si>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General</t>
    </r>
    <r>
      <rPr>
        <sz val="11"/>
        <color rgb="FF000000"/>
        <rFont val="Calibri"/>
        <family val="2"/>
        <charset val="1"/>
      </rPr>
      <t xml:space="preserve"> </t>
    </r>
    <r>
      <rPr>
        <b val="true"/>
        <sz val="11"/>
        <color rgb="FF000000"/>
        <rFont val="Calibri"/>
        <family val="2"/>
        <charset val="1"/>
      </rPr>
      <t xml:space="preserve">government</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Naftogaz</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</si>
  <si>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General</t>
    </r>
    <r>
      <rPr>
        <sz val="11"/>
        <color rgb="FF000000"/>
        <rFont val="Calibri"/>
        <family val="2"/>
        <charset val="1"/>
      </rPr>
      <t xml:space="preserve"> </t>
    </r>
    <r>
      <rPr>
        <b val="true"/>
        <sz val="11"/>
        <color rgb="FF000000"/>
        <rFont val="Calibri"/>
        <family val="2"/>
        <charset val="1"/>
      </rPr>
      <t xml:space="preserve">government</t>
    </r>
    <r>
      <rPr>
        <sz val="11"/>
        <color rgb="FF000000"/>
        <rFont val="Calibri"/>
        <family val="2"/>
        <charset val="1"/>
      </rPr>
      <t xml:space="preserve"> </t>
    </r>
    <r>
      <rPr>
        <b val="true"/>
        <sz val="11"/>
        <color rgb="FF000000"/>
        <rFont val="Calibri"/>
        <family val="2"/>
        <charset val="1"/>
      </rPr>
      <t xml:space="preserve">financing</t>
    </r>
  </si>
  <si>
    <t xml:space="preserve">Net Domestic finance</t>
  </si>
  <si>
    <t xml:space="preserve">Bond Financing</t>
  </si>
  <si>
    <t xml:space="preserve">Bond financing</t>
  </si>
  <si>
    <t xml:space="preserve">Direct Bank Borrowing</t>
  </si>
  <si>
    <t xml:space="preserve">Direct bank borrowing</t>
  </si>
  <si>
    <t xml:space="preserve">Deposit Finance</t>
  </si>
  <si>
    <t xml:space="preserve">Deposit finance</t>
  </si>
  <si>
    <r>
      <rPr>
        <b val="true"/>
        <sz val="11"/>
        <color rgb="FF000000"/>
        <rFont val="Calibri"/>
        <family val="2"/>
        <charset val="1"/>
      </rPr>
      <t xml:space="preserve">Other</t>
    </r>
    <r>
      <rPr>
        <sz val="11"/>
        <color rgb="FF000000"/>
        <rFont val="Calibri"/>
        <family val="2"/>
        <charset val="1"/>
      </rPr>
      <t xml:space="preserve"> </t>
    </r>
    <r>
      <rPr>
        <b val="true"/>
        <sz val="11"/>
        <color rgb="FF000000"/>
        <rFont val="Calibri"/>
        <family val="2"/>
        <charset val="1"/>
      </rPr>
      <t xml:space="preserve">financing</t>
    </r>
  </si>
  <si>
    <t xml:space="preserve">Bank recapitalization</t>
  </si>
  <si>
    <t xml:space="preserve">VAT bonds</t>
  </si>
  <si>
    <r>
      <rPr>
        <b val="true"/>
        <sz val="11"/>
        <color rgb="FF000000"/>
        <rFont val="Calibri"/>
        <family val="2"/>
        <charset val="1"/>
      </rPr>
      <t xml:space="preserve">Naftogaz</t>
    </r>
    <r>
      <rPr>
        <sz val="11"/>
        <color rgb="FF000000"/>
        <rFont val="Calibri"/>
        <family val="2"/>
        <charset val="1"/>
      </rPr>
      <t xml:space="preserve"> </t>
    </r>
    <r>
      <rPr>
        <b val="true"/>
        <sz val="11"/>
        <color rgb="FF000000"/>
        <rFont val="Calibri"/>
        <family val="2"/>
        <charset val="1"/>
      </rPr>
      <t xml:space="preserve">financing</t>
    </r>
  </si>
  <si>
    <t xml:space="preserve">Government financing 2/</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</si>
  <si>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financing</t>
    </r>
  </si>
  <si>
    <t xml:space="preserve">income tax</t>
  </si>
  <si>
    <t xml:space="preserve">goods tax</t>
  </si>
  <si>
    <t xml:space="preserve">Social benefits check </t>
  </si>
  <si>
    <t xml:space="preserve">UY</t>
  </si>
  <si>
    <t xml:space="preserve">Uruguay: Statement of Operations of the Central Government</t>
  </si>
  <si>
    <t xml:space="preserve">(  Uruguayan peso)</t>
  </si>
  <si>
    <t xml:space="preserve">Net operating balance 2/</t>
  </si>
  <si>
    <t xml:space="preserve">Net lending (+) borrowing (-)</t>
  </si>
  <si>
    <r>
      <rPr>
        <sz val="11"/>
        <color rgb="FF000000"/>
        <rFont val="Calibri"/>
        <family val="2"/>
        <charset val="1"/>
      </rPr>
      <t xml:space="preserve">Net acquisition of financial assets  </t>
    </r>
    <r>
      <rPr>
        <sz val="11"/>
        <color rgb="FFFFFFFF"/>
        <rFont val="Calibri"/>
        <family val="2"/>
        <charset val="1"/>
      </rPr>
      <t xml:space="preserve">4/</t>
    </r>
  </si>
  <si>
    <r>
      <rPr>
        <i val="true"/>
        <sz val="11"/>
        <color rgb="FF000000"/>
        <rFont val="Calibri"/>
        <family val="2"/>
        <charset val="1"/>
      </rPr>
      <t xml:space="preserve">By</t>
    </r>
    <r>
      <rPr>
        <sz val="11"/>
        <color rgb="FF000000"/>
        <rFont val="Calibri"/>
        <family val="2"/>
        <charset val="1"/>
      </rPr>
      <t xml:space="preserve"> </t>
    </r>
    <r>
      <rPr>
        <i val="true"/>
        <sz val="11"/>
        <color rgb="FF000000"/>
        <rFont val="Calibri"/>
        <family val="2"/>
        <charset val="1"/>
      </rPr>
      <t xml:space="preserve">instrument</t>
    </r>
  </si>
  <si>
    <t xml:space="preserve">Equity and shares</t>
  </si>
  <si>
    <t xml:space="preserve">Insurance technical reserves</t>
  </si>
  <si>
    <r>
      <rPr>
        <i val="true"/>
        <sz val="11"/>
        <color rgb="FF000000"/>
        <rFont val="Calibri"/>
        <family val="2"/>
        <charset val="1"/>
      </rPr>
      <t xml:space="preserve">By</t>
    </r>
    <r>
      <rPr>
        <sz val="11"/>
        <color rgb="FF000000"/>
        <rFont val="Calibri"/>
        <family val="2"/>
        <charset val="1"/>
      </rPr>
      <t xml:space="preserve"> </t>
    </r>
    <r>
      <rPr>
        <i val="true"/>
        <sz val="11"/>
        <color rgb="FF000000"/>
        <rFont val="Calibri"/>
        <family val="2"/>
        <charset val="1"/>
      </rPr>
      <t xml:space="preserve">residency</t>
    </r>
  </si>
  <si>
    <r>
      <rPr>
        <sz val="11"/>
        <color rgb="FF000000"/>
        <rFont val="Calibri"/>
        <family val="2"/>
        <charset val="1"/>
      </rPr>
      <t xml:space="preserve">Net incurrence of liabilities  </t>
    </r>
    <r>
      <rPr>
        <sz val="11"/>
        <color rgb="FFFFFFFF"/>
        <rFont val="Calibri"/>
        <family val="2"/>
        <charset val="1"/>
      </rPr>
      <t xml:space="preserve">5/</t>
    </r>
  </si>
  <si>
    <t xml:space="preserve">total Revenue check</t>
  </si>
  <si>
    <t xml:space="preserve">UZ</t>
  </si>
  <si>
    <t xml:space="preserve">  Uzbekistan: General Government Consolidated Budget</t>
  </si>
  <si>
    <t xml:space="preserve">(sum)</t>
  </si>
  <si>
    <t xml:space="preserve">Taxes on Incomes and Profits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</si>
  <si>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</si>
  <si>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</si>
  <si>
    <t xml:space="preserve">Mining Tax</t>
  </si>
  <si>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tax</t>
    </r>
  </si>
  <si>
    <t xml:space="preserve">Other Taxes on Gods and Srevices</t>
  </si>
  <si>
    <t xml:space="preserve">Other taxes on Gods and srevices</t>
  </si>
  <si>
    <t xml:space="preserve">Other Budget Revenue (Tax And Nontax)</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</si>
  <si>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nontax)</t>
    </r>
  </si>
  <si>
    <t xml:space="preserve">Social Security Contributions (Pension And Employment Fund)</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</si>
  <si>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r>
      <rPr>
        <sz val="11"/>
        <color rgb="FF000000"/>
        <rFont val="Calibri"/>
        <family val="2"/>
        <charset val="134"/>
      </rPr>
      <t xml:space="preserve"> </t>
    </r>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Fund)</t>
    </r>
  </si>
  <si>
    <r>
      <rPr>
        <sz val="11"/>
        <color rgb="FF000000"/>
        <rFont val="Segoe UI"/>
        <family val="3"/>
        <charset val="134"/>
      </rPr>
      <t xml:space="preserve">Road</t>
    </r>
    <r>
      <rPr>
        <sz val="11"/>
        <color rgb="FF000000"/>
        <rFont val="Calibri"/>
        <family val="2"/>
        <charset val="134"/>
      </rPr>
      <t xml:space="preserve"> </t>
    </r>
    <r>
      <rPr>
        <sz val="11"/>
        <color rgb="FF000000"/>
        <rFont val="Segoe UI"/>
        <family val="3"/>
        <charset val="134"/>
      </rPr>
      <t xml:space="preserve">Fund</t>
    </r>
  </si>
  <si>
    <t xml:space="preserve">Education Development Tax</t>
  </si>
  <si>
    <r>
      <rPr>
        <sz val="11"/>
        <color rgb="FF000000"/>
        <rFont val="Segoe UI"/>
        <family val="3"/>
        <charset val="134"/>
      </rPr>
      <t xml:space="preserve">Education</t>
    </r>
    <r>
      <rPr>
        <sz val="11"/>
        <color rgb="FF000000"/>
        <rFont val="Calibri"/>
        <family val="2"/>
        <charset val="134"/>
      </rPr>
      <t xml:space="preserve"> </t>
    </r>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</si>
  <si>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</si>
  <si>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Socio-Cultural Expenditure (Including Health, Education)</t>
  </si>
  <si>
    <r>
      <rPr>
        <sz val="11"/>
        <color rgb="FF000000"/>
        <rFont val="Segoe UI"/>
        <family val="3"/>
        <charset val="134"/>
      </rPr>
      <t xml:space="preserve">Socio-cultural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education)</t>
    </r>
  </si>
  <si>
    <t xml:space="preserve">Social Safety Net</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</si>
  <si>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safety</t>
    </r>
    <r>
      <rPr>
        <sz val="11"/>
        <color rgb="FF000000"/>
        <rFont val="Calibri"/>
        <family val="2"/>
        <charset val="134"/>
      </rPr>
      <t xml:space="preserve"> </t>
    </r>
    <r>
      <rPr>
        <sz val="11"/>
        <color rgb="FF000000"/>
        <rFont val="Segoe UI"/>
        <family val="3"/>
        <charset val="134"/>
      </rPr>
      <t xml:space="preserve">net</t>
    </r>
  </si>
  <si>
    <t xml:space="preserve">Low-Income Support (In The Budget)</t>
  </si>
  <si>
    <r>
      <rPr>
        <sz val="11"/>
        <color rgb="FF000000"/>
        <rFont val="Segoe UI"/>
        <family val="3"/>
        <charset val="134"/>
      </rPr>
      <t xml:space="preserve">Low-income</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budget)</t>
    </r>
  </si>
  <si>
    <t xml:space="preserve">L2_social_safety</t>
  </si>
  <si>
    <t xml:space="preserve">Pension And Employment Fund</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</si>
  <si>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Fund</t>
    </r>
  </si>
  <si>
    <t xml:space="preserve">Pension Fund</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</si>
  <si>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Fund</t>
    </r>
  </si>
  <si>
    <t xml:space="preserve">L3_pension</t>
  </si>
  <si>
    <t xml:space="preserve">Employment Fund</t>
  </si>
  <si>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Fund</t>
    </r>
  </si>
  <si>
    <t xml:space="preserve">Economy</t>
  </si>
  <si>
    <t xml:space="preserve">Public Authorities and Administration</t>
  </si>
  <si>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authorities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administration</t>
    </r>
  </si>
  <si>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investment</t>
    </r>
  </si>
  <si>
    <t xml:space="preserve">Interest Expenditure</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</si>
  <si>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expenditure</t>
    </r>
  </si>
  <si>
    <t xml:space="preserve">Other Expenditure in The Budget</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</si>
  <si>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budget</t>
    </r>
  </si>
  <si>
    <t xml:space="preserve">Extrabudgetary Expenditure Financed By Grants</t>
  </si>
  <si>
    <r>
      <rPr>
        <sz val="11"/>
        <color rgb="FF000000"/>
        <rFont val="Segoe UI"/>
        <family val="3"/>
        <charset val="134"/>
      </rPr>
      <t xml:space="preserve">Extrabudgetary</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</si>
  <si>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</si>
  <si>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Consolidated</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</si>
  <si>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Reconstruction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Development</t>
    </r>
  </si>
  <si>
    <r>
      <rPr>
        <sz val="11"/>
        <color rgb="FF000000"/>
        <rFont val="Segoe UI"/>
        <family val="3"/>
        <charset val="134"/>
      </rPr>
      <t xml:space="preserve">Own</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3/</t>
    </r>
  </si>
  <si>
    <t xml:space="preserve">Balance</t>
  </si>
  <si>
    <r>
      <rPr>
        <sz val="11"/>
        <color rgb="FF000000"/>
        <rFont val="Segoe UI"/>
        <family val="3"/>
        <charset val="134"/>
      </rPr>
      <t xml:space="preserve">Augmented</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4/</t>
    </r>
  </si>
  <si>
    <t xml:space="preserve">Domestic Banking System</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</si>
  <si>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</si>
  <si>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Reconstruction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Development</t>
    </r>
  </si>
  <si>
    <t xml:space="preserve">Treasury Bills Outside Banks</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</si>
  <si>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bills</t>
    </r>
    <r>
      <rPr>
        <sz val="11"/>
        <color rgb="FF000000"/>
        <rFont val="Calibri"/>
        <family val="2"/>
        <charset val="134"/>
      </rPr>
      <t xml:space="preserve"> </t>
    </r>
    <r>
      <rPr>
        <sz val="11"/>
        <color rgb="FF000000"/>
        <rFont val="Segoe UI"/>
        <family val="3"/>
        <charset val="134"/>
      </rPr>
      <t xml:space="preserve">outside</t>
    </r>
    <r>
      <rPr>
        <sz val="11"/>
        <color rgb="FF000000"/>
        <rFont val="Calibri"/>
        <family val="2"/>
        <charset val="134"/>
      </rPr>
      <t xml:space="preserve"> </t>
    </r>
    <r>
      <rPr>
        <sz val="11"/>
        <color rgb="FF000000"/>
        <rFont val="Segoe UI"/>
        <family val="3"/>
        <charset val="134"/>
      </rPr>
      <t xml:space="preserve">banks</t>
    </r>
  </si>
  <si>
    <t xml:space="preserve">Social safety check </t>
  </si>
  <si>
    <t xml:space="preserve">Pensions check </t>
  </si>
  <si>
    <t xml:space="preserve">VU</t>
  </si>
  <si>
    <t xml:space="preserve"> Vanuatu: Central Government Budgetary Operations</t>
  </si>
  <si>
    <t xml:space="preserve">(  vatu)</t>
  </si>
  <si>
    <t xml:space="preserve">Total revenu and grants</t>
  </si>
  <si>
    <t xml:space="preserve">Revenue (with grants after 2007) </t>
  </si>
  <si>
    <t xml:space="preserve">Taxes on Properties</t>
  </si>
  <si>
    <t xml:space="preserve">Taxes on properties</t>
  </si>
  <si>
    <t xml:space="preserve">International trade</t>
  </si>
  <si>
    <t xml:space="preserve">Other Contributions</t>
  </si>
  <si>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contributions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</si>
  <si>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Net incurrence of liabilities</t>
    </r>
  </si>
  <si>
    <r>
      <rPr>
        <b val="true"/>
        <sz val="11"/>
        <color rgb="FF000000"/>
        <rFont val="Calibri"/>
        <family val="2"/>
        <charset val="1"/>
      </rPr>
      <t xml:space="preserve">Primary</t>
    </r>
    <r>
      <rPr>
        <sz val="11"/>
        <color rgb="FF000000"/>
        <rFont val="Calibri"/>
        <family val="2"/>
        <charset val="1"/>
      </rPr>
      <t xml:space="preserve"> </t>
    </r>
    <r>
      <rPr>
        <b val="true"/>
        <sz val="11"/>
        <color rgb="FF000000"/>
        <rFont val="Calibri"/>
        <family val="2"/>
        <charset val="1"/>
      </rPr>
      <t xml:space="preserve">balance</t>
    </r>
  </si>
  <si>
    <t xml:space="preserve">Foreign financing (net)</t>
  </si>
  <si>
    <t xml:space="preserve">Borrowing </t>
  </si>
  <si>
    <t xml:space="preserve">Concessional Borrowing</t>
  </si>
  <si>
    <t xml:space="preserve">Concessional borrowing</t>
  </si>
  <si>
    <t xml:space="preserve">Domestic Market Borrowing </t>
  </si>
  <si>
    <t xml:space="preserve">Domestic market borrowing (net)</t>
  </si>
  <si>
    <t xml:space="preserve">Other Domestic Borrowing </t>
  </si>
  <si>
    <t xml:space="preserve">Other domestic borrowing (net)</t>
  </si>
  <si>
    <t xml:space="preserve">VN</t>
  </si>
  <si>
    <t xml:space="preserve"> Vietnam: General Government Budgetary Operations</t>
  </si>
  <si>
    <t xml:space="preserve">(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</si>
  <si>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</si>
  <si>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</si>
  <si>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</si>
  <si>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</si>
  <si>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</si>
  <si>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</si>
  <si>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</si>
  <si>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</si>
  <si>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</si>
  <si>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</si>
  <si>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</si>
  <si>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</si>
  <si>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</si>
  <si>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t xml:space="preserve">Official fiscal balance</t>
  </si>
  <si>
    <t xml:space="preserve">Off-budget expenditure and net lending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</si>
  <si>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ODA financed</t>
    </r>
  </si>
  <si>
    <t xml:space="preserve">VDB net lending</t>
  </si>
  <si>
    <t xml:space="preserve">Off-budget investment expenditure</t>
  </si>
  <si>
    <t xml:space="preserve">Foreign (net)</t>
  </si>
  <si>
    <t xml:space="preserve">Net incurrence of financial liabilities</t>
  </si>
  <si>
    <t xml:space="preserve"> Securities</t>
  </si>
  <si>
    <t xml:space="preserve">    Disbursement</t>
  </si>
  <si>
    <t xml:space="preserve"> Amortization</t>
  </si>
  <si>
    <t xml:space="preserve">YE</t>
  </si>
  <si>
    <t xml:space="preserve"> Republic of Yemen: General Government Finances</t>
  </si>
  <si>
    <t xml:space="preserve">( Yemeni rials)</t>
  </si>
  <si>
    <t xml:space="preserve">codes</t>
  </si>
  <si>
    <r>
      <rPr>
        <sz val="11"/>
        <color rgb="FF000000"/>
        <rFont val="Segoe UI"/>
        <family val="3"/>
        <charset val="134"/>
      </rPr>
      <t xml:space="preserve">Hydrocarbon</t>
    </r>
    <r>
      <rPr>
        <sz val="11"/>
        <color rgb="FF000000"/>
        <rFont val="Calibri"/>
        <family val="2"/>
        <charset val="134"/>
      </rPr>
      <t xml:space="preserve"> </t>
    </r>
    <r>
      <rPr>
        <sz val="11"/>
        <color rgb="FF000000"/>
        <rFont val="Segoe UI"/>
        <family val="3"/>
        <charset val="134"/>
      </rPr>
      <t xml:space="preserve">revenue</t>
    </r>
  </si>
  <si>
    <t xml:space="preserve">Crude Oil Exports</t>
  </si>
  <si>
    <r>
      <rPr>
        <sz val="11"/>
        <color rgb="FF000000"/>
        <rFont val="Segoe UI"/>
        <family val="3"/>
        <charset val="134"/>
      </rPr>
      <t xml:space="preserve">Crude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exports</t>
    </r>
  </si>
  <si>
    <t xml:space="preserve">Liquefied Natural Gas  Exports</t>
  </si>
  <si>
    <r>
      <rPr>
        <sz val="11"/>
        <color rgb="FF000000"/>
        <rFont val="Segoe UI"/>
        <family val="3"/>
        <charset val="134"/>
      </rPr>
      <t xml:space="preserve">LNG</t>
    </r>
    <r>
      <rPr>
        <sz val="11"/>
        <color rgb="FF000000"/>
        <rFont val="Calibri"/>
        <family val="2"/>
        <charset val="134"/>
      </rPr>
      <t xml:space="preserve"> </t>
    </r>
    <r>
      <rPr>
        <sz val="11"/>
        <color rgb="FF000000"/>
        <rFont val="Segoe UI"/>
        <family val="3"/>
        <charset val="134"/>
      </rPr>
      <t xml:space="preserve">exports</t>
    </r>
  </si>
  <si>
    <t xml:space="preserve">Hydrocarbon Domestic Revenue</t>
  </si>
  <si>
    <r>
      <rPr>
        <sz val="11"/>
        <color rgb="FF000000"/>
        <rFont val="Segoe UI"/>
        <family val="3"/>
        <charset val="134"/>
      </rPr>
      <t xml:space="preserve">Hydrocarbon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revenue</t>
    </r>
  </si>
  <si>
    <t xml:space="preserve">Custom Taxes</t>
  </si>
  <si>
    <r>
      <rPr>
        <sz val="11"/>
        <color rgb="FF000000"/>
        <rFont val="Segoe UI"/>
        <family val="3"/>
        <charset val="134"/>
      </rPr>
      <t xml:space="preserve">Custom</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</si>
  <si>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Operations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maintenance</t>
    </r>
  </si>
  <si>
    <t xml:space="preserve">Interest Obligations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</si>
  <si>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obligations</t>
    </r>
  </si>
  <si>
    <t xml:space="preserve">Petroleum Products </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</si>
  <si>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products</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LPG)</t>
    </r>
  </si>
  <si>
    <t xml:space="preserve">Electricity</t>
  </si>
  <si>
    <t xml:space="preserve">Social Welfare Fund</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</si>
  <si>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welfare</t>
    </r>
    <r>
      <rPr>
        <sz val="11"/>
        <color rgb="FF000000"/>
        <rFont val="Calibri"/>
        <family val="2"/>
        <charset val="134"/>
      </rPr>
      <t xml:space="preserve"> </t>
    </r>
    <r>
      <rPr>
        <sz val="11"/>
        <color rgb="FF000000"/>
        <rFont val="Segoe UI"/>
        <family val="3"/>
        <charset val="134"/>
      </rPr>
      <t xml:space="preserve">fund</t>
    </r>
  </si>
  <si>
    <t xml:space="preserve">Pensions And Social Security</t>
  </si>
  <si>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</si>
  <si>
    <t xml:space="preserve">Exceptional Spending</t>
  </si>
  <si>
    <r>
      <rPr>
        <sz val="11"/>
        <color rgb="FF000000"/>
        <rFont val="Segoe UI"/>
        <family val="3"/>
        <charset val="134"/>
      </rPr>
      <t xml:space="preserve">Exceptional</t>
    </r>
    <r>
      <rPr>
        <sz val="11"/>
        <color rgb="FF000000"/>
        <rFont val="Calibri"/>
        <family val="2"/>
        <charset val="134"/>
      </rPr>
      <t xml:space="preserve"> </t>
    </r>
    <r>
      <rPr>
        <sz val="11"/>
        <color rgb="FF000000"/>
        <rFont val="Segoe UI"/>
        <family val="3"/>
        <charset val="134"/>
      </rPr>
      <t xml:space="preserve">spending</t>
    </r>
  </si>
  <si>
    <r>
      <rPr>
        <sz val="11"/>
        <color rgb="FF000000"/>
        <rFont val="Calibri"/>
        <family val="2"/>
        <charset val="134"/>
      </rPr>
      <t xml:space="preserve"> F</t>
    </r>
    <r>
      <rPr>
        <sz val="11"/>
        <color rgb="FF000000"/>
        <rFont val="Segoe UI"/>
        <family val="3"/>
        <charset val="134"/>
      </rPr>
      <t xml:space="preserve">oreign</t>
    </r>
    <r>
      <rPr>
        <sz val="11"/>
        <color rgb="FF000000"/>
        <rFont val="Calibri"/>
        <family val="2"/>
        <charset val="134"/>
      </rPr>
      <t xml:space="preserve"> F</t>
    </r>
    <r>
      <rPr>
        <sz val="11"/>
        <color rgb="FF000000"/>
        <rFont val="Segoe UI"/>
        <family val="3"/>
        <charset val="134"/>
      </rPr>
      <t xml:space="preserve">inanced</t>
    </r>
  </si>
  <si>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</si>
  <si>
    <t xml:space="preserve">Domestic Financed</t>
  </si>
  <si>
    <t xml:space="preserve">IMF Extended Credit Facility </t>
  </si>
  <si>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Extended Credit Facility </t>
    </r>
  </si>
  <si>
    <t xml:space="preserve">Hydrocarbon </t>
  </si>
  <si>
    <t xml:space="preserve">Nonhydrocarbon check </t>
  </si>
  <si>
    <t xml:space="preserve">subsidies</t>
  </si>
  <si>
    <t xml:space="preserve">ZM</t>
  </si>
  <si>
    <t xml:space="preserve">  Zambia: Fiscal Operations of the Central Government</t>
  </si>
  <si>
    <t xml:space="preserve">( kwacha)</t>
  </si>
  <si>
    <t xml:space="preserve">Company Income Tax</t>
  </si>
  <si>
    <t xml:space="preserve">Company income tax</t>
  </si>
  <si>
    <t xml:space="preserve">Extraction Royalty</t>
  </si>
  <si>
    <t xml:space="preserve">Extraction royalty</t>
  </si>
  <si>
    <t xml:space="preserve">Excise taxes</t>
  </si>
  <si>
    <t xml:space="preserve"> Clearance of Zesco Tax Arrear</t>
  </si>
  <si>
    <t xml:space="preserve"> Clearance of ZESCO tax arrear</t>
  </si>
  <si>
    <t xml:space="preserve">Debt Reduction</t>
  </si>
  <si>
    <t xml:space="preserve">Debt reduction (including MDRI)</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</si>
  <si>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Mineral Royalty</t>
    </r>
  </si>
  <si>
    <t xml:space="preserve">Memorandum item : ZRA Revenues (Tax + Mineral Royalty)</t>
  </si>
  <si>
    <t xml:space="preserve">Public Service Retrenchment</t>
  </si>
  <si>
    <r>
      <rPr>
        <sz val="11"/>
        <color rgb="FF000000"/>
        <rFont val="Times New Roman"/>
        <family val="3"/>
        <charset val="134"/>
      </rPr>
      <t xml:space="preserve">Public</t>
    </r>
    <r>
      <rPr>
        <sz val="11"/>
        <color rgb="FF000000"/>
        <rFont val="Calibri"/>
        <family val="2"/>
        <charset val="134"/>
      </rPr>
      <t xml:space="preserve"> </t>
    </r>
    <r>
      <rPr>
        <sz val="11"/>
        <color rgb="FF000000"/>
        <rFont val="Times New Roman"/>
        <family val="3"/>
        <charset val="134"/>
      </rPr>
      <t xml:space="preserve">service</t>
    </r>
    <r>
      <rPr>
        <sz val="11"/>
        <color rgb="FF000000"/>
        <rFont val="Calibri"/>
        <family val="2"/>
        <charset val="134"/>
      </rPr>
      <t xml:space="preserve"> </t>
    </r>
    <r>
      <rPr>
        <sz val="11"/>
        <color rgb="FF000000"/>
        <rFont val="Times New Roman"/>
        <family val="3"/>
        <charset val="134"/>
      </rPr>
      <t xml:space="preserve">retrenchment</t>
    </r>
  </si>
  <si>
    <t xml:space="preserve">Recurrent Departmental Charges</t>
  </si>
  <si>
    <r>
      <rPr>
        <sz val="11"/>
        <color rgb="FF000000"/>
        <rFont val="Times New Roman"/>
        <family val="3"/>
        <charset val="134"/>
      </rPr>
      <t xml:space="preserve">Recurrent</t>
    </r>
    <r>
      <rPr>
        <sz val="11"/>
        <color rgb="FF000000"/>
        <rFont val="Calibri"/>
        <family val="2"/>
        <charset val="134"/>
      </rPr>
      <t xml:space="preserve"> </t>
    </r>
    <r>
      <rPr>
        <sz val="11"/>
        <color rgb="FF000000"/>
        <rFont val="Times New Roman"/>
        <family val="3"/>
        <charset val="134"/>
      </rPr>
      <t xml:space="preserve">departmental</t>
    </r>
    <r>
      <rPr>
        <sz val="11"/>
        <color rgb="FF000000"/>
        <rFont val="Calibri"/>
        <family val="2"/>
        <charset val="134"/>
      </rPr>
      <t xml:space="preserve"> </t>
    </r>
    <r>
      <rPr>
        <sz val="11"/>
        <color rgb="FF000000"/>
        <rFont val="Times New Roman"/>
        <family val="3"/>
        <charset val="134"/>
      </rPr>
      <t xml:space="preserve">charges</t>
    </r>
  </si>
  <si>
    <t xml:space="preserve">Transfers And Subsidies</t>
  </si>
  <si>
    <t xml:space="preserve">Fertilizer Support Program</t>
  </si>
  <si>
    <t xml:space="preserve">Fertilizer support program</t>
  </si>
  <si>
    <t xml:space="preserve">L4_Susidies</t>
  </si>
  <si>
    <t xml:space="preserve">Strategic Food Reserve</t>
  </si>
  <si>
    <t xml:space="preserve">Strategic Food Reserve (FRA)</t>
  </si>
  <si>
    <t xml:space="preserve">Fuel</t>
  </si>
  <si>
    <t xml:space="preserve">Intergovernmental Transfers</t>
  </si>
  <si>
    <t xml:space="preserve">Intergovernmental transfers</t>
  </si>
  <si>
    <t xml:space="preserve">Of Which:  Strategic Food Reserve </t>
  </si>
  <si>
    <t xml:space="preserve">Agricultural Expenditure</t>
  </si>
  <si>
    <r>
      <rPr>
        <sz val="11"/>
        <color rgb="FF000000"/>
        <rFont val="Times New Roman"/>
        <family val="3"/>
        <charset val="134"/>
      </rPr>
      <t xml:space="preserve">Agricultural</t>
    </r>
    <r>
      <rPr>
        <sz val="11"/>
        <color rgb="FF000000"/>
        <rFont val="Calibri"/>
        <family val="2"/>
        <charset val="134"/>
      </rPr>
      <t xml:space="preserve"> </t>
    </r>
    <r>
      <rPr>
        <sz val="11"/>
        <color rgb="FF000000"/>
        <rFont val="Times New Roman"/>
        <family val="3"/>
        <charset val="134"/>
      </rPr>
      <t xml:space="preserve">expenditure</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</si>
  <si>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non-donor financed</t>
    </r>
  </si>
  <si>
    <t xml:space="preserve">Domestic arrears payments</t>
  </si>
  <si>
    <t xml:space="preserve">Fiscal Measures</t>
  </si>
  <si>
    <t xml:space="preserve">Statistical Discrepancy (-overfinancing)</t>
  </si>
  <si>
    <t xml:space="preserve">Domestic finance memorandum Item</t>
  </si>
  <si>
    <t xml:space="preserve">Equity And Investment Fund Shares</t>
  </si>
  <si>
    <t xml:space="preserve">BOZ recapitalization</t>
  </si>
  <si>
    <t xml:space="preserve">Budget support, gross</t>
  </si>
  <si>
    <t xml:space="preserve">Project Loans,</t>
  </si>
  <si>
    <t xml:space="preserve">Project loans, gross</t>
  </si>
  <si>
    <t xml:space="preserve">Other, gross</t>
  </si>
  <si>
    <t xml:space="preserve">Other Foreign Finance </t>
  </si>
  <si>
    <t xml:space="preserve">Arrears financing</t>
  </si>
  <si>
    <t xml:space="preserve">external check</t>
  </si>
  <si>
    <t xml:space="preserve">ZW</t>
  </si>
  <si>
    <t xml:space="preserve">Zimbabwe: Central Government Operations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</si>
  <si>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&amp;</t>
    </r>
    <r>
      <rPr>
        <sz val="11"/>
        <color rgb="FF000000"/>
        <rFont val="Calibri"/>
        <family val="2"/>
        <charset val="134"/>
      </rPr>
      <t xml:space="preserve"> </t>
    </r>
    <r>
      <rPr>
        <b val="true"/>
        <sz val="11"/>
        <color rgb="FF000000"/>
        <rFont val="Segoe UI"/>
        <family val="3"/>
        <charset val="134"/>
      </rPr>
      <t xml:space="preserve">on-budget</t>
    </r>
    <r>
      <rPr>
        <sz val="11"/>
        <color rgb="FF000000"/>
        <rFont val="Calibri"/>
        <family val="2"/>
        <charset val="134"/>
      </rPr>
      <t xml:space="preserve"> </t>
    </r>
    <r>
      <rPr>
        <b val="true"/>
        <sz val="11"/>
        <color rgb="FF000000"/>
        <rFont val="Segoe UI"/>
        <family val="3"/>
        <charset val="134"/>
      </rPr>
      <t xml:space="preserve">grants</t>
    </r>
  </si>
  <si>
    <t xml:space="preserve">Other Direct Taxes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</si>
  <si>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direct</t>
    </r>
    <r>
      <rPr>
        <sz val="11"/>
        <color rgb="FF000000"/>
        <rFont val="Calibri"/>
        <family val="2"/>
        <charset val="134"/>
      </rPr>
      <t xml:space="preserve"> </t>
    </r>
    <r>
      <rPr>
        <sz val="11"/>
        <color rgb="FF000000"/>
        <rFont val="Segoe UI"/>
        <family val="3"/>
        <charset val="134"/>
      </rPr>
      <t xml:space="preserve">taxes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</si>
  <si>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Licensing</t>
    </r>
    <r>
      <rPr>
        <sz val="11"/>
        <color rgb="FF000000"/>
        <rFont val="Calibri"/>
        <family val="2"/>
        <charset val="134"/>
      </rPr>
      <t xml:space="preserve"> </t>
    </r>
    <r>
      <rPr>
        <i val="true"/>
        <sz val="11"/>
        <color rgb="FF000000"/>
        <rFont val="Segoe UI"/>
        <family val="3"/>
        <charset val="134"/>
      </rPr>
      <t xml:space="preserve">fees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</si>
  <si>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Diamond</t>
    </r>
    <r>
      <rPr>
        <sz val="11"/>
        <color rgb="FF000000"/>
        <rFont val="Calibri"/>
        <family val="2"/>
        <charset val="134"/>
      </rPr>
      <t xml:space="preserve"> </t>
    </r>
    <r>
      <rPr>
        <i val="true"/>
        <sz val="11"/>
        <color rgb="FF000000"/>
        <rFont val="Segoe UI"/>
        <family val="3"/>
        <charset val="134"/>
      </rPr>
      <t xml:space="preserve">dividends</t>
    </r>
  </si>
  <si>
    <t xml:space="preserve">grants </t>
  </si>
  <si>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grants</t>
    </r>
  </si>
  <si>
    <t xml:space="preserve">Off-Budget Grants </t>
  </si>
  <si>
    <t xml:space="preserve">Off-budget grants </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</si>
  <si>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r>
      <rPr>
        <sz val="11"/>
        <color rgb="FF000000"/>
        <rFont val="Calibri"/>
        <family val="2"/>
        <charset val="134"/>
      </rPr>
      <t xml:space="preserve"> </t>
    </r>
    <r>
      <rPr>
        <b val="true"/>
        <sz val="11"/>
        <color rgb="FF000000"/>
        <rFont val="Segoe UI"/>
        <family val="3"/>
        <charset val="134"/>
      </rPr>
      <t xml:space="preserve">&amp;</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</si>
  <si>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Cash</t>
    </r>
    <r>
      <rPr>
        <sz val="11"/>
        <color rgb="FF000000"/>
        <rFont val="Calibri"/>
        <family val="2"/>
        <charset val="134"/>
      </rPr>
      <t xml:space="preserve"> </t>
    </r>
    <r>
      <rPr>
        <i val="true"/>
        <sz val="11"/>
        <color rgb="FF000000"/>
        <rFont val="Segoe UI"/>
        <family val="3"/>
        <charset val="134"/>
      </rPr>
      <t xml:space="preserve">expenditure</t>
    </r>
  </si>
  <si>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costs</t>
    </r>
  </si>
  <si>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salaries</t>
    </r>
  </si>
  <si>
    <t xml:space="preserve">Benefits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</si>
  <si>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Paid</t>
    </r>
  </si>
  <si>
    <t xml:space="preserve">Goods and Services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</si>
  <si>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transfers</t>
    </r>
  </si>
  <si>
    <t xml:space="preserve">Employment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</si>
  <si>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Employment</t>
    </r>
    <r>
      <rPr>
        <sz val="11"/>
        <color rgb="FF000000"/>
        <rFont val="Calibri"/>
        <family val="2"/>
        <charset val="134"/>
      </rPr>
      <t xml:space="preserve"> </t>
    </r>
    <r>
      <rPr>
        <i val="true"/>
        <sz val="11"/>
        <color rgb="FF000000"/>
        <rFont val="Segoe UI"/>
        <family val="3"/>
        <charset val="134"/>
      </rPr>
      <t xml:space="preserve">costs</t>
    </r>
  </si>
  <si>
    <t xml:space="preserve">L3_grants_transfers</t>
  </si>
  <si>
    <t xml:space="preserve">Referendum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</si>
  <si>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Referendum</t>
    </r>
    <r>
      <rPr>
        <sz val="11"/>
        <color rgb="FF000000"/>
        <rFont val="Calibri"/>
        <family val="2"/>
        <charset val="134"/>
      </rPr>
      <t xml:space="preserve"> </t>
    </r>
    <r>
      <rPr>
        <i val="true"/>
        <sz val="11"/>
        <color rgb="FF000000"/>
        <rFont val="Segoe UI"/>
        <family val="3"/>
        <charset val="134"/>
      </rPr>
      <t xml:space="preserve">costs</t>
    </r>
  </si>
  <si>
    <t xml:space="preserve"> Election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</si>
  <si>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Election</t>
    </r>
    <r>
      <rPr>
        <sz val="11"/>
        <color rgb="FF000000"/>
        <rFont val="Calibri"/>
        <family val="2"/>
        <charset val="134"/>
      </rPr>
      <t xml:space="preserve"> </t>
    </r>
    <r>
      <rPr>
        <i val="true"/>
        <sz val="11"/>
        <color rgb="FF000000"/>
        <rFont val="Segoe UI"/>
        <family val="3"/>
        <charset val="134"/>
      </rPr>
      <t xml:space="preserve">costs</t>
    </r>
  </si>
  <si>
    <t xml:space="preserve">Other Grants and Transfers </t>
  </si>
  <si>
    <t xml:space="preserve">Other grants and transfers </t>
  </si>
  <si>
    <t xml:space="preserve">Otther Recurrent </t>
  </si>
  <si>
    <t xml:space="preserve">Off-budget expenditure </t>
  </si>
  <si>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(commitment</t>
    </r>
    <r>
      <rPr>
        <sz val="11"/>
        <color rgb="FF000000"/>
        <rFont val="Calibri"/>
        <family val="2"/>
        <charset val="134"/>
      </rPr>
      <t xml:space="preserve"> </t>
    </r>
    <r>
      <rPr>
        <b val="true"/>
        <sz val="11"/>
        <color rgb="FF000000"/>
        <rFont val="Segoe UI"/>
        <family val="3"/>
        <charset val="134"/>
      </rPr>
      <t xml:space="preserve">basis)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</si>
  <si>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</si>
  <si>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1/</t>
    </r>
  </si>
  <si>
    <t xml:space="preserve">QFA by RBZ</t>
  </si>
  <si>
    <t xml:space="preserve">Overall  balance (incl. QFA by RBZ)</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</si>
  <si>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net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</si>
  <si>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Clearance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statutory</t>
    </r>
    <r>
      <rPr>
        <sz val="11"/>
        <color rgb="FF000000"/>
        <rFont val="Calibri"/>
        <family val="2"/>
        <charset val="134"/>
      </rPr>
      <t xml:space="preserve"> </t>
    </r>
    <r>
      <rPr>
        <sz val="11"/>
        <color rgb="FF000000"/>
        <rFont val="Segoe UI"/>
        <family val="3"/>
        <charset val="134"/>
      </rPr>
      <t xml:space="preserve">reserves</t>
    </r>
  </si>
  <si>
    <t xml:space="preserve">Non-bank</t>
  </si>
  <si>
    <t xml:space="preserve">Movement in Zimbabwe'S Special Drawing Rights Holdings (Net)</t>
  </si>
  <si>
    <r>
      <rPr>
        <sz val="11"/>
        <color rgb="FF000000"/>
        <rFont val="Segoe UI"/>
        <family val="3"/>
        <charset val="134"/>
      </rPr>
      <t xml:space="preserve">Movement</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Zimbabwe's</t>
    </r>
    <r>
      <rPr>
        <sz val="11"/>
        <color rgb="FF000000"/>
        <rFont val="Calibri"/>
        <family val="2"/>
        <charset val="134"/>
      </rPr>
      <t xml:space="preserve"> </t>
    </r>
    <r>
      <rPr>
        <sz val="11"/>
        <color rgb="FF000000"/>
        <rFont val="Segoe UI"/>
        <family val="3"/>
        <charset val="134"/>
      </rPr>
      <t xml:space="preserve">SDR</t>
    </r>
    <r>
      <rPr>
        <sz val="11"/>
        <color rgb="FF000000"/>
        <rFont val="Calibri"/>
        <family val="2"/>
        <charset val="134"/>
      </rPr>
      <t xml:space="preserve"> </t>
    </r>
    <r>
      <rPr>
        <sz val="11"/>
        <color rgb="FF000000"/>
        <rFont val="Segoe UI"/>
        <family val="3"/>
        <charset val="134"/>
      </rPr>
      <t xml:space="preserve">holdings</t>
    </r>
    <r>
      <rPr>
        <sz val="11"/>
        <color rgb="FF000000"/>
        <rFont val="Calibri"/>
        <family val="2"/>
        <charset val="134"/>
      </rPr>
      <t xml:space="preserve"> </t>
    </r>
    <r>
      <rPr>
        <sz val="11"/>
        <color rgb="FF000000"/>
        <rFont val="Segoe UI"/>
        <family val="3"/>
        <charset val="134"/>
      </rPr>
      <t xml:space="preserve">(net)</t>
    </r>
  </si>
  <si>
    <t xml:space="preserve">L2_arrears</t>
  </si>
  <si>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accumulation</t>
    </r>
  </si>
  <si>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clearance</t>
    </r>
  </si>
  <si>
    <t xml:space="preserve">Principal</t>
  </si>
  <si>
    <r>
      <rPr>
        <b val="true"/>
        <sz val="11"/>
        <color rgb="FF000000"/>
        <rFont val="Segoe UI"/>
        <family val="3"/>
        <charset val="134"/>
      </rPr>
      <t xml:space="preserve">Statistical</t>
    </r>
    <r>
      <rPr>
        <sz val="11"/>
        <color rgb="FF000000"/>
        <rFont val="Calibri"/>
        <family val="2"/>
        <charset val="134"/>
      </rPr>
      <t xml:space="preserve"> </t>
    </r>
    <r>
      <rPr>
        <b val="true"/>
        <sz val="11"/>
        <color rgb="FF000000"/>
        <rFont val="Segoe UI"/>
        <family val="3"/>
        <charset val="134"/>
      </rPr>
      <t xml:space="preserve">discrepancy</t>
    </r>
    <r>
      <rPr>
        <sz val="11"/>
        <color rgb="FF000000"/>
        <rFont val="Calibri"/>
        <family val="2"/>
        <charset val="134"/>
      </rPr>
      <t xml:space="preserve"> </t>
    </r>
    <r>
      <rPr>
        <b val="true"/>
        <sz val="11"/>
        <color rgb="FF000000"/>
        <rFont val="Segoe UI"/>
        <family val="3"/>
        <charset val="134"/>
      </rPr>
      <t xml:space="preserve">/</t>
    </r>
    <r>
      <rPr>
        <sz val="11"/>
        <color rgb="FF000000"/>
        <rFont val="Calibri"/>
        <family val="2"/>
        <charset val="134"/>
      </rPr>
      <t xml:space="preserve"> </t>
    </r>
    <r>
      <rPr>
        <b val="true"/>
        <sz val="11"/>
        <color rgb="FF000000"/>
        <rFont val="Segoe UI"/>
        <family val="3"/>
        <charset val="134"/>
      </rPr>
      <t xml:space="preserve">Financing</t>
    </r>
    <r>
      <rPr>
        <sz val="11"/>
        <color rgb="FF000000"/>
        <rFont val="Calibri"/>
        <family val="2"/>
        <charset val="134"/>
      </rPr>
      <t xml:space="preserve"> </t>
    </r>
    <r>
      <rPr>
        <b val="true"/>
        <sz val="11"/>
        <color rgb="FF000000"/>
        <rFont val="Segoe UI"/>
        <family val="3"/>
        <charset val="134"/>
      </rPr>
      <t xml:space="preserve">gap</t>
    </r>
  </si>
  <si>
    <t xml:space="preserve">employment cost </t>
  </si>
</sst>
</file>

<file path=xl/styles.xml><?xml version="1.0" encoding="utf-8"?>
<styleSheet xmlns="http://schemas.openxmlformats.org/spreadsheetml/2006/main">
  <numFmts count="25">
    <numFmt numFmtId="164" formatCode="General"/>
    <numFmt numFmtId="165" formatCode="_-* #,##0.00_-;\-* #,##0.00_-;_-* \-??_-;_-@_-"/>
    <numFmt numFmtId="166" formatCode="#,##0_ "/>
    <numFmt numFmtId="167" formatCode="#,##0.00"/>
    <numFmt numFmtId="168" formatCode="#,##0"/>
    <numFmt numFmtId="169" formatCode="0.0"/>
    <numFmt numFmtId="170" formatCode="0_ "/>
    <numFmt numFmtId="171" formatCode="0.0_ "/>
    <numFmt numFmtId="172" formatCode="0.00"/>
    <numFmt numFmtId="173" formatCode="_-* #,##0_-;\-* #,##0_-;_-* \-??_-;_-@_-"/>
    <numFmt numFmtId="174" formatCode="_-* #,##0.000000_-;\-* #,##0.000000_-;_-* \-??_-;_-@_-"/>
    <numFmt numFmtId="175" formatCode="_-* #,##0.000_-;\-* #,##0.000_-;_-* \-??_-;_-@_-"/>
    <numFmt numFmtId="176" formatCode="0"/>
    <numFmt numFmtId="177" formatCode="0.000000000000000"/>
    <numFmt numFmtId="178" formatCode="#,##0.000000000000000"/>
    <numFmt numFmtId="179" formatCode="0.0000000000000000"/>
    <numFmt numFmtId="180" formatCode="#,##0.0"/>
    <numFmt numFmtId="181" formatCode="#,##0.000"/>
    <numFmt numFmtId="182" formatCode="#,##0.0_ "/>
    <numFmt numFmtId="183" formatCode="0%"/>
    <numFmt numFmtId="184" formatCode="0.000000000000000000"/>
    <numFmt numFmtId="185" formatCode="#,##0.0000"/>
    <numFmt numFmtId="186" formatCode="#,##0_ ;\-#,##0\ "/>
    <numFmt numFmtId="187" formatCode="#,##0.00_ "/>
    <numFmt numFmtId="188" formatCode="0.00%"/>
  </numFmts>
  <fonts count="108">
    <font>
      <sz val="11"/>
      <color rgb="FF000000"/>
      <name val="Calibri"/>
      <family val="2"/>
      <charset val="1"/>
    </font>
    <font>
      <sz val="10"/>
      <name val="Arial"/>
      <family val="0"/>
    </font>
    <font>
      <sz val="10"/>
      <name val="Arial"/>
      <family val="0"/>
    </font>
    <font>
      <sz val="10"/>
      <name val="Arial"/>
      <family val="0"/>
    </font>
    <font>
      <sz val="11"/>
      <color rgb="FF000000"/>
      <name val="Calibri"/>
      <family val="2"/>
      <charset val="134"/>
    </font>
    <font>
      <sz val="10"/>
      <name val="Arial"/>
      <family val="2"/>
      <charset val="1"/>
    </font>
    <font>
      <sz val="10"/>
      <color rgb="FF000000"/>
      <name val="Tahoma"/>
      <family val="2"/>
      <charset val="1"/>
    </font>
    <font>
      <b val="true"/>
      <sz val="11"/>
      <color rgb="FF4B83AD"/>
      <name val="Calibri"/>
      <family val="2"/>
      <charset val="1"/>
    </font>
    <font>
      <sz val="11"/>
      <name val="Calibri"/>
      <family val="2"/>
      <charset val="1"/>
    </font>
    <font>
      <b val="true"/>
      <sz val="10"/>
      <color rgb="FF323232"/>
      <name val="Arial"/>
      <family val="2"/>
      <charset val="1"/>
    </font>
    <font>
      <b val="true"/>
      <sz val="11"/>
      <color rgb="FF000000"/>
      <name val="Calibri"/>
      <family val="2"/>
      <charset val="1"/>
    </font>
    <font>
      <sz val="11"/>
      <color rgb="FF000000"/>
      <name val="Segoe UI"/>
      <family val="3"/>
      <charset val="134"/>
    </font>
    <font>
      <sz val="11"/>
      <color rgb="FF000000"/>
      <name val="Times New Roman"/>
      <family val="1"/>
      <charset val="1"/>
    </font>
    <font>
      <sz val="11"/>
      <color rgb="FF000000"/>
      <name val="Calibri"/>
      <family val="3"/>
      <charset val="134"/>
    </font>
    <font>
      <sz val="11"/>
      <color rgb="FF000000"/>
      <name val="Arial"/>
      <family val="3"/>
      <charset val="134"/>
    </font>
    <font>
      <i val="true"/>
      <sz val="11"/>
      <color rgb="FF000000"/>
      <name val="Segoe UI"/>
      <family val="3"/>
      <charset val="134"/>
    </font>
    <font>
      <b val="true"/>
      <sz val="9"/>
      <color rgb="FF000000"/>
      <name val="Tahoma"/>
      <family val="2"/>
      <charset val="1"/>
    </font>
    <font>
      <sz val="9"/>
      <color rgb="FF000000"/>
      <name val="Tahoma"/>
      <family val="2"/>
      <charset val="1"/>
    </font>
    <font>
      <sz val="12"/>
      <color rgb="FF000000"/>
      <name val="Calibri"/>
      <family val="2"/>
      <charset val="1"/>
    </font>
    <font>
      <sz val="9"/>
      <color rgb="FF333333"/>
      <name val="Segoe UI"/>
      <family val="2"/>
      <charset val="1"/>
    </font>
    <font>
      <sz val="12"/>
      <color rgb="FF000000"/>
      <name val="Arial"/>
      <family val="3"/>
      <charset val="134"/>
    </font>
    <font>
      <sz val="12"/>
      <color rgb="FF000000"/>
      <name val="Calibri"/>
      <family val="2"/>
      <charset val="134"/>
    </font>
    <font>
      <sz val="12"/>
      <color rgb="FF000000"/>
      <name val="Calibri"/>
      <family val="3"/>
      <charset val="134"/>
    </font>
    <font>
      <sz val="12"/>
      <color rgb="FF000000"/>
      <name val="Times New Roman"/>
      <family val="3"/>
      <charset val="134"/>
    </font>
    <font>
      <i val="true"/>
      <sz val="12"/>
      <color rgb="FF000000"/>
      <name val="Arial"/>
      <family val="3"/>
      <charset val="134"/>
    </font>
    <font>
      <sz val="10"/>
      <color rgb="FF505050"/>
      <name val="Arial"/>
      <family val="2"/>
      <charset val="1"/>
    </font>
    <font>
      <sz val="9"/>
      <color rgb="FF000000"/>
      <name val="Calibri"/>
      <family val="2"/>
      <charset val="1"/>
    </font>
    <font>
      <sz val="11"/>
      <color rgb="FF000000"/>
      <name val="Times New Roman"/>
      <family val="3"/>
      <charset val="134"/>
    </font>
    <font>
      <sz val="11"/>
      <color rgb="FF000000"/>
      <name val="Arial"/>
      <family val="2"/>
      <charset val="1"/>
    </font>
    <font>
      <b val="true"/>
      <sz val="11"/>
      <color rgb="FF000000"/>
      <name val="Arial"/>
      <family val="3"/>
      <charset val="134"/>
    </font>
    <font>
      <i val="true"/>
      <sz val="11"/>
      <color rgb="FF000000"/>
      <name val="Arial"/>
      <family val="3"/>
      <charset val="134"/>
    </font>
    <font>
      <i val="true"/>
      <sz val="11"/>
      <color rgb="FF000000"/>
      <name val="Calibri"/>
      <family val="2"/>
      <charset val="1"/>
    </font>
    <font>
      <b val="true"/>
      <sz val="11"/>
      <name val="Calibri"/>
      <family val="2"/>
      <charset val="1"/>
    </font>
    <font>
      <sz val="11"/>
      <color rgb="FF100F0D"/>
      <name val="Segoe UI"/>
      <family val="3"/>
      <charset val="134"/>
    </font>
    <font>
      <b val="true"/>
      <sz val="11"/>
      <color rgb="FF000000"/>
      <name val="Times New Roman"/>
      <family val="3"/>
      <charset val="134"/>
    </font>
    <font>
      <b val="true"/>
      <sz val="11"/>
      <color rgb="FF000000"/>
      <name val="Segoe UI"/>
      <family val="3"/>
      <charset val="134"/>
    </font>
    <font>
      <sz val="11"/>
      <color rgb="FF000000"/>
      <name val="Segoe UI"/>
      <family val="2"/>
      <charset val="1"/>
    </font>
    <font>
      <b val="true"/>
      <i val="true"/>
      <sz val="11"/>
      <color rgb="FF000000"/>
      <name val="Segoe UI"/>
      <family val="3"/>
      <charset val="134"/>
    </font>
    <font>
      <b val="true"/>
      <i val="true"/>
      <sz val="11"/>
      <color rgb="FF000000"/>
      <name val="Calibri"/>
      <family val="2"/>
      <charset val="134"/>
    </font>
    <font>
      <sz val="10"/>
      <color rgb="FF000000"/>
      <name val="Calibri"/>
      <family val="3"/>
      <charset val="134"/>
    </font>
    <font>
      <sz val="12"/>
      <name val="Segoe UI"/>
      <family val="3"/>
      <charset val="134"/>
    </font>
    <font>
      <i val="true"/>
      <sz val="12"/>
      <color rgb="FF000000"/>
      <name val="Calibri"/>
      <family val="2"/>
      <charset val="1"/>
    </font>
    <font>
      <sz val="12"/>
      <color rgb="FF000000"/>
      <name val="Segoe UI"/>
      <family val="3"/>
      <charset val="134"/>
    </font>
    <font>
      <i val="true"/>
      <sz val="12"/>
      <color rgb="FF000000"/>
      <name val="Segoe UI"/>
      <family val="3"/>
      <charset val="134"/>
    </font>
    <font>
      <sz val="10"/>
      <color rgb="FF000000"/>
      <name val="Segoe UI"/>
      <family val="3"/>
      <charset val="134"/>
    </font>
    <font>
      <sz val="11"/>
      <color rgb="FF000000"/>
      <name val="Tahoma"/>
      <family val="2"/>
      <charset val="1"/>
    </font>
    <font>
      <sz val="12"/>
      <color rgb="FF000000"/>
      <name val="Tahoma"/>
      <family val="2"/>
      <charset val="1"/>
    </font>
    <font>
      <b val="true"/>
      <sz val="14"/>
      <color rgb="FF4B83AD"/>
      <name val="Calibri"/>
      <family val="2"/>
      <charset val="1"/>
    </font>
    <font>
      <b val="true"/>
      <sz val="12"/>
      <color rgb="FF4B83AD"/>
      <name val="Calibri"/>
      <family val="2"/>
      <charset val="1"/>
    </font>
    <font>
      <sz val="12"/>
      <name val="Calibri"/>
      <family val="2"/>
      <charset val="1"/>
    </font>
    <font>
      <b val="true"/>
      <sz val="12"/>
      <color rgb="FF000000"/>
      <name val="Calibri"/>
      <family val="2"/>
      <charset val="1"/>
    </font>
    <font>
      <sz val="12"/>
      <color rgb="FF000000"/>
      <name val="Times New Roman"/>
      <family val="1"/>
      <charset val="1"/>
    </font>
    <font>
      <sz val="12"/>
      <color rgb="FF000000"/>
      <name val="Arial"/>
      <family val="2"/>
      <charset val="1"/>
    </font>
    <font>
      <b val="true"/>
      <sz val="11"/>
      <color rgb="FF000000"/>
      <name val="Tahoma"/>
      <family val="2"/>
      <charset val="1"/>
    </font>
    <font>
      <i val="true"/>
      <sz val="11"/>
      <color rgb="FF000000"/>
      <name val="Times New Roman"/>
      <family val="3"/>
      <charset val="134"/>
    </font>
    <font>
      <sz val="11"/>
      <color rgb="FFFF0000"/>
      <name val="Arial"/>
      <family val="3"/>
      <charset val="134"/>
    </font>
    <font>
      <sz val="11"/>
      <color rgb="FFFFFFFF"/>
      <name val="Segoe UI"/>
      <family val="3"/>
      <charset val="134"/>
    </font>
    <font>
      <sz val="11"/>
      <color rgb="FF252525"/>
      <name val="Arial"/>
      <family val="2"/>
      <charset val="1"/>
    </font>
    <font>
      <b val="true"/>
      <sz val="10"/>
      <color rgb="FF000000"/>
      <name val="Segoe UI"/>
      <family val="3"/>
      <charset val="134"/>
    </font>
    <font>
      <sz val="10"/>
      <color rgb="FF000000"/>
      <name val="Calibri"/>
      <family val="2"/>
      <charset val="134"/>
    </font>
    <font>
      <sz val="9"/>
      <color rgb="FF000000"/>
      <name val="ArialMT"/>
      <family val="2"/>
      <charset val="1"/>
    </font>
    <font>
      <b val="true"/>
      <sz val="10"/>
      <color rgb="FF000000"/>
      <name val="Tahoma"/>
      <family val="2"/>
      <charset val="1"/>
    </font>
    <font>
      <sz val="10"/>
      <color rgb="FF323232"/>
      <name val="Arial"/>
      <family val="2"/>
      <charset val="1"/>
    </font>
    <font>
      <b val="true"/>
      <sz val="11"/>
      <color rgb="FF323232"/>
      <name val="Segoe UI"/>
      <family val="2"/>
      <charset val="1"/>
    </font>
    <font>
      <sz val="11"/>
      <color rgb="FF323232"/>
      <name val="Segoe UI"/>
      <family val="2"/>
      <charset val="1"/>
    </font>
    <font>
      <sz val="12"/>
      <color rgb="FF222222"/>
      <name val="Arial"/>
      <family val="2"/>
      <charset val="1"/>
    </font>
    <font>
      <b val="true"/>
      <sz val="9"/>
      <color rgb="FF000000"/>
      <name val="Segoe UI"/>
      <family val="3"/>
      <charset val="134"/>
    </font>
    <font>
      <b val="true"/>
      <sz val="9"/>
      <color rgb="FF000000"/>
      <name val="Calibri"/>
      <family val="2"/>
      <charset val="134"/>
    </font>
    <font>
      <b val="true"/>
      <sz val="10"/>
      <color rgb="FF000000"/>
      <name val="Calibri"/>
      <family val="3"/>
      <charset val="134"/>
    </font>
    <font>
      <sz val="9"/>
      <color rgb="FF000000"/>
      <name val="Segoe UI"/>
      <family val="3"/>
      <charset val="134"/>
    </font>
    <font>
      <b val="true"/>
      <sz val="8"/>
      <color rgb="FF000000"/>
      <name val="Segoe UI"/>
      <family val="3"/>
      <charset val="134"/>
    </font>
    <font>
      <sz val="8"/>
      <color rgb="FF000000"/>
      <name val="Segoe UI"/>
      <family val="3"/>
      <charset val="134"/>
    </font>
    <font>
      <sz val="9"/>
      <color rgb="FF000000"/>
      <name val="Calibri"/>
      <family val="3"/>
      <charset val="134"/>
    </font>
    <font>
      <sz val="8"/>
      <color rgb="FF000000"/>
      <name val="Calibri"/>
      <family val="2"/>
      <charset val="134"/>
    </font>
    <font>
      <i val="true"/>
      <sz val="8"/>
      <color rgb="FF000000"/>
      <name val="Segoe UI"/>
      <family val="3"/>
      <charset val="134"/>
    </font>
    <font>
      <sz val="10"/>
      <color rgb="FF000000"/>
      <name val="Calibri"/>
      <family val="2"/>
      <charset val="1"/>
    </font>
    <font>
      <sz val="11"/>
      <color rgb="FF323232"/>
      <name val="Arial"/>
      <family val="2"/>
      <charset val="1"/>
    </font>
    <font>
      <sz val="12"/>
      <color rgb="FF545454"/>
      <name val="Arial"/>
      <family val="2"/>
      <charset val="1"/>
    </font>
    <font>
      <b val="true"/>
      <sz val="12"/>
      <color rgb="FF6A6A6A"/>
      <name val="Arial"/>
      <family val="2"/>
      <charset val="1"/>
    </font>
    <font>
      <sz val="11"/>
      <color rgb="FF000000"/>
      <name val="Arial Narrow"/>
      <family val="3"/>
      <charset val="134"/>
    </font>
    <font>
      <i val="true"/>
      <sz val="11"/>
      <color rgb="FF000000"/>
      <name val="Calibri"/>
      <family val="3"/>
      <charset val="134"/>
    </font>
    <font>
      <sz val="11"/>
      <color rgb="FF000000"/>
      <name val="Courier New"/>
      <family val="3"/>
      <charset val="1"/>
    </font>
    <font>
      <sz val="8"/>
      <color rgb="FF000000"/>
      <name val="Times New Roman"/>
      <family val="3"/>
      <charset val="134"/>
    </font>
    <font>
      <sz val="11"/>
      <color rgb="FFFF0000"/>
      <name val="Calibri"/>
      <family val="2"/>
      <charset val="1"/>
    </font>
    <font>
      <i val="true"/>
      <sz val="10"/>
      <color rgb="FF000000"/>
      <name val="Segoe UI"/>
      <family val="3"/>
      <charset val="134"/>
    </font>
    <font>
      <sz val="9"/>
      <color rgb="FF000000"/>
      <name val="Arial"/>
      <family val="3"/>
      <charset val="134"/>
    </font>
    <font>
      <strike val="true"/>
      <sz val="11"/>
      <color rgb="FF000000"/>
      <name val="Calibri"/>
      <family val="2"/>
      <charset val="1"/>
    </font>
    <font>
      <b val="true"/>
      <sz val="9"/>
      <color rgb="FF4B83AD"/>
      <name val="Calibri"/>
      <family val="2"/>
      <charset val="1"/>
    </font>
    <font>
      <sz val="9"/>
      <name val="Calibri"/>
      <family val="2"/>
      <charset val="1"/>
    </font>
    <font>
      <b val="true"/>
      <sz val="9"/>
      <color rgb="FF000000"/>
      <name val="Calibri"/>
      <family val="2"/>
      <charset val="1"/>
    </font>
    <font>
      <sz val="9"/>
      <color rgb="FF000000"/>
      <name val="Calibri"/>
      <family val="2"/>
      <charset val="134"/>
    </font>
    <font>
      <sz val="9"/>
      <color rgb="FF000000"/>
      <name val="Times New Roman"/>
      <family val="3"/>
      <charset val="134"/>
    </font>
    <font>
      <sz val="9"/>
      <color rgb="FF000000"/>
      <name val="Segoe UI"/>
      <family val="2"/>
      <charset val="1"/>
    </font>
    <font>
      <sz val="9"/>
      <color rgb="FF505050"/>
      <name val="Arial"/>
      <family val="2"/>
      <charset val="1"/>
    </font>
    <font>
      <sz val="11"/>
      <name val="Arial"/>
      <family val="2"/>
      <charset val="1"/>
    </font>
    <font>
      <sz val="11"/>
      <color rgb="FF000000"/>
      <name val="ArialMT"/>
      <family val="2"/>
      <charset val="1"/>
    </font>
    <font>
      <b val="true"/>
      <sz val="11"/>
      <color rgb="FF000000"/>
      <name val="Segoe UI"/>
      <family val="2"/>
      <charset val="1"/>
    </font>
    <font>
      <sz val="8"/>
      <color rgb="FF000000"/>
      <name val="Arial"/>
      <family val="3"/>
      <charset val="134"/>
    </font>
    <font>
      <sz val="8"/>
      <color rgb="FF000000"/>
      <name val="Calibri"/>
      <family val="3"/>
      <charset val="134"/>
    </font>
    <font>
      <i val="true"/>
      <sz val="8"/>
      <color rgb="FF000000"/>
      <name val="Arial"/>
      <family val="3"/>
      <charset val="134"/>
    </font>
    <font>
      <sz val="7"/>
      <color rgb="FF000000"/>
      <name val="Segoe UI"/>
      <family val="3"/>
      <charset val="134"/>
    </font>
    <font>
      <sz val="11"/>
      <name val="Times New Roman"/>
      <family val="3"/>
      <charset val="134"/>
    </font>
    <font>
      <sz val="11"/>
      <name val="Arial"/>
      <family val="3"/>
      <charset val="134"/>
    </font>
    <font>
      <sz val="11"/>
      <name val="Segoe UI"/>
      <family val="3"/>
      <charset val="134"/>
    </font>
    <font>
      <sz val="11"/>
      <color rgb="FFFFFFFF"/>
      <name val="Calibri"/>
      <family val="2"/>
      <charset val="1"/>
    </font>
    <font>
      <sz val="11"/>
      <color rgb="FF000000"/>
      <name val="Frutiger LT Std 65 "/>
      <family val="3"/>
      <charset val="134"/>
    </font>
    <font>
      <sz val="11"/>
      <color rgb="FF000000"/>
      <name val="Frutiger LT Std 45 "/>
      <family val="3"/>
      <charset val="134"/>
    </font>
    <font>
      <i val="true"/>
      <sz val="11"/>
      <color rgb="FF000000"/>
      <name val="Frutiger LT Std 46 "/>
      <family val="3"/>
      <charset val="134"/>
    </font>
  </fonts>
  <fills count="22">
    <fill>
      <patternFill patternType="none"/>
    </fill>
    <fill>
      <patternFill patternType="gray125"/>
    </fill>
    <fill>
      <patternFill patternType="solid">
        <fgColor rgb="FFD9D9D9"/>
        <bgColor rgb="FFDDDDDD"/>
      </patternFill>
    </fill>
    <fill>
      <patternFill patternType="solid">
        <fgColor rgb="FFA6A6A6"/>
        <bgColor rgb="FFBFBFBF"/>
      </patternFill>
    </fill>
    <fill>
      <patternFill patternType="solid">
        <fgColor rgb="FFBFBFBF"/>
        <bgColor rgb="FFA6A6A6"/>
      </patternFill>
    </fill>
    <fill>
      <patternFill patternType="solid">
        <fgColor rgb="FF00B0F0"/>
        <bgColor rgb="FF33CCCC"/>
      </patternFill>
    </fill>
    <fill>
      <patternFill patternType="solid">
        <fgColor rgb="FF92D050"/>
        <bgColor rgb="FF9BBB59"/>
      </patternFill>
    </fill>
    <fill>
      <patternFill patternType="solid">
        <fgColor rgb="FFFF0000"/>
        <bgColor rgb="FFC00000"/>
      </patternFill>
    </fill>
    <fill>
      <patternFill patternType="solid">
        <fgColor rgb="FFFFFFFF"/>
        <bgColor rgb="FFFFFFCC"/>
      </patternFill>
    </fill>
    <fill>
      <patternFill patternType="solid">
        <fgColor rgb="FFDDE7D6"/>
        <bgColor rgb="FFE2E2E2"/>
      </patternFill>
    </fill>
    <fill>
      <patternFill patternType="solid">
        <fgColor rgb="FF00B050"/>
        <bgColor rgb="FF008080"/>
      </patternFill>
    </fill>
    <fill>
      <patternFill patternType="solid">
        <fgColor rgb="FF558ED5"/>
        <bgColor rgb="FF4F81BD"/>
      </patternFill>
    </fill>
    <fill>
      <patternFill patternType="solid">
        <fgColor rgb="FF808080"/>
        <bgColor rgb="FF6A6A6A"/>
      </patternFill>
    </fill>
    <fill>
      <patternFill patternType="solid">
        <fgColor rgb="FF7030A0"/>
        <bgColor rgb="FF800080"/>
      </patternFill>
    </fill>
    <fill>
      <patternFill patternType="solid">
        <fgColor rgb="FFE2E2E2"/>
        <bgColor rgb="FFDDDDDD"/>
      </patternFill>
    </fill>
    <fill>
      <patternFill patternType="solid">
        <fgColor rgb="FF9BBB59"/>
        <bgColor rgb="FF92D050"/>
      </patternFill>
    </fill>
    <fill>
      <patternFill patternType="solid">
        <fgColor rgb="FF4F81BD"/>
        <bgColor rgb="FF4B83AD"/>
      </patternFill>
    </fill>
    <fill>
      <patternFill patternType="solid">
        <fgColor rgb="FF0070C0"/>
        <bgColor rgb="FF008080"/>
      </patternFill>
    </fill>
    <fill>
      <patternFill patternType="solid">
        <fgColor rgb="FFFFFF00"/>
        <bgColor rgb="FFFFFF00"/>
      </patternFill>
    </fill>
    <fill>
      <patternFill patternType="solid">
        <fgColor rgb="FF8EB4E3"/>
        <bgColor rgb="FFA6A6A6"/>
      </patternFill>
    </fill>
    <fill>
      <patternFill patternType="solid">
        <fgColor rgb="FFC00000"/>
        <bgColor rgb="FFFF0000"/>
      </patternFill>
    </fill>
    <fill>
      <patternFill patternType="solid">
        <fgColor rgb="FFFFC000"/>
        <bgColor rgb="FFFF9900"/>
      </patternFill>
    </fill>
  </fills>
  <borders count="8">
    <border diagonalUp="false" diagonalDown="false">
      <left/>
      <right/>
      <top/>
      <bottom/>
      <diagonal/>
    </border>
    <border diagonalUp="false" diagonalDown="false">
      <left style="medium"/>
      <right style="medium">
        <color rgb="FFDDDDDD"/>
      </right>
      <top style="medium"/>
      <bottom style="medium"/>
      <diagonal/>
    </border>
    <border diagonalUp="false" diagonalDown="false">
      <left style="medium">
        <color rgb="FFDDDDDD"/>
      </left>
      <right style="medium">
        <color rgb="FFDDDDDD"/>
      </right>
      <top style="medium"/>
      <bottom style="medium"/>
      <diagonal/>
    </border>
    <border diagonalUp="false" diagonalDown="false">
      <left style="medium">
        <color rgb="FFDDDDDD"/>
      </left>
      <right style="medium"/>
      <top style="medium"/>
      <bottom style="medium"/>
      <diagonal/>
    </border>
    <border diagonalUp="false" diagonalDown="false">
      <left/>
      <right/>
      <top/>
      <bottom style="medium">
        <color rgb="FFDDDDDD"/>
      </bottom>
      <diagonal/>
    </border>
    <border diagonalUp="false" diagonalDown="false">
      <left style="thin">
        <color rgb="FFD9D9D9"/>
      </left>
      <right style="thin">
        <color rgb="FFD9D9D9"/>
      </right>
      <top style="thin">
        <color rgb="FFD9D9D9"/>
      </top>
      <bottom style="thin">
        <color rgb="FFD9D9D9"/>
      </bottom>
      <diagonal/>
    </border>
    <border diagonalUp="false" diagonalDown="false">
      <left style="thin"/>
      <right style="medium"/>
      <top style="medium"/>
      <bottom style="medium"/>
      <diagonal/>
    </border>
    <border diagonalUp="false" diagonalDown="false">
      <left style="medium"/>
      <right style="medium"/>
      <top style="medium"/>
      <bottom style="mediu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83"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cellStyleXfs>
  <cellXfs count="1009">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21"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center" vertical="top" textRotation="0" wrapText="false" indent="0" shrinkToFit="false"/>
      <protection locked="true" hidden="false"/>
    </xf>
    <xf numFmtId="164" fontId="8" fillId="0" borderId="0" xfId="21" applyFont="true" applyBorder="true" applyAlignment="true" applyProtection="false">
      <alignment horizontal="center" vertical="top"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7" fillId="0" borderId="0" xfId="21" applyFont="true" applyBorder="true" applyAlignment="true" applyProtection="false">
      <alignment horizontal="center" vertical="top" textRotation="0" wrapText="false" indent="0" shrinkToFit="false"/>
      <protection locked="true" hidden="false"/>
    </xf>
    <xf numFmtId="166" fontId="8" fillId="0" borderId="0" xfId="21" applyFont="true" applyBorder="true" applyAlignment="true" applyProtection="false">
      <alignment horizontal="center" vertical="top" textRotation="0" wrapText="false" indent="0" shrinkToFit="false"/>
      <protection locked="true" hidden="false"/>
    </xf>
    <xf numFmtId="166" fontId="0" fillId="0" borderId="0" xfId="21" applyFont="true" applyBorder="true" applyAlignment="true" applyProtection="false">
      <alignment horizontal="center" vertical="top" textRotation="0" wrapText="false" indent="0" shrinkToFit="false"/>
      <protection locked="true" hidden="false"/>
    </xf>
    <xf numFmtId="167" fontId="0" fillId="0" borderId="0" xfId="21" applyFont="true" applyBorder="true" applyAlignment="true" applyProtection="false">
      <alignment horizontal="center" vertical="top" textRotation="0" wrapText="false" indent="0" shrinkToFit="false"/>
      <protection locked="true" hidden="false"/>
    </xf>
    <xf numFmtId="164" fontId="10" fillId="0" borderId="0" xfId="21" applyFont="true" applyBorder="true" applyAlignment="true" applyProtection="false">
      <alignment horizontal="left" vertical="top" textRotation="0" wrapText="false" indent="0" shrinkToFit="false"/>
      <protection locked="true" hidden="false"/>
    </xf>
    <xf numFmtId="164" fontId="10" fillId="2" borderId="0" xfId="21" applyFont="true" applyBorder="true" applyAlignment="true" applyProtection="false">
      <alignment horizontal="general" vertical="top"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right" vertical="bottom" textRotation="0" wrapText="false" indent="0" shrinkToFit="false"/>
      <protection locked="true" hidden="false"/>
    </xf>
    <xf numFmtId="168" fontId="0" fillId="4" borderId="0" xfId="15" applyFont="true" applyBorder="true" applyAlignment="true" applyProtection="true">
      <alignment horizontal="center" vertical="bottom" textRotation="0" wrapText="false" indent="0" shrinkToFit="false"/>
      <protection locked="true" hidden="false"/>
    </xf>
    <xf numFmtId="168" fontId="11" fillId="0" borderId="0" xfId="0" applyFont="true" applyBorder="true" applyAlignment="true" applyProtection="false">
      <alignment horizontal="center" vertical="top"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15" applyFont="true" applyBorder="true" applyAlignment="true" applyProtection="true">
      <alignment horizontal="center" vertical="bottom" textRotation="0" wrapText="false" indent="0" shrinkToFit="false"/>
      <protection locked="true" hidden="false"/>
    </xf>
    <xf numFmtId="168" fontId="14" fillId="0" borderId="0" xfId="15" applyFont="true" applyBorder="true" applyAlignment="true" applyProtection="true">
      <alignment horizontal="center" vertical="top" textRotation="0" wrapText="false" indent="0" shrinkToFit="false"/>
      <protection locked="true" hidden="false"/>
    </xf>
    <xf numFmtId="168" fontId="0" fillId="0" borderId="0" xfId="15" applyFont="true" applyBorder="true" applyAlignment="true" applyProtection="true">
      <alignment horizontal="center" vertical="top" textRotation="0" wrapText="false" indent="0" shrinkToFit="false"/>
      <protection locked="true" hidden="false"/>
    </xf>
    <xf numFmtId="168" fontId="11" fillId="0" borderId="0" xfId="15"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true" applyAlignment="true" applyProtection="false">
      <alignment horizontal="center" vertical="top" textRotation="0" wrapText="false" indent="0" shrinkToFit="false"/>
      <protection locked="true" hidden="false"/>
    </xf>
    <xf numFmtId="168" fontId="13" fillId="0" borderId="0" xfId="15" applyFont="true" applyBorder="true" applyAlignment="true" applyProtection="true">
      <alignment horizontal="center" vertical="top" textRotation="0" wrapText="false" indent="0" shrinkToFit="false"/>
      <protection locked="true" hidden="false"/>
    </xf>
    <xf numFmtId="164" fontId="11"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14" fillId="3" borderId="0" xfId="0" applyFont="true" applyBorder="true" applyAlignment="true" applyProtection="false">
      <alignment horizontal="left" vertical="top" textRotation="0" wrapText="false" indent="0" shrinkToFit="false"/>
      <protection locked="true" hidden="false"/>
    </xf>
    <xf numFmtId="164" fontId="13" fillId="3" borderId="0" xfId="0" applyFont="true" applyBorder="true" applyAlignment="true" applyProtection="false">
      <alignment horizontal="left" vertical="top" textRotation="0" wrapText="false" indent="0" shrinkToFit="false"/>
      <protection locked="true" hidden="false"/>
    </xf>
    <xf numFmtId="164" fontId="0" fillId="3" borderId="0" xfId="21" applyFont="true" applyBorder="tru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right" vertical="bottom" textRotation="0" wrapText="false" indent="0" shrinkToFit="false"/>
      <protection locked="true" hidden="false"/>
    </xf>
    <xf numFmtId="168" fontId="0" fillId="3" borderId="0" xfId="15" applyFont="true" applyBorder="true" applyAlignment="true" applyProtection="true">
      <alignment horizontal="center" vertical="top" textRotation="0" wrapText="false" indent="0" shrinkToFit="false"/>
      <protection locked="true" hidden="false"/>
    </xf>
    <xf numFmtId="164" fontId="8" fillId="0" borderId="0" xfId="21"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8" fontId="9" fillId="0" borderId="0" xfId="0" applyFont="true" applyBorder="false" applyAlignment="false" applyProtection="false">
      <alignment horizontal="general" vertical="bottom" textRotation="0" wrapText="false" indent="0" shrinkToFit="false"/>
      <protection locked="true" hidden="false"/>
    </xf>
    <xf numFmtId="168" fontId="14" fillId="4" borderId="0" xfId="15" applyFont="true" applyBorder="true" applyAlignment="true" applyProtection="true">
      <alignment horizontal="center" vertical="top" textRotation="0" wrapText="false" indent="0" shrinkToFit="false"/>
      <protection locked="true" hidden="false"/>
    </xf>
    <xf numFmtId="168" fontId="0" fillId="4" borderId="0" xfId="15" applyFont="true" applyBorder="true" applyAlignment="true" applyProtection="true">
      <alignment horizontal="center" vertical="top" textRotation="0" wrapText="false" indent="0" shrinkToFit="false"/>
      <protection locked="true" hidden="false"/>
    </xf>
    <xf numFmtId="168" fontId="11" fillId="4" borderId="0" xfId="15" applyFont="true" applyBorder="true" applyAlignment="true" applyProtection="true">
      <alignment horizontal="center" vertical="top" textRotation="0" wrapText="false" indent="0" shrinkToFit="false"/>
      <protection locked="true" hidden="false"/>
    </xf>
    <xf numFmtId="164" fontId="15" fillId="0" borderId="0" xfId="0" applyFont="true" applyBorder="true" applyAlignment="true" applyProtection="false">
      <alignment horizontal="left" vertical="top" textRotation="0" wrapText="false" indent="0" shrinkToFit="false"/>
      <protection locked="true" hidden="false"/>
    </xf>
    <xf numFmtId="164" fontId="13" fillId="0" borderId="0" xfId="0" applyFont="true" applyBorder="true" applyAlignment="true" applyProtection="false">
      <alignment horizontal="right" vertical="top"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top" textRotation="0" wrapText="false" indent="0" shrinkToFit="false"/>
      <protection locked="true" hidden="false"/>
    </xf>
    <xf numFmtId="164" fontId="0" fillId="5"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0" shrinkToFit="false"/>
      <protection locked="true" hidden="false"/>
    </xf>
    <xf numFmtId="164" fontId="0" fillId="4" borderId="0" xfId="0" applyFont="true" applyBorder="false" applyAlignment="true" applyProtection="false">
      <alignment horizontal="center" vertical="bottom" textRotation="0" wrapText="false" indent="0" shrinkToFit="false"/>
      <protection locked="true" hidden="false"/>
    </xf>
    <xf numFmtId="164" fontId="13" fillId="4" borderId="0" xfId="0" applyFont="true" applyBorder="true" applyAlignment="true" applyProtection="false">
      <alignment horizontal="left" vertical="top" textRotation="0" wrapText="false" indent="0" shrinkToFit="false"/>
      <protection locked="true" hidden="false"/>
    </xf>
    <xf numFmtId="168" fontId="11" fillId="5" borderId="0" xfId="15" applyFont="true" applyBorder="true" applyAlignment="true" applyProtection="true">
      <alignment horizontal="center" vertical="top"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6"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6"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18" fillId="0" borderId="0" xfId="21" applyFont="true" applyBorder="true" applyAlignment="true" applyProtection="false">
      <alignment horizontal="center" vertical="top" textRotation="0" wrapText="false" indent="0" shrinkToFit="false"/>
      <protection locked="true" hidden="false"/>
    </xf>
    <xf numFmtId="170" fontId="18" fillId="0" borderId="0" xfId="0" applyFont="true" applyBorder="true" applyAlignment="true" applyProtection="false">
      <alignment horizontal="center" vertical="center" textRotation="0" wrapText="true" indent="0" shrinkToFit="false"/>
      <protection locked="true" hidden="false"/>
    </xf>
    <xf numFmtId="164" fontId="20" fillId="3" borderId="0" xfId="0" applyFont="true" applyBorder="true" applyAlignment="true" applyProtection="false">
      <alignment horizontal="left" vertical="top" textRotation="0" wrapText="false" indent="0" shrinkToFit="false"/>
      <protection locked="true" hidden="false"/>
    </xf>
    <xf numFmtId="164" fontId="0" fillId="3" borderId="0" xfId="0" applyFont="true" applyBorder="true" applyAlignment="true" applyProtection="false">
      <alignment horizontal="left" vertical="top" textRotation="0" wrapText="false" indent="0" shrinkToFit="false"/>
      <protection locked="true" hidden="false"/>
    </xf>
    <xf numFmtId="168" fontId="18" fillId="3" borderId="0" xfId="0" applyFont="true" applyBorder="true" applyAlignment="true" applyProtection="false">
      <alignment horizontal="left" vertical="top" textRotation="0" wrapText="false" indent="0" shrinkToFit="false"/>
      <protection locked="true" hidden="false"/>
    </xf>
    <xf numFmtId="168" fontId="0" fillId="3" borderId="0" xfId="0" applyFont="true" applyBorder="false" applyAlignment="false" applyProtection="false">
      <alignment horizontal="general" vertical="bottom" textRotation="0" wrapText="false" indent="0" shrinkToFit="false"/>
      <protection locked="true" hidden="false"/>
    </xf>
    <xf numFmtId="168" fontId="18" fillId="5" borderId="0" xfId="0" applyFont="true" applyBorder="true" applyAlignment="true" applyProtection="false">
      <alignment horizontal="left" vertical="top" textRotation="0" wrapText="false" indent="0" shrinkToFit="false"/>
      <protection locked="true" hidden="false"/>
    </xf>
    <xf numFmtId="168" fontId="0" fillId="3" borderId="0" xfId="0" applyFont="true" applyBorder="true" applyAlignment="true" applyProtection="false">
      <alignment horizontal="left" vertical="top" textRotation="0" wrapText="false" indent="0" shrinkToFit="false"/>
      <protection locked="true" hidden="false"/>
    </xf>
    <xf numFmtId="168" fontId="18" fillId="3" borderId="0" xfId="21" applyFont="true" applyBorder="true" applyAlignment="true" applyProtection="false">
      <alignment horizontal="center" vertical="top" textRotation="0" wrapText="false" indent="0" shrinkToFit="false"/>
      <protection locked="true" hidden="false"/>
    </xf>
    <xf numFmtId="164" fontId="22" fillId="0" borderId="0" xfId="0" applyFont="true" applyBorder="true" applyAlignment="true" applyProtection="false">
      <alignment horizontal="left" vertical="top" textRotation="0" wrapText="false" indent="0" shrinkToFit="false"/>
      <protection locked="true" hidden="false"/>
    </xf>
    <xf numFmtId="168" fontId="18" fillId="0" borderId="0" xfId="0" applyFont="true" applyBorder="true" applyAlignment="true" applyProtection="false">
      <alignment horizontal="left" vertical="top" textRotation="0" wrapText="false" indent="0" shrinkToFit="false"/>
      <protection locked="true" hidden="false"/>
    </xf>
    <xf numFmtId="164" fontId="22" fillId="0" borderId="0" xfId="0" applyFont="true" applyBorder="true" applyAlignment="true" applyProtection="false">
      <alignment horizontal="center" vertical="top" textRotation="0" wrapText="false" indent="0" shrinkToFit="false"/>
      <protection locked="true" hidden="false"/>
    </xf>
    <xf numFmtId="164" fontId="20"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true" applyAlignment="true" applyProtection="false">
      <alignment horizontal="left" vertical="top" textRotation="0" wrapText="false" indent="0" shrinkToFit="false"/>
      <protection locked="true" hidden="false"/>
    </xf>
    <xf numFmtId="168" fontId="18" fillId="0" borderId="0" xfId="21" applyFont="true" applyBorder="true" applyAlignment="true" applyProtection="false">
      <alignment horizontal="center" vertical="top" textRotation="0" wrapText="false" indent="0" shrinkToFit="false"/>
      <protection locked="true" hidden="false"/>
    </xf>
    <xf numFmtId="164" fontId="20" fillId="0" borderId="0" xfId="0" applyFont="true" applyBorder="true" applyAlignment="true" applyProtection="false">
      <alignment horizontal="right" vertical="top" textRotation="0" wrapText="false" indent="0" shrinkToFit="false"/>
      <protection locked="true" hidden="false"/>
    </xf>
    <xf numFmtId="168" fontId="0" fillId="0" borderId="0" xfId="21" applyFont="true" applyBorder="true" applyAlignment="true" applyProtection="false">
      <alignment horizontal="center" vertical="top" textRotation="0" wrapText="false" indent="0" shrinkToFit="false"/>
      <protection locked="true" hidden="false"/>
    </xf>
    <xf numFmtId="164" fontId="22" fillId="0" borderId="0" xfId="0" applyFont="true" applyBorder="true" applyAlignment="true" applyProtection="false">
      <alignment horizontal="right" vertical="top" textRotation="0" wrapText="false" indent="0" shrinkToFit="false"/>
      <protection locked="true" hidden="false"/>
    </xf>
    <xf numFmtId="164" fontId="18" fillId="0" borderId="0" xfId="0" applyFont="true" applyBorder="false" applyAlignment="true" applyProtection="false">
      <alignment horizontal="right" vertical="bottom" textRotation="0" wrapText="false" indent="0" shrinkToFit="false"/>
      <protection locked="true" hidden="false"/>
    </xf>
    <xf numFmtId="166" fontId="23" fillId="0" borderId="0" xfId="0" applyFont="true" applyBorder="true" applyAlignment="true" applyProtection="false">
      <alignment horizontal="left" vertical="top" textRotation="0" wrapText="false" indent="0" shrinkToFit="false"/>
      <protection locked="true" hidden="false"/>
    </xf>
    <xf numFmtId="168" fontId="0" fillId="5"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right" vertical="top" textRotation="0" wrapText="false" indent="0" shrinkToFit="false"/>
      <protection locked="true" hidden="false"/>
    </xf>
    <xf numFmtId="164" fontId="20" fillId="3" borderId="0" xfId="0" applyFont="true" applyBorder="true" applyAlignment="true" applyProtection="false">
      <alignment horizontal="center" vertical="top" textRotation="0" wrapText="false" indent="0" shrinkToFit="false"/>
      <protection locked="true" hidden="false"/>
    </xf>
    <xf numFmtId="168" fontId="0" fillId="3" borderId="0" xfId="21" applyFont="true" applyBorder="true" applyAlignment="true" applyProtection="false">
      <alignment horizontal="center" vertical="top" textRotation="0" wrapText="false" indent="0" shrinkToFit="false"/>
      <protection locked="true" hidden="false"/>
    </xf>
    <xf numFmtId="164" fontId="20" fillId="0" borderId="0" xfId="0" applyFont="true" applyBorder="true" applyAlignment="true" applyProtection="false">
      <alignment horizontal="left" vertical="top"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true" applyAlignment="true" applyProtection="false">
      <alignment horizontal="right" vertical="top" textRotation="0" wrapText="false" indent="0" shrinkToFit="false"/>
      <protection locked="true" hidden="false"/>
    </xf>
    <xf numFmtId="168" fontId="8" fillId="5" borderId="0" xfId="0" applyFont="true" applyBorder="false" applyAlignment="false" applyProtection="false">
      <alignment horizontal="general" vertical="bottom" textRotation="0" wrapText="false" indent="0" shrinkToFit="false"/>
      <protection locked="true" hidden="false"/>
    </xf>
    <xf numFmtId="168" fontId="18" fillId="0" borderId="0" xfId="0" applyFont="true" applyBorder="true" applyAlignment="true" applyProtection="false">
      <alignment horizontal="center" vertical="center" textRotation="0" wrapText="true" indent="0" shrinkToFit="false"/>
      <protection locked="true" hidden="false"/>
    </xf>
    <xf numFmtId="171" fontId="20" fillId="0" borderId="0" xfId="0" applyFont="true" applyBorder="true" applyAlignment="true" applyProtection="false">
      <alignment horizontal="left" vertical="top" textRotation="0" wrapText="false" indent="0" shrinkToFit="false"/>
      <protection locked="true" hidden="false"/>
    </xf>
    <xf numFmtId="171" fontId="14" fillId="0" borderId="0" xfId="0" applyFont="true" applyBorder="true" applyAlignment="true" applyProtection="false">
      <alignment horizontal="left" vertical="top" textRotation="0" wrapText="false" indent="0" shrinkToFit="false"/>
      <protection locked="true" hidden="false"/>
    </xf>
    <xf numFmtId="168" fontId="0" fillId="7" borderId="0" xfId="0" applyFont="false" applyBorder="false" applyAlignment="false" applyProtection="false">
      <alignment horizontal="general" vertical="bottom" textRotation="0" wrapText="false" indent="0" shrinkToFit="false"/>
      <protection locked="true" hidden="false"/>
    </xf>
    <xf numFmtId="164" fontId="25" fillId="8" borderId="1" xfId="0" applyFont="true" applyBorder="true" applyAlignment="true" applyProtection="false">
      <alignment horizontal="right" vertical="bottom" textRotation="0" wrapText="false" indent="0" shrinkToFit="false"/>
      <protection locked="true" hidden="false"/>
    </xf>
    <xf numFmtId="164" fontId="25" fillId="8" borderId="2" xfId="0" applyFont="true" applyBorder="true" applyAlignment="true" applyProtection="false">
      <alignment horizontal="right" vertical="bottom" textRotation="0" wrapText="false" indent="0" shrinkToFit="false"/>
      <protection locked="true" hidden="false"/>
    </xf>
    <xf numFmtId="167" fontId="25" fillId="8" borderId="2" xfId="0" applyFont="true" applyBorder="true" applyAlignment="true" applyProtection="false">
      <alignment horizontal="right" vertical="bottom" textRotation="0" wrapText="false" indent="0" shrinkToFit="false"/>
      <protection locked="true" hidden="false"/>
    </xf>
    <xf numFmtId="167" fontId="25" fillId="9" borderId="2" xfId="0" applyFont="true" applyBorder="true" applyAlignment="true" applyProtection="false">
      <alignment horizontal="right" vertical="bottom" textRotation="0" wrapText="false" indent="0" shrinkToFit="false"/>
      <protection locked="true" hidden="false"/>
    </xf>
    <xf numFmtId="168" fontId="26" fillId="0" borderId="0" xfId="0" applyFont="true" applyBorder="true" applyAlignment="true" applyProtection="false">
      <alignment horizontal="center" vertical="center" textRotation="0" wrapText="true" indent="0" shrinkToFit="false"/>
      <protection locked="true" hidden="false"/>
    </xf>
    <xf numFmtId="164" fontId="11" fillId="3"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true" applyAlignment="true" applyProtection="false">
      <alignment horizontal="center" vertical="top" textRotation="0" wrapText="false" indent="0" shrinkToFit="false"/>
      <protection locked="true" hidden="false"/>
    </xf>
    <xf numFmtId="168" fontId="14" fillId="0" borderId="0" xfId="0" applyFont="true" applyBorder="true" applyAlignment="true" applyProtection="false">
      <alignment horizontal="center" vertical="top" textRotation="0" wrapText="false" indent="0" shrinkToFit="false"/>
      <protection locked="true" hidden="false"/>
    </xf>
    <xf numFmtId="168" fontId="13" fillId="0" borderId="0" xfId="0" applyFont="true" applyBorder="true" applyAlignment="true" applyProtection="false">
      <alignment horizontal="center" vertical="top" textRotation="0" wrapText="false" indent="0" shrinkToFit="false"/>
      <protection locked="true" hidden="false"/>
    </xf>
    <xf numFmtId="168" fontId="11" fillId="3" borderId="0" xfId="0" applyFont="true" applyBorder="true" applyAlignment="true" applyProtection="false">
      <alignment horizontal="center" vertical="top" textRotation="0" wrapText="false" indent="0" shrinkToFit="false"/>
      <protection locked="true" hidden="false"/>
    </xf>
    <xf numFmtId="168" fontId="27"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true" applyAlignment="true" applyProtection="false">
      <alignment horizontal="left" vertical="top" textRotation="0" wrapText="false" indent="0" shrinkToFit="false"/>
      <protection locked="true" hidden="false"/>
    </xf>
    <xf numFmtId="168" fontId="0" fillId="3" borderId="0" xfId="0" applyFont="true" applyBorder="false" applyAlignment="true" applyProtection="false">
      <alignment horizontal="center" vertical="bottom" textRotation="0" wrapText="false" indent="0" shrinkToFit="false"/>
      <protection locked="true" hidden="false"/>
    </xf>
    <xf numFmtId="168" fontId="0" fillId="3" borderId="0" xfId="0" applyFont="false" applyBorder="false" applyAlignment="true" applyProtection="false">
      <alignment horizontal="center" vertical="bottom" textRotation="0" wrapText="false" indent="0" shrinkToFit="false"/>
      <protection locked="true" hidden="false"/>
    </xf>
    <xf numFmtId="168" fontId="14" fillId="3" borderId="0" xfId="0" applyFont="true" applyBorder="true" applyAlignment="true" applyProtection="false">
      <alignment horizontal="center" vertical="top" textRotation="0" wrapText="false" indent="0" shrinkToFit="false"/>
      <protection locked="true" hidden="false"/>
    </xf>
    <xf numFmtId="168" fontId="0" fillId="3" borderId="0" xfId="0" applyFont="true" applyBorder="true" applyAlignment="true" applyProtection="false">
      <alignment horizontal="center" vertical="top" textRotation="0" wrapText="false" indent="0" shrinkToFit="false"/>
      <protection locked="true" hidden="false"/>
    </xf>
    <xf numFmtId="168" fontId="0" fillId="5"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6" fontId="0" fillId="6" borderId="0" xfId="0" applyFont="false" applyBorder="false" applyAlignment="false" applyProtection="false">
      <alignment horizontal="general" vertical="bottom" textRotation="0" wrapText="false" indent="0" shrinkToFit="false"/>
      <protection locked="true" hidden="false"/>
    </xf>
    <xf numFmtId="164" fontId="10" fillId="4" borderId="0" xfId="21" applyFont="true" applyBorder="true" applyAlignment="true" applyProtection="false">
      <alignment horizontal="general" vertical="top" textRotation="0" wrapText="false" indent="0" shrinkToFit="false"/>
      <protection locked="true" hidden="false"/>
    </xf>
    <xf numFmtId="165" fontId="0" fillId="4" borderId="0" xfId="21" applyFont="true" applyBorder="true" applyAlignment="true" applyProtection="false">
      <alignment horizontal="center" vertical="top" textRotation="0" wrapText="false" indent="0" shrinkToFit="false"/>
      <protection locked="true" hidden="false"/>
    </xf>
    <xf numFmtId="168" fontId="0" fillId="4" borderId="0" xfId="21" applyFont="true" applyBorder="true" applyAlignment="true" applyProtection="false">
      <alignment horizontal="general" vertical="top" textRotation="0" wrapText="false" indent="0" shrinkToFit="false"/>
      <protection locked="true" hidden="false"/>
    </xf>
    <xf numFmtId="164" fontId="0" fillId="4" borderId="0" xfId="21" applyFont="true" applyBorder="true" applyAlignment="true" applyProtection="false">
      <alignment horizontal="center" vertical="top" textRotation="0" wrapText="false" indent="0" shrinkToFit="false"/>
      <protection locked="true" hidden="false"/>
    </xf>
    <xf numFmtId="165" fontId="27" fillId="0" borderId="0" xfId="15" applyFont="true" applyBorder="true" applyAlignment="true" applyProtection="true">
      <alignment horizontal="left" vertical="top" textRotation="0" wrapText="false" indent="0" shrinkToFit="false"/>
      <protection locked="true" hidden="false"/>
    </xf>
    <xf numFmtId="165" fontId="0" fillId="0" borderId="0" xfId="15" applyFont="true" applyBorder="true" applyAlignment="true" applyProtection="true">
      <alignment horizontal="left" vertical="top" textRotation="0" wrapText="false" indent="0" shrinkToFit="false"/>
      <protection locked="true" hidden="false"/>
    </xf>
    <xf numFmtId="165" fontId="14" fillId="0" borderId="0" xfId="15" applyFont="true" applyBorder="true" applyAlignment="true" applyProtection="true">
      <alignment horizontal="left" vertical="top" textRotation="0" wrapText="false" indent="0" shrinkToFit="false"/>
      <protection locked="true" hidden="false"/>
    </xf>
    <xf numFmtId="168" fontId="11" fillId="0" borderId="0" xfId="0" applyFont="true" applyBorder="true" applyAlignment="true" applyProtection="false">
      <alignment horizontal="general" vertical="top" textRotation="0" wrapText="fals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8" fontId="11" fillId="0" borderId="0" xfId="15" applyFont="true" applyBorder="true" applyAlignment="true" applyProtection="true">
      <alignment horizontal="general" vertical="top" textRotation="0" wrapText="false" indent="0" shrinkToFit="false"/>
      <protection locked="true" hidden="false"/>
    </xf>
    <xf numFmtId="168" fontId="0" fillId="0" borderId="0" xfId="0" applyFont="false" applyBorder="false" applyAlignment="true" applyProtection="false">
      <alignment horizontal="general" vertical="bottom" textRotation="0" wrapText="false" indent="0" shrinkToFit="false"/>
      <protection locked="true" hidden="false"/>
    </xf>
    <xf numFmtId="165" fontId="27" fillId="3" borderId="0" xfId="15" applyFont="true" applyBorder="true" applyAlignment="true" applyProtection="true">
      <alignment horizontal="left" vertical="top" textRotation="0" wrapText="false" indent="0" shrinkToFit="false"/>
      <protection locked="true" hidden="false"/>
    </xf>
    <xf numFmtId="165" fontId="0" fillId="3" borderId="0" xfId="15" applyFont="true" applyBorder="true" applyAlignment="true" applyProtection="true">
      <alignment horizontal="left" vertical="top" textRotation="0" wrapText="false" indent="0" shrinkToFit="false"/>
      <protection locked="true" hidden="false"/>
    </xf>
    <xf numFmtId="165" fontId="14" fillId="3" borderId="0" xfId="15" applyFont="true" applyBorder="true" applyAlignment="true" applyProtection="true">
      <alignment horizontal="left" vertical="top"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5" fontId="0" fillId="3" borderId="0" xfId="15" applyFont="true" applyBorder="true" applyAlignment="true" applyProtection="true">
      <alignment horizontal="general" vertical="bottom" textRotation="0" wrapText="false" indent="0" shrinkToFit="false"/>
      <protection locked="true" hidden="false"/>
    </xf>
    <xf numFmtId="164" fontId="14" fillId="0" borderId="0" xfId="0" applyFont="true" applyBorder="true" applyAlignment="true" applyProtection="false">
      <alignment horizontal="center" vertical="top" textRotation="0" wrapText="false" indent="0" shrinkToFit="false"/>
      <protection locked="true" hidden="false"/>
    </xf>
    <xf numFmtId="164" fontId="13" fillId="5" borderId="0" xfId="0" applyFont="true" applyBorder="true" applyAlignment="true" applyProtection="false">
      <alignment horizontal="right" vertical="top" textRotation="0" wrapText="false" indent="0" shrinkToFit="false"/>
      <protection locked="true" hidden="false"/>
    </xf>
    <xf numFmtId="168" fontId="0" fillId="0" borderId="0" xfId="15" applyFont="true" applyBorder="true" applyAlignment="true" applyProtection="true">
      <alignment horizontal="general" vertical="bottom" textRotation="0" wrapText="false" indent="0" shrinkToFit="false"/>
      <protection locked="true" hidden="false"/>
    </xf>
    <xf numFmtId="165" fontId="13" fillId="0" borderId="0" xfId="15" applyFont="true" applyBorder="true" applyAlignment="true" applyProtection="true">
      <alignment horizontal="left" vertical="top" textRotation="0" wrapText="false" indent="0" shrinkToFit="false"/>
      <protection locked="true" hidden="false"/>
    </xf>
    <xf numFmtId="168" fontId="0" fillId="5" borderId="0" xfId="15" applyFont="true" applyBorder="true" applyAlignment="true" applyProtection="true">
      <alignment horizontal="general" vertical="bottom" textRotation="0" wrapText="false" indent="0" shrinkToFit="false"/>
      <protection locked="true" hidden="false"/>
    </xf>
    <xf numFmtId="165" fontId="0" fillId="5" borderId="0" xfId="15" applyFont="true" applyBorder="true" applyAlignment="true" applyProtection="true">
      <alignment horizontal="general" vertical="bottom" textRotation="0" wrapText="false" indent="0" shrinkToFit="false"/>
      <protection locked="true" hidden="false"/>
    </xf>
    <xf numFmtId="165" fontId="11" fillId="0" borderId="0" xfId="15" applyFont="true" applyBorder="true" applyAlignment="true" applyProtection="true">
      <alignment horizontal="left" vertical="top" textRotation="0" wrapText="false" indent="0" shrinkToFit="false"/>
      <protection locked="true" hidden="false"/>
    </xf>
    <xf numFmtId="164" fontId="13" fillId="5" borderId="0" xfId="0" applyFont="true" applyBorder="true" applyAlignment="true" applyProtection="false">
      <alignment horizontal="center" vertical="top" textRotation="0" wrapText="false" indent="0" shrinkToFit="false"/>
      <protection locked="true" hidden="false"/>
    </xf>
    <xf numFmtId="168" fontId="14" fillId="0" borderId="0" xfId="15" applyFont="true" applyBorder="true" applyAlignment="true" applyProtection="true">
      <alignment horizontal="general"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1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0" fontId="0" fillId="6"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29" fillId="3" borderId="0" xfId="0" applyFont="true" applyBorder="true" applyAlignment="true" applyProtection="false">
      <alignment horizontal="left" vertical="top" textRotation="0" wrapText="false" indent="0" shrinkToFit="false"/>
      <protection locked="true" hidden="false"/>
    </xf>
    <xf numFmtId="164" fontId="29" fillId="0"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8" fontId="29"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5" borderId="0" xfId="0" applyFont="true" applyBorder="false" applyAlignment="true" applyProtection="false">
      <alignment horizontal="center" vertical="bottom" textRotation="0" wrapText="false" indent="0" shrinkToFit="false"/>
      <protection locked="true" hidden="false"/>
    </xf>
    <xf numFmtId="168" fontId="14" fillId="5" borderId="0" xfId="0" applyFont="true" applyBorder="true" applyAlignment="true" applyProtection="false">
      <alignment horizontal="center" vertical="top" textRotation="0" wrapText="false" indent="0" shrinkToFit="false"/>
      <protection locked="true" hidden="false"/>
    </xf>
    <xf numFmtId="168" fontId="14" fillId="0" borderId="0" xfId="0" applyFont="true" applyBorder="true" applyAlignment="true" applyProtection="false">
      <alignment horizontal="left" vertical="top" textRotation="0" wrapText="false" indent="0" shrinkToFit="false"/>
      <protection locked="true" hidden="false"/>
    </xf>
    <xf numFmtId="164" fontId="30" fillId="0" borderId="0" xfId="0" applyFont="true" applyBorder="true" applyAlignment="true" applyProtection="false">
      <alignment horizontal="right" vertical="top" textRotation="0" wrapText="false" indent="0" shrinkToFit="false"/>
      <protection locked="true" hidden="false"/>
    </xf>
    <xf numFmtId="164" fontId="0" fillId="5" borderId="0" xfId="0" applyFont="true" applyBorder="true" applyAlignment="true" applyProtection="false">
      <alignment horizontal="left" vertical="top" textRotation="0" wrapText="false" indent="0" shrinkToFit="false"/>
      <protection locked="true" hidden="false"/>
    </xf>
    <xf numFmtId="173" fontId="0" fillId="0" borderId="0" xfId="15" applyFont="true" applyBorder="true" applyAlignment="true" applyProtection="true">
      <alignment horizontal="general" vertical="bottom" textRotation="0" wrapText="false" indent="0" shrinkToFit="false"/>
      <protection locked="true" hidden="false"/>
    </xf>
    <xf numFmtId="164" fontId="25" fillId="9" borderId="2" xfId="0" applyFont="true" applyBorder="true" applyAlignment="true" applyProtection="false">
      <alignment horizontal="right" vertical="bottom" textRotation="0" wrapText="false" indent="0" shrinkToFit="false"/>
      <protection locked="true" hidden="false"/>
    </xf>
    <xf numFmtId="164" fontId="25" fillId="9" borderId="3" xfId="0" applyFont="true" applyBorder="true" applyAlignment="true" applyProtection="false">
      <alignment horizontal="right" vertical="bottom" textRotation="0" wrapText="false" indent="0" shrinkToFit="false"/>
      <protection locked="true" hidden="false"/>
    </xf>
    <xf numFmtId="164" fontId="25" fillId="9" borderId="0" xfId="0" applyFont="true" applyBorder="true" applyAlignment="true" applyProtection="false">
      <alignment horizontal="right" vertical="bottom" textRotation="0" wrapText="false" indent="0" shrinkToFit="false"/>
      <protection locked="true" hidden="false"/>
    </xf>
    <xf numFmtId="168" fontId="27" fillId="3" borderId="0" xfId="0" applyFont="true" applyBorder="true" applyAlignment="true" applyProtection="false">
      <alignment horizontal="center" vertical="top" textRotation="0" wrapText="false" indent="0" shrinkToFit="false"/>
      <protection locked="true" hidden="false"/>
    </xf>
    <xf numFmtId="168" fontId="29" fillId="3" borderId="0" xfId="0" applyFont="true" applyBorder="true" applyAlignment="true" applyProtection="false">
      <alignment horizontal="center" vertical="top" textRotation="0" wrapText="false" indent="0" shrinkToFit="false"/>
      <protection locked="true" hidden="false"/>
    </xf>
    <xf numFmtId="168" fontId="11" fillId="5"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8" fontId="14" fillId="7" borderId="0" xfId="0" applyFont="true" applyBorder="true" applyAlignment="true" applyProtection="false">
      <alignment horizontal="center" vertical="top" textRotation="0" wrapText="false" indent="0" shrinkToFit="false"/>
      <protection locked="true" hidden="false"/>
    </xf>
    <xf numFmtId="164" fontId="0" fillId="3" borderId="0" xfId="0" applyFont="true" applyBorder="false" applyAlignment="true" applyProtection="false">
      <alignment horizontal="center" vertical="bottom" textRotation="0" wrapText="false" indent="0" shrinkToFit="false"/>
      <protection locked="true" hidden="false"/>
    </xf>
    <xf numFmtId="164" fontId="0" fillId="3" borderId="0" xfId="21" applyFont="true" applyBorder="true" applyAlignment="true" applyProtection="false">
      <alignment horizontal="center" vertical="top" textRotation="0" wrapText="false" indent="0" shrinkToFit="false"/>
      <protection locked="true" hidden="false"/>
    </xf>
    <xf numFmtId="164" fontId="14" fillId="0" borderId="0" xfId="0" applyFont="true" applyBorder="true" applyAlignment="true" applyProtection="false">
      <alignment horizontal="left" vertical="top" textRotation="0" wrapText="false" indent="15" shrinkToFit="false"/>
      <protection locked="true" hidden="false"/>
    </xf>
    <xf numFmtId="168" fontId="0" fillId="11" borderId="0" xfId="0" applyFont="false" applyBorder="false" applyAlignment="true" applyProtection="false">
      <alignment horizontal="center" vertical="bottom" textRotation="0" wrapText="false" indent="0" shrinkToFit="false"/>
      <protection locked="true" hidden="false"/>
    </xf>
    <xf numFmtId="164" fontId="27"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true" applyAlignment="true" applyProtection="false">
      <alignment horizontal="left" vertical="top" textRotation="0" wrapText="false" indent="5" shrinkToFit="false"/>
      <protection locked="true" hidden="false"/>
    </xf>
    <xf numFmtId="164" fontId="27" fillId="0" borderId="0" xfId="0" applyFont="true" applyBorder="true" applyAlignment="true" applyProtection="false">
      <alignment horizontal="center" vertical="top" textRotation="0" wrapText="false" indent="0" shrinkToFit="false"/>
      <protection locked="true" hidden="false"/>
    </xf>
    <xf numFmtId="171" fontId="27" fillId="0" borderId="0" xfId="0" applyFont="true" applyBorder="true" applyAlignment="true" applyProtection="false">
      <alignment horizontal="left" vertical="top"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7" borderId="0" xfId="21" applyFont="true" applyBorder="true" applyAlignment="true" applyProtection="false">
      <alignment horizontal="center" vertical="top" textRotation="0" wrapText="false" indent="0" shrinkToFit="false"/>
      <protection locked="true" hidden="false"/>
    </xf>
    <xf numFmtId="168" fontId="10" fillId="0" borderId="0" xfId="21" applyFont="true" applyBorder="true" applyAlignment="true" applyProtection="false">
      <alignment horizontal="left" vertical="top" textRotation="0" wrapText="false" indent="0" shrinkToFit="false"/>
      <protection locked="true" hidden="false"/>
    </xf>
    <xf numFmtId="164" fontId="15" fillId="0" borderId="0" xfId="0" applyFont="true" applyBorder="true" applyAlignment="true" applyProtection="false">
      <alignment horizontal="right" vertical="top" textRotation="0" wrapText="false" indent="0" shrinkToFit="false"/>
      <protection locked="true" hidden="false"/>
    </xf>
    <xf numFmtId="168" fontId="0" fillId="5" borderId="0" xfId="0" applyFont="false" applyBorder="false" applyAlignment="true" applyProtection="false">
      <alignment horizontal="center" vertical="bottom" textRotation="0" wrapText="false" indent="0" shrinkToFit="false"/>
      <protection locked="true" hidden="false"/>
    </xf>
    <xf numFmtId="170" fontId="14" fillId="0" borderId="0" xfId="0" applyFont="true" applyBorder="true" applyAlignment="true" applyProtection="false">
      <alignment horizontal="left" vertical="top" textRotation="0" wrapText="false" indent="0" shrinkToFit="false"/>
      <protection locked="true" hidden="false"/>
    </xf>
    <xf numFmtId="170" fontId="11" fillId="0" borderId="0" xfId="0" applyFont="true" applyBorder="true" applyAlignment="true" applyProtection="false">
      <alignment horizontal="left" vertical="top" textRotation="0" wrapText="false" indent="0" shrinkToFit="false"/>
      <protection locked="true" hidden="false"/>
    </xf>
    <xf numFmtId="166" fontId="11" fillId="0" borderId="0" xfId="0" applyFont="true" applyBorder="true" applyAlignment="true" applyProtection="false">
      <alignment horizontal="left" vertical="top" textRotation="0" wrapText="false" indent="0" shrinkToFit="false"/>
      <protection locked="true" hidden="false"/>
    </xf>
    <xf numFmtId="165" fontId="0" fillId="3" borderId="0" xfId="0" applyFont="true" applyBorder="false" applyAlignment="true" applyProtection="false">
      <alignment horizontal="right" vertical="bottom" textRotation="0" wrapText="false" indent="0" shrinkToFit="false"/>
      <protection locked="true" hidden="false"/>
    </xf>
    <xf numFmtId="165" fontId="0" fillId="3" borderId="0" xfId="15" applyFont="true" applyBorder="true" applyAlignment="true" applyProtection="true">
      <alignment horizontal="right" vertical="top" textRotation="0" wrapText="false" indent="0" shrinkToFit="false"/>
      <protection locked="true" hidden="false"/>
    </xf>
    <xf numFmtId="166" fontId="0" fillId="3" borderId="0" xfId="0" applyFont="true" applyBorder="true" applyAlignment="true" applyProtection="false">
      <alignment horizontal="right" vertical="top" textRotation="0" wrapText="false" indent="0" shrinkToFit="false"/>
      <protection locked="true" hidden="false"/>
    </xf>
    <xf numFmtId="164" fontId="10" fillId="0" borderId="0" xfId="21" applyFont="true" applyBorder="true" applyAlignment="true" applyProtection="false">
      <alignment horizontal="general" vertical="top" textRotation="0" wrapText="false" indent="0" shrinkToFit="false"/>
      <protection locked="true" hidden="false"/>
    </xf>
    <xf numFmtId="173" fontId="0" fillId="0" borderId="0" xfId="15" applyFont="true" applyBorder="true" applyAlignment="true" applyProtection="true">
      <alignment horizontal="center" vertical="center" textRotation="0" wrapText="false" indent="0" shrinkToFit="false"/>
      <protection locked="true" hidden="false"/>
    </xf>
    <xf numFmtId="164" fontId="31" fillId="0" borderId="0" xfId="0" applyFont="true" applyBorder="true" applyAlignment="true" applyProtection="false">
      <alignment horizontal="right" vertical="top" textRotation="0" wrapText="false" indent="0" shrinkToFit="false"/>
      <protection locked="true" hidden="false"/>
    </xf>
    <xf numFmtId="164" fontId="0" fillId="0" borderId="0" xfId="0" applyFont="true" applyBorder="true" applyAlignment="true" applyProtection="false">
      <alignment horizontal="right" vertical="top" textRotation="0" wrapText="false" indent="0" shrinkToFit="false"/>
      <protection locked="true" hidden="false"/>
    </xf>
    <xf numFmtId="164" fontId="0" fillId="5" borderId="0" xfId="0" applyFont="true" applyBorder="true" applyAlignment="true" applyProtection="false">
      <alignment horizontal="right" vertical="top" textRotation="0" wrapText="false" indent="0" shrinkToFit="false"/>
      <protection locked="true" hidden="false"/>
    </xf>
    <xf numFmtId="173" fontId="11" fillId="0" borderId="0" xfId="15" applyFont="true" applyBorder="true" applyAlignment="true" applyProtection="true">
      <alignment horizontal="center" vertical="center"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0" fillId="3" borderId="0" xfId="21" applyFont="true" applyBorder="true" applyAlignment="true" applyProtection="false">
      <alignment horizontal="left" vertical="top" textRotation="0" wrapText="false" indent="0" shrinkToFit="false"/>
      <protection locked="true" hidden="false"/>
    </xf>
    <xf numFmtId="164" fontId="10" fillId="12" borderId="0" xfId="21" applyFont="true" applyBorder="true" applyAlignment="true" applyProtection="false">
      <alignment horizontal="general" vertical="top" textRotation="0" wrapText="false" indent="0" shrinkToFit="false"/>
      <protection locked="true" hidden="false"/>
    </xf>
    <xf numFmtId="173" fontId="0" fillId="3" borderId="0" xfId="15" applyFont="true" applyBorder="true" applyAlignment="true" applyProtection="true">
      <alignment horizontal="center" vertical="center" textRotation="0" wrapText="false" indent="0" shrinkToFit="false"/>
      <protection locked="true" hidden="false"/>
    </xf>
    <xf numFmtId="174" fontId="0" fillId="0" borderId="0" xfId="15" applyFont="true" applyBorder="true" applyAlignment="true" applyProtection="true">
      <alignment horizontal="center" vertical="center" textRotation="0" wrapText="false" indent="0" shrinkToFit="false"/>
      <protection locked="true" hidden="false"/>
    </xf>
    <xf numFmtId="164" fontId="32" fillId="12" borderId="0" xfId="21" applyFont="true" applyBorder="true" applyAlignment="true" applyProtection="false">
      <alignment horizontal="general" vertical="top" textRotation="0" wrapText="false" indent="0" shrinkToFit="false"/>
      <protection locked="true" hidden="false"/>
    </xf>
    <xf numFmtId="173" fontId="27" fillId="3" borderId="0" xfId="15" applyFont="true" applyBorder="true" applyAlignment="true" applyProtection="true">
      <alignment horizontal="center" vertical="center" textRotation="0" wrapText="false" indent="0" shrinkToFit="false"/>
      <protection locked="true" hidden="false"/>
    </xf>
    <xf numFmtId="166" fontId="11" fillId="3" borderId="0" xfId="0" applyFont="true" applyBorder="true" applyAlignment="true" applyProtection="false">
      <alignment horizontal="right" vertical="top" textRotation="0" wrapText="false" indent="0" shrinkToFit="false"/>
      <protection locked="true" hidden="false"/>
    </xf>
    <xf numFmtId="173" fontId="0" fillId="5" borderId="0" xfId="15" applyFont="true" applyBorder="true" applyAlignment="true" applyProtection="true">
      <alignment horizontal="center" vertical="center" textRotation="0" wrapText="false" indent="0" shrinkToFit="false"/>
      <protection locked="true" hidden="false"/>
    </xf>
    <xf numFmtId="173" fontId="27" fillId="0" borderId="0" xfId="15" applyFont="true" applyBorder="true" applyAlignment="true" applyProtection="true">
      <alignment horizontal="center" vertical="center" textRotation="0" wrapText="false" indent="0" shrinkToFit="false"/>
      <protection locked="true" hidden="false"/>
    </xf>
    <xf numFmtId="175" fontId="0" fillId="0" borderId="0" xfId="15" applyFont="tru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6" fontId="11" fillId="0" borderId="0" xfId="0" applyFont="true" applyBorder="true" applyAlignment="true" applyProtection="false">
      <alignment horizontal="right" vertical="top" textRotation="0" wrapText="false" indent="0" shrinkToFit="false"/>
      <protection locked="true" hidden="false"/>
    </xf>
    <xf numFmtId="168" fontId="0" fillId="3" borderId="0" xfId="0" applyFont="false" applyBorder="false" applyAlignment="true" applyProtection="false">
      <alignment horizontal="right" vertical="bottom" textRotation="0" wrapText="false" indent="0" shrinkToFit="false"/>
      <protection locked="true" hidden="false"/>
    </xf>
    <xf numFmtId="165" fontId="0" fillId="0" borderId="0" xfId="15" applyFont="true" applyBorder="true" applyAlignment="true" applyProtection="true">
      <alignment horizontal="center" vertical="bottom" textRotation="0" wrapText="false" indent="0" shrinkToFit="false"/>
      <protection locked="true" hidden="false"/>
    </xf>
    <xf numFmtId="165" fontId="0" fillId="0" borderId="0" xfId="15" applyFont="true" applyBorder="true" applyAlignment="true" applyProtection="true">
      <alignment horizontal="center" vertical="top"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9" fontId="0" fillId="10" borderId="0" xfId="0" applyFont="false" applyBorder="false" applyAlignment="false" applyProtection="false">
      <alignment horizontal="general" vertical="bottom" textRotation="0" wrapText="false" indent="0" shrinkToFit="false"/>
      <protection locked="true" hidden="false"/>
    </xf>
    <xf numFmtId="173" fontId="0" fillId="10" borderId="0" xfId="0" applyFont="false" applyBorder="false" applyAlignment="false" applyProtection="false">
      <alignment horizontal="general" vertical="bottom" textRotation="0" wrapText="false" indent="0" shrinkToFit="false"/>
      <protection locked="true" hidden="false"/>
    </xf>
    <xf numFmtId="167" fontId="25" fillId="8" borderId="1" xfId="0" applyFont="true" applyBorder="true" applyAlignment="true" applyProtection="false">
      <alignment horizontal="right" vertical="bottom" textRotation="0" wrapText="false" indent="0" shrinkToFit="false"/>
      <protection locked="true" hidden="false"/>
    </xf>
    <xf numFmtId="167" fontId="25" fillId="9" borderId="3" xfId="0" applyFont="true" applyBorder="true" applyAlignment="true" applyProtection="false">
      <alignment horizontal="right" vertical="bottom" textRotation="0" wrapText="false" indent="0" shrinkToFit="false"/>
      <protection locked="true" hidden="false"/>
    </xf>
    <xf numFmtId="164" fontId="10" fillId="3" borderId="0" xfId="21" applyFont="true" applyBorder="true" applyAlignment="true" applyProtection="false">
      <alignment horizontal="left" vertical="top" textRotation="0" wrapText="false" indent="0" shrinkToFit="false"/>
      <protection locked="true" hidden="false"/>
    </xf>
    <xf numFmtId="168" fontId="0" fillId="3" borderId="0" xfId="21" applyFont="true" applyBorder="true" applyAlignment="true" applyProtection="false">
      <alignment horizontal="left" vertical="top" textRotation="0" wrapText="false" indent="0" shrinkToFit="false"/>
      <protection locked="true" hidden="false"/>
    </xf>
    <xf numFmtId="164" fontId="33" fillId="0" borderId="0" xfId="0" applyFont="true" applyBorder="true" applyAlignment="true" applyProtection="false">
      <alignment horizontal="left" vertical="top" textRotation="0" wrapText="false" indent="0" shrinkToFit="false"/>
      <protection locked="true" hidden="false"/>
    </xf>
    <xf numFmtId="164" fontId="33"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top" textRotation="0" wrapText="false" indent="0" shrinkToFit="false"/>
      <protection locked="true" hidden="false"/>
    </xf>
    <xf numFmtId="164" fontId="33" fillId="0" borderId="0" xfId="0" applyFont="true" applyBorder="true" applyAlignment="true" applyProtection="false">
      <alignment horizontal="right" vertical="top" textRotation="0" wrapText="false" indent="0" shrinkToFit="false"/>
      <protection locked="true" hidden="false"/>
    </xf>
    <xf numFmtId="168" fontId="0" fillId="5" borderId="0" xfId="0" applyFont="false" applyBorder="false" applyAlignment="true" applyProtection="false">
      <alignment horizontal="center" vertical="top" textRotation="0" wrapText="false" indent="0" shrinkToFit="false"/>
      <protection locked="true" hidden="false"/>
    </xf>
    <xf numFmtId="168" fontId="0" fillId="3" borderId="0" xfId="0" applyFont="false" applyBorder="false" applyAlignment="true" applyProtection="false">
      <alignment horizontal="center" vertical="top" textRotation="0" wrapText="false" indent="0" shrinkToFit="false"/>
      <protection locked="true" hidden="false"/>
    </xf>
    <xf numFmtId="164" fontId="33" fillId="3" borderId="0" xfId="0" applyFont="true" applyBorder="true" applyAlignment="true" applyProtection="false">
      <alignment horizontal="left" vertical="top" textRotation="0" wrapText="false" indent="0" shrinkToFit="false"/>
      <protection locked="true" hidden="false"/>
    </xf>
    <xf numFmtId="164" fontId="0" fillId="13" borderId="0" xfId="21" applyFont="true" applyBorder="true" applyAlignment="true" applyProtection="false">
      <alignment horizontal="center" vertical="top" textRotation="0" wrapText="false" indent="0" shrinkToFit="false"/>
      <protection locked="true" hidden="false"/>
    </xf>
    <xf numFmtId="168" fontId="34" fillId="5" borderId="0" xfId="0" applyFont="true" applyBorder="true" applyAlignment="true" applyProtection="false">
      <alignment horizontal="center" vertical="top" textRotation="0" wrapText="false" indent="0" shrinkToFit="false"/>
      <protection locked="true" hidden="false"/>
    </xf>
    <xf numFmtId="168" fontId="10" fillId="0" borderId="0" xfId="0" applyFont="true" applyBorder="true" applyAlignment="true" applyProtection="false">
      <alignment horizontal="center" vertical="top" textRotation="0" wrapText="false" indent="0" shrinkToFit="false"/>
      <protection locked="true" hidden="false"/>
    </xf>
    <xf numFmtId="166" fontId="0" fillId="3" borderId="0" xfId="21" applyFont="true" applyBorder="true" applyAlignment="true" applyProtection="false">
      <alignment horizontal="center" vertical="top" textRotation="0" wrapText="false" indent="0" shrinkToFit="false"/>
      <protection locked="true" hidden="false"/>
    </xf>
    <xf numFmtId="168" fontId="27" fillId="5" borderId="0" xfId="0" applyFont="true" applyBorder="true" applyAlignment="true" applyProtection="false">
      <alignment horizontal="center" vertical="top" textRotation="0" wrapText="false" indent="0" shrinkToFit="false"/>
      <protection locked="true" hidden="false"/>
    </xf>
    <xf numFmtId="164" fontId="0"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35" fillId="0" borderId="0" xfId="0" applyFont="true" applyBorder="true" applyAlignment="true" applyProtection="false">
      <alignment horizontal="left" vertical="top" textRotation="0" wrapText="false" indent="0" shrinkToFit="false"/>
      <protection locked="true" hidden="false"/>
    </xf>
    <xf numFmtId="168" fontId="34" fillId="0" borderId="0" xfId="0" applyFont="true" applyBorder="true" applyAlignment="true" applyProtection="false">
      <alignment horizontal="center" vertical="top" textRotation="0" wrapText="false" indent="0" shrinkToFit="false"/>
      <protection locked="true" hidden="false"/>
    </xf>
    <xf numFmtId="164" fontId="36" fillId="3" borderId="0" xfId="0" applyFont="true" applyBorder="true" applyAlignment="true" applyProtection="false">
      <alignment horizontal="left" vertical="top" textRotation="0" wrapText="false" indent="0" shrinkToFit="false"/>
      <protection locked="true" hidden="false"/>
    </xf>
    <xf numFmtId="164" fontId="35" fillId="3" borderId="0" xfId="0" applyFont="true" applyBorder="tru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37" fillId="0" borderId="0" xfId="0" applyFont="true" applyBorder="true" applyAlignment="true" applyProtection="false">
      <alignment horizontal="left" vertical="top" textRotation="0" wrapText="false" indent="0" shrinkToFit="false"/>
      <protection locked="true" hidden="false"/>
    </xf>
    <xf numFmtId="164" fontId="39" fillId="0" borderId="0" xfId="0" applyFont="true" applyBorder="true" applyAlignment="true" applyProtection="false">
      <alignment horizontal="left" vertical="top" textRotation="0" wrapText="false" indent="0" shrinkToFit="false"/>
      <protection locked="true" hidden="false"/>
    </xf>
    <xf numFmtId="166" fontId="0" fillId="0" borderId="0" xfId="0" applyFont="true" applyBorder="true" applyAlignment="true" applyProtection="false">
      <alignment horizontal="center" vertical="top" textRotation="0" wrapText="false" indent="0" shrinkToFit="false"/>
      <protection locked="true" hidden="false"/>
    </xf>
    <xf numFmtId="168" fontId="8" fillId="6" borderId="0" xfId="0" applyFont="true" applyBorder="false" applyAlignment="false" applyProtection="false">
      <alignment horizontal="general" vertical="bottom" textRotation="0" wrapText="false" indent="0" shrinkToFit="false"/>
      <protection locked="true" hidden="false"/>
    </xf>
    <xf numFmtId="168" fontId="0" fillId="4" borderId="0" xfId="21" applyFont="true" applyBorder="true" applyAlignment="true" applyProtection="false">
      <alignment horizontal="center" vertical="top" textRotation="0" wrapText="false" indent="0" shrinkToFit="false"/>
      <protection locked="true" hidden="false"/>
    </xf>
    <xf numFmtId="168" fontId="27" fillId="0" borderId="0" xfId="15" applyFont="true" applyBorder="true" applyAlignment="true" applyProtection="true">
      <alignment horizontal="center" vertical="top" textRotation="0" wrapText="false" indent="0" shrinkToFit="false"/>
      <protection locked="true" hidden="false"/>
    </xf>
    <xf numFmtId="164" fontId="0" fillId="4" borderId="0" xfId="21" applyFont="true" applyBorder="true" applyAlignment="true" applyProtection="false">
      <alignment horizontal="general" vertical="top" textRotation="0" wrapText="false" indent="0" shrinkToFit="false"/>
      <protection locked="true" hidden="false"/>
    </xf>
    <xf numFmtId="168" fontId="27" fillId="4" borderId="0" xfId="15"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22" fillId="0" borderId="0" xfId="0" applyFont="true" applyBorder="true" applyAlignment="true" applyProtection="false">
      <alignment horizontal="left" vertical="top" textRotation="0" wrapText="false" indent="0" shrinkToFit="false"/>
      <protection locked="true" hidden="false"/>
    </xf>
    <xf numFmtId="168" fontId="22" fillId="0" borderId="0" xfId="0" applyFont="true" applyBorder="true" applyAlignment="true" applyProtection="false">
      <alignment horizontal="left" vertical="top" textRotation="0" wrapText="false" indent="0" shrinkToFit="false"/>
      <protection locked="true" hidden="false"/>
    </xf>
    <xf numFmtId="166" fontId="21" fillId="0" borderId="0" xfId="0" applyFont="true" applyBorder="false" applyAlignment="true" applyProtection="false">
      <alignment horizontal="left" vertical="top" textRotation="0" wrapText="false" indent="0" shrinkToFit="false"/>
      <protection locked="true" hidden="false"/>
    </xf>
    <xf numFmtId="166" fontId="40" fillId="0" borderId="0" xfId="0" applyFont="true" applyBorder="true" applyAlignment="true" applyProtection="false">
      <alignment horizontal="left" vertical="top" textRotation="0" wrapText="false" indent="0" shrinkToFit="false"/>
      <protection locked="true" hidden="false"/>
    </xf>
    <xf numFmtId="168" fontId="40" fillId="0" borderId="0" xfId="0" applyFont="true" applyBorder="true" applyAlignment="true" applyProtection="false">
      <alignment horizontal="left" vertical="top" textRotation="0" wrapText="false" indent="0" shrinkToFit="false"/>
      <protection locked="true" hidden="false"/>
    </xf>
    <xf numFmtId="164" fontId="41" fillId="0" borderId="0" xfId="0" applyFont="true" applyBorder="true" applyAlignment="true" applyProtection="false">
      <alignment horizontal="left" vertical="top" textRotation="0" wrapText="false" indent="0" shrinkToFit="false"/>
      <protection locked="true" hidden="false"/>
    </xf>
    <xf numFmtId="168" fontId="21" fillId="0" borderId="0" xfId="0" applyFont="true" applyBorder="false" applyAlignment="true" applyProtection="false">
      <alignment horizontal="left" vertical="top" textRotation="0" wrapText="false" indent="0" shrinkToFit="false"/>
      <protection locked="true" hidden="false"/>
    </xf>
    <xf numFmtId="166" fontId="42" fillId="0" borderId="0" xfId="0" applyFont="true" applyBorder="true" applyAlignment="true" applyProtection="false">
      <alignment horizontal="left" vertical="top" textRotation="0" wrapText="false" indent="0" shrinkToFit="false"/>
      <protection locked="true" hidden="false"/>
    </xf>
    <xf numFmtId="168" fontId="42" fillId="0" borderId="0" xfId="0" applyFont="true" applyBorder="true" applyAlignment="true" applyProtection="false">
      <alignment horizontal="left" vertical="top" textRotation="0" wrapText="false" indent="0" shrinkToFit="false"/>
      <protection locked="true" hidden="false"/>
    </xf>
    <xf numFmtId="168" fontId="30" fillId="0" borderId="0" xfId="15" applyFont="true" applyBorder="true" applyAlignment="true" applyProtection="true">
      <alignment horizontal="center" vertical="top" textRotation="0" wrapText="false" indent="0" shrinkToFit="false"/>
      <protection locked="true" hidden="false"/>
    </xf>
    <xf numFmtId="168" fontId="15" fillId="0" borderId="0" xfId="15" applyFont="true" applyBorder="true" applyAlignment="true" applyProtection="true">
      <alignment horizontal="center" vertical="top" textRotation="0" wrapText="false" indent="0" shrinkToFit="false"/>
      <protection locked="true" hidden="false"/>
    </xf>
    <xf numFmtId="166" fontId="43" fillId="0" borderId="0" xfId="0" applyFont="true" applyBorder="true" applyAlignment="true" applyProtection="false">
      <alignment horizontal="left" vertical="top" textRotation="0" wrapText="false" indent="0" shrinkToFit="false"/>
      <protection locked="true" hidden="false"/>
    </xf>
    <xf numFmtId="168" fontId="43" fillId="0" borderId="0" xfId="0" applyFont="true" applyBorder="true" applyAlignment="true" applyProtection="false">
      <alignment horizontal="left" vertical="top" textRotation="0" wrapText="false" indent="0" shrinkToFit="false"/>
      <protection locked="true" hidden="false"/>
    </xf>
    <xf numFmtId="168" fontId="0" fillId="3"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8" fontId="44" fillId="0" borderId="0" xfId="0" applyFont="true" applyBorder="true" applyAlignment="true" applyProtection="false">
      <alignment horizontal="left" vertical="top" textRotation="0" wrapText="false" indent="0" shrinkToFit="false"/>
      <protection locked="true" hidden="false"/>
    </xf>
    <xf numFmtId="164" fontId="46" fillId="14" borderId="4" xfId="0" applyFont="true" applyBorder="true" applyAlignment="true" applyProtection="false">
      <alignment horizontal="left" vertical="bottom" textRotation="0" wrapText="true" indent="0" shrinkToFit="false"/>
      <protection locked="true" hidden="false"/>
    </xf>
    <xf numFmtId="164" fontId="47" fillId="0" borderId="0" xfId="21" applyFont="true" applyBorder="true" applyAlignment="true" applyProtection="false">
      <alignment horizontal="left" vertical="top" textRotation="0" wrapText="false" indent="0" shrinkToFit="false"/>
      <protection locked="true" hidden="false"/>
    </xf>
    <xf numFmtId="164" fontId="48" fillId="0" borderId="0" xfId="21" applyFont="true" applyBorder="true" applyAlignment="true" applyProtection="false">
      <alignment horizontal="left" vertical="top" textRotation="0" wrapText="false" indent="0" shrinkToFit="false"/>
      <protection locked="true" hidden="false"/>
    </xf>
    <xf numFmtId="164" fontId="18" fillId="0" borderId="0" xfId="21" applyFont="true" applyBorder="true" applyAlignment="true" applyProtection="false">
      <alignment horizontal="left" vertical="top" textRotation="0" wrapText="false" indent="0" shrinkToFit="false"/>
      <protection locked="true" hidden="false"/>
    </xf>
    <xf numFmtId="164" fontId="49" fillId="0" borderId="0" xfId="21" applyFont="true" applyBorder="true" applyAlignment="true" applyProtection="false">
      <alignment horizontal="center" vertical="top" textRotation="0" wrapText="false" indent="0" shrinkToFit="false"/>
      <protection locked="true" hidden="false"/>
    </xf>
    <xf numFmtId="164" fontId="47" fillId="0" borderId="0" xfId="21" applyFont="true" applyBorder="true" applyAlignment="true" applyProtection="false">
      <alignment horizontal="center" vertical="top" textRotation="0" wrapText="false" indent="0" shrinkToFit="false"/>
      <protection locked="true" hidden="false"/>
    </xf>
    <xf numFmtId="164" fontId="48" fillId="0" borderId="0" xfId="21" applyFont="true" applyBorder="true" applyAlignment="true" applyProtection="false">
      <alignment horizontal="center" vertical="top" textRotation="0" wrapText="false" indent="0" shrinkToFit="false"/>
      <protection locked="true" hidden="false"/>
    </xf>
    <xf numFmtId="166" fontId="49" fillId="0" borderId="0" xfId="21" applyFont="true" applyBorder="true" applyAlignment="true" applyProtection="false">
      <alignment horizontal="center" vertical="top" textRotation="0" wrapText="false" indent="0" shrinkToFit="false"/>
      <protection locked="true" hidden="false"/>
    </xf>
    <xf numFmtId="166" fontId="18" fillId="0" borderId="0" xfId="21" applyFont="true" applyBorder="true" applyAlignment="true" applyProtection="false">
      <alignment horizontal="center" vertical="top" textRotation="0" wrapText="false" indent="0" shrinkToFit="false"/>
      <protection locked="true" hidden="false"/>
    </xf>
    <xf numFmtId="167" fontId="18" fillId="0" borderId="0" xfId="21" applyFont="true" applyBorder="true" applyAlignment="true" applyProtection="false">
      <alignment horizontal="center" vertical="top" textRotation="0" wrapText="false" indent="0" shrinkToFit="false"/>
      <protection locked="true" hidden="false"/>
    </xf>
    <xf numFmtId="164" fontId="50" fillId="0" borderId="0" xfId="21" applyFont="true" applyBorder="true" applyAlignment="true" applyProtection="false">
      <alignment horizontal="left" vertical="top" textRotation="0" wrapText="false" indent="0" shrinkToFit="false"/>
      <protection locked="true" hidden="false"/>
    </xf>
    <xf numFmtId="164" fontId="50" fillId="2" borderId="0" xfId="21" applyFont="true" applyBorder="true" applyAlignment="true" applyProtection="false">
      <alignment horizontal="general" vertical="top"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8" fillId="4" borderId="0" xfId="0" applyFont="true" applyBorder="true" applyAlignment="true" applyProtection="false">
      <alignment horizontal="left" vertical="top" textRotation="0" wrapText="false" indent="0" shrinkToFit="false"/>
      <protection locked="true" hidden="false"/>
    </xf>
    <xf numFmtId="168" fontId="18" fillId="4" borderId="0" xfId="15" applyFont="true" applyBorder="true" applyAlignment="true" applyProtection="true">
      <alignment horizontal="center" vertical="top" textRotation="0" wrapText="false" indent="0" shrinkToFit="false"/>
      <protection locked="true" hidden="false"/>
    </xf>
    <xf numFmtId="168" fontId="18" fillId="5" borderId="0" xfId="15" applyFont="true" applyBorder="true" applyAlignment="true" applyProtection="true">
      <alignment horizontal="center" vertical="top" textRotation="0" wrapText="false" indent="0" shrinkToFit="false"/>
      <protection locked="true" hidden="false"/>
    </xf>
    <xf numFmtId="168" fontId="18" fillId="4" borderId="0" xfId="0" applyFont="true" applyBorder="false" applyAlignment="false" applyProtection="false">
      <alignment horizontal="general" vertical="bottom" textRotation="0" wrapText="false" indent="0" shrinkToFit="false"/>
      <protection locked="true" hidden="false"/>
    </xf>
    <xf numFmtId="164" fontId="18" fillId="4" borderId="0" xfId="0" applyFont="true" applyBorder="false" applyAlignment="false" applyProtection="false">
      <alignment horizontal="general" vertical="bottom"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true" applyAlignment="true" applyProtection="false">
      <alignment horizontal="left" vertical="top" textRotation="0" wrapText="false" indent="0" shrinkToFit="false"/>
      <protection locked="true" hidden="false"/>
    </xf>
    <xf numFmtId="164" fontId="18" fillId="0" borderId="0" xfId="21" applyFont="true" applyBorder="true" applyAlignment="true" applyProtection="false">
      <alignment horizontal="general" vertical="top" textRotation="0" wrapText="false" indent="0" shrinkToFit="false"/>
      <protection locked="true" hidden="false"/>
    </xf>
    <xf numFmtId="168" fontId="18" fillId="0" borderId="0" xfId="15" applyFont="true" applyBorder="true" applyAlignment="true" applyProtection="true">
      <alignment horizontal="center" vertical="top" textRotation="0" wrapText="false" indent="0" shrinkToFit="false"/>
      <protection locked="true" hidden="false"/>
    </xf>
    <xf numFmtId="168" fontId="18"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center" vertical="top" textRotation="0" wrapText="false" indent="0" shrinkToFit="false"/>
      <protection locked="true" hidden="false"/>
    </xf>
    <xf numFmtId="168" fontId="18" fillId="0" borderId="0" xfId="15" applyFont="true" applyBorder="true" applyAlignment="true" applyProtection="true">
      <alignment horizontal="center" vertical="bottom" textRotation="0" wrapText="false" indent="0" shrinkToFit="false"/>
      <protection locked="true" hidden="false"/>
    </xf>
    <xf numFmtId="164" fontId="42" fillId="0" borderId="0" xfId="0" applyFont="true" applyBorder="true" applyAlignment="true" applyProtection="false">
      <alignment horizontal="left" vertical="top" textRotation="0" wrapText="false" indent="0" shrinkToFit="false"/>
      <protection locked="true" hidden="false"/>
    </xf>
    <xf numFmtId="164" fontId="43" fillId="0" borderId="0" xfId="0" applyFont="true" applyBorder="true" applyAlignment="true" applyProtection="false">
      <alignment horizontal="left" vertical="top" textRotation="0" wrapText="fals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4" fontId="18" fillId="4" borderId="0" xfId="21" applyFont="true" applyBorder="true" applyAlignment="true" applyProtection="false">
      <alignment horizontal="general" vertical="top" textRotation="0" wrapText="false" indent="0" shrinkToFit="false"/>
      <protection locked="true" hidden="false"/>
    </xf>
    <xf numFmtId="164" fontId="49" fillId="0" borderId="0" xfId="21" applyFont="true" applyBorder="true" applyAlignment="true" applyProtection="false">
      <alignment horizontal="general" vertical="top"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8" fontId="18" fillId="0" borderId="0" xfId="0" applyFont="true" applyBorder="false" applyAlignment="false" applyProtection="false">
      <alignment horizontal="general" vertical="bottom" textRotation="0" wrapText="false" indent="0" shrinkToFit="false"/>
      <protection locked="true" hidden="false"/>
    </xf>
    <xf numFmtId="164" fontId="22" fillId="3" borderId="0" xfId="0" applyFont="true" applyBorder="true" applyAlignment="true" applyProtection="false">
      <alignment horizontal="left" vertical="top" textRotation="0" wrapText="false" indent="0" shrinkToFit="false"/>
      <protection locked="true" hidden="false"/>
    </xf>
    <xf numFmtId="164" fontId="42" fillId="0" borderId="0" xfId="0" applyFont="true" applyBorder="true" applyAlignment="true" applyProtection="false">
      <alignment horizontal="center" vertical="top" textRotation="0" wrapText="false" indent="0" shrinkToFit="false"/>
      <protection locked="true" hidden="false"/>
    </xf>
    <xf numFmtId="166" fontId="18" fillId="0" borderId="0" xfId="0" applyFont="true" applyBorder="false" applyAlignment="false" applyProtection="false">
      <alignment horizontal="general" vertical="bottom" textRotation="0" wrapText="false" indent="0" shrinkToFit="false"/>
      <protection locked="true" hidden="false"/>
    </xf>
    <xf numFmtId="166" fontId="18" fillId="6" borderId="0" xfId="0" applyFont="true" applyBorder="false" applyAlignment="false" applyProtection="false">
      <alignment horizontal="general" vertical="bottom" textRotation="0" wrapText="false" indent="0" shrinkToFit="false"/>
      <protection locked="true" hidden="false"/>
    </xf>
    <xf numFmtId="165" fontId="18" fillId="6" borderId="0" xfId="0" applyFont="true" applyBorder="fals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8" fontId="18" fillId="6" borderId="0" xfId="0" applyFont="true" applyBorder="false" applyAlignment="false" applyProtection="false">
      <alignment horizontal="general" vertical="bottom" textRotation="0" wrapText="false" indent="0" shrinkToFit="false"/>
      <protection locked="true" hidden="false"/>
    </xf>
    <xf numFmtId="168" fontId="0" fillId="8" borderId="0" xfId="0" applyFont="true" applyBorder="true" applyAlignment="true" applyProtection="false">
      <alignment horizontal="left" vertical="top" textRotation="0" wrapText="false" indent="0" shrinkToFit="false"/>
      <protection locked="true" hidden="false"/>
    </xf>
    <xf numFmtId="168" fontId="10" fillId="5" borderId="0" xfId="0" applyFont="true" applyBorder="true" applyAlignment="true" applyProtection="false">
      <alignment horizontal="left" vertical="top" textRotation="0" wrapText="false" indent="0" shrinkToFit="false"/>
      <protection locked="true" hidden="false"/>
    </xf>
    <xf numFmtId="168" fontId="10" fillId="3" borderId="0" xfId="0" applyFont="true" applyBorder="true" applyAlignment="true" applyProtection="false">
      <alignment horizontal="left" vertical="top" textRotation="0" wrapText="false" indent="0" shrinkToFit="false"/>
      <protection locked="true" hidden="false"/>
    </xf>
    <xf numFmtId="168" fontId="10" fillId="0" borderId="0" xfId="0" applyFont="true" applyBorder="true" applyAlignment="true" applyProtection="false">
      <alignment horizontal="left" vertical="top" textRotation="0" wrapText="false" indent="0" shrinkToFit="false"/>
      <protection locked="true" hidden="false"/>
    </xf>
    <xf numFmtId="168" fontId="0" fillId="5" borderId="0" xfId="0" applyFont="true" applyBorder="true" applyAlignment="true" applyProtection="false">
      <alignment horizontal="left" vertical="top" textRotation="0" wrapText="false" indent="0" shrinkToFit="false"/>
      <protection locked="true" hidden="false"/>
    </xf>
    <xf numFmtId="164" fontId="31" fillId="0" borderId="0" xfId="0" applyFont="true" applyBorder="true" applyAlignment="true" applyProtection="false">
      <alignment horizontal="left" vertical="top" textRotation="0" wrapText="false" indent="0" shrinkToFit="false"/>
      <protection locked="true" hidden="false"/>
    </xf>
    <xf numFmtId="172" fontId="19" fillId="0" borderId="0" xfId="0" applyFont="true" applyBorder="false" applyAlignment="false" applyProtection="false">
      <alignment horizontal="general" vertical="bottom" textRotation="0" wrapText="false" indent="0" shrinkToFit="false"/>
      <protection locked="true" hidden="false"/>
    </xf>
    <xf numFmtId="164" fontId="35" fillId="5" borderId="0" xfId="0" applyFont="true" applyBorder="true" applyAlignment="true" applyProtection="false">
      <alignment horizontal="left" vertical="top" textRotation="0" wrapText="false" indent="0" shrinkToFit="false"/>
      <protection locked="true" hidden="false"/>
    </xf>
    <xf numFmtId="164" fontId="35" fillId="5" borderId="0" xfId="0" applyFont="true" applyBorder="true" applyAlignment="true" applyProtection="false">
      <alignment horizontal="center" vertical="top" textRotation="0" wrapText="false" indent="0" shrinkToFit="false"/>
      <protection locked="true" hidden="false"/>
    </xf>
    <xf numFmtId="168" fontId="0" fillId="5" borderId="0" xfId="21"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true" applyProtection="false">
      <alignment horizontal="center" vertical="top" textRotation="0" wrapText="false" indent="0" shrinkToFit="false"/>
      <protection locked="true" hidden="false"/>
    </xf>
    <xf numFmtId="166" fontId="44" fillId="0" borderId="0" xfId="0" applyFont="true" applyBorder="true" applyAlignment="true" applyProtection="false">
      <alignment horizontal="left" vertical="top"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6" fontId="27" fillId="0" borderId="0" xfId="0" applyFont="true" applyBorder="true" applyAlignment="true" applyProtection="false">
      <alignment horizontal="left" vertical="top" textRotation="0" wrapText="false" indent="0" shrinkToFit="false"/>
      <protection locked="true" hidden="false"/>
    </xf>
    <xf numFmtId="164" fontId="11" fillId="5" borderId="0" xfId="0" applyFont="true" applyBorder="true" applyAlignment="true" applyProtection="false">
      <alignment horizontal="center" vertical="top" textRotation="0" wrapText="false" indent="0" shrinkToFit="false"/>
      <protection locked="true" hidden="false"/>
    </xf>
    <xf numFmtId="164" fontId="4" fillId="0" borderId="0" xfId="0" applyFont="true" applyBorder="true" applyAlignment="true" applyProtection="false">
      <alignment horizontal="center" vertical="top" textRotation="0" wrapText="false" indent="0" shrinkToFit="false"/>
      <protection locked="true" hidden="false"/>
    </xf>
    <xf numFmtId="164" fontId="32" fillId="2" borderId="0" xfId="21" applyFont="true" applyBorder="true" applyAlignment="true" applyProtection="false">
      <alignment horizontal="left" vertical="top" textRotation="0" wrapText="false" indent="0" shrinkToFit="false"/>
      <protection locked="true" hidden="false"/>
    </xf>
    <xf numFmtId="164" fontId="0" fillId="3" borderId="0" xfId="0" applyFont="true" applyBorder="true" applyAlignment="true" applyProtection="false">
      <alignment horizontal="center" vertical="top" textRotation="0" wrapText="false" indent="0" shrinkToFit="false"/>
      <protection locked="true" hidden="false"/>
    </xf>
    <xf numFmtId="164" fontId="0" fillId="12" borderId="0" xfId="0" applyFont="true" applyBorder="true" applyAlignment="true" applyProtection="false">
      <alignment horizontal="left" vertical="top"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8" fontId="0" fillId="12" borderId="0" xfId="0" applyFont="false" applyBorder="false" applyAlignment="false" applyProtection="false">
      <alignment horizontal="general" vertical="bottom" textRotation="0" wrapText="false" indent="0" shrinkToFit="false"/>
      <protection locked="true" hidden="false"/>
    </xf>
    <xf numFmtId="168" fontId="0" fillId="12" borderId="0" xfId="0" applyFont="false" applyBorder="false" applyAlignment="true" applyProtection="false">
      <alignment horizontal="center" vertical="bottom" textRotation="0" wrapText="false" indent="0" shrinkToFit="false"/>
      <protection locked="true" hidden="false"/>
    </xf>
    <xf numFmtId="164" fontId="10" fillId="3" borderId="0" xfId="21" applyFont="true" applyBorder="true" applyAlignment="true" applyProtection="false">
      <alignment horizontal="general" vertical="top" textRotation="0" wrapText="false" indent="0" shrinkToFit="false"/>
      <protection locked="true" hidden="false"/>
    </xf>
    <xf numFmtId="168" fontId="27" fillId="3" borderId="0" xfId="15" applyFont="true" applyBorder="true" applyAlignment="true" applyProtection="true">
      <alignment horizontal="center" vertical="top" textRotation="0" wrapText="false" indent="0" shrinkToFit="false"/>
      <protection locked="true" hidden="false"/>
    </xf>
    <xf numFmtId="168" fontId="14" fillId="3" borderId="0" xfId="15" applyFont="true" applyBorder="true" applyAlignment="true" applyProtection="true">
      <alignment horizontal="center" vertical="top" textRotation="0" wrapText="false" indent="0" shrinkToFit="false"/>
      <protection locked="true" hidden="false"/>
    </xf>
    <xf numFmtId="168" fontId="11" fillId="3" borderId="0" xfId="15" applyFont="true" applyBorder="true" applyAlignment="true" applyProtection="true">
      <alignment horizontal="center" vertical="top" textRotation="0" wrapText="false" indent="0" shrinkToFit="false"/>
      <protection locked="true" hidden="false"/>
    </xf>
    <xf numFmtId="168" fontId="0" fillId="3" borderId="0" xfId="15" applyFont="true" applyBorder="true" applyAlignment="true" applyProtection="true">
      <alignment horizontal="center" vertical="bottom" textRotation="0" wrapText="false" indent="0" shrinkToFit="false"/>
      <protection locked="true" hidden="false"/>
    </xf>
    <xf numFmtId="168" fontId="13" fillId="3" borderId="0" xfId="15" applyFont="true" applyBorder="true" applyAlignment="true" applyProtection="true">
      <alignment horizontal="center" vertical="top" textRotation="0" wrapText="false" indent="0" shrinkToFit="false"/>
      <protection locked="true" hidden="false"/>
    </xf>
    <xf numFmtId="171" fontId="11" fillId="0" borderId="0" xfId="0" applyFont="true" applyBorder="true" applyAlignment="true" applyProtection="false">
      <alignment horizontal="left" vertical="top" textRotation="0" wrapText="false" indent="0" shrinkToFit="false"/>
      <protection locked="true" hidden="false"/>
    </xf>
    <xf numFmtId="168" fontId="13" fillId="4" borderId="0" xfId="15" applyFont="true" applyBorder="true" applyAlignment="true" applyProtection="true">
      <alignment horizontal="center" vertical="top" textRotation="0" wrapText="false" indent="0" shrinkToFit="false"/>
      <protection locked="true" hidden="false"/>
    </xf>
    <xf numFmtId="168" fontId="35" fillId="0" borderId="0" xfId="15" applyFont="true" applyBorder="true" applyAlignment="true" applyProtection="true">
      <alignment horizontal="center" vertical="top" textRotation="0" wrapText="false" indent="0" shrinkToFit="false"/>
      <protection locked="true" hidden="false"/>
    </xf>
    <xf numFmtId="168" fontId="27" fillId="5" borderId="0" xfId="15" applyFont="true" applyBorder="true" applyAlignment="true" applyProtection="true">
      <alignment horizontal="center" vertical="top"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68" fontId="0" fillId="15" borderId="0" xfId="0" applyFont="fals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left" vertical="top" textRotation="0" wrapText="false" indent="0" shrinkToFit="false"/>
      <protection locked="true" hidden="false"/>
    </xf>
    <xf numFmtId="168" fontId="0" fillId="5" borderId="0" xfId="15" applyFont="true" applyBorder="true" applyAlignment="true" applyProtection="true">
      <alignment horizontal="center" vertical="top" textRotation="0" wrapText="false" indent="0" shrinkToFit="false"/>
      <protection locked="true" hidden="false"/>
    </xf>
    <xf numFmtId="164" fontId="27" fillId="0" borderId="0" xfId="0" applyFont="true" applyBorder="true" applyAlignment="true" applyProtection="false">
      <alignment horizontal="left" vertical="top" textRotation="0" wrapText="false" indent="0" shrinkToFit="false"/>
      <protection locked="true" hidden="false"/>
    </xf>
    <xf numFmtId="164" fontId="30" fillId="0" borderId="0" xfId="0" applyFont="true" applyBorder="true" applyAlignment="true" applyProtection="false">
      <alignment horizontal="left" vertical="top" textRotation="0" wrapText="false" indent="0" shrinkToFit="false"/>
      <protection locked="true" hidden="false"/>
    </xf>
    <xf numFmtId="164" fontId="36" fillId="0" borderId="0" xfId="0" applyFont="true" applyBorder="false" applyAlignment="true" applyProtection="false">
      <alignment horizontal="center" vertical="bottom" textRotation="0" wrapText="false" indent="0" shrinkToFit="false"/>
      <protection locked="true" hidden="false"/>
    </xf>
    <xf numFmtId="167" fontId="25" fillId="0" borderId="0" xfId="0" applyFont="true" applyBorder="false" applyAlignment="false" applyProtection="false">
      <alignment horizontal="general" vertical="bottom" textRotation="0" wrapText="false" indent="0" shrinkToFit="false"/>
      <protection locked="true" hidden="false"/>
    </xf>
    <xf numFmtId="178" fontId="0" fillId="0" borderId="0" xfId="0" applyFont="true" applyBorder="false" applyAlignment="false" applyProtection="false">
      <alignment horizontal="general" vertical="bottom" textRotation="0" wrapText="false" indent="0" shrinkToFit="false"/>
      <protection locked="true" hidden="false"/>
    </xf>
    <xf numFmtId="165" fontId="0" fillId="4" borderId="0" xfId="15" applyFont="true" applyBorder="true" applyAlignment="true" applyProtection="true">
      <alignment horizontal="center" vertical="top" textRotation="0" wrapText="false" indent="0" shrinkToFit="false"/>
      <protection locked="true" hidden="false"/>
    </xf>
    <xf numFmtId="168" fontId="11" fillId="0" borderId="0" xfId="0" applyFont="true" applyBorder="true" applyAlignment="true" applyProtection="false">
      <alignment horizontal="left" vertical="top" textRotation="0" wrapText="false" indent="0" shrinkToFit="false"/>
      <protection locked="true" hidden="false"/>
    </xf>
    <xf numFmtId="168" fontId="55" fillId="5" borderId="0" xfId="15" applyFont="true" applyBorder="true" applyAlignment="true" applyProtection="true">
      <alignment horizontal="center" vertical="top" textRotation="0" wrapText="false" indent="0" shrinkToFit="false"/>
      <protection locked="true" hidden="false"/>
    </xf>
    <xf numFmtId="164" fontId="11" fillId="4" borderId="0" xfId="0" applyFont="true" applyBorder="true" applyAlignment="true" applyProtection="false">
      <alignment horizontal="left" vertical="top" textRotation="0" wrapText="false" indent="0" shrinkToFit="false"/>
      <protection locked="true" hidden="false"/>
    </xf>
    <xf numFmtId="165" fontId="0" fillId="4" borderId="0" xfId="15" applyFont="true" applyBorder="true" applyAlignment="true" applyProtection="true">
      <alignment horizontal="general" vertical="bottom" textRotation="0" wrapText="false" indent="0" shrinkToFit="false"/>
      <protection locked="true" hidden="false"/>
    </xf>
    <xf numFmtId="165" fontId="14" fillId="4" borderId="0" xfId="15" applyFont="true" applyBorder="true" applyAlignment="true" applyProtection="true">
      <alignment horizontal="left" vertical="top" textRotation="0" wrapText="false" indent="0" shrinkToFit="false"/>
      <protection locked="true" hidden="false"/>
    </xf>
    <xf numFmtId="168" fontId="14" fillId="5" borderId="0" xfId="15" applyFont="true" applyBorder="true" applyAlignment="true" applyProtection="true">
      <alignment horizontal="center" vertical="top" textRotation="0" wrapText="false" indent="0" shrinkToFit="false"/>
      <protection locked="true" hidden="false"/>
    </xf>
    <xf numFmtId="164" fontId="15"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4" fontId="30" fillId="0" borderId="0" xfId="0" applyFont="true" applyBorder="true" applyAlignment="true" applyProtection="false">
      <alignment horizontal="center" vertical="top" textRotation="0" wrapText="false" indent="0" shrinkToFit="false"/>
      <protection locked="true" hidden="false"/>
    </xf>
    <xf numFmtId="168" fontId="0" fillId="10" borderId="0" xfId="0" applyFont="false" applyBorder="false" applyAlignment="false" applyProtection="false">
      <alignment horizontal="general" vertical="bottom" textRotation="0" wrapText="false" indent="0" shrinkToFit="false"/>
      <protection locked="true" hidden="false"/>
    </xf>
    <xf numFmtId="166" fontId="0" fillId="3" borderId="0" xfId="0" applyFont="false" applyBorder="false" applyAlignment="false" applyProtection="false">
      <alignment horizontal="general" vertical="bottom" textRotation="0" wrapText="false" indent="0" shrinkToFit="false"/>
      <protection locked="true" hidden="false"/>
    </xf>
    <xf numFmtId="166" fontId="14" fillId="3" borderId="0" xfId="0" applyFont="true" applyBorder="true" applyAlignment="true" applyProtection="false">
      <alignment horizontal="center" vertical="top" textRotation="0" wrapText="false" indent="0" shrinkToFit="false"/>
      <protection locked="true" hidden="false"/>
    </xf>
    <xf numFmtId="170" fontId="56" fillId="0" borderId="0" xfId="0" applyFont="true" applyBorder="true" applyAlignment="true" applyProtection="false">
      <alignment horizontal="left" vertical="top"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6" fontId="29" fillId="0" borderId="0" xfId="0" applyFont="true" applyBorder="true" applyAlignment="true" applyProtection="false">
      <alignment horizontal="left" vertical="top" textRotation="0" wrapText="false" indent="0" shrinkToFit="false"/>
      <protection locked="true" hidden="false"/>
    </xf>
    <xf numFmtId="168" fontId="31" fillId="0" borderId="0" xfId="0" applyFont="true" applyBorder="true" applyAlignment="true" applyProtection="false">
      <alignment horizontal="center" vertical="top" textRotation="0" wrapText="false" indent="0" shrinkToFit="false"/>
      <protection locked="true" hidden="false"/>
    </xf>
    <xf numFmtId="164" fontId="14" fillId="5" borderId="0" xfId="0" applyFont="true" applyBorder="true" applyAlignment="true" applyProtection="false">
      <alignment horizontal="center" vertical="top"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10" fillId="4" borderId="0" xfId="0" applyFont="true" applyBorder="false" applyAlignment="false" applyProtection="false">
      <alignment horizontal="general" vertical="bottom" textRotation="0" wrapText="false" indent="0" shrinkToFit="false"/>
      <protection locked="true" hidden="false"/>
    </xf>
    <xf numFmtId="164" fontId="13" fillId="5" borderId="0" xfId="0" applyFont="true" applyBorder="true" applyAlignment="true" applyProtection="false">
      <alignment horizontal="left" vertical="top"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68" fontId="13" fillId="5" borderId="0" xfId="15" applyFont="true" applyBorder="true" applyAlignment="true" applyProtection="true">
      <alignment horizontal="center" vertical="top" textRotation="0" wrapText="false" indent="0" shrinkToFit="false"/>
      <protection locked="true" hidden="false"/>
    </xf>
    <xf numFmtId="168" fontId="0" fillId="5" borderId="0" xfId="15" applyFont="true" applyBorder="true" applyAlignment="true" applyProtection="true">
      <alignment horizontal="center" vertical="bottom" textRotation="0" wrapText="false" indent="0" shrinkToFit="false"/>
      <protection locked="true" hidden="false"/>
    </xf>
    <xf numFmtId="165" fontId="14" fillId="0" borderId="0" xfId="15" applyFont="true" applyBorder="true" applyAlignment="true" applyProtection="true">
      <alignment horizontal="right" vertical="top" textRotation="0" wrapText="false" indent="0" shrinkToFit="false"/>
      <protection locked="true" hidden="false"/>
    </xf>
    <xf numFmtId="165" fontId="0" fillId="0" borderId="0" xfId="15" applyFont="true" applyBorder="true" applyAlignment="true" applyProtection="true">
      <alignment horizontal="right" vertical="bottom" textRotation="0" wrapText="false" indent="0" shrinkToFit="false"/>
      <protection locked="true" hidden="false"/>
    </xf>
    <xf numFmtId="165" fontId="0" fillId="6" borderId="0" xfId="0" applyFont="false" applyBorder="false" applyAlignment="false" applyProtection="false">
      <alignment horizontal="general" vertical="bottom" textRotation="0" wrapText="false" indent="0" shrinkToFit="false"/>
      <protection locked="true" hidden="false"/>
    </xf>
    <xf numFmtId="168" fontId="57" fillId="0" borderId="0" xfId="0" applyFont="true" applyBorder="false" applyAlignment="false" applyProtection="false">
      <alignment horizontal="general" vertical="bottom" textRotation="0" wrapText="false" indent="0" shrinkToFit="false"/>
      <protection locked="true" hidden="false"/>
    </xf>
    <xf numFmtId="164" fontId="10" fillId="3" borderId="0" xfId="0" applyFont="true" applyBorder="true" applyAlignment="true" applyProtection="false">
      <alignment horizontal="left" vertical="top" textRotation="0" wrapText="false" indent="0" shrinkToFit="false"/>
      <protection locked="true" hidden="false"/>
    </xf>
    <xf numFmtId="168" fontId="13" fillId="5" borderId="0" xfId="0" applyFont="true" applyBorder="true" applyAlignment="true" applyProtection="false">
      <alignment horizontal="center" vertical="top" textRotation="0" wrapText="false" indent="0" shrinkToFit="false"/>
      <protection locked="true" hidden="false"/>
    </xf>
    <xf numFmtId="164" fontId="10" fillId="0" borderId="0" xfId="0" applyFont="true" applyBorder="true" applyAlignment="true" applyProtection="false">
      <alignment horizontal="left" vertical="top"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10" fillId="12" borderId="0" xfId="21" applyFont="true" applyBorder="true" applyAlignment="true" applyProtection="false">
      <alignment horizontal="left" vertical="top" textRotation="0" wrapText="false" indent="0" shrinkToFit="false"/>
      <protection locked="true" hidden="false"/>
    </xf>
    <xf numFmtId="168" fontId="0" fillId="12" borderId="0" xfId="21" applyFont="true" applyBorder="true" applyAlignment="true" applyProtection="false">
      <alignment horizontal="general" vertical="top" textRotation="0" wrapText="false" indent="0" shrinkToFit="false"/>
      <protection locked="true" hidden="false"/>
    </xf>
    <xf numFmtId="168" fontId="0" fillId="12" borderId="0" xfId="21"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8" fontId="0" fillId="0" borderId="0" xfId="0" applyFont="true" applyBorder="false" applyAlignment="true" applyProtection="false">
      <alignment horizontal="general" vertical="top" textRotation="0" wrapText="false" indent="0" shrinkToFit="false"/>
      <protection locked="true" hidden="false"/>
    </xf>
    <xf numFmtId="168" fontId="0" fillId="5" borderId="0" xfId="0" applyFont="true" applyBorder="false" applyAlignment="true" applyProtection="false">
      <alignment horizontal="general" vertical="top" textRotation="0" wrapText="false" indent="0" shrinkToFit="false"/>
      <protection locked="true" hidden="false"/>
    </xf>
    <xf numFmtId="168" fontId="0" fillId="0" borderId="0" xfId="0" applyFont="true" applyBorder="true" applyAlignment="true" applyProtection="false">
      <alignment horizontal="general" vertical="top" textRotation="0" wrapText="false" indent="0" shrinkToFit="false"/>
      <protection locked="true" hidden="false"/>
    </xf>
    <xf numFmtId="168" fontId="36" fillId="0" borderId="0" xfId="0" applyFont="true" applyBorder="true" applyAlignment="true" applyProtection="false">
      <alignment horizontal="center" vertical="top" textRotation="0" wrapText="false" indent="0" shrinkToFit="false"/>
      <protection locked="true" hidden="false"/>
    </xf>
    <xf numFmtId="168" fontId="0" fillId="0" borderId="0" xfId="21" applyFont="true" applyBorder="true" applyAlignment="true" applyProtection="false">
      <alignment horizontal="general" vertical="top" textRotation="0" wrapText="false" indent="0" shrinkToFit="false"/>
      <protection locked="true" hidden="false"/>
    </xf>
    <xf numFmtId="168" fontId="0" fillId="0" borderId="0" xfId="0" applyFont="true" applyBorder="false" applyAlignment="true" applyProtection="false">
      <alignment horizontal="general" vertical="top"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8" fontId="0" fillId="3" borderId="0" xfId="0" applyFont="true" applyBorder="false" applyAlignment="true" applyProtection="false">
      <alignment horizontal="general" vertical="bottom" textRotation="0" wrapText="false" indent="0" shrinkToFit="false"/>
      <protection locked="true" hidden="false"/>
    </xf>
    <xf numFmtId="168" fontId="0" fillId="5" borderId="0" xfId="0" applyFont="true" applyBorder="false" applyAlignment="true" applyProtection="false">
      <alignment horizontal="general" vertical="bottom" textRotation="0" wrapText="false" indent="0" shrinkToFit="false"/>
      <protection locked="true" hidden="false"/>
    </xf>
    <xf numFmtId="168" fontId="0" fillId="3" borderId="0" xfId="0" applyFont="true" applyBorder="true" applyAlignment="true" applyProtection="false">
      <alignment horizontal="general" vertical="top" textRotation="0" wrapText="false" indent="0" shrinkToFit="false"/>
      <protection locked="true" hidden="false"/>
    </xf>
    <xf numFmtId="168" fontId="36" fillId="3" borderId="0" xfId="0" applyFont="true" applyBorder="true" applyAlignment="true" applyProtection="false">
      <alignment horizontal="center" vertical="top" textRotation="0" wrapText="false" indent="0" shrinkToFit="false"/>
      <protection locked="true" hidden="false"/>
    </xf>
    <xf numFmtId="164" fontId="58" fillId="0" borderId="0" xfId="0" applyFont="true" applyBorder="true" applyAlignment="true" applyProtection="false">
      <alignment horizontal="left" vertical="top" textRotation="0" wrapText="false" indent="0" shrinkToFit="false"/>
      <protection locked="true" hidden="false"/>
    </xf>
    <xf numFmtId="168" fontId="25" fillId="8" borderId="1" xfId="0" applyFont="true" applyBorder="true" applyAlignment="true" applyProtection="false">
      <alignment horizontal="right" vertical="bottom" textRotation="0" wrapText="false" indent="0" shrinkToFit="false"/>
      <protection locked="true" hidden="false"/>
    </xf>
    <xf numFmtId="168" fontId="25" fillId="8" borderId="2" xfId="0" applyFont="true" applyBorder="true" applyAlignment="true" applyProtection="false">
      <alignment horizontal="right" vertical="bottom" textRotation="0" wrapText="false" indent="0" shrinkToFit="false"/>
      <protection locked="true" hidden="false"/>
    </xf>
    <xf numFmtId="168" fontId="14" fillId="3" borderId="0" xfId="0" applyFont="true" applyBorder="true" applyAlignment="true" applyProtection="false">
      <alignment horizontal="right" vertical="top" textRotation="0" wrapText="false" indent="0" shrinkToFit="false"/>
      <protection locked="true" hidden="false"/>
    </xf>
    <xf numFmtId="168" fontId="14" fillId="3" borderId="0" xfId="15" applyFont="true" applyBorder="true" applyAlignment="true" applyProtection="true">
      <alignment horizontal="right" vertical="top" textRotation="0" wrapText="false" indent="0" shrinkToFit="false"/>
      <protection locked="true" hidden="false"/>
    </xf>
    <xf numFmtId="168" fontId="14" fillId="3" borderId="0" xfId="0" applyFont="true" applyBorder="true" applyAlignment="true" applyProtection="false">
      <alignment horizontal="left" vertical="top" textRotation="0" wrapText="false" indent="0" shrinkToFit="false"/>
      <protection locked="true" hidden="false"/>
    </xf>
    <xf numFmtId="168" fontId="14" fillId="0" borderId="0" xfId="0" applyFont="true" applyBorder="true" applyAlignment="true" applyProtection="false">
      <alignment horizontal="right" vertical="top" textRotation="0" wrapText="false" indent="0" shrinkToFit="false"/>
      <protection locked="true" hidden="false"/>
    </xf>
    <xf numFmtId="168" fontId="14" fillId="0" borderId="0" xfId="15" applyFont="true" applyBorder="true" applyAlignment="true" applyProtection="true">
      <alignment horizontal="right" vertical="top" textRotation="0" wrapText="false" indent="0" shrinkToFit="false"/>
      <protection locked="true" hidden="false"/>
    </xf>
    <xf numFmtId="168" fontId="13" fillId="0" borderId="0" xfId="0" applyFont="true" applyBorder="true" applyAlignment="true" applyProtection="false">
      <alignment horizontal="right" vertical="top" textRotation="0" wrapText="false" indent="0" shrinkToFit="false"/>
      <protection locked="true" hidden="false"/>
    </xf>
    <xf numFmtId="168" fontId="0" fillId="0" borderId="0" xfId="15" applyFont="true" applyBorder="true" applyAlignment="true" applyProtection="true">
      <alignment horizontal="right" vertical="bottom" textRotation="0" wrapText="false" indent="0" shrinkToFit="false"/>
      <protection locked="true" hidden="false"/>
    </xf>
    <xf numFmtId="168" fontId="13" fillId="0" borderId="0" xfId="15" applyFont="true" applyBorder="true" applyAlignment="true" applyProtection="true">
      <alignment horizontal="right" vertical="top" textRotation="0" wrapText="false" indent="0" shrinkToFit="false"/>
      <protection locked="true" hidden="false"/>
    </xf>
    <xf numFmtId="168" fontId="0" fillId="5" borderId="0" xfId="15" applyFont="true" applyBorder="true" applyAlignment="true" applyProtection="true">
      <alignment horizontal="right" vertical="bottom" textRotation="0" wrapText="false" indent="0" shrinkToFit="false"/>
      <protection locked="true" hidden="false"/>
    </xf>
    <xf numFmtId="164" fontId="51" fillId="3" borderId="0" xfId="0" applyFont="true" applyBorder="false" applyAlignment="true" applyProtection="false">
      <alignment horizontal="center" vertical="bottom" textRotation="0" wrapText="false" indent="0" shrinkToFit="false"/>
      <protection locked="true" hidden="false"/>
    </xf>
    <xf numFmtId="164" fontId="14" fillId="5" borderId="0" xfId="0" applyFont="true" applyBorder="true" applyAlignment="true" applyProtection="false">
      <alignment horizontal="left" vertical="top" textRotation="0" wrapText="false" indent="0" shrinkToFit="false"/>
      <protection locked="true" hidden="false"/>
    </xf>
    <xf numFmtId="168" fontId="13" fillId="0" borderId="0" xfId="0" applyFont="true" applyBorder="true" applyAlignment="true" applyProtection="false">
      <alignment horizontal="left" vertical="top" textRotation="0" wrapText="false" indent="0" shrinkToFit="false"/>
      <protection locked="true" hidden="false"/>
    </xf>
    <xf numFmtId="168" fontId="13" fillId="3" borderId="0" xfId="0"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6" borderId="0" xfId="0" applyFont="true" applyBorder="false" applyAlignment="false" applyProtection="false">
      <alignment horizontal="general" vertical="bottom" textRotation="0" wrapText="false" indent="0" shrinkToFit="false"/>
      <protection locked="true" hidden="false"/>
    </xf>
    <xf numFmtId="168" fontId="0" fillId="7" borderId="0" xfId="0" applyFont="true" applyBorder="false" applyAlignment="false" applyProtection="false">
      <alignment horizontal="general" vertical="bottom" textRotation="0" wrapText="false" indent="0" shrinkToFit="false"/>
      <protection locked="true" hidden="false"/>
    </xf>
    <xf numFmtId="176" fontId="0" fillId="0" borderId="0" xfId="0" applyFont="true" applyBorder="false" applyAlignment="false" applyProtection="false">
      <alignment horizontal="general" vertical="bottom" textRotation="0" wrapText="false" indent="0" shrinkToFit="false"/>
      <protection locked="true" hidden="false"/>
    </xf>
    <xf numFmtId="165" fontId="0" fillId="4" borderId="0" xfId="15" applyFont="true" applyBorder="true" applyAlignment="true" applyProtection="true">
      <alignment horizontal="right" vertical="bottom" textRotation="0" wrapText="false" indent="0" shrinkToFit="false"/>
      <protection locked="true" hidden="false"/>
    </xf>
    <xf numFmtId="165" fontId="14" fillId="4" borderId="0" xfId="15" applyFont="true" applyBorder="true" applyAlignment="true" applyProtection="true">
      <alignment horizontal="right" vertical="top" textRotation="0" wrapText="false" indent="0" shrinkToFit="false"/>
      <protection locked="true" hidden="false"/>
    </xf>
    <xf numFmtId="165" fontId="0" fillId="5" borderId="0" xfId="15" applyFont="true" applyBorder="true" applyAlignment="true" applyProtection="true">
      <alignment horizontal="right" vertical="bottom" textRotation="0" wrapText="false" indent="0" shrinkToFit="false"/>
      <protection locked="true" hidden="false"/>
    </xf>
    <xf numFmtId="168" fontId="42" fillId="0" borderId="0" xfId="0" applyFont="true" applyBorder="true" applyAlignment="true" applyProtection="false">
      <alignment horizontal="center" vertical="top" textRotation="0" wrapText="false" indent="0" shrinkToFit="false"/>
      <protection locked="true" hidden="false"/>
    </xf>
    <xf numFmtId="168" fontId="14" fillId="0" borderId="0" xfId="15" applyFont="true" applyBorder="true" applyAlignment="true" applyProtection="true">
      <alignment horizontal="center" vertical="bottom" textRotation="0" wrapText="false" indent="0" shrinkToFit="false"/>
      <protection locked="true" hidden="false"/>
    </xf>
    <xf numFmtId="180" fontId="9" fillId="0" borderId="0" xfId="0" applyFont="true" applyBorder="false" applyAlignment="false" applyProtection="false">
      <alignment horizontal="general" vertical="bottom" textRotation="0" wrapText="false" indent="0" shrinkToFit="false"/>
      <protection locked="true" hidden="false"/>
    </xf>
    <xf numFmtId="167" fontId="14" fillId="0" borderId="0" xfId="15" applyFont="true" applyBorder="true" applyAlignment="true" applyProtection="true">
      <alignment horizontal="center" vertical="bottom" textRotation="0" wrapText="false" indent="0" shrinkToFit="false"/>
      <protection locked="true" hidden="false"/>
    </xf>
    <xf numFmtId="168" fontId="30" fillId="0" borderId="0" xfId="15" applyFont="true" applyBorder="true" applyAlignment="true" applyProtection="true">
      <alignment horizontal="center" vertical="bottom" textRotation="0" wrapText="false" indent="0" shrinkToFit="false"/>
      <protection locked="true" hidden="false"/>
    </xf>
    <xf numFmtId="181" fontId="14" fillId="0" borderId="0" xfId="15" applyFont="true" applyBorder="true" applyAlignment="true" applyProtection="true">
      <alignment horizontal="center" vertical="bottom" textRotation="0" wrapText="false" indent="0" shrinkToFit="false"/>
      <protection locked="true" hidden="false"/>
    </xf>
    <xf numFmtId="164" fontId="42" fillId="0" borderId="0" xfId="0" applyFont="true" applyBorder="true" applyAlignment="true" applyProtection="false">
      <alignment horizontal="right" vertical="top" textRotation="0" wrapText="false" indent="0" shrinkToFit="false"/>
      <protection locked="true" hidden="false"/>
    </xf>
    <xf numFmtId="168" fontId="22" fillId="0" borderId="0" xfId="0" applyFont="true" applyBorder="true" applyAlignment="true" applyProtection="false">
      <alignment horizontal="center" vertical="top" textRotation="0" wrapText="false" indent="0" shrinkToFit="false"/>
      <protection locked="true" hidden="false"/>
    </xf>
    <xf numFmtId="164" fontId="0" fillId="2" borderId="0" xfId="21" applyFont="true" applyBorder="true" applyAlignment="true" applyProtection="false">
      <alignment horizontal="general" vertical="top" textRotation="0" wrapText="false" indent="0" shrinkToFit="false"/>
      <protection locked="true" hidden="false"/>
    </xf>
    <xf numFmtId="165" fontId="0" fillId="3" borderId="0" xfId="15" applyFont="true" applyBorder="true" applyAlignment="true" applyProtection="true">
      <alignment horizontal="right" vertical="bottom" textRotation="0" wrapText="false" indent="0" shrinkToFit="false"/>
      <protection locked="true" hidden="false"/>
    </xf>
    <xf numFmtId="168" fontId="14" fillId="3" borderId="0" xfId="15" applyFont="true" applyBorder="true" applyAlignment="true" applyProtection="true">
      <alignment horizontal="center" vertical="bottom" textRotation="0" wrapText="false" indent="0" shrinkToFit="false"/>
      <protection locked="true" hidden="false"/>
    </xf>
    <xf numFmtId="164" fontId="31" fillId="0" borderId="0" xfId="0" applyFont="true" applyBorder="false" applyAlignment="true" applyProtection="false">
      <alignment horizontal="right" vertical="bottom" textRotation="0" wrapText="false" indent="0" shrinkToFit="false"/>
      <protection locked="true" hidden="false"/>
    </xf>
    <xf numFmtId="165" fontId="27" fillId="4" borderId="0" xfId="15" applyFont="true" applyBorder="true" applyAlignment="true" applyProtection="true">
      <alignment horizontal="left" vertical="top" textRotation="0" wrapText="false" indent="0" shrinkToFit="false"/>
      <protection locked="true" hidden="false"/>
    </xf>
    <xf numFmtId="168" fontId="14" fillId="4" borderId="0" xfId="15" applyFont="true" applyBorder="true" applyAlignment="true" applyProtection="true">
      <alignment horizontal="center" vertical="bottom" textRotation="0" wrapText="false" indent="0" shrinkToFit="false"/>
      <protection locked="true" hidden="false"/>
    </xf>
    <xf numFmtId="168" fontId="14" fillId="5" borderId="0" xfId="15" applyFont="true" applyBorder="true" applyAlignment="true" applyProtection="true">
      <alignment horizontal="center" vertical="bottom" textRotation="0" wrapText="false" indent="0" shrinkToFit="false"/>
      <protection locked="true" hidden="false"/>
    </xf>
    <xf numFmtId="181" fontId="0" fillId="0" borderId="0" xfId="15" applyFont="true" applyBorder="true" applyAlignment="true" applyProtection="true">
      <alignment horizontal="center" vertical="bottom" textRotation="0" wrapText="false" indent="0" shrinkToFit="false"/>
      <protection locked="true" hidden="false"/>
    </xf>
    <xf numFmtId="164" fontId="14" fillId="5" borderId="0" xfId="0" applyFont="true" applyBorder="true" applyAlignment="true" applyProtection="false">
      <alignment horizontal="right" vertical="top" textRotation="0" wrapText="false" indent="0" shrinkToFit="false"/>
      <protection locked="true" hidden="false"/>
    </xf>
    <xf numFmtId="165" fontId="13" fillId="4" borderId="0" xfId="15" applyFont="true" applyBorder="true" applyAlignment="true" applyProtection="true">
      <alignment horizontal="left" vertical="top" textRotation="0" wrapText="false" indent="0" shrinkToFit="false"/>
      <protection locked="true" hidden="false"/>
    </xf>
    <xf numFmtId="168" fontId="42" fillId="16" borderId="0" xfId="0" applyFont="true" applyBorder="true" applyAlignment="true" applyProtection="false">
      <alignment horizontal="center" vertical="top" textRotation="0" wrapText="false" indent="0" shrinkToFit="false"/>
      <protection locked="true" hidden="false"/>
    </xf>
    <xf numFmtId="167" fontId="25" fillId="9" borderId="1" xfId="0" applyFont="true" applyBorder="true" applyAlignment="true" applyProtection="false">
      <alignment horizontal="right" vertical="bottom" textRotation="0" wrapText="false" indent="0" shrinkToFit="false"/>
      <protection locked="true" hidden="false"/>
    </xf>
    <xf numFmtId="165" fontId="8" fillId="7" borderId="0" xfId="0" applyFont="true" applyBorder="false" applyAlignment="false" applyProtection="false">
      <alignment horizontal="general" vertical="bottom" textRotation="0" wrapText="false" indent="0" shrinkToFit="false"/>
      <protection locked="true" hidden="false"/>
    </xf>
    <xf numFmtId="168" fontId="28" fillId="3" borderId="0" xfId="0" applyFont="true" applyBorder="true" applyAlignment="true" applyProtection="false">
      <alignment horizontal="center" vertical="top" textRotation="0" wrapText="false" indent="0" shrinkToFit="false"/>
      <protection locked="true" hidden="false"/>
    </xf>
    <xf numFmtId="164" fontId="0" fillId="5" borderId="0" xfId="21"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right" vertical="top" textRotation="0" wrapText="false" indent="0" shrinkToFit="false"/>
      <protection locked="true" hidden="false"/>
    </xf>
    <xf numFmtId="164" fontId="60" fillId="0" borderId="0" xfId="0" applyFont="true" applyBorder="false" applyAlignment="true" applyProtection="false">
      <alignment horizontal="right" vertical="bottom" textRotation="0" wrapText="false" indent="0" shrinkToFit="false"/>
      <protection locked="true" hidden="false"/>
    </xf>
    <xf numFmtId="164" fontId="60" fillId="0" borderId="0" xfId="0" applyFont="true" applyBorder="false" applyAlignment="true" applyProtection="false">
      <alignment horizontal="center" vertical="bottom" textRotation="0" wrapText="fals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0" fillId="4" borderId="0" xfId="21" applyFont="true" applyBorder="true" applyAlignment="true" applyProtection="false">
      <alignment horizontal="left" vertical="top" textRotation="0" wrapText="false" indent="0" shrinkToFit="false"/>
      <protection locked="true" hidden="false"/>
    </xf>
    <xf numFmtId="164" fontId="10" fillId="4" borderId="0" xfId="21" applyFont="true" applyBorder="true" applyAlignment="true" applyProtection="false">
      <alignment horizontal="left" vertical="top" textRotation="0" wrapText="false" indent="0" shrinkToFit="false"/>
      <protection locked="true" hidden="false"/>
    </xf>
    <xf numFmtId="168" fontId="0" fillId="4" borderId="0" xfId="0" applyFont="false" applyBorder="false" applyAlignment="true" applyProtection="false">
      <alignment horizontal="center" vertical="bottom" textRotation="0" wrapText="false" indent="0" shrinkToFit="false"/>
      <protection locked="true" hidden="false"/>
    </xf>
    <xf numFmtId="168" fontId="0" fillId="4" borderId="0" xfId="0" applyFont="true" applyBorder="true" applyAlignment="true" applyProtection="false">
      <alignment horizontal="center" vertical="top"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10" fillId="4" borderId="0" xfId="0" applyFont="true" applyBorder="true" applyAlignment="true" applyProtection="false">
      <alignment horizontal="left" vertical="top" textRotation="0" wrapText="false" indent="0" shrinkToFit="false"/>
      <protection locked="true" hidden="false"/>
    </xf>
    <xf numFmtId="168" fontId="10" fillId="4"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top" textRotation="0" wrapText="false" indent="0" shrinkToFit="false"/>
      <protection locked="true" hidden="false"/>
    </xf>
    <xf numFmtId="164" fontId="11" fillId="5"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false" applyAlignment="true" applyProtection="false">
      <alignment horizontal="center" vertical="top" textRotation="0" wrapText="false" indent="0" shrinkToFit="false"/>
      <protection locked="true" hidden="false"/>
    </xf>
    <xf numFmtId="168" fontId="0" fillId="5" borderId="0" xfId="0" applyFont="tru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82" fontId="0" fillId="0" borderId="0" xfId="0" applyFont="false" applyBorder="false" applyAlignment="true" applyProtection="false">
      <alignment horizontal="left" vertical="top" textRotation="0" wrapText="false" indent="0" shrinkToFit="false"/>
      <protection locked="true" hidden="false"/>
    </xf>
    <xf numFmtId="168" fontId="0" fillId="0" borderId="0" xfId="0" applyFont="false" applyBorder="false" applyAlignment="true" applyProtection="false">
      <alignment horizontal="left" vertical="top" textRotation="0" wrapText="false" indent="0" shrinkToFit="false"/>
      <protection locked="true" hidden="false"/>
    </xf>
    <xf numFmtId="168" fontId="0" fillId="0" borderId="0" xfId="0" applyFont="false" applyBorder="false" applyAlignment="true" applyProtection="false">
      <alignment horizontal="left" vertical="top" textRotation="0" wrapText="false" indent="0" shrinkToFit="false"/>
      <protection locked="true" hidden="false"/>
    </xf>
    <xf numFmtId="164" fontId="25" fillId="0" borderId="1" xfId="0" applyFont="true" applyBorder="true" applyAlignment="true" applyProtection="false">
      <alignment horizontal="right" vertical="bottom" textRotation="0" wrapText="false" indent="0" shrinkToFit="false"/>
      <protection locked="true" hidden="false"/>
    </xf>
    <xf numFmtId="164" fontId="25" fillId="0" borderId="2" xfId="0" applyFont="true" applyBorder="true" applyAlignment="true" applyProtection="false">
      <alignment horizontal="right" vertical="bottom" textRotation="0" wrapText="false" indent="0" shrinkToFit="false"/>
      <protection locked="true" hidden="false"/>
    </xf>
    <xf numFmtId="164" fontId="35" fillId="4" borderId="0" xfId="0" applyFont="true" applyBorder="true" applyAlignment="true" applyProtection="false">
      <alignment horizontal="left" vertical="top" textRotation="0" wrapText="false" indent="0" shrinkToFit="false"/>
      <protection locked="true" hidden="false"/>
    </xf>
    <xf numFmtId="168" fontId="0" fillId="4" borderId="0" xfId="0" applyFont="false" applyBorder="false" applyAlignment="false" applyProtection="false">
      <alignment horizontal="general" vertical="bottom" textRotation="0" wrapText="false" indent="0" shrinkToFit="false"/>
      <protection locked="true" hidden="false"/>
    </xf>
    <xf numFmtId="164" fontId="34" fillId="0" borderId="0" xfId="0" applyFont="true" applyBorder="true" applyAlignment="true" applyProtection="false">
      <alignment horizontal="left" vertical="top" textRotation="0" wrapText="false" indent="0" shrinkToFit="false"/>
      <protection locked="true" hidden="false"/>
    </xf>
    <xf numFmtId="165" fontId="29" fillId="4" borderId="0" xfId="15" applyFont="true" applyBorder="true" applyAlignment="true" applyProtection="true">
      <alignment horizontal="left" vertical="top" textRotation="0" wrapText="false" indent="0" shrinkToFit="false"/>
      <protection locked="true" hidden="false"/>
    </xf>
    <xf numFmtId="164" fontId="12" fillId="4" borderId="0" xfId="0" applyFont="true" applyBorder="false" applyAlignment="true" applyProtection="false">
      <alignment horizontal="center" vertical="bottom" textRotation="0" wrapText="false" indent="0" shrinkToFit="false"/>
      <protection locked="true" hidden="false"/>
    </xf>
    <xf numFmtId="168" fontId="9" fillId="0" borderId="0" xfId="0" applyFont="true" applyBorder="false" applyAlignment="true" applyProtection="false">
      <alignment horizontal="center" vertical="bottom" textRotation="0" wrapText="false" indent="0" shrinkToFit="false"/>
      <protection locked="true" hidden="false"/>
    </xf>
    <xf numFmtId="165" fontId="29" fillId="0" borderId="0" xfId="15" applyFont="true" applyBorder="true" applyAlignment="true" applyProtection="true">
      <alignment horizontal="left" vertical="top" textRotation="0" wrapText="false" indent="0" shrinkToFit="false"/>
      <protection locked="true" hidden="false"/>
    </xf>
    <xf numFmtId="165" fontId="29" fillId="3" borderId="0" xfId="15" applyFont="true" applyBorder="true" applyAlignment="true" applyProtection="true">
      <alignment horizontal="left" vertical="top" textRotation="0" wrapText="false" indent="0" shrinkToFit="false"/>
      <protection locked="true" hidden="false"/>
    </xf>
    <xf numFmtId="168" fontId="29" fillId="3" borderId="0" xfId="15" applyFont="true" applyBorder="true" applyAlignment="true" applyProtection="true">
      <alignment horizontal="center" vertical="top" textRotation="0" wrapText="false" indent="0" shrinkToFit="false"/>
      <protection locked="true" hidden="false"/>
    </xf>
    <xf numFmtId="168" fontId="29" fillId="0" borderId="0" xfId="15" applyFont="true" applyBorder="true" applyAlignment="true" applyProtection="true">
      <alignment horizontal="center" vertical="top" textRotation="0" wrapText="false" indent="0" shrinkToFit="false"/>
      <protection locked="true" hidden="false"/>
    </xf>
    <xf numFmtId="165" fontId="0" fillId="15" borderId="0" xfId="0" applyFont="false" applyBorder="false" applyAlignment="false" applyProtection="false">
      <alignment horizontal="general" vertical="bottom" textRotation="0" wrapText="false" indent="0" shrinkToFit="false"/>
      <protection locked="true" hidden="false"/>
    </xf>
    <xf numFmtId="176" fontId="9" fillId="0" borderId="0" xfId="0" applyFont="true" applyBorder="false" applyAlignment="false" applyProtection="false">
      <alignment horizontal="general" vertical="bottom" textRotation="0" wrapText="false" indent="0" shrinkToFit="false"/>
      <protection locked="true" hidden="false"/>
    </xf>
    <xf numFmtId="181" fontId="0" fillId="0" borderId="0" xfId="15" applyFont="true" applyBorder="true" applyAlignment="true" applyProtection="true">
      <alignment horizontal="center" vertical="top" textRotation="0" wrapText="false" indent="0" shrinkToFit="false"/>
      <protection locked="true" hidden="false"/>
    </xf>
    <xf numFmtId="167" fontId="0" fillId="0" borderId="0" xfId="15" applyFont="true" applyBorder="true" applyAlignment="true" applyProtection="true">
      <alignment horizontal="center" vertical="top" textRotation="0" wrapText="false" indent="0" shrinkToFit="false"/>
      <protection locked="true" hidden="false"/>
    </xf>
    <xf numFmtId="168" fontId="0" fillId="0" borderId="0" xfId="15" applyFont="true" applyBorder="true" applyAlignment="true" applyProtection="true">
      <alignment horizontal="right"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73" fontId="0" fillId="3" borderId="0" xfId="15" applyFont="true" applyBorder="true" applyAlignment="true" applyProtection="true">
      <alignment horizontal="general" vertical="bottom" textRotation="0" wrapText="false" indent="0" shrinkToFit="false"/>
      <protection locked="true" hidden="false"/>
    </xf>
    <xf numFmtId="173" fontId="0" fillId="0" borderId="0" xfId="15" applyFont="true" applyBorder="true" applyAlignment="true" applyProtection="true">
      <alignment horizontal="center" vertical="top" textRotation="0" wrapText="false" indent="0" shrinkToFit="false"/>
      <protection locked="true" hidden="false"/>
    </xf>
    <xf numFmtId="164" fontId="13" fillId="17" borderId="0" xfId="0" applyFont="true" applyBorder="true" applyAlignment="true" applyProtection="false">
      <alignment horizontal="center" vertical="top" textRotation="0" wrapText="false" indent="0" shrinkToFit="false"/>
      <protection locked="true" hidden="false"/>
    </xf>
    <xf numFmtId="173" fontId="14" fillId="0" borderId="0" xfId="15" applyFont="true" applyBorder="true" applyAlignment="true" applyProtection="true">
      <alignment horizontal="left" vertical="top" textRotation="0" wrapText="false" indent="0" shrinkToFit="false"/>
      <protection locked="true" hidden="false"/>
    </xf>
    <xf numFmtId="168" fontId="0" fillId="7" borderId="0" xfId="21" applyFont="true" applyBorder="true" applyAlignment="true" applyProtection="false">
      <alignment horizontal="center" vertical="top" textRotation="0" wrapText="false" indent="0" shrinkToFit="false"/>
      <protection locked="true" hidden="false"/>
    </xf>
    <xf numFmtId="173" fontId="0" fillId="3" borderId="0" xfId="15" applyFont="true" applyBorder="true" applyAlignment="true" applyProtection="true">
      <alignment horizontal="center" vertical="top" textRotation="0" wrapText="false" indent="0" shrinkToFit="false"/>
      <protection locked="true" hidden="false"/>
    </xf>
    <xf numFmtId="173" fontId="62" fillId="0" borderId="0" xfId="15" applyFont="true" applyBorder="true" applyAlignment="true" applyProtection="true">
      <alignment horizontal="general" vertical="bottom" textRotation="0" wrapText="false" indent="0" shrinkToFit="false"/>
      <protection locked="true" hidden="false"/>
    </xf>
    <xf numFmtId="168" fontId="27" fillId="4" borderId="0" xfId="0" applyFont="true" applyBorder="true" applyAlignment="true" applyProtection="false">
      <alignment horizontal="center" vertical="top" textRotation="0" wrapText="false" indent="0" shrinkToFit="false"/>
      <protection locked="true" hidden="false"/>
    </xf>
    <xf numFmtId="168" fontId="0" fillId="4" borderId="0" xfId="0" applyFont="true" applyBorder="false" applyAlignment="true" applyProtection="false">
      <alignment horizontal="center" vertical="bottom" textRotation="0" wrapText="false" indent="0" shrinkToFit="false"/>
      <protection locked="true" hidden="false"/>
    </xf>
    <xf numFmtId="168" fontId="11" fillId="4" borderId="0" xfId="0" applyFont="true" applyBorder="true" applyAlignment="true" applyProtection="false">
      <alignment horizontal="center" vertical="top" textRotation="0" wrapText="false" indent="0" shrinkToFit="false"/>
      <protection locked="true" hidden="false"/>
    </xf>
    <xf numFmtId="168" fontId="13" fillId="4"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5" shrinkToFit="false"/>
      <protection locked="true" hidden="false"/>
    </xf>
    <xf numFmtId="164" fontId="13" fillId="0" borderId="0" xfId="0" applyFont="true" applyBorder="true" applyAlignment="true" applyProtection="false">
      <alignment horizontal="left" vertical="top" textRotation="0" wrapText="false" indent="8" shrinkToFit="false"/>
      <protection locked="true" hidden="false"/>
    </xf>
    <xf numFmtId="164" fontId="11" fillId="0" borderId="0" xfId="0" applyFont="true" applyBorder="true" applyAlignment="true" applyProtection="false">
      <alignment horizontal="left" vertical="top" textRotation="0" wrapText="false" indent="8" shrinkToFit="false"/>
      <protection locked="true" hidden="false"/>
    </xf>
    <xf numFmtId="166" fontId="0" fillId="7"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8" fontId="8" fillId="5" borderId="0" xfId="15" applyFont="true" applyBorder="true" applyAlignment="true" applyProtection="true">
      <alignment horizontal="center" vertical="top" textRotation="0" wrapText="false" indent="0" shrinkToFit="false"/>
      <protection locked="true" hidden="false"/>
    </xf>
    <xf numFmtId="168" fontId="62" fillId="0" borderId="0" xfId="0" applyFont="true" applyBorder="false" applyAlignment="true" applyProtection="false">
      <alignment horizontal="center" vertical="bottom" textRotation="0" wrapText="false" indent="0" shrinkToFit="false"/>
      <protection locked="true" hidden="false"/>
    </xf>
    <xf numFmtId="164" fontId="12" fillId="3" borderId="0" xfId="0" applyFont="true" applyBorder="false" applyAlignment="true" applyProtection="false">
      <alignment horizontal="center" vertical="bottom"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8" fontId="27" fillId="0" borderId="0" xfId="0" applyFont="true" applyBorder="true" applyAlignment="true" applyProtection="false">
      <alignment horizontal="left" vertical="top" textRotation="0" wrapText="false" indent="0" shrinkToFit="false"/>
      <protection locked="true" hidden="false"/>
    </xf>
    <xf numFmtId="164" fontId="27" fillId="5" borderId="0" xfId="0" applyFont="true" applyBorder="true" applyAlignment="true" applyProtection="false">
      <alignment horizontal="center" vertical="top" textRotation="0" wrapText="false" indent="0" shrinkToFit="false"/>
      <protection locked="true" hidden="false"/>
    </xf>
    <xf numFmtId="170" fontId="0" fillId="0" borderId="0" xfId="0" applyFont="true" applyBorder="true" applyAlignment="true" applyProtection="false">
      <alignment horizontal="left" vertical="top" textRotation="0" wrapText="false" indent="0" shrinkToFit="false"/>
      <protection locked="true" hidden="false"/>
    </xf>
    <xf numFmtId="183" fontId="8" fillId="0" borderId="0" xfId="19" applyFont="true" applyBorder="true" applyAlignment="true" applyProtection="true">
      <alignment horizontal="center" vertical="top" textRotation="0" wrapText="false" indent="0" shrinkToFit="false"/>
      <protection locked="true" hidden="false"/>
    </xf>
    <xf numFmtId="168" fontId="18" fillId="4" borderId="0" xfId="0" applyFont="true" applyBorder="true" applyAlignment="true" applyProtection="false">
      <alignment horizontal="center" vertical="top" textRotation="0" wrapText="false" indent="0" shrinkToFit="false"/>
      <protection locked="true" hidden="false"/>
    </xf>
    <xf numFmtId="166" fontId="18" fillId="4" borderId="0" xfId="0" applyFont="true" applyBorder="true" applyAlignment="true" applyProtection="false">
      <alignment horizontal="left" vertical="top" textRotation="0" wrapText="false" indent="0" shrinkToFit="false"/>
      <protection locked="true" hidden="false"/>
    </xf>
    <xf numFmtId="168" fontId="18" fillId="0" borderId="0" xfId="0" applyFont="true" applyBorder="true" applyAlignment="true" applyProtection="false">
      <alignment horizontal="center" vertical="top" textRotation="0" wrapText="false" indent="0" shrinkToFit="false"/>
      <protection locked="true" hidden="false"/>
    </xf>
    <xf numFmtId="166" fontId="18" fillId="0" borderId="0" xfId="0" applyFont="true" applyBorder="true" applyAlignment="true" applyProtection="false">
      <alignment horizontal="left" vertical="top" textRotation="0" wrapText="false" indent="0" shrinkToFit="false"/>
      <protection locked="true" hidden="false"/>
    </xf>
    <xf numFmtId="170" fontId="18" fillId="0" borderId="0" xfId="0" applyFont="true" applyBorder="true" applyAlignment="true" applyProtection="false">
      <alignment horizontal="left" vertical="top" textRotation="0" wrapText="false" indent="0" shrinkToFit="false"/>
      <protection locked="true" hidden="false"/>
    </xf>
    <xf numFmtId="166" fontId="0" fillId="4" borderId="0" xfId="0" applyFont="false" applyBorder="false" applyAlignment="false" applyProtection="false">
      <alignment horizontal="general" vertical="bottom" textRotation="0" wrapText="false" indent="0" shrinkToFit="false"/>
      <protection locked="true" hidden="false"/>
    </xf>
    <xf numFmtId="183" fontId="18" fillId="0" borderId="0" xfId="19" applyFont="true" applyBorder="true" applyAlignment="true" applyProtection="true">
      <alignment horizontal="center" vertical="top" textRotation="0" wrapText="false" indent="0" shrinkToFit="false"/>
      <protection locked="true" hidden="false"/>
    </xf>
    <xf numFmtId="183" fontId="0" fillId="0" borderId="0" xfId="19" applyFont="true" applyBorder="true" applyAlignment="true" applyProtection="true">
      <alignment horizontal="general" vertical="bottom" textRotation="0" wrapText="false" indent="0" shrinkToFit="false"/>
      <protection locked="true" hidden="false"/>
    </xf>
    <xf numFmtId="166" fontId="0" fillId="0"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true" applyAlignment="true" applyProtection="false">
      <alignment horizontal="center" vertical="center" textRotation="0" wrapText="false" indent="0" shrinkToFit="false"/>
      <protection locked="true" hidden="false"/>
    </xf>
    <xf numFmtId="168" fontId="35" fillId="0" borderId="0" xfId="0" applyFont="true" applyBorder="true" applyAlignment="true" applyProtection="false">
      <alignment horizontal="center" vertical="top" textRotation="0" wrapText="false" indent="0" shrinkToFit="false"/>
      <protection locked="true" hidden="false"/>
    </xf>
    <xf numFmtId="182" fontId="13" fillId="0" borderId="0" xfId="0" applyFont="true" applyBorder="true" applyAlignment="true" applyProtection="false">
      <alignment horizontal="left" vertical="top" textRotation="0" wrapText="false" indent="0" shrinkToFit="false"/>
      <protection locked="true" hidden="false"/>
    </xf>
    <xf numFmtId="164" fontId="29" fillId="4" borderId="0" xfId="0" applyFont="true" applyBorder="true" applyAlignment="true" applyProtection="false">
      <alignment horizontal="left" vertical="top" textRotation="0" wrapText="false" indent="0" shrinkToFit="false"/>
      <protection locked="true" hidden="false"/>
    </xf>
    <xf numFmtId="171" fontId="11" fillId="4" borderId="0" xfId="0" applyFont="true" applyBorder="true" applyAlignment="true" applyProtection="false">
      <alignment horizontal="left" vertical="top" textRotation="0" wrapText="false" indent="0" shrinkToFit="false"/>
      <protection locked="true" hidden="false"/>
    </xf>
    <xf numFmtId="166" fontId="11" fillId="3" borderId="0"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15" shrinkToFit="false"/>
      <protection locked="true" hidden="false"/>
    </xf>
    <xf numFmtId="168" fontId="36" fillId="0" borderId="0" xfId="15" applyFont="true" applyBorder="true" applyAlignment="true" applyProtection="true">
      <alignment horizontal="center" vertical="top" textRotation="0" wrapText="false" indent="0" shrinkToFit="false"/>
      <protection locked="true" hidden="false"/>
    </xf>
    <xf numFmtId="168" fontId="36" fillId="3" borderId="0" xfId="15" applyFont="true" applyBorder="true" applyAlignment="true" applyProtection="true">
      <alignment horizontal="center" vertical="top" textRotation="0" wrapText="false" indent="0" shrinkToFit="false"/>
      <protection locked="true" hidden="false"/>
    </xf>
    <xf numFmtId="164" fontId="63" fillId="0" borderId="0" xfId="0" applyFont="true" applyBorder="false" applyAlignment="false" applyProtection="false">
      <alignment horizontal="general" vertical="bottom" textRotation="0" wrapText="false" indent="0" shrinkToFit="false"/>
      <protection locked="true" hidden="false"/>
    </xf>
    <xf numFmtId="164" fontId="64" fillId="0" borderId="0" xfId="0" applyFont="true" applyBorder="false" applyAlignment="true" applyProtection="false">
      <alignment horizontal="center" vertical="bottom" textRotation="0" wrapText="false" indent="0" shrinkToFit="false"/>
      <protection locked="true" hidden="false"/>
    </xf>
    <xf numFmtId="164" fontId="51" fillId="4" borderId="0" xfId="0" applyFont="true" applyBorder="false" applyAlignment="true" applyProtection="false">
      <alignment horizontal="center" vertical="bottom" textRotation="0" wrapText="false" indent="0" shrinkToFit="false"/>
      <protection locked="true" hidden="false"/>
    </xf>
    <xf numFmtId="171" fontId="27" fillId="4" borderId="0" xfId="0" applyFont="true" applyBorder="true" applyAlignment="true" applyProtection="false">
      <alignment horizontal="left" vertical="top" textRotation="0" wrapText="false" indent="0" shrinkToFit="false"/>
      <protection locked="true" hidden="false"/>
    </xf>
    <xf numFmtId="166" fontId="36" fillId="4" borderId="0" xfId="0" applyFont="true" applyBorder="false" applyAlignment="true" applyProtection="false">
      <alignment horizontal="center" vertical="bottom" textRotation="0" wrapText="false" indent="0" shrinkToFit="false"/>
      <protection locked="true" hidden="false"/>
    </xf>
    <xf numFmtId="166" fontId="64" fillId="4" borderId="0" xfId="0" applyFont="true" applyBorder="false" applyAlignment="true" applyProtection="false">
      <alignment horizontal="center" vertical="bottom" textRotation="0" wrapText="false" indent="0" shrinkToFit="false"/>
      <protection locked="true" hidden="false"/>
    </xf>
    <xf numFmtId="166" fontId="36" fillId="0" borderId="0" xfId="0" applyFont="true" applyBorder="false" applyAlignment="true" applyProtection="false">
      <alignment horizontal="center" vertical="bottom" textRotation="0" wrapText="false" indent="0" shrinkToFit="false"/>
      <protection locked="true" hidden="false"/>
    </xf>
    <xf numFmtId="166" fontId="64" fillId="0" borderId="0" xfId="0" applyFont="true" applyBorder="false" applyAlignment="true" applyProtection="false">
      <alignment horizontal="center" vertical="bottom" textRotation="0" wrapText="false" indent="0" shrinkToFit="false"/>
      <protection locked="true" hidden="false"/>
    </xf>
    <xf numFmtId="164" fontId="15" fillId="4" borderId="0" xfId="0" applyFont="true" applyBorder="true" applyAlignment="true" applyProtection="false">
      <alignment horizontal="left" vertical="top" textRotation="0" wrapText="false" indent="0" shrinkToFit="false"/>
      <protection locked="true" hidden="false"/>
    </xf>
    <xf numFmtId="168" fontId="15" fillId="4" borderId="0" xfId="15" applyFont="true" applyBorder="true" applyAlignment="true" applyProtection="true">
      <alignment horizontal="center" vertical="top" textRotation="0" wrapText="false" indent="0" shrinkToFit="false"/>
      <protection locked="true" hidden="false"/>
    </xf>
    <xf numFmtId="166" fontId="36" fillId="0" borderId="0" xfId="0" applyFont="true" applyBorder="false" applyAlignment="true" applyProtection="false">
      <alignment horizontal="center" vertical="bottom" textRotation="0" wrapText="false" indent="0" shrinkToFit="false"/>
      <protection locked="true" hidden="false"/>
    </xf>
    <xf numFmtId="166" fontId="64" fillId="0" borderId="0" xfId="0" applyFont="true" applyBorder="false" applyAlignment="true" applyProtection="false">
      <alignment horizontal="center" vertical="bottom" textRotation="0" wrapText="false" indent="0" shrinkToFit="false"/>
      <protection locked="true" hidden="false"/>
    </xf>
    <xf numFmtId="170" fontId="36" fillId="0"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8" fontId="36" fillId="0" borderId="0" xfId="0" applyFont="true" applyBorder="false" applyAlignment="false" applyProtection="false">
      <alignment horizontal="general" vertical="bottom" textRotation="0" wrapText="false" indent="0" shrinkToFit="false"/>
      <protection locked="true" hidden="false"/>
    </xf>
    <xf numFmtId="166" fontId="36"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15" shrinkToFit="false"/>
      <protection locked="true" hidden="false"/>
    </xf>
    <xf numFmtId="164" fontId="4" fillId="0" borderId="0" xfId="0" applyFont="true" applyBorder="true" applyAlignment="true" applyProtection="false">
      <alignment horizontal="right" vertical="top" textRotation="0" wrapText="false" indent="0" shrinkToFit="false"/>
      <protection locked="true" hidden="false"/>
    </xf>
    <xf numFmtId="166" fontId="14" fillId="0" borderId="0" xfId="0" applyFont="true" applyBorder="true" applyAlignment="true" applyProtection="false">
      <alignment horizontal="left" vertical="top" textRotation="0" wrapText="false" indent="0" shrinkToFit="false"/>
      <protection locked="true" hidden="false"/>
    </xf>
    <xf numFmtId="168" fontId="62" fillId="0" borderId="0" xfId="0" applyFont="true" applyBorder="false" applyAlignment="false" applyProtection="false">
      <alignment horizontal="general" vertical="bottom" textRotation="0" wrapText="false" indent="0" shrinkToFit="false"/>
      <protection locked="true" hidden="false"/>
    </xf>
    <xf numFmtId="164" fontId="65"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true" applyBorder="true" applyAlignment="true" applyProtection="false">
      <alignment horizontal="left" vertical="top" textRotation="0" wrapText="false" indent="0" shrinkToFit="false"/>
      <protection locked="true" hidden="false"/>
    </xf>
    <xf numFmtId="164" fontId="25" fillId="8" borderId="3" xfId="0" applyFont="true" applyBorder="true" applyAlignment="true" applyProtection="false">
      <alignment horizontal="right"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8" fontId="10" fillId="3" borderId="0" xfId="15" applyFont="true" applyBorder="true" applyAlignment="true" applyProtection="true">
      <alignment horizontal="center" vertical="top" textRotation="0" wrapText="false" indent="0" shrinkToFit="false"/>
      <protection locked="true" hidden="false"/>
    </xf>
    <xf numFmtId="166" fontId="1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general" vertical="bottom" textRotation="0" wrapText="false" indent="0" shrinkToFit="false"/>
      <protection locked="true" hidden="false"/>
    </xf>
    <xf numFmtId="164" fontId="13" fillId="4" borderId="0" xfId="0" applyFont="true" applyBorder="true" applyAlignment="true" applyProtection="false">
      <alignment horizontal="left" vertical="bottom" textRotation="0" wrapText="false" indent="0" shrinkToFit="false"/>
      <protection locked="true" hidden="false"/>
    </xf>
    <xf numFmtId="168" fontId="10" fillId="4" borderId="0" xfId="15" applyFont="true" applyBorder="true" applyAlignment="true" applyProtection="true">
      <alignment horizontal="center" vertical="top" textRotation="0" wrapText="false" indent="0" shrinkToFit="false"/>
      <protection locked="true" hidden="false"/>
    </xf>
    <xf numFmtId="166" fontId="10" fillId="4" borderId="0" xfId="0" applyFont="true" applyBorder="false" applyAlignment="false" applyProtection="false">
      <alignment horizontal="general"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68" fontId="10" fillId="0" borderId="0" xfId="15" applyFont="true" applyBorder="true" applyAlignment="true" applyProtection="true">
      <alignment horizontal="center" vertical="top" textRotation="0" wrapText="false" indent="0" shrinkToFit="false"/>
      <protection locked="true" hidden="false"/>
    </xf>
    <xf numFmtId="166" fontId="0" fillId="5" borderId="0" xfId="0" applyFont="false" applyBorder="false" applyAlignment="true" applyProtection="false">
      <alignment horizontal="center" vertical="bottom" textRotation="0" wrapText="false" indent="0" shrinkToFit="false"/>
      <protection locked="true" hidden="false"/>
    </xf>
    <xf numFmtId="185" fontId="0" fillId="0" borderId="0" xfId="15" applyFont="true" applyBorder="true" applyAlignment="true" applyProtection="true">
      <alignment horizontal="center" vertical="top" textRotation="0" wrapText="false" indent="0" shrinkToFit="false"/>
      <protection locked="true" hidden="false"/>
    </xf>
    <xf numFmtId="166" fontId="10" fillId="0" borderId="0" xfId="0" applyFont="true" applyBorder="false" applyAlignment="false" applyProtection="false">
      <alignment horizontal="general" vertical="bottom" textRotation="0" wrapText="false" indent="0" shrinkToFit="false"/>
      <protection locked="true" hidden="false"/>
    </xf>
    <xf numFmtId="166" fontId="10" fillId="0" borderId="0" xfId="0" applyFont="true" applyBorder="false" applyAlignment="false" applyProtection="false">
      <alignment horizontal="general" vertical="bottom" textRotation="0" wrapText="false" indent="0" shrinkToFit="false"/>
      <protection locked="true" hidden="false"/>
    </xf>
    <xf numFmtId="168" fontId="25" fillId="0" borderId="0" xfId="0" applyFont="true" applyBorder="false" applyAlignment="true" applyProtection="false">
      <alignment horizontal="center" vertical="bottom" textRotation="0" wrapText="false" indent="0" shrinkToFit="false"/>
      <protection locked="true" hidden="false"/>
    </xf>
    <xf numFmtId="168" fontId="25" fillId="6" borderId="0" xfId="0" applyFont="true" applyBorder="false" applyAlignment="true" applyProtection="false">
      <alignment horizontal="center" vertical="bottom" textRotation="0" wrapText="false" indent="0" shrinkToFit="false"/>
      <protection locked="true" hidden="false"/>
    </xf>
    <xf numFmtId="168" fontId="0" fillId="6" borderId="0" xfId="0" applyFont="false" applyBorder="false" applyAlignment="true" applyProtection="false">
      <alignment horizontal="center" vertical="bottom" textRotation="0" wrapText="false" indent="0" shrinkToFit="false"/>
      <protection locked="true" hidden="false"/>
    </xf>
    <xf numFmtId="167" fontId="25" fillId="8" borderId="5" xfId="0" applyFont="true" applyBorder="true" applyAlignment="true" applyProtection="false">
      <alignment horizontal="right" vertical="bottom" textRotation="0" wrapText="false" indent="0" shrinkToFit="false"/>
      <protection locked="true" hidden="false"/>
    </xf>
    <xf numFmtId="164" fontId="66" fillId="0" borderId="0" xfId="0" applyFont="true" applyBorder="true" applyAlignment="true" applyProtection="false">
      <alignment horizontal="left" vertical="top"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68" fillId="0" borderId="0" xfId="0" applyFont="true" applyBorder="tru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67" fillId="0" borderId="0" xfId="0" applyFont="true" applyBorder="true" applyAlignment="true" applyProtection="false">
      <alignment horizontal="left" vertical="top"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69" fillId="0" borderId="0" xfId="0" applyFont="true" applyBorder="true" applyAlignment="true" applyProtection="false">
      <alignment horizontal="left" vertical="top" textRotation="0" wrapText="false" indent="0" shrinkToFit="false"/>
      <protection locked="true" hidden="false"/>
    </xf>
    <xf numFmtId="164" fontId="39" fillId="0" borderId="0" xfId="0" applyFont="true" applyBorder="true" applyAlignment="true" applyProtection="false">
      <alignment horizontal="center" vertical="top" textRotation="0" wrapText="false" indent="0" shrinkToFit="false"/>
      <protection locked="true" hidden="false"/>
    </xf>
    <xf numFmtId="164" fontId="70" fillId="0" borderId="0" xfId="0" applyFont="true" applyBorder="true" applyAlignment="true" applyProtection="false">
      <alignment horizontal="left" vertical="top" textRotation="0" wrapText="false" indent="0" shrinkToFit="false"/>
      <protection locked="true" hidden="false"/>
    </xf>
    <xf numFmtId="169" fontId="70" fillId="0" borderId="0" xfId="0" applyFont="true" applyBorder="true" applyAlignment="true" applyProtection="false">
      <alignment horizontal="left" vertical="top" textRotation="0" wrapText="false" indent="0" shrinkToFit="false"/>
      <protection locked="true" hidden="false"/>
    </xf>
    <xf numFmtId="180" fontId="70" fillId="0" borderId="0" xfId="0" applyFont="true" applyBorder="true" applyAlignment="true" applyProtection="false">
      <alignment horizontal="left" vertical="top" textRotation="0" wrapText="false" indent="0" shrinkToFit="false"/>
      <protection locked="true" hidden="false"/>
    </xf>
    <xf numFmtId="164" fontId="71" fillId="0" borderId="0" xfId="0" applyFont="true" applyBorder="true" applyAlignment="true" applyProtection="false">
      <alignment horizontal="left" vertical="top" textRotation="0" wrapText="false" indent="0" shrinkToFit="false"/>
      <protection locked="true" hidden="false"/>
    </xf>
    <xf numFmtId="169" fontId="71" fillId="0" borderId="0" xfId="0" applyFont="true" applyBorder="true" applyAlignment="true" applyProtection="false">
      <alignment horizontal="left" vertical="top" textRotation="0" wrapText="false" indent="0" shrinkToFit="false"/>
      <protection locked="true" hidden="false"/>
    </xf>
    <xf numFmtId="180" fontId="71" fillId="0" borderId="0" xfId="0" applyFont="true" applyBorder="true" applyAlignment="true" applyProtection="false">
      <alignment horizontal="left" vertical="top" textRotation="0" wrapText="false" indent="0" shrinkToFit="false"/>
      <protection locked="true" hidden="false"/>
    </xf>
    <xf numFmtId="164" fontId="72" fillId="0" borderId="0" xfId="0" applyFont="true" applyBorder="true" applyAlignment="true" applyProtection="false">
      <alignment horizontal="left" vertical="top" textRotation="0" wrapText="false" indent="0" shrinkToFit="false"/>
      <protection locked="true" hidden="false"/>
    </xf>
    <xf numFmtId="164" fontId="74" fillId="0" borderId="0" xfId="0" applyFont="true" applyBorder="true" applyAlignment="true" applyProtection="false">
      <alignment horizontal="left" vertical="top" textRotation="0" wrapText="false" indent="0" shrinkToFit="false"/>
      <protection locked="true" hidden="false"/>
    </xf>
    <xf numFmtId="169" fontId="39" fillId="0" borderId="0" xfId="0" applyFont="true" applyBorder="true" applyAlignment="true" applyProtection="false">
      <alignment horizontal="left" vertical="top" textRotation="0" wrapText="false" indent="0" shrinkToFit="false"/>
      <protection locked="true" hidden="false"/>
    </xf>
    <xf numFmtId="180" fontId="39" fillId="0" borderId="0" xfId="0" applyFont="true" applyBorder="true" applyAlignment="true" applyProtection="false">
      <alignment horizontal="left" vertical="top" textRotation="0" wrapText="false" indent="0" shrinkToFit="false"/>
      <protection locked="true" hidden="false"/>
    </xf>
    <xf numFmtId="164" fontId="75" fillId="0" borderId="0" xfId="0" applyFont="true" applyBorder="false" applyAlignment="false" applyProtection="false">
      <alignment horizontal="general" vertical="bottom" textRotation="0" wrapText="false" indent="0" shrinkToFit="false"/>
      <protection locked="true" hidden="false"/>
    </xf>
    <xf numFmtId="164" fontId="75" fillId="0" borderId="5" xfId="0" applyFont="true" applyBorder="true" applyAlignment="false" applyProtection="false">
      <alignment horizontal="general" vertical="bottom" textRotation="0" wrapText="false" indent="0" shrinkToFit="false"/>
      <protection locked="true" hidden="false"/>
    </xf>
    <xf numFmtId="166" fontId="0" fillId="4" borderId="0" xfId="0" applyFont="false" applyBorder="false" applyAlignment="true" applyProtection="false">
      <alignment horizontal="center" vertical="bottom" textRotation="0" wrapText="false" indent="0" shrinkToFit="false"/>
      <protection locked="true" hidden="false"/>
    </xf>
    <xf numFmtId="164" fontId="62" fillId="0" borderId="0" xfId="0" applyFont="true" applyBorder="false" applyAlignment="false" applyProtection="false">
      <alignment horizontal="general" vertical="bottom" textRotation="0" wrapText="false" indent="0" shrinkToFit="false"/>
      <protection locked="true" hidden="false"/>
    </xf>
    <xf numFmtId="164" fontId="62" fillId="0" borderId="0" xfId="0" applyFont="true" applyBorder="false" applyAlignment="true" applyProtection="false">
      <alignment horizontal="center" vertical="bottom" textRotation="0" wrapText="false" indent="0" shrinkToFit="false"/>
      <protection locked="true" hidden="false"/>
    </xf>
    <xf numFmtId="164" fontId="9" fillId="3" borderId="0" xfId="0" applyFont="true" applyBorder="false" applyAlignment="false" applyProtection="false">
      <alignment horizontal="general" vertical="bottom" textRotation="0" wrapText="false" indent="0" shrinkToFit="false"/>
      <protection locked="true" hidden="false"/>
    </xf>
    <xf numFmtId="166" fontId="62" fillId="0" borderId="0" xfId="0" applyFont="true" applyBorder="false" applyAlignment="false" applyProtection="false">
      <alignment horizontal="general" vertical="bottom" textRotation="0" wrapText="false" indent="0" shrinkToFit="false"/>
      <protection locked="true" hidden="false"/>
    </xf>
    <xf numFmtId="166" fontId="62" fillId="3"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5" fontId="10" fillId="0" borderId="0" xfId="15" applyFont="true" applyBorder="true" applyAlignment="true" applyProtection="true">
      <alignment horizontal="left" vertical="top" textRotation="0" wrapText="false" indent="0" shrinkToFit="false"/>
      <protection locked="true" hidden="false"/>
    </xf>
    <xf numFmtId="168" fontId="76"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center" vertical="bottom" textRotation="0" wrapText="false" indent="0" shrinkToFit="false"/>
      <protection locked="true" hidden="false"/>
    </xf>
    <xf numFmtId="164" fontId="36" fillId="3" borderId="0" xfId="0" applyFont="true" applyBorder="false" applyAlignment="false" applyProtection="false">
      <alignment horizontal="general" vertical="bottom" textRotation="0" wrapText="false" indent="0" shrinkToFit="false"/>
      <protection locked="true" hidden="false"/>
    </xf>
    <xf numFmtId="164" fontId="36" fillId="5"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top" textRotation="0" wrapText="true" indent="0" shrinkToFit="false"/>
      <protection locked="true" hidden="false"/>
    </xf>
    <xf numFmtId="164" fontId="0" fillId="0" borderId="0" xfId="0" applyFont="true" applyBorder="false" applyAlignment="true" applyProtection="false">
      <alignment horizontal="right" vertical="top" textRotation="0" wrapText="true" indent="0" shrinkToFit="false"/>
      <protection locked="true" hidden="false"/>
    </xf>
    <xf numFmtId="164" fontId="4" fillId="0" borderId="0" xfId="0" applyFont="true" applyBorder="false" applyAlignment="true" applyProtection="false">
      <alignment horizontal="right" vertical="top" textRotation="0" wrapText="true" indent="0" shrinkToFit="false"/>
      <protection locked="true" hidden="false"/>
    </xf>
    <xf numFmtId="164" fontId="36" fillId="0" borderId="0" xfId="0" applyFont="true" applyBorder="false" applyAlignment="true" applyProtection="false">
      <alignment horizontal="left" vertical="bottom" textRotation="0" wrapText="false" indent="0" shrinkToFit="false"/>
      <protection locked="true" hidden="false"/>
    </xf>
    <xf numFmtId="164" fontId="36" fillId="0" borderId="0" xfId="0" applyFont="true" applyBorder="false" applyAlignment="true" applyProtection="false">
      <alignment horizontal="right" vertical="bottom" textRotation="0" wrapText="false" indent="0" shrinkToFit="false"/>
      <protection locked="true" hidden="false"/>
    </xf>
    <xf numFmtId="168" fontId="0" fillId="16" borderId="0" xfId="21" applyFont="true" applyBorder="true" applyAlignment="true" applyProtection="false">
      <alignment horizontal="center" vertical="top" textRotation="0" wrapText="false" indent="0" shrinkToFit="false"/>
      <protection locked="true" hidden="false"/>
    </xf>
    <xf numFmtId="164" fontId="39" fillId="0" borderId="0" xfId="0" applyFont="true" applyBorder="true" applyAlignment="true" applyProtection="false">
      <alignment horizontal="right" vertical="top" textRotation="0" wrapText="true" indent="0" shrinkToFit="false"/>
      <protection locked="true" hidden="false"/>
    </xf>
    <xf numFmtId="168" fontId="13" fillId="0" borderId="0" xfId="0" applyFont="true" applyBorder="true" applyAlignment="true" applyProtection="false">
      <alignment horizontal="general" vertical="top" textRotation="0" wrapText="true" indent="0" shrinkToFit="false"/>
      <protection locked="true" hidden="false"/>
    </xf>
    <xf numFmtId="165" fontId="11" fillId="0" borderId="0" xfId="15" applyFont="true" applyBorder="true" applyAlignment="true" applyProtection="true">
      <alignment horizontal="center" vertical="top" textRotation="0" wrapText="false" indent="0" shrinkToFit="false"/>
      <protection locked="true" hidden="false"/>
    </xf>
    <xf numFmtId="168" fontId="11" fillId="16" borderId="0" xfId="15" applyFont="true" applyBorder="true" applyAlignment="true" applyProtection="true">
      <alignment horizontal="general" vertical="top" textRotation="0" wrapText="false" indent="0" shrinkToFit="false"/>
      <protection locked="true" hidden="false"/>
    </xf>
    <xf numFmtId="165" fontId="0" fillId="7" borderId="0" xfId="0" applyFont="false" applyBorder="false" applyAlignment="false" applyProtection="false">
      <alignment horizontal="general" vertical="bottom" textRotation="0" wrapText="false" indent="0" shrinkToFit="false"/>
      <protection locked="true" hidden="false"/>
    </xf>
    <xf numFmtId="164" fontId="13" fillId="17" borderId="0" xfId="0" applyFont="true" applyBorder="true" applyAlignment="true" applyProtection="false">
      <alignment horizontal="left" vertical="top" textRotation="0" wrapText="false" indent="0" shrinkToFit="false"/>
      <protection locked="true" hidden="false"/>
    </xf>
    <xf numFmtId="168" fontId="25" fillId="9" borderId="2" xfId="0" applyFont="true" applyBorder="true" applyAlignment="true" applyProtection="false">
      <alignment horizontal="right" vertical="bottom" textRotation="0" wrapText="false" indent="0" shrinkToFit="false"/>
      <protection locked="true" hidden="false"/>
    </xf>
    <xf numFmtId="168" fontId="25" fillId="9" borderId="3" xfId="0" applyFont="true" applyBorder="true" applyAlignment="true" applyProtection="false">
      <alignment horizontal="right"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5" fontId="0" fillId="0" borderId="0" xfId="15" applyFont="true" applyBorder="true" applyAlignment="true" applyProtection="true">
      <alignment horizontal="right" vertical="top" textRotation="0" wrapText="false" indent="0" shrinkToFit="false"/>
      <protection locked="true" hidden="false"/>
    </xf>
    <xf numFmtId="164" fontId="77" fillId="0" borderId="0" xfId="0" applyFont="true" applyBorder="false" applyAlignment="false" applyProtection="false">
      <alignment horizontal="general" vertical="bottom" textRotation="0" wrapText="false" indent="0" shrinkToFit="false"/>
      <protection locked="true" hidden="false"/>
    </xf>
    <xf numFmtId="165" fontId="0" fillId="5" borderId="0" xfId="15" applyFont="true" applyBorder="true" applyAlignment="true" applyProtection="true">
      <alignment horizontal="right" vertical="top" textRotation="0" wrapText="false" indent="0" shrinkToFit="false"/>
      <protection locked="true" hidden="false"/>
    </xf>
    <xf numFmtId="164" fontId="32" fillId="4" borderId="0" xfId="21" applyFont="true" applyBorder="true" applyAlignment="true" applyProtection="false">
      <alignment horizontal="general" vertical="top" textRotation="0" wrapText="false" indent="0" shrinkToFit="false"/>
      <protection locked="true" hidden="false"/>
    </xf>
    <xf numFmtId="164" fontId="79" fillId="0" borderId="0" xfId="0" applyFont="true" applyBorder="true" applyAlignment="true" applyProtection="false">
      <alignment horizontal="right" vertical="top" textRotation="0" wrapText="false" indent="0" shrinkToFit="false"/>
      <protection locked="true" hidden="false"/>
    </xf>
    <xf numFmtId="164" fontId="79" fillId="0" borderId="0" xfId="0" applyFont="true" applyBorder="false" applyAlignment="true" applyProtection="false">
      <alignment horizontal="center" vertical="top" textRotation="0" wrapText="false" indent="0" shrinkToFit="false"/>
      <protection locked="true" hidden="false"/>
    </xf>
    <xf numFmtId="164" fontId="79" fillId="0" borderId="0" xfId="0" applyFont="true" applyBorder="false" applyAlignment="true" applyProtection="false">
      <alignment horizontal="center" vertical="bottom" textRotation="0" wrapText="false" indent="0" shrinkToFit="false"/>
      <protection locked="true" hidden="false"/>
    </xf>
    <xf numFmtId="168" fontId="10" fillId="3" borderId="0" xfId="0" applyFont="true" applyBorder="true" applyAlignment="true" applyProtection="false">
      <alignment horizontal="center" vertical="top" textRotation="0" wrapText="false" indent="0" shrinkToFit="false"/>
      <protection locked="true" hidden="false"/>
    </xf>
    <xf numFmtId="170" fontId="79" fillId="0" borderId="0" xfId="0" applyFont="true" applyBorder="true" applyAlignment="true" applyProtection="false">
      <alignment horizontal="left" vertical="top" textRotation="0" wrapText="false" indent="0" shrinkToFit="false"/>
      <protection locked="true" hidden="false"/>
    </xf>
    <xf numFmtId="164" fontId="12" fillId="0" borderId="0" xfId="0" applyFont="true" applyBorder="false" applyAlignment="true" applyProtection="false">
      <alignment horizontal="right" vertical="bottom" textRotation="0" wrapText="false" indent="0" shrinkToFit="false"/>
      <protection locked="true" hidden="false"/>
    </xf>
    <xf numFmtId="164" fontId="80" fillId="0" borderId="0" xfId="0" applyFont="true" applyBorder="true" applyAlignment="true" applyProtection="false">
      <alignment horizontal="right" vertical="top" textRotation="0" wrapText="false" indent="0" shrinkToFit="false"/>
      <protection locked="true" hidden="false"/>
    </xf>
    <xf numFmtId="168" fontId="0" fillId="16" borderId="0" xfId="15" applyFont="true" applyBorder="true" applyAlignment="true" applyProtection="true">
      <alignment horizontal="center" vertical="bottom" textRotation="0" wrapText="false" indent="0" shrinkToFit="false"/>
      <protection locked="true" hidden="false"/>
    </xf>
    <xf numFmtId="168" fontId="0" fillId="16" borderId="0" xfId="15" applyFont="true" applyBorder="true" applyAlignment="true" applyProtection="true">
      <alignment horizontal="center" vertical="top" textRotation="0" wrapText="false" indent="0" shrinkToFit="false"/>
      <protection locked="true" hidden="false"/>
    </xf>
    <xf numFmtId="164" fontId="80" fillId="0" borderId="0" xfId="0" applyFont="true" applyBorder="true" applyAlignment="true" applyProtection="false">
      <alignment horizontal="center" vertical="top" textRotation="0" wrapText="false" indent="0" shrinkToFit="false"/>
      <protection locked="true" hidden="false"/>
    </xf>
    <xf numFmtId="164" fontId="28" fillId="0" borderId="0" xfId="0" applyFont="true" applyBorder="false" applyAlignment="true" applyProtection="false">
      <alignment horizontal="right"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8" fontId="27" fillId="3" borderId="0" xfId="0" applyFont="true" applyBorder="true" applyAlignment="true" applyProtection="false">
      <alignment horizontal="general" vertical="top" textRotation="0" wrapText="false" indent="0" shrinkToFit="false"/>
      <protection locked="true" hidden="false"/>
    </xf>
    <xf numFmtId="168" fontId="14" fillId="3" borderId="0" xfId="0" applyFont="true" applyBorder="true" applyAlignment="true" applyProtection="false">
      <alignment horizontal="general" vertical="top" textRotation="0" wrapText="false" indent="0" shrinkToFit="false"/>
      <protection locked="true" hidden="false"/>
    </xf>
    <xf numFmtId="168" fontId="11" fillId="3" borderId="0" xfId="0" applyFont="true" applyBorder="true" applyAlignment="true" applyProtection="false">
      <alignment horizontal="general" vertical="top" textRotation="0" wrapText="false" indent="0" shrinkToFit="false"/>
      <protection locked="true" hidden="false"/>
    </xf>
    <xf numFmtId="168" fontId="0" fillId="5" borderId="0" xfId="21" applyFont="true" applyBorder="true" applyAlignment="true" applyProtection="false">
      <alignment horizontal="general" vertical="top" textRotation="0" wrapText="false" indent="0" shrinkToFit="false"/>
      <protection locked="true" hidden="false"/>
    </xf>
    <xf numFmtId="168" fontId="27" fillId="0" borderId="0" xfId="0" applyFont="true" applyBorder="true" applyAlignment="true" applyProtection="false">
      <alignment horizontal="general" vertical="top" textRotation="0" wrapText="false" indent="0" shrinkToFit="false"/>
      <protection locked="true" hidden="false"/>
    </xf>
    <xf numFmtId="168" fontId="14" fillId="0" borderId="0" xfId="0" applyFont="true" applyBorder="true" applyAlignment="true" applyProtection="false">
      <alignment horizontal="general" vertical="top" textRotation="0" wrapText="false" indent="0" shrinkToFit="false"/>
      <protection locked="true" hidden="false"/>
    </xf>
    <xf numFmtId="164" fontId="11" fillId="18" borderId="0" xfId="0" applyFont="true" applyBorder="true" applyAlignment="true" applyProtection="false">
      <alignment horizontal="right" vertical="top" textRotation="0" wrapText="false" indent="0" shrinkToFit="false"/>
      <protection locked="true" hidden="false"/>
    </xf>
    <xf numFmtId="164" fontId="0" fillId="18" borderId="0" xfId="21" applyFont="true" applyBorder="true" applyAlignment="true" applyProtection="false">
      <alignment horizontal="left" vertical="top" textRotation="0" wrapText="false" indent="0" shrinkToFit="false"/>
      <protection locked="true" hidden="false"/>
    </xf>
    <xf numFmtId="168" fontId="13" fillId="0" borderId="0" xfId="0" applyFont="true" applyBorder="true" applyAlignment="true" applyProtection="false">
      <alignment horizontal="general" vertical="top" textRotation="0" wrapText="false" indent="0" shrinkToFit="false"/>
      <protection locked="true" hidden="false"/>
    </xf>
    <xf numFmtId="168" fontId="0" fillId="0" borderId="0" xfId="0" applyFont="false" applyBorder="false" applyAlignment="true" applyProtection="false">
      <alignment horizontal="general" vertical="bottom" textRotation="0" wrapText="false" indent="0" shrinkToFit="false"/>
      <protection locked="true" hidden="false"/>
    </xf>
    <xf numFmtId="164" fontId="0" fillId="18" borderId="0" xfId="0" applyFont="true" applyBorder="true" applyAlignment="true" applyProtection="false">
      <alignment horizontal="left" vertical="top" textRotation="0" wrapText="false" indent="0" shrinkToFit="false"/>
      <protection locked="true" hidden="false"/>
    </xf>
    <xf numFmtId="164" fontId="13" fillId="3" borderId="0" xfId="0" applyFont="true" applyBorder="true" applyAlignment="true" applyProtection="false">
      <alignment horizontal="center" vertical="top" textRotation="0" wrapText="false" indent="0" shrinkToFit="false"/>
      <protection locked="true" hidden="false"/>
    </xf>
    <xf numFmtId="168" fontId="0" fillId="3" borderId="0" xfId="0" applyFont="false" applyBorder="fals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8" fontId="0" fillId="5" borderId="0" xfId="0" applyFont="false" applyBorder="false" applyAlignment="tru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left" vertical="bottom" textRotation="0" wrapText="false" indent="15"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11" fillId="3" borderId="0" xfId="0" applyFont="true" applyBorder="true" applyAlignment="true" applyProtection="false">
      <alignment horizontal="center" vertical="top" textRotation="0" wrapText="false" indent="0" shrinkToFit="false"/>
      <protection locked="true" hidden="false"/>
    </xf>
    <xf numFmtId="164" fontId="31" fillId="0" borderId="0" xfId="0" applyFont="true" applyBorder="false" applyAlignment="true" applyProtection="false">
      <alignment horizontal="center" vertical="bottom" textRotation="0" wrapText="false" indent="0" shrinkToFit="false"/>
      <protection locked="true" hidden="false"/>
    </xf>
    <xf numFmtId="168" fontId="11" fillId="3" borderId="0" xfId="0" applyFont="true" applyBorder="true" applyAlignment="true" applyProtection="false">
      <alignment horizontal="center" vertical="top" textRotation="0" wrapText="true" indent="0" shrinkToFit="false"/>
      <protection locked="true" hidden="false"/>
    </xf>
    <xf numFmtId="168" fontId="0" fillId="3" borderId="0" xfId="0" applyFont="false" applyBorder="false" applyAlignment="true" applyProtection="false">
      <alignment horizontal="center" vertical="bottom" textRotation="0" wrapText="true" indent="0" shrinkToFit="false"/>
      <protection locked="true" hidden="false"/>
    </xf>
    <xf numFmtId="168" fontId="11" fillId="0" borderId="0" xfId="0" applyFont="true" applyBorder="true" applyAlignment="true" applyProtection="false">
      <alignment horizontal="center" vertical="top" textRotation="0" wrapText="true" indent="0" shrinkToFit="false"/>
      <protection locked="true" hidden="false"/>
    </xf>
    <xf numFmtId="168" fontId="0" fillId="0" borderId="0" xfId="0" applyFont="false" applyBorder="false" applyAlignment="true" applyProtection="false">
      <alignment horizontal="center" vertical="bottom" textRotation="0" wrapText="true" indent="0" shrinkToFit="false"/>
      <protection locked="true" hidden="false"/>
    </xf>
    <xf numFmtId="168" fontId="0" fillId="0" borderId="0" xfId="0" applyFont="false" applyBorder="false" applyAlignment="true" applyProtection="false">
      <alignment horizontal="center" vertical="center" textRotation="0" wrapText="true" indent="0" shrinkToFit="false"/>
      <protection locked="true" hidden="false"/>
    </xf>
    <xf numFmtId="168" fontId="13" fillId="0" borderId="0" xfId="0" applyFont="true" applyBorder="true" applyAlignment="true" applyProtection="false">
      <alignment horizontal="center" vertical="top" textRotation="0" wrapText="true" indent="0" shrinkToFit="false"/>
      <protection locked="true" hidden="false"/>
    </xf>
    <xf numFmtId="165" fontId="13" fillId="0" borderId="0" xfId="0" applyFont="true" applyBorder="true" applyAlignment="true" applyProtection="false">
      <alignment horizontal="left" vertical="top" textRotation="0" wrapText="false" indent="0" shrinkToFit="false"/>
      <protection locked="true" hidden="false"/>
    </xf>
    <xf numFmtId="168" fontId="82" fillId="0" borderId="0" xfId="0" applyFont="true" applyBorder="true" applyAlignment="true" applyProtection="false">
      <alignment horizontal="center" vertical="top" textRotation="0" wrapText="false" indent="0" shrinkToFit="false"/>
      <protection locked="true" hidden="false"/>
    </xf>
    <xf numFmtId="164" fontId="13" fillId="12" borderId="0" xfId="0" applyFont="true" applyBorder="true" applyAlignment="true" applyProtection="false">
      <alignment horizontal="left" vertical="top" textRotation="0" wrapText="false" indent="0" shrinkToFit="false"/>
      <protection locked="true" hidden="false"/>
    </xf>
    <xf numFmtId="168" fontId="14" fillId="12" borderId="0" xfId="0" applyFont="true" applyBorder="true" applyAlignment="true" applyProtection="false">
      <alignment horizontal="center" vertical="top" textRotation="0" wrapText="false" indent="0" shrinkToFit="false"/>
      <protection locked="true" hidden="false"/>
    </xf>
    <xf numFmtId="164" fontId="0" fillId="12" borderId="0" xfId="21" applyFont="true" applyBorder="true" applyAlignment="true" applyProtection="false">
      <alignment horizontal="center" vertical="top" textRotation="0" wrapText="false" indent="0" shrinkToFit="false"/>
      <protection locked="true" hidden="false"/>
    </xf>
    <xf numFmtId="168" fontId="0" fillId="7" borderId="0" xfId="0" applyFont="false" applyBorder="false" applyAlignment="true" applyProtection="false">
      <alignment horizontal="center" vertical="bottom" textRotation="0" wrapText="false" indent="0" shrinkToFit="false"/>
      <protection locked="true" hidden="false"/>
    </xf>
    <xf numFmtId="172" fontId="14" fillId="0" borderId="0" xfId="0" applyFont="true" applyBorder="true" applyAlignment="true" applyProtection="false">
      <alignment horizontal="center" vertical="top"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8" fontId="0" fillId="3" borderId="0" xfId="21" applyFont="true" applyBorder="true" applyAlignment="true" applyProtection="false">
      <alignment horizontal="general" vertical="top" textRotation="0" wrapText="false" indent="0" shrinkToFit="false"/>
      <protection locked="true" hidden="false"/>
    </xf>
    <xf numFmtId="168" fontId="13" fillId="0" borderId="0" xfId="15" applyFont="true" applyBorder="true" applyAlignment="true" applyProtection="true">
      <alignment horizontal="general" vertical="top" textRotation="0" wrapText="false" indent="0" shrinkToFit="false"/>
      <protection locked="true" hidden="false"/>
    </xf>
    <xf numFmtId="168" fontId="27" fillId="3" borderId="0" xfId="15" applyFont="true" applyBorder="true" applyAlignment="true" applyProtection="true">
      <alignment horizontal="general" vertical="top" textRotation="0" wrapText="false" indent="0" shrinkToFit="false"/>
      <protection locked="true" hidden="false"/>
    </xf>
    <xf numFmtId="168" fontId="27" fillId="0" borderId="0" xfId="15" applyFont="true" applyBorder="true" applyAlignment="true" applyProtection="true">
      <alignment horizontal="general" vertical="top" textRotation="0" wrapText="false" indent="0" shrinkToFit="false"/>
      <protection locked="true" hidden="false"/>
    </xf>
    <xf numFmtId="164" fontId="10" fillId="5" borderId="0" xfId="21" applyFont="true" applyBorder="true" applyAlignment="true" applyProtection="false">
      <alignment horizontal="general" vertical="top" textRotation="0" wrapText="false" indent="0" shrinkToFit="false"/>
      <protection locked="true" hidden="false"/>
    </xf>
    <xf numFmtId="168" fontId="27" fillId="0" borderId="0" xfId="15" applyFont="true" applyBorder="true" applyAlignment="true" applyProtection="true">
      <alignment horizontal="right" vertical="top" textRotation="0" wrapText="false" indent="0" shrinkToFit="false"/>
      <protection locked="true" hidden="false"/>
    </xf>
    <xf numFmtId="168" fontId="44" fillId="0" borderId="0" xfId="0" applyFont="true" applyBorder="true" applyAlignment="true" applyProtection="false">
      <alignment horizontal="center" vertical="top" textRotation="0" wrapText="false" indent="0" shrinkToFit="false"/>
      <protection locked="true" hidden="false"/>
    </xf>
    <xf numFmtId="168" fontId="0" fillId="0" borderId="0" xfId="15" applyFont="true" applyBorder="true" applyAlignment="true" applyProtection="true">
      <alignment horizontal="center" vertical="center" textRotation="0" wrapText="false" indent="0" shrinkToFit="false"/>
      <protection locked="true" hidden="false"/>
    </xf>
    <xf numFmtId="168" fontId="0" fillId="0" borderId="0" xfId="21" applyFont="true" applyBorder="true" applyAlignment="true" applyProtection="false">
      <alignment horizontal="center" vertical="center" textRotation="0" wrapText="false" indent="0" shrinkToFit="false"/>
      <protection locked="true" hidden="false"/>
    </xf>
    <xf numFmtId="164" fontId="83" fillId="0" borderId="0" xfId="21" applyFont="true" applyBorder="true" applyAlignment="true" applyProtection="false">
      <alignment horizontal="center" vertical="top" textRotation="0" wrapText="false" indent="0" shrinkToFit="false"/>
      <protection locked="true" hidden="false"/>
    </xf>
    <xf numFmtId="168" fontId="27" fillId="16" borderId="0" xfId="15" applyFont="true" applyBorder="true" applyAlignment="true" applyProtection="true">
      <alignment horizontal="right" vertical="top" textRotation="0" wrapText="false" indent="0" shrinkToFit="false"/>
      <protection locked="true" hidden="false"/>
    </xf>
    <xf numFmtId="168" fontId="27" fillId="16" borderId="0" xfId="15" applyFont="true" applyBorder="true" applyAlignment="true" applyProtection="true">
      <alignment horizontal="center" vertical="top" textRotation="0" wrapText="false" indent="0" shrinkToFit="false"/>
      <protection locked="true" hidden="false"/>
    </xf>
    <xf numFmtId="168" fontId="14" fillId="0" borderId="0" xfId="15" applyFont="true" applyBorder="true" applyAlignment="true" applyProtection="true">
      <alignment horizontal="center" vertical="center" textRotation="0" wrapText="fals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8" fontId="0" fillId="16" borderId="0" xfId="15" applyFont="true" applyBorder="true" applyAlignment="true" applyProtection="true">
      <alignment horizontal="right" vertical="bottom" textRotation="0" wrapText="false" indent="0" shrinkToFit="false"/>
      <protection locked="true" hidden="false"/>
    </xf>
    <xf numFmtId="168" fontId="44" fillId="16" borderId="0" xfId="0" applyFont="true" applyBorder="true" applyAlignment="true" applyProtection="false">
      <alignment horizontal="center" vertical="top" textRotation="0" wrapText="false" indent="0" shrinkToFit="false"/>
      <protection locked="true" hidden="false"/>
    </xf>
    <xf numFmtId="168" fontId="0" fillId="16" borderId="0" xfId="15" applyFont="true" applyBorder="true" applyAlignment="true" applyProtection="true">
      <alignment horizontal="center" vertical="center" textRotation="0" wrapText="false" indent="0" shrinkToFit="false"/>
      <protection locked="true" hidden="false"/>
    </xf>
    <xf numFmtId="168" fontId="27" fillId="3" borderId="0" xfId="15" applyFont="true" applyBorder="true" applyAlignment="true" applyProtection="true">
      <alignment horizontal="right" vertical="top" textRotation="0" wrapText="false" indent="0" shrinkToFit="false"/>
      <protection locked="true" hidden="false"/>
    </xf>
    <xf numFmtId="168" fontId="44" fillId="3" borderId="0" xfId="0" applyFont="true" applyBorder="true" applyAlignment="true" applyProtection="false">
      <alignment horizontal="center" vertical="top" textRotation="0" wrapText="false" indent="0" shrinkToFit="false"/>
      <protection locked="true" hidden="false"/>
    </xf>
    <xf numFmtId="168" fontId="0" fillId="3" borderId="0" xfId="0" applyFont="true" applyBorder="true" applyAlignment="true" applyProtection="false">
      <alignment horizontal="center" vertical="center" textRotation="0" wrapText="false" indent="0" shrinkToFit="false"/>
      <protection locked="true" hidden="false"/>
    </xf>
    <xf numFmtId="168" fontId="0" fillId="3" borderId="0" xfId="0" applyFont="false" applyBorder="false" applyAlignment="true" applyProtection="false">
      <alignment horizontal="center"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8" fontId="39" fillId="0" borderId="0" xfId="0" applyFont="true" applyBorder="true" applyAlignment="true" applyProtection="false">
      <alignment horizontal="center" vertical="top" textRotation="0" wrapText="false" indent="0" shrinkToFit="false"/>
      <protection locked="true" hidden="false"/>
    </xf>
    <xf numFmtId="167" fontId="14" fillId="0" borderId="0" xfId="15" applyFont="true" applyBorder="true" applyAlignment="true" applyProtection="true">
      <alignment horizontal="center" vertical="center" textRotation="0" wrapText="false" indent="0" shrinkToFit="false"/>
      <protection locked="true" hidden="false"/>
    </xf>
    <xf numFmtId="183" fontId="0" fillId="0" borderId="0" xfId="19" applyFont="true" applyBorder="true" applyAlignment="true" applyProtection="true">
      <alignment horizontal="center" vertical="bottom" textRotation="0" wrapText="false" indent="0" shrinkToFit="false"/>
      <protection locked="true" hidden="false"/>
    </xf>
    <xf numFmtId="168" fontId="14" fillId="17" borderId="0" xfId="15" applyFont="true" applyBorder="true" applyAlignment="true" applyProtection="true">
      <alignment horizontal="right" vertical="top" textRotation="0" wrapText="false" indent="0" shrinkToFit="false"/>
      <protection locked="true" hidden="false"/>
    </xf>
    <xf numFmtId="164" fontId="84" fillId="0" borderId="0" xfId="0" applyFont="true" applyBorder="true" applyAlignment="true" applyProtection="false">
      <alignment horizontal="right" vertical="top" textRotation="0" wrapText="false" indent="0" shrinkToFit="false"/>
      <protection locked="true" hidden="false"/>
    </xf>
    <xf numFmtId="164" fontId="84" fillId="0" borderId="0" xfId="0" applyFont="true" applyBorder="true" applyAlignment="true" applyProtection="false">
      <alignment horizontal="left" vertical="top" textRotation="0" wrapText="false" indent="0" shrinkToFit="false"/>
      <protection locked="true" hidden="false"/>
    </xf>
    <xf numFmtId="168" fontId="27" fillId="0" borderId="0" xfId="15" applyFont="true" applyBorder="true" applyAlignment="true" applyProtection="true">
      <alignment horizontal="center" vertical="center" textRotation="0" wrapText="false" indent="0" shrinkToFit="false"/>
      <protection locked="true" hidden="false"/>
    </xf>
    <xf numFmtId="168" fontId="0" fillId="3" borderId="0" xfId="15" applyFont="true" applyBorder="true" applyAlignment="true" applyProtection="true">
      <alignment horizontal="right" vertical="bottom" textRotation="0" wrapText="false" indent="0" shrinkToFit="false"/>
      <protection locked="true" hidden="false"/>
    </xf>
    <xf numFmtId="168" fontId="0" fillId="3" borderId="0" xfId="15" applyFont="true" applyBorder="true" applyAlignment="true" applyProtection="true">
      <alignment horizontal="center" vertical="center" textRotation="0" wrapText="false" indent="0" shrinkToFit="false"/>
      <protection locked="true" hidden="false"/>
    </xf>
    <xf numFmtId="164" fontId="44" fillId="0" borderId="0" xfId="0" applyFont="true" applyBorder="true" applyAlignment="true" applyProtection="false">
      <alignment horizontal="center" vertical="top" textRotation="0" wrapText="false" indent="0" shrinkToFit="false"/>
      <protection locked="true" hidden="false"/>
    </xf>
    <xf numFmtId="164" fontId="44" fillId="0" borderId="0" xfId="0" applyFont="true" applyBorder="true" applyAlignment="true" applyProtection="false">
      <alignment horizontal="left" vertical="top" textRotation="0" wrapText="false" indent="0" shrinkToFit="false"/>
      <protection locked="true" hidden="false"/>
    </xf>
    <xf numFmtId="168" fontId="39" fillId="0" borderId="0" xfId="0" applyFont="true" applyBorder="true" applyAlignment="true" applyProtection="false">
      <alignment horizontal="left" vertical="top" textRotation="0" wrapText="false" indent="0" shrinkToFit="false"/>
      <protection locked="true" hidden="false"/>
    </xf>
    <xf numFmtId="164" fontId="85" fillId="0" borderId="0" xfId="0" applyFont="true" applyBorder="true" applyAlignment="true" applyProtection="false">
      <alignment horizontal="center" vertical="top" textRotation="0" wrapText="false" indent="0" shrinkToFit="false"/>
      <protection locked="true" hidden="false"/>
    </xf>
    <xf numFmtId="164" fontId="85" fillId="4" borderId="0" xfId="0" applyFont="true" applyBorder="true" applyAlignment="true" applyProtection="false">
      <alignment horizontal="left" vertical="top" textRotation="0" wrapText="false" indent="0" shrinkToFit="false"/>
      <protection locked="true" hidden="false"/>
    </xf>
    <xf numFmtId="168" fontId="0" fillId="4" borderId="0" xfId="0" applyFont="false" applyBorder="false" applyAlignment="true" applyProtection="false">
      <alignment horizontal="center" vertical="top"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32" fillId="0" borderId="0" xfId="21" applyFont="true" applyBorder="true" applyAlignment="true" applyProtection="false">
      <alignment horizontal="left" vertical="top" textRotation="0" wrapText="false" indent="0" shrinkToFit="false"/>
      <protection locked="true" hidden="false"/>
    </xf>
    <xf numFmtId="183" fontId="11" fillId="0" borderId="0" xfId="19" applyFont="true" applyBorder="true" applyAlignment="true" applyProtection="true">
      <alignment horizontal="center" vertical="top" textRotation="0" wrapText="false" indent="0" shrinkToFit="false"/>
      <protection locked="true" hidden="false"/>
    </xf>
    <xf numFmtId="172" fontId="0" fillId="0" borderId="0" xfId="19" applyFont="true" applyBorder="tru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13" fillId="19" borderId="0" xfId="0" applyFont="true" applyBorder="true" applyAlignment="true" applyProtection="false">
      <alignment horizontal="right" vertical="top" textRotation="0" wrapText="false" indent="0" shrinkToFit="false"/>
      <protection locked="true" hidden="false"/>
    </xf>
    <xf numFmtId="183" fontId="14" fillId="0" borderId="0" xfId="19" applyFont="true" applyBorder="true" applyAlignment="true" applyProtection="true">
      <alignment horizontal="center" vertical="top" textRotation="0" wrapText="false" indent="0" shrinkToFit="false"/>
      <protection locked="true" hidden="false"/>
    </xf>
    <xf numFmtId="167" fontId="14" fillId="0" borderId="0" xfId="15" applyFont="true" applyBorder="true" applyAlignment="true" applyProtection="true">
      <alignment horizontal="center" vertical="top" textRotation="0" wrapText="false" indent="0" shrinkToFit="false"/>
      <protection locked="true" hidden="false"/>
    </xf>
    <xf numFmtId="168" fontId="11" fillId="0" borderId="0" xfId="0" applyFont="true" applyBorder="true" applyAlignment="true" applyProtection="false">
      <alignment horizontal="right" vertical="top" textRotation="0" wrapText="false" indent="0" shrinkToFit="false"/>
      <protection locked="true" hidden="false"/>
    </xf>
    <xf numFmtId="170" fontId="11" fillId="0" borderId="0" xfId="0" applyFont="true" applyBorder="true" applyAlignment="true" applyProtection="false">
      <alignment horizontal="center" vertical="top" textRotation="0" wrapText="false" indent="0" shrinkToFit="false"/>
      <protection locked="true" hidden="false"/>
    </xf>
    <xf numFmtId="171" fontId="13" fillId="0" borderId="0" xfId="0" applyFont="true" applyBorder="true" applyAlignment="true" applyProtection="false">
      <alignment horizontal="left" vertical="top" textRotation="0" wrapText="false" indent="0" shrinkToFit="false"/>
      <protection locked="true" hidden="false"/>
    </xf>
    <xf numFmtId="165" fontId="13" fillId="6" borderId="0" xfId="0" applyFont="true" applyBorder="true" applyAlignment="true" applyProtection="false">
      <alignment horizontal="left" vertical="top" textRotation="0" wrapText="false" indent="0" shrinkToFit="false"/>
      <protection locked="true" hidden="false"/>
    </xf>
    <xf numFmtId="164" fontId="13" fillId="7" borderId="0" xfId="0" applyFont="true" applyBorder="true" applyAlignment="true" applyProtection="false">
      <alignment horizontal="left" vertical="top" textRotation="0" wrapText="false" indent="0" shrinkToFit="false"/>
      <protection locked="true" hidden="false"/>
    </xf>
    <xf numFmtId="168" fontId="76" fillId="3" borderId="0" xfId="0" applyFont="true" applyBorder="false" applyAlignment="true" applyProtection="false">
      <alignment horizontal="center" vertical="bottom" textRotation="0" wrapText="false" indent="0" shrinkToFit="false"/>
      <protection locked="true" hidden="false"/>
    </xf>
    <xf numFmtId="168" fontId="76" fillId="0" borderId="0" xfId="0" applyFont="true" applyBorder="false" applyAlignment="true" applyProtection="false">
      <alignment horizontal="center" vertical="bottom" textRotation="0" wrapText="false" indent="0" shrinkToFit="false"/>
      <protection locked="true" hidden="false"/>
    </xf>
    <xf numFmtId="168" fontId="0" fillId="6" borderId="0" xfId="15" applyFont="true" applyBorder="true" applyAlignment="true" applyProtection="true">
      <alignment horizontal="general" vertical="bottom" textRotation="0" wrapText="false" indent="0" shrinkToFit="false"/>
      <protection locked="true" hidden="false"/>
    </xf>
    <xf numFmtId="168" fontId="4" fillId="0" borderId="0" xfId="0" applyFont="true" applyBorder="false" applyAlignment="true" applyProtection="false">
      <alignment horizontal="left" vertical="top" textRotation="0" wrapText="false" indent="0" shrinkToFit="false"/>
      <protection locked="true" hidden="false"/>
    </xf>
    <xf numFmtId="166" fontId="0" fillId="3" borderId="0" xfId="0" applyFont="false" applyBorder="false" applyAlignment="true" applyProtection="false">
      <alignment horizontal="center" vertical="bottom" textRotation="0" wrapText="false" indent="0" shrinkToFit="false"/>
      <protection locked="true" hidden="false"/>
    </xf>
    <xf numFmtId="166" fontId="0" fillId="8" borderId="0" xfId="0" applyFont="true" applyBorder="true" applyAlignment="true" applyProtection="false">
      <alignment horizontal="center" vertical="top" textRotation="0" wrapText="false" indent="0" shrinkToFit="false"/>
      <protection locked="true" hidden="false"/>
    </xf>
    <xf numFmtId="166" fontId="0" fillId="8" borderId="0" xfId="0" applyFont="false" applyBorder="false" applyAlignment="true" applyProtection="false">
      <alignment horizontal="center" vertical="bottom" textRotation="0" wrapText="false" indent="0" shrinkToFit="false"/>
      <protection locked="true" hidden="false"/>
    </xf>
    <xf numFmtId="166" fontId="0" fillId="12" borderId="0" xfId="0" applyFont="false" applyBorder="false" applyAlignment="true" applyProtection="false">
      <alignment horizontal="center" vertical="bottom" textRotation="0" wrapText="false" indent="0" shrinkToFit="false"/>
      <protection locked="true" hidden="false"/>
    </xf>
    <xf numFmtId="166" fontId="0" fillId="12" borderId="0" xfId="0" applyFont="true" applyBorder="true" applyAlignment="true" applyProtection="false">
      <alignment horizontal="center" vertical="top" textRotation="0" wrapText="false" indent="0" shrinkToFit="false"/>
      <protection locked="true" hidden="false"/>
    </xf>
    <xf numFmtId="166" fontId="0" fillId="12" borderId="0" xfId="0" applyFont="false" applyBorder="false" applyAlignment="false" applyProtection="false">
      <alignment horizontal="general" vertical="bottom" textRotation="0" wrapText="false" indent="0" shrinkToFit="false"/>
      <protection locked="true" hidden="false"/>
    </xf>
    <xf numFmtId="166" fontId="14" fillId="8" borderId="5" xfId="0" applyFont="true" applyBorder="true" applyAlignment="true" applyProtection="false">
      <alignment horizontal="center" vertical="top" textRotation="0" wrapText="false" indent="0" shrinkToFit="false"/>
      <protection locked="true" hidden="false"/>
    </xf>
    <xf numFmtId="164" fontId="86" fillId="6" borderId="0" xfId="0" applyFont="true" applyBorder="false" applyAlignment="false" applyProtection="false">
      <alignment horizontal="general" vertical="bottom" textRotation="0" wrapText="false" indent="0" shrinkToFit="false"/>
      <protection locked="true" hidden="false"/>
    </xf>
    <xf numFmtId="164" fontId="0" fillId="12" borderId="0" xfId="21" applyFont="true" applyBorder="true" applyAlignment="true" applyProtection="false">
      <alignment horizontal="left" vertical="top" textRotation="0" wrapText="false" indent="0" shrinkToFit="false"/>
      <protection locked="true" hidden="false"/>
    </xf>
    <xf numFmtId="168" fontId="0" fillId="5" borderId="0" xfId="21" applyFont="true" applyBorder="true" applyAlignment="true" applyProtection="false">
      <alignment horizontal="left" vertical="top" textRotation="0" wrapText="false" indent="0" shrinkToFit="false"/>
      <protection locked="true" hidden="false"/>
    </xf>
    <xf numFmtId="168" fontId="0" fillId="12" borderId="0" xfId="21" applyFont="true" applyBorder="true" applyAlignment="true" applyProtection="false">
      <alignment horizontal="left" vertical="top" textRotation="0" wrapText="false" indent="0" shrinkToFit="false"/>
      <protection locked="true" hidden="false"/>
    </xf>
    <xf numFmtId="168" fontId="0" fillId="3" borderId="0" xfId="0" applyFont="true" applyBorder="false" applyAlignment="true" applyProtection="false">
      <alignment horizontal="center" vertical="top" textRotation="0" wrapText="false" indent="0" shrinkToFit="false"/>
      <protection locked="true" hidden="false"/>
    </xf>
    <xf numFmtId="168" fontId="0" fillId="6" borderId="0" xfId="21" applyFont="true" applyBorder="true" applyAlignment="true" applyProtection="false">
      <alignment horizontal="center" vertical="top" textRotation="0" wrapText="false" indent="0" shrinkToFit="false"/>
      <protection locked="true" hidden="false"/>
    </xf>
    <xf numFmtId="168" fontId="69" fillId="0" borderId="0" xfId="0" applyFont="true" applyBorder="true" applyAlignment="true" applyProtection="false">
      <alignment horizontal="center" vertical="top" textRotation="0" wrapText="false" indent="0" shrinkToFit="false"/>
      <protection locked="true" hidden="false"/>
    </xf>
    <xf numFmtId="164" fontId="27" fillId="3" borderId="0" xfId="0" applyFont="true" applyBorder="true" applyAlignment="true" applyProtection="false">
      <alignment horizontal="left" vertical="top" textRotation="0" wrapText="false" indent="0" shrinkToFit="false"/>
      <protection locked="true" hidden="false"/>
    </xf>
    <xf numFmtId="176" fontId="27" fillId="3" borderId="0" xfId="0" applyFont="true" applyBorder="true" applyAlignment="true" applyProtection="false">
      <alignment horizontal="center" vertical="top" textRotation="0" wrapText="false" indent="0" shrinkToFit="false"/>
      <protection locked="true" hidden="false"/>
    </xf>
    <xf numFmtId="168" fontId="69" fillId="3" borderId="0" xfId="0" applyFont="true" applyBorder="true" applyAlignment="true" applyProtection="false">
      <alignment horizontal="center" vertical="top" textRotation="0" wrapText="false" indent="0" shrinkToFit="false"/>
      <protection locked="true" hidden="false"/>
    </xf>
    <xf numFmtId="176" fontId="27" fillId="0" borderId="0" xfId="0" applyFont="true" applyBorder="true" applyAlignment="true" applyProtection="false">
      <alignment horizontal="center" vertical="top" textRotation="0" wrapText="false" indent="0" shrinkToFit="false"/>
      <protection locked="true" hidden="false"/>
    </xf>
    <xf numFmtId="170" fontId="27" fillId="0" borderId="0" xfId="0" applyFont="true" applyBorder="true" applyAlignment="true" applyProtection="false">
      <alignment horizontal="left" vertical="top" textRotation="0" wrapText="false" indent="0" shrinkToFit="false"/>
      <protection locked="true" hidden="false"/>
    </xf>
    <xf numFmtId="164" fontId="13" fillId="3" borderId="0" xfId="0" applyFont="true" applyBorder="true" applyAlignment="true" applyProtection="false">
      <alignment horizontal="right" vertical="top" textRotation="0" wrapText="false" indent="0" shrinkToFit="false"/>
      <protection locked="true" hidden="false"/>
    </xf>
    <xf numFmtId="170" fontId="27" fillId="3" borderId="0" xfId="0" applyFont="true" applyBorder="true" applyAlignment="true" applyProtection="false">
      <alignment horizontal="left" vertical="top" textRotation="0" wrapText="false" indent="0" shrinkToFit="false"/>
      <protection locked="true" hidden="false"/>
    </xf>
    <xf numFmtId="166" fontId="11" fillId="4" borderId="0" xfId="0" applyFont="true" applyBorder="true" applyAlignment="true" applyProtection="false">
      <alignment horizontal="left" vertical="top" textRotation="0" wrapText="false" indent="0" shrinkToFit="false"/>
      <protection locked="true" hidden="false"/>
    </xf>
    <xf numFmtId="164" fontId="11" fillId="0" borderId="0" xfId="0" applyFont="true" applyBorder="true" applyAlignment="true" applyProtection="false">
      <alignment horizontal="right" vertical="bottom" textRotation="0" wrapText="false" indent="0" shrinkToFit="false"/>
      <protection locked="true" hidden="false"/>
    </xf>
    <xf numFmtId="173" fontId="11" fillId="0" borderId="0" xfId="15" applyFont="true" applyBorder="true" applyAlignment="true" applyProtection="true">
      <alignment horizontal="center" vertical="top" textRotation="0" wrapText="false" indent="0" shrinkToFit="false"/>
      <protection locked="true" hidden="false"/>
    </xf>
    <xf numFmtId="173" fontId="13" fillId="0" borderId="0" xfId="15" applyFont="true" applyBorder="true" applyAlignment="true" applyProtection="true">
      <alignment horizontal="center" vertical="top" textRotation="0" wrapText="false" indent="0" shrinkToFit="false"/>
      <protection locked="true" hidden="false"/>
    </xf>
    <xf numFmtId="173" fontId="0" fillId="0" borderId="0" xfId="15" applyFont="true" applyBorder="true" applyAlignment="true" applyProtection="true">
      <alignment horizontal="center" vertical="bottom" textRotation="0" wrapText="false" indent="0" shrinkToFit="false"/>
      <protection locked="true" hidden="false"/>
    </xf>
    <xf numFmtId="166" fontId="0" fillId="4" borderId="0" xfId="0" applyFont="true" applyBorder="true" applyAlignment="true" applyProtection="false">
      <alignment horizontal="center" vertical="top" textRotation="0" wrapText="false" indent="0" shrinkToFit="false"/>
      <protection locked="true" hidden="false"/>
    </xf>
    <xf numFmtId="166" fontId="0" fillId="4" borderId="0" xfId="21" applyFont="true" applyBorder="true" applyAlignment="true" applyProtection="false">
      <alignment horizontal="center" vertical="top" textRotation="0" wrapText="false" indent="0" shrinkToFit="false"/>
      <protection locked="true" hidden="false"/>
    </xf>
    <xf numFmtId="176" fontId="0" fillId="0" borderId="0" xfId="21" applyFont="true" applyBorder="true" applyAlignment="true" applyProtection="false">
      <alignment horizontal="center" vertical="top" textRotation="0" wrapText="false" indent="0" shrinkToFit="false"/>
      <protection locked="true" hidden="false"/>
    </xf>
    <xf numFmtId="165" fontId="0" fillId="3" borderId="0" xfId="21" applyFont="true" applyBorder="true" applyAlignment="true" applyProtection="false">
      <alignment horizontal="center" vertical="top" textRotation="0" wrapText="false" indent="0" shrinkToFit="false"/>
      <protection locked="true" hidden="false"/>
    </xf>
    <xf numFmtId="168" fontId="0" fillId="0" borderId="0" xfId="15" applyFont="true" applyBorder="true" applyAlignment="true" applyProtection="true">
      <alignment horizontal="general" vertical="top"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8" fontId="0" fillId="3" borderId="0" xfId="15" applyFont="true" applyBorder="true" applyAlignment="true" applyProtection="true">
      <alignment horizontal="general" vertical="top" textRotation="0" wrapText="false" indent="0" shrinkToFit="false"/>
      <protection locked="true" hidden="false"/>
    </xf>
    <xf numFmtId="168" fontId="0" fillId="3" borderId="0" xfId="15" applyFont="true" applyBorder="true" applyAlignment="true" applyProtection="true">
      <alignment horizontal="general" vertical="bottom" textRotation="0" wrapText="false" indent="0" shrinkToFit="false"/>
      <protection locked="true" hidden="false"/>
    </xf>
    <xf numFmtId="167" fontId="11" fillId="0" borderId="0" xfId="0" applyFont="true" applyBorder="true" applyAlignment="true" applyProtection="false">
      <alignment horizontal="center" vertical="top" textRotation="0" wrapText="false" indent="0" shrinkToFit="false"/>
      <protection locked="true" hidden="false"/>
    </xf>
    <xf numFmtId="168" fontId="0" fillId="17" borderId="0" xfId="15" applyFont="true" applyBorder="true" applyAlignment="true" applyProtection="true">
      <alignment horizontal="general" vertical="bottom" textRotation="0" wrapText="false" indent="0" shrinkToFit="false"/>
      <protection locked="true" hidden="false"/>
    </xf>
    <xf numFmtId="168" fontId="0" fillId="10" borderId="0" xfId="0" applyFont="true" applyBorder="false" applyAlignment="false" applyProtection="false">
      <alignment horizontal="general" vertical="bottom" textRotation="0" wrapText="false" indent="0" shrinkToFit="false"/>
      <protection locked="true" hidden="false"/>
    </xf>
    <xf numFmtId="168" fontId="25" fillId="0" borderId="2" xfId="0" applyFont="true" applyBorder="true" applyAlignment="true" applyProtection="false">
      <alignment horizontal="right" vertical="bottom" textRotation="0" wrapText="false" indent="0" shrinkToFit="false"/>
      <protection locked="true" hidden="false"/>
    </xf>
    <xf numFmtId="186" fontId="0" fillId="0" borderId="0" xfId="0" applyFont="false" applyBorder="false" applyAlignment="true" applyProtection="false">
      <alignment horizontal="general" vertical="center" textRotation="0" wrapText="false" indent="0" shrinkToFit="false"/>
      <protection locked="true" hidden="false"/>
    </xf>
    <xf numFmtId="173" fontId="11" fillId="3" borderId="0" xfId="15" applyFont="true" applyBorder="true" applyAlignment="true" applyProtection="true">
      <alignment horizontal="left" vertical="top" textRotation="0" wrapText="false" indent="0" shrinkToFit="false"/>
      <protection locked="true" hidden="false"/>
    </xf>
    <xf numFmtId="173" fontId="11" fillId="0" borderId="0" xfId="15" applyFont="true" applyBorder="true" applyAlignment="true" applyProtection="true">
      <alignment horizontal="left" vertical="top" textRotation="0" wrapText="false" indent="0" shrinkToFit="false"/>
      <protection locked="true" hidden="false"/>
    </xf>
    <xf numFmtId="173" fontId="0" fillId="0" borderId="0" xfId="15" applyFont="true" applyBorder="true" applyAlignment="true" applyProtection="true">
      <alignment horizontal="left" vertical="top" textRotation="0" wrapText="false" indent="0" shrinkToFit="false"/>
      <protection locked="true" hidden="false"/>
    </xf>
    <xf numFmtId="173" fontId="0" fillId="3" borderId="0" xfId="15" applyFont="true" applyBorder="true" applyAlignment="true" applyProtection="true">
      <alignment horizontal="left" vertical="top" textRotation="0" wrapText="false" indent="0" shrinkToFit="false"/>
      <protection locked="true" hidden="false"/>
    </xf>
    <xf numFmtId="173" fontId="11" fillId="5" borderId="0" xfId="15" applyFont="true" applyBorder="true" applyAlignment="true" applyProtection="true">
      <alignment horizontal="left" vertical="top" textRotation="0" wrapText="false" indent="0" shrinkToFit="false"/>
      <protection locked="true" hidden="false"/>
    </xf>
    <xf numFmtId="168" fontId="11" fillId="16" borderId="0" xfId="0" applyFont="true" applyBorder="true" applyAlignment="true" applyProtection="false">
      <alignment horizontal="center" vertical="top" textRotation="0" wrapText="false" indent="0" shrinkToFit="false"/>
      <protection locked="true" hidden="false"/>
    </xf>
    <xf numFmtId="168" fontId="27" fillId="3" borderId="0" xfId="15" applyFont="true" applyBorder="true" applyAlignment="true" applyProtection="true">
      <alignment horizontal="left" vertical="top" textRotation="0" wrapText="false" indent="0" shrinkToFit="false"/>
      <protection locked="true" hidden="false"/>
    </xf>
    <xf numFmtId="168" fontId="14" fillId="3" borderId="0" xfId="15" applyFont="true" applyBorder="true" applyAlignment="true" applyProtection="true">
      <alignment horizontal="left" vertical="top" textRotation="0" wrapText="false" indent="0" shrinkToFit="false"/>
      <protection locked="true" hidden="false"/>
    </xf>
    <xf numFmtId="168" fontId="11" fillId="3" borderId="0" xfId="15" applyFont="true" applyBorder="true" applyAlignment="true" applyProtection="true">
      <alignment horizontal="left" vertical="top" textRotation="0" wrapText="false" indent="0" shrinkToFit="false"/>
      <protection locked="true" hidden="false"/>
    </xf>
    <xf numFmtId="168" fontId="27" fillId="0" borderId="0" xfId="15" applyFont="true" applyBorder="true" applyAlignment="true" applyProtection="true">
      <alignment horizontal="left" vertical="top" textRotation="0" wrapText="false" indent="0" shrinkToFit="false"/>
      <protection locked="true" hidden="false"/>
    </xf>
    <xf numFmtId="168" fontId="14" fillId="0" borderId="0" xfId="15" applyFont="true" applyBorder="true" applyAlignment="true" applyProtection="true">
      <alignment horizontal="left" vertical="top" textRotation="0" wrapText="false" indent="0" shrinkToFit="false"/>
      <protection locked="true" hidden="false"/>
    </xf>
    <xf numFmtId="168" fontId="11" fillId="0" borderId="0" xfId="15" applyFont="true" applyBorder="true" applyAlignment="true" applyProtection="true">
      <alignment horizontal="left" vertical="top" textRotation="0" wrapText="false" indent="0" shrinkToFit="false"/>
      <protection locked="true" hidden="false"/>
    </xf>
    <xf numFmtId="168" fontId="27" fillId="4" borderId="0" xfId="15" applyFont="true" applyBorder="true" applyAlignment="true" applyProtection="true">
      <alignment horizontal="left" vertical="top" textRotation="0" wrapText="false" indent="0" shrinkToFit="false"/>
      <protection locked="true" hidden="false"/>
    </xf>
    <xf numFmtId="168" fontId="14" fillId="4" borderId="0" xfId="15" applyFont="true" applyBorder="true" applyAlignment="true" applyProtection="true">
      <alignment horizontal="left" vertical="top" textRotation="0" wrapText="false" indent="0" shrinkToFit="false"/>
      <protection locked="true" hidden="false"/>
    </xf>
    <xf numFmtId="168" fontId="11" fillId="4" borderId="0" xfId="15" applyFont="true" applyBorder="true" applyAlignment="true" applyProtection="true">
      <alignment horizontal="left" vertical="top" textRotation="0" wrapText="false" indent="0" shrinkToFit="false"/>
      <protection locked="true" hidden="false"/>
    </xf>
    <xf numFmtId="168" fontId="13" fillId="0" borderId="0" xfId="15" applyFont="true" applyBorder="true" applyAlignment="true" applyProtection="true">
      <alignment horizontal="left" vertical="top" textRotation="0" wrapText="false" indent="0" shrinkToFit="false"/>
      <protection locked="true" hidden="false"/>
    </xf>
    <xf numFmtId="183" fontId="14" fillId="0" borderId="0" xfId="19" applyFont="true" applyBorder="true" applyAlignment="true" applyProtection="true">
      <alignment horizontal="left" vertical="top" textRotation="0" wrapText="false" indent="0" shrinkToFit="false"/>
      <protection locked="true" hidden="false"/>
    </xf>
    <xf numFmtId="167" fontId="0" fillId="0" borderId="0" xfId="15" applyFont="true" applyBorder="true" applyAlignment="true" applyProtection="true">
      <alignment horizontal="general" vertical="bottom" textRotation="0" wrapText="false" indent="0" shrinkToFit="false"/>
      <protection locked="true" hidden="false"/>
    </xf>
    <xf numFmtId="168" fontId="0" fillId="4" borderId="0" xfId="15" applyFont="true" applyBorder="true" applyAlignment="true" applyProtection="tru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87" fillId="0" borderId="0" xfId="21" applyFont="true" applyBorder="true" applyAlignment="true" applyProtection="false">
      <alignment horizontal="left" vertical="top" textRotation="0" wrapText="false" indent="0" shrinkToFit="false"/>
      <protection locked="true" hidden="false"/>
    </xf>
    <xf numFmtId="164" fontId="26" fillId="0" borderId="0" xfId="21" applyFont="true" applyBorder="true" applyAlignment="true" applyProtection="false">
      <alignment horizontal="left" vertical="top" textRotation="0" wrapText="false" indent="0" shrinkToFit="false"/>
      <protection locked="true" hidden="false"/>
    </xf>
    <xf numFmtId="164" fontId="26" fillId="0" borderId="0" xfId="21" applyFont="true" applyBorder="true" applyAlignment="true" applyProtection="false">
      <alignment horizontal="center" vertical="top" textRotation="0" wrapText="false" indent="0" shrinkToFit="false"/>
      <protection locked="true" hidden="false"/>
    </xf>
    <xf numFmtId="164" fontId="88" fillId="0" borderId="0" xfId="21" applyFont="true" applyBorder="true" applyAlignment="true" applyProtection="false">
      <alignment horizontal="center" vertical="top" textRotation="0" wrapText="false" indent="0" shrinkToFit="false"/>
      <protection locked="true" hidden="false"/>
    </xf>
    <xf numFmtId="164" fontId="87" fillId="0" borderId="0" xfId="21" applyFont="true" applyBorder="true" applyAlignment="true" applyProtection="false">
      <alignment horizontal="center" vertical="top" textRotation="0" wrapText="false" indent="0" shrinkToFit="false"/>
      <protection locked="true" hidden="false"/>
    </xf>
    <xf numFmtId="166" fontId="88" fillId="0" borderId="0" xfId="21" applyFont="true" applyBorder="true" applyAlignment="true" applyProtection="false">
      <alignment horizontal="center" vertical="top" textRotation="0" wrapText="false" indent="0" shrinkToFit="false"/>
      <protection locked="true" hidden="false"/>
    </xf>
    <xf numFmtId="166" fontId="26" fillId="0" borderId="0" xfId="21" applyFont="true" applyBorder="true" applyAlignment="true" applyProtection="false">
      <alignment horizontal="center" vertical="top" textRotation="0" wrapText="false" indent="0" shrinkToFit="false"/>
      <protection locked="true" hidden="false"/>
    </xf>
    <xf numFmtId="167" fontId="26" fillId="0" borderId="0" xfId="21" applyFont="true" applyBorder="true" applyAlignment="true" applyProtection="false">
      <alignment horizontal="center" vertical="top" textRotation="0" wrapText="false" indent="0" shrinkToFit="false"/>
      <protection locked="true" hidden="false"/>
    </xf>
    <xf numFmtId="164" fontId="89" fillId="0" borderId="0" xfId="21" applyFont="true" applyBorder="true" applyAlignment="true" applyProtection="false">
      <alignment horizontal="left" vertical="top" textRotation="0" wrapText="false" indent="0" shrinkToFit="false"/>
      <protection locked="true" hidden="false"/>
    </xf>
    <xf numFmtId="164" fontId="26" fillId="3" borderId="0" xfId="21" applyFont="true" applyBorder="true" applyAlignment="true" applyProtection="false">
      <alignment horizontal="left" vertical="top" textRotation="0" wrapText="false" indent="0" shrinkToFit="false"/>
      <protection locked="true" hidden="false"/>
    </xf>
    <xf numFmtId="164" fontId="26" fillId="3" borderId="0" xfId="21" applyFont="true" applyBorder="true" applyAlignment="true" applyProtection="false">
      <alignment horizontal="center" vertical="top" textRotation="0" wrapText="false" indent="0" shrinkToFit="false"/>
      <protection locked="true" hidden="false"/>
    </xf>
    <xf numFmtId="168" fontId="26" fillId="3" borderId="0" xfId="21" applyFont="true" applyBorder="true" applyAlignment="true" applyProtection="false">
      <alignment horizontal="center" vertical="top" textRotation="0" wrapText="false" indent="0" shrinkToFit="false"/>
      <protection locked="true" hidden="false"/>
    </xf>
    <xf numFmtId="164" fontId="26" fillId="0" borderId="0" xfId="21" applyFont="true" applyBorder="true" applyAlignment="true" applyProtection="false">
      <alignment horizontal="general" vertical="top" textRotation="0" wrapText="false" indent="0" shrinkToFit="false"/>
      <protection locked="true" hidden="false"/>
    </xf>
    <xf numFmtId="168" fontId="91" fillId="0" borderId="0" xfId="0" applyFont="true" applyBorder="true" applyAlignment="true" applyProtection="false">
      <alignment horizontal="center" vertical="top" textRotation="0" wrapText="false" indent="0" shrinkToFit="false"/>
      <protection locked="true" hidden="false"/>
    </xf>
    <xf numFmtId="168" fontId="85" fillId="0" borderId="0" xfId="0" applyFont="true" applyBorder="true" applyAlignment="true" applyProtection="false">
      <alignment horizontal="center" vertical="top" textRotation="0" wrapText="false" indent="0" shrinkToFit="false"/>
      <protection locked="true" hidden="false"/>
    </xf>
    <xf numFmtId="168" fontId="92" fillId="0" borderId="0" xfId="0" applyFont="true" applyBorder="true" applyAlignment="true" applyProtection="false">
      <alignment horizontal="center" vertical="top" textRotation="0" wrapText="false" indent="0" shrinkToFit="false"/>
      <protection locked="true" hidden="false"/>
    </xf>
    <xf numFmtId="168" fontId="26" fillId="0" borderId="0" xfId="21" applyFont="true" applyBorder="true" applyAlignment="true" applyProtection="false">
      <alignment horizontal="center" vertical="top" textRotation="0" wrapText="false" indent="0" shrinkToFit="false"/>
      <protection locked="true" hidden="false"/>
    </xf>
    <xf numFmtId="164" fontId="69" fillId="0" borderId="0" xfId="0" applyFont="true" applyBorder="true" applyAlignment="true" applyProtection="false">
      <alignment horizontal="center" vertical="top" textRotation="0" wrapText="false" indent="0" shrinkToFit="false"/>
      <protection locked="true" hidden="false"/>
    </xf>
    <xf numFmtId="164" fontId="26" fillId="0" borderId="0" xfId="0" applyFont="true" applyBorder="true" applyAlignment="true" applyProtection="false">
      <alignment horizontal="left" vertical="top" textRotation="0" wrapText="false" indent="0" shrinkToFit="false"/>
      <protection locked="true" hidden="false"/>
    </xf>
    <xf numFmtId="164" fontId="72" fillId="0" borderId="0" xfId="0" applyFont="true" applyBorder="true" applyAlignment="true" applyProtection="false">
      <alignment horizontal="right" vertical="top" textRotation="0" wrapText="false" indent="0" shrinkToFit="false"/>
      <protection locked="true" hidden="false"/>
    </xf>
    <xf numFmtId="164" fontId="69" fillId="0" borderId="0" xfId="0" applyFont="true" applyBorder="true" applyAlignment="true" applyProtection="false">
      <alignment horizontal="right" vertical="top" textRotation="0" wrapText="false" indent="0" shrinkToFit="false"/>
      <protection locked="true" hidden="false"/>
    </xf>
    <xf numFmtId="168" fontId="26" fillId="0" borderId="0" xfId="0" applyFont="true" applyBorder="false" applyAlignment="true" applyProtection="false">
      <alignment horizontal="center" vertical="bottom" textRotation="0" wrapText="false" indent="0" shrinkToFit="false"/>
      <protection locked="true" hidden="false"/>
    </xf>
    <xf numFmtId="164" fontId="72" fillId="0" borderId="0" xfId="0" applyFont="true" applyBorder="true" applyAlignment="true" applyProtection="false">
      <alignment horizontal="center" vertical="top" textRotation="0" wrapText="false" indent="0" shrinkToFit="false"/>
      <protection locked="true" hidden="false"/>
    </xf>
    <xf numFmtId="164" fontId="72" fillId="3" borderId="0" xfId="0" applyFont="true" applyBorder="true" applyAlignment="true" applyProtection="false">
      <alignment horizontal="left" vertical="top" textRotation="0" wrapText="false" indent="0" shrinkToFit="false"/>
      <protection locked="true" hidden="false"/>
    </xf>
    <xf numFmtId="168" fontId="91" fillId="3" borderId="0" xfId="0" applyFont="true" applyBorder="true" applyAlignment="true" applyProtection="false">
      <alignment horizontal="center" vertical="top" textRotation="0" wrapText="false" indent="0" shrinkToFit="false"/>
      <protection locked="true" hidden="false"/>
    </xf>
    <xf numFmtId="168" fontId="91" fillId="5" borderId="0" xfId="0" applyFont="true" applyBorder="true" applyAlignment="true" applyProtection="false">
      <alignment horizontal="center" vertical="top" textRotation="0" wrapText="false" indent="0" shrinkToFit="false"/>
      <protection locked="true" hidden="false"/>
    </xf>
    <xf numFmtId="164" fontId="72" fillId="5" borderId="0" xfId="0" applyFont="true" applyBorder="true" applyAlignment="true" applyProtection="false">
      <alignment horizontal="right" vertical="top" textRotation="0" wrapText="false" indent="0" shrinkToFit="false"/>
      <protection locked="true" hidden="false"/>
    </xf>
    <xf numFmtId="164" fontId="72" fillId="5" borderId="0" xfId="0" applyFont="true" applyBorder="true" applyAlignment="true" applyProtection="false">
      <alignment horizontal="left" vertical="top" textRotation="0" wrapText="false" indent="0" shrinkToFit="false"/>
      <protection locked="true" hidden="false"/>
    </xf>
    <xf numFmtId="164" fontId="91" fillId="0" borderId="0" xfId="0" applyFont="true" applyBorder="true" applyAlignment="true" applyProtection="false">
      <alignment horizontal="left" vertical="top" textRotation="0" wrapText="false" indent="0" shrinkToFit="false"/>
      <protection locked="true" hidden="false"/>
    </xf>
    <xf numFmtId="168" fontId="26" fillId="0" borderId="0" xfId="0" applyFont="true" applyBorder="false" applyAlignment="true" applyProtection="false">
      <alignment horizontal="center" vertical="top" textRotation="0" wrapText="false" indent="0" shrinkToFit="false"/>
      <protection locked="true" hidden="false"/>
    </xf>
    <xf numFmtId="164" fontId="69" fillId="3" borderId="0" xfId="0" applyFont="true" applyBorder="true" applyAlignment="true" applyProtection="false">
      <alignment horizontal="left" vertical="top" textRotation="0" wrapText="false" indent="0" shrinkToFit="false"/>
      <protection locked="true" hidden="false"/>
    </xf>
    <xf numFmtId="164" fontId="26" fillId="3" borderId="0" xfId="21" applyFont="true" applyBorder="true" applyAlignment="true" applyProtection="false">
      <alignment horizontal="general" vertical="top" textRotation="0" wrapText="false" indent="0" shrinkToFit="false"/>
      <protection locked="true" hidden="false"/>
    </xf>
    <xf numFmtId="168" fontId="26" fillId="3" borderId="0" xfId="0" applyFont="true" applyBorder="false" applyAlignment="true" applyProtection="false">
      <alignment horizontal="center" vertical="top" textRotation="0" wrapText="false" indent="0" shrinkToFit="false"/>
      <protection locked="true" hidden="false"/>
    </xf>
    <xf numFmtId="168" fontId="85" fillId="3" borderId="0" xfId="0" applyFont="true" applyBorder="true" applyAlignment="true" applyProtection="false">
      <alignment horizontal="center" vertical="top" textRotation="0" wrapText="false" indent="0" shrinkToFit="false"/>
      <protection locked="true" hidden="false"/>
    </xf>
    <xf numFmtId="168" fontId="92" fillId="3" borderId="0" xfId="0" applyFont="true" applyBorder="true" applyAlignment="true" applyProtection="false">
      <alignment horizontal="center" vertical="top" textRotation="0" wrapText="false" indent="0" shrinkToFit="false"/>
      <protection locked="true" hidden="false"/>
    </xf>
    <xf numFmtId="164" fontId="90" fillId="0" borderId="0" xfId="0" applyFont="true" applyBorder="true" applyAlignment="true" applyProtection="false">
      <alignment horizontal="left" vertical="top" textRotation="0" wrapText="false" indent="0" shrinkToFit="false"/>
      <protection locked="true" hidden="false"/>
    </xf>
    <xf numFmtId="168" fontId="26" fillId="5" borderId="0" xfId="0" applyFont="true" applyBorder="false" applyAlignment="true" applyProtection="false">
      <alignment horizontal="center" vertical="bottom" textRotation="0" wrapText="false" indent="0" shrinkToFit="false"/>
      <protection locked="true" hidden="false"/>
    </xf>
    <xf numFmtId="168" fontId="26" fillId="3" borderId="0" xfId="0" applyFont="true" applyBorder="false" applyAlignment="true" applyProtection="false">
      <alignment horizontal="center" vertical="bottom" textRotation="0" wrapText="false" indent="0" shrinkToFit="false"/>
      <protection locked="true" hidden="false"/>
    </xf>
    <xf numFmtId="164" fontId="85" fillId="0" borderId="0" xfId="0" applyFont="true" applyBorder="true" applyAlignment="true" applyProtection="false">
      <alignment horizontal="left" vertical="top" textRotation="0" wrapText="false" indent="0" shrinkToFit="false"/>
      <protection locked="true" hidden="false"/>
    </xf>
    <xf numFmtId="170" fontId="85" fillId="0" borderId="0" xfId="0" applyFont="true" applyBorder="true" applyAlignment="true" applyProtection="false">
      <alignment horizontal="left" vertical="top" textRotation="0" wrapText="false" indent="0" shrinkToFit="false"/>
      <protection locked="true" hidden="false"/>
    </xf>
    <xf numFmtId="166" fontId="92" fillId="0" borderId="0" xfId="0" applyFont="true" applyBorder="true" applyAlignment="true" applyProtection="false">
      <alignment horizontal="left" vertical="top" textRotation="0" wrapText="false" indent="0" shrinkToFit="false"/>
      <protection locked="true" hidden="false"/>
    </xf>
    <xf numFmtId="168" fontId="26" fillId="0" borderId="0" xfId="0" applyFont="true" applyBorder="false" applyAlignment="false" applyProtection="false">
      <alignment horizontal="general" vertical="bottom" textRotation="0" wrapText="false" indent="0" shrinkToFit="false"/>
      <protection locked="true" hidden="false"/>
    </xf>
    <xf numFmtId="166" fontId="26" fillId="0" borderId="0" xfId="0" applyFont="true" applyBorder="false" applyAlignment="false" applyProtection="false">
      <alignment horizontal="general" vertical="bottom" textRotation="0" wrapText="false" indent="0" shrinkToFit="false"/>
      <protection locked="true" hidden="false"/>
    </xf>
    <xf numFmtId="166" fontId="26" fillId="6" borderId="0" xfId="0" applyFont="true" applyBorder="false" applyAlignment="false" applyProtection="false">
      <alignment horizontal="general" vertical="bottom" textRotation="0" wrapText="false" indent="0" shrinkToFit="false"/>
      <protection locked="true" hidden="false"/>
    </xf>
    <xf numFmtId="164" fontId="93" fillId="8" borderId="1" xfId="0" applyFont="true" applyBorder="true" applyAlignment="true" applyProtection="false">
      <alignment horizontal="right" vertical="bottom" textRotation="0" wrapText="false" indent="0" shrinkToFit="false"/>
      <protection locked="true" hidden="false"/>
    </xf>
    <xf numFmtId="164" fontId="93" fillId="8" borderId="2" xfId="0" applyFont="true" applyBorder="true" applyAlignment="true" applyProtection="false">
      <alignment horizontal="right" vertical="bottom" textRotation="0" wrapText="false" indent="0" shrinkToFit="false"/>
      <protection locked="true" hidden="false"/>
    </xf>
    <xf numFmtId="164" fontId="93" fillId="9" borderId="2" xfId="0" applyFont="true" applyBorder="true" applyAlignment="true" applyProtection="false">
      <alignment horizontal="right" vertical="bottom" textRotation="0" wrapText="false" indent="0" shrinkToFit="false"/>
      <protection locked="true" hidden="false"/>
    </xf>
    <xf numFmtId="164" fontId="93" fillId="9" borderId="3" xfId="0" applyFont="true" applyBorder="true" applyAlignment="true" applyProtection="false">
      <alignment horizontal="right" vertical="bottom" textRotation="0" wrapText="false" indent="0" shrinkToFit="false"/>
      <protection locked="true" hidden="false"/>
    </xf>
    <xf numFmtId="168" fontId="14" fillId="3" borderId="0" xfId="15" applyFont="true" applyBorder="true" applyAlignment="true" applyProtection="true">
      <alignment horizontal="general" vertical="top" textRotation="0" wrapText="false" indent="0" shrinkToFit="false"/>
      <protection locked="true" hidden="false"/>
    </xf>
    <xf numFmtId="168" fontId="14" fillId="5" borderId="0" xfId="15" applyFont="true" applyBorder="true" applyAlignment="true" applyProtection="true">
      <alignment horizontal="general" vertical="top" textRotation="0" wrapText="false" indent="0" shrinkToFit="false"/>
      <protection locked="true" hidden="false"/>
    </xf>
    <xf numFmtId="168" fontId="14" fillId="4" borderId="0" xfId="15" applyFont="true" applyBorder="true" applyAlignment="true" applyProtection="true">
      <alignment horizontal="general" vertical="top" textRotation="0" wrapText="false" indent="0" shrinkToFit="false"/>
      <protection locked="true" hidden="false"/>
    </xf>
    <xf numFmtId="164" fontId="14" fillId="4" borderId="0" xfId="0" applyFont="true" applyBorder="true" applyAlignment="true" applyProtection="false">
      <alignment horizontal="left" vertical="top" textRotation="0" wrapText="false" indent="0" shrinkToFit="false"/>
      <protection locked="true" hidden="false"/>
    </xf>
    <xf numFmtId="168" fontId="0" fillId="4" borderId="0" xfId="15" applyFont="true" applyBorder="true" applyAlignment="true" applyProtection="true">
      <alignment horizontal="general" vertical="top" textRotation="0" wrapText="false" indent="0" shrinkToFit="false"/>
      <protection locked="true" hidden="false"/>
    </xf>
    <xf numFmtId="164" fontId="76" fillId="0" borderId="0" xfId="0" applyFont="true" applyBorder="false" applyAlignment="false" applyProtection="false">
      <alignment horizontal="general" vertical="bottom" textRotation="0" wrapText="false" indent="0" shrinkToFit="false"/>
      <protection locked="true" hidden="false"/>
    </xf>
    <xf numFmtId="173" fontId="0" fillId="3" borderId="0" xfId="15" applyFont="true" applyBorder="true" applyAlignment="true" applyProtection="true">
      <alignment horizontal="general" vertical="top" textRotation="0" wrapText="false" indent="0" shrinkToFit="false"/>
      <protection locked="true" hidden="false"/>
    </xf>
    <xf numFmtId="173" fontId="0" fillId="0" borderId="0" xfId="15" applyFont="true" applyBorder="true" applyAlignment="true" applyProtection="true">
      <alignment horizontal="general" vertical="top" textRotation="0" wrapText="false" indent="0" shrinkToFit="false"/>
      <protection locked="true" hidden="false"/>
    </xf>
    <xf numFmtId="173" fontId="0" fillId="5" borderId="0" xfId="15" applyFont="true" applyBorder="true" applyAlignment="true" applyProtection="true">
      <alignment horizontal="general" vertical="bottom" textRotation="0" wrapText="false" indent="0" shrinkToFit="false"/>
      <protection locked="true" hidden="false"/>
    </xf>
    <xf numFmtId="183" fontId="0" fillId="0" borderId="0" xfId="19" applyFont="true" applyBorder="true" applyAlignment="true" applyProtection="true">
      <alignment horizontal="general" vertical="top" textRotation="0" wrapText="false" indent="0" shrinkToFit="false"/>
      <protection locked="true" hidden="false"/>
    </xf>
    <xf numFmtId="164" fontId="0" fillId="3" borderId="0" xfId="0" applyFont="false" applyBorder="false" applyAlignment="true" applyProtection="false">
      <alignment horizontal="right" vertical="bottom" textRotation="0" wrapText="false" indent="0" shrinkToFit="false"/>
      <protection locked="true" hidden="false"/>
    </xf>
    <xf numFmtId="168" fontId="76" fillId="3"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left" vertical="top" textRotation="0" wrapText="false" indent="4" shrinkToFit="false"/>
      <protection locked="true" hidden="false"/>
    </xf>
    <xf numFmtId="164" fontId="27" fillId="5" borderId="0" xfId="0" applyFont="true" applyBorder="true" applyAlignment="true" applyProtection="false">
      <alignment horizontal="left" vertical="top" textRotation="0" wrapText="false" indent="4" shrinkToFit="false"/>
      <protection locked="true" hidden="false"/>
    </xf>
    <xf numFmtId="164" fontId="14" fillId="0" borderId="0" xfId="0" applyFont="true" applyBorder="true" applyAlignment="true" applyProtection="false">
      <alignment horizontal="left" vertical="top" textRotation="0" wrapText="false" indent="4" shrinkToFit="false"/>
      <protection locked="true" hidden="false"/>
    </xf>
    <xf numFmtId="170" fontId="11" fillId="0" borderId="0" xfId="0" applyFont="true" applyBorder="true" applyAlignment="true" applyProtection="false">
      <alignment horizontal="right" vertical="top" textRotation="0" wrapText="false" indent="0" shrinkToFit="false"/>
      <protection locked="true" hidden="false"/>
    </xf>
    <xf numFmtId="187" fontId="0" fillId="0" borderId="0" xfId="21"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3" shrinkToFit="false"/>
      <protection locked="true" hidden="false"/>
    </xf>
    <xf numFmtId="164" fontId="0" fillId="0" borderId="0" xfId="0" applyFont="true" applyBorder="true" applyAlignment="true" applyProtection="false">
      <alignment horizontal="left" vertical="top" textRotation="0" wrapText="false" indent="7" shrinkToFit="false"/>
      <protection locked="true" hidden="false"/>
    </xf>
    <xf numFmtId="167" fontId="0" fillId="0" borderId="0" xfId="15" applyFont="true" applyBorder="true" applyAlignment="true" applyProtection="true">
      <alignment horizontal="general" vertical="top" textRotation="0" wrapText="false" indent="0" shrinkToFit="false"/>
      <protection locked="true" hidden="false"/>
    </xf>
    <xf numFmtId="168" fontId="0" fillId="5" borderId="0" xfId="15" applyFont="true" applyBorder="true" applyAlignment="true" applyProtection="true">
      <alignment horizontal="general"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5" shrinkToFit="false"/>
      <protection locked="true" hidden="false"/>
    </xf>
    <xf numFmtId="164" fontId="31" fillId="0" borderId="0" xfId="0" applyFont="true" applyBorder="true" applyAlignment="true" applyProtection="false">
      <alignment horizontal="center" vertical="top" textRotation="0" wrapText="false" indent="0" shrinkToFit="false"/>
      <protection locked="true" hidden="false"/>
    </xf>
    <xf numFmtId="173" fontId="8" fillId="0" borderId="0" xfId="15" applyFont="true" applyBorder="true" applyAlignment="true" applyProtection="true">
      <alignment horizontal="general" vertical="bottom" textRotation="0" wrapText="false" indent="0" shrinkToFit="false"/>
      <protection locked="true" hidden="false"/>
    </xf>
    <xf numFmtId="173" fontId="5" fillId="0" borderId="0" xfId="15" applyFont="true" applyBorder="true" applyAlignment="true" applyProtection="true">
      <alignment horizontal="general" vertical="bottom" textRotation="0" wrapText="false" indent="0" shrinkToFit="false"/>
      <protection locked="true" hidden="false"/>
    </xf>
    <xf numFmtId="173" fontId="94" fillId="3" borderId="0" xfId="15" applyFont="true" applyBorder="true" applyAlignment="true" applyProtection="true">
      <alignment horizontal="right"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73" fontId="94" fillId="0" borderId="0" xfId="15" applyFont="true" applyBorder="true" applyAlignment="true" applyProtection="true">
      <alignment horizontal="right" vertical="bottom" textRotation="0" wrapText="false" indent="0" shrinkToFit="false"/>
      <protection locked="true" hidden="false"/>
    </xf>
    <xf numFmtId="168" fontId="8" fillId="0" borderId="0" xfId="0" applyFont="true" applyBorder="true" applyAlignment="true" applyProtection="false">
      <alignment horizontal="right" vertical="top" textRotation="0" wrapText="false" indent="0" shrinkToFit="false"/>
      <protection locked="true" hidden="false"/>
    </xf>
    <xf numFmtId="168" fontId="0" fillId="5" borderId="0" xfId="0" applyFont="true" applyBorder="true" applyAlignment="true" applyProtection="false">
      <alignment horizontal="right" vertical="top" textRotation="0" wrapText="false" indent="0" shrinkToFit="false"/>
      <protection locked="true" hidden="false"/>
    </xf>
    <xf numFmtId="170" fontId="15" fillId="0" borderId="0" xfId="0" applyFont="true" applyBorder="true" applyAlignment="true" applyProtection="false">
      <alignment horizontal="left" vertical="top" textRotation="0" wrapText="false" indent="0" shrinkToFit="false"/>
      <protection locked="true" hidden="false"/>
    </xf>
    <xf numFmtId="168" fontId="0" fillId="5" borderId="0" xfId="0" applyFont="false" applyBorder="false" applyAlignment="false" applyProtection="false">
      <alignment horizontal="general" vertical="bottom" textRotation="0" wrapText="false" indent="0" shrinkToFit="false"/>
      <protection locked="true" hidden="false"/>
    </xf>
    <xf numFmtId="168" fontId="0" fillId="16" borderId="0" xfId="0" applyFont="false" applyBorder="false" applyAlignment="false" applyProtection="false">
      <alignment horizontal="general"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64" fontId="0" fillId="17" borderId="0" xfId="21" applyFont="true" applyBorder="true" applyAlignment="true" applyProtection="false">
      <alignment horizontal="center" vertical="top" textRotation="0" wrapText="false" indent="0" shrinkToFit="false"/>
      <protection locked="true" hidden="false"/>
    </xf>
    <xf numFmtId="168" fontId="27" fillId="4" borderId="0" xfId="15" applyFont="true" applyBorder="true" applyAlignment="true" applyProtection="true">
      <alignment horizontal="center" vertical="center" textRotation="0" wrapText="false" indent="0" shrinkToFit="false"/>
      <protection locked="true" hidden="false"/>
    </xf>
    <xf numFmtId="168" fontId="0" fillId="4" borderId="0" xfId="15" applyFont="true" applyBorder="true" applyAlignment="true" applyProtection="true">
      <alignment horizontal="center" vertical="center" textRotation="0" wrapText="false" indent="0" shrinkToFit="false"/>
      <protection locked="true" hidden="false"/>
    </xf>
    <xf numFmtId="168" fontId="14" fillId="4" borderId="0" xfId="15" applyFont="true" applyBorder="true" applyAlignment="true" applyProtection="true">
      <alignment horizontal="center" vertical="center" textRotation="0" wrapText="false" indent="0" shrinkToFit="false"/>
      <protection locked="true" hidden="false"/>
    </xf>
    <xf numFmtId="167" fontId="14" fillId="0" borderId="0" xfId="0" applyFont="true" applyBorder="true" applyAlignment="true" applyProtection="false">
      <alignment horizontal="center" vertical="top" textRotation="0" wrapText="false" indent="0" shrinkToFit="false"/>
      <protection locked="true" hidden="false"/>
    </xf>
    <xf numFmtId="167" fontId="13" fillId="0" borderId="0" xfId="0" applyFont="true" applyBorder="true" applyAlignment="true" applyProtection="false">
      <alignment horizontal="center" vertical="top" textRotation="0" wrapText="false" indent="0" shrinkToFit="false"/>
      <protection locked="true" hidden="false"/>
    </xf>
    <xf numFmtId="168" fontId="13" fillId="0" borderId="0" xfId="15" applyFont="true" applyBorder="true" applyAlignment="true" applyProtection="true">
      <alignment horizontal="center" vertical="center" textRotation="0" wrapText="false" indent="0" shrinkToFit="false"/>
      <protection locked="true" hidden="false"/>
    </xf>
    <xf numFmtId="168" fontId="0" fillId="0" borderId="0" xfId="0" applyFont="true" applyBorder="false" applyAlignment="true" applyProtection="false">
      <alignment horizontal="center" vertical="center" textRotation="0" wrapText="false" indent="0" shrinkToFit="false"/>
      <protection locked="true" hidden="false"/>
    </xf>
    <xf numFmtId="164" fontId="95"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80"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9" fontId="0" fillId="7"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5" shrinkToFit="false"/>
      <protection locked="true" hidden="false"/>
    </xf>
    <xf numFmtId="168" fontId="0" fillId="4" borderId="0" xfId="21"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15" shrinkToFit="false"/>
      <protection locked="true" hidden="false"/>
    </xf>
    <xf numFmtId="168" fontId="0" fillId="0" borderId="0" xfId="19" applyFont="true" applyBorder="true" applyAlignment="true" applyProtection="true">
      <alignment horizontal="center" vertical="top" textRotation="0" wrapText="false" indent="0" shrinkToFit="false"/>
      <protection locked="true" hidden="false"/>
    </xf>
    <xf numFmtId="168" fontId="0" fillId="0" borderId="0" xfId="19" applyFont="true" applyBorder="true" applyAlignment="true" applyProtection="true">
      <alignment horizontal="center" vertical="bottom" textRotation="0" wrapText="false" indent="0" shrinkToFit="false"/>
      <protection locked="true" hidden="false"/>
    </xf>
    <xf numFmtId="164" fontId="96" fillId="0" borderId="0" xfId="0" applyFont="true" applyBorder="false" applyAlignment="false" applyProtection="false">
      <alignment horizontal="general" vertical="bottom" textRotation="0" wrapText="false" indent="0" shrinkToFit="false"/>
      <protection locked="true" hidden="false"/>
    </xf>
    <xf numFmtId="164" fontId="11" fillId="12" borderId="0" xfId="0" applyFont="true" applyBorder="true" applyAlignment="true" applyProtection="false">
      <alignment horizontal="left" vertical="top" textRotation="0" wrapText="false" indent="0" shrinkToFit="false"/>
      <protection locked="true" hidden="false"/>
    </xf>
    <xf numFmtId="168" fontId="11" fillId="12" borderId="0" xfId="0" applyFont="true" applyBorder="true" applyAlignment="true" applyProtection="false">
      <alignment horizontal="center" vertical="top" textRotation="0" wrapText="false" indent="0" shrinkToFit="false"/>
      <protection locked="true" hidden="false"/>
    </xf>
    <xf numFmtId="164" fontId="0" fillId="20" borderId="0" xfId="0" applyFont="true" applyBorder="false" applyAlignment="false" applyProtection="false">
      <alignment horizontal="general" vertical="bottom" textRotation="0" wrapText="false" indent="0" shrinkToFit="false"/>
      <protection locked="true" hidden="false"/>
    </xf>
    <xf numFmtId="168" fontId="14" fillId="7" borderId="0" xfId="15" applyFont="true" applyBorder="true" applyAlignment="true" applyProtection="true">
      <alignment horizontal="center" vertical="top" textRotation="0" wrapText="false" indent="0" shrinkToFit="false"/>
      <protection locked="true" hidden="false"/>
    </xf>
    <xf numFmtId="168" fontId="13" fillId="7" borderId="0" xfId="15" applyFont="true" applyBorder="true" applyAlignment="true" applyProtection="true">
      <alignment horizontal="center" vertical="top" textRotation="0" wrapText="false" indent="0" shrinkToFit="false"/>
      <protection locked="true" hidden="false"/>
    </xf>
    <xf numFmtId="164" fontId="13" fillId="0" borderId="0" xfId="0" applyFont="true" applyBorder="true" applyAlignment="true" applyProtection="false">
      <alignment horizontal="left" vertical="top" textRotation="0" wrapText="false" indent="15" shrinkToFit="false"/>
      <protection locked="true" hidden="false"/>
    </xf>
    <xf numFmtId="168" fontId="79" fillId="3" borderId="0" xfId="15" applyFont="true" applyBorder="true" applyAlignment="true" applyProtection="true">
      <alignment horizontal="center" vertical="top" textRotation="0" wrapText="false" indent="0" shrinkToFit="false"/>
      <protection locked="true" hidden="false"/>
    </xf>
    <xf numFmtId="168" fontId="79" fillId="0" borderId="0" xfId="15" applyFont="true" applyBorder="true" applyAlignment="true" applyProtection="true">
      <alignment horizontal="center" vertical="top" textRotation="0" wrapText="false" indent="0" shrinkToFit="false"/>
      <protection locked="true" hidden="false"/>
    </xf>
    <xf numFmtId="168" fontId="79" fillId="5" borderId="0" xfId="15" applyFont="true" applyBorder="true" applyAlignment="true" applyProtection="true">
      <alignment horizontal="center" vertical="top" textRotation="0" wrapText="false" indent="0" shrinkToFit="false"/>
      <protection locked="true" hidden="false"/>
    </xf>
    <xf numFmtId="168" fontId="85" fillId="3" borderId="0" xfId="15" applyFont="true" applyBorder="true" applyAlignment="true" applyProtection="true">
      <alignment horizontal="center" vertical="top" textRotation="0" wrapText="false" indent="0" shrinkToFit="false"/>
      <protection locked="true" hidden="false"/>
    </xf>
    <xf numFmtId="168" fontId="85" fillId="0" borderId="0" xfId="15" applyFont="true" applyBorder="true" applyAlignment="true" applyProtection="true">
      <alignment horizontal="center" vertical="top"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true" applyAlignment="true" applyProtection="false">
      <alignment horizontal="center" vertical="top" textRotation="0" wrapText="false" indent="0" shrinkToFit="false"/>
      <protection locked="true" hidden="false"/>
    </xf>
    <xf numFmtId="170" fontId="0" fillId="0" borderId="0" xfId="0" applyFont="true" applyBorder="true" applyAlignment="true" applyProtection="false">
      <alignment horizontal="center" vertical="top" textRotation="0" wrapText="false" indent="0" shrinkToFit="false"/>
      <protection locked="true" hidden="false"/>
    </xf>
    <xf numFmtId="166" fontId="0" fillId="3" borderId="0" xfId="0" applyFont="true" applyBorder="true" applyAlignment="true" applyProtection="false">
      <alignment horizontal="left" vertical="top" textRotation="0" wrapText="false" indent="0" shrinkToFit="false"/>
      <protection locked="true" hidden="false"/>
    </xf>
    <xf numFmtId="166" fontId="0" fillId="3" borderId="0" xfId="0" applyFont="true" applyBorder="false" applyAlignment="true" applyProtection="false">
      <alignment horizontal="left" vertical="top" textRotation="0" wrapText="false" indent="0" shrinkToFit="false"/>
      <protection locked="true" hidden="false"/>
    </xf>
    <xf numFmtId="166" fontId="0" fillId="3" borderId="0" xfId="0" applyFont="true" applyBorder="false" applyAlignment="false" applyProtection="false">
      <alignment horizontal="general" vertical="bottom" textRotation="0" wrapText="fals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6" fontId="7" fillId="0" borderId="0" xfId="21" applyFont="true" applyBorder="true" applyAlignment="true" applyProtection="false">
      <alignment horizontal="left" vertical="top" textRotation="0" wrapText="false" indent="0" shrinkToFit="false"/>
      <protection locked="true" hidden="false"/>
    </xf>
    <xf numFmtId="166" fontId="7" fillId="0" borderId="0" xfId="21" applyFont="true" applyBorder="true" applyAlignment="true" applyProtection="false">
      <alignment horizontal="center" vertical="top" textRotation="0" wrapText="false" indent="0" shrinkToFit="false"/>
      <protection locked="true" hidden="false"/>
    </xf>
    <xf numFmtId="164" fontId="97" fillId="0" borderId="0" xfId="0" applyFont="true" applyBorder="true" applyAlignment="true" applyProtection="false">
      <alignment horizontal="center" vertical="top" textRotation="0" wrapText="false" indent="0" shrinkToFit="false"/>
      <protection locked="true" hidden="false"/>
    </xf>
    <xf numFmtId="164" fontId="39" fillId="0" borderId="0" xfId="0" applyFont="true" applyBorder="true" applyAlignment="true" applyProtection="false">
      <alignment horizontal="right" vertical="top" textRotation="0" wrapText="false" indent="0" shrinkToFit="false"/>
      <protection locked="true" hidden="false"/>
    </xf>
    <xf numFmtId="164" fontId="97" fillId="0" borderId="0" xfId="0" applyFont="true" applyBorder="true" applyAlignment="true" applyProtection="false">
      <alignment horizontal="right" vertical="top" textRotation="0" wrapText="false" indent="0" shrinkToFit="false"/>
      <protection locked="true" hidden="false"/>
    </xf>
    <xf numFmtId="164" fontId="98" fillId="0" borderId="0" xfId="0" applyFont="true" applyBorder="true" applyAlignment="true" applyProtection="false">
      <alignment horizontal="right" vertical="top" textRotation="0" wrapText="false" indent="0" shrinkToFit="false"/>
      <protection locked="true" hidden="false"/>
    </xf>
    <xf numFmtId="164" fontId="97" fillId="0" borderId="0" xfId="0" applyFont="true" applyBorder="true" applyAlignment="true" applyProtection="false">
      <alignment horizontal="left" vertical="top" textRotation="0" wrapText="false" indent="0" shrinkToFit="false"/>
      <protection locked="true" hidden="false"/>
    </xf>
    <xf numFmtId="164" fontId="99" fillId="0" borderId="0" xfId="0" applyFont="true" applyBorder="true" applyAlignment="true" applyProtection="false">
      <alignment horizontal="right" vertical="top" textRotation="0" wrapText="false" indent="0" shrinkToFit="false"/>
      <protection locked="true" hidden="false"/>
    </xf>
    <xf numFmtId="164" fontId="18" fillId="3" borderId="0" xfId="0" applyFont="true" applyBorder="true" applyAlignment="true" applyProtection="false">
      <alignment horizontal="left" vertical="top" textRotation="0" wrapText="false" indent="0" shrinkToFit="false"/>
      <protection locked="true" hidden="false"/>
    </xf>
    <xf numFmtId="164" fontId="39" fillId="3" borderId="0" xfId="0" applyFont="true" applyBorder="true" applyAlignment="true" applyProtection="false">
      <alignment horizontal="left" vertical="top" textRotation="0" wrapText="false" indent="0" shrinkToFit="false"/>
      <protection locked="true" hidden="false"/>
    </xf>
    <xf numFmtId="165" fontId="14" fillId="5" borderId="0" xfId="15" applyFont="true" applyBorder="true" applyAlignment="true" applyProtection="true">
      <alignment horizontal="left" vertical="top" textRotation="0" wrapText="false" indent="0" shrinkToFit="false"/>
      <protection locked="true" hidden="false"/>
    </xf>
    <xf numFmtId="168" fontId="91" fillId="0" borderId="0" xfId="0" applyFont="true" applyBorder="true" applyAlignment="true" applyProtection="false">
      <alignment horizontal="general" vertical="top" textRotation="0" wrapText="false" indent="0" shrinkToFit="false"/>
      <protection locked="true" hidden="false"/>
    </xf>
    <xf numFmtId="168" fontId="0" fillId="0" borderId="0" xfId="0" applyFont="false" applyBorder="false" applyAlignment="true" applyProtection="false">
      <alignment horizontal="general" vertical="top" textRotation="0" wrapText="false" indent="0" shrinkToFit="false"/>
      <protection locked="true" hidden="false"/>
    </xf>
    <xf numFmtId="168" fontId="0" fillId="8" borderId="0" xfId="0" applyFont="false" applyBorder="false" applyAlignment="true" applyProtection="false">
      <alignment horizontal="general" vertical="bottom" textRotation="0" wrapText="false" indent="0" shrinkToFit="false"/>
      <protection locked="true" hidden="false"/>
    </xf>
    <xf numFmtId="168" fontId="91" fillId="3" borderId="0" xfId="0" applyFont="true" applyBorder="true" applyAlignment="true" applyProtection="false">
      <alignment horizontal="general" vertical="top" textRotation="0" wrapText="false" indent="0" shrinkToFit="false"/>
      <protection locked="true" hidden="false"/>
    </xf>
    <xf numFmtId="168" fontId="91" fillId="5" borderId="0" xfId="0" applyFont="true" applyBorder="true" applyAlignment="true" applyProtection="false">
      <alignment horizontal="general" vertical="top" textRotation="0" wrapText="false" indent="0" shrinkToFit="false"/>
      <protection locked="true" hidden="false"/>
    </xf>
    <xf numFmtId="168" fontId="36" fillId="0" borderId="0" xfId="0" applyFont="true" applyBorder="true" applyAlignment="true" applyProtection="false">
      <alignment horizontal="left" vertical="top" textRotation="0" wrapText="false" indent="0" shrinkToFit="false"/>
      <protection locked="true" hidden="false"/>
    </xf>
    <xf numFmtId="164" fontId="29" fillId="0" borderId="0" xfId="0" applyFont="true" applyBorder="true" applyAlignment="true" applyProtection="false">
      <alignment horizontal="center" vertical="top" textRotation="0" wrapText="false" indent="0" shrinkToFit="false"/>
      <protection locked="true" hidden="false"/>
    </xf>
    <xf numFmtId="168" fontId="29" fillId="5" borderId="0" xfId="0" applyFont="true" applyBorder="true" applyAlignment="true" applyProtection="false">
      <alignment horizontal="center" vertical="top" textRotation="0" wrapText="false" indent="0" shrinkToFit="false"/>
      <protection locked="true" hidden="false"/>
    </xf>
    <xf numFmtId="168" fontId="14" fillId="3" borderId="0" xfId="15" applyFont="true" applyBorder="true" applyAlignment="true" applyProtection="true">
      <alignment horizontal="center" vertical="center" textRotation="0" wrapText="false" indent="0" shrinkToFit="false"/>
      <protection locked="true" hidden="false"/>
    </xf>
    <xf numFmtId="168" fontId="0" fillId="5" borderId="0" xfId="15" applyFont="true" applyBorder="true" applyAlignment="true" applyProtection="true">
      <alignment horizontal="center" vertical="center" textRotation="0" wrapText="false" indent="0" shrinkToFit="false"/>
      <protection locked="true" hidden="false"/>
    </xf>
    <xf numFmtId="168" fontId="14" fillId="5" borderId="0" xfId="15" applyFont="true" applyBorder="true" applyAlignment="true" applyProtection="true">
      <alignment horizontal="center" vertical="center" textRotation="0" wrapText="false" indent="0" shrinkToFit="false"/>
      <protection locked="true" hidden="false"/>
    </xf>
    <xf numFmtId="168" fontId="0" fillId="21"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true" applyAlignment="true" applyProtection="false">
      <alignment horizontal="left" vertical="top" textRotation="0" wrapText="false" indent="0" shrinkToFit="false"/>
      <protection locked="true" hidden="false"/>
    </xf>
    <xf numFmtId="164" fontId="100" fillId="0" borderId="0" xfId="0" applyFont="true" applyBorder="true" applyAlignment="true" applyProtection="false">
      <alignment horizontal="left" vertical="top" textRotation="0" wrapText="false" indent="0" shrinkToFit="false"/>
      <protection locked="true" hidden="false"/>
    </xf>
    <xf numFmtId="166" fontId="100" fillId="0" borderId="0" xfId="0" applyFont="true" applyBorder="true" applyAlignment="true" applyProtection="false">
      <alignment horizontal="left" vertical="top" textRotation="0" wrapText="false" indent="0" shrinkToFit="false"/>
      <protection locked="true" hidden="false"/>
    </xf>
    <xf numFmtId="168" fontId="8" fillId="5" borderId="0" xfId="21" applyFont="true" applyBorder="true" applyAlignment="true" applyProtection="false">
      <alignment horizontal="center" vertical="top" textRotation="0" wrapText="false" indent="0" shrinkToFit="false"/>
      <protection locked="true" hidden="false"/>
    </xf>
    <xf numFmtId="166" fontId="11" fillId="0" borderId="0" xfId="0" applyFont="true" applyBorder="true" applyAlignment="true" applyProtection="false">
      <alignment horizontal="center" vertical="top" textRotation="0" wrapText="false" indent="0" shrinkToFit="false"/>
      <protection locked="true" hidden="false"/>
    </xf>
    <xf numFmtId="170" fontId="44" fillId="0" borderId="0" xfId="0" applyFont="true" applyBorder="true" applyAlignment="true" applyProtection="false">
      <alignment horizontal="left" vertical="top" textRotation="0" wrapText="false" indent="0" shrinkToFit="false"/>
      <protection locked="true" hidden="false"/>
    </xf>
    <xf numFmtId="170" fontId="100" fillId="0" borderId="0" xfId="0" applyFont="true" applyBorder="true" applyAlignment="true" applyProtection="false">
      <alignment horizontal="left" vertical="top" textRotation="0" wrapText="false" indent="0" shrinkToFit="false"/>
      <protection locked="true" hidden="false"/>
    </xf>
    <xf numFmtId="166" fontId="27" fillId="3" borderId="0" xfId="0" applyFont="true" applyBorder="true" applyAlignment="true" applyProtection="false">
      <alignment horizontal="center" vertical="top" textRotation="0" wrapText="false" indent="0" shrinkToFit="false"/>
      <protection locked="true" hidden="false"/>
    </xf>
    <xf numFmtId="164" fontId="75" fillId="0" borderId="0" xfId="0" applyFont="true" applyBorder="false" applyAlignment="false" applyProtection="false">
      <alignment horizontal="general" vertical="bottom" textRotation="0" wrapText="false" indent="0" shrinkToFit="false"/>
      <protection locked="true" hidden="false"/>
    </xf>
    <xf numFmtId="182" fontId="14" fillId="0" borderId="0" xfId="0" applyFont="true" applyBorder="true" applyAlignment="true" applyProtection="false">
      <alignment horizontal="left" vertical="top" textRotation="0" wrapText="false" indent="0" shrinkToFit="false"/>
      <protection locked="true" hidden="false"/>
    </xf>
    <xf numFmtId="166" fontId="14" fillId="0" borderId="0" xfId="0" applyFont="true" applyBorder="true" applyAlignment="true" applyProtection="false">
      <alignment horizontal="right" vertical="top" textRotation="0" wrapText="false" indent="0" shrinkToFit="false"/>
      <protection locked="true" hidden="false"/>
    </xf>
    <xf numFmtId="166" fontId="62" fillId="0" borderId="0" xfId="0" applyFont="true" applyBorder="false" applyAlignment="true" applyProtection="false">
      <alignment horizontal="right" vertical="bottom" textRotation="0" wrapText="false" indent="0" shrinkToFit="false"/>
      <protection locked="true" hidden="false"/>
    </xf>
    <xf numFmtId="170" fontId="84" fillId="0" borderId="0"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9" shrinkToFit="false"/>
      <protection locked="true" hidden="false"/>
    </xf>
    <xf numFmtId="168" fontId="101" fillId="5" borderId="0" xfId="0" applyFont="true" applyBorder="tru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8" fillId="0" borderId="0" xfId="21" applyFont="true" applyBorder="true" applyAlignment="true" applyProtection="false">
      <alignment horizontal="center" vertical="center" textRotation="0" wrapText="false" indent="0" shrinkToFit="false"/>
      <protection locked="true" hidden="false"/>
    </xf>
    <xf numFmtId="164" fontId="0" fillId="0" borderId="0" xfId="21" applyFont="true" applyBorder="true" applyAlignment="true" applyProtection="false">
      <alignment horizontal="center" vertical="center" textRotation="0" wrapText="false" indent="0" shrinkToFit="false"/>
      <protection locked="true" hidden="false"/>
    </xf>
    <xf numFmtId="183" fontId="8" fillId="0" borderId="0" xfId="19" applyFont="true" applyBorder="true" applyAlignment="true" applyProtection="true">
      <alignment horizontal="center" vertical="center" textRotation="0" wrapText="false" indent="0" shrinkToFit="false"/>
      <protection locked="true" hidden="false"/>
    </xf>
    <xf numFmtId="166" fontId="0" fillId="0" borderId="0" xfId="21" applyFont="true" applyBorder="true" applyAlignment="true" applyProtection="false">
      <alignment horizontal="center" vertical="center" textRotation="0" wrapText="false" indent="0" shrinkToFit="false"/>
      <protection locked="true" hidden="false"/>
    </xf>
    <xf numFmtId="167" fontId="0" fillId="0" borderId="0" xfId="21" applyFont="true" applyBorder="true" applyAlignment="true" applyProtection="false">
      <alignment horizontal="center" vertical="center" textRotation="0" wrapText="false" indent="0" shrinkToFit="false"/>
      <protection locked="true" hidden="false"/>
    </xf>
    <xf numFmtId="168" fontId="0" fillId="3" borderId="0" xfId="21" applyFont="true" applyBorder="true" applyAlignment="true" applyProtection="false">
      <alignment horizontal="center" vertical="center" textRotation="0" wrapText="false" indent="0" shrinkToFit="false"/>
      <protection locked="true" hidden="false"/>
    </xf>
    <xf numFmtId="168" fontId="0" fillId="5" borderId="0" xfId="21" applyFont="true" applyBorder="true" applyAlignment="true" applyProtection="false">
      <alignment horizontal="center" vertical="center" textRotation="0" wrapText="false" indent="0" shrinkToFit="false"/>
      <protection locked="true" hidden="false"/>
    </xf>
    <xf numFmtId="168" fontId="23" fillId="0" borderId="0" xfId="15" applyFont="true" applyBorder="true" applyAlignment="true" applyProtection="true">
      <alignment horizontal="center" vertical="center" textRotation="0" wrapText="false" indent="0" shrinkToFit="false"/>
      <protection locked="true" hidden="false"/>
    </xf>
    <xf numFmtId="168" fontId="23" fillId="3" borderId="0" xfId="15" applyFont="true" applyBorder="true" applyAlignment="true" applyProtection="true">
      <alignment horizontal="center" vertical="center" textRotation="0" wrapText="false" indent="0" shrinkToFit="false"/>
      <protection locked="true" hidden="false"/>
    </xf>
    <xf numFmtId="168" fontId="27" fillId="3" borderId="0" xfId="15" applyFont="true" applyBorder="true" applyAlignment="true" applyProtection="true">
      <alignment horizontal="center" vertical="center" textRotation="0" wrapText="false" indent="0" shrinkToFit="false"/>
      <protection locked="true" hidden="false"/>
    </xf>
    <xf numFmtId="183" fontId="14" fillId="0" borderId="0" xfId="19" applyFont="true" applyBorder="true" applyAlignment="true" applyProtection="true">
      <alignment horizontal="center" vertical="center" textRotation="0" wrapText="false" indent="0" shrinkToFit="false"/>
      <protection locked="true" hidden="false"/>
    </xf>
    <xf numFmtId="168" fontId="23" fillId="5" borderId="0" xfId="15" applyFont="true" applyBorder="true" applyAlignment="true" applyProtection="true">
      <alignment horizontal="center" vertical="center"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8" fontId="0" fillId="6" borderId="0" xfId="0" applyFont="false" applyBorder="false" applyAlignment="true" applyProtection="false">
      <alignment horizontal="general" vertical="bottom" textRotation="0" wrapText="false" indent="0" shrinkToFit="false"/>
      <protection locked="true" hidden="false"/>
    </xf>
    <xf numFmtId="180" fontId="0" fillId="6" borderId="0" xfId="0" applyFont="false" applyBorder="false" applyAlignment="false" applyProtection="false">
      <alignment horizontal="general" vertical="bottom" textRotation="0" wrapText="false" indent="0" shrinkToFit="false"/>
      <protection locked="true" hidden="false"/>
    </xf>
    <xf numFmtId="166" fontId="44" fillId="0" borderId="0" xfId="0" applyFont="true" applyBorder="true" applyAlignment="true" applyProtection="false">
      <alignment horizontal="center" vertical="top" textRotation="0" wrapText="false" indent="0" shrinkToFit="false"/>
      <protection locked="true" hidden="false"/>
    </xf>
    <xf numFmtId="168" fontId="14" fillId="4" borderId="0" xfId="0" applyFont="true" applyBorder="true" applyAlignment="true" applyProtection="false">
      <alignment horizontal="center" vertical="top" textRotation="0" wrapText="false" indent="0" shrinkToFit="false"/>
      <protection locked="true" hidden="false"/>
    </xf>
    <xf numFmtId="164" fontId="75" fillId="0" borderId="0" xfId="21" applyFont="true" applyBorder="true" applyAlignment="true" applyProtection="false">
      <alignment horizontal="center" vertical="top" textRotation="0" wrapText="false" indent="0" shrinkToFit="false"/>
      <protection locked="true" hidden="false"/>
    </xf>
    <xf numFmtId="164" fontId="10" fillId="5" borderId="0" xfId="21" applyFont="true" applyBorder="true" applyAlignment="true" applyProtection="false">
      <alignment horizontal="left" vertical="top" textRotation="0" wrapText="false" indent="0" shrinkToFit="false"/>
      <protection locked="true" hidden="false"/>
    </xf>
    <xf numFmtId="164" fontId="8" fillId="0" borderId="0" xfId="0" applyFont="true" applyBorder="true" applyAlignment="true" applyProtection="false">
      <alignment horizontal="left" vertical="top" textRotation="0" wrapText="false" indent="0" shrinkToFit="false"/>
      <protection locked="true" hidden="false"/>
    </xf>
    <xf numFmtId="168" fontId="102" fillId="0" borderId="0" xfId="0" applyFont="true" applyBorder="true" applyAlignment="true" applyProtection="false">
      <alignment horizontal="center" vertical="top" textRotation="0" wrapText="false" indent="0" shrinkToFit="false"/>
      <protection locked="true" hidden="false"/>
    </xf>
    <xf numFmtId="168" fontId="103" fillId="0" borderId="0" xfId="0" applyFont="true" applyBorder="true" applyAlignment="true" applyProtection="false">
      <alignment horizontal="center" vertical="top" textRotation="0" wrapText="false" indent="0" shrinkToFit="false"/>
      <protection locked="true" hidden="false"/>
    </xf>
    <xf numFmtId="168" fontId="8" fillId="5" borderId="0" xfId="0" applyFont="true" applyBorder="false" applyAlignment="true" applyProtection="false">
      <alignment horizontal="center" vertical="bottom" textRotation="0" wrapText="false" indent="0" shrinkToFit="false"/>
      <protection locked="true" hidden="false"/>
    </xf>
    <xf numFmtId="168"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true" applyProtection="false">
      <alignment horizontal="left" vertical="top" textRotation="0" wrapText="false" indent="0" shrinkToFit="false"/>
      <protection locked="true" hidden="false"/>
    </xf>
    <xf numFmtId="168" fontId="10" fillId="3" borderId="0" xfId="21" applyFont="true" applyBorder="true" applyAlignment="true" applyProtection="false">
      <alignment horizontal="center" vertical="top" textRotation="0" wrapText="false" indent="0" shrinkToFit="false"/>
      <protection locked="true" hidden="false"/>
    </xf>
    <xf numFmtId="168" fontId="32" fillId="3" borderId="0" xfId="15" applyFont="true" applyBorder="true" applyAlignment="true" applyProtection="true">
      <alignment horizontal="center" vertical="top" textRotation="0" wrapText="false" indent="0" shrinkToFit="false"/>
      <protection locked="true" hidden="false"/>
    </xf>
    <xf numFmtId="164" fontId="0" fillId="3" borderId="0" xfId="21" applyFont="true" applyBorder="false" applyAlignment="true" applyProtection="false">
      <alignment horizontal="left" vertical="top" textRotation="0" wrapText="false" indent="0" shrinkToFit="false"/>
      <protection locked="true" hidden="false"/>
    </xf>
    <xf numFmtId="168" fontId="8" fillId="0" borderId="0" xfId="15" applyFont="true" applyBorder="true" applyAlignment="true" applyProtection="true">
      <alignment horizontal="center" vertical="top" textRotation="0" wrapText="false" indent="0" shrinkToFit="false"/>
      <protection locked="true" hidden="false"/>
    </xf>
    <xf numFmtId="164" fontId="0" fillId="0" borderId="0" xfId="21" applyFont="true" applyBorder="false" applyAlignment="true" applyProtection="false">
      <alignment horizontal="left" vertical="top" textRotation="0" wrapText="false" indent="0" shrinkToFit="false"/>
      <protection locked="true" hidden="false"/>
    </xf>
    <xf numFmtId="168" fontId="8" fillId="3" borderId="0" xfId="15" applyFont="true" applyBorder="true" applyAlignment="true" applyProtection="true">
      <alignment horizontal="center" vertical="top" textRotation="0" wrapText="false" indent="0" shrinkToFit="false"/>
      <protection locked="true" hidden="false"/>
    </xf>
    <xf numFmtId="168" fontId="8" fillId="0" borderId="0" xfId="21" applyFont="true" applyBorder="true" applyAlignment="true" applyProtection="false">
      <alignment horizontal="center" vertical="top" textRotation="0" wrapText="false" indent="0" shrinkToFit="false"/>
      <protection locked="true" hidden="false"/>
    </xf>
    <xf numFmtId="164" fontId="32" fillId="0" borderId="0" xfId="21" applyFont="true" applyBorder="true" applyAlignment="true" applyProtection="false">
      <alignment horizontal="general" vertical="top" textRotation="0" wrapText="false" indent="0" shrinkToFit="false"/>
      <protection locked="true" hidden="false"/>
    </xf>
    <xf numFmtId="168" fontId="32" fillId="0" borderId="0" xfId="21" applyFont="true" applyBorder="true" applyAlignment="true" applyProtection="false">
      <alignment horizontal="center" vertical="top" textRotation="0" wrapText="false" indent="0" shrinkToFit="false"/>
      <protection locked="true" hidden="false"/>
    </xf>
    <xf numFmtId="168" fontId="32" fillId="4" borderId="0" xfId="15" applyFont="true" applyBorder="true" applyAlignment="true" applyProtection="true">
      <alignment horizontal="center" vertical="top" textRotation="0" wrapText="false" indent="0" shrinkToFit="false"/>
      <protection locked="true" hidden="false"/>
    </xf>
    <xf numFmtId="164" fontId="8" fillId="0" borderId="0" xfId="21" applyFont="true" applyBorder="false" applyAlignment="true" applyProtection="false">
      <alignment horizontal="left" vertical="top" textRotation="0" wrapText="false" indent="0" shrinkToFit="false"/>
      <protection locked="true" hidden="false"/>
    </xf>
    <xf numFmtId="168" fontId="32" fillId="4" borderId="0" xfId="21" applyFont="true" applyBorder="true" applyAlignment="true" applyProtection="false">
      <alignment horizontal="center" vertical="top" textRotation="0" wrapText="false" indent="0" shrinkToFit="false"/>
      <protection locked="true" hidden="false"/>
    </xf>
    <xf numFmtId="164" fontId="8" fillId="4" borderId="0" xfId="21" applyFont="true" applyBorder="false" applyAlignment="true" applyProtection="false">
      <alignment horizontal="left" vertical="top" textRotation="0" wrapText="false" indent="0" shrinkToFit="false"/>
      <protection locked="true" hidden="false"/>
    </xf>
    <xf numFmtId="164" fontId="0" fillId="0" borderId="0" xfId="21" applyFont="true" applyBorder="false" applyAlignment="true" applyProtection="false">
      <alignment horizontal="right" vertical="top" textRotation="0" wrapText="false" indent="0" shrinkToFit="false"/>
      <protection locked="true" hidden="false"/>
    </xf>
    <xf numFmtId="168" fontId="10" fillId="2" borderId="0" xfId="21" applyFont="true" applyBorder="true" applyAlignment="true" applyProtection="false">
      <alignment horizontal="center" vertical="top" textRotation="0" wrapText="false" indent="0" shrinkToFit="false"/>
      <protection locked="true" hidden="false"/>
    </xf>
    <xf numFmtId="168" fontId="32" fillId="2" borderId="0" xfId="15" applyFont="true" applyBorder="true" applyAlignment="true" applyProtection="true">
      <alignment horizontal="center" vertical="top" textRotation="0" wrapText="false" indent="0" shrinkToFit="false"/>
      <protection locked="true" hidden="false"/>
    </xf>
    <xf numFmtId="168" fontId="10" fillId="2" borderId="0" xfId="15" applyFont="true" applyBorder="true" applyAlignment="true" applyProtection="true">
      <alignment horizontal="center" vertical="top" textRotation="0" wrapText="false" indent="0" shrinkToFit="false"/>
      <protection locked="true" hidden="false"/>
    </xf>
    <xf numFmtId="168" fontId="0" fillId="17" borderId="0" xfId="21" applyFont="true" applyBorder="true" applyAlignment="true" applyProtection="false">
      <alignment horizontal="center" vertical="top" textRotation="0" wrapText="false" indent="0" shrinkToFit="false"/>
      <protection locked="true" hidden="false"/>
    </xf>
    <xf numFmtId="164" fontId="31" fillId="0" borderId="0" xfId="21" applyFont="true" applyBorder="true" applyAlignment="true" applyProtection="false">
      <alignment horizontal="right" vertical="top" textRotation="0" wrapText="false" indent="0" shrinkToFit="false"/>
      <protection locked="true" hidden="false"/>
    </xf>
    <xf numFmtId="164" fontId="0" fillId="0" borderId="0" xfId="21" applyFont="true" applyBorder="false" applyAlignment="true" applyProtection="false">
      <alignment horizontal="center" vertical="top" textRotation="0" wrapText="false" indent="0" shrinkToFit="false"/>
      <protection locked="true" hidden="false"/>
    </xf>
    <xf numFmtId="164" fontId="4" fillId="0" borderId="0" xfId="21" applyFont="true" applyBorder="false" applyAlignment="true" applyProtection="false">
      <alignment horizontal="center" vertical="top" textRotation="0" wrapText="false" indent="0" shrinkToFit="false"/>
      <protection locked="true" hidden="false"/>
    </xf>
    <xf numFmtId="166" fontId="25" fillId="8" borderId="1" xfId="0" applyFont="true" applyBorder="true" applyAlignment="true" applyProtection="false">
      <alignment horizontal="right" vertical="bottom" textRotation="0" wrapText="false" indent="0" shrinkToFit="false"/>
      <protection locked="true" hidden="false"/>
    </xf>
    <xf numFmtId="166" fontId="25" fillId="8" borderId="2" xfId="0" applyFont="true" applyBorder="true" applyAlignment="true" applyProtection="false">
      <alignment horizontal="right" vertical="bottom" textRotation="0" wrapText="false" indent="0" shrinkToFit="false"/>
      <protection locked="true" hidden="false"/>
    </xf>
    <xf numFmtId="166" fontId="25" fillId="8" borderId="6" xfId="0" applyFont="true" applyBorder="true" applyAlignment="true" applyProtection="false">
      <alignment horizontal="right" vertical="bottom" textRotation="0" wrapText="false" indent="0" shrinkToFit="false"/>
      <protection locked="true" hidden="false"/>
    </xf>
    <xf numFmtId="165" fontId="11" fillId="3" borderId="0" xfId="15" applyFont="true" applyBorder="true" applyAlignment="true" applyProtection="true">
      <alignment horizontal="general" vertical="top" textRotation="0" wrapText="false" indent="0" shrinkToFit="false"/>
      <protection locked="true" hidden="false"/>
    </xf>
    <xf numFmtId="165" fontId="0" fillId="0" borderId="0" xfId="15" applyFont="true" applyBorder="true" applyAlignment="true" applyProtection="true">
      <alignment horizontal="general" vertical="top" textRotation="0" wrapText="false" indent="0" shrinkToFit="false"/>
      <protection locked="true" hidden="false"/>
    </xf>
    <xf numFmtId="165" fontId="11" fillId="0" borderId="0" xfId="15" applyFont="true" applyBorder="true" applyAlignment="true" applyProtection="true">
      <alignment horizontal="general" vertical="top" textRotation="0" wrapText="false" indent="0" shrinkToFit="false"/>
      <protection locked="true" hidden="false"/>
    </xf>
    <xf numFmtId="165" fontId="11" fillId="5" borderId="0" xfId="15" applyFont="true" applyBorder="true" applyAlignment="true" applyProtection="true">
      <alignment horizontal="general" vertical="top" textRotation="0" wrapText="false" indent="0" shrinkToFit="false"/>
      <protection locked="true" hidden="false"/>
    </xf>
    <xf numFmtId="164" fontId="25" fillId="8" borderId="7" xfId="0" applyFont="true" applyBorder="true" applyAlignment="true" applyProtection="false">
      <alignment horizontal="right" vertical="bottom" textRotation="0" wrapText="false" indent="0" shrinkToFit="false"/>
      <protection locked="true" hidden="false"/>
    </xf>
    <xf numFmtId="164" fontId="8" fillId="2" borderId="0" xfId="21" applyFont="true" applyBorder="true" applyAlignment="true" applyProtection="false">
      <alignment horizontal="center" vertical="top" textRotation="0" wrapText="false" indent="0" shrinkToFit="false"/>
      <protection locked="true" hidden="false"/>
    </xf>
    <xf numFmtId="168" fontId="8" fillId="2" borderId="0" xfId="0" applyFont="true" applyBorder="true" applyAlignment="true" applyProtection="false">
      <alignment horizontal="center" vertical="top" textRotation="0" wrapText="false" indent="0" shrinkToFit="false"/>
      <protection locked="true" hidden="false"/>
    </xf>
    <xf numFmtId="168" fontId="8" fillId="2" borderId="0" xfId="0" applyFont="true" applyBorder="false" applyAlignment="true" applyProtection="false">
      <alignment horizontal="center" vertical="bottom" textRotation="0" wrapText="false" indent="0" shrinkToFit="false"/>
      <protection locked="true" hidden="false"/>
    </xf>
    <xf numFmtId="168" fontId="8" fillId="2" borderId="0" xfId="21" applyFont="true" applyBorder="true" applyAlignment="true" applyProtection="false">
      <alignment horizontal="center" vertical="top" textRotation="0" wrapText="false" indent="0" shrinkToFit="false"/>
      <protection locked="true" hidden="false"/>
    </xf>
    <xf numFmtId="164" fontId="8" fillId="2" borderId="0" xfId="0" applyFont="true" applyBorder="false" applyAlignment="false" applyProtection="false">
      <alignment horizontal="general" vertical="bottom" textRotation="0" wrapText="false" indent="0" shrinkToFit="false"/>
      <protection locked="true" hidden="false"/>
    </xf>
    <xf numFmtId="164" fontId="10" fillId="0" borderId="0" xfId="21" applyFont="true" applyBorder="true" applyAlignment="true" applyProtection="false">
      <alignment horizontal="center" vertical="top" textRotation="0" wrapText="false" indent="0" shrinkToFit="false"/>
      <protection locked="true" hidden="false"/>
    </xf>
    <xf numFmtId="173" fontId="69" fillId="0" borderId="0" xfId="20" applyFont="true" applyBorder="true" applyAlignment="true" applyProtection="true">
      <alignment horizontal="left" vertical="top" textRotation="0" wrapText="false" indent="0" shrinkToFit="false"/>
      <protection locked="true" hidden="false"/>
    </xf>
    <xf numFmtId="165" fontId="69" fillId="0" borderId="0" xfId="20" applyFont="true" applyBorder="true" applyAlignment="true" applyProtection="true">
      <alignment horizontal="left" vertical="top" textRotation="0" wrapText="false" indent="0" shrinkToFit="false"/>
      <protection locked="true" hidden="false"/>
    </xf>
    <xf numFmtId="173" fontId="14" fillId="3" borderId="0" xfId="15" applyFont="true" applyBorder="true" applyAlignment="true" applyProtection="true">
      <alignment horizontal="left" vertical="top" textRotation="0" wrapText="false" indent="0" shrinkToFit="false"/>
      <protection locked="true" hidden="false"/>
    </xf>
    <xf numFmtId="173" fontId="11" fillId="11" borderId="0" xfId="15" applyFont="true" applyBorder="true" applyAlignment="true" applyProtection="true">
      <alignment horizontal="left" vertical="top" textRotation="0" wrapText="false" indent="0" shrinkToFit="false"/>
      <protection locked="true" hidden="false"/>
    </xf>
    <xf numFmtId="164" fontId="11" fillId="0" borderId="0" xfId="0" applyFont="true" applyBorder="true" applyAlignment="true" applyProtection="false">
      <alignment horizontal="right" vertical="top" textRotation="0" wrapText="false" indent="12" shrinkToFit="false"/>
      <protection locked="true" hidden="false"/>
    </xf>
    <xf numFmtId="173" fontId="13" fillId="0" borderId="0" xfId="15" applyFont="true" applyBorder="true" applyAlignment="true" applyProtection="true">
      <alignment horizontal="left" vertical="top" textRotation="0" wrapText="false" indent="0" shrinkToFit="false"/>
      <protection locked="true" hidden="false"/>
    </xf>
    <xf numFmtId="173" fontId="14" fillId="5" borderId="0" xfId="15" applyFont="true" applyBorder="true" applyAlignment="true" applyProtection="true">
      <alignment horizontal="left" vertical="top" textRotation="0" wrapText="false" indent="0" shrinkToFit="false"/>
      <protection locked="true" hidden="false"/>
    </xf>
    <xf numFmtId="168" fontId="0" fillId="11" borderId="0" xfId="15" applyFont="true" applyBorder="true" applyAlignment="true" applyProtection="true">
      <alignment horizontal="center" vertical="top" textRotation="0" wrapText="false" indent="0" shrinkToFit="false"/>
      <protection locked="true" hidden="false"/>
    </xf>
    <xf numFmtId="165" fontId="0" fillId="0" borderId="0" xfId="0" applyFont="true" applyBorder="true" applyAlignment="true" applyProtection="false">
      <alignment horizontal="left" vertical="top" textRotation="0" wrapText="false" indent="0" shrinkToFit="false"/>
      <protection locked="true" hidden="false"/>
    </xf>
    <xf numFmtId="168" fontId="105" fillId="3" borderId="0" xfId="0" applyFont="true" applyBorder="true" applyAlignment="true" applyProtection="false">
      <alignment horizontal="center" vertical="top" textRotation="0" wrapText="false" indent="0" shrinkToFit="false"/>
      <protection locked="true" hidden="false"/>
    </xf>
    <xf numFmtId="165" fontId="35" fillId="0" borderId="0" xfId="15" applyFont="true" applyBorder="true" applyAlignment="true" applyProtection="true">
      <alignment horizontal="left" vertical="top" textRotation="0" wrapText="false" indent="0" shrinkToFit="false"/>
      <protection locked="true" hidden="false"/>
    </xf>
    <xf numFmtId="165" fontId="14" fillId="0" borderId="0" xfId="15" applyFont="true" applyBorder="true" applyAlignment="true" applyProtection="true">
      <alignment horizontal="center" vertical="top" textRotation="0" wrapText="false" indent="0" shrinkToFit="false"/>
      <protection locked="true" hidden="false"/>
    </xf>
    <xf numFmtId="168" fontId="106" fillId="0" borderId="0" xfId="0" applyFont="true" applyBorder="true" applyAlignment="true" applyProtection="false">
      <alignment horizontal="center" vertical="top" textRotation="0" wrapText="false" indent="0" shrinkToFit="false"/>
      <protection locked="true" hidden="false"/>
    </xf>
    <xf numFmtId="165" fontId="11" fillId="3" borderId="0" xfId="15" applyFont="true" applyBorder="true" applyAlignment="true" applyProtection="true">
      <alignment horizontal="center" vertical="top" textRotation="0" wrapText="false" indent="0" shrinkToFit="false"/>
      <protection locked="true" hidden="false"/>
    </xf>
    <xf numFmtId="168" fontId="107" fillId="0" borderId="0" xfId="0" applyFont="true" applyBorder="true" applyAlignment="true" applyProtection="false">
      <alignment horizontal="center" vertical="top" textRotation="0" wrapText="false" indent="0" shrinkToFit="false"/>
      <protection locked="true" hidden="false"/>
    </xf>
    <xf numFmtId="168" fontId="15" fillId="0" borderId="0" xfId="0" applyFont="true" applyBorder="true" applyAlignment="true" applyProtection="false">
      <alignment horizontal="center" vertical="top" textRotation="0" wrapText="false" indent="0" shrinkToFit="false"/>
      <protection locked="true" hidden="false"/>
    </xf>
    <xf numFmtId="168" fontId="105" fillId="0" borderId="0" xfId="0" applyFont="true" applyBorder="true" applyAlignment="true" applyProtection="false">
      <alignment horizontal="center" vertical="top" textRotation="0" wrapText="false" indent="0" shrinkToFit="false"/>
      <protection locked="true" hidden="false"/>
    </xf>
  </cellXfs>
  <cellStyles count="9">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omma 2" xfId="20" builtinId="53" customBuiltin="true"/>
    <cellStyle name="Normal 2" xfId="21" builtinId="53" customBuiltin="true"/>
    <cellStyle name="Normal 3" xfId="22" builtinId="53" customBuiltin="true"/>
  </cellStyles>
  <colors>
    <indexedColors>
      <rgbColor rgb="FF000000"/>
      <rgbColor rgb="FFFFFFFF"/>
      <rgbColor rgb="FFFF0000"/>
      <rgbColor rgb="FF00FF00"/>
      <rgbColor rgb="FF0000FF"/>
      <rgbColor rgb="FFFFFF00"/>
      <rgbColor rgb="FFFF00FF"/>
      <rgbColor rgb="FF00FFFF"/>
      <rgbColor rgb="FFC00000"/>
      <rgbColor rgb="FF008000"/>
      <rgbColor rgb="FF100F0D"/>
      <rgbColor rgb="FF9BBB59"/>
      <rgbColor rgb="FF800080"/>
      <rgbColor rgb="FF00B050"/>
      <rgbColor rgb="FFBFBFBF"/>
      <rgbColor rgb="FF808080"/>
      <rgbColor rgb="FF558ED5"/>
      <rgbColor rgb="FF7030A0"/>
      <rgbColor rgb="FFFFFFCC"/>
      <rgbColor rgb="FFE2E2E2"/>
      <rgbColor rgb="FF660066"/>
      <rgbColor rgb="FFFF8080"/>
      <rgbColor rgb="FF0070C0"/>
      <rgbColor rgb="FFD9D9D9"/>
      <rgbColor rgb="FF000080"/>
      <rgbColor rgb="FFFF00FF"/>
      <rgbColor rgb="FFFFFF00"/>
      <rgbColor rgb="FF00FFFF"/>
      <rgbColor rgb="FF800080"/>
      <rgbColor rgb="FF800000"/>
      <rgbColor rgb="FF008080"/>
      <rgbColor rgb="FF0000FF"/>
      <rgbColor rgb="FF00B0F0"/>
      <rgbColor rgb="FFDDDDDD"/>
      <rgbColor rgb="FFDDE7D6"/>
      <rgbColor rgb="FFFFFF99"/>
      <rgbColor rgb="FF8EB4E3"/>
      <rgbColor rgb="FFFF99CC"/>
      <rgbColor rgb="FFCC99FF"/>
      <rgbColor rgb="FFFFCC99"/>
      <rgbColor rgb="FF4F81BD"/>
      <rgbColor rgb="FF33CCCC"/>
      <rgbColor rgb="FF92D050"/>
      <rgbColor rgb="FFFFC000"/>
      <rgbColor rgb="FFFF9900"/>
      <rgbColor rgb="FFFF6600"/>
      <rgbColor rgb="FF6A6A6A"/>
      <rgbColor rgb="FFA6A6A6"/>
      <rgbColor rgb="FF252525"/>
      <rgbColor rgb="FF4B83AD"/>
      <rgbColor rgb="FF222222"/>
      <rgbColor rgb="FF323232"/>
      <rgbColor rgb="FF993300"/>
      <rgbColor rgb="FF545454"/>
      <rgbColor rgb="FF505050"/>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worksheet" Target="worksheets/sheet104.xml"/><Relationship Id="rId106" Type="http://schemas.openxmlformats.org/officeDocument/2006/relationships/worksheet" Target="worksheets/sheet105.xml"/><Relationship Id="rId107" Type="http://schemas.openxmlformats.org/officeDocument/2006/relationships/worksheet" Target="worksheets/sheet106.xml"/><Relationship Id="rId108" Type="http://schemas.openxmlformats.org/officeDocument/2006/relationships/worksheet" Target="worksheets/sheet107.xml"/><Relationship Id="rId109" Type="http://schemas.openxmlformats.org/officeDocument/2006/relationships/worksheet" Target="worksheets/sheet108.xml"/><Relationship Id="rId110" Type="http://schemas.openxmlformats.org/officeDocument/2006/relationships/worksheet" Target="worksheets/sheet109.xml"/><Relationship Id="rId111" Type="http://schemas.openxmlformats.org/officeDocument/2006/relationships/worksheet" Target="worksheets/sheet110.xml"/><Relationship Id="rId112" Type="http://schemas.openxmlformats.org/officeDocument/2006/relationships/worksheet" Target="worksheets/sheet111.xml"/><Relationship Id="rId113" Type="http://schemas.openxmlformats.org/officeDocument/2006/relationships/worksheet" Target="worksheets/sheet112.xml"/><Relationship Id="rId114" Type="http://schemas.openxmlformats.org/officeDocument/2006/relationships/worksheet" Target="worksheets/sheet113.xml"/><Relationship Id="rId115" Type="http://schemas.openxmlformats.org/officeDocument/2006/relationships/worksheet" Target="worksheets/sheet114.xml"/><Relationship Id="rId116" Type="http://schemas.openxmlformats.org/officeDocument/2006/relationships/worksheet" Target="worksheets/sheet115.xml"/><Relationship Id="rId117" Type="http://schemas.openxmlformats.org/officeDocument/2006/relationships/worksheet" Target="worksheets/sheet116.xml"/><Relationship Id="rId118" Type="http://schemas.openxmlformats.org/officeDocument/2006/relationships/worksheet" Target="worksheets/sheet117.xml"/><Relationship Id="rId119" Type="http://schemas.openxmlformats.org/officeDocument/2006/relationships/worksheet" Target="worksheets/sheet118.xml"/><Relationship Id="rId120" Type="http://schemas.openxmlformats.org/officeDocument/2006/relationships/worksheet" Target="worksheets/sheet119.xml"/><Relationship Id="rId121" Type="http://schemas.openxmlformats.org/officeDocument/2006/relationships/worksheet" Target="worksheets/sheet120.xml"/><Relationship Id="rId122" Type="http://schemas.openxmlformats.org/officeDocument/2006/relationships/worksheet" Target="worksheets/sheet121.xml"/><Relationship Id="rId123" Type="http://schemas.openxmlformats.org/officeDocument/2006/relationships/worksheet" Target="worksheets/sheet122.xml"/><Relationship Id="rId124" Type="http://schemas.openxmlformats.org/officeDocument/2006/relationships/worksheet" Target="worksheets/sheet123.xml"/><Relationship Id="rId125" Type="http://schemas.openxmlformats.org/officeDocument/2006/relationships/worksheet" Target="worksheets/sheet124.xml"/><Relationship Id="rId126" Type="http://schemas.openxmlformats.org/officeDocument/2006/relationships/worksheet" Target="worksheets/sheet125.xml"/><Relationship Id="rId127" Type="http://schemas.openxmlformats.org/officeDocument/2006/relationships/worksheet" Target="worksheets/sheet126.xml"/><Relationship Id="rId128" Type="http://schemas.openxmlformats.org/officeDocument/2006/relationships/worksheet" Target="worksheets/sheet127.xml"/><Relationship Id="rId129" Type="http://schemas.openxmlformats.org/officeDocument/2006/relationships/worksheet" Target="worksheets/sheet128.xml"/><Relationship Id="rId130" Type="http://schemas.openxmlformats.org/officeDocument/2006/relationships/worksheet" Target="worksheets/sheet129.xml"/><Relationship Id="rId131" Type="http://schemas.openxmlformats.org/officeDocument/2006/relationships/worksheet" Target="worksheets/sheet130.xml"/><Relationship Id="rId132" Type="http://schemas.openxmlformats.org/officeDocument/2006/relationships/worksheet" Target="worksheets/sheet131.xml"/><Relationship Id="rId133" Type="http://schemas.openxmlformats.org/officeDocument/2006/relationships/worksheet" Target="worksheets/sheet132.xml"/><Relationship Id="rId134" Type="http://schemas.openxmlformats.org/officeDocument/2006/relationships/worksheet" Target="worksheets/sheet133.xml"/><Relationship Id="rId135" Type="http://schemas.openxmlformats.org/officeDocument/2006/relationships/worksheet" Target="worksheets/sheet134.xml"/><Relationship Id="rId136" Type="http://schemas.openxmlformats.org/officeDocument/2006/relationships/worksheet" Target="worksheets/sheet135.xml"/><Relationship Id="rId137" Type="http://schemas.openxmlformats.org/officeDocument/2006/relationships/worksheet" Target="worksheets/sheet136.xml"/><Relationship Id="rId138" Type="http://schemas.openxmlformats.org/officeDocument/2006/relationships/worksheet" Target="worksheets/sheet137.xml"/><Relationship Id="rId13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8.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9.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10.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11.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12.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13.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14.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15.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6.v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vmlDrawing" Target="../drawings/vmlDrawing17.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8.vml"/>
</Relationships>
</file>

<file path=xl/worksheets/_rels/sheet19.xml.rels><?xml version="1.0" encoding="UTF-8"?>
<Relationships xmlns="http://schemas.openxmlformats.org/package/2006/relationships"><Relationship Id="rId1" Type="http://schemas.openxmlformats.org/officeDocument/2006/relationships/comments" Target="../comments19.xml"/><Relationship Id="rId2" Type="http://schemas.openxmlformats.org/officeDocument/2006/relationships/vmlDrawing" Target="../drawings/vmlDrawing19.v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20.v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21.vml"/>
</Relationships>
</file>

<file path=xl/worksheets/_rels/sheet22.xml.rels><?xml version="1.0" encoding="UTF-8"?>
<Relationships xmlns="http://schemas.openxmlformats.org/package/2006/relationships"><Relationship Id="rId1" Type="http://schemas.openxmlformats.org/officeDocument/2006/relationships/comments" Target="../comments22.xml"/><Relationship Id="rId2" Type="http://schemas.openxmlformats.org/officeDocument/2006/relationships/vmlDrawing" Target="../drawings/vmlDrawing22.vm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vmlDrawing" Target="../drawings/vmlDrawing23.vml"/>
</Relationships>
</file>

<file path=xl/worksheets/_rels/sheet24.xml.rels><?xml version="1.0" encoding="UTF-8"?>
<Relationships xmlns="http://schemas.openxmlformats.org/package/2006/relationships"><Relationship Id="rId1" Type="http://schemas.openxmlformats.org/officeDocument/2006/relationships/comments" Target="../comments24.xml"/><Relationship Id="rId2" Type="http://schemas.openxmlformats.org/officeDocument/2006/relationships/vmlDrawing" Target="../drawings/vmlDrawing24.vml"/>
</Relationships>
</file>

<file path=xl/worksheets/_rels/sheet25.xml.rels><?xml version="1.0" encoding="UTF-8"?>
<Relationships xmlns="http://schemas.openxmlformats.org/package/2006/relationships"><Relationship Id="rId1" Type="http://schemas.openxmlformats.org/officeDocument/2006/relationships/comments" Target="../comments25.xml"/><Relationship Id="rId2" Type="http://schemas.openxmlformats.org/officeDocument/2006/relationships/vmlDrawing" Target="../drawings/vmlDrawing25.vml"/>
</Relationships>
</file>

<file path=xl/worksheets/_rels/sheet26.xml.rels><?xml version="1.0" encoding="UTF-8"?>
<Relationships xmlns="http://schemas.openxmlformats.org/package/2006/relationships"><Relationship Id="rId1" Type="http://schemas.openxmlformats.org/officeDocument/2006/relationships/comments" Target="../comments26.xml"/><Relationship Id="rId2" Type="http://schemas.openxmlformats.org/officeDocument/2006/relationships/vmlDrawing" Target="../drawings/vmlDrawing26.vml"/>
</Relationships>
</file>

<file path=xl/worksheets/_rels/sheet27.xml.rels><?xml version="1.0" encoding="UTF-8"?>
<Relationships xmlns="http://schemas.openxmlformats.org/package/2006/relationships"><Relationship Id="rId1" Type="http://schemas.openxmlformats.org/officeDocument/2006/relationships/comments" Target="../comments27.xml"/><Relationship Id="rId2" Type="http://schemas.openxmlformats.org/officeDocument/2006/relationships/vmlDrawing" Target="../drawings/vmlDrawing27.vml"/>
</Relationships>
</file>

<file path=xl/worksheets/_rels/sheet28.xml.rels><?xml version="1.0" encoding="UTF-8"?>
<Relationships xmlns="http://schemas.openxmlformats.org/package/2006/relationships"><Relationship Id="rId1" Type="http://schemas.openxmlformats.org/officeDocument/2006/relationships/comments" Target="../comments28.xml"/><Relationship Id="rId2" Type="http://schemas.openxmlformats.org/officeDocument/2006/relationships/vmlDrawing" Target="../drawings/vmlDrawing28.vml"/>
</Relationships>
</file>

<file path=xl/worksheets/_rels/sheet29.xml.rels><?xml version="1.0" encoding="UTF-8"?>
<Relationships xmlns="http://schemas.openxmlformats.org/package/2006/relationships"><Relationship Id="rId1" Type="http://schemas.openxmlformats.org/officeDocument/2006/relationships/comments" Target="../comments29.xml"/><Relationship Id="rId2" Type="http://schemas.openxmlformats.org/officeDocument/2006/relationships/vmlDrawing" Target="../drawings/vmlDrawing29.vml"/>
</Relationships>
</file>

<file path=xl/worksheets/_rels/sheet30.xml.rels><?xml version="1.0" encoding="UTF-8"?>
<Relationships xmlns="http://schemas.openxmlformats.org/package/2006/relationships"><Relationship Id="rId1" Type="http://schemas.openxmlformats.org/officeDocument/2006/relationships/comments" Target="../comments30.xml"/><Relationship Id="rId2" Type="http://schemas.openxmlformats.org/officeDocument/2006/relationships/vmlDrawing" Target="../drawings/vmlDrawing30.vml"/>
</Relationships>
</file>

<file path=xl/worksheets/_rels/sheet31.xml.rels><?xml version="1.0" encoding="UTF-8"?>
<Relationships xmlns="http://schemas.openxmlformats.org/package/2006/relationships"><Relationship Id="rId1" Type="http://schemas.openxmlformats.org/officeDocument/2006/relationships/comments" Target="../comments31.xml"/><Relationship Id="rId2" Type="http://schemas.openxmlformats.org/officeDocument/2006/relationships/vmlDrawing" Target="../drawings/vmlDrawing31.vml"/>
</Relationships>
</file>

<file path=xl/worksheets/_rels/sheet32.xml.rels><?xml version="1.0" encoding="UTF-8"?>
<Relationships xmlns="http://schemas.openxmlformats.org/package/2006/relationships"><Relationship Id="rId1" Type="http://schemas.openxmlformats.org/officeDocument/2006/relationships/comments" Target="../comments32.xml"/><Relationship Id="rId2" Type="http://schemas.openxmlformats.org/officeDocument/2006/relationships/vmlDrawing" Target="../drawings/vmlDrawing32.vml"/>
</Relationships>
</file>

<file path=xl/worksheets/_rels/sheet33.xml.rels><?xml version="1.0" encoding="UTF-8"?>
<Relationships xmlns="http://schemas.openxmlformats.org/package/2006/relationships"><Relationship Id="rId1" Type="http://schemas.openxmlformats.org/officeDocument/2006/relationships/comments" Target="../comments33.xml"/><Relationship Id="rId2" Type="http://schemas.openxmlformats.org/officeDocument/2006/relationships/vmlDrawing" Target="../drawings/vmlDrawing33.vml"/>
</Relationships>
</file>

<file path=xl/worksheets/_rels/sheet34.xml.rels><?xml version="1.0" encoding="UTF-8"?>
<Relationships xmlns="http://schemas.openxmlformats.org/package/2006/relationships"><Relationship Id="rId1" Type="http://schemas.openxmlformats.org/officeDocument/2006/relationships/comments" Target="../comments34.xml"/><Relationship Id="rId2" Type="http://schemas.openxmlformats.org/officeDocument/2006/relationships/vmlDrawing" Target="../drawings/vmlDrawing34.vml"/>
</Relationships>
</file>

<file path=xl/worksheets/_rels/sheet35.xml.rels><?xml version="1.0" encoding="UTF-8"?>
<Relationships xmlns="http://schemas.openxmlformats.org/package/2006/relationships"><Relationship Id="rId1" Type="http://schemas.openxmlformats.org/officeDocument/2006/relationships/comments" Target="../comments35.xml"/><Relationship Id="rId2" Type="http://schemas.openxmlformats.org/officeDocument/2006/relationships/vmlDrawing" Target="../drawings/vmlDrawing35.vml"/>
</Relationships>
</file>

<file path=xl/worksheets/_rels/sheet36.xml.rels><?xml version="1.0" encoding="UTF-8"?>
<Relationships xmlns="http://schemas.openxmlformats.org/package/2006/relationships"><Relationship Id="rId1" Type="http://schemas.openxmlformats.org/officeDocument/2006/relationships/comments" Target="../comments36.xml"/><Relationship Id="rId2" Type="http://schemas.openxmlformats.org/officeDocument/2006/relationships/vmlDrawing" Target="../drawings/vmlDrawing36.vml"/>
</Relationships>
</file>

<file path=xl/worksheets/_rels/sheet37.xml.rels><?xml version="1.0" encoding="UTF-8"?>
<Relationships xmlns="http://schemas.openxmlformats.org/package/2006/relationships"><Relationship Id="rId1" Type="http://schemas.openxmlformats.org/officeDocument/2006/relationships/comments" Target="../comments37.xml"/><Relationship Id="rId2" Type="http://schemas.openxmlformats.org/officeDocument/2006/relationships/vmlDrawing" Target="../drawings/vmlDrawing37.vml"/>
</Relationships>
</file>

<file path=xl/worksheets/_rels/sheet38.xml.rels><?xml version="1.0" encoding="UTF-8"?>
<Relationships xmlns="http://schemas.openxmlformats.org/package/2006/relationships"><Relationship Id="rId1" Type="http://schemas.openxmlformats.org/officeDocument/2006/relationships/comments" Target="../comments38.xml"/><Relationship Id="rId2" Type="http://schemas.openxmlformats.org/officeDocument/2006/relationships/vmlDrawing" Target="../drawings/vmlDrawing38.vml"/>
</Relationships>
</file>

<file path=xl/worksheets/_rels/sheet39.xml.rels><?xml version="1.0" encoding="UTF-8"?>
<Relationships xmlns="http://schemas.openxmlformats.org/package/2006/relationships"><Relationship Id="rId1" Type="http://schemas.openxmlformats.org/officeDocument/2006/relationships/comments" Target="../comments39.xml"/><Relationship Id="rId2" Type="http://schemas.openxmlformats.org/officeDocument/2006/relationships/vmlDrawing" Target="../drawings/vmlDrawing39.vml"/>
</Relationships>
</file>

<file path=xl/worksheets/_rels/sheet40.xml.rels><?xml version="1.0" encoding="UTF-8"?>
<Relationships xmlns="http://schemas.openxmlformats.org/package/2006/relationships"><Relationship Id="rId1" Type="http://schemas.openxmlformats.org/officeDocument/2006/relationships/comments" Target="../comments40.xml"/><Relationship Id="rId2" Type="http://schemas.openxmlformats.org/officeDocument/2006/relationships/vmlDrawing" Target="../drawings/vmlDrawing40.vml"/>
</Relationships>
</file>

<file path=xl/worksheets/_rels/sheet41.xml.rels><?xml version="1.0" encoding="UTF-8"?>
<Relationships xmlns="http://schemas.openxmlformats.org/package/2006/relationships"><Relationship Id="rId1" Type="http://schemas.openxmlformats.org/officeDocument/2006/relationships/comments" Target="../comments41.xml"/><Relationship Id="rId2" Type="http://schemas.openxmlformats.org/officeDocument/2006/relationships/vmlDrawing" Target="../drawings/vmlDrawing41.vml"/>
</Relationships>
</file>

<file path=xl/worksheets/_rels/sheet42.xml.rels><?xml version="1.0" encoding="UTF-8"?>
<Relationships xmlns="http://schemas.openxmlformats.org/package/2006/relationships"><Relationship Id="rId1" Type="http://schemas.openxmlformats.org/officeDocument/2006/relationships/comments" Target="../comments42.xml"/><Relationship Id="rId2" Type="http://schemas.openxmlformats.org/officeDocument/2006/relationships/vmlDrawing" Target="../drawings/vmlDrawing42.vml"/>
</Relationships>
</file>

<file path=xl/worksheets/_rels/sheet43.xml.rels><?xml version="1.0" encoding="UTF-8"?>
<Relationships xmlns="http://schemas.openxmlformats.org/package/2006/relationships"><Relationship Id="rId1" Type="http://schemas.openxmlformats.org/officeDocument/2006/relationships/comments" Target="../comments43.xml"/><Relationship Id="rId2" Type="http://schemas.openxmlformats.org/officeDocument/2006/relationships/vmlDrawing" Target="../drawings/vmlDrawing43.vml"/>
</Relationships>
</file>

<file path=xl/worksheets/_rels/sheet44.xml.rels><?xml version="1.0" encoding="UTF-8"?>
<Relationships xmlns="http://schemas.openxmlformats.org/package/2006/relationships"><Relationship Id="rId1" Type="http://schemas.openxmlformats.org/officeDocument/2006/relationships/comments" Target="../comments44.xml"/><Relationship Id="rId2" Type="http://schemas.openxmlformats.org/officeDocument/2006/relationships/vmlDrawing" Target="../drawings/vmlDrawing44.vml"/>
</Relationships>
</file>

<file path=xl/worksheets/_rels/sheet45.xml.rels><?xml version="1.0" encoding="UTF-8"?>
<Relationships xmlns="http://schemas.openxmlformats.org/package/2006/relationships"><Relationship Id="rId1" Type="http://schemas.openxmlformats.org/officeDocument/2006/relationships/comments" Target="../comments45.xml"/><Relationship Id="rId2" Type="http://schemas.openxmlformats.org/officeDocument/2006/relationships/vmlDrawing" Target="../drawings/vmlDrawing45.vml"/>
</Relationships>
</file>

<file path=xl/worksheets/_rels/sheet46.xml.rels><?xml version="1.0" encoding="UTF-8"?>
<Relationships xmlns="http://schemas.openxmlformats.org/package/2006/relationships"><Relationship Id="rId1" Type="http://schemas.openxmlformats.org/officeDocument/2006/relationships/comments" Target="../comments46.xml"/><Relationship Id="rId2" Type="http://schemas.openxmlformats.org/officeDocument/2006/relationships/vmlDrawing" Target="../drawings/vmlDrawing46.vml"/>
</Relationships>
</file>

<file path=xl/worksheets/_rels/sheet47.xml.rels><?xml version="1.0" encoding="UTF-8"?>
<Relationships xmlns="http://schemas.openxmlformats.org/package/2006/relationships"><Relationship Id="rId1" Type="http://schemas.openxmlformats.org/officeDocument/2006/relationships/comments" Target="../comments47.xml"/><Relationship Id="rId2" Type="http://schemas.openxmlformats.org/officeDocument/2006/relationships/vmlDrawing" Target="../drawings/vmlDrawing47.vml"/>
</Relationships>
</file>

<file path=xl/worksheets/_rels/sheet48.xml.rels><?xml version="1.0" encoding="UTF-8"?>
<Relationships xmlns="http://schemas.openxmlformats.org/package/2006/relationships"><Relationship Id="rId1" Type="http://schemas.openxmlformats.org/officeDocument/2006/relationships/comments" Target="../comments48.xml"/><Relationship Id="rId2" Type="http://schemas.openxmlformats.org/officeDocument/2006/relationships/vmlDrawing" Target="../drawings/vmlDrawing48.vml"/>
</Relationships>
</file>

<file path=xl/worksheets/_rels/sheet49.xml.rels><?xml version="1.0" encoding="UTF-8"?>
<Relationships xmlns="http://schemas.openxmlformats.org/package/2006/relationships"><Relationship Id="rId1" Type="http://schemas.openxmlformats.org/officeDocument/2006/relationships/comments" Target="../comments49.xml"/><Relationship Id="rId2" Type="http://schemas.openxmlformats.org/officeDocument/2006/relationships/vmlDrawing" Target="../drawings/vmlDrawing49.vml"/>
</Relationships>
</file>

<file path=xl/worksheets/_rels/sheet50.xml.rels><?xml version="1.0" encoding="UTF-8"?>
<Relationships xmlns="http://schemas.openxmlformats.org/package/2006/relationships"><Relationship Id="rId1" Type="http://schemas.openxmlformats.org/officeDocument/2006/relationships/comments" Target="../comments50.xml"/><Relationship Id="rId2" Type="http://schemas.openxmlformats.org/officeDocument/2006/relationships/vmlDrawing" Target="../drawings/vmlDrawing50.vml"/>
</Relationships>
</file>

<file path=xl/worksheets/_rels/sheet51.xml.rels><?xml version="1.0" encoding="UTF-8"?>
<Relationships xmlns="http://schemas.openxmlformats.org/package/2006/relationships"><Relationship Id="rId1" Type="http://schemas.openxmlformats.org/officeDocument/2006/relationships/comments" Target="../comments51.xml"/><Relationship Id="rId2" Type="http://schemas.openxmlformats.org/officeDocument/2006/relationships/vmlDrawing" Target="../drawings/vmlDrawing51.vml"/>
</Relationships>
</file>

<file path=xl/worksheets/_rels/sheet52.xml.rels><?xml version="1.0" encoding="UTF-8"?>
<Relationships xmlns="http://schemas.openxmlformats.org/package/2006/relationships"><Relationship Id="rId1" Type="http://schemas.openxmlformats.org/officeDocument/2006/relationships/comments" Target="../comments52.xml"/><Relationship Id="rId2" Type="http://schemas.openxmlformats.org/officeDocument/2006/relationships/vmlDrawing" Target="../drawings/vmlDrawing52.vml"/>
</Relationships>
</file>

<file path=xl/worksheets/_rels/sheet53.xml.rels><?xml version="1.0" encoding="UTF-8"?>
<Relationships xmlns="http://schemas.openxmlformats.org/package/2006/relationships"><Relationship Id="rId1" Type="http://schemas.openxmlformats.org/officeDocument/2006/relationships/comments" Target="../comments53.xml"/><Relationship Id="rId2" Type="http://schemas.openxmlformats.org/officeDocument/2006/relationships/vmlDrawing" Target="../drawings/vmlDrawing53.vml"/>
</Relationships>
</file>

<file path=xl/worksheets/_rels/sheet55.xml.rels><?xml version="1.0" encoding="UTF-8"?>
<Relationships xmlns="http://schemas.openxmlformats.org/package/2006/relationships"><Relationship Id="rId1" Type="http://schemas.openxmlformats.org/officeDocument/2006/relationships/comments" Target="../comments55.xml"/><Relationship Id="rId2" Type="http://schemas.openxmlformats.org/officeDocument/2006/relationships/vmlDrawing" Target="../drawings/vmlDrawing54.vml"/>
</Relationships>
</file>

<file path=xl/worksheets/_rels/sheet56.xml.rels><?xml version="1.0" encoding="UTF-8"?>
<Relationships xmlns="http://schemas.openxmlformats.org/package/2006/relationships"><Relationship Id="rId1" Type="http://schemas.openxmlformats.org/officeDocument/2006/relationships/comments" Target="../comments56.xml"/><Relationship Id="rId2" Type="http://schemas.openxmlformats.org/officeDocument/2006/relationships/vmlDrawing" Target="../drawings/vmlDrawing55.vml"/>
</Relationships>
</file>

<file path=xl/worksheets/_rels/sheet57.xml.rels><?xml version="1.0" encoding="UTF-8"?>
<Relationships xmlns="http://schemas.openxmlformats.org/package/2006/relationships"><Relationship Id="rId1" Type="http://schemas.openxmlformats.org/officeDocument/2006/relationships/comments" Target="../comments57.xml"/><Relationship Id="rId2" Type="http://schemas.openxmlformats.org/officeDocument/2006/relationships/vmlDrawing" Target="../drawings/vmlDrawing56.vml"/>
</Relationships>
</file>

<file path=xl/worksheets/_rels/sheet58.xml.rels><?xml version="1.0" encoding="UTF-8"?>
<Relationships xmlns="http://schemas.openxmlformats.org/package/2006/relationships"><Relationship Id="rId1" Type="http://schemas.openxmlformats.org/officeDocument/2006/relationships/comments" Target="../comments58.xml"/><Relationship Id="rId2" Type="http://schemas.openxmlformats.org/officeDocument/2006/relationships/vmlDrawing" Target="../drawings/vmlDrawing57.vml"/>
</Relationships>
</file>

<file path=xl/worksheets/_rels/sheet59.xml.rels><?xml version="1.0" encoding="UTF-8"?>
<Relationships xmlns="http://schemas.openxmlformats.org/package/2006/relationships"><Relationship Id="rId1" Type="http://schemas.openxmlformats.org/officeDocument/2006/relationships/comments" Target="../comments59.xml"/><Relationship Id="rId2" Type="http://schemas.openxmlformats.org/officeDocument/2006/relationships/vmlDrawing" Target="../drawings/vmlDrawing58.vml"/>
</Relationships>
</file>

<file path=xl/worksheets/_rels/sheet60.xml.rels><?xml version="1.0" encoding="UTF-8"?>
<Relationships xmlns="http://schemas.openxmlformats.org/package/2006/relationships"><Relationship Id="rId1" Type="http://schemas.openxmlformats.org/officeDocument/2006/relationships/comments" Target="../comments60.xml"/><Relationship Id="rId2" Type="http://schemas.openxmlformats.org/officeDocument/2006/relationships/vmlDrawing" Target="../drawings/vmlDrawing59.vml"/>
</Relationships>
</file>

<file path=xl/worksheets/_rels/sheet61.xml.rels><?xml version="1.0" encoding="UTF-8"?>
<Relationships xmlns="http://schemas.openxmlformats.org/package/2006/relationships"><Relationship Id="rId1" Type="http://schemas.openxmlformats.org/officeDocument/2006/relationships/comments" Target="../comments61.xml"/><Relationship Id="rId2" Type="http://schemas.openxmlformats.org/officeDocument/2006/relationships/vmlDrawing" Target="../drawings/vmlDrawing60.vml"/>
</Relationships>
</file>

<file path=xl/worksheets/_rels/sheet62.xml.rels><?xml version="1.0" encoding="UTF-8"?>
<Relationships xmlns="http://schemas.openxmlformats.org/package/2006/relationships"><Relationship Id="rId1" Type="http://schemas.openxmlformats.org/officeDocument/2006/relationships/comments" Target="../comments62.xml"/><Relationship Id="rId2" Type="http://schemas.openxmlformats.org/officeDocument/2006/relationships/vmlDrawing" Target="../drawings/vmlDrawing61.vml"/>
</Relationships>
</file>

<file path=xl/worksheets/_rels/sheet63.xml.rels><?xml version="1.0" encoding="UTF-8"?>
<Relationships xmlns="http://schemas.openxmlformats.org/package/2006/relationships"><Relationship Id="rId1" Type="http://schemas.openxmlformats.org/officeDocument/2006/relationships/comments" Target="../comments63.xml"/><Relationship Id="rId2" Type="http://schemas.openxmlformats.org/officeDocument/2006/relationships/vmlDrawing" Target="../drawings/vmlDrawing62.vml"/>
</Relationships>
</file>

<file path=xl/worksheets/_rels/sheet64.xml.rels><?xml version="1.0" encoding="UTF-8"?>
<Relationships xmlns="http://schemas.openxmlformats.org/package/2006/relationships"><Relationship Id="rId1" Type="http://schemas.openxmlformats.org/officeDocument/2006/relationships/comments" Target="../comments64.xml"/><Relationship Id="rId2" Type="http://schemas.openxmlformats.org/officeDocument/2006/relationships/vmlDrawing" Target="../drawings/vmlDrawing63.vml"/>
</Relationships>
</file>

<file path=xl/worksheets/_rels/sheet65.xml.rels><?xml version="1.0" encoding="UTF-8"?>
<Relationships xmlns="http://schemas.openxmlformats.org/package/2006/relationships"><Relationship Id="rId1" Type="http://schemas.openxmlformats.org/officeDocument/2006/relationships/comments" Target="../comments65.xml"/><Relationship Id="rId2" Type="http://schemas.openxmlformats.org/officeDocument/2006/relationships/vmlDrawing" Target="../drawings/vmlDrawing64.vml"/>
</Relationships>
</file>

<file path=xl/worksheets/_rels/sheet66.xml.rels><?xml version="1.0" encoding="UTF-8"?>
<Relationships xmlns="http://schemas.openxmlformats.org/package/2006/relationships"><Relationship Id="rId1" Type="http://schemas.openxmlformats.org/officeDocument/2006/relationships/comments" Target="../comments66.xml"/><Relationship Id="rId2" Type="http://schemas.openxmlformats.org/officeDocument/2006/relationships/vmlDrawing" Target="../drawings/vmlDrawing65.vml"/>
</Relationships>
</file>

<file path=xl/worksheets/_rels/sheet67.xml.rels><?xml version="1.0" encoding="UTF-8"?>
<Relationships xmlns="http://schemas.openxmlformats.org/package/2006/relationships"><Relationship Id="rId1" Type="http://schemas.openxmlformats.org/officeDocument/2006/relationships/comments" Target="../comments67.xml"/><Relationship Id="rId2" Type="http://schemas.openxmlformats.org/officeDocument/2006/relationships/vmlDrawing" Target="../drawings/vmlDrawing66.vml"/>
</Relationships>
</file>

<file path=xl/worksheets/_rels/sheet68.xml.rels><?xml version="1.0" encoding="UTF-8"?>
<Relationships xmlns="http://schemas.openxmlformats.org/package/2006/relationships"><Relationship Id="rId1" Type="http://schemas.openxmlformats.org/officeDocument/2006/relationships/comments" Target="../comments68.xml"/><Relationship Id="rId2" Type="http://schemas.openxmlformats.org/officeDocument/2006/relationships/vmlDrawing" Target="../drawings/vmlDrawing67.vml"/>
</Relationships>
</file>

<file path=xl/worksheets/_rels/sheet69.xml.rels><?xml version="1.0" encoding="UTF-8"?>
<Relationships xmlns="http://schemas.openxmlformats.org/package/2006/relationships"><Relationship Id="rId1" Type="http://schemas.openxmlformats.org/officeDocument/2006/relationships/comments" Target="../comments69.xml"/><Relationship Id="rId2" Type="http://schemas.openxmlformats.org/officeDocument/2006/relationships/vmlDrawing" Target="../drawings/vmlDrawing68.vml"/>
</Relationships>
</file>

<file path=xl/worksheets/_rels/sheet70.xml.rels><?xml version="1.0" encoding="UTF-8"?>
<Relationships xmlns="http://schemas.openxmlformats.org/package/2006/relationships"><Relationship Id="rId1" Type="http://schemas.openxmlformats.org/officeDocument/2006/relationships/comments" Target="../comments70.xml"/><Relationship Id="rId2" Type="http://schemas.openxmlformats.org/officeDocument/2006/relationships/vmlDrawing" Target="../drawings/vmlDrawing69.vml"/>
</Relationships>
</file>

<file path=xl/worksheets/_rels/sheet71.xml.rels><?xml version="1.0" encoding="UTF-8"?>
<Relationships xmlns="http://schemas.openxmlformats.org/package/2006/relationships"><Relationship Id="rId1" Type="http://schemas.openxmlformats.org/officeDocument/2006/relationships/comments" Target="../comments71.xml"/><Relationship Id="rId2" Type="http://schemas.openxmlformats.org/officeDocument/2006/relationships/vmlDrawing" Target="../drawings/vmlDrawing70.vml"/>
</Relationships>
</file>

<file path=xl/worksheets/_rels/sheet72.xml.rels><?xml version="1.0" encoding="UTF-8"?>
<Relationships xmlns="http://schemas.openxmlformats.org/package/2006/relationships"><Relationship Id="rId1" Type="http://schemas.openxmlformats.org/officeDocument/2006/relationships/comments" Target="../comments72.xml"/><Relationship Id="rId2" Type="http://schemas.openxmlformats.org/officeDocument/2006/relationships/vmlDrawing" Target="../drawings/vmlDrawing71.vml"/>
</Relationships>
</file>

<file path=xl/worksheets/_rels/sheet73.xml.rels><?xml version="1.0" encoding="UTF-8"?>
<Relationships xmlns="http://schemas.openxmlformats.org/package/2006/relationships"><Relationship Id="rId1" Type="http://schemas.openxmlformats.org/officeDocument/2006/relationships/comments" Target="../comments73.xml"/><Relationship Id="rId2" Type="http://schemas.openxmlformats.org/officeDocument/2006/relationships/vmlDrawing" Target="../drawings/vmlDrawing72.vml"/>
</Relationships>
</file>

<file path=xl/worksheets/_rels/sheet74.xml.rels><?xml version="1.0" encoding="UTF-8"?>
<Relationships xmlns="http://schemas.openxmlformats.org/package/2006/relationships"><Relationship Id="rId1" Type="http://schemas.openxmlformats.org/officeDocument/2006/relationships/comments" Target="../comments74.xml"/><Relationship Id="rId2" Type="http://schemas.openxmlformats.org/officeDocument/2006/relationships/vmlDrawing" Target="../drawings/vmlDrawing73.vml"/>
</Relationships>
</file>

<file path=xl/worksheets/_rels/sheet75.xml.rels><?xml version="1.0" encoding="UTF-8"?>
<Relationships xmlns="http://schemas.openxmlformats.org/package/2006/relationships"><Relationship Id="rId1" Type="http://schemas.openxmlformats.org/officeDocument/2006/relationships/comments" Target="../comments75.xml"/><Relationship Id="rId2" Type="http://schemas.openxmlformats.org/officeDocument/2006/relationships/vmlDrawing" Target="../drawings/vmlDrawing74.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vmlDrawing" Target="../drawings/vmlDrawing75.vml"/>
</Relationships>
</file>

<file path=xl/worksheets/_rels/sheet77.xml.rels><?xml version="1.0" encoding="UTF-8"?>
<Relationships xmlns="http://schemas.openxmlformats.org/package/2006/relationships"><Relationship Id="rId1" Type="http://schemas.openxmlformats.org/officeDocument/2006/relationships/comments" Target="../comments77.xml"/><Relationship Id="rId2" Type="http://schemas.openxmlformats.org/officeDocument/2006/relationships/vmlDrawing" Target="../drawings/vmlDrawing76.vml"/>
</Relationships>
</file>

<file path=xl/worksheets/_rels/sheet78.xml.rels><?xml version="1.0" encoding="UTF-8"?>
<Relationships xmlns="http://schemas.openxmlformats.org/package/2006/relationships"><Relationship Id="rId1" Type="http://schemas.openxmlformats.org/officeDocument/2006/relationships/comments" Target="../comments78.xml"/><Relationship Id="rId2" Type="http://schemas.openxmlformats.org/officeDocument/2006/relationships/vmlDrawing" Target="../drawings/vmlDrawing77.vml"/>
</Relationships>
</file>

<file path=xl/worksheets/_rels/sheet79.xml.rels><?xml version="1.0" encoding="UTF-8"?>
<Relationships xmlns="http://schemas.openxmlformats.org/package/2006/relationships"><Relationship Id="rId1" Type="http://schemas.openxmlformats.org/officeDocument/2006/relationships/comments" Target="../comments79.xml"/><Relationship Id="rId2" Type="http://schemas.openxmlformats.org/officeDocument/2006/relationships/vmlDrawing" Target="../drawings/vmlDrawing78.vml"/>
</Relationships>
</file>

<file path=xl/worksheets/_rels/sheet80.xml.rels><?xml version="1.0" encoding="UTF-8"?>
<Relationships xmlns="http://schemas.openxmlformats.org/package/2006/relationships"><Relationship Id="rId1" Type="http://schemas.openxmlformats.org/officeDocument/2006/relationships/comments" Target="../comments80.xml"/><Relationship Id="rId2" Type="http://schemas.openxmlformats.org/officeDocument/2006/relationships/vmlDrawing" Target="../drawings/vmlDrawing79.vml"/>
</Relationships>
</file>

<file path=xl/worksheets/_rels/sheet81.xml.rels><?xml version="1.0" encoding="UTF-8"?>
<Relationships xmlns="http://schemas.openxmlformats.org/package/2006/relationships"><Relationship Id="rId1" Type="http://schemas.openxmlformats.org/officeDocument/2006/relationships/comments" Target="../comments81.xml"/><Relationship Id="rId2" Type="http://schemas.openxmlformats.org/officeDocument/2006/relationships/vmlDrawing" Target="../drawings/vmlDrawing80.vml"/>
</Relationships>
</file>

<file path=xl/worksheets/_rels/sheet82.xml.rels><?xml version="1.0" encoding="UTF-8"?>
<Relationships xmlns="http://schemas.openxmlformats.org/package/2006/relationships"><Relationship Id="rId1" Type="http://schemas.openxmlformats.org/officeDocument/2006/relationships/comments" Target="../comments82.xml"/><Relationship Id="rId2" Type="http://schemas.openxmlformats.org/officeDocument/2006/relationships/vmlDrawing" Target="../drawings/vmlDrawing81.vml"/>
</Relationships>
</file>

<file path=xl/worksheets/_rels/sheet83.xml.rels><?xml version="1.0" encoding="UTF-8"?>
<Relationships xmlns="http://schemas.openxmlformats.org/package/2006/relationships"><Relationship Id="rId1" Type="http://schemas.openxmlformats.org/officeDocument/2006/relationships/comments" Target="../comments83.xml"/><Relationship Id="rId2" Type="http://schemas.openxmlformats.org/officeDocument/2006/relationships/vmlDrawing" Target="../drawings/vmlDrawing82.vml"/>
</Relationships>
</file>

<file path=xl/worksheets/_rels/sheet84.xml.rels><?xml version="1.0" encoding="UTF-8"?>
<Relationships xmlns="http://schemas.openxmlformats.org/package/2006/relationships"><Relationship Id="rId1" Type="http://schemas.openxmlformats.org/officeDocument/2006/relationships/comments" Target="../comments84.xml"/><Relationship Id="rId2" Type="http://schemas.openxmlformats.org/officeDocument/2006/relationships/vmlDrawing" Target="../drawings/vmlDrawing83.vml"/>
</Relationships>
</file>

<file path=xl/worksheets/_rels/sheet85.xml.rels><?xml version="1.0" encoding="UTF-8"?>
<Relationships xmlns="http://schemas.openxmlformats.org/package/2006/relationships"><Relationship Id="rId1" Type="http://schemas.openxmlformats.org/officeDocument/2006/relationships/comments" Target="../comments85.xml"/><Relationship Id="rId2" Type="http://schemas.openxmlformats.org/officeDocument/2006/relationships/vmlDrawing" Target="../drawings/vmlDrawing84.vml"/>
</Relationships>
</file>

<file path=xl/worksheets/_rels/sheet86.xml.rels><?xml version="1.0" encoding="UTF-8"?>
<Relationships xmlns="http://schemas.openxmlformats.org/package/2006/relationships"><Relationship Id="rId1" Type="http://schemas.openxmlformats.org/officeDocument/2006/relationships/comments" Target="../comments86.xml"/><Relationship Id="rId2" Type="http://schemas.openxmlformats.org/officeDocument/2006/relationships/vmlDrawing" Target="../drawings/vmlDrawing85.vml"/>
</Relationships>
</file>

<file path=xl/worksheets/_rels/sheet87.xml.rels><?xml version="1.0" encoding="UTF-8"?>
<Relationships xmlns="http://schemas.openxmlformats.org/package/2006/relationships"><Relationship Id="rId1" Type="http://schemas.openxmlformats.org/officeDocument/2006/relationships/comments" Target="../comments87.xml"/><Relationship Id="rId2" Type="http://schemas.openxmlformats.org/officeDocument/2006/relationships/vmlDrawing" Target="../drawings/vmlDrawing86.vml"/>
</Relationships>
</file>

<file path=xl/worksheets/_rels/sheet88.xml.rels><?xml version="1.0" encoding="UTF-8"?>
<Relationships xmlns="http://schemas.openxmlformats.org/package/2006/relationships"><Relationship Id="rId1" Type="http://schemas.openxmlformats.org/officeDocument/2006/relationships/comments" Target="../comments88.xml"/><Relationship Id="rId2" Type="http://schemas.openxmlformats.org/officeDocument/2006/relationships/vmlDrawing" Target="../drawings/vmlDrawing87.vml"/>
</Relationships>
</file>

<file path=xl/worksheets/_rels/sheet89.xml.rels><?xml version="1.0" encoding="UTF-8"?>
<Relationships xmlns="http://schemas.openxmlformats.org/package/2006/relationships"><Relationship Id="rId1" Type="http://schemas.openxmlformats.org/officeDocument/2006/relationships/comments" Target="../comments89.xml"/><Relationship Id="rId2" Type="http://schemas.openxmlformats.org/officeDocument/2006/relationships/vmlDrawing" Target="../drawings/vmlDrawing88.vml"/>
</Relationships>
</file>

<file path=xl/worksheets/_rels/sheet90.xml.rels><?xml version="1.0" encoding="UTF-8"?>
<Relationships xmlns="http://schemas.openxmlformats.org/package/2006/relationships"><Relationship Id="rId1" Type="http://schemas.openxmlformats.org/officeDocument/2006/relationships/comments" Target="../comments90.xml"/><Relationship Id="rId2" Type="http://schemas.openxmlformats.org/officeDocument/2006/relationships/vmlDrawing" Target="../drawings/vmlDrawing89.vml"/>
</Relationships>
</file>

<file path=xl/worksheets/_rels/sheet91.xml.rels><?xml version="1.0" encoding="UTF-8"?>
<Relationships xmlns="http://schemas.openxmlformats.org/package/2006/relationships"><Relationship Id="rId1" Type="http://schemas.openxmlformats.org/officeDocument/2006/relationships/comments" Target="../comments91.xml"/><Relationship Id="rId2" Type="http://schemas.openxmlformats.org/officeDocument/2006/relationships/vmlDrawing" Target="../drawings/vmlDrawing90.vml"/>
</Relationships>
</file>

<file path=xl/worksheets/_rels/sheet92.xml.rels><?xml version="1.0" encoding="UTF-8"?>
<Relationships xmlns="http://schemas.openxmlformats.org/package/2006/relationships"><Relationship Id="rId1" Type="http://schemas.openxmlformats.org/officeDocument/2006/relationships/comments" Target="../comments92.xml"/><Relationship Id="rId2" Type="http://schemas.openxmlformats.org/officeDocument/2006/relationships/vmlDrawing" Target="../drawings/vmlDrawing91.vml"/>
</Relationships>
</file>

<file path=xl/worksheets/_rels/sheet93.xml.rels><?xml version="1.0" encoding="UTF-8"?>
<Relationships xmlns="http://schemas.openxmlformats.org/package/2006/relationships"><Relationship Id="rId1" Type="http://schemas.openxmlformats.org/officeDocument/2006/relationships/comments" Target="../comments93.xml"/><Relationship Id="rId2" Type="http://schemas.openxmlformats.org/officeDocument/2006/relationships/vmlDrawing" Target="../drawings/vmlDrawing92.vml"/>
</Relationships>
</file>

<file path=xl/worksheets/_rels/sheet94.xml.rels><?xml version="1.0" encoding="UTF-8"?>
<Relationships xmlns="http://schemas.openxmlformats.org/package/2006/relationships"><Relationship Id="rId1" Type="http://schemas.openxmlformats.org/officeDocument/2006/relationships/comments" Target="../comments94.xml"/><Relationship Id="rId2" Type="http://schemas.openxmlformats.org/officeDocument/2006/relationships/vmlDrawing" Target="../drawings/vmlDrawing93.vml"/>
</Relationships>
</file>

<file path=xl/worksheets/_rels/sheet95.xml.rels><?xml version="1.0" encoding="UTF-8"?>
<Relationships xmlns="http://schemas.openxmlformats.org/package/2006/relationships"><Relationship Id="rId1" Type="http://schemas.openxmlformats.org/officeDocument/2006/relationships/comments" Target="../comments95.xml"/><Relationship Id="rId2" Type="http://schemas.openxmlformats.org/officeDocument/2006/relationships/vmlDrawing" Target="../drawings/vmlDrawing94.vml"/>
</Relationships>
</file>

<file path=xl/worksheets/_rels/sheet96.xml.rels><?xml version="1.0" encoding="UTF-8"?>
<Relationships xmlns="http://schemas.openxmlformats.org/package/2006/relationships"><Relationship Id="rId1" Type="http://schemas.openxmlformats.org/officeDocument/2006/relationships/comments" Target="../comments96.xml"/><Relationship Id="rId2" Type="http://schemas.openxmlformats.org/officeDocument/2006/relationships/vmlDrawing" Target="../drawings/vmlDrawing95.vml"/>
</Relationships>
</file>

<file path=xl/worksheets/_rels/sheet97.xml.rels><?xml version="1.0" encoding="UTF-8"?>
<Relationships xmlns="http://schemas.openxmlformats.org/package/2006/relationships"><Relationship Id="rId1" Type="http://schemas.openxmlformats.org/officeDocument/2006/relationships/comments" Target="../comments97.xml"/><Relationship Id="rId2" Type="http://schemas.openxmlformats.org/officeDocument/2006/relationships/vmlDrawing" Target="../drawings/vmlDrawing96.vml"/>
</Relationships>
</file>

<file path=xl/worksheets/_rels/sheet98.xml.rels><?xml version="1.0" encoding="UTF-8"?>
<Relationships xmlns="http://schemas.openxmlformats.org/package/2006/relationships"><Relationship Id="rId1" Type="http://schemas.openxmlformats.org/officeDocument/2006/relationships/comments" Target="../comments98.xml"/><Relationship Id="rId2" Type="http://schemas.openxmlformats.org/officeDocument/2006/relationships/vmlDrawing" Target="../drawings/vmlDrawing97.vml"/>
</Relationships>
</file>

<file path=xl/worksheets/_rels/sheet99.xml.rels><?xml version="1.0" encoding="UTF-8"?>
<Relationships xmlns="http://schemas.openxmlformats.org/package/2006/relationships"><Relationship Id="rId1" Type="http://schemas.openxmlformats.org/officeDocument/2006/relationships/comments" Target="../comments99.xml"/><Relationship Id="rId2" Type="http://schemas.openxmlformats.org/officeDocument/2006/relationships/vmlDrawing" Target="../drawings/vmlDrawing98.vml"/>
</Relationships>
</file>

<file path=xl/worksheets/_rels/sheet100.xml.rels><?xml version="1.0" encoding="UTF-8"?>
<Relationships xmlns="http://schemas.openxmlformats.org/package/2006/relationships"><Relationship Id="rId1" Type="http://schemas.openxmlformats.org/officeDocument/2006/relationships/comments" Target="../comments100.xml"/><Relationship Id="rId2" Type="http://schemas.openxmlformats.org/officeDocument/2006/relationships/vmlDrawing" Target="../drawings/vmlDrawing99.vml"/>
</Relationships>
</file>

<file path=xl/worksheets/_rels/sheet101.xml.rels><?xml version="1.0" encoding="UTF-8"?>
<Relationships xmlns="http://schemas.openxmlformats.org/package/2006/relationships"><Relationship Id="rId1" Type="http://schemas.openxmlformats.org/officeDocument/2006/relationships/comments" Target="../comments101.xml"/><Relationship Id="rId2" Type="http://schemas.openxmlformats.org/officeDocument/2006/relationships/vmlDrawing" Target="../drawings/vmlDrawing100.vml"/>
</Relationships>
</file>

<file path=xl/worksheets/_rels/sheet102.xml.rels><?xml version="1.0" encoding="UTF-8"?>
<Relationships xmlns="http://schemas.openxmlformats.org/package/2006/relationships"><Relationship Id="rId1" Type="http://schemas.openxmlformats.org/officeDocument/2006/relationships/comments" Target="../comments102.xml"/><Relationship Id="rId2" Type="http://schemas.openxmlformats.org/officeDocument/2006/relationships/vmlDrawing" Target="../drawings/vmlDrawing101.vml"/>
</Relationships>
</file>

<file path=xl/worksheets/_rels/sheet103.xml.rels><?xml version="1.0" encoding="UTF-8"?>
<Relationships xmlns="http://schemas.openxmlformats.org/package/2006/relationships"><Relationship Id="rId1" Type="http://schemas.openxmlformats.org/officeDocument/2006/relationships/comments" Target="../comments103.xml"/><Relationship Id="rId2" Type="http://schemas.openxmlformats.org/officeDocument/2006/relationships/vmlDrawing" Target="../drawings/vmlDrawing102.vml"/>
</Relationships>
</file>

<file path=xl/worksheets/_rels/sheet104.xml.rels><?xml version="1.0" encoding="UTF-8"?>
<Relationships xmlns="http://schemas.openxmlformats.org/package/2006/relationships"><Relationship Id="rId1" Type="http://schemas.openxmlformats.org/officeDocument/2006/relationships/comments" Target="../comments104.xml"/><Relationship Id="rId2" Type="http://schemas.openxmlformats.org/officeDocument/2006/relationships/vmlDrawing" Target="../drawings/vmlDrawing103.vml"/>
</Relationships>
</file>

<file path=xl/worksheets/_rels/sheet105.xml.rels><?xml version="1.0" encoding="UTF-8"?>
<Relationships xmlns="http://schemas.openxmlformats.org/package/2006/relationships"><Relationship Id="rId1" Type="http://schemas.openxmlformats.org/officeDocument/2006/relationships/comments" Target="../comments105.xml"/><Relationship Id="rId2" Type="http://schemas.openxmlformats.org/officeDocument/2006/relationships/vmlDrawing" Target="../drawings/vmlDrawing104.vml"/>
</Relationships>
</file>

<file path=xl/worksheets/_rels/sheet106.xml.rels><?xml version="1.0" encoding="UTF-8"?>
<Relationships xmlns="http://schemas.openxmlformats.org/package/2006/relationships"><Relationship Id="rId1" Type="http://schemas.openxmlformats.org/officeDocument/2006/relationships/comments" Target="../comments106.xml"/><Relationship Id="rId2" Type="http://schemas.openxmlformats.org/officeDocument/2006/relationships/vmlDrawing" Target="../drawings/vmlDrawing105.vml"/>
</Relationships>
</file>

<file path=xl/worksheets/_rels/sheet107.xml.rels><?xml version="1.0" encoding="UTF-8"?>
<Relationships xmlns="http://schemas.openxmlformats.org/package/2006/relationships"><Relationship Id="rId1" Type="http://schemas.openxmlformats.org/officeDocument/2006/relationships/comments" Target="../comments107.xml"/><Relationship Id="rId2" Type="http://schemas.openxmlformats.org/officeDocument/2006/relationships/vmlDrawing" Target="../drawings/vmlDrawing106.vml"/>
</Relationships>
</file>

<file path=xl/worksheets/_rels/sheet108.xml.rels><?xml version="1.0" encoding="UTF-8"?>
<Relationships xmlns="http://schemas.openxmlformats.org/package/2006/relationships"><Relationship Id="rId1" Type="http://schemas.openxmlformats.org/officeDocument/2006/relationships/comments" Target="../comments108.xml"/><Relationship Id="rId2" Type="http://schemas.openxmlformats.org/officeDocument/2006/relationships/vmlDrawing" Target="../drawings/vmlDrawing107.vml"/>
</Relationships>
</file>

<file path=xl/worksheets/_rels/sheet109.xml.rels><?xml version="1.0" encoding="UTF-8"?>
<Relationships xmlns="http://schemas.openxmlformats.org/package/2006/relationships"><Relationship Id="rId1" Type="http://schemas.openxmlformats.org/officeDocument/2006/relationships/comments" Target="../comments109.xml"/><Relationship Id="rId2" Type="http://schemas.openxmlformats.org/officeDocument/2006/relationships/vmlDrawing" Target="../drawings/vmlDrawing108.vml"/>
</Relationships>
</file>

<file path=xl/worksheets/_rels/sheet110.xml.rels><?xml version="1.0" encoding="UTF-8"?>
<Relationships xmlns="http://schemas.openxmlformats.org/package/2006/relationships"><Relationship Id="rId1" Type="http://schemas.openxmlformats.org/officeDocument/2006/relationships/comments" Target="../comments110.xml"/><Relationship Id="rId2" Type="http://schemas.openxmlformats.org/officeDocument/2006/relationships/vmlDrawing" Target="../drawings/vmlDrawing109.vml"/>
</Relationships>
</file>

<file path=xl/worksheets/_rels/sheet111.xml.rels><?xml version="1.0" encoding="UTF-8"?>
<Relationships xmlns="http://schemas.openxmlformats.org/package/2006/relationships"><Relationship Id="rId1" Type="http://schemas.openxmlformats.org/officeDocument/2006/relationships/comments" Target="../comments111.xml"/><Relationship Id="rId2" Type="http://schemas.openxmlformats.org/officeDocument/2006/relationships/vmlDrawing" Target="../drawings/vmlDrawing110.vml"/>
</Relationships>
</file>

<file path=xl/worksheets/_rels/sheet112.xml.rels><?xml version="1.0" encoding="UTF-8"?>
<Relationships xmlns="http://schemas.openxmlformats.org/package/2006/relationships"><Relationship Id="rId1" Type="http://schemas.openxmlformats.org/officeDocument/2006/relationships/comments" Target="../comments112.xml"/><Relationship Id="rId2" Type="http://schemas.openxmlformats.org/officeDocument/2006/relationships/vmlDrawing" Target="../drawings/vmlDrawing111.vml"/>
</Relationships>
</file>

<file path=xl/worksheets/_rels/sheet113.xml.rels><?xml version="1.0" encoding="UTF-8"?>
<Relationships xmlns="http://schemas.openxmlformats.org/package/2006/relationships"><Relationship Id="rId1" Type="http://schemas.openxmlformats.org/officeDocument/2006/relationships/comments" Target="../comments113.xml"/><Relationship Id="rId2" Type="http://schemas.openxmlformats.org/officeDocument/2006/relationships/vmlDrawing" Target="../drawings/vmlDrawing112.vml"/>
</Relationships>
</file>

<file path=xl/worksheets/_rels/sheet114.xml.rels><?xml version="1.0" encoding="UTF-8"?>
<Relationships xmlns="http://schemas.openxmlformats.org/package/2006/relationships"><Relationship Id="rId1" Type="http://schemas.openxmlformats.org/officeDocument/2006/relationships/comments" Target="../comments114.xml"/><Relationship Id="rId2" Type="http://schemas.openxmlformats.org/officeDocument/2006/relationships/vmlDrawing" Target="../drawings/vmlDrawing113.vml"/>
</Relationships>
</file>

<file path=xl/worksheets/_rels/sheet115.xml.rels><?xml version="1.0" encoding="UTF-8"?>
<Relationships xmlns="http://schemas.openxmlformats.org/package/2006/relationships"><Relationship Id="rId1" Type="http://schemas.openxmlformats.org/officeDocument/2006/relationships/comments" Target="../comments115.xml"/><Relationship Id="rId2" Type="http://schemas.openxmlformats.org/officeDocument/2006/relationships/vmlDrawing" Target="../drawings/vmlDrawing114.vml"/>
</Relationships>
</file>

<file path=xl/worksheets/_rels/sheet116.xml.rels><?xml version="1.0" encoding="UTF-8"?>
<Relationships xmlns="http://schemas.openxmlformats.org/package/2006/relationships"><Relationship Id="rId1" Type="http://schemas.openxmlformats.org/officeDocument/2006/relationships/comments" Target="../comments116.xml"/><Relationship Id="rId2" Type="http://schemas.openxmlformats.org/officeDocument/2006/relationships/vmlDrawing" Target="../drawings/vmlDrawing115.vml"/>
</Relationships>
</file>

<file path=xl/worksheets/_rels/sheet117.xml.rels><?xml version="1.0" encoding="UTF-8"?>
<Relationships xmlns="http://schemas.openxmlformats.org/package/2006/relationships"><Relationship Id="rId1" Type="http://schemas.openxmlformats.org/officeDocument/2006/relationships/comments" Target="../comments117.xml"/><Relationship Id="rId2" Type="http://schemas.openxmlformats.org/officeDocument/2006/relationships/vmlDrawing" Target="../drawings/vmlDrawing116.vml"/>
</Relationships>
</file>

<file path=xl/worksheets/_rels/sheet118.xml.rels><?xml version="1.0" encoding="UTF-8"?>
<Relationships xmlns="http://schemas.openxmlformats.org/package/2006/relationships"><Relationship Id="rId1" Type="http://schemas.openxmlformats.org/officeDocument/2006/relationships/comments" Target="../comments118.xml"/><Relationship Id="rId2" Type="http://schemas.openxmlformats.org/officeDocument/2006/relationships/vmlDrawing" Target="../drawings/vmlDrawing117.vml"/>
</Relationships>
</file>

<file path=xl/worksheets/_rels/sheet119.xml.rels><?xml version="1.0" encoding="UTF-8"?>
<Relationships xmlns="http://schemas.openxmlformats.org/package/2006/relationships"><Relationship Id="rId1" Type="http://schemas.openxmlformats.org/officeDocument/2006/relationships/comments" Target="../comments119.xml"/><Relationship Id="rId2" Type="http://schemas.openxmlformats.org/officeDocument/2006/relationships/vmlDrawing" Target="../drawings/vmlDrawing118.vml"/>
</Relationships>
</file>

<file path=xl/worksheets/_rels/sheet120.xml.rels><?xml version="1.0" encoding="UTF-8"?>
<Relationships xmlns="http://schemas.openxmlformats.org/package/2006/relationships"><Relationship Id="rId1" Type="http://schemas.openxmlformats.org/officeDocument/2006/relationships/comments" Target="../comments120.xml"/><Relationship Id="rId2" Type="http://schemas.openxmlformats.org/officeDocument/2006/relationships/vmlDrawing" Target="../drawings/vmlDrawing119.vml"/>
</Relationships>
</file>

<file path=xl/worksheets/_rels/sheet121.xml.rels><?xml version="1.0" encoding="UTF-8"?>
<Relationships xmlns="http://schemas.openxmlformats.org/package/2006/relationships"><Relationship Id="rId1" Type="http://schemas.openxmlformats.org/officeDocument/2006/relationships/comments" Target="../comments121.xml"/><Relationship Id="rId2" Type="http://schemas.openxmlformats.org/officeDocument/2006/relationships/vmlDrawing" Target="../drawings/vmlDrawing120.vml"/>
</Relationships>
</file>

<file path=xl/worksheets/_rels/sheet122.xml.rels><?xml version="1.0" encoding="UTF-8"?>
<Relationships xmlns="http://schemas.openxmlformats.org/package/2006/relationships"><Relationship Id="rId1" Type="http://schemas.openxmlformats.org/officeDocument/2006/relationships/comments" Target="../comments122.xml"/><Relationship Id="rId2" Type="http://schemas.openxmlformats.org/officeDocument/2006/relationships/vmlDrawing" Target="../drawings/vmlDrawing121.vml"/>
</Relationships>
</file>

<file path=xl/worksheets/_rels/sheet123.xml.rels><?xml version="1.0" encoding="UTF-8"?>
<Relationships xmlns="http://schemas.openxmlformats.org/package/2006/relationships"><Relationship Id="rId1" Type="http://schemas.openxmlformats.org/officeDocument/2006/relationships/comments" Target="../comments123.xml"/><Relationship Id="rId2" Type="http://schemas.openxmlformats.org/officeDocument/2006/relationships/vmlDrawing" Target="../drawings/vmlDrawing122.vml"/>
</Relationships>
</file>

<file path=xl/worksheets/_rels/sheet124.xml.rels><?xml version="1.0" encoding="UTF-8"?>
<Relationships xmlns="http://schemas.openxmlformats.org/package/2006/relationships"><Relationship Id="rId1" Type="http://schemas.openxmlformats.org/officeDocument/2006/relationships/comments" Target="../comments124.xml"/><Relationship Id="rId2" Type="http://schemas.openxmlformats.org/officeDocument/2006/relationships/vmlDrawing" Target="../drawings/vmlDrawing123.vml"/>
</Relationships>
</file>

<file path=xl/worksheets/_rels/sheet125.xml.rels><?xml version="1.0" encoding="UTF-8"?>
<Relationships xmlns="http://schemas.openxmlformats.org/package/2006/relationships"><Relationship Id="rId1" Type="http://schemas.openxmlformats.org/officeDocument/2006/relationships/comments" Target="../comments125.xml"/><Relationship Id="rId2" Type="http://schemas.openxmlformats.org/officeDocument/2006/relationships/vmlDrawing" Target="../drawings/vmlDrawing124.vml"/>
</Relationships>
</file>

<file path=xl/worksheets/_rels/sheet126.xml.rels><?xml version="1.0" encoding="UTF-8"?>
<Relationships xmlns="http://schemas.openxmlformats.org/package/2006/relationships"><Relationship Id="rId1" Type="http://schemas.openxmlformats.org/officeDocument/2006/relationships/comments" Target="../comments126.xml"/><Relationship Id="rId2" Type="http://schemas.openxmlformats.org/officeDocument/2006/relationships/vmlDrawing" Target="../drawings/vmlDrawing125.vml"/>
</Relationships>
</file>

<file path=xl/worksheets/_rels/sheet127.xml.rels><?xml version="1.0" encoding="UTF-8"?>
<Relationships xmlns="http://schemas.openxmlformats.org/package/2006/relationships"><Relationship Id="rId1" Type="http://schemas.openxmlformats.org/officeDocument/2006/relationships/comments" Target="../comments127.xml"/><Relationship Id="rId2" Type="http://schemas.openxmlformats.org/officeDocument/2006/relationships/vmlDrawing" Target="../drawings/vmlDrawing126.vml"/>
</Relationships>
</file>

<file path=xl/worksheets/_rels/sheet128.xml.rels><?xml version="1.0" encoding="UTF-8"?>
<Relationships xmlns="http://schemas.openxmlformats.org/package/2006/relationships"><Relationship Id="rId1" Type="http://schemas.openxmlformats.org/officeDocument/2006/relationships/comments" Target="../comments128.xml"/><Relationship Id="rId2" Type="http://schemas.openxmlformats.org/officeDocument/2006/relationships/vmlDrawing" Target="../drawings/vmlDrawing127.vml"/>
</Relationships>
</file>

<file path=xl/worksheets/_rels/sheet129.xml.rels><?xml version="1.0" encoding="UTF-8"?>
<Relationships xmlns="http://schemas.openxmlformats.org/package/2006/relationships"><Relationship Id="rId1" Type="http://schemas.openxmlformats.org/officeDocument/2006/relationships/comments" Target="../comments129.xml"/><Relationship Id="rId2" Type="http://schemas.openxmlformats.org/officeDocument/2006/relationships/vmlDrawing" Target="../drawings/vmlDrawing128.vml"/>
</Relationships>
</file>

<file path=xl/worksheets/_rels/sheet130.xml.rels><?xml version="1.0" encoding="UTF-8"?>
<Relationships xmlns="http://schemas.openxmlformats.org/package/2006/relationships"><Relationship Id="rId1" Type="http://schemas.openxmlformats.org/officeDocument/2006/relationships/comments" Target="../comments130.xml"/><Relationship Id="rId2" Type="http://schemas.openxmlformats.org/officeDocument/2006/relationships/vmlDrawing" Target="../drawings/vmlDrawing129.vml"/>
</Relationships>
</file>

<file path=xl/worksheets/_rels/sheet131.xml.rels><?xml version="1.0" encoding="UTF-8"?>
<Relationships xmlns="http://schemas.openxmlformats.org/package/2006/relationships"><Relationship Id="rId1" Type="http://schemas.openxmlformats.org/officeDocument/2006/relationships/comments" Target="../comments131.xml"/><Relationship Id="rId2" Type="http://schemas.openxmlformats.org/officeDocument/2006/relationships/vmlDrawing" Target="../drawings/vmlDrawing130.vml"/>
</Relationships>
</file>

<file path=xl/worksheets/_rels/sheet132.xml.rels><?xml version="1.0" encoding="UTF-8"?>
<Relationships xmlns="http://schemas.openxmlformats.org/package/2006/relationships"><Relationship Id="rId1" Type="http://schemas.openxmlformats.org/officeDocument/2006/relationships/comments" Target="../comments132.xml"/><Relationship Id="rId2" Type="http://schemas.openxmlformats.org/officeDocument/2006/relationships/vmlDrawing" Target="../drawings/vmlDrawing131.vml"/>
</Relationships>
</file>

<file path=xl/worksheets/_rels/sheet133.xml.rels><?xml version="1.0" encoding="UTF-8"?>
<Relationships xmlns="http://schemas.openxmlformats.org/package/2006/relationships"><Relationship Id="rId1" Type="http://schemas.openxmlformats.org/officeDocument/2006/relationships/comments" Target="../comments133.xml"/><Relationship Id="rId2" Type="http://schemas.openxmlformats.org/officeDocument/2006/relationships/vmlDrawing" Target="../drawings/vmlDrawing132.vml"/>
</Relationships>
</file>

<file path=xl/worksheets/_rels/sheet134.xml.rels><?xml version="1.0" encoding="UTF-8"?>
<Relationships xmlns="http://schemas.openxmlformats.org/package/2006/relationships"><Relationship Id="rId1" Type="http://schemas.openxmlformats.org/officeDocument/2006/relationships/comments" Target="../comments134.xml"/><Relationship Id="rId2" Type="http://schemas.openxmlformats.org/officeDocument/2006/relationships/vmlDrawing" Target="../drawings/vmlDrawing133.vml"/>
</Relationships>
</file>

<file path=xl/worksheets/_rels/sheet135.xml.rels><?xml version="1.0" encoding="UTF-8"?>
<Relationships xmlns="http://schemas.openxmlformats.org/package/2006/relationships"><Relationship Id="rId1" Type="http://schemas.openxmlformats.org/officeDocument/2006/relationships/comments" Target="../comments135.xml"/><Relationship Id="rId2" Type="http://schemas.openxmlformats.org/officeDocument/2006/relationships/vmlDrawing" Target="../drawings/vmlDrawing134.vml"/>
</Relationships>
</file>

<file path=xl/worksheets/_rels/sheet136.xml.rels><?xml version="1.0" encoding="UTF-8"?>
<Relationships xmlns="http://schemas.openxmlformats.org/package/2006/relationships"><Relationship Id="rId1" Type="http://schemas.openxmlformats.org/officeDocument/2006/relationships/comments" Target="../comments136.xml"/><Relationship Id="rId2" Type="http://schemas.openxmlformats.org/officeDocument/2006/relationships/vmlDrawing" Target="../drawings/vmlDrawing135.vml"/>
</Relationships>
</file>

<file path=xl/worksheets/_rels/sheet137.xml.rels><?xml version="1.0" encoding="UTF-8"?>
<Relationships xmlns="http://schemas.openxmlformats.org/package/2006/relationships"><Relationship Id="rId1" Type="http://schemas.openxmlformats.org/officeDocument/2006/relationships/comments" Target="../comments137.xml"/><Relationship Id="rId2" Type="http://schemas.openxmlformats.org/officeDocument/2006/relationships/vmlDrawing" Target="../drawings/vmlDrawing136.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U8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Z20" activeCellId="0" sqref="Z20"/>
    </sheetView>
  </sheetViews>
  <sheetFormatPr defaultRowHeight="15"/>
  <cols>
    <col collapsed="false" hidden="false" max="1" min="1" style="0" width="40.5"/>
    <col collapsed="false" hidden="false" max="2" min="2" style="0" width="64.9285714285714"/>
    <col collapsed="false" hidden="false" max="3" min="3" style="0" width="26.3214285714286"/>
    <col collapsed="false" hidden="false" max="4" min="4" style="0" width="8.50510204081633"/>
    <col collapsed="false" hidden="false" max="5" min="5" style="0" width="13.3622448979592"/>
    <col collapsed="false" hidden="false" max="6" min="6" style="0" width="8.50510204081633"/>
    <col collapsed="false" hidden="false" max="7" min="7" style="0" width="17.8214285714286"/>
    <col collapsed="false" hidden="false" max="9" min="8" style="0" width="20.3826530612245"/>
    <col collapsed="false" hidden="false" max="11" min="10" style="0" width="17.8214285714286"/>
    <col collapsed="false" hidden="false" max="12" min="12" style="0" width="20.3826530612245"/>
    <col collapsed="false" hidden="false" max="13" min="13" style="0" width="18.8979591836735"/>
    <col collapsed="false" hidden="false" max="14" min="14" style="0" width="19.9795918367347"/>
    <col collapsed="false" hidden="false" max="16" min="15" style="0" width="20.5204081632653"/>
    <col collapsed="false" hidden="false" max="18" min="17" style="0" width="20.6530612244898"/>
    <col collapsed="false" hidden="false" max="19" min="19" style="0" width="19.5714285714286"/>
    <col collapsed="false" hidden="false" max="29" min="20" style="0" width="8.50510204081633"/>
    <col collapsed="false" hidden="false" max="30" min="30" style="0" width="19.4387755102041"/>
    <col collapsed="false" hidden="false" max="1025" min="31" style="0" width="8.50510204081633"/>
  </cols>
  <sheetData>
    <row r="1" customFormat="false" ht="15" hidden="false" customHeight="false" outlineLevel="0" collapsed="false">
      <c r="A1" s="1" t="s">
        <v>0</v>
      </c>
      <c r="B1" s="2" t="s">
        <v>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row>
    <row r="2" customFormat="false" ht="15" hidden="false" customHeight="false" outlineLevel="0" collapsed="false">
      <c r="B2" s="7" t="s">
        <v>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row>
    <row r="6" s="17" customFormat="true" ht="16.5" hidden="false" customHeight="false" outlineLevel="0" collapsed="false">
      <c r="A6" s="12" t="s">
        <v>32</v>
      </c>
      <c r="B6" s="12" t="s">
        <v>33</v>
      </c>
      <c r="C6" s="13" t="s">
        <v>34</v>
      </c>
      <c r="D6" s="14"/>
      <c r="E6" s="14"/>
      <c r="F6" s="14"/>
      <c r="G6" s="15" t="n">
        <v>15294000000</v>
      </c>
      <c r="H6" s="15" t="n">
        <v>24811000000</v>
      </c>
      <c r="I6" s="15" t="n">
        <v>36034000000</v>
      </c>
      <c r="J6" s="15" t="n">
        <v>56700000000</v>
      </c>
      <c r="K6" s="15" t="n">
        <v>64600000000</v>
      </c>
      <c r="L6" s="15" t="n">
        <v>86800000000</v>
      </c>
      <c r="M6" s="15" t="n">
        <v>93600000000</v>
      </c>
      <c r="N6" s="15" t="n">
        <v>126400000000</v>
      </c>
      <c r="O6" s="15" t="n">
        <v>177700000000</v>
      </c>
      <c r="P6" s="15" t="n">
        <v>260600000000</v>
      </c>
      <c r="Q6" s="16" t="n">
        <v>271900000000</v>
      </c>
      <c r="R6" s="16" t="n">
        <v>280200000000</v>
      </c>
      <c r="S6" s="16" t="n">
        <v>337100000000</v>
      </c>
      <c r="Y6" s="6"/>
      <c r="Z6" s="6"/>
      <c r="AA6" s="6"/>
      <c r="AB6" s="6"/>
      <c r="AC6" s="6"/>
      <c r="AD6" s="6"/>
      <c r="AE6" s="6"/>
      <c r="AF6" s="6"/>
      <c r="AG6" s="6"/>
      <c r="AH6" s="6"/>
      <c r="AI6" s="6"/>
      <c r="AJ6" s="6"/>
      <c r="AK6" s="6"/>
      <c r="AL6" s="6"/>
      <c r="AM6" s="6"/>
      <c r="AN6" s="6"/>
      <c r="AO6" s="6"/>
      <c r="AP6" s="6"/>
      <c r="AQ6" s="6"/>
      <c r="AR6" s="6"/>
      <c r="AS6" s="6"/>
      <c r="AT6" s="6"/>
      <c r="AU6" s="6"/>
    </row>
    <row r="7" customFormat="false" ht="16.5" hidden="false" customHeight="false" outlineLevel="0" collapsed="false">
      <c r="A7" s="18" t="s">
        <v>35</v>
      </c>
      <c r="B7" s="19" t="s">
        <v>36</v>
      </c>
      <c r="C7" s="20" t="s">
        <v>37</v>
      </c>
      <c r="D7" s="21"/>
      <c r="E7" s="21"/>
      <c r="F7" s="21"/>
      <c r="G7" s="22" t="n">
        <v>5864000000</v>
      </c>
      <c r="H7" s="23" t="n">
        <v>10168000000</v>
      </c>
      <c r="I7" s="23" t="n">
        <v>12800000000</v>
      </c>
      <c r="J7" s="24" t="n">
        <v>20700000000</v>
      </c>
      <c r="K7" s="24" t="n">
        <v>28800000000</v>
      </c>
      <c r="L7" s="23" t="n">
        <v>33400000000</v>
      </c>
      <c r="M7" s="24" t="n">
        <v>41400000000</v>
      </c>
      <c r="N7" s="24" t="n">
        <v>63500000000</v>
      </c>
      <c r="O7" s="25" t="n">
        <v>91900000000</v>
      </c>
      <c r="P7" s="25" t="n">
        <v>104700000000</v>
      </c>
      <c r="Q7" s="16" t="n">
        <v>109000000000</v>
      </c>
      <c r="R7" s="16" t="n">
        <v>100000000000</v>
      </c>
      <c r="S7" s="16" t="n">
        <v>114300000000</v>
      </c>
      <c r="Y7" s="6"/>
      <c r="Z7" s="6"/>
      <c r="AA7" s="6"/>
      <c r="AB7" s="6"/>
      <c r="AC7" s="6"/>
      <c r="AD7" s="6"/>
      <c r="AE7" s="6"/>
      <c r="AF7" s="6"/>
      <c r="AG7" s="6"/>
      <c r="AH7" s="6"/>
      <c r="AI7" s="6"/>
      <c r="AJ7" s="6"/>
      <c r="AK7" s="6"/>
      <c r="AL7" s="6"/>
      <c r="AM7" s="6"/>
      <c r="AN7" s="6"/>
      <c r="AO7" s="6"/>
      <c r="AP7" s="6"/>
      <c r="AQ7" s="6"/>
      <c r="AR7" s="6"/>
      <c r="AS7" s="6"/>
      <c r="AT7" s="6"/>
      <c r="AU7" s="6"/>
    </row>
    <row r="8" customFormat="false" ht="16.5" hidden="false" customHeight="false" outlineLevel="0" collapsed="false">
      <c r="A8" s="26" t="s">
        <v>38</v>
      </c>
      <c r="B8" s="19" t="s">
        <v>39</v>
      </c>
      <c r="C8" s="20" t="s">
        <v>40</v>
      </c>
      <c r="D8" s="21"/>
      <c r="E8" s="21"/>
      <c r="F8" s="21"/>
      <c r="G8" s="24"/>
      <c r="H8" s="23" t="n">
        <v>6262000000</v>
      </c>
      <c r="I8" s="23" t="n">
        <v>9546000000</v>
      </c>
      <c r="J8" s="24" t="n">
        <v>14000000000</v>
      </c>
      <c r="K8" s="24" t="n">
        <v>21900000000</v>
      </c>
      <c r="L8" s="23" t="n">
        <v>25000000000</v>
      </c>
      <c r="M8" s="24" t="n">
        <v>28800000000</v>
      </c>
      <c r="N8" s="24" t="n">
        <v>51500000000</v>
      </c>
      <c r="O8" s="25" t="n">
        <v>72400000000</v>
      </c>
      <c r="P8" s="25" t="n">
        <v>82200000000</v>
      </c>
      <c r="Q8" s="16" t="n">
        <v>77400000000</v>
      </c>
      <c r="R8" s="16" t="n">
        <v>78100000000</v>
      </c>
      <c r="S8" s="16" t="n">
        <v>90300000000</v>
      </c>
      <c r="Y8" s="6"/>
      <c r="Z8" s="6"/>
      <c r="AA8" s="6"/>
      <c r="AB8" s="6"/>
      <c r="AC8" s="6"/>
      <c r="AD8" s="6"/>
      <c r="AE8" s="6"/>
      <c r="AF8" s="6"/>
      <c r="AG8" s="6"/>
      <c r="AH8" s="6"/>
      <c r="AI8" s="6"/>
      <c r="AJ8" s="6"/>
      <c r="AK8" s="6"/>
      <c r="AL8" s="6"/>
      <c r="AM8" s="6"/>
      <c r="AN8" s="6"/>
      <c r="AO8" s="6"/>
      <c r="AP8" s="6"/>
      <c r="AQ8" s="6"/>
      <c r="AR8" s="6"/>
      <c r="AS8" s="6"/>
      <c r="AT8" s="6"/>
      <c r="AU8" s="6"/>
    </row>
    <row r="9" customFormat="false" ht="16.5" hidden="false" customHeight="false" outlineLevel="0" collapsed="false">
      <c r="A9" s="18" t="s">
        <v>41</v>
      </c>
      <c r="B9" s="27" t="s">
        <v>42</v>
      </c>
      <c r="C9" s="0" t="s">
        <v>43</v>
      </c>
      <c r="D9" s="21"/>
      <c r="E9" s="21"/>
      <c r="F9" s="21"/>
      <c r="G9" s="24"/>
      <c r="H9" s="23" t="n">
        <v>363000000</v>
      </c>
      <c r="I9" s="23" t="n">
        <v>995000000</v>
      </c>
      <c r="J9" s="24" t="n">
        <v>2600000000</v>
      </c>
      <c r="K9" s="24" t="n">
        <v>6700000000</v>
      </c>
      <c r="L9" s="23" t="n">
        <v>7600000000</v>
      </c>
      <c r="M9" s="24" t="n">
        <v>8200000000</v>
      </c>
      <c r="N9" s="24" t="n">
        <v>15600000000</v>
      </c>
      <c r="O9" s="22" t="n">
        <v>21500000000</v>
      </c>
      <c r="P9" s="28" t="n">
        <v>28800000000</v>
      </c>
      <c r="Q9" s="16" t="n">
        <v>27400000000</v>
      </c>
      <c r="R9" s="16" t="n">
        <v>29500000000</v>
      </c>
      <c r="S9" s="16" t="n">
        <v>32800000000</v>
      </c>
      <c r="Y9" s="6"/>
      <c r="Z9" s="6"/>
      <c r="AA9" s="6"/>
      <c r="AB9" s="6"/>
      <c r="AC9" s="6"/>
      <c r="AD9" s="6"/>
      <c r="AE9" s="6"/>
      <c r="AF9" s="6"/>
      <c r="AG9" s="6"/>
      <c r="AH9" s="6"/>
      <c r="AI9" s="6"/>
      <c r="AJ9" s="6"/>
      <c r="AK9" s="6"/>
      <c r="AL9" s="6"/>
      <c r="AM9" s="6"/>
      <c r="AN9" s="6"/>
      <c r="AO9" s="6"/>
      <c r="AP9" s="6"/>
      <c r="AQ9" s="6"/>
      <c r="AR9" s="6"/>
      <c r="AS9" s="6"/>
      <c r="AT9" s="6"/>
      <c r="AU9" s="6"/>
    </row>
    <row r="10" customFormat="false" ht="16.5" hidden="false" customHeight="false" outlineLevel="0" collapsed="false">
      <c r="A10" s="18" t="s">
        <v>44</v>
      </c>
      <c r="B10" s="27" t="s">
        <v>45</v>
      </c>
      <c r="C10" s="0" t="s">
        <v>43</v>
      </c>
      <c r="D10" s="21"/>
      <c r="E10" s="21"/>
      <c r="F10" s="21"/>
      <c r="G10" s="24"/>
      <c r="H10" s="23" t="n">
        <v>5369000000</v>
      </c>
      <c r="I10" s="23" t="n">
        <v>7247000000</v>
      </c>
      <c r="J10" s="24" t="n">
        <v>9400000000</v>
      </c>
      <c r="K10" s="24" t="n">
        <v>12000000000</v>
      </c>
      <c r="L10" s="23" t="n">
        <v>12900000000</v>
      </c>
      <c r="M10" s="24" t="n">
        <v>12800000000</v>
      </c>
      <c r="N10" s="24" t="n">
        <v>21800000000</v>
      </c>
      <c r="O10" s="22" t="n">
        <v>29900000000</v>
      </c>
      <c r="P10" s="22" t="n">
        <v>29400000000</v>
      </c>
      <c r="Q10" s="16" t="n">
        <v>27300000000</v>
      </c>
      <c r="R10" s="16" t="n">
        <v>26000000000</v>
      </c>
      <c r="S10" s="16" t="n">
        <v>29100000000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6.5" hidden="false" customHeight="false" outlineLevel="0" collapsed="false">
      <c r="A11" s="18" t="s">
        <v>46</v>
      </c>
      <c r="B11" s="29" t="s">
        <v>47</v>
      </c>
      <c r="C11" s="0" t="s">
        <v>43</v>
      </c>
      <c r="D11" s="21"/>
      <c r="E11" s="21"/>
      <c r="F11" s="21"/>
      <c r="G11" s="24"/>
      <c r="H11" s="23" t="n">
        <v>0</v>
      </c>
      <c r="I11" s="23" t="n">
        <v>0</v>
      </c>
      <c r="J11" s="24" t="n">
        <v>1800000000</v>
      </c>
      <c r="K11" s="24" t="n">
        <v>2100000000</v>
      </c>
      <c r="L11" s="23" t="n">
        <v>3500000000</v>
      </c>
      <c r="M11" s="24" t="n">
        <v>6300000000</v>
      </c>
      <c r="N11" s="24" t="n">
        <v>12300000000</v>
      </c>
      <c r="O11" s="25" t="n">
        <v>17500000000</v>
      </c>
      <c r="P11" s="25" t="n">
        <v>20900000000</v>
      </c>
      <c r="Q11" s="16" t="n">
        <v>17300000000</v>
      </c>
      <c r="R11" s="16" t="n">
        <v>16600000000</v>
      </c>
      <c r="S11" s="16" t="n">
        <v>22400000000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6.5" hidden="false" customHeight="false" outlineLevel="0" collapsed="false">
      <c r="A12" s="18" t="s">
        <v>48</v>
      </c>
      <c r="B12" s="29" t="s">
        <v>49</v>
      </c>
      <c r="C12" s="0" t="s">
        <v>43</v>
      </c>
      <c r="D12" s="21"/>
      <c r="E12" s="21"/>
      <c r="F12" s="21"/>
      <c r="G12" s="24"/>
      <c r="H12" s="23" t="n">
        <v>531000000</v>
      </c>
      <c r="I12" s="23" t="n">
        <v>1304000000</v>
      </c>
      <c r="J12" s="24" t="n">
        <v>200000000</v>
      </c>
      <c r="K12" s="24" t="n">
        <v>1100000000</v>
      </c>
      <c r="L12" s="23" t="n">
        <v>1000000000</v>
      </c>
      <c r="M12" s="24" t="n">
        <v>1500000000</v>
      </c>
      <c r="N12" s="24" t="n">
        <v>1800000000</v>
      </c>
      <c r="O12" s="25" t="n">
        <v>3500000000</v>
      </c>
      <c r="P12" s="25" t="n">
        <v>3200000000</v>
      </c>
      <c r="Q12" s="16" t="n">
        <v>5400000000</v>
      </c>
      <c r="R12" s="16" t="n">
        <v>5900000000</v>
      </c>
      <c r="S12" s="16" t="n">
        <v>6100000000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6.5" hidden="false" customHeight="false" outlineLevel="0" collapsed="false">
      <c r="A13" s="26" t="s">
        <v>50</v>
      </c>
      <c r="B13" s="30" t="s">
        <v>51</v>
      </c>
      <c r="C13" s="20" t="s">
        <v>40</v>
      </c>
      <c r="D13" s="21"/>
      <c r="E13" s="21"/>
      <c r="F13" s="21"/>
      <c r="G13" s="24"/>
      <c r="H13" s="23" t="n">
        <v>3906000000</v>
      </c>
      <c r="I13" s="23" t="n">
        <v>3254000000</v>
      </c>
      <c r="J13" s="24" t="n">
        <v>6600000000</v>
      </c>
      <c r="K13" s="24" t="n">
        <v>6900000000</v>
      </c>
      <c r="L13" s="23" t="n">
        <v>8400000000</v>
      </c>
      <c r="M13" s="24" t="n">
        <v>12600000000</v>
      </c>
      <c r="N13" s="24" t="n">
        <v>12000000000</v>
      </c>
      <c r="O13" s="25" t="n">
        <v>19600000000</v>
      </c>
      <c r="P13" s="25" t="n">
        <v>22400000000</v>
      </c>
      <c r="Q13" s="16" t="n">
        <v>31600000000</v>
      </c>
      <c r="R13" s="16" t="n">
        <v>22000000000</v>
      </c>
      <c r="S13" s="16" t="n">
        <v>23900000000</v>
      </c>
      <c r="Y13" s="6"/>
      <c r="Z13" s="6"/>
      <c r="AA13" s="6"/>
      <c r="AB13" s="6"/>
      <c r="AC13" s="6"/>
      <c r="AD13" s="6"/>
      <c r="AE13" s="6"/>
      <c r="AF13" s="6"/>
      <c r="AG13" s="6"/>
      <c r="AH13" s="6"/>
      <c r="AI13" s="6"/>
      <c r="AJ13" s="6"/>
      <c r="AK13" s="6"/>
      <c r="AL13" s="6"/>
      <c r="AM13" s="6"/>
      <c r="AN13" s="6"/>
      <c r="AO13" s="6"/>
      <c r="AP13" s="6"/>
      <c r="AQ13" s="6"/>
      <c r="AR13" s="6"/>
      <c r="AS13" s="6"/>
      <c r="AT13" s="6"/>
      <c r="AU13" s="6"/>
    </row>
    <row r="14" s="13" customFormat="true" ht="15" hidden="false" customHeight="false" outlineLevel="0" collapsed="false">
      <c r="A14" s="31" t="s">
        <v>52</v>
      </c>
      <c r="B14" s="32" t="s">
        <v>53</v>
      </c>
      <c r="C14" s="33" t="s">
        <v>37</v>
      </c>
      <c r="D14" s="34"/>
      <c r="E14" s="34"/>
      <c r="F14" s="34"/>
      <c r="G14" s="35" t="n">
        <v>9430000000</v>
      </c>
      <c r="H14" s="35" t="n">
        <v>14643000000</v>
      </c>
      <c r="I14" s="35" t="n">
        <v>23234000000</v>
      </c>
      <c r="J14" s="35" t="n">
        <v>36000000000</v>
      </c>
      <c r="K14" s="35" t="n">
        <v>35800000000</v>
      </c>
      <c r="L14" s="35" t="n">
        <v>53400000000</v>
      </c>
      <c r="M14" s="35" t="n">
        <v>52200000000</v>
      </c>
      <c r="N14" s="35" t="n">
        <v>62900000000</v>
      </c>
      <c r="O14" s="35" t="n">
        <v>85800000000</v>
      </c>
      <c r="P14" s="35" t="n">
        <v>155900000000</v>
      </c>
      <c r="Q14" s="35" t="n">
        <f aca="false">(Q15+Q20)</f>
        <v>162900000000</v>
      </c>
      <c r="R14" s="35" t="n">
        <f aca="false">(R15+R20)</f>
        <v>180200000000</v>
      </c>
      <c r="S14" s="35" t="n">
        <f aca="false">(S15+S20)</f>
        <v>222800000000</v>
      </c>
      <c r="Y14" s="6"/>
      <c r="Z14" s="6"/>
      <c r="AA14" s="6"/>
      <c r="AB14" s="6"/>
      <c r="AC14" s="6"/>
      <c r="AD14" s="6"/>
      <c r="AE14" s="6"/>
      <c r="AF14" s="6"/>
      <c r="AG14" s="6"/>
      <c r="AH14" s="6"/>
      <c r="AI14" s="6"/>
      <c r="AJ14" s="6"/>
      <c r="AK14" s="6"/>
      <c r="AL14" s="6"/>
      <c r="AM14" s="6"/>
      <c r="AN14" s="6"/>
      <c r="AO14" s="6"/>
      <c r="AP14" s="6"/>
      <c r="AQ14" s="6"/>
      <c r="AR14" s="6"/>
      <c r="AS14" s="6"/>
      <c r="AT14" s="6"/>
      <c r="AU14" s="6"/>
    </row>
    <row r="15" s="38" customFormat="true" ht="16.5" hidden="false" customHeight="false" outlineLevel="0" collapsed="false">
      <c r="A15" s="19" t="s">
        <v>54</v>
      </c>
      <c r="B15" s="30" t="s">
        <v>55</v>
      </c>
      <c r="C15" s="36" t="s">
        <v>56</v>
      </c>
      <c r="D15" s="37"/>
      <c r="E15" s="37"/>
      <c r="F15" s="37"/>
      <c r="G15" s="22" t="n">
        <v>9430000000</v>
      </c>
      <c r="H15" s="23" t="n">
        <v>10074000000</v>
      </c>
      <c r="I15" s="23" t="n">
        <v>14984000000</v>
      </c>
      <c r="J15" s="24" t="n">
        <v>16700000000</v>
      </c>
      <c r="K15" s="24" t="n">
        <v>19200000000</v>
      </c>
      <c r="L15" s="23" t="n">
        <v>23100000000</v>
      </c>
      <c r="M15" s="24" t="n">
        <v>29500000000</v>
      </c>
      <c r="N15" s="24" t="n">
        <v>32800000000</v>
      </c>
      <c r="O15" s="25" t="n">
        <v>62000000000</v>
      </c>
      <c r="P15" s="25" t="n">
        <v>107500000000</v>
      </c>
      <c r="Q15" s="16" t="n">
        <v>114700000000</v>
      </c>
      <c r="R15" s="16" t="n">
        <v>119100000000</v>
      </c>
      <c r="S15" s="16" t="n">
        <v>156100000000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6.5" hidden="false" customHeight="false" outlineLevel="0" collapsed="false">
      <c r="A16" s="39" t="s">
        <v>57</v>
      </c>
      <c r="B16" s="29" t="s">
        <v>58</v>
      </c>
      <c r="C16" s="36" t="s">
        <v>59</v>
      </c>
      <c r="D16" s="21"/>
      <c r="E16" s="21"/>
      <c r="F16" s="21"/>
      <c r="G16" s="24"/>
      <c r="H16" s="23" t="n">
        <v>8182000000</v>
      </c>
      <c r="I16" s="23" t="n">
        <v>12319000000</v>
      </c>
      <c r="J16" s="24" t="n">
        <v>12600000000</v>
      </c>
      <c r="K16" s="24" t="n">
        <v>14900000000</v>
      </c>
      <c r="L16" s="23" t="n">
        <v>14500000000</v>
      </c>
      <c r="M16" s="24" t="n">
        <v>15900000000</v>
      </c>
      <c r="N16" s="24" t="n">
        <v>10900000000</v>
      </c>
      <c r="O16" s="25" t="n">
        <v>6700000000</v>
      </c>
      <c r="P16" s="25" t="n">
        <v>19100000000</v>
      </c>
      <c r="Q16" s="16" t="n">
        <v>14200000000</v>
      </c>
      <c r="R16" s="16" t="n">
        <v>24200000000</v>
      </c>
      <c r="S16" s="16" t="n">
        <v>33800000000</v>
      </c>
      <c r="Y16" s="6"/>
      <c r="Z16" s="6"/>
      <c r="AA16" s="6"/>
      <c r="AB16" s="6"/>
      <c r="AC16" s="6"/>
      <c r="AD16" s="40"/>
      <c r="AE16" s="6"/>
      <c r="AF16" s="6"/>
      <c r="AG16" s="6"/>
      <c r="AH16" s="6"/>
      <c r="AI16" s="6"/>
      <c r="AJ16" s="6"/>
      <c r="AK16" s="6"/>
      <c r="AL16" s="6"/>
      <c r="AM16" s="6"/>
      <c r="AN16" s="6"/>
      <c r="AO16" s="6"/>
      <c r="AP16" s="6"/>
      <c r="AQ16" s="6"/>
      <c r="AR16" s="6"/>
      <c r="AS16" s="6"/>
      <c r="AT16" s="6"/>
      <c r="AU16" s="6"/>
    </row>
    <row r="17" customFormat="false" ht="16.5" hidden="false" customHeight="false" outlineLevel="0" collapsed="false">
      <c r="A17" s="39" t="s">
        <v>60</v>
      </c>
      <c r="B17" s="29" t="s">
        <v>61</v>
      </c>
      <c r="C17" s="36" t="s">
        <v>59</v>
      </c>
      <c r="D17" s="21"/>
      <c r="E17" s="21"/>
      <c r="F17" s="21"/>
      <c r="G17" s="24"/>
      <c r="H17" s="23" t="n">
        <v>1892000000</v>
      </c>
      <c r="I17" s="23" t="n">
        <v>2583000000</v>
      </c>
      <c r="J17" s="24" t="n">
        <v>4100000000</v>
      </c>
      <c r="K17" s="24" t="n">
        <v>3700000000</v>
      </c>
      <c r="L17" s="23" t="n">
        <v>6900000000</v>
      </c>
      <c r="M17" s="24" t="n">
        <v>9900000000</v>
      </c>
      <c r="N17" s="24" t="n">
        <v>14300000000</v>
      </c>
      <c r="O17" s="25" t="n">
        <v>23600000000</v>
      </c>
      <c r="P17" s="25" t="n">
        <v>30800000000</v>
      </c>
      <c r="Q17" s="16" t="n">
        <v>22400000000</v>
      </c>
      <c r="R17" s="16" t="n">
        <v>25900000000</v>
      </c>
      <c r="S17" s="16" t="n">
        <v>26700000000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6.5" hidden="false" customHeight="false" outlineLevel="0" collapsed="false">
      <c r="A18" s="39" t="s">
        <v>62</v>
      </c>
      <c r="B18" s="29" t="s">
        <v>63</v>
      </c>
      <c r="C18" s="36" t="s">
        <v>59</v>
      </c>
      <c r="D18" s="21"/>
      <c r="E18" s="21"/>
      <c r="F18" s="21"/>
      <c r="G18" s="24"/>
      <c r="H18" s="22"/>
      <c r="I18" s="22"/>
      <c r="J18" s="22"/>
      <c r="K18" s="22"/>
      <c r="L18" s="22"/>
      <c r="M18" s="24" t="n">
        <v>3700000000</v>
      </c>
      <c r="N18" s="24" t="n">
        <v>7600000000</v>
      </c>
      <c r="O18" s="25" t="n">
        <v>31700000000</v>
      </c>
      <c r="P18" s="25" t="n">
        <v>57500000000</v>
      </c>
      <c r="Q18" s="16" t="n">
        <v>74500000000</v>
      </c>
      <c r="R18" s="16" t="n">
        <v>68400000000</v>
      </c>
      <c r="S18" s="16" t="n">
        <v>95400000000</v>
      </c>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6.5" hidden="false" customHeight="false" outlineLevel="0" collapsed="false">
      <c r="A19" s="27" t="s">
        <v>64</v>
      </c>
      <c r="B19" s="29" t="s">
        <v>65</v>
      </c>
      <c r="C19" s="36" t="s">
        <v>59</v>
      </c>
      <c r="D19" s="21"/>
      <c r="E19" s="21"/>
      <c r="F19" s="21"/>
      <c r="G19" s="24"/>
      <c r="H19" s="23" t="n">
        <v>0</v>
      </c>
      <c r="I19" s="23" t="n">
        <v>83000000</v>
      </c>
      <c r="J19" s="24" t="n">
        <v>100000000</v>
      </c>
      <c r="K19" s="24" t="n">
        <v>500000000</v>
      </c>
      <c r="L19" s="23" t="n">
        <v>1700000000</v>
      </c>
      <c r="M19" s="22"/>
      <c r="N19" s="22"/>
      <c r="O19" s="25" t="n">
        <v>100000000</v>
      </c>
      <c r="P19" s="25" t="n">
        <v>100000000</v>
      </c>
      <c r="Q19" s="16" t="n">
        <v>3600000000</v>
      </c>
      <c r="R19" s="16" t="n">
        <v>600000000</v>
      </c>
      <c r="S19" s="16" t="n">
        <v>200000000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6.5" hidden="false" customHeight="false" outlineLevel="0" collapsed="false">
      <c r="A20" s="27" t="s">
        <v>66</v>
      </c>
      <c r="B20" s="29" t="s">
        <v>67</v>
      </c>
      <c r="C20" s="36" t="s">
        <v>56</v>
      </c>
      <c r="D20" s="21"/>
      <c r="E20" s="21"/>
      <c r="F20" s="21"/>
      <c r="G20" s="24"/>
      <c r="H20" s="23" t="n">
        <v>4569000000</v>
      </c>
      <c r="I20" s="23" t="n">
        <v>8250000000</v>
      </c>
      <c r="J20" s="24" t="n">
        <v>19300000000</v>
      </c>
      <c r="K20" s="24" t="n">
        <v>16600000000</v>
      </c>
      <c r="L20" s="23" t="n">
        <v>30300000000</v>
      </c>
      <c r="M20" s="24" t="n">
        <v>22700000000</v>
      </c>
      <c r="N20" s="24" t="n">
        <v>30100000000</v>
      </c>
      <c r="O20" s="25" t="n">
        <v>23800000000</v>
      </c>
      <c r="P20" s="25" t="n">
        <v>48400000000</v>
      </c>
      <c r="Q20" s="16" t="n">
        <v>48200000000</v>
      </c>
      <c r="R20" s="16" t="n">
        <v>61100000000</v>
      </c>
      <c r="S20" s="16" t="n">
        <v>66700000000</v>
      </c>
      <c r="Y20" s="6"/>
      <c r="Z20" s="6"/>
      <c r="AA20" s="6"/>
      <c r="AB20" s="6"/>
      <c r="AC20" s="6"/>
      <c r="AD20" s="6"/>
      <c r="AE20" s="6"/>
      <c r="AF20" s="6"/>
      <c r="AG20" s="6"/>
      <c r="AH20" s="6"/>
      <c r="AI20" s="6"/>
      <c r="AJ20" s="6"/>
      <c r="AK20" s="6"/>
      <c r="AL20" s="6"/>
      <c r="AM20" s="6"/>
      <c r="AN20" s="6"/>
      <c r="AO20" s="6"/>
      <c r="AP20" s="6"/>
      <c r="AQ20" s="6"/>
      <c r="AR20" s="6"/>
      <c r="AS20" s="6"/>
      <c r="AT20" s="6"/>
      <c r="AU20" s="6"/>
    </row>
    <row r="21" s="17" customFormat="true" ht="16.5" hidden="false" customHeight="false" outlineLevel="0" collapsed="false">
      <c r="A21" s="13" t="s">
        <v>68</v>
      </c>
      <c r="B21" s="13" t="s">
        <v>69</v>
      </c>
      <c r="C21" s="32" t="s">
        <v>34</v>
      </c>
      <c r="D21" s="14"/>
      <c r="E21" s="14"/>
      <c r="F21" s="14"/>
      <c r="G21" s="15" t="n">
        <v>15514000000</v>
      </c>
      <c r="H21" s="41" t="n">
        <v>31606000000</v>
      </c>
      <c r="I21" s="41" t="n">
        <v>39550000000</v>
      </c>
      <c r="J21" s="42" t="n">
        <v>53400000000</v>
      </c>
      <c r="K21" s="42" t="n">
        <v>75700000000</v>
      </c>
      <c r="L21" s="41" t="n">
        <v>95700000000</v>
      </c>
      <c r="M21" s="42" t="n">
        <v>115700000000</v>
      </c>
      <c r="N21" s="42" t="n">
        <v>136100000000</v>
      </c>
      <c r="O21" s="43" t="n">
        <v>183200000000</v>
      </c>
      <c r="P21" s="43" t="n">
        <v>258700000000</v>
      </c>
      <c r="Q21" s="16" t="n">
        <v>278900000000</v>
      </c>
      <c r="R21" s="16" t="n">
        <v>300500000000</v>
      </c>
      <c r="S21" s="16" t="n">
        <v>336800000000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6.5" hidden="false" customHeight="false" outlineLevel="0" collapsed="false">
      <c r="A22" s="18" t="s">
        <v>70</v>
      </c>
      <c r="B22" s="30" t="s">
        <v>71</v>
      </c>
      <c r="C22" s="20" t="s">
        <v>72</v>
      </c>
      <c r="D22" s="21"/>
      <c r="E22" s="21"/>
      <c r="F22" s="21"/>
      <c r="G22" s="22" t="n">
        <v>15514000000</v>
      </c>
      <c r="H22" s="23" t="n">
        <v>22151000000</v>
      </c>
      <c r="I22" s="23" t="n">
        <v>26716000000</v>
      </c>
      <c r="J22" s="24" t="n">
        <v>32300000000</v>
      </c>
      <c r="K22" s="24" t="n">
        <v>43400000000</v>
      </c>
      <c r="L22" s="23" t="n">
        <v>50700000000</v>
      </c>
      <c r="M22" s="24" t="n">
        <v>69600000000</v>
      </c>
      <c r="N22" s="24" t="n">
        <v>89100000000</v>
      </c>
      <c r="O22" s="25" t="n">
        <v>136100000000</v>
      </c>
      <c r="P22" s="25" t="n">
        <v>188200000000</v>
      </c>
      <c r="Q22" s="16" t="n">
        <v>198600000000</v>
      </c>
      <c r="R22" s="16" t="n">
        <v>227900000000</v>
      </c>
      <c r="S22" s="16" t="n">
        <v>254000000000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6.5" hidden="false" customHeight="false" outlineLevel="0" collapsed="false">
      <c r="B23" s="44" t="s">
        <v>73</v>
      </c>
      <c r="C23" s="19"/>
      <c r="D23" s="21"/>
      <c r="E23" s="21"/>
      <c r="F23" s="21"/>
      <c r="G23" s="24"/>
      <c r="H23" s="22"/>
      <c r="I23" s="22"/>
      <c r="J23" s="22"/>
      <c r="K23" s="22"/>
      <c r="L23" s="22"/>
      <c r="M23" s="24" t="n">
        <v>30000000000</v>
      </c>
      <c r="N23" s="24" t="n">
        <v>43700000000</v>
      </c>
      <c r="O23" s="25" t="s">
        <v>74</v>
      </c>
      <c r="P23" s="25" t="s">
        <v>74</v>
      </c>
      <c r="Q23" s="16" t="n">
        <v>128700000000</v>
      </c>
      <c r="R23" s="16" t="n">
        <v>138100000000</v>
      </c>
      <c r="S23" s="16" t="n">
        <v>160900000000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6.5" hidden="false" customHeight="false" outlineLevel="0" collapsed="false">
      <c r="A24" s="27" t="s">
        <v>75</v>
      </c>
      <c r="B24" s="29" t="s">
        <v>76</v>
      </c>
      <c r="C24" s="20" t="s">
        <v>77</v>
      </c>
      <c r="D24" s="21"/>
      <c r="E24" s="21"/>
      <c r="F24" s="21"/>
      <c r="G24" s="24"/>
      <c r="H24" s="23" t="n">
        <v>14660000000</v>
      </c>
      <c r="I24" s="23" t="n">
        <v>18902000000</v>
      </c>
      <c r="J24" s="24" t="n">
        <v>20400000000</v>
      </c>
      <c r="K24" s="24" t="n">
        <v>26500000000</v>
      </c>
      <c r="L24" s="22" t="n">
        <v>33600000000</v>
      </c>
      <c r="M24" s="24" t="n">
        <v>47400000000</v>
      </c>
      <c r="N24" s="24" t="n">
        <v>64300000000</v>
      </c>
      <c r="O24" s="25" t="n">
        <v>104700000000</v>
      </c>
      <c r="P24" s="25" t="n">
        <v>133600000000</v>
      </c>
      <c r="Q24" s="16" t="n">
        <v>139500000000</v>
      </c>
      <c r="R24" s="16" t="n">
        <v>150200000000</v>
      </c>
      <c r="S24" s="16" t="n">
        <v>160000000000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6.5" hidden="false" customHeight="false" outlineLevel="0" collapsed="false">
      <c r="B25" s="45" t="s">
        <v>78</v>
      </c>
      <c r="C25" s="19"/>
      <c r="D25" s="21"/>
      <c r="E25" s="21"/>
      <c r="F25" s="21"/>
      <c r="G25" s="24"/>
      <c r="H25" s="22"/>
      <c r="I25" s="22"/>
      <c r="J25" s="22"/>
      <c r="K25" s="22"/>
      <c r="L25" s="22"/>
      <c r="M25" s="24" t="n">
        <v>26600000000</v>
      </c>
      <c r="N25" s="24" t="n">
        <v>37900000000</v>
      </c>
      <c r="O25" s="25" t="n">
        <v>0</v>
      </c>
      <c r="P25" s="25" t="n">
        <v>0</v>
      </c>
      <c r="Q25" s="25" t="n">
        <v>0</v>
      </c>
      <c r="R25" s="25" t="n">
        <v>0</v>
      </c>
      <c r="S25" s="46" t="n">
        <v>0</v>
      </c>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6.5" hidden="false" customHeight="false" outlineLevel="0" collapsed="false">
      <c r="A26" s="26" t="s">
        <v>79</v>
      </c>
      <c r="B26" s="29" t="s">
        <v>80</v>
      </c>
      <c r="C26" s="20" t="s">
        <v>77</v>
      </c>
      <c r="D26" s="21"/>
      <c r="E26" s="21"/>
      <c r="F26" s="21"/>
      <c r="G26" s="24"/>
      <c r="H26" s="23" t="n">
        <v>4653000000</v>
      </c>
      <c r="I26" s="23" t="n">
        <v>4182000000</v>
      </c>
      <c r="J26" s="24" t="n">
        <v>6700000000</v>
      </c>
      <c r="K26" s="24" t="n">
        <v>10200000000</v>
      </c>
      <c r="L26" s="23" t="n">
        <v>11000000000</v>
      </c>
      <c r="M26" s="24" t="n">
        <v>14200000000</v>
      </c>
      <c r="N26" s="24" t="n">
        <v>14900000000</v>
      </c>
      <c r="O26" s="25" t="n">
        <v>22600000000</v>
      </c>
      <c r="P26" s="25" t="n">
        <v>36600000000</v>
      </c>
      <c r="Q26" s="16" t="n">
        <v>38200000000</v>
      </c>
      <c r="R26" s="16" t="n">
        <v>48200000000</v>
      </c>
      <c r="S26" s="16" t="n">
        <v>63700000000</v>
      </c>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6.5" hidden="false" customHeight="false" outlineLevel="0" collapsed="false">
      <c r="A27" s="26" t="s">
        <v>81</v>
      </c>
      <c r="B27" s="29" t="s">
        <v>82</v>
      </c>
      <c r="C27" s="20" t="s">
        <v>77</v>
      </c>
      <c r="D27" s="21"/>
      <c r="E27" s="21"/>
      <c r="F27" s="21"/>
      <c r="G27" s="24"/>
      <c r="H27" s="23" t="n">
        <v>652000000</v>
      </c>
      <c r="I27" s="23" t="n">
        <v>764000000</v>
      </c>
      <c r="J27" s="24" t="n">
        <v>500000000</v>
      </c>
      <c r="K27" s="24" t="n">
        <v>2200000000</v>
      </c>
      <c r="L27" s="23" t="n">
        <v>1700000000</v>
      </c>
      <c r="M27" s="24" t="n">
        <v>2700000000</v>
      </c>
      <c r="N27" s="24" t="n">
        <v>3000000000</v>
      </c>
      <c r="O27" s="25" t="n">
        <v>1900000000</v>
      </c>
      <c r="P27" s="25" t="n">
        <v>600000000</v>
      </c>
      <c r="Q27" s="16" t="n">
        <v>0</v>
      </c>
      <c r="R27" s="16" t="n">
        <v>700000000</v>
      </c>
      <c r="S27" s="16" t="n">
        <v>2100000000</v>
      </c>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6.5" hidden="false" customHeight="false" outlineLevel="0" collapsed="false">
      <c r="A28" s="29" t="s">
        <v>83</v>
      </c>
      <c r="B28" s="29" t="s">
        <v>83</v>
      </c>
      <c r="C28" s="20" t="s">
        <v>77</v>
      </c>
      <c r="D28" s="21"/>
      <c r="E28" s="21"/>
      <c r="F28" s="21"/>
      <c r="G28" s="24"/>
      <c r="H28" s="23" t="n">
        <v>177000000</v>
      </c>
      <c r="I28" s="23" t="n">
        <v>889000000</v>
      </c>
      <c r="J28" s="24" t="n">
        <v>1500000000</v>
      </c>
      <c r="K28" s="24" t="n">
        <v>2500000000</v>
      </c>
      <c r="L28" s="23" t="n">
        <v>2800000000</v>
      </c>
      <c r="M28" s="24" t="n">
        <v>3400000000</v>
      </c>
      <c r="N28" s="24" t="n">
        <v>5300000000</v>
      </c>
      <c r="O28" s="25" t="n">
        <v>4200000000</v>
      </c>
      <c r="P28" s="25" t="n">
        <v>11300000000</v>
      </c>
      <c r="Q28" s="16" t="n">
        <v>11500000000</v>
      </c>
      <c r="R28" s="16" t="n">
        <v>18900000000</v>
      </c>
      <c r="S28" s="16" t="n">
        <v>17500000000</v>
      </c>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6.5" hidden="false" customHeight="false" outlineLevel="0" collapsed="false">
      <c r="A29" s="27" t="s">
        <v>84</v>
      </c>
      <c r="B29" s="29" t="s">
        <v>85</v>
      </c>
      <c r="C29" s="20" t="s">
        <v>77</v>
      </c>
      <c r="D29" s="21"/>
      <c r="E29" s="21"/>
      <c r="F29" s="21"/>
      <c r="G29" s="24"/>
      <c r="H29" s="23" t="n">
        <v>2009000000</v>
      </c>
      <c r="I29" s="23" t="n">
        <v>1979000000</v>
      </c>
      <c r="J29" s="24" t="n">
        <v>3100000000</v>
      </c>
      <c r="K29" s="24" t="n">
        <v>2000000000</v>
      </c>
      <c r="L29" s="23" t="n">
        <v>1400000000</v>
      </c>
      <c r="M29" s="24" t="n">
        <v>1800000000</v>
      </c>
      <c r="N29" s="24" t="n">
        <v>1500000000</v>
      </c>
      <c r="O29" s="25" t="n">
        <v>2100000000</v>
      </c>
      <c r="P29" s="25" t="n">
        <v>5400000000</v>
      </c>
      <c r="Q29" s="16" t="n">
        <v>8400000000</v>
      </c>
      <c r="R29" s="16" t="n">
        <v>9400000000</v>
      </c>
      <c r="S29" s="16" t="n">
        <v>10200000000</v>
      </c>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6.5" hidden="false" customHeight="false" outlineLevel="0" collapsed="false">
      <c r="A30" s="26" t="s">
        <v>86</v>
      </c>
      <c r="B30" s="29" t="s">
        <v>87</v>
      </c>
      <c r="C30" s="20" t="s">
        <v>77</v>
      </c>
      <c r="D30" s="21"/>
      <c r="E30" s="21"/>
      <c r="F30" s="21"/>
      <c r="G30" s="24"/>
      <c r="H30" s="23" t="n">
        <v>0</v>
      </c>
      <c r="I30" s="23" t="n">
        <v>0</v>
      </c>
      <c r="J30" s="24" t="n">
        <v>100000000</v>
      </c>
      <c r="K30" s="24"/>
      <c r="L30" s="23" t="n">
        <v>100000000</v>
      </c>
      <c r="M30" s="24" t="n">
        <v>100000000</v>
      </c>
      <c r="N30" s="24" t="n">
        <v>100000000</v>
      </c>
      <c r="O30" s="25" t="n">
        <v>600000000</v>
      </c>
      <c r="P30" s="25" t="n">
        <v>800000000</v>
      </c>
      <c r="Q30" s="16" t="n">
        <v>1000000000</v>
      </c>
      <c r="R30" s="16" t="n">
        <v>400000000</v>
      </c>
      <c r="S30" s="16" t="n">
        <v>400000000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6.5" hidden="false" customHeight="false" outlineLevel="0" collapsed="false">
      <c r="A31" s="26" t="s">
        <v>88</v>
      </c>
      <c r="B31" s="30" t="s">
        <v>89</v>
      </c>
      <c r="C31" s="20" t="s">
        <v>72</v>
      </c>
      <c r="D31" s="21"/>
      <c r="E31" s="21"/>
      <c r="F31" s="21"/>
      <c r="G31" s="24"/>
      <c r="H31" s="23" t="n">
        <v>9455000000</v>
      </c>
      <c r="I31" s="23" t="n">
        <v>12834000000</v>
      </c>
      <c r="J31" s="24" t="n">
        <v>21100000000</v>
      </c>
      <c r="K31" s="24" t="n">
        <v>32300000000</v>
      </c>
      <c r="L31" s="23" t="n">
        <v>45000000000</v>
      </c>
      <c r="M31" s="24" t="n">
        <v>46100000000</v>
      </c>
      <c r="N31" s="24" t="n">
        <v>47000000000</v>
      </c>
      <c r="O31" s="25" t="n">
        <v>47100000000</v>
      </c>
      <c r="P31" s="25" t="n">
        <v>70500000000</v>
      </c>
      <c r="Q31" s="16" t="n">
        <v>80400000000</v>
      </c>
      <c r="R31" s="16" t="n">
        <v>72600000000</v>
      </c>
      <c r="S31" s="16" t="n">
        <v>82900000000</v>
      </c>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A32" s="27" t="s">
        <v>90</v>
      </c>
      <c r="B32" s="27" t="s">
        <v>90</v>
      </c>
      <c r="C32" s="20" t="s">
        <v>91</v>
      </c>
      <c r="D32" s="21"/>
      <c r="E32" s="21"/>
      <c r="F32" s="21"/>
      <c r="G32" s="24"/>
      <c r="H32" s="22"/>
      <c r="I32" s="22"/>
      <c r="J32" s="24" t="n">
        <v>1100000000</v>
      </c>
      <c r="K32" s="24" t="n">
        <v>1400000000</v>
      </c>
      <c r="L32" s="23" t="n">
        <v>1500000000</v>
      </c>
      <c r="M32" s="24"/>
      <c r="N32" s="24"/>
      <c r="O32" s="24"/>
      <c r="P32" s="24"/>
      <c r="Q32" s="24"/>
      <c r="R32" s="24"/>
      <c r="S32" s="46"/>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6.5" hidden="false" customHeight="false" outlineLevel="0" collapsed="false">
      <c r="A33" s="47" t="s">
        <v>92</v>
      </c>
      <c r="B33" s="47" t="s">
        <v>93</v>
      </c>
      <c r="C33" s="20" t="s">
        <v>91</v>
      </c>
      <c r="D33" s="21"/>
      <c r="E33" s="21"/>
      <c r="F33" s="21"/>
      <c r="G33" s="24"/>
      <c r="H33" s="22"/>
      <c r="I33" s="22"/>
      <c r="J33" s="24" t="n">
        <v>600000000</v>
      </c>
      <c r="K33" s="24" t="n">
        <v>800000000</v>
      </c>
      <c r="L33" s="23" t="n">
        <v>700000000</v>
      </c>
      <c r="M33" s="24" t="n">
        <v>2000000000</v>
      </c>
      <c r="N33" s="24" t="n">
        <v>2600000000</v>
      </c>
      <c r="O33" s="25"/>
      <c r="P33" s="25"/>
      <c r="Q33" s="25"/>
      <c r="R33" s="25"/>
      <c r="S33" s="46"/>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6.5" hidden="false" customHeight="false" outlineLevel="0" collapsed="false">
      <c r="A34" s="47" t="s">
        <v>94</v>
      </c>
      <c r="B34" s="47" t="s">
        <v>95</v>
      </c>
      <c r="C34" s="20" t="s">
        <v>91</v>
      </c>
      <c r="D34" s="21"/>
      <c r="E34" s="21"/>
      <c r="F34" s="21"/>
      <c r="G34" s="24"/>
      <c r="H34" s="22"/>
      <c r="I34" s="22"/>
      <c r="J34" s="24" t="n">
        <v>6200000000</v>
      </c>
      <c r="K34" s="24" t="n">
        <v>13000000000</v>
      </c>
      <c r="L34" s="23" t="n">
        <v>19300000000</v>
      </c>
      <c r="M34" s="24" t="n">
        <v>19700000000</v>
      </c>
      <c r="N34" s="24" t="n">
        <v>17400000000</v>
      </c>
      <c r="O34" s="25"/>
      <c r="P34" s="25"/>
      <c r="Q34" s="16" t="n">
        <v>27600000000</v>
      </c>
      <c r="R34" s="16" t="n">
        <v>21800000000</v>
      </c>
      <c r="S34" s="16" t="n">
        <v>24900000000</v>
      </c>
      <c r="Y34" s="6"/>
      <c r="Z34" s="6"/>
      <c r="AA34" s="6"/>
      <c r="AB34" s="6"/>
      <c r="AC34" s="6"/>
      <c r="AD34" s="6"/>
      <c r="AE34" s="6"/>
      <c r="AF34" s="6"/>
      <c r="AG34" s="6"/>
      <c r="AH34" s="6"/>
      <c r="AI34" s="6"/>
      <c r="AJ34" s="6"/>
      <c r="AK34" s="6"/>
      <c r="AL34" s="6"/>
      <c r="AM34" s="6"/>
      <c r="AN34" s="6"/>
      <c r="AO34" s="6"/>
      <c r="AP34" s="6"/>
      <c r="AQ34" s="6"/>
      <c r="AR34" s="6"/>
      <c r="AS34" s="6"/>
      <c r="AT34" s="6"/>
      <c r="AU34" s="6"/>
    </row>
    <row r="35" customFormat="false" ht="16.5" hidden="false" customHeight="false" outlineLevel="0" collapsed="false">
      <c r="A35" s="47" t="s">
        <v>96</v>
      </c>
      <c r="B35" s="47" t="s">
        <v>96</v>
      </c>
      <c r="C35" s="20" t="s">
        <v>91</v>
      </c>
      <c r="D35" s="21"/>
      <c r="E35" s="21"/>
      <c r="F35" s="21"/>
      <c r="G35" s="24"/>
      <c r="H35" s="22"/>
      <c r="I35" s="22"/>
      <c r="J35" s="24" t="n">
        <v>1000000000</v>
      </c>
      <c r="K35" s="24" t="n">
        <v>1800000000</v>
      </c>
      <c r="L35" s="23" t="n">
        <v>3200000000</v>
      </c>
      <c r="M35" s="24" t="n">
        <v>4400000000</v>
      </c>
      <c r="N35" s="24" t="n">
        <v>6100000000</v>
      </c>
      <c r="O35" s="25"/>
      <c r="P35" s="25"/>
      <c r="Q35" s="16" t="n">
        <v>8500000000</v>
      </c>
      <c r="R35" s="16" t="n">
        <v>8700000000</v>
      </c>
      <c r="S35" s="16" t="n">
        <v>9900000000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6.5" hidden="false" customHeight="false" outlineLevel="0" collapsed="false">
      <c r="A36" s="47" t="s">
        <v>97</v>
      </c>
      <c r="B36" s="47" t="s">
        <v>97</v>
      </c>
      <c r="C36" s="20" t="s">
        <v>91</v>
      </c>
      <c r="D36" s="21"/>
      <c r="E36" s="21"/>
      <c r="F36" s="21"/>
      <c r="G36" s="24"/>
      <c r="H36" s="22"/>
      <c r="I36" s="22"/>
      <c r="J36" s="24" t="n">
        <v>1000000000</v>
      </c>
      <c r="K36" s="24" t="n">
        <v>2100000000</v>
      </c>
      <c r="L36" s="23" t="n">
        <v>2200000000</v>
      </c>
      <c r="M36" s="24" t="n">
        <v>3300000000</v>
      </c>
      <c r="N36" s="24" t="n">
        <v>3700000000</v>
      </c>
      <c r="O36" s="25"/>
      <c r="P36" s="25"/>
      <c r="Q36" s="16" t="n">
        <v>7200000000</v>
      </c>
      <c r="R36" s="16" t="n">
        <v>9100000000</v>
      </c>
      <c r="S36" s="16" t="n">
        <v>10300000000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6.5" hidden="false" customHeight="false" outlineLevel="0" collapsed="false">
      <c r="A37" s="47" t="s">
        <v>98</v>
      </c>
      <c r="B37" s="47" t="s">
        <v>99</v>
      </c>
      <c r="C37" s="20" t="s">
        <v>91</v>
      </c>
      <c r="D37" s="21"/>
      <c r="E37" s="21"/>
      <c r="F37" s="21"/>
      <c r="G37" s="24"/>
      <c r="H37" s="22"/>
      <c r="I37" s="22"/>
      <c r="J37" s="24" t="n">
        <v>10200000000</v>
      </c>
      <c r="K37" s="24" t="n">
        <v>12000000000</v>
      </c>
      <c r="L37" s="23" t="n">
        <v>15800000000</v>
      </c>
      <c r="M37" s="24" t="n">
        <v>12200000000</v>
      </c>
      <c r="N37" s="24" t="n">
        <v>14600000000</v>
      </c>
      <c r="O37" s="25"/>
      <c r="P37" s="25"/>
      <c r="Q37" s="16" t="n">
        <v>22400000000</v>
      </c>
      <c r="R37" s="16" t="n">
        <v>24900000000</v>
      </c>
      <c r="S37" s="16" t="n">
        <v>28500000000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6.5" hidden="false" customHeight="false" outlineLevel="0" collapsed="false">
      <c r="A38" s="47" t="s">
        <v>100</v>
      </c>
      <c r="B38" s="47" t="s">
        <v>101</v>
      </c>
      <c r="C38" s="20" t="s">
        <v>91</v>
      </c>
      <c r="D38" s="21"/>
      <c r="E38" s="21"/>
      <c r="F38" s="21"/>
      <c r="G38" s="24"/>
      <c r="H38" s="22"/>
      <c r="I38" s="22"/>
      <c r="J38" s="24" t="n">
        <v>0</v>
      </c>
      <c r="K38" s="24" t="n">
        <v>0</v>
      </c>
      <c r="L38" s="23" t="n">
        <v>100000000</v>
      </c>
      <c r="M38" s="24" t="n">
        <v>0</v>
      </c>
      <c r="N38" s="24" t="n">
        <v>0</v>
      </c>
      <c r="O38" s="25"/>
      <c r="P38" s="25"/>
      <c r="Q38" s="25"/>
      <c r="R38" s="25"/>
      <c r="S38" s="46"/>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6.5" hidden="false" customHeight="false" outlineLevel="0" collapsed="false">
      <c r="A39" s="47" t="s">
        <v>102</v>
      </c>
      <c r="B39" s="47" t="s">
        <v>103</v>
      </c>
      <c r="C39" s="20" t="s">
        <v>91</v>
      </c>
      <c r="D39" s="21"/>
      <c r="E39" s="21"/>
      <c r="F39" s="21"/>
      <c r="G39" s="24"/>
      <c r="H39" s="22"/>
      <c r="I39" s="22"/>
      <c r="J39" s="24" t="n">
        <v>1000000000</v>
      </c>
      <c r="K39" s="24" t="n">
        <v>1100000000</v>
      </c>
      <c r="L39" s="23" t="n">
        <v>2300000000</v>
      </c>
      <c r="M39" s="24" t="n">
        <v>3700000000</v>
      </c>
      <c r="N39" s="24" t="n">
        <v>1500000000</v>
      </c>
      <c r="O39" s="25"/>
      <c r="P39" s="25"/>
      <c r="Q39" s="25"/>
      <c r="R39" s="25"/>
      <c r="S39" s="46"/>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6.5" hidden="false" customHeight="false" outlineLevel="0" collapsed="false">
      <c r="A40" s="47" t="s">
        <v>49</v>
      </c>
      <c r="B40" s="48" t="s">
        <v>49</v>
      </c>
      <c r="C40" s="20" t="s">
        <v>91</v>
      </c>
      <c r="D40" s="21"/>
      <c r="E40" s="21"/>
      <c r="F40" s="21"/>
      <c r="G40" s="24"/>
      <c r="H40" s="22"/>
      <c r="I40" s="22"/>
      <c r="J40" s="24" t="n">
        <f aca="false">J31-J32-J33-J34-J35-J36-J37-J38-J39</f>
        <v>0</v>
      </c>
      <c r="K40" s="24" t="n">
        <v>0</v>
      </c>
      <c r="L40" s="24" t="n">
        <v>0</v>
      </c>
      <c r="M40" s="24" t="n">
        <f aca="false">M31-M32-M33-M34-M35-M36-M37-M38-M39</f>
        <v>800000000</v>
      </c>
      <c r="N40" s="24" t="n">
        <f aca="false">N31-N32-N33-N34-N35-N36-N37-N38-N39</f>
        <v>1100000000</v>
      </c>
      <c r="O40" s="25"/>
      <c r="P40" s="25"/>
      <c r="Q40" s="16"/>
      <c r="R40" s="16" t="n">
        <v>9900000000</v>
      </c>
      <c r="S40" s="16" t="n">
        <v>16200000000</v>
      </c>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6.5" hidden="false" customHeight="false" outlineLevel="0" collapsed="false">
      <c r="B41" s="49" t="s">
        <v>104</v>
      </c>
      <c r="C41" s="49"/>
      <c r="D41" s="21"/>
      <c r="E41" s="21"/>
      <c r="F41" s="21"/>
      <c r="G41" s="22" t="n">
        <v>-219000000</v>
      </c>
      <c r="H41" s="23" t="n">
        <v>-1910000000</v>
      </c>
      <c r="I41" s="23" t="n">
        <v>1068000000</v>
      </c>
      <c r="J41" s="24" t="n">
        <v>5000000000</v>
      </c>
      <c r="K41" s="24" t="n">
        <v>4600000000</v>
      </c>
      <c r="L41" s="23" t="n">
        <v>5900000000</v>
      </c>
      <c r="M41" s="24" t="n">
        <v>1300000000</v>
      </c>
      <c r="N41" s="24" t="n">
        <v>7200000000</v>
      </c>
      <c r="O41" s="25"/>
      <c r="P41" s="25"/>
      <c r="Q41" s="25"/>
      <c r="R41" s="25"/>
      <c r="S41" s="46"/>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6.5" hidden="false" customHeight="false" outlineLevel="0" collapsed="false">
      <c r="B42" s="30" t="s">
        <v>105</v>
      </c>
      <c r="C42" s="19"/>
      <c r="D42" s="21"/>
      <c r="E42" s="21"/>
      <c r="F42" s="21"/>
      <c r="G42" s="22" t="n">
        <v>-9650000000</v>
      </c>
      <c r="H42" s="23" t="n">
        <v>-11983000000</v>
      </c>
      <c r="I42" s="23" t="n">
        <v>-13916000000</v>
      </c>
      <c r="J42" s="24" t="n">
        <v>-11700000000</v>
      </c>
      <c r="K42" s="24" t="n">
        <v>-14700000000</v>
      </c>
      <c r="L42" s="23" t="n">
        <v>-17200000000</v>
      </c>
      <c r="M42" s="24" t="n">
        <v>-28200000000</v>
      </c>
      <c r="N42" s="24" t="n">
        <v>-25500000000</v>
      </c>
      <c r="O42" s="25" t="n">
        <v>-44200000000</v>
      </c>
      <c r="P42" s="25" t="n">
        <v>-83600000000</v>
      </c>
      <c r="Q42" s="16" t="n">
        <v>-89500000000</v>
      </c>
      <c r="R42" s="16" t="n">
        <v>-127900000000</v>
      </c>
      <c r="S42" s="16" t="n">
        <v>-139700000000</v>
      </c>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6.5" hidden="false" customHeight="false" outlineLevel="0" collapsed="false">
      <c r="B43" s="30" t="s">
        <v>106</v>
      </c>
      <c r="C43" s="19"/>
      <c r="D43" s="21"/>
      <c r="E43" s="21"/>
      <c r="F43" s="21"/>
      <c r="G43" s="22" t="n">
        <v>-219000000</v>
      </c>
      <c r="H43" s="23" t="n">
        <v>-6795000000</v>
      </c>
      <c r="I43" s="23" t="n">
        <v>-3516000000</v>
      </c>
      <c r="J43" s="24" t="n">
        <v>3200000000</v>
      </c>
      <c r="K43" s="24" t="n">
        <v>-11100000000</v>
      </c>
      <c r="L43" s="23" t="n">
        <v>-8800000000</v>
      </c>
      <c r="M43" s="24" t="n">
        <v>-22100000000</v>
      </c>
      <c r="N43" s="24" t="n">
        <v>-9700000000</v>
      </c>
      <c r="O43" s="25" t="n">
        <v>-5400000000</v>
      </c>
      <c r="P43" s="25" t="n">
        <v>1900000000</v>
      </c>
      <c r="Q43" s="16" t="n">
        <v>-7000000000</v>
      </c>
      <c r="R43" s="16" t="n">
        <v>-20300000000</v>
      </c>
      <c r="S43" s="16" t="n">
        <v>200000000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6.5" hidden="false" customHeight="false" outlineLevel="0" collapsed="false">
      <c r="B44" s="44" t="s">
        <v>107</v>
      </c>
      <c r="C44" s="19"/>
      <c r="D44" s="21"/>
      <c r="E44" s="21"/>
      <c r="F44" s="21"/>
      <c r="G44" s="22"/>
      <c r="H44" s="22"/>
      <c r="I44" s="22"/>
      <c r="J44" s="22"/>
      <c r="K44" s="22"/>
      <c r="L44" s="23"/>
      <c r="M44" s="22"/>
      <c r="N44" s="22"/>
      <c r="O44" s="25" t="n">
        <v>36600000000</v>
      </c>
      <c r="P44" s="25" t="n">
        <v>-2000000000</v>
      </c>
      <c r="Q44" s="16" t="n">
        <v>0</v>
      </c>
      <c r="R44" s="16" t="n">
        <v>-2000000000</v>
      </c>
      <c r="S44" s="16" t="n">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6.5" hidden="false" customHeight="false" outlineLevel="0" collapsed="false">
      <c r="B45" s="30" t="s">
        <v>108</v>
      </c>
      <c r="C45" s="19"/>
      <c r="D45" s="21"/>
      <c r="E45" s="21"/>
      <c r="F45" s="21"/>
      <c r="G45" s="22"/>
      <c r="H45" s="22"/>
      <c r="I45" s="22"/>
      <c r="J45" s="22"/>
      <c r="K45" s="22"/>
      <c r="L45" s="22"/>
      <c r="M45" s="24" t="n">
        <v>-22100000000</v>
      </c>
      <c r="N45" s="24" t="n">
        <v>-9700000000</v>
      </c>
      <c r="O45" s="25" t="n">
        <v>-42000000000</v>
      </c>
      <c r="P45" s="25" t="n">
        <v>3900000000</v>
      </c>
      <c r="Q45" s="16" t="n">
        <v>-7000000000</v>
      </c>
      <c r="R45" s="16" t="n">
        <v>-18400000000</v>
      </c>
      <c r="S45" s="16" t="n">
        <v>200000000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6.5" hidden="false" customHeight="false" outlineLevel="0" collapsed="false">
      <c r="B46" s="30" t="s">
        <v>109</v>
      </c>
      <c r="C46" s="19"/>
      <c r="D46" s="21"/>
      <c r="E46" s="21"/>
      <c r="F46" s="21"/>
      <c r="G46" s="22" t="n">
        <v>-657000000</v>
      </c>
      <c r="H46" s="23" t="n">
        <v>1693000000</v>
      </c>
      <c r="I46" s="23" t="n">
        <v>357000000</v>
      </c>
      <c r="J46" s="24" t="n">
        <v>-2000000000</v>
      </c>
      <c r="K46" s="24" t="n">
        <v>1200000000</v>
      </c>
      <c r="L46" s="23" t="n">
        <v>9000000000</v>
      </c>
      <c r="M46" s="24" t="n">
        <v>9900000000</v>
      </c>
      <c r="N46" s="24" t="n">
        <v>12700000000</v>
      </c>
      <c r="O46" s="25" t="n">
        <v>9700000000</v>
      </c>
      <c r="P46" s="25" t="n">
        <v>13300000000</v>
      </c>
      <c r="Q46" s="16" t="n">
        <v>10500000000</v>
      </c>
      <c r="R46" s="16" t="n">
        <v>-700000000</v>
      </c>
      <c r="S46" s="16" t="n">
        <v>2800000000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6.5" hidden="false" customHeight="false" outlineLevel="0" collapsed="false">
      <c r="B47" s="19"/>
      <c r="C47" s="19"/>
      <c r="D47" s="21"/>
      <c r="E47" s="21"/>
      <c r="F47" s="21"/>
      <c r="G47" s="22"/>
      <c r="H47" s="23"/>
      <c r="I47" s="23"/>
      <c r="J47" s="24"/>
      <c r="K47" s="24"/>
      <c r="L47" s="23"/>
      <c r="M47" s="24"/>
      <c r="N47" s="24"/>
      <c r="O47" s="25"/>
      <c r="P47" s="25"/>
      <c r="Q47" s="25"/>
      <c r="R47" s="25"/>
      <c r="S47" s="46"/>
      <c r="Y47" s="6"/>
      <c r="Z47" s="6"/>
      <c r="AA47" s="6"/>
      <c r="AB47" s="6"/>
      <c r="AC47" s="6"/>
      <c r="AD47" s="6"/>
      <c r="AE47" s="6"/>
      <c r="AF47" s="6"/>
      <c r="AG47" s="6"/>
      <c r="AH47" s="6"/>
      <c r="AI47" s="6"/>
      <c r="AJ47" s="6"/>
      <c r="AK47" s="6"/>
      <c r="AL47" s="6"/>
      <c r="AM47" s="6"/>
      <c r="AN47" s="6"/>
      <c r="AO47" s="6"/>
      <c r="AP47" s="6"/>
      <c r="AQ47" s="6"/>
      <c r="AR47" s="6"/>
      <c r="AS47" s="6"/>
      <c r="AT47" s="6"/>
      <c r="AU47" s="6"/>
    </row>
    <row r="48" s="17" customFormat="true" ht="16.5" hidden="false" customHeight="false" outlineLevel="0" collapsed="false">
      <c r="A48" s="50" t="s">
        <v>110</v>
      </c>
      <c r="B48" s="51" t="s">
        <v>110</v>
      </c>
      <c r="C48" s="51" t="s">
        <v>34</v>
      </c>
      <c r="D48" s="14"/>
      <c r="E48" s="14"/>
      <c r="F48" s="14"/>
      <c r="G48" s="15" t="n">
        <v>876000000</v>
      </c>
      <c r="H48" s="41" t="n">
        <v>5102000000</v>
      </c>
      <c r="I48" s="41" t="n">
        <v>3158000000</v>
      </c>
      <c r="J48" s="42" t="n">
        <v>-3200000000</v>
      </c>
      <c r="K48" s="42" t="n">
        <v>7500000000</v>
      </c>
      <c r="L48" s="15" t="n">
        <v>-200000000</v>
      </c>
      <c r="M48" s="42" t="n">
        <v>8000000000</v>
      </c>
      <c r="N48" s="42" t="n">
        <v>-4300000000</v>
      </c>
      <c r="O48" s="52" t="n">
        <f aca="false">32300000000-O49</f>
        <v>31700000000</v>
      </c>
      <c r="P48" s="52" t="n">
        <f aca="false">-17200000000-P49</f>
        <v>-23800000000</v>
      </c>
      <c r="Q48" s="16" t="n">
        <v>-3500000000</v>
      </c>
      <c r="R48" s="16" t="n">
        <v>19100000000</v>
      </c>
      <c r="S48" s="16" t="n">
        <v>-3000000000</v>
      </c>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6.5" hidden="false" customHeight="false" outlineLevel="0" collapsed="false">
      <c r="B49" s="30" t="s">
        <v>111</v>
      </c>
      <c r="C49" s="20"/>
      <c r="D49" s="21"/>
      <c r="E49" s="21"/>
      <c r="F49" s="21"/>
      <c r="G49" s="22"/>
      <c r="H49" s="22" t="n">
        <v>0</v>
      </c>
      <c r="I49" s="22" t="n">
        <v>0</v>
      </c>
      <c r="J49" s="24" t="n">
        <v>2000000000</v>
      </c>
      <c r="K49" s="24" t="n">
        <v>2300000000</v>
      </c>
      <c r="L49" s="22" t="n">
        <v>100000000</v>
      </c>
      <c r="M49" s="24" t="n">
        <v>4100000000</v>
      </c>
      <c r="N49" s="24" t="n">
        <v>1300000000</v>
      </c>
      <c r="O49" s="25" t="n">
        <v>600000000</v>
      </c>
      <c r="P49" s="25" t="n">
        <v>6600000000</v>
      </c>
      <c r="Q49" s="16" t="n">
        <v>0</v>
      </c>
      <c r="R49" s="16" t="n">
        <v>0</v>
      </c>
      <c r="S49" s="16" t="n">
        <v>0</v>
      </c>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6.5" hidden="false" customHeight="false" outlineLevel="0" collapsed="false">
      <c r="A50" s="0" t="s">
        <v>112</v>
      </c>
      <c r="B50" s="30" t="s">
        <v>113</v>
      </c>
      <c r="C50" s="20" t="s">
        <v>114</v>
      </c>
      <c r="D50" s="21"/>
      <c r="E50" s="21"/>
      <c r="F50" s="21"/>
      <c r="G50" s="22" t="n">
        <v>0</v>
      </c>
      <c r="H50" s="23" t="n">
        <v>4886000000</v>
      </c>
      <c r="I50" s="23" t="n">
        <v>14754000000</v>
      </c>
      <c r="J50" s="24" t="n">
        <v>5300000000</v>
      </c>
      <c r="K50" s="24" t="n">
        <v>6100000000</v>
      </c>
      <c r="L50" s="22" t="n">
        <v>6100000000</v>
      </c>
      <c r="M50" s="24" t="n">
        <v>3700000000</v>
      </c>
      <c r="N50" s="24" t="n">
        <v>3400000000</v>
      </c>
      <c r="O50" s="25" t="n">
        <v>1800000000</v>
      </c>
      <c r="P50" s="25" t="n">
        <v>3400000000</v>
      </c>
      <c r="Q50" s="16" t="n">
        <v>1400000000</v>
      </c>
      <c r="R50" s="16" t="n">
        <v>1800000000</v>
      </c>
      <c r="S50" s="16" t="n">
        <v>1200000000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6.5" hidden="false" customHeight="false" outlineLevel="0" collapsed="false">
      <c r="A51" s="18" t="s">
        <v>115</v>
      </c>
      <c r="B51" s="30" t="s">
        <v>116</v>
      </c>
      <c r="C51" s="20" t="s">
        <v>114</v>
      </c>
      <c r="D51" s="21"/>
      <c r="E51" s="21"/>
      <c r="F51" s="21"/>
      <c r="G51" s="22" t="n">
        <v>876000000</v>
      </c>
      <c r="H51" s="23" t="n">
        <v>217000000</v>
      </c>
      <c r="I51" s="23" t="n">
        <v>-11596000000</v>
      </c>
      <c r="J51" s="24" t="n">
        <v>-8500000000</v>
      </c>
      <c r="K51" s="24" t="n">
        <v>1400000000</v>
      </c>
      <c r="L51" s="22" t="n">
        <v>-6300000000</v>
      </c>
      <c r="M51" s="24" t="n">
        <v>4300000000</v>
      </c>
      <c r="N51" s="24" t="n">
        <v>-7700000000</v>
      </c>
      <c r="O51" s="25" t="n">
        <v>29900000000</v>
      </c>
      <c r="P51" s="25" t="n">
        <v>-27200000000</v>
      </c>
      <c r="Q51" s="16" t="n">
        <v>-4900000000</v>
      </c>
      <c r="R51" s="16" t="n">
        <v>17200000000</v>
      </c>
      <c r="S51" s="16" t="n">
        <v>-4300000000</v>
      </c>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6.5" hidden="false" customHeight="false" outlineLevel="0" collapsed="false">
      <c r="A52" s="26" t="s">
        <v>117</v>
      </c>
      <c r="B52" s="27" t="s">
        <v>118</v>
      </c>
      <c r="C52" s="19" t="s">
        <v>119</v>
      </c>
      <c r="D52" s="21"/>
      <c r="E52" s="21"/>
      <c r="F52" s="21"/>
      <c r="G52" s="22"/>
      <c r="H52" s="22"/>
      <c r="I52" s="22"/>
      <c r="J52" s="22"/>
      <c r="K52" s="22"/>
      <c r="L52" s="22"/>
      <c r="M52" s="24" t="n">
        <v>4300000000</v>
      </c>
      <c r="N52" s="24" t="n">
        <v>-7700000000</v>
      </c>
      <c r="O52" s="22" t="n">
        <v>29900000000</v>
      </c>
      <c r="P52" s="22" t="n">
        <v>-27200000000</v>
      </c>
      <c r="Q52" s="16" t="n">
        <v>-4900000000</v>
      </c>
      <c r="R52" s="16" t="n">
        <v>17200000000</v>
      </c>
      <c r="S52" s="16" t="n">
        <v>-4300000000</v>
      </c>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6.5" hidden="false" customHeight="false" outlineLevel="0" collapsed="false">
      <c r="B53" s="0" t="s">
        <v>120</v>
      </c>
      <c r="C53" s="19"/>
      <c r="D53" s="21"/>
      <c r="E53" s="21"/>
      <c r="F53" s="21"/>
      <c r="G53" s="22"/>
      <c r="H53" s="22"/>
      <c r="I53" s="22"/>
      <c r="J53" s="22"/>
      <c r="K53" s="22"/>
      <c r="L53" s="22"/>
      <c r="M53" s="24" t="n">
        <v>3400000000</v>
      </c>
      <c r="N53" s="24" t="n">
        <v>-18800000000</v>
      </c>
      <c r="O53" s="22" t="n">
        <v>-5700000000</v>
      </c>
      <c r="P53" s="22" t="n">
        <v>-23500000000</v>
      </c>
      <c r="Q53" s="16" t="n">
        <v>-4700000000</v>
      </c>
      <c r="R53" s="16" t="n">
        <v>20300000000</v>
      </c>
      <c r="S53" s="16" t="n">
        <v>-4900000000</v>
      </c>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 hidden="false" customHeight="false" outlineLevel="0" collapsed="false">
      <c r="B54" s="0" t="s">
        <v>121</v>
      </c>
      <c r="C54" s="19"/>
      <c r="D54" s="21"/>
      <c r="E54" s="21"/>
      <c r="F54" s="21"/>
      <c r="G54" s="22"/>
      <c r="H54" s="22"/>
      <c r="I54" s="22"/>
      <c r="J54" s="22"/>
      <c r="K54" s="22"/>
      <c r="L54" s="22"/>
      <c r="M54" s="24" t="n">
        <v>3800000000</v>
      </c>
      <c r="N54" s="24" t="n">
        <v>-16500000000</v>
      </c>
      <c r="O54" s="22"/>
      <c r="P54" s="22"/>
      <c r="Q54" s="22"/>
      <c r="R54" s="22"/>
      <c r="S54" s="46"/>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 hidden="false" customHeight="false" outlineLevel="0" collapsed="false">
      <c r="B55" s="0" t="s">
        <v>122</v>
      </c>
      <c r="C55" s="19"/>
      <c r="D55" s="21"/>
      <c r="E55" s="21"/>
      <c r="F55" s="21"/>
      <c r="G55" s="22"/>
      <c r="H55" s="22"/>
      <c r="I55" s="22"/>
      <c r="J55" s="22"/>
      <c r="K55" s="22"/>
      <c r="L55" s="22"/>
      <c r="M55" s="24" t="n">
        <v>-500000000</v>
      </c>
      <c r="N55" s="24" t="n">
        <v>-2300000000</v>
      </c>
      <c r="O55" s="22"/>
      <c r="P55" s="22"/>
      <c r="Q55" s="22"/>
      <c r="R55" s="22"/>
      <c r="S55" s="46"/>
      <c r="Y55" s="6"/>
      <c r="Z55" s="6"/>
      <c r="AA55" s="6"/>
      <c r="AB55" s="6"/>
      <c r="AC55" s="6"/>
      <c r="AD55" s="6"/>
      <c r="AE55" s="6"/>
      <c r="AF55" s="6"/>
      <c r="AG55" s="6"/>
      <c r="AH55" s="6"/>
      <c r="AI55" s="6"/>
      <c r="AJ55" s="6"/>
      <c r="AK55" s="6"/>
      <c r="AL55" s="6"/>
      <c r="AM55" s="6"/>
      <c r="AN55" s="6"/>
      <c r="AO55" s="6"/>
      <c r="AP55" s="6"/>
      <c r="AQ55" s="6"/>
      <c r="AR55" s="6"/>
      <c r="AS55" s="6"/>
      <c r="AT55" s="6"/>
      <c r="AU55" s="6"/>
    </row>
    <row r="56" customFormat="false" ht="16.5" hidden="false" customHeight="false" outlineLevel="0" collapsed="false">
      <c r="B56" s="0" t="s">
        <v>123</v>
      </c>
      <c r="C56" s="19"/>
      <c r="D56" s="21"/>
      <c r="E56" s="21"/>
      <c r="F56" s="21"/>
      <c r="G56" s="22"/>
      <c r="H56" s="22"/>
      <c r="I56" s="22"/>
      <c r="J56" s="22"/>
      <c r="K56" s="22"/>
      <c r="L56" s="22"/>
      <c r="M56" s="24" t="n">
        <v>900000000</v>
      </c>
      <c r="N56" s="24" t="n">
        <v>11100000000</v>
      </c>
      <c r="O56" s="22" t="n">
        <v>35500000000</v>
      </c>
      <c r="P56" s="22" t="n">
        <v>-3700000000</v>
      </c>
      <c r="Q56" s="16" t="n">
        <v>-200000000</v>
      </c>
      <c r="R56" s="16" t="n">
        <v>-3100000000</v>
      </c>
      <c r="S56" s="16" t="n">
        <v>600000000</v>
      </c>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 hidden="false" customHeight="false" outlineLevel="0" collapsed="false">
      <c r="B57" s="0" t="s">
        <v>124</v>
      </c>
      <c r="C57" s="19"/>
      <c r="D57" s="21"/>
      <c r="E57" s="21"/>
      <c r="F57" s="21"/>
      <c r="G57" s="22"/>
      <c r="H57" s="22"/>
      <c r="I57" s="22"/>
      <c r="J57" s="22"/>
      <c r="K57" s="22"/>
      <c r="L57" s="22"/>
      <c r="M57" s="22"/>
      <c r="N57" s="22"/>
      <c r="O57" s="22" t="n">
        <v>900000000</v>
      </c>
      <c r="P57" s="22" t="n">
        <v>700000000</v>
      </c>
      <c r="Q57" s="22"/>
      <c r="R57" s="22"/>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 hidden="false" customHeight="false" outlineLevel="0" collapsed="false">
      <c r="B58" s="0" t="s">
        <v>125</v>
      </c>
      <c r="C58" s="19"/>
      <c r="D58" s="21"/>
      <c r="E58" s="21"/>
      <c r="F58" s="21"/>
      <c r="G58" s="22"/>
      <c r="H58" s="22"/>
      <c r="I58" s="22"/>
      <c r="J58" s="22"/>
      <c r="K58" s="22"/>
      <c r="L58" s="22"/>
      <c r="M58" s="22"/>
      <c r="N58" s="22"/>
      <c r="O58" s="22" t="n">
        <v>34600000000</v>
      </c>
      <c r="P58" s="22" t="n">
        <v>-4400000000</v>
      </c>
      <c r="Q58" s="22"/>
      <c r="R58" s="22"/>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B59" s="0" t="s">
        <v>126</v>
      </c>
      <c r="C59" s="19"/>
      <c r="D59" s="21"/>
      <c r="E59" s="21"/>
      <c r="F59" s="21"/>
      <c r="G59" s="22"/>
      <c r="H59" s="22"/>
      <c r="I59" s="22"/>
      <c r="J59" s="22"/>
      <c r="K59" s="22"/>
      <c r="L59" s="22"/>
      <c r="M59" s="22"/>
      <c r="N59" s="22"/>
      <c r="O59" s="22" t="n">
        <v>0</v>
      </c>
      <c r="P59" s="22" t="n">
        <v>0</v>
      </c>
      <c r="Q59" s="22"/>
      <c r="R59" s="22"/>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 hidden="false" customHeight="false" outlineLevel="0" collapsed="false">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 hidden="false" customHeight="false" outlineLevel="0" collapsed="false">
      <c r="G61" s="0" t="s">
        <v>127</v>
      </c>
      <c r="H61" s="0" t="s">
        <v>128</v>
      </c>
      <c r="I61" s="0" t="s">
        <v>128</v>
      </c>
      <c r="J61" s="0" t="s">
        <v>128</v>
      </c>
      <c r="K61" s="0" t="s">
        <v>128</v>
      </c>
      <c r="L61" s="0" t="s">
        <v>128</v>
      </c>
      <c r="M61" s="0" t="s">
        <v>128</v>
      </c>
      <c r="N61" s="0" t="s">
        <v>128</v>
      </c>
      <c r="O61" s="0" t="s">
        <v>128</v>
      </c>
      <c r="P61" s="0" t="s">
        <v>128</v>
      </c>
      <c r="Q61" s="0" t="s">
        <v>128</v>
      </c>
      <c r="R61" s="0" t="s">
        <v>128</v>
      </c>
      <c r="S61" s="0" t="s">
        <v>128</v>
      </c>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 hidden="false" customHeight="false" outlineLevel="0" collapsed="false">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 hidden="false" customHeight="false" outlineLevel="0" collapsed="false">
      <c r="B63" s="0" t="s">
        <v>129</v>
      </c>
      <c r="D63" s="53"/>
      <c r="E63" s="53"/>
      <c r="F63" s="53"/>
      <c r="G63" s="53" t="n">
        <f aca="false">G6-G7-G14</f>
        <v>0</v>
      </c>
      <c r="H63" s="53" t="n">
        <f aca="false">H6-H7-H14</f>
        <v>0</v>
      </c>
      <c r="I63" s="53" t="n">
        <f aca="false">I6-I7-I14</f>
        <v>0</v>
      </c>
      <c r="J63" s="53" t="n">
        <f aca="false">J6-J7-J14</f>
        <v>0</v>
      </c>
      <c r="K63" s="53" t="n">
        <f aca="false">K6-K7-K14</f>
        <v>0</v>
      </c>
      <c r="L63" s="53" t="n">
        <f aca="false">L6-L7-L14</f>
        <v>0</v>
      </c>
      <c r="M63" s="53" t="n">
        <f aca="false">M6-M7-M14</f>
        <v>0</v>
      </c>
      <c r="N63" s="53" t="n">
        <f aca="false">N6-N7-N14</f>
        <v>0</v>
      </c>
      <c r="O63" s="53" t="n">
        <f aca="false">O6-O7-O14</f>
        <v>0</v>
      </c>
      <c r="P63" s="53" t="n">
        <f aca="false">P6-P7-P14</f>
        <v>0</v>
      </c>
      <c r="Q63" s="53" t="n">
        <f aca="false">Q6-Q7-Q14</f>
        <v>0</v>
      </c>
      <c r="R63" s="53" t="n">
        <f aca="false">R6-R7-R14</f>
        <v>0</v>
      </c>
      <c r="S63" s="53" t="n">
        <f aca="false">S6-S7-S14</f>
        <v>0</v>
      </c>
      <c r="Y63" s="6"/>
      <c r="Z63" s="6"/>
      <c r="AA63" s="6"/>
      <c r="AB63" s="6"/>
      <c r="AC63" s="6"/>
      <c r="AD63" s="6"/>
      <c r="AE63" s="6"/>
      <c r="AF63" s="6"/>
      <c r="AG63" s="6"/>
      <c r="AH63" s="6"/>
      <c r="AI63" s="6"/>
      <c r="AJ63" s="6"/>
      <c r="AK63" s="6"/>
      <c r="AL63" s="6"/>
      <c r="AM63" s="6"/>
      <c r="AN63" s="6"/>
      <c r="AO63" s="6"/>
      <c r="AP63" s="6"/>
      <c r="AQ63" s="6"/>
      <c r="AR63" s="6"/>
      <c r="AS63" s="6"/>
      <c r="AT63" s="6"/>
      <c r="AU63" s="6"/>
    </row>
    <row r="64" customFormat="false" ht="15" hidden="false" customHeight="false" outlineLevel="0" collapsed="false">
      <c r="B64" s="0" t="s">
        <v>130</v>
      </c>
      <c r="D64" s="53"/>
      <c r="E64" s="53"/>
      <c r="F64" s="53"/>
      <c r="G64" s="54" t="n">
        <f aca="false">G7-G8-G13</f>
        <v>5864000000</v>
      </c>
      <c r="H64" s="53" t="n">
        <f aca="false">H7-H8-H13</f>
        <v>0</v>
      </c>
      <c r="I64" s="53" t="n">
        <f aca="false">I7-I8-I13</f>
        <v>0</v>
      </c>
      <c r="J64" s="53" t="n">
        <f aca="false">J7-J8-J13</f>
        <v>100000000</v>
      </c>
      <c r="K64" s="53" t="n">
        <f aca="false">K7-K8-K13</f>
        <v>0</v>
      </c>
      <c r="L64" s="53" t="n">
        <f aca="false">L7-L8-L13</f>
        <v>0</v>
      </c>
      <c r="M64" s="53" t="n">
        <f aca="false">M7-M8-M13</f>
        <v>0</v>
      </c>
      <c r="N64" s="53" t="n">
        <f aca="false">N7-N8-N13</f>
        <v>0</v>
      </c>
      <c r="O64" s="53" t="n">
        <f aca="false">O7-O8-O13</f>
        <v>-100000000</v>
      </c>
      <c r="P64" s="53" t="n">
        <f aca="false">P7-P8-P13</f>
        <v>100000000</v>
      </c>
      <c r="Q64" s="53" t="n">
        <f aca="false">Q7-Q8-Q13</f>
        <v>0</v>
      </c>
      <c r="R64" s="53" t="n">
        <f aca="false">R7-R8-R13</f>
        <v>-100000000</v>
      </c>
      <c r="S64" s="53" t="n">
        <f aca="false">S7-S8-S13</f>
        <v>100000000</v>
      </c>
      <c r="Y64" s="6"/>
      <c r="Z64" s="6"/>
      <c r="AA64" s="6"/>
      <c r="AB64" s="6"/>
      <c r="AC64" s="6"/>
      <c r="AD64" s="6"/>
      <c r="AE64" s="6"/>
      <c r="AF64" s="6"/>
      <c r="AG64" s="6"/>
      <c r="AH64" s="6"/>
      <c r="AI64" s="6"/>
      <c r="AJ64" s="6"/>
      <c r="AK64" s="6"/>
      <c r="AL64" s="6"/>
      <c r="AM64" s="6"/>
      <c r="AN64" s="6"/>
      <c r="AO64" s="6"/>
      <c r="AP64" s="6"/>
      <c r="AQ64" s="6"/>
      <c r="AR64" s="6"/>
      <c r="AS64" s="6"/>
      <c r="AT64" s="6"/>
      <c r="AU64" s="6"/>
    </row>
    <row r="65" customFormat="false" ht="15" hidden="false" customHeight="false" outlineLevel="0" collapsed="false">
      <c r="B65" s="0" t="s">
        <v>131</v>
      </c>
      <c r="D65" s="53"/>
      <c r="E65" s="53"/>
      <c r="F65" s="53"/>
      <c r="G65" s="53" t="n">
        <f aca="false">G8-G9-G10-G11-G12</f>
        <v>0</v>
      </c>
      <c r="H65" s="53" t="n">
        <f aca="false">H8-H9-H10-H11-H12</f>
        <v>-1000000</v>
      </c>
      <c r="I65" s="53" t="n">
        <f aca="false">I8-I9-I10-I11-I12</f>
        <v>0</v>
      </c>
      <c r="J65" s="53" t="n">
        <f aca="false">J8-J9-J10-J11-J12</f>
        <v>0</v>
      </c>
      <c r="K65" s="53" t="n">
        <f aca="false">K8-K9-K10-K11-K12</f>
        <v>0</v>
      </c>
      <c r="L65" s="53" t="n">
        <f aca="false">L8-L9-L10-L11-L12</f>
        <v>0</v>
      </c>
      <c r="M65" s="53" t="n">
        <f aca="false">M8-M9-M10-M11-M12</f>
        <v>0</v>
      </c>
      <c r="N65" s="53" t="n">
        <f aca="false">N8-N9-N10-N11-N12</f>
        <v>0</v>
      </c>
      <c r="O65" s="53" t="n">
        <f aca="false">O8-O9-O10-O11-O12</f>
        <v>0</v>
      </c>
      <c r="P65" s="53" t="n">
        <f aca="false">P8-P9-P10-P11-P12</f>
        <v>-100000000</v>
      </c>
      <c r="Q65" s="53" t="n">
        <f aca="false">Q8-Q9-Q10-Q11-Q12</f>
        <v>0</v>
      </c>
      <c r="R65" s="53" t="n">
        <f aca="false">R8-R9-R10-R11-R12</f>
        <v>99999999.9999981</v>
      </c>
      <c r="S65" s="53" t="n">
        <f aca="false">S8-S9-S10-S11-S12</f>
        <v>-100000000</v>
      </c>
      <c r="Y65" s="6"/>
      <c r="Z65" s="6"/>
      <c r="AA65" s="6"/>
      <c r="AB65" s="6"/>
      <c r="AC65" s="6"/>
      <c r="AD65" s="6"/>
      <c r="AE65" s="6"/>
      <c r="AF65" s="6"/>
      <c r="AG65" s="6"/>
      <c r="AH65" s="6"/>
      <c r="AI65" s="6"/>
      <c r="AJ65" s="6"/>
      <c r="AK65" s="6"/>
      <c r="AL65" s="6"/>
      <c r="AM65" s="6"/>
      <c r="AN65" s="6"/>
      <c r="AO65" s="6"/>
      <c r="AP65" s="6"/>
      <c r="AQ65" s="6"/>
      <c r="AR65" s="6"/>
      <c r="AS65" s="6"/>
      <c r="AT65" s="6"/>
      <c r="AU65" s="6"/>
    </row>
    <row r="66" customFormat="false" ht="15" hidden="false" customHeight="false" outlineLevel="0" collapsed="false">
      <c r="B66" s="0" t="s">
        <v>132</v>
      </c>
      <c r="D66" s="53"/>
      <c r="E66" s="53"/>
      <c r="F66" s="53"/>
      <c r="G66" s="53" t="n">
        <f aca="false">G14-G15-G20</f>
        <v>0</v>
      </c>
      <c r="H66" s="53" t="n">
        <f aca="false">H14-H15-H20</f>
        <v>0</v>
      </c>
      <c r="I66" s="53" t="n">
        <f aca="false">I14-I15-I20</f>
        <v>0</v>
      </c>
      <c r="J66" s="53" t="n">
        <f aca="false">J14-J15-J20</f>
        <v>0</v>
      </c>
      <c r="K66" s="53" t="n">
        <f aca="false">K14-K15-K20</f>
        <v>0</v>
      </c>
      <c r="L66" s="53" t="n">
        <f aca="false">L14-L15-L20</f>
        <v>0</v>
      </c>
      <c r="M66" s="53" t="n">
        <f aca="false">M14-M15-M20</f>
        <v>0</v>
      </c>
      <c r="N66" s="53" t="n">
        <f aca="false">N14-N15-N20</f>
        <v>0</v>
      </c>
      <c r="O66" s="53" t="n">
        <f aca="false">O14-O15-O20</f>
        <v>0</v>
      </c>
      <c r="P66" s="53" t="n">
        <f aca="false">P14-P15-P20</f>
        <v>0</v>
      </c>
      <c r="Q66" s="53" t="n">
        <f aca="false">Q14-Q15-Q20</f>
        <v>0</v>
      </c>
      <c r="R66" s="53" t="n">
        <f aca="false">R14-R15-R20</f>
        <v>0</v>
      </c>
      <c r="S66" s="53" t="n">
        <f aca="false">S14-S15-S20</f>
        <v>0</v>
      </c>
      <c r="Y66" s="6"/>
      <c r="Z66" s="6"/>
      <c r="AA66" s="6"/>
      <c r="AB66" s="6"/>
      <c r="AC66" s="6"/>
      <c r="AD66" s="6"/>
      <c r="AE66" s="6"/>
      <c r="AF66" s="6"/>
      <c r="AG66" s="6"/>
      <c r="AH66" s="6"/>
      <c r="AI66" s="6"/>
      <c r="AJ66" s="6"/>
      <c r="AK66" s="6"/>
      <c r="AL66" s="6"/>
      <c r="AM66" s="6"/>
      <c r="AN66" s="6"/>
      <c r="AO66" s="6"/>
      <c r="AP66" s="6"/>
      <c r="AQ66" s="6"/>
      <c r="AR66" s="6"/>
      <c r="AS66" s="6"/>
      <c r="AT66" s="6"/>
      <c r="AU66" s="6"/>
    </row>
    <row r="67" customFormat="false" ht="15" hidden="false" customHeight="false" outlineLevel="0" collapsed="false">
      <c r="B67" s="0" t="s">
        <v>133</v>
      </c>
      <c r="D67" s="53"/>
      <c r="E67" s="53"/>
      <c r="F67" s="53"/>
      <c r="G67" s="54" t="n">
        <f aca="false">G15-G16-G17-G18-G19</f>
        <v>9430000000</v>
      </c>
      <c r="H67" s="53" t="n">
        <f aca="false">H15-H16-H17-H18-H19</f>
        <v>0</v>
      </c>
      <c r="I67" s="53" t="n">
        <f aca="false">I15-I16-I17-I18-I19</f>
        <v>-1000000</v>
      </c>
      <c r="J67" s="53" t="n">
        <f aca="false">J15-J16-J17-J18-J19</f>
        <v>-100000000</v>
      </c>
      <c r="K67" s="53" t="n">
        <f aca="false">K15-K16-K17-K18-K19</f>
        <v>100000000</v>
      </c>
      <c r="L67" s="53" t="n">
        <f aca="false">L15-L16-L17-L18-L19</f>
        <v>0</v>
      </c>
      <c r="M67" s="53" t="n">
        <f aca="false">M15-M16-M17-M18-M19</f>
        <v>0</v>
      </c>
      <c r="N67" s="53" t="n">
        <f aca="false">N15-N16-N17-N18-N19</f>
        <v>0</v>
      </c>
      <c r="O67" s="53" t="n">
        <f aca="false">O15-O16-O17-O18-O19</f>
        <v>-100000000</v>
      </c>
      <c r="P67" s="53" t="n">
        <f aca="false">P15-P16-P17-P18-P19</f>
        <v>0</v>
      </c>
      <c r="Q67" s="53" t="n">
        <f aca="false">Q15-Q16-Q17-Q18-Q19</f>
        <v>0</v>
      </c>
      <c r="R67" s="53" t="n">
        <f aca="false">R15-R16-R17-R18-R19</f>
        <v>-7.62939453125E-006</v>
      </c>
      <c r="S67" s="53" t="n">
        <f aca="false">S15-S16-S17-S18-S19</f>
        <v>0</v>
      </c>
      <c r="Y67" s="6"/>
      <c r="Z67" s="6"/>
      <c r="AA67" s="6"/>
      <c r="AB67" s="6"/>
      <c r="AC67" s="6"/>
      <c r="AD67" s="6"/>
      <c r="AE67" s="6"/>
      <c r="AF67" s="6"/>
      <c r="AG67" s="6"/>
      <c r="AH67" s="6"/>
      <c r="AI67" s="6"/>
      <c r="AJ67" s="6"/>
      <c r="AK67" s="6"/>
      <c r="AL67" s="6"/>
      <c r="AM67" s="6"/>
      <c r="AN67" s="6"/>
      <c r="AO67" s="6"/>
      <c r="AP67" s="6"/>
      <c r="AQ67" s="6"/>
      <c r="AR67" s="6"/>
      <c r="AS67" s="6"/>
      <c r="AT67" s="6"/>
      <c r="AU67" s="6"/>
    </row>
    <row r="68" customFormat="false" ht="15" hidden="false" customHeight="false" outlineLevel="0" collapsed="false">
      <c r="B68" s="0" t="s">
        <v>134</v>
      </c>
      <c r="G68" s="55" t="n">
        <f aca="false">G21-G31-G22</f>
        <v>0</v>
      </c>
      <c r="H68" s="55" t="n">
        <f aca="false">H21-H31-H22</f>
        <v>0</v>
      </c>
      <c r="I68" s="55" t="n">
        <f aca="false">I21-I31-I22</f>
        <v>0</v>
      </c>
      <c r="J68" s="55" t="n">
        <f aca="false">J21-J31-J22</f>
        <v>0</v>
      </c>
      <c r="K68" s="55" t="n">
        <f aca="false">K21-K31-K22</f>
        <v>0</v>
      </c>
      <c r="L68" s="55" t="n">
        <f aca="false">L21-L31-L22</f>
        <v>0</v>
      </c>
      <c r="M68" s="55" t="n">
        <f aca="false">M21-M31-M22</f>
        <v>0</v>
      </c>
      <c r="N68" s="55" t="n">
        <f aca="false">N21-N31-N22</f>
        <v>0</v>
      </c>
      <c r="O68" s="55" t="n">
        <f aca="false">O21-O31-O22</f>
        <v>0</v>
      </c>
      <c r="P68" s="55" t="n">
        <f aca="false">P21-P31-P22</f>
        <v>0</v>
      </c>
      <c r="Q68" s="55" t="n">
        <f aca="false">Q21-Q31-Q22</f>
        <v>-100000000</v>
      </c>
      <c r="R68" s="55" t="n">
        <f aca="false">R21-R31-R22</f>
        <v>0</v>
      </c>
      <c r="S68" s="55" t="n">
        <f aca="false">S21-S31-S22</f>
        <v>-100000000</v>
      </c>
      <c r="Y68" s="6"/>
      <c r="Z68" s="6"/>
      <c r="AA68" s="6"/>
      <c r="AB68" s="6"/>
      <c r="AC68" s="6"/>
      <c r="AD68" s="6"/>
      <c r="AE68" s="6"/>
      <c r="AF68" s="6"/>
      <c r="AG68" s="6"/>
      <c r="AH68" s="6"/>
      <c r="AI68" s="6"/>
      <c r="AJ68" s="6"/>
      <c r="AK68" s="6"/>
      <c r="AL68" s="6"/>
      <c r="AM68" s="6"/>
      <c r="AN68" s="6"/>
      <c r="AO68" s="6"/>
      <c r="AP68" s="6"/>
      <c r="AQ68" s="6"/>
      <c r="AR68" s="6"/>
      <c r="AS68" s="6"/>
      <c r="AT68" s="6"/>
      <c r="AU68" s="6"/>
    </row>
    <row r="69" customFormat="false" ht="15" hidden="false" customHeight="false" outlineLevel="0" collapsed="false">
      <c r="B69" s="0" t="s">
        <v>135</v>
      </c>
      <c r="G69" s="56" t="n">
        <f aca="false">G22-G24-G26-G27-G28-G29-G30</f>
        <v>15514000000</v>
      </c>
      <c r="H69" s="55" t="n">
        <f aca="false">H22-H24-H26-H27-H28-H29-H30</f>
        <v>0</v>
      </c>
      <c r="I69" s="55" t="n">
        <f aca="false">I22-I24-I26-I27-I28-I29-I30</f>
        <v>0</v>
      </c>
      <c r="J69" s="55" t="n">
        <f aca="false">J22-J24-J26-J27-J28-J29-J30</f>
        <v>-3.814697265625E-006</v>
      </c>
      <c r="K69" s="55" t="n">
        <f aca="false">K22-K24-K26-K27-K28-K29-K30</f>
        <v>0</v>
      </c>
      <c r="L69" s="55" t="n">
        <f aca="false">L22-L24-L26-L27-L28-L29-L30</f>
        <v>100000000</v>
      </c>
      <c r="M69" s="55" t="n">
        <f aca="false">M22-M24-M26-M27-M28-M29-M30</f>
        <v>0</v>
      </c>
      <c r="N69" s="55" t="n">
        <f aca="false">N22-N24-N26-N27-N28-N29-N30</f>
        <v>0</v>
      </c>
      <c r="O69" s="55" t="n">
        <f aca="false">O22-O24-O26-O27-O28-O29-O30</f>
        <v>0</v>
      </c>
      <c r="P69" s="55" t="n">
        <f aca="false">P22-P24-P26-P27-P28-P29-P30</f>
        <v>-100000000</v>
      </c>
      <c r="Q69" s="55" t="n">
        <f aca="false">Q22-Q24-Q26-Q27-Q28-Q29-Q30</f>
        <v>0</v>
      </c>
      <c r="R69" s="55" t="n">
        <f aca="false">R22-R24-R26-R27-R28-R29-R30</f>
        <v>100000000</v>
      </c>
      <c r="S69" s="55" t="n">
        <f aca="false">S22-S24-S26-S27-S28-S29-S30</f>
        <v>100000000</v>
      </c>
      <c r="Y69" s="6"/>
      <c r="Z69" s="6"/>
      <c r="AA69" s="6"/>
      <c r="AB69" s="6"/>
      <c r="AC69" s="6"/>
      <c r="AD69" s="6"/>
      <c r="AE69" s="6"/>
      <c r="AF69" s="6"/>
      <c r="AG69" s="6"/>
      <c r="AH69" s="6"/>
      <c r="AI69" s="6"/>
      <c r="AJ69" s="6"/>
      <c r="AK69" s="6"/>
      <c r="AL69" s="6"/>
      <c r="AM69" s="6"/>
      <c r="AN69" s="6"/>
      <c r="AO69" s="6"/>
      <c r="AP69" s="6"/>
      <c r="AQ69" s="6"/>
      <c r="AR69" s="6"/>
      <c r="AS69" s="6"/>
      <c r="AT69" s="6"/>
      <c r="AU69" s="6"/>
    </row>
    <row r="70" customFormat="false" ht="15" hidden="false" customHeight="false" outlineLevel="0" collapsed="false">
      <c r="B70" s="0" t="s">
        <v>136</v>
      </c>
      <c r="G70" s="55" t="n">
        <f aca="false">G31-G32-G33-G34-G35-G36-G38-G39-G37-G40</f>
        <v>0</v>
      </c>
      <c r="H70" s="56" t="n">
        <f aca="false">H31-H32-H33-H34-H35-H36-H38-H39-H37-H40</f>
        <v>9455000000</v>
      </c>
      <c r="I70" s="56" t="n">
        <f aca="false">I31-I32-I33-I34-I35-I36-I38-I39-I37-I40</f>
        <v>12834000000</v>
      </c>
      <c r="J70" s="55" t="n">
        <f aca="false">J31-J32-J33-J34-J35-J36-J38-J39-J37-J40</f>
        <v>0</v>
      </c>
      <c r="K70" s="55" t="n">
        <f aca="false">K31-K32-K33-K34-K35-K36-K38-K39-K37-K40</f>
        <v>99999999.9999962</v>
      </c>
      <c r="L70" s="55" t="n">
        <f aca="false">L31-L32-L33-L34-L35-L36-L38-L39-L37-L40</f>
        <v>-100000000</v>
      </c>
      <c r="M70" s="55" t="n">
        <f aca="false">M31-M32-M33-M34-M35-M36-M38-M39-M37-M40</f>
        <v>0</v>
      </c>
      <c r="N70" s="55" t="n">
        <f aca="false">N31-N32-N33-N34-N35-N36-N38-N39-N37-N40</f>
        <v>0</v>
      </c>
      <c r="O70" s="56" t="n">
        <f aca="false">O31-O32-O33-O34-O35-O36-O38-O39-O37-O40</f>
        <v>47100000000</v>
      </c>
      <c r="P70" s="56" t="n">
        <f aca="false">P31-P32-P33-P34-P35-P36-P38-P39-P37-P40</f>
        <v>70500000000</v>
      </c>
      <c r="Q70" s="56" t="n">
        <f aca="false">Q31-Q32-Q33-Q34-Q35-Q36-Q38-Q39-Q37-Q40</f>
        <v>14700000000</v>
      </c>
      <c r="R70" s="56" t="n">
        <f aca="false">R31-R32-R33-R34-R35-R36-R38-R39-R37-R40</f>
        <v>-1800000000</v>
      </c>
      <c r="S70" s="56" t="n">
        <f aca="false">S31-S32-S33-S34-S35-S36-S38-S39-S37-S40</f>
        <v>-6900000000</v>
      </c>
      <c r="Y70" s="6"/>
      <c r="Z70" s="6"/>
      <c r="AA70" s="6"/>
      <c r="AB70" s="6"/>
      <c r="AC70" s="6"/>
      <c r="AD70" s="6"/>
      <c r="AE70" s="6"/>
      <c r="AF70" s="6"/>
      <c r="AG70" s="6"/>
      <c r="AH70" s="6"/>
      <c r="AI70" s="6"/>
      <c r="AJ70" s="6"/>
      <c r="AK70" s="6"/>
      <c r="AL70" s="6"/>
      <c r="AM70" s="6"/>
      <c r="AN70" s="6"/>
      <c r="AO70" s="6"/>
      <c r="AP70" s="6"/>
      <c r="AQ70" s="6"/>
      <c r="AR70" s="6"/>
      <c r="AS70" s="6"/>
      <c r="AT70" s="6"/>
      <c r="AU70" s="6"/>
    </row>
    <row r="71" customFormat="false" ht="15" hidden="false" customHeight="false" outlineLevel="0" collapsed="false">
      <c r="B71" s="0" t="s">
        <v>137</v>
      </c>
      <c r="G71" s="55" t="n">
        <f aca="false">G48-G50-G51</f>
        <v>0</v>
      </c>
      <c r="H71" s="55" t="n">
        <f aca="false">H48-H50-H51</f>
        <v>-1000000</v>
      </c>
      <c r="I71" s="55" t="n">
        <f aca="false">I48-I50-I51</f>
        <v>0</v>
      </c>
      <c r="J71" s="55" t="n">
        <f aca="false">J48-J50-J51</f>
        <v>0</v>
      </c>
      <c r="K71" s="55" t="n">
        <f aca="false">K48-K50-K51</f>
        <v>0</v>
      </c>
      <c r="L71" s="55" t="n">
        <f aca="false">L48-L50-L51</f>
        <v>0</v>
      </c>
      <c r="M71" s="55" t="n">
        <f aca="false">M48-M50-M51</f>
        <v>0</v>
      </c>
      <c r="N71" s="55" t="n">
        <f aca="false">N48-N50-N51</f>
        <v>0</v>
      </c>
      <c r="O71" s="55" t="n">
        <f aca="false">O48-O50-O51</f>
        <v>0</v>
      </c>
      <c r="P71" s="55" t="n">
        <f aca="false">P48-P50-P51</f>
        <v>0</v>
      </c>
      <c r="Q71" s="55" t="n">
        <f aca="false">Q48-Q50-Q51</f>
        <v>0</v>
      </c>
      <c r="R71" s="55" t="n">
        <f aca="false">R48-R50-R51</f>
        <v>100000000</v>
      </c>
      <c r="S71" s="55" t="n">
        <f aca="false">S48-S50-S51</f>
        <v>100000000</v>
      </c>
      <c r="Y71" s="6"/>
      <c r="Z71" s="6"/>
      <c r="AA71" s="6"/>
      <c r="AB71" s="6"/>
      <c r="AC71" s="6"/>
      <c r="AD71" s="6"/>
      <c r="AE71" s="6"/>
      <c r="AF71" s="6"/>
      <c r="AG71" s="6"/>
      <c r="AH71" s="6"/>
      <c r="AI71" s="6"/>
      <c r="AJ71" s="6"/>
      <c r="AK71" s="6"/>
      <c r="AL71" s="6"/>
      <c r="AM71" s="6"/>
      <c r="AN71" s="6"/>
      <c r="AO71" s="6"/>
      <c r="AP71" s="6"/>
      <c r="AQ71" s="6"/>
      <c r="AR71" s="6"/>
      <c r="AS71" s="6"/>
      <c r="AT71" s="6"/>
      <c r="AU71" s="6"/>
    </row>
    <row r="72" customFormat="false" ht="15" hidden="false" customHeight="false" outlineLevel="0" collapsed="false">
      <c r="B72" s="0" t="s">
        <v>138</v>
      </c>
      <c r="G72" s="56" t="n">
        <f aca="false">G51-G52</f>
        <v>876000000</v>
      </c>
      <c r="H72" s="56" t="n">
        <f aca="false">H51-H52</f>
        <v>217000000</v>
      </c>
      <c r="I72" s="56" t="n">
        <f aca="false">I51-I52</f>
        <v>-11596000000</v>
      </c>
      <c r="J72" s="56" t="n">
        <f aca="false">J51-J52</f>
        <v>-8500000000</v>
      </c>
      <c r="K72" s="56" t="n">
        <f aca="false">K51-K52</f>
        <v>1400000000</v>
      </c>
      <c r="L72" s="56" t="n">
        <f aca="false">L51-L52</f>
        <v>-6300000000</v>
      </c>
      <c r="M72" s="55" t="n">
        <f aca="false">M51-M52</f>
        <v>0</v>
      </c>
      <c r="N72" s="55" t="n">
        <f aca="false">N51-N52</f>
        <v>0</v>
      </c>
      <c r="O72" s="55" t="n">
        <f aca="false">O51-O52</f>
        <v>0</v>
      </c>
      <c r="P72" s="55" t="n">
        <f aca="false">P51-P52</f>
        <v>0</v>
      </c>
      <c r="Q72" s="55" t="n">
        <f aca="false">Q51-Q52</f>
        <v>0</v>
      </c>
      <c r="R72" s="55" t="n">
        <f aca="false">R51-R52</f>
        <v>0</v>
      </c>
      <c r="S72" s="55" t="n">
        <f aca="false">S51-S52</f>
        <v>0</v>
      </c>
      <c r="Y72" s="6"/>
      <c r="Z72" s="6"/>
      <c r="AA72" s="6"/>
      <c r="AB72" s="6"/>
      <c r="AC72" s="6"/>
      <c r="AD72" s="6"/>
      <c r="AE72" s="6"/>
      <c r="AF72" s="6"/>
      <c r="AG72" s="6"/>
      <c r="AH72" s="6"/>
      <c r="AI72" s="6"/>
      <c r="AJ72" s="6"/>
      <c r="AK72" s="6"/>
      <c r="AL72" s="6"/>
      <c r="AM72" s="6"/>
      <c r="AN72" s="6"/>
      <c r="AO72" s="6"/>
      <c r="AP72" s="6"/>
      <c r="AQ72" s="6"/>
      <c r="AR72" s="6"/>
      <c r="AS72" s="6"/>
      <c r="AT72" s="6"/>
      <c r="AU72" s="6"/>
    </row>
    <row r="73" customFormat="false" ht="15" hidden="false" customHeight="false" outlineLevel="0" collapsed="false">
      <c r="Y73" s="6"/>
      <c r="Z73" s="6"/>
      <c r="AA73" s="6"/>
      <c r="AB73" s="6"/>
      <c r="AC73" s="6"/>
      <c r="AD73" s="6"/>
      <c r="AE73" s="6"/>
      <c r="AF73" s="6"/>
      <c r="AG73" s="6"/>
      <c r="AH73" s="6"/>
      <c r="AI73" s="6"/>
      <c r="AJ73" s="6"/>
      <c r="AK73" s="6"/>
      <c r="AL73" s="6"/>
      <c r="AM73" s="6"/>
      <c r="AN73" s="6"/>
      <c r="AO73" s="6"/>
      <c r="AP73" s="6"/>
      <c r="AQ73" s="6"/>
      <c r="AR73" s="6"/>
      <c r="AS73" s="6"/>
      <c r="AT73" s="6"/>
      <c r="AU73" s="6"/>
    </row>
    <row r="75" customFormat="false" ht="15" hidden="false" customHeight="false" outlineLevel="0" collapsed="false">
      <c r="B75" s="0" t="s">
        <v>139</v>
      </c>
      <c r="G75" s="0" t="n">
        <v>220013000000</v>
      </c>
      <c r="H75" s="0" t="n">
        <v>246210000000</v>
      </c>
      <c r="I75" s="0" t="n">
        <v>304926000000</v>
      </c>
      <c r="J75" s="0" t="n">
        <v>345817000000</v>
      </c>
      <c r="K75" s="0" t="n">
        <v>427495000000</v>
      </c>
      <c r="L75" s="0" t="n">
        <v>517509000000</v>
      </c>
      <c r="M75" s="0" t="n">
        <v>607227000000</v>
      </c>
      <c r="N75" s="0" t="n">
        <v>711759000000</v>
      </c>
      <c r="O75" s="0" t="n">
        <v>836222000000</v>
      </c>
      <c r="P75" s="57" t="n">
        <v>1033591000000</v>
      </c>
      <c r="Q75" s="57" t="n">
        <v>1148113000000</v>
      </c>
      <c r="R75" s="57" t="n">
        <v>1248663000000</v>
      </c>
      <c r="S75" s="57"/>
      <c r="T75" s="57"/>
      <c r="U75" s="57"/>
      <c r="V75" s="57"/>
      <c r="W75" s="57"/>
    </row>
    <row r="76" customFormat="false" ht="15" hidden="false" customHeight="false" outlineLevel="0" collapsed="false">
      <c r="B76" s="0" t="s">
        <v>140</v>
      </c>
      <c r="G76" s="0" t="n">
        <f aca="false">(G6/G75)*100</f>
        <v>6.95140741683446</v>
      </c>
      <c r="H76" s="0" t="n">
        <f aca="false">(H6/H75)*100</f>
        <v>10.0771698956176</v>
      </c>
      <c r="I76" s="0" t="n">
        <f aca="false">(I6/I75)*100</f>
        <v>11.8172933760978</v>
      </c>
      <c r="J76" s="0" t="n">
        <f aca="false">(J6/J75)*100</f>
        <v>16.3959550860715</v>
      </c>
      <c r="K76" s="0" t="n">
        <f aca="false">(K6/K75)*100</f>
        <v>15.1112878513199</v>
      </c>
      <c r="L76" s="0" t="n">
        <f aca="false">(L6/L75)*100</f>
        <v>16.7726551615527</v>
      </c>
      <c r="M76" s="0" t="n">
        <f aca="false">(M6/M75)*100</f>
        <v>15.4143343428405</v>
      </c>
      <c r="N76" s="0" t="n">
        <f aca="false">(N6/N75)*100</f>
        <v>17.758820050045</v>
      </c>
      <c r="O76" s="0" t="n">
        <f aca="false">(O6/O75)*100</f>
        <v>21.2503378289497</v>
      </c>
      <c r="P76" s="0" t="n">
        <f aca="false">(P6/P75)*100</f>
        <v>25.2130678382455</v>
      </c>
      <c r="Q76" s="0" t="n">
        <f aca="false">(Q6/Q75)*100</f>
        <v>23.6823378883437</v>
      </c>
      <c r="R76" s="0" t="n">
        <f aca="false">(R6/R75)*100</f>
        <v>22.440001825953</v>
      </c>
    </row>
    <row r="77" customFormat="false" ht="15" hidden="false" customHeight="false" outlineLevel="0" collapsed="false">
      <c r="B77" s="0" t="s">
        <v>141</v>
      </c>
      <c r="G77" s="0" t="n">
        <f aca="false">(G21/G75)*100</f>
        <v>7.0514015080927</v>
      </c>
      <c r="H77" s="0" t="n">
        <f aca="false">(H21/H75)*100</f>
        <v>12.8370090573088</v>
      </c>
      <c r="I77" s="0" t="n">
        <f aca="false">(I21/I75)*100</f>
        <v>12.9703600217758</v>
      </c>
      <c r="J77" s="0" t="n">
        <f aca="false">(J21/J75)*100</f>
        <v>15.4416931498451</v>
      </c>
      <c r="K77" s="0" t="n">
        <f aca="false">(K21/K75)*100</f>
        <v>17.7078094480637</v>
      </c>
      <c r="L77" s="0" t="n">
        <f aca="false">(L21/L75)*100</f>
        <v>18.4924320156751</v>
      </c>
      <c r="M77" s="0" t="n">
        <f aca="false">(M21/M75)*100</f>
        <v>19.0538299515667</v>
      </c>
      <c r="N77" s="0" t="n">
        <f aca="false">(N21/N75)*100</f>
        <v>19.1216408924931</v>
      </c>
      <c r="O77" s="0" t="n">
        <f aca="false">(O21/O75)*100</f>
        <v>21.9080579080675</v>
      </c>
      <c r="P77" s="0" t="n">
        <f aca="false">(P21/P75)*100</f>
        <v>25.0292427081892</v>
      </c>
      <c r="Q77" s="0" t="n">
        <f aca="false">(Q21/Q75)*100</f>
        <v>24.2920339722658</v>
      </c>
      <c r="R77" s="0" t="n">
        <f aca="false">(R21/R75)*100</f>
        <v>24.0657407162701</v>
      </c>
    </row>
    <row r="80" customFormat="false" ht="15" hidden="false" customHeight="false" outlineLevel="0" collapsed="false">
      <c r="B80" s="0" t="s">
        <v>142</v>
      </c>
      <c r="G80" s="0" t="n">
        <f aca="false">IF(G23&lt;0, (G23/#REF!)*100)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AB104"/>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P69" activePane="bottomRight" state="frozen"/>
      <selection pane="topLeft" activeCell="A1" activeCellId="0" sqref="A1"/>
      <selection pane="topRight" activeCell="P1" activeCellId="0" sqref="P1"/>
      <selection pane="bottomLeft" activeCell="A69" activeCellId="0" sqref="A69"/>
      <selection pane="bottomRight" activeCell="N84" activeCellId="0" sqref="N84"/>
    </sheetView>
  </sheetViews>
  <sheetFormatPr defaultRowHeight="15.75"/>
  <cols>
    <col collapsed="false" hidden="false" max="1" min="1" style="0" width="26.5918367346939"/>
    <col collapsed="false" hidden="false" max="2" min="2" style="0" width="57.7755102040816"/>
    <col collapsed="false" hidden="false" max="3" min="3" style="0" width="24.3010204081633"/>
    <col collapsed="false" hidden="false" max="4" min="4" style="0" width="17.6836734693878"/>
    <col collapsed="false" hidden="false" max="5" min="5" style="0" width="17.5510204081633"/>
    <col collapsed="false" hidden="false" max="6" min="6" style="0" width="17.6836734693878"/>
    <col collapsed="false" hidden="false" max="9" min="7" style="0" width="19.8418367346939"/>
    <col collapsed="false" hidden="false" max="10" min="10" style="0" width="17.4132653061224"/>
    <col collapsed="false" hidden="false" max="11" min="11" style="0" width="18.6275510204082"/>
    <col collapsed="false" hidden="false" max="12" min="12" style="0" width="19.8418367346939"/>
    <col collapsed="false" hidden="false" max="13" min="13" style="0" width="19.5714285714286"/>
    <col collapsed="false" hidden="false" max="14" min="14" style="0" width="21.5969387755102"/>
    <col collapsed="false" hidden="false" max="23" min="15" style="0" width="19.8418367346939"/>
    <col collapsed="false" hidden="false" max="24" min="24" style="58" width="19.9795918367347"/>
    <col collapsed="false" hidden="false" max="25" min="25" style="58" width="18.765306122449"/>
    <col collapsed="false" hidden="false" max="26" min="26" style="0" width="8.50510204081633"/>
    <col collapsed="false" hidden="false" max="28" min="27" style="0" width="14.1734693877551"/>
    <col collapsed="false" hidden="false" max="1025" min="29" style="0" width="8.50510204081633"/>
  </cols>
  <sheetData>
    <row r="1" customFormat="false" ht="15.75" hidden="false" customHeight="false" outlineLevel="0" collapsed="false">
      <c r="A1" s="59" t="s">
        <v>143</v>
      </c>
      <c r="B1" s="2" t="s">
        <v>144</v>
      </c>
      <c r="C1" s="2"/>
      <c r="D1" s="3"/>
      <c r="E1" s="3"/>
      <c r="F1" s="3"/>
      <c r="G1" s="3"/>
      <c r="H1" s="3"/>
      <c r="I1" s="3"/>
      <c r="J1" s="3"/>
      <c r="K1" s="3"/>
      <c r="L1" s="3"/>
      <c r="M1" s="3"/>
      <c r="N1" s="3"/>
      <c r="O1" s="4"/>
      <c r="P1" s="4"/>
      <c r="Q1" s="4"/>
      <c r="R1" s="5"/>
      <c r="S1" s="4"/>
      <c r="T1" s="4"/>
      <c r="U1" s="4"/>
      <c r="V1" s="4"/>
      <c r="W1" s="4"/>
      <c r="X1" s="60"/>
      <c r="Y1" s="60"/>
    </row>
    <row r="2" customFormat="false" ht="15.75" hidden="false" customHeight="false" outlineLevel="0" collapsed="false">
      <c r="B2" s="7" t="s">
        <v>145</v>
      </c>
      <c r="C2" s="7"/>
      <c r="D2" s="4"/>
      <c r="E2" s="4"/>
      <c r="F2" s="4"/>
      <c r="G2" s="4"/>
      <c r="H2" s="4"/>
      <c r="I2" s="4"/>
      <c r="J2" s="4"/>
      <c r="K2" s="4"/>
      <c r="L2" s="4"/>
      <c r="M2" s="4"/>
      <c r="N2" s="4"/>
      <c r="O2" s="4"/>
      <c r="P2" s="4"/>
      <c r="Q2" s="4"/>
      <c r="R2" s="8"/>
      <c r="S2" s="9"/>
      <c r="T2" s="10"/>
      <c r="U2" s="4"/>
      <c r="V2" s="4"/>
      <c r="W2" s="4"/>
      <c r="X2" s="60"/>
      <c r="Y2" s="60"/>
    </row>
    <row r="3" customFormat="false" ht="15.7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60" t="n">
        <v>2020</v>
      </c>
      <c r="Y3" s="60" t="n">
        <v>2021</v>
      </c>
    </row>
    <row r="4" customFormat="false" ht="15.7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60" t="s">
        <v>25</v>
      </c>
      <c r="Y4" s="60" t="s">
        <v>146</v>
      </c>
      <c r="AA4" s="61"/>
      <c r="AB4" s="61"/>
    </row>
    <row r="5" customFormat="false" ht="15.75" hidden="false" customHeight="tru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28</v>
      </c>
      <c r="T5" s="4" t="s">
        <v>31</v>
      </c>
      <c r="U5" s="4" t="s">
        <v>31</v>
      </c>
      <c r="V5" s="4" t="s">
        <v>31</v>
      </c>
      <c r="W5" s="4" t="s">
        <v>31</v>
      </c>
      <c r="X5" s="60" t="s">
        <v>31</v>
      </c>
      <c r="Y5" s="60" t="s">
        <v>31</v>
      </c>
    </row>
    <row r="6" s="13" customFormat="true" ht="15.75" hidden="false" customHeight="true" outlineLevel="0" collapsed="false">
      <c r="A6" s="32" t="s">
        <v>32</v>
      </c>
      <c r="B6" s="62" t="s">
        <v>148</v>
      </c>
      <c r="C6" s="63" t="s">
        <v>34</v>
      </c>
      <c r="D6" s="64" t="n">
        <v>126101000000</v>
      </c>
      <c r="E6" s="64" t="n">
        <v>139151000000</v>
      </c>
      <c r="F6" s="65" t="n">
        <v>154600000000</v>
      </c>
      <c r="G6" s="66" t="n">
        <f aca="false">G7+G26</f>
        <v>166600000000</v>
      </c>
      <c r="H6" s="66" t="n">
        <f aca="false">H7+H26</f>
        <v>184200000000</v>
      </c>
      <c r="I6" s="66" t="n">
        <f aca="false">I7+I26</f>
        <v>203800000000</v>
      </c>
      <c r="J6" s="65" t="n">
        <v>226300000000</v>
      </c>
      <c r="K6" s="65" t="n">
        <v>248300000000</v>
      </c>
      <c r="L6" s="64" t="n">
        <v>290900000000</v>
      </c>
      <c r="M6" s="67" t="n">
        <v>298500000000</v>
      </c>
      <c r="N6" s="67" t="n">
        <v>320700000000</v>
      </c>
      <c r="O6" s="64" t="n">
        <v>330400000000</v>
      </c>
      <c r="P6" s="64" t="n">
        <v>330400000000</v>
      </c>
      <c r="Q6" s="64" t="n">
        <v>323700000000</v>
      </c>
      <c r="R6" s="64" t="n">
        <v>366600000000</v>
      </c>
      <c r="S6" s="64" t="n">
        <v>378600000000</v>
      </c>
      <c r="T6" s="64" t="n">
        <v>410000000000</v>
      </c>
      <c r="U6" s="64" t="n">
        <v>430400000000</v>
      </c>
      <c r="V6" s="64" t="n">
        <v>459100000000</v>
      </c>
      <c r="W6" s="64" t="n">
        <v>490700000000</v>
      </c>
      <c r="X6" s="68" t="n">
        <v>524400000000</v>
      </c>
      <c r="Y6" s="68" t="n">
        <v>560300000000</v>
      </c>
    </row>
    <row r="7" customFormat="false" ht="16.5" hidden="false" customHeight="false" outlineLevel="0" collapsed="false">
      <c r="A7" s="30" t="s">
        <v>35</v>
      </c>
      <c r="B7" s="69" t="s">
        <v>149</v>
      </c>
      <c r="C7" s="20" t="s">
        <v>37</v>
      </c>
      <c r="D7" s="70" t="n">
        <f aca="false">D6-D26</f>
        <v>120588000000</v>
      </c>
      <c r="E7" s="70" t="n">
        <f aca="false">E6-E26</f>
        <v>135481000000</v>
      </c>
      <c r="F7" s="70" t="n">
        <f aca="false">F6-F26</f>
        <v>150500000000</v>
      </c>
      <c r="G7" s="66" t="n">
        <f aca="false">G8+G22</f>
        <v>164000000000</v>
      </c>
      <c r="H7" s="66" t="n">
        <f aca="false">H8+H22</f>
        <v>181600000000</v>
      </c>
      <c r="I7" s="66" t="n">
        <f aca="false">I8+I22</f>
        <v>197600000000</v>
      </c>
      <c r="J7" s="66" t="n">
        <f aca="false">J6-J26</f>
        <v>221500000000</v>
      </c>
      <c r="K7" s="66" t="n">
        <f aca="false">K6-K26</f>
        <v>247000000000</v>
      </c>
      <c r="L7" s="66" t="n">
        <f aca="false">L6-L26</f>
        <v>286700000000</v>
      </c>
      <c r="M7" s="66" t="n">
        <f aca="false">M6-M26</f>
        <v>294100000000</v>
      </c>
      <c r="N7" s="66" t="n">
        <f aca="false">N6-N26</f>
        <v>316100000000</v>
      </c>
      <c r="O7" s="66" t="n">
        <f aca="false">O6-O26</f>
        <v>326600000000</v>
      </c>
      <c r="P7" s="66" t="n">
        <f aca="false">P6-P26</f>
        <v>324800000000</v>
      </c>
      <c r="Q7" s="66" t="n">
        <f aca="false">Q6-Q26</f>
        <v>318000000000</v>
      </c>
      <c r="R7" s="66" t="n">
        <f aca="false">R6-R26</f>
        <v>356500000000</v>
      </c>
      <c r="S7" s="66" t="n">
        <f aca="false">S6-S26</f>
        <v>367400000000</v>
      </c>
      <c r="T7" s="66" t="n">
        <f aca="false">T6-T26</f>
        <v>397200000000</v>
      </c>
      <c r="U7" s="66" t="n">
        <f aca="false">U6-U26</f>
        <v>416700000000</v>
      </c>
      <c r="V7" s="66" t="n">
        <f aca="false">V6-V26</f>
        <v>444500000000</v>
      </c>
      <c r="W7" s="66" t="n">
        <f aca="false">W6-W26</f>
        <v>475000000000</v>
      </c>
      <c r="X7" s="66" t="n">
        <f aca="false">X6-X26</f>
        <v>507500000000</v>
      </c>
      <c r="Y7" s="66" t="n">
        <f aca="false">Y6-Y26</f>
        <v>542200000000</v>
      </c>
    </row>
    <row r="8" customFormat="false" ht="15.75" hidden="false" customHeight="false" outlineLevel="0" collapsed="false">
      <c r="A8" s="71" t="s">
        <v>38</v>
      </c>
      <c r="B8" s="72" t="s">
        <v>150</v>
      </c>
      <c r="C8" s="49" t="s">
        <v>40</v>
      </c>
      <c r="D8" s="70" t="n">
        <v>104098000000</v>
      </c>
      <c r="E8" s="70" t="n">
        <v>116171000000</v>
      </c>
      <c r="F8" s="73" t="n">
        <v>128900000000</v>
      </c>
      <c r="G8" s="66" t="n">
        <f aca="false">G9+G10+G11+G13+G14+G15+G16+G18+G19</f>
        <v>144800000000</v>
      </c>
      <c r="H8" s="66" t="n">
        <f aca="false">H9+H10+H11+H13+H14+H15+H16+H18+H19</f>
        <v>165600000000</v>
      </c>
      <c r="I8" s="66" t="n">
        <f aca="false">I9+I10+I11+I13+I14+I15+I16+I18+I19</f>
        <v>183400000000</v>
      </c>
      <c r="J8" s="73" t="n">
        <v>205500000000</v>
      </c>
      <c r="K8" s="73" t="n">
        <v>228200000000</v>
      </c>
      <c r="L8" s="70" t="n">
        <v>264100000000</v>
      </c>
      <c r="M8" s="74" t="n">
        <v>270800000000</v>
      </c>
      <c r="N8" s="74" t="n">
        <v>288600000000</v>
      </c>
      <c r="O8" s="70" t="n">
        <v>303900000000</v>
      </c>
      <c r="P8" s="70" t="n">
        <v>300900000000</v>
      </c>
      <c r="Q8" s="70" t="n">
        <v>296400000000</v>
      </c>
      <c r="R8" s="70" t="n">
        <v>335800000000</v>
      </c>
      <c r="S8" s="70" t="n">
        <v>341600000000</v>
      </c>
      <c r="T8" s="70" t="n">
        <v>372700000000</v>
      </c>
      <c r="U8" s="70" t="n">
        <v>392400000000</v>
      </c>
      <c r="V8" s="70" t="n">
        <v>418400000000</v>
      </c>
      <c r="W8" s="70" t="n">
        <v>447000000000</v>
      </c>
      <c r="X8" s="75" t="n">
        <v>477400000000</v>
      </c>
      <c r="Y8" s="75" t="n">
        <v>509900000000</v>
      </c>
    </row>
    <row r="9" customFormat="false" ht="15.75" hidden="false" customHeight="false" outlineLevel="0" collapsed="false">
      <c r="A9" s="76" t="s">
        <v>151</v>
      </c>
      <c r="B9" s="76" t="s">
        <v>152</v>
      </c>
      <c r="C9" s="3" t="s">
        <v>43</v>
      </c>
      <c r="D9" s="70" t="n">
        <v>38107000000</v>
      </c>
      <c r="E9" s="70" t="n">
        <v>41148000000</v>
      </c>
      <c r="F9" s="77" t="n">
        <v>46100000000</v>
      </c>
      <c r="G9" s="70" t="n">
        <v>50600000000</v>
      </c>
      <c r="H9" s="70" t="n">
        <v>58200000000</v>
      </c>
      <c r="I9" s="70" t="n">
        <v>64500000000</v>
      </c>
      <c r="J9" s="73" t="n">
        <v>74300000000</v>
      </c>
      <c r="K9" s="73" t="n">
        <v>87800000000</v>
      </c>
      <c r="L9" s="70" t="n">
        <v>107100000000</v>
      </c>
      <c r="M9" s="74" t="n">
        <v>110100000000</v>
      </c>
      <c r="N9" s="74" t="n">
        <v>114000000000</v>
      </c>
      <c r="O9" s="70" t="n">
        <v>119200000000</v>
      </c>
      <c r="P9" s="70" t="n">
        <v>116500000000</v>
      </c>
      <c r="Q9" s="70" t="n">
        <v>108500000000</v>
      </c>
      <c r="R9" s="70" t="n">
        <v>123700000000</v>
      </c>
      <c r="S9" s="70" t="n">
        <v>124800000000</v>
      </c>
      <c r="T9" s="70" t="n">
        <v>133000000000</v>
      </c>
      <c r="U9" s="70" t="n">
        <v>139600000000</v>
      </c>
      <c r="V9" s="70" t="n">
        <v>149700000000</v>
      </c>
      <c r="W9" s="70" t="n">
        <v>160800000000</v>
      </c>
      <c r="X9" s="75" t="n">
        <v>172700000000</v>
      </c>
      <c r="Y9" s="75" t="n">
        <v>185400000000</v>
      </c>
    </row>
    <row r="10" customFormat="false" ht="15.75" hidden="false" customHeight="false" outlineLevel="0" collapsed="false">
      <c r="A10" s="78" t="s">
        <v>153</v>
      </c>
      <c r="B10" s="76" t="s">
        <v>154</v>
      </c>
      <c r="C10" s="3" t="s">
        <v>43</v>
      </c>
      <c r="D10" s="70" t="n">
        <v>8115000000</v>
      </c>
      <c r="E10" s="70" t="n">
        <v>10248000000</v>
      </c>
      <c r="F10" s="77" t="n">
        <v>12200000000</v>
      </c>
      <c r="G10" s="70" t="n">
        <v>13100000000</v>
      </c>
      <c r="H10" s="70" t="n">
        <v>16300000000</v>
      </c>
      <c r="I10" s="70" t="n">
        <v>19200000000</v>
      </c>
      <c r="J10" s="73" t="n">
        <v>22300000000</v>
      </c>
      <c r="K10" s="73" t="n">
        <v>21100000000</v>
      </c>
      <c r="L10" s="70" t="n">
        <v>18100000000</v>
      </c>
      <c r="M10" s="74" t="n">
        <v>17100000000</v>
      </c>
      <c r="N10" s="74" t="n">
        <v>17600000000</v>
      </c>
      <c r="O10" s="70" t="n">
        <v>19700000000</v>
      </c>
      <c r="P10" s="70" t="n">
        <v>16900000000</v>
      </c>
      <c r="Q10" s="70" t="n">
        <v>15100000000</v>
      </c>
      <c r="R10" s="70" t="n">
        <v>21500000000</v>
      </c>
      <c r="S10" s="70" t="n">
        <v>24200000000</v>
      </c>
      <c r="T10" s="70" t="n">
        <v>25500000000</v>
      </c>
      <c r="U10" s="70" t="n">
        <v>27200000000</v>
      </c>
      <c r="V10" s="70" t="n">
        <v>29100000000</v>
      </c>
      <c r="W10" s="70" t="n">
        <v>31300000000</v>
      </c>
      <c r="X10" s="75" t="n">
        <v>33600000000</v>
      </c>
      <c r="Y10" s="75" t="n">
        <v>36100000000</v>
      </c>
    </row>
    <row r="11" customFormat="false" ht="15.75" hidden="false" customHeight="false" outlineLevel="0" collapsed="false">
      <c r="A11" s="78" t="s">
        <v>155</v>
      </c>
      <c r="B11" s="76" t="s">
        <v>156</v>
      </c>
      <c r="C11" s="3" t="s">
        <v>43</v>
      </c>
      <c r="D11" s="70" t="n">
        <v>9153000000</v>
      </c>
      <c r="E11" s="70" t="n">
        <v>9544000000</v>
      </c>
      <c r="F11" s="77" t="n">
        <v>9300000000</v>
      </c>
      <c r="G11" s="70" t="n">
        <v>12300000000</v>
      </c>
      <c r="H11" s="70" t="n">
        <v>15800000000</v>
      </c>
      <c r="I11" s="70" t="n">
        <v>18500000000</v>
      </c>
      <c r="J11" s="73" t="n">
        <v>23000000000</v>
      </c>
      <c r="K11" s="73" t="n">
        <v>28700000000</v>
      </c>
      <c r="L11" s="70" t="n">
        <v>32500000000</v>
      </c>
      <c r="M11" s="74" t="n">
        <v>33500000000</v>
      </c>
      <c r="N11" s="74" t="n">
        <v>38800000000</v>
      </c>
      <c r="O11" s="70" t="n">
        <v>40400000000</v>
      </c>
      <c r="P11" s="70" t="n">
        <v>36400000000</v>
      </c>
      <c r="Q11" s="70" t="n">
        <v>38200000000</v>
      </c>
      <c r="R11" s="70" t="n">
        <v>40900000000</v>
      </c>
      <c r="S11" s="70" t="n">
        <v>39000000000</v>
      </c>
      <c r="T11" s="70" t="n">
        <v>42500000000</v>
      </c>
      <c r="U11" s="70" t="n">
        <v>43600000000</v>
      </c>
      <c r="V11" s="70" t="n">
        <v>44800000000</v>
      </c>
      <c r="W11" s="70" t="n">
        <v>46100000000</v>
      </c>
      <c r="X11" s="75" t="n">
        <v>47400000000</v>
      </c>
      <c r="Y11" s="75" t="n">
        <v>48800000000</v>
      </c>
    </row>
    <row r="12" customFormat="false" ht="15.75" hidden="false" customHeight="false" outlineLevel="0" collapsed="false">
      <c r="A12" s="79" t="s">
        <v>157</v>
      </c>
      <c r="B12" s="79" t="s">
        <v>158</v>
      </c>
      <c r="C12" s="11" t="s">
        <v>159</v>
      </c>
      <c r="D12" s="70" t="n">
        <v>1641000000</v>
      </c>
      <c r="E12" s="70" t="n">
        <v>1974000000</v>
      </c>
      <c r="F12" s="77" t="n">
        <v>2500000000</v>
      </c>
      <c r="G12" s="70" t="n">
        <v>2900000000</v>
      </c>
      <c r="H12" s="70" t="n">
        <v>4100000000</v>
      </c>
      <c r="I12" s="70" t="n">
        <v>3800000000</v>
      </c>
      <c r="J12" s="73" t="n">
        <v>2600000000</v>
      </c>
      <c r="K12" s="73" t="n">
        <v>2200000000</v>
      </c>
      <c r="L12" s="70" t="n">
        <v>2600000000</v>
      </c>
      <c r="M12" s="74"/>
      <c r="N12" s="74"/>
      <c r="O12" s="70"/>
      <c r="P12" s="70"/>
      <c r="Q12" s="70"/>
      <c r="R12" s="70"/>
      <c r="S12" s="70"/>
      <c r="T12" s="70"/>
      <c r="U12" s="70"/>
      <c r="V12" s="70"/>
      <c r="W12" s="70"/>
      <c r="X12" s="75"/>
      <c r="Y12" s="75"/>
    </row>
    <row r="13" customFormat="false" ht="18.75" hidden="false" customHeight="true" outlineLevel="0" collapsed="false">
      <c r="A13" s="78" t="s">
        <v>160</v>
      </c>
      <c r="B13" s="76" t="s">
        <v>161</v>
      </c>
      <c r="C13" s="3" t="s">
        <v>43</v>
      </c>
      <c r="D13" s="70" t="n">
        <v>4590000000</v>
      </c>
      <c r="E13" s="70" t="n">
        <v>6300000000</v>
      </c>
      <c r="F13" s="77" t="n">
        <v>6100000000</v>
      </c>
      <c r="G13" s="70" t="n">
        <v>6400000000</v>
      </c>
      <c r="H13" s="70" t="n">
        <v>6900000000</v>
      </c>
      <c r="I13" s="70" t="n">
        <v>7400000000</v>
      </c>
      <c r="J13" s="73" t="n">
        <v>8600000000</v>
      </c>
      <c r="K13" s="73" t="n">
        <v>14800000000</v>
      </c>
      <c r="L13" s="70" t="n">
        <v>24400000000</v>
      </c>
      <c r="M13" s="74" t="n">
        <v>26800000000</v>
      </c>
      <c r="N13" s="74" t="n">
        <v>27100000000</v>
      </c>
      <c r="O13" s="70" t="n">
        <v>28000000000</v>
      </c>
      <c r="P13" s="70" t="n">
        <v>28000000000</v>
      </c>
      <c r="Q13" s="70" t="n">
        <v>29600000000</v>
      </c>
      <c r="R13" s="70" t="n">
        <v>28900000000</v>
      </c>
      <c r="S13" s="70" t="n">
        <v>29500000000</v>
      </c>
      <c r="T13" s="70" t="n">
        <v>32100000000</v>
      </c>
      <c r="U13" s="70" t="n">
        <v>34100000000</v>
      </c>
      <c r="V13" s="70" t="n">
        <v>36600000000</v>
      </c>
      <c r="W13" s="70" t="n">
        <v>39300000000</v>
      </c>
      <c r="X13" s="75" t="n">
        <v>42200000000</v>
      </c>
      <c r="Y13" s="75" t="n">
        <v>45300000000</v>
      </c>
    </row>
    <row r="14" customFormat="false" ht="18.75" hidden="false" customHeight="true" outlineLevel="0" collapsed="false">
      <c r="A14" s="78" t="s">
        <v>162</v>
      </c>
      <c r="B14" s="78" t="s">
        <v>163</v>
      </c>
      <c r="C14" s="3" t="s">
        <v>43</v>
      </c>
      <c r="D14" s="80" t="n">
        <v>7576000000</v>
      </c>
      <c r="E14" s="80" t="n">
        <v>9621000000</v>
      </c>
      <c r="F14" s="77" t="n">
        <v>9600000000</v>
      </c>
      <c r="G14" s="70"/>
      <c r="H14" s="70"/>
      <c r="I14" s="70"/>
      <c r="J14" s="70"/>
      <c r="K14" s="70"/>
      <c r="L14" s="70"/>
      <c r="M14" s="74"/>
      <c r="N14" s="74"/>
      <c r="O14" s="70"/>
      <c r="P14" s="70"/>
      <c r="Q14" s="70"/>
      <c r="R14" s="70"/>
      <c r="S14" s="70"/>
      <c r="T14" s="70"/>
      <c r="U14" s="70"/>
      <c r="V14" s="70"/>
      <c r="W14" s="70"/>
      <c r="X14" s="75"/>
      <c r="Y14" s="75"/>
    </row>
    <row r="15" customFormat="false" ht="15.75" hidden="false" customHeight="false" outlineLevel="0" collapsed="false">
      <c r="A15" s="78" t="s">
        <v>164</v>
      </c>
      <c r="B15" s="76" t="s">
        <v>165</v>
      </c>
      <c r="C15" s="3" t="s">
        <v>43</v>
      </c>
      <c r="D15" s="80" t="n">
        <v>13548000000</v>
      </c>
      <c r="E15" s="80" t="n">
        <v>12794000000</v>
      </c>
      <c r="F15" s="77" t="n">
        <v>13400000000</v>
      </c>
      <c r="G15" s="70" t="n">
        <v>13900000000</v>
      </c>
      <c r="H15" s="70" t="n">
        <v>13900000000</v>
      </c>
      <c r="I15" s="70" t="n">
        <v>13600000000</v>
      </c>
      <c r="J15" s="73" t="n">
        <v>14000000000</v>
      </c>
      <c r="K15" s="73" t="n">
        <v>9800000000</v>
      </c>
      <c r="L15" s="70" t="n">
        <v>8700000000</v>
      </c>
      <c r="M15" s="74" t="n">
        <v>7900000000</v>
      </c>
      <c r="N15" s="74" t="n">
        <v>7300000000</v>
      </c>
      <c r="O15" s="70" t="n">
        <v>6900000000</v>
      </c>
      <c r="P15" s="70" t="n">
        <v>6100000000</v>
      </c>
      <c r="Q15" s="70" t="n">
        <v>5800000000</v>
      </c>
      <c r="R15" s="70" t="n">
        <v>5900000000</v>
      </c>
      <c r="S15" s="70" t="n">
        <v>5900000000</v>
      </c>
      <c r="T15" s="70" t="n">
        <v>6200000000</v>
      </c>
      <c r="U15" s="70" t="n">
        <v>6600000000</v>
      </c>
      <c r="V15" s="70" t="n">
        <v>7100000000</v>
      </c>
      <c r="W15" s="70" t="n">
        <v>7600000000</v>
      </c>
      <c r="X15" s="75" t="n">
        <v>8200000000</v>
      </c>
      <c r="Y15" s="75" t="n">
        <v>8800000000</v>
      </c>
    </row>
    <row r="16" customFormat="false" ht="15.75" hidden="false" customHeight="false" outlineLevel="0" collapsed="false">
      <c r="A16" s="78" t="s">
        <v>48</v>
      </c>
      <c r="B16" s="76" t="s">
        <v>166</v>
      </c>
      <c r="C16" s="3" t="s">
        <v>43</v>
      </c>
      <c r="D16" s="73"/>
      <c r="E16" s="73"/>
      <c r="F16" s="77" t="n">
        <v>1300000000</v>
      </c>
      <c r="G16" s="70" t="n">
        <v>12500000000</v>
      </c>
      <c r="H16" s="70" t="n">
        <v>12100000000</v>
      </c>
      <c r="I16" s="70" t="n">
        <v>12700000000</v>
      </c>
      <c r="J16" s="73" t="n">
        <v>13000000000</v>
      </c>
      <c r="K16" s="73" t="n">
        <v>14500000000</v>
      </c>
      <c r="L16" s="70" t="n">
        <v>14400000000</v>
      </c>
      <c r="M16" s="74" t="n">
        <v>13400000000</v>
      </c>
      <c r="N16" s="74" t="n">
        <v>18300000000</v>
      </c>
      <c r="O16" s="70" t="n">
        <v>21400000000</v>
      </c>
      <c r="P16" s="70" t="n">
        <v>28700000000</v>
      </c>
      <c r="Q16" s="70" t="n">
        <v>28500000000</v>
      </c>
      <c r="R16" s="70" t="n">
        <v>32600000000</v>
      </c>
      <c r="S16" s="70" t="n">
        <v>33500000000</v>
      </c>
      <c r="T16" s="70" t="n">
        <v>37400000000</v>
      </c>
      <c r="U16" s="70" t="n">
        <v>39500000000</v>
      </c>
      <c r="V16" s="70" t="n">
        <v>42500000000</v>
      </c>
      <c r="W16" s="70" t="n">
        <v>45900000000</v>
      </c>
      <c r="X16" s="75" t="n">
        <v>49400000000</v>
      </c>
      <c r="Y16" s="75" t="n">
        <v>53100000000</v>
      </c>
      <c r="AA16" s="61"/>
    </row>
    <row r="17" customFormat="false" ht="15.75" hidden="false" customHeight="false" outlineLevel="0" collapsed="false">
      <c r="A17" s="78" t="s">
        <v>167</v>
      </c>
      <c r="B17" s="78" t="s">
        <v>168</v>
      </c>
      <c r="C17" s="11" t="s">
        <v>159</v>
      </c>
      <c r="D17" s="70" t="n">
        <v>1315000000</v>
      </c>
      <c r="E17" s="70" t="n">
        <v>2036000000</v>
      </c>
      <c r="F17" s="77" t="n">
        <v>2700000000</v>
      </c>
      <c r="G17" s="70" t="n">
        <v>4500000000</v>
      </c>
      <c r="H17" s="70" t="n">
        <v>5000000000</v>
      </c>
      <c r="I17" s="70" t="n">
        <v>7500000000</v>
      </c>
      <c r="J17" s="73" t="n">
        <v>8500000000</v>
      </c>
      <c r="K17" s="73" t="n">
        <v>7100000000</v>
      </c>
      <c r="L17" s="70" t="n">
        <v>8700000000</v>
      </c>
      <c r="M17" s="74"/>
      <c r="N17" s="74"/>
      <c r="O17" s="70"/>
      <c r="P17" s="70"/>
      <c r="Q17" s="70"/>
      <c r="R17" s="70"/>
      <c r="S17" s="70"/>
      <c r="T17" s="70"/>
      <c r="U17" s="70"/>
      <c r="V17" s="70"/>
      <c r="W17" s="70"/>
      <c r="X17" s="75"/>
      <c r="Y17" s="75"/>
    </row>
    <row r="18" customFormat="false" ht="15.75" hidden="false" customHeight="false" outlineLevel="0" collapsed="false">
      <c r="A18" s="78" t="s">
        <v>169</v>
      </c>
      <c r="B18" s="76" t="s">
        <v>170</v>
      </c>
      <c r="C18" s="3" t="s">
        <v>43</v>
      </c>
      <c r="D18" s="81" t="n">
        <f aca="false">D17+D12</f>
        <v>2956000000</v>
      </c>
      <c r="E18" s="81" t="n">
        <f aca="false">E17+E12</f>
        <v>4010000000</v>
      </c>
      <c r="F18" s="81" t="n">
        <f aca="false">F17+F12</f>
        <v>5200000000</v>
      </c>
      <c r="G18" s="81" t="n">
        <f aca="false">G17+G12</f>
        <v>7400000000</v>
      </c>
      <c r="H18" s="81" t="n">
        <f aca="false">H17+H12</f>
        <v>9100000000</v>
      </c>
      <c r="I18" s="81" t="n">
        <f aca="false">I17+I12</f>
        <v>11300000000</v>
      </c>
      <c r="J18" s="81" t="n">
        <f aca="false">J17+J12</f>
        <v>11100000000</v>
      </c>
      <c r="K18" s="81" t="n">
        <f aca="false">K17+K12</f>
        <v>9300000000</v>
      </c>
      <c r="L18" s="81" t="n">
        <f aca="false">L17+L12</f>
        <v>11300000000</v>
      </c>
      <c r="M18" s="74" t="n">
        <v>12100000000</v>
      </c>
      <c r="N18" s="74" t="n">
        <v>11900000000</v>
      </c>
      <c r="O18" s="70" t="n">
        <v>11800000000</v>
      </c>
      <c r="P18" s="70" t="n">
        <v>10900000000</v>
      </c>
      <c r="Q18" s="70" t="n">
        <v>10800000000</v>
      </c>
      <c r="R18" s="70" t="n">
        <v>12400000000</v>
      </c>
      <c r="S18" s="70" t="n">
        <v>11700000000</v>
      </c>
      <c r="T18" s="70" t="n">
        <v>15900000000</v>
      </c>
      <c r="U18" s="70" t="n">
        <v>16900000000</v>
      </c>
      <c r="V18" s="70" t="n">
        <v>18100000000</v>
      </c>
      <c r="W18" s="70" t="n">
        <v>19500000000</v>
      </c>
      <c r="X18" s="75" t="n">
        <v>20900000000</v>
      </c>
      <c r="Y18" s="75" t="n">
        <v>22400000000</v>
      </c>
    </row>
    <row r="19" customFormat="false" ht="15.75" hidden="false" customHeight="false" outlineLevel="0" collapsed="false">
      <c r="A19" s="78" t="s">
        <v>171</v>
      </c>
      <c r="B19" s="76" t="s">
        <v>172</v>
      </c>
      <c r="C19" s="3" t="s">
        <v>43</v>
      </c>
      <c r="D19" s="70" t="n">
        <v>20053000000</v>
      </c>
      <c r="E19" s="70" t="n">
        <v>22506000000</v>
      </c>
      <c r="F19" s="77" t="n">
        <v>25600000000</v>
      </c>
      <c r="G19" s="70" t="n">
        <v>28600000000</v>
      </c>
      <c r="H19" s="70" t="n">
        <v>33300000000</v>
      </c>
      <c r="I19" s="70" t="n">
        <v>36200000000</v>
      </c>
      <c r="J19" s="73" t="n">
        <v>39300000000</v>
      </c>
      <c r="K19" s="73" t="n">
        <v>42000000000</v>
      </c>
      <c r="L19" s="70" t="n">
        <v>47600000000</v>
      </c>
      <c r="M19" s="74" t="n">
        <v>49800000000</v>
      </c>
      <c r="N19" s="74" t="n">
        <v>53600000000</v>
      </c>
      <c r="O19" s="70" t="n">
        <v>56600000000</v>
      </c>
      <c r="P19" s="70" t="n">
        <v>57400000000</v>
      </c>
      <c r="Q19" s="70" t="n">
        <v>60000000000</v>
      </c>
      <c r="R19" s="70" t="n">
        <v>69900000000</v>
      </c>
      <c r="S19" s="70" t="n">
        <v>72900000000</v>
      </c>
      <c r="T19" s="70" t="n">
        <v>80100000000</v>
      </c>
      <c r="U19" s="70" t="n">
        <v>84800000000</v>
      </c>
      <c r="V19" s="70" t="n">
        <v>90500000000</v>
      </c>
      <c r="W19" s="70" t="n">
        <v>96500000000</v>
      </c>
      <c r="X19" s="75" t="n">
        <v>103000000000</v>
      </c>
      <c r="Y19" s="75" t="n">
        <v>110000000000</v>
      </c>
    </row>
    <row r="20" customFormat="false" ht="15.75" hidden="false" customHeight="false" outlineLevel="0" collapsed="false">
      <c r="A20" s="78" t="s">
        <v>173</v>
      </c>
      <c r="B20" s="82" t="s">
        <v>174</v>
      </c>
      <c r="C20" s="69" t="s">
        <v>175</v>
      </c>
      <c r="D20" s="70" t="n">
        <v>18523000000</v>
      </c>
      <c r="E20" s="70" t="n">
        <v>20710000000</v>
      </c>
      <c r="F20" s="77"/>
      <c r="G20" s="70"/>
      <c r="H20" s="70"/>
      <c r="I20" s="70"/>
      <c r="J20" s="70"/>
      <c r="K20" s="70"/>
      <c r="L20" s="70"/>
      <c r="M20" s="74"/>
      <c r="N20" s="74"/>
      <c r="O20" s="70"/>
      <c r="P20" s="70"/>
      <c r="Q20" s="70"/>
      <c r="R20" s="70"/>
      <c r="S20" s="70"/>
      <c r="T20" s="70"/>
      <c r="U20" s="70"/>
      <c r="V20" s="70"/>
      <c r="W20" s="70"/>
      <c r="X20" s="75"/>
      <c r="Y20" s="75"/>
    </row>
    <row r="21" customFormat="false" ht="15.75" hidden="false" customHeight="false" outlineLevel="0" collapsed="false">
      <c r="A21" s="78" t="s">
        <v>176</v>
      </c>
      <c r="B21" s="82" t="s">
        <v>177</v>
      </c>
      <c r="C21" s="69" t="s">
        <v>175</v>
      </c>
      <c r="D21" s="70" t="n">
        <v>1530000000</v>
      </c>
      <c r="E21" s="70" t="n">
        <v>1796000000</v>
      </c>
      <c r="F21" s="77"/>
      <c r="G21" s="70"/>
      <c r="H21" s="70"/>
      <c r="I21" s="70"/>
      <c r="J21" s="70"/>
      <c r="K21" s="70"/>
      <c r="L21" s="70"/>
      <c r="M21" s="74"/>
      <c r="N21" s="74"/>
      <c r="O21" s="70"/>
      <c r="P21" s="70"/>
      <c r="Q21" s="70"/>
      <c r="R21" s="70"/>
      <c r="S21" s="70"/>
      <c r="T21" s="70"/>
      <c r="U21" s="70"/>
      <c r="V21" s="70"/>
      <c r="W21" s="70"/>
      <c r="X21" s="75"/>
      <c r="Y21" s="75"/>
    </row>
    <row r="22" customFormat="false" ht="15.75" hidden="false" customHeight="false" outlineLevel="0" collapsed="false">
      <c r="A22" s="71" t="s">
        <v>178</v>
      </c>
      <c r="B22" s="72" t="s">
        <v>179</v>
      </c>
      <c r="C22" s="49" t="s">
        <v>40</v>
      </c>
      <c r="D22" s="70" t="n">
        <v>16490000000</v>
      </c>
      <c r="E22" s="70" t="n">
        <v>19310000000</v>
      </c>
      <c r="F22" s="77" t="n">
        <v>21500000000</v>
      </c>
      <c r="G22" s="70" t="n">
        <v>19200000000</v>
      </c>
      <c r="H22" s="70" t="n">
        <v>16000000000</v>
      </c>
      <c r="I22" s="70" t="n">
        <v>14200000000</v>
      </c>
      <c r="J22" s="73" t="n">
        <v>16000000000</v>
      </c>
      <c r="K22" s="73" t="n">
        <v>18800000000</v>
      </c>
      <c r="L22" s="70" t="n">
        <v>22600000000</v>
      </c>
      <c r="M22" s="74" t="n">
        <v>23200000000</v>
      </c>
      <c r="N22" s="74" t="n">
        <v>27500000000</v>
      </c>
      <c r="O22" s="70" t="n">
        <v>22700000000</v>
      </c>
      <c r="P22" s="70" t="n">
        <v>24000000000</v>
      </c>
      <c r="Q22" s="70" t="n">
        <v>21600000000</v>
      </c>
      <c r="R22" s="70" t="n">
        <v>20700000000</v>
      </c>
      <c r="S22" s="70" t="n">
        <v>25800000000</v>
      </c>
      <c r="T22" s="70" t="n">
        <v>24500000000</v>
      </c>
      <c r="U22" s="70" t="n">
        <v>24300000000</v>
      </c>
      <c r="V22" s="70" t="n">
        <v>26000000000</v>
      </c>
      <c r="W22" s="70" t="n">
        <v>28000000000</v>
      </c>
      <c r="X22" s="75" t="n">
        <v>30000000000</v>
      </c>
      <c r="Y22" s="75" t="n">
        <v>32200000000</v>
      </c>
    </row>
    <row r="23" customFormat="false" ht="15.75" hidden="false" customHeight="false" outlineLevel="0" collapsed="false">
      <c r="A23" s="78" t="s">
        <v>180</v>
      </c>
      <c r="B23" s="82" t="s">
        <v>181</v>
      </c>
      <c r="C23" s="20" t="s">
        <v>182</v>
      </c>
      <c r="D23" s="70" t="n">
        <v>10225000000</v>
      </c>
      <c r="E23" s="70" t="n">
        <v>10912000000</v>
      </c>
      <c r="F23" s="77"/>
      <c r="G23" s="70"/>
      <c r="H23" s="70"/>
      <c r="I23" s="70"/>
      <c r="J23" s="70"/>
      <c r="K23" s="70"/>
      <c r="L23" s="70"/>
      <c r="M23" s="74"/>
      <c r="N23" s="74"/>
      <c r="O23" s="70"/>
      <c r="P23" s="70"/>
      <c r="Q23" s="70"/>
      <c r="R23" s="70"/>
      <c r="S23" s="70"/>
      <c r="T23" s="70"/>
      <c r="U23" s="70"/>
      <c r="V23" s="70"/>
      <c r="W23" s="70"/>
      <c r="X23" s="75"/>
      <c r="Y23" s="75"/>
    </row>
    <row r="24" customFormat="false" ht="15.75" hidden="false" customHeight="false" outlineLevel="0" collapsed="false">
      <c r="A24" s="78" t="s">
        <v>183</v>
      </c>
      <c r="B24" s="82" t="s">
        <v>184</v>
      </c>
      <c r="C24" s="20" t="s">
        <v>182</v>
      </c>
      <c r="D24" s="70" t="n">
        <v>4841000000</v>
      </c>
      <c r="E24" s="70" t="n">
        <v>4383000000</v>
      </c>
      <c r="F24" s="77"/>
      <c r="G24" s="70"/>
      <c r="H24" s="70"/>
      <c r="I24" s="70"/>
      <c r="J24" s="70"/>
      <c r="K24" s="70"/>
      <c r="L24" s="70"/>
      <c r="M24" s="74"/>
      <c r="N24" s="74"/>
      <c r="O24" s="70"/>
      <c r="P24" s="70"/>
      <c r="Q24" s="70"/>
      <c r="R24" s="70"/>
      <c r="S24" s="70"/>
      <c r="T24" s="70"/>
      <c r="U24" s="70"/>
      <c r="V24" s="70"/>
      <c r="W24" s="70"/>
      <c r="X24" s="75"/>
      <c r="Y24" s="75"/>
    </row>
    <row r="25" customFormat="false" ht="15.75" hidden="false" customHeight="false" outlineLevel="0" collapsed="false">
      <c r="A25" s="82" t="s">
        <v>49</v>
      </c>
      <c r="B25" s="82" t="s">
        <v>49</v>
      </c>
      <c r="C25" s="20" t="s">
        <v>182</v>
      </c>
      <c r="D25" s="70" t="n">
        <v>1424000000</v>
      </c>
      <c r="E25" s="70" t="n">
        <v>4015000000</v>
      </c>
      <c r="F25" s="77"/>
      <c r="G25" s="70"/>
      <c r="H25" s="70"/>
      <c r="I25" s="70"/>
      <c r="J25" s="70"/>
      <c r="K25" s="70"/>
      <c r="L25" s="70"/>
      <c r="M25" s="74"/>
      <c r="N25" s="74"/>
      <c r="O25" s="70"/>
      <c r="P25" s="70"/>
      <c r="Q25" s="70"/>
      <c r="R25" s="70"/>
      <c r="S25" s="70"/>
      <c r="T25" s="70"/>
      <c r="U25" s="70"/>
      <c r="V25" s="70"/>
      <c r="W25" s="70"/>
      <c r="X25" s="75"/>
      <c r="Y25" s="75"/>
    </row>
    <row r="26" s="13" customFormat="true" ht="15.75" hidden="false" customHeight="false" outlineLevel="0" collapsed="false">
      <c r="A26" s="83" t="s">
        <v>52</v>
      </c>
      <c r="B26" s="83" t="s">
        <v>52</v>
      </c>
      <c r="C26" s="33" t="s">
        <v>37</v>
      </c>
      <c r="D26" s="64" t="n">
        <v>5513000000</v>
      </c>
      <c r="E26" s="64" t="n">
        <v>3670000000</v>
      </c>
      <c r="F26" s="84" t="n">
        <v>4100000000</v>
      </c>
      <c r="G26" s="64" t="n">
        <v>2600000000</v>
      </c>
      <c r="H26" s="64" t="n">
        <v>2600000000</v>
      </c>
      <c r="I26" s="64" t="n">
        <v>6200000000</v>
      </c>
      <c r="J26" s="65" t="n">
        <v>4800000000</v>
      </c>
      <c r="K26" s="65" t="n">
        <v>1300000000</v>
      </c>
      <c r="L26" s="64" t="n">
        <v>4200000000</v>
      </c>
      <c r="M26" s="67" t="n">
        <v>4400000000</v>
      </c>
      <c r="N26" s="67" t="n">
        <v>4600000000</v>
      </c>
      <c r="O26" s="64" t="n">
        <v>3800000000</v>
      </c>
      <c r="P26" s="64" t="n">
        <v>5600000000</v>
      </c>
      <c r="Q26" s="64" t="n">
        <v>5700000000</v>
      </c>
      <c r="R26" s="64" t="n">
        <v>10100000000</v>
      </c>
      <c r="S26" s="64" t="n">
        <v>11200000000</v>
      </c>
      <c r="T26" s="64" t="n">
        <v>12800000000</v>
      </c>
      <c r="U26" s="64" t="n">
        <v>13700000000</v>
      </c>
      <c r="V26" s="64" t="n">
        <v>14600000000</v>
      </c>
      <c r="W26" s="64" t="n">
        <v>15700000000</v>
      </c>
      <c r="X26" s="68" t="n">
        <v>16900000000</v>
      </c>
      <c r="Y26" s="68" t="n">
        <v>18100000000</v>
      </c>
    </row>
    <row r="27" customFormat="false" ht="15.75" hidden="false" customHeight="false" outlineLevel="0" collapsed="false">
      <c r="A27" s="76" t="s">
        <v>185</v>
      </c>
      <c r="B27" s="76" t="s">
        <v>186</v>
      </c>
      <c r="C27" s="11" t="s">
        <v>56</v>
      </c>
      <c r="D27" s="73"/>
      <c r="E27" s="73"/>
      <c r="F27" s="77"/>
      <c r="G27" s="70" t="n">
        <v>200000000</v>
      </c>
      <c r="H27" s="70" t="n">
        <v>200000000</v>
      </c>
      <c r="I27" s="70" t="n">
        <v>400000000</v>
      </c>
      <c r="J27" s="73" t="n">
        <v>1600000000</v>
      </c>
      <c r="K27" s="70"/>
      <c r="L27" s="70"/>
      <c r="M27" s="74"/>
      <c r="N27" s="74"/>
      <c r="O27" s="70"/>
      <c r="P27" s="70"/>
      <c r="Q27" s="70"/>
      <c r="R27" s="70"/>
      <c r="S27" s="70"/>
      <c r="T27" s="70"/>
      <c r="U27" s="70"/>
      <c r="V27" s="70"/>
      <c r="W27" s="70"/>
      <c r="X27" s="75"/>
      <c r="Y27" s="75"/>
    </row>
    <row r="28" customFormat="false" ht="15.75" hidden="false" customHeight="false" outlineLevel="0" collapsed="false">
      <c r="A28" s="76" t="s">
        <v>187</v>
      </c>
      <c r="B28" s="76" t="s">
        <v>187</v>
      </c>
      <c r="C28" s="11" t="s">
        <v>56</v>
      </c>
      <c r="D28" s="73"/>
      <c r="E28" s="73"/>
      <c r="F28" s="77"/>
      <c r="G28" s="66" t="n">
        <f aca="false">G26-G27</f>
        <v>2400000000</v>
      </c>
      <c r="H28" s="66" t="n">
        <f aca="false">H26-H27</f>
        <v>2400000000</v>
      </c>
      <c r="I28" s="66" t="n">
        <f aca="false">I26-I27</f>
        <v>5800000000</v>
      </c>
      <c r="J28" s="66" t="n">
        <f aca="false">J26-J27</f>
        <v>3200000000</v>
      </c>
      <c r="K28" s="70"/>
      <c r="L28" s="70"/>
      <c r="M28" s="74"/>
      <c r="N28" s="74"/>
      <c r="O28" s="70"/>
      <c r="P28" s="70"/>
      <c r="Q28" s="70"/>
      <c r="R28" s="70"/>
      <c r="S28" s="70"/>
      <c r="T28" s="70"/>
      <c r="U28" s="70"/>
      <c r="V28" s="70"/>
      <c r="W28" s="70"/>
      <c r="X28" s="75"/>
      <c r="Y28" s="75"/>
    </row>
    <row r="29" s="13" customFormat="true" ht="15.75" hidden="false" customHeight="false" outlineLevel="0" collapsed="false">
      <c r="A29" s="13" t="s">
        <v>188</v>
      </c>
      <c r="B29" s="62" t="s">
        <v>189</v>
      </c>
      <c r="C29" s="63" t="s">
        <v>34</v>
      </c>
      <c r="D29" s="66" t="n">
        <f aca="false">D30+D52+D56+D57+D58</f>
        <v>177092000000</v>
      </c>
      <c r="E29" s="66" t="n">
        <f aca="false">E30+E52+E56+E57+E58</f>
        <v>195155000000</v>
      </c>
      <c r="F29" s="84" t="n">
        <v>196000000000</v>
      </c>
      <c r="G29" s="64" t="n">
        <v>198100000000</v>
      </c>
      <c r="H29" s="64" t="n">
        <v>223800000000</v>
      </c>
      <c r="I29" s="64" t="n">
        <v>234200000000</v>
      </c>
      <c r="J29" s="65" t="n">
        <v>255300000000</v>
      </c>
      <c r="K29" s="81" t="n">
        <f aca="false">K30+K52+K56+K57+K58</f>
        <v>279900000000</v>
      </c>
      <c r="L29" s="81" t="n">
        <f aca="false">L30+L52+L56+L57+L58</f>
        <v>349400000000</v>
      </c>
      <c r="M29" s="67" t="n">
        <v>375700000000</v>
      </c>
      <c r="N29" s="67" t="n">
        <v>358700000000</v>
      </c>
      <c r="O29" s="64" t="n">
        <v>376200000000</v>
      </c>
      <c r="P29" s="64" t="n">
        <v>376200000000</v>
      </c>
      <c r="Q29" s="64" t="n">
        <v>394100000000</v>
      </c>
      <c r="R29" s="64" t="n">
        <v>448600000000</v>
      </c>
      <c r="S29" s="64" t="n">
        <v>444000000000</v>
      </c>
      <c r="T29" s="64" t="n">
        <v>447900000000</v>
      </c>
      <c r="U29" s="64" t="n">
        <v>474900000000</v>
      </c>
      <c r="V29" s="64" t="n">
        <v>511700000000</v>
      </c>
      <c r="W29" s="64" t="n">
        <v>549000000000</v>
      </c>
      <c r="X29" s="68" t="n">
        <v>590500000000</v>
      </c>
      <c r="Y29" s="68" t="n">
        <v>633900000000</v>
      </c>
    </row>
    <row r="30" customFormat="false" ht="15.75" hidden="false" customHeight="false" outlineLevel="0" collapsed="false">
      <c r="A30" s="49" t="s">
        <v>70</v>
      </c>
      <c r="B30" s="85" t="s">
        <v>190</v>
      </c>
      <c r="C30" s="49" t="s">
        <v>191</v>
      </c>
      <c r="D30" s="66" t="n">
        <f aca="false">D31+D34+D37+D38+D42+D45+D46+D49+D51</f>
        <v>142030000000</v>
      </c>
      <c r="E30" s="66" t="n">
        <f aca="false">E31+E34+E37+E38+E42+E45+E46+E49+E51</f>
        <v>152060000000</v>
      </c>
      <c r="F30" s="77" t="n">
        <v>154600000000</v>
      </c>
      <c r="G30" s="70" t="n">
        <v>167700000000</v>
      </c>
      <c r="H30" s="70" t="n">
        <v>183800000000</v>
      </c>
      <c r="I30" s="70" t="n">
        <v>194000000000</v>
      </c>
      <c r="J30" s="73" t="n">
        <v>204900000000</v>
      </c>
      <c r="K30" s="81" t="n">
        <f aca="false">K31+K34+K37+K38+K42+K45+K46+K49+K51</f>
        <v>219900000000</v>
      </c>
      <c r="L30" s="81" t="n">
        <f aca="false">L31+L34+L37+L38+L42+L45+L46+L49+L51</f>
        <v>250600000000</v>
      </c>
      <c r="M30" s="74" t="n">
        <v>283400000000</v>
      </c>
      <c r="N30" s="74" t="n">
        <v>300900000000</v>
      </c>
      <c r="O30" s="70" t="n">
        <v>305600000000</v>
      </c>
      <c r="P30" s="70" t="n">
        <v>314600000000</v>
      </c>
      <c r="Q30" s="70" t="n">
        <v>328600000000</v>
      </c>
      <c r="R30" s="70" t="n">
        <v>348100000000</v>
      </c>
      <c r="S30" s="70" t="n">
        <v>356300000000</v>
      </c>
      <c r="T30" s="70" t="n">
        <v>387300000000</v>
      </c>
      <c r="U30" s="70" t="n">
        <v>407600000000</v>
      </c>
      <c r="V30" s="70" t="n">
        <v>435000000000</v>
      </c>
      <c r="W30" s="70" t="n">
        <v>468800000000</v>
      </c>
      <c r="X30" s="75" t="n">
        <v>504600000000</v>
      </c>
      <c r="Y30" s="75" t="n">
        <v>542000000000</v>
      </c>
    </row>
    <row r="31" customFormat="false" ht="15.75" hidden="false" customHeight="false" outlineLevel="0" collapsed="false">
      <c r="A31" s="71" t="s">
        <v>192</v>
      </c>
      <c r="B31" s="72" t="s">
        <v>193</v>
      </c>
      <c r="C31" s="49" t="s">
        <v>194</v>
      </c>
      <c r="D31" s="70" t="n">
        <v>35140000000</v>
      </c>
      <c r="E31" s="70" t="n">
        <v>41210000000</v>
      </c>
      <c r="F31" s="77" t="n">
        <v>41900000000</v>
      </c>
      <c r="G31" s="70" t="n">
        <v>44700000000</v>
      </c>
      <c r="H31" s="70" t="n">
        <v>49000000000</v>
      </c>
      <c r="I31" s="70" t="n">
        <v>53700000000</v>
      </c>
      <c r="J31" s="73" t="n">
        <v>56700000000</v>
      </c>
      <c r="K31" s="73" t="n">
        <v>59100000000</v>
      </c>
      <c r="L31" s="70" t="n">
        <v>66600000000</v>
      </c>
      <c r="M31" s="74" t="n">
        <v>62400000000</v>
      </c>
      <c r="N31" s="74" t="n">
        <v>65800000000</v>
      </c>
      <c r="O31" s="70" t="n">
        <v>67400000000</v>
      </c>
      <c r="P31" s="70" t="n">
        <v>69400000000</v>
      </c>
      <c r="Q31" s="70" t="n">
        <v>70700000000</v>
      </c>
      <c r="R31" s="70" t="n">
        <v>71400000000</v>
      </c>
      <c r="S31" s="70" t="n">
        <v>72500000000</v>
      </c>
      <c r="T31" s="70" t="n">
        <v>70400000000</v>
      </c>
      <c r="U31" s="70" t="n">
        <v>75000000000</v>
      </c>
      <c r="V31" s="70" t="n">
        <v>80400000000</v>
      </c>
      <c r="W31" s="70" t="n">
        <v>86300000000</v>
      </c>
      <c r="X31" s="75" t="n">
        <v>92700000000</v>
      </c>
      <c r="Y31" s="75" t="n">
        <v>99500000000</v>
      </c>
    </row>
    <row r="32" customFormat="false" ht="15.75" hidden="false" customHeight="false" outlineLevel="0" collapsed="false">
      <c r="A32" s="78" t="s">
        <v>195</v>
      </c>
      <c r="B32" s="82" t="s">
        <v>196</v>
      </c>
      <c r="C32" s="11" t="s">
        <v>197</v>
      </c>
      <c r="D32" s="70" t="n">
        <v>27720000000</v>
      </c>
      <c r="E32" s="70" t="n">
        <v>32942000000</v>
      </c>
      <c r="F32" s="77"/>
      <c r="G32" s="70"/>
      <c r="H32" s="70"/>
      <c r="I32" s="70"/>
      <c r="J32" s="70"/>
      <c r="K32" s="70"/>
      <c r="L32" s="70"/>
      <c r="M32" s="74"/>
      <c r="N32" s="74"/>
      <c r="O32" s="70"/>
      <c r="P32" s="70"/>
      <c r="Q32" s="70"/>
      <c r="R32" s="70"/>
      <c r="S32" s="70"/>
      <c r="T32" s="70"/>
      <c r="U32" s="70"/>
      <c r="V32" s="70"/>
      <c r="W32" s="70"/>
      <c r="X32" s="75"/>
      <c r="Y32" s="75"/>
    </row>
    <row r="33" customFormat="false" ht="15.75" hidden="false" customHeight="false" outlineLevel="0" collapsed="false">
      <c r="A33" s="78" t="s">
        <v>171</v>
      </c>
      <c r="B33" s="82" t="s">
        <v>198</v>
      </c>
      <c r="C33" s="11" t="s">
        <v>197</v>
      </c>
      <c r="D33" s="70" t="n">
        <v>7420000000</v>
      </c>
      <c r="E33" s="70" t="n">
        <v>8268000000</v>
      </c>
      <c r="F33" s="77"/>
      <c r="G33" s="70"/>
      <c r="H33" s="70"/>
      <c r="I33" s="70"/>
      <c r="J33" s="70"/>
      <c r="K33" s="70"/>
      <c r="L33" s="70"/>
      <c r="M33" s="74"/>
      <c r="N33" s="74"/>
      <c r="O33" s="70"/>
      <c r="P33" s="70"/>
      <c r="Q33" s="70"/>
      <c r="R33" s="70"/>
      <c r="S33" s="70"/>
      <c r="T33" s="70"/>
      <c r="U33" s="70"/>
      <c r="V33" s="70"/>
      <c r="W33" s="70"/>
      <c r="X33" s="75"/>
      <c r="Y33" s="75"/>
    </row>
    <row r="34" customFormat="false" ht="15.75" hidden="false" customHeight="false" outlineLevel="0" collapsed="false">
      <c r="A34" s="72" t="s">
        <v>87</v>
      </c>
      <c r="B34" s="72" t="s">
        <v>87</v>
      </c>
      <c r="C34" s="49" t="s">
        <v>194</v>
      </c>
      <c r="D34" s="70" t="n">
        <v>30597000000</v>
      </c>
      <c r="E34" s="70" t="n">
        <v>25505000000</v>
      </c>
      <c r="F34" s="77" t="n">
        <v>24800000000</v>
      </c>
      <c r="G34" s="70" t="n">
        <v>29800000000</v>
      </c>
      <c r="H34" s="70" t="n">
        <v>28400000000</v>
      </c>
      <c r="I34" s="70" t="n">
        <v>26000000000</v>
      </c>
      <c r="J34" s="73" t="n">
        <v>25000000000</v>
      </c>
      <c r="K34" s="73" t="n">
        <v>25600000000</v>
      </c>
      <c r="L34" s="70" t="n">
        <v>31300000000</v>
      </c>
      <c r="M34" s="74" t="n">
        <v>36300000000</v>
      </c>
      <c r="N34" s="74" t="n">
        <v>41600000000</v>
      </c>
      <c r="O34" s="70" t="n">
        <v>41100000000</v>
      </c>
      <c r="P34" s="70" t="n">
        <v>41500000000</v>
      </c>
      <c r="Q34" s="70" t="n">
        <v>43300000000</v>
      </c>
      <c r="R34" s="70" t="n">
        <v>40100000000</v>
      </c>
      <c r="S34" s="70" t="n">
        <v>38600000000</v>
      </c>
      <c r="T34" s="70" t="n">
        <v>42300000000</v>
      </c>
      <c r="U34" s="70" t="n">
        <v>40800000000</v>
      </c>
      <c r="V34" s="70" t="n">
        <v>44000000000</v>
      </c>
      <c r="W34" s="70" t="n">
        <v>47100000000</v>
      </c>
      <c r="X34" s="75" t="n">
        <v>50400000000</v>
      </c>
      <c r="Y34" s="75" t="n">
        <v>51700000000</v>
      </c>
    </row>
    <row r="35" customFormat="false" ht="15.75" hidden="false" customHeight="false" outlineLevel="0" collapsed="false">
      <c r="A35" s="76" t="s">
        <v>199</v>
      </c>
      <c r="B35" s="76" t="s">
        <v>200</v>
      </c>
      <c r="C35" s="11" t="s">
        <v>201</v>
      </c>
      <c r="D35" s="70" t="n">
        <v>28272000000</v>
      </c>
      <c r="E35" s="70" t="n">
        <v>24429000000</v>
      </c>
      <c r="F35" s="77" t="n">
        <v>22500000000</v>
      </c>
      <c r="G35" s="70" t="n">
        <v>28200000000</v>
      </c>
      <c r="H35" s="70" t="n">
        <v>26700000000</v>
      </c>
      <c r="I35" s="70" t="n">
        <v>24200000000</v>
      </c>
      <c r="J35" s="73" t="n">
        <v>23000000000</v>
      </c>
      <c r="K35" s="73" t="n">
        <v>23500000000</v>
      </c>
      <c r="L35" s="70" t="n">
        <v>28400000000</v>
      </c>
      <c r="M35" s="74"/>
      <c r="N35" s="74"/>
      <c r="O35" s="70"/>
      <c r="P35" s="70"/>
      <c r="Q35" s="70"/>
      <c r="R35" s="70"/>
      <c r="S35" s="70"/>
      <c r="T35" s="70"/>
      <c r="U35" s="70"/>
      <c r="V35" s="70"/>
      <c r="W35" s="70"/>
      <c r="X35" s="75"/>
      <c r="Y35" s="75"/>
    </row>
    <row r="36" customFormat="false" ht="15.75" hidden="false" customHeight="false" outlineLevel="0" collapsed="false">
      <c r="A36" s="76" t="s">
        <v>202</v>
      </c>
      <c r="B36" s="76" t="s">
        <v>202</v>
      </c>
      <c r="C36" s="11" t="s">
        <v>201</v>
      </c>
      <c r="D36" s="70" t="n">
        <v>2325000000</v>
      </c>
      <c r="E36" s="70" t="n">
        <v>1076000000</v>
      </c>
      <c r="F36" s="77" t="n">
        <v>2300000000</v>
      </c>
      <c r="G36" s="70"/>
      <c r="H36" s="70"/>
      <c r="I36" s="70"/>
      <c r="J36" s="70"/>
      <c r="K36" s="70"/>
      <c r="L36" s="70"/>
      <c r="M36" s="74"/>
      <c r="N36" s="74"/>
      <c r="O36" s="70"/>
      <c r="P36" s="70"/>
      <c r="Q36" s="70"/>
      <c r="R36" s="70"/>
      <c r="S36" s="70"/>
      <c r="T36" s="70"/>
      <c r="U36" s="70"/>
      <c r="V36" s="70"/>
      <c r="W36" s="70"/>
      <c r="X36" s="75"/>
      <c r="Y36" s="75"/>
    </row>
    <row r="37" customFormat="false" ht="15.75" hidden="false" customHeight="false" outlineLevel="0" collapsed="false">
      <c r="A37" s="71" t="s">
        <v>203</v>
      </c>
      <c r="B37" s="72" t="s">
        <v>204</v>
      </c>
      <c r="C37" s="49" t="s">
        <v>194</v>
      </c>
      <c r="D37" s="70" t="n">
        <v>23422000000</v>
      </c>
      <c r="E37" s="70" t="n">
        <v>23237000000</v>
      </c>
      <c r="F37" s="77" t="n">
        <v>20500000000</v>
      </c>
      <c r="G37" s="70" t="n">
        <v>22200000000</v>
      </c>
      <c r="H37" s="70" t="n">
        <v>24000000000</v>
      </c>
      <c r="I37" s="70" t="n">
        <v>24500000000</v>
      </c>
      <c r="J37" s="73" t="n">
        <v>25800000000</v>
      </c>
      <c r="K37" s="73" t="n">
        <v>25200000000</v>
      </c>
      <c r="L37" s="70" t="n">
        <v>29000000000</v>
      </c>
      <c r="M37" s="74" t="n">
        <v>32100000000</v>
      </c>
      <c r="N37" s="74" t="n">
        <v>34300000000</v>
      </c>
      <c r="O37" s="70" t="n">
        <v>33000000000</v>
      </c>
      <c r="P37" s="70" t="n">
        <v>33500000000</v>
      </c>
      <c r="Q37" s="70" t="n">
        <v>32400000000</v>
      </c>
      <c r="R37" s="70" t="n">
        <v>31300000000</v>
      </c>
      <c r="S37" s="70" t="n">
        <v>42400000000</v>
      </c>
      <c r="T37" s="70" t="n">
        <v>42600000000</v>
      </c>
      <c r="U37" s="70" t="n">
        <v>45400000000</v>
      </c>
      <c r="V37" s="70" t="n">
        <v>48700000000</v>
      </c>
      <c r="W37" s="70" t="n">
        <v>52300000000</v>
      </c>
      <c r="X37" s="75" t="n">
        <v>56200000000</v>
      </c>
      <c r="Y37" s="75" t="n">
        <v>60300000000</v>
      </c>
    </row>
    <row r="38" customFormat="false" ht="15.75" hidden="false" customHeight="false" outlineLevel="0" collapsed="false">
      <c r="A38" s="72" t="s">
        <v>205</v>
      </c>
      <c r="B38" s="72" t="s">
        <v>205</v>
      </c>
      <c r="C38" s="49" t="s">
        <v>194</v>
      </c>
      <c r="D38" s="70" t="n">
        <v>5247000000</v>
      </c>
      <c r="E38" s="70" t="n">
        <v>7811000000</v>
      </c>
      <c r="F38" s="77" t="n">
        <v>6200000000</v>
      </c>
      <c r="G38" s="70" t="n">
        <v>5100000000</v>
      </c>
      <c r="H38" s="70" t="n">
        <v>5100000000</v>
      </c>
      <c r="I38" s="70" t="n">
        <v>3700000000</v>
      </c>
      <c r="J38" s="73" t="n">
        <v>3800000000</v>
      </c>
      <c r="K38" s="73" t="n">
        <v>3500000000</v>
      </c>
      <c r="L38" s="70" t="n">
        <v>2600000000</v>
      </c>
      <c r="M38" s="74" t="n">
        <v>2000000000</v>
      </c>
      <c r="N38" s="74" t="n">
        <v>3500000000</v>
      </c>
      <c r="O38" s="70" t="n">
        <v>3300000000</v>
      </c>
      <c r="P38" s="70" t="n">
        <v>1900000000</v>
      </c>
      <c r="Q38" s="70" t="n">
        <v>1600000000</v>
      </c>
      <c r="R38" s="70" t="n">
        <v>8400000000</v>
      </c>
      <c r="S38" s="70" t="n">
        <v>6800000000</v>
      </c>
      <c r="T38" s="70" t="n">
        <v>6700000000</v>
      </c>
      <c r="U38" s="70" t="n">
        <v>7000000000</v>
      </c>
      <c r="V38" s="70" t="n">
        <v>6300000000</v>
      </c>
      <c r="W38" s="70" t="n">
        <v>8800000000</v>
      </c>
      <c r="X38" s="75" t="n">
        <v>11000000000</v>
      </c>
      <c r="Y38" s="75" t="n">
        <v>14700000000</v>
      </c>
    </row>
    <row r="39" customFormat="false" ht="15.75" hidden="false" customHeight="false" outlineLevel="0" collapsed="false">
      <c r="A39" s="78" t="s">
        <v>206</v>
      </c>
      <c r="B39" s="76" t="s">
        <v>207</v>
      </c>
      <c r="C39" s="11" t="s">
        <v>208</v>
      </c>
      <c r="D39" s="73"/>
      <c r="E39" s="73"/>
      <c r="F39" s="73"/>
      <c r="G39" s="73"/>
      <c r="H39" s="73"/>
      <c r="I39" s="73"/>
      <c r="J39" s="73"/>
      <c r="K39" s="73"/>
      <c r="L39" s="73"/>
      <c r="M39" s="74"/>
      <c r="N39" s="74"/>
      <c r="O39" s="70"/>
      <c r="P39" s="70"/>
      <c r="Q39" s="70"/>
      <c r="R39" s="70" t="n">
        <v>6700000000</v>
      </c>
      <c r="S39" s="70" t="n">
        <v>4600000000</v>
      </c>
      <c r="T39" s="70" t="n">
        <v>3400000000</v>
      </c>
      <c r="U39" s="70" t="n">
        <v>2800000000</v>
      </c>
      <c r="V39" s="70" t="n">
        <v>700000000</v>
      </c>
      <c r="W39" s="70" t="n">
        <v>700000000</v>
      </c>
      <c r="X39" s="75" t="n">
        <v>700000000</v>
      </c>
      <c r="Y39" s="75" t="n">
        <v>700000000</v>
      </c>
    </row>
    <row r="40" customFormat="false" ht="15.75" hidden="false" customHeight="false" outlineLevel="0" collapsed="false">
      <c r="A40" s="78" t="s">
        <v>209</v>
      </c>
      <c r="B40" s="76" t="s">
        <v>210</v>
      </c>
      <c r="C40" s="11" t="s">
        <v>208</v>
      </c>
      <c r="D40" s="73"/>
      <c r="E40" s="73"/>
      <c r="F40" s="73"/>
      <c r="G40" s="73"/>
      <c r="H40" s="73"/>
      <c r="I40" s="73"/>
      <c r="J40" s="73"/>
      <c r="K40" s="73"/>
      <c r="L40" s="73"/>
      <c r="M40" s="74"/>
      <c r="N40" s="74"/>
      <c r="O40" s="70"/>
      <c r="P40" s="70"/>
      <c r="Q40" s="70"/>
      <c r="R40" s="70" t="n">
        <v>100000000</v>
      </c>
      <c r="S40" s="70" t="n">
        <v>500000000</v>
      </c>
      <c r="T40" s="70" t="n">
        <v>1600000000</v>
      </c>
      <c r="U40" s="70" t="n">
        <v>2400000000</v>
      </c>
      <c r="V40" s="70" t="n">
        <v>3600000000</v>
      </c>
      <c r="W40" s="70" t="n">
        <v>6000000000</v>
      </c>
      <c r="X40" s="75" t="n">
        <v>8000000000</v>
      </c>
      <c r="Y40" s="75" t="n">
        <v>11500000000</v>
      </c>
    </row>
    <row r="41" customFormat="false" ht="15.75" hidden="false" customHeight="false" outlineLevel="0" collapsed="false">
      <c r="A41" s="76" t="s">
        <v>49</v>
      </c>
      <c r="B41" s="76" t="s">
        <v>49</v>
      </c>
      <c r="C41" s="11" t="s">
        <v>208</v>
      </c>
      <c r="D41" s="73"/>
      <c r="E41" s="73"/>
      <c r="F41" s="73"/>
      <c r="G41" s="70"/>
      <c r="H41" s="70"/>
      <c r="I41" s="70"/>
      <c r="J41" s="70"/>
      <c r="K41" s="70"/>
      <c r="L41" s="70"/>
      <c r="M41" s="74"/>
      <c r="N41" s="74"/>
      <c r="O41" s="70"/>
      <c r="P41" s="70"/>
      <c r="Q41" s="70"/>
      <c r="R41" s="70" t="n">
        <v>1600000000</v>
      </c>
      <c r="S41" s="70" t="n">
        <v>1700000000</v>
      </c>
      <c r="T41" s="70" t="n">
        <v>1800000000</v>
      </c>
      <c r="U41" s="70" t="n">
        <v>1900000000</v>
      </c>
      <c r="V41" s="70" t="n">
        <v>2000000000</v>
      </c>
      <c r="W41" s="70" t="n">
        <v>2100000000</v>
      </c>
      <c r="X41" s="75" t="n">
        <v>2300000000</v>
      </c>
      <c r="Y41" s="75" t="n">
        <v>2500000000</v>
      </c>
    </row>
    <row r="42" customFormat="false" ht="15.75" hidden="false" customHeight="false" outlineLevel="0" collapsed="false">
      <c r="A42" s="71" t="s">
        <v>211</v>
      </c>
      <c r="B42" s="72" t="s">
        <v>212</v>
      </c>
      <c r="C42" s="49" t="s">
        <v>194</v>
      </c>
      <c r="D42" s="70" t="n">
        <v>31375000000</v>
      </c>
      <c r="E42" s="70" t="n">
        <v>36073000000</v>
      </c>
      <c r="F42" s="73" t="n">
        <v>40200000000</v>
      </c>
      <c r="G42" s="70" t="n">
        <v>44800000000</v>
      </c>
      <c r="H42" s="70" t="n">
        <v>50200000000</v>
      </c>
      <c r="I42" s="70" t="n">
        <v>55900000000</v>
      </c>
      <c r="J42" s="73" t="n">
        <v>60000000000</v>
      </c>
      <c r="K42" s="73" t="n">
        <v>69900000000</v>
      </c>
      <c r="L42" s="73" t="n">
        <v>76200000000</v>
      </c>
      <c r="M42" s="74" t="n">
        <v>96700000000</v>
      </c>
      <c r="N42" s="74" t="n">
        <v>106200000000</v>
      </c>
      <c r="O42" s="70" t="n">
        <v>113900000000</v>
      </c>
      <c r="P42" s="70" t="n">
        <v>120300000000</v>
      </c>
      <c r="Q42" s="70" t="n">
        <v>127600000000</v>
      </c>
      <c r="R42" s="70" t="n">
        <v>138500000000</v>
      </c>
      <c r="S42" s="70" t="n">
        <v>141200000000</v>
      </c>
      <c r="T42" s="70" t="n">
        <v>152600000000</v>
      </c>
      <c r="U42" s="70" t="n">
        <v>161900000000</v>
      </c>
      <c r="V42" s="70" t="n">
        <v>172700000000</v>
      </c>
      <c r="W42" s="70" t="n">
        <v>185000000000</v>
      </c>
      <c r="X42" s="75" t="n">
        <v>198500000000</v>
      </c>
      <c r="Y42" s="75" t="n">
        <v>212900000000</v>
      </c>
    </row>
    <row r="43" customFormat="false" ht="15.75" hidden="false" customHeight="false" outlineLevel="0" collapsed="false">
      <c r="A43" s="78" t="s">
        <v>173</v>
      </c>
      <c r="B43" s="82" t="s">
        <v>174</v>
      </c>
      <c r="C43" s="11" t="s">
        <v>213</v>
      </c>
      <c r="D43" s="70" t="n">
        <v>28948000000</v>
      </c>
      <c r="E43" s="70" t="n">
        <v>33104000000</v>
      </c>
      <c r="F43" s="73"/>
      <c r="G43" s="70"/>
      <c r="H43" s="70"/>
      <c r="I43" s="70"/>
      <c r="J43" s="70"/>
      <c r="K43" s="70"/>
      <c r="L43" s="70"/>
      <c r="M43" s="74"/>
      <c r="N43" s="74"/>
      <c r="O43" s="70"/>
      <c r="P43" s="70"/>
      <c r="Q43" s="70"/>
      <c r="R43" s="70"/>
      <c r="S43" s="70"/>
      <c r="T43" s="70"/>
      <c r="U43" s="70"/>
      <c r="V43" s="70"/>
      <c r="W43" s="70"/>
      <c r="X43" s="75"/>
      <c r="Y43" s="75"/>
    </row>
    <row r="44" customFormat="false" ht="15.75" hidden="false" customHeight="false" outlineLevel="0" collapsed="false">
      <c r="A44" s="78" t="s">
        <v>176</v>
      </c>
      <c r="B44" s="82" t="s">
        <v>177</v>
      </c>
      <c r="C44" s="11" t="s">
        <v>213</v>
      </c>
      <c r="D44" s="70" t="n">
        <v>2427000000</v>
      </c>
      <c r="E44" s="70" t="n">
        <v>2969000000</v>
      </c>
      <c r="F44" s="73"/>
      <c r="G44" s="70"/>
      <c r="H44" s="70"/>
      <c r="I44" s="70"/>
      <c r="J44" s="70"/>
      <c r="K44" s="70"/>
      <c r="L44" s="70"/>
      <c r="M44" s="74"/>
      <c r="N44" s="74"/>
      <c r="O44" s="70"/>
      <c r="P44" s="70"/>
      <c r="Q44" s="70"/>
      <c r="R44" s="70"/>
      <c r="S44" s="70"/>
      <c r="T44" s="70"/>
      <c r="U44" s="70"/>
      <c r="V44" s="70"/>
      <c r="W44" s="70"/>
      <c r="X44" s="75"/>
      <c r="Y44" s="75"/>
    </row>
    <row r="45" customFormat="false" ht="15.75" hidden="false" customHeight="false" outlineLevel="0" collapsed="false">
      <c r="A45" s="71" t="s">
        <v>214</v>
      </c>
      <c r="B45" s="72" t="s">
        <v>215</v>
      </c>
      <c r="C45" s="49" t="s">
        <v>194</v>
      </c>
      <c r="D45" s="70" t="n">
        <v>7669000000</v>
      </c>
      <c r="E45" s="70" t="n">
        <v>9404000000</v>
      </c>
      <c r="F45" s="73" t="n">
        <v>12200000000</v>
      </c>
      <c r="G45" s="70" t="n">
        <v>14200000000</v>
      </c>
      <c r="H45" s="70" t="n">
        <v>15900000000</v>
      </c>
      <c r="I45" s="70" t="n">
        <v>20000000000</v>
      </c>
      <c r="J45" s="73" t="n">
        <v>22700000000</v>
      </c>
      <c r="K45" s="73" t="n">
        <v>21300000000</v>
      </c>
      <c r="L45" s="73" t="n">
        <v>27100000000</v>
      </c>
      <c r="M45" s="74" t="n">
        <v>33600000000</v>
      </c>
      <c r="N45" s="74" t="n">
        <v>30800000000</v>
      </c>
      <c r="O45" s="70" t="n">
        <v>28100000000</v>
      </c>
      <c r="P45" s="70" t="n">
        <v>27300000000</v>
      </c>
      <c r="Q45" s="70" t="n">
        <v>29800000000</v>
      </c>
      <c r="R45" s="70" t="n">
        <v>32900000000</v>
      </c>
      <c r="S45" s="70" t="n">
        <v>33800000000</v>
      </c>
      <c r="T45" s="70" t="n">
        <v>50700000000</v>
      </c>
      <c r="U45" s="70" t="n">
        <v>54000000000</v>
      </c>
      <c r="V45" s="70" t="n">
        <v>57900000000</v>
      </c>
      <c r="W45" s="70" t="n">
        <v>62200000000</v>
      </c>
      <c r="X45" s="75" t="n">
        <v>66800000000</v>
      </c>
      <c r="Y45" s="75" t="n">
        <v>71700000000</v>
      </c>
    </row>
    <row r="46" customFormat="false" ht="15.75" hidden="false" customHeight="false" outlineLevel="0" collapsed="false">
      <c r="A46" s="71" t="s">
        <v>216</v>
      </c>
      <c r="B46" s="72" t="s">
        <v>217</v>
      </c>
      <c r="C46" s="49" t="s">
        <v>194</v>
      </c>
      <c r="D46" s="70" t="n">
        <v>8580000000</v>
      </c>
      <c r="E46" s="70" t="n">
        <v>8820000000</v>
      </c>
      <c r="F46" s="73" t="n">
        <v>8700000000</v>
      </c>
      <c r="G46" s="70" t="n">
        <v>8800000000</v>
      </c>
      <c r="H46" s="70" t="n">
        <v>11500000000</v>
      </c>
      <c r="I46" s="70" t="n">
        <v>10200000000</v>
      </c>
      <c r="J46" s="73" t="n">
        <v>10800000000</v>
      </c>
      <c r="K46" s="73" t="n">
        <v>14800000000</v>
      </c>
      <c r="L46" s="73" t="n">
        <v>17800000000</v>
      </c>
      <c r="M46" s="74" t="n">
        <v>20400000000</v>
      </c>
      <c r="N46" s="74" t="n">
        <v>18700000000</v>
      </c>
      <c r="O46" s="70" t="n">
        <v>18700000000</v>
      </c>
      <c r="P46" s="70" t="n">
        <v>20700000000</v>
      </c>
      <c r="Q46" s="70" t="n">
        <v>23200000000</v>
      </c>
      <c r="R46" s="70" t="n">
        <v>25500000000</v>
      </c>
      <c r="S46" s="70" t="n">
        <v>20900000000</v>
      </c>
      <c r="T46" s="70" t="n">
        <v>22000000000</v>
      </c>
      <c r="U46" s="70" t="n">
        <v>23400000000</v>
      </c>
      <c r="V46" s="70" t="n">
        <v>25100000000</v>
      </c>
      <c r="W46" s="70" t="n">
        <v>27000000000</v>
      </c>
      <c r="X46" s="75" t="n">
        <v>29000000000</v>
      </c>
      <c r="Y46" s="75" t="n">
        <v>31100000000</v>
      </c>
    </row>
    <row r="47" customFormat="false" ht="15.75" hidden="false" customHeight="false" outlineLevel="0" collapsed="false">
      <c r="A47" s="78" t="s">
        <v>218</v>
      </c>
      <c r="B47" s="82" t="s">
        <v>219</v>
      </c>
      <c r="C47" s="69" t="s">
        <v>220</v>
      </c>
      <c r="D47" s="80" t="n">
        <v>1919000000</v>
      </c>
      <c r="E47" s="80" t="n">
        <v>1881000000</v>
      </c>
      <c r="F47" s="73"/>
      <c r="G47" s="70"/>
      <c r="H47" s="70"/>
      <c r="I47" s="70"/>
      <c r="J47" s="70"/>
      <c r="K47" s="70"/>
      <c r="L47" s="70"/>
      <c r="M47" s="74"/>
      <c r="N47" s="74"/>
      <c r="O47" s="70"/>
      <c r="P47" s="70"/>
      <c r="Q47" s="70"/>
      <c r="R47" s="70"/>
      <c r="S47" s="70"/>
      <c r="T47" s="70"/>
      <c r="U47" s="70"/>
      <c r="V47" s="70"/>
      <c r="W47" s="70"/>
      <c r="X47" s="75"/>
      <c r="Y47" s="75"/>
    </row>
    <row r="48" customFormat="false" ht="15.75" hidden="false" customHeight="false" outlineLevel="0" collapsed="false">
      <c r="A48" s="78" t="s">
        <v>221</v>
      </c>
      <c r="B48" s="82" t="s">
        <v>222</v>
      </c>
      <c r="C48" s="69" t="s">
        <v>220</v>
      </c>
      <c r="D48" s="80" t="n">
        <v>6661000000</v>
      </c>
      <c r="E48" s="80" t="n">
        <v>6939000000</v>
      </c>
      <c r="F48" s="73"/>
      <c r="G48" s="70"/>
      <c r="H48" s="70"/>
      <c r="I48" s="70"/>
      <c r="J48" s="70"/>
      <c r="K48" s="70"/>
      <c r="L48" s="70"/>
      <c r="M48" s="74"/>
      <c r="N48" s="74"/>
      <c r="O48" s="70"/>
      <c r="P48" s="70"/>
      <c r="Q48" s="70"/>
      <c r="R48" s="70"/>
      <c r="S48" s="70"/>
      <c r="T48" s="70"/>
      <c r="U48" s="70"/>
      <c r="V48" s="70"/>
      <c r="W48" s="70"/>
      <c r="X48" s="75"/>
      <c r="Y48" s="75"/>
    </row>
    <row r="49" customFormat="false" ht="15.75" hidden="false" customHeight="false" outlineLevel="0" collapsed="false">
      <c r="A49" s="86" t="s">
        <v>223</v>
      </c>
      <c r="B49" s="86" t="s">
        <v>224</v>
      </c>
      <c r="C49" s="49" t="s">
        <v>194</v>
      </c>
      <c r="D49" s="73"/>
      <c r="E49" s="73"/>
      <c r="F49" s="73"/>
      <c r="G49" s="70"/>
      <c r="H49" s="70"/>
      <c r="I49" s="70"/>
      <c r="J49" s="73" t="n">
        <v>0</v>
      </c>
      <c r="K49" s="73" t="n">
        <v>500000000</v>
      </c>
      <c r="L49" s="70"/>
      <c r="M49" s="74"/>
      <c r="N49" s="74"/>
      <c r="O49" s="70"/>
      <c r="P49" s="70"/>
      <c r="Q49" s="70"/>
      <c r="R49" s="70"/>
      <c r="S49" s="70"/>
      <c r="T49" s="70"/>
      <c r="U49" s="70"/>
      <c r="V49" s="70"/>
      <c r="W49" s="70"/>
      <c r="X49" s="75"/>
      <c r="Y49" s="75"/>
    </row>
    <row r="50" customFormat="false" ht="15.75" hidden="false" customHeight="false" outlineLevel="0" collapsed="false">
      <c r="B50" s="87" t="s">
        <v>225</v>
      </c>
      <c r="C50" s="11"/>
      <c r="D50" s="73"/>
      <c r="E50" s="73"/>
      <c r="F50" s="73"/>
      <c r="G50" s="70"/>
      <c r="H50" s="70"/>
      <c r="I50" s="70"/>
      <c r="J50" s="70"/>
      <c r="K50" s="70"/>
      <c r="L50" s="70"/>
      <c r="M50" s="74"/>
      <c r="N50" s="74"/>
      <c r="O50" s="70"/>
      <c r="P50" s="70"/>
      <c r="Q50" s="70"/>
      <c r="R50" s="70"/>
      <c r="S50" s="70"/>
      <c r="T50" s="70"/>
      <c r="U50" s="70"/>
      <c r="V50" s="70"/>
      <c r="W50" s="70"/>
      <c r="X50" s="75"/>
      <c r="Y50" s="75"/>
    </row>
    <row r="51" customFormat="false" ht="15.75" hidden="false" customHeight="false" outlineLevel="0" collapsed="false">
      <c r="A51" s="71" t="s">
        <v>226</v>
      </c>
      <c r="B51" s="71" t="s">
        <v>226</v>
      </c>
      <c r="C51" s="49" t="s">
        <v>194</v>
      </c>
      <c r="D51" s="73"/>
      <c r="E51" s="73"/>
      <c r="F51" s="73" t="n">
        <v>0</v>
      </c>
      <c r="G51" s="70" t="n">
        <v>-2000000000</v>
      </c>
      <c r="H51" s="70" t="n">
        <v>-300000000</v>
      </c>
      <c r="I51" s="70" t="n">
        <v>0</v>
      </c>
      <c r="J51" s="70"/>
      <c r="K51" s="70"/>
      <c r="L51" s="70"/>
      <c r="M51" s="74"/>
      <c r="N51" s="74"/>
      <c r="O51" s="70"/>
      <c r="P51" s="70"/>
      <c r="Q51" s="70"/>
      <c r="R51" s="70"/>
      <c r="S51" s="70"/>
      <c r="T51" s="70"/>
      <c r="U51" s="70"/>
      <c r="V51" s="70"/>
      <c r="W51" s="70"/>
      <c r="X51" s="75"/>
      <c r="Y51" s="75"/>
    </row>
    <row r="52" customFormat="false" ht="15.75" hidden="false" customHeight="false" outlineLevel="0" collapsed="false">
      <c r="A52" s="69" t="s">
        <v>227</v>
      </c>
      <c r="B52" s="85" t="s">
        <v>228</v>
      </c>
      <c r="C52" s="49" t="s">
        <v>191</v>
      </c>
      <c r="D52" s="70" t="n">
        <v>35062000000</v>
      </c>
      <c r="E52" s="70" t="n">
        <v>43095000000</v>
      </c>
      <c r="F52" s="73" t="n">
        <v>42000000000</v>
      </c>
      <c r="G52" s="70" t="n">
        <v>31500000000</v>
      </c>
      <c r="H52" s="70" t="n">
        <v>38600000000</v>
      </c>
      <c r="I52" s="70" t="n">
        <v>38400000000</v>
      </c>
      <c r="J52" s="73" t="n">
        <v>50400000000</v>
      </c>
      <c r="K52" s="73" t="n">
        <v>57000000000</v>
      </c>
      <c r="L52" s="73" t="n">
        <v>93800000000</v>
      </c>
      <c r="M52" s="74" t="n">
        <v>90400000000</v>
      </c>
      <c r="N52" s="74" t="n">
        <v>63400000000</v>
      </c>
      <c r="O52" s="70" t="n">
        <v>70600000000</v>
      </c>
      <c r="P52" s="70" t="n">
        <v>61700000000</v>
      </c>
      <c r="Q52" s="70" t="n">
        <v>65500000000</v>
      </c>
      <c r="R52" s="70" t="n">
        <v>60500000000</v>
      </c>
      <c r="S52" s="70" t="n">
        <v>62100000000</v>
      </c>
      <c r="T52" s="70" t="n">
        <v>56000000000</v>
      </c>
      <c r="U52" s="70" t="n">
        <v>59600000000</v>
      </c>
      <c r="V52" s="70" t="n">
        <v>67400000000</v>
      </c>
      <c r="W52" s="70" t="n">
        <v>76200000000</v>
      </c>
      <c r="X52" s="75" t="n">
        <v>81800000000</v>
      </c>
      <c r="Y52" s="75" t="n">
        <v>87900000000</v>
      </c>
    </row>
    <row r="53" customFormat="false" ht="15.75" hidden="false" customHeight="false" outlineLevel="0" collapsed="false">
      <c r="A53" s="71" t="s">
        <v>229</v>
      </c>
      <c r="B53" s="72" t="s">
        <v>230</v>
      </c>
      <c r="C53" s="49" t="s">
        <v>231</v>
      </c>
      <c r="D53" s="70" t="n">
        <v>15663000000</v>
      </c>
      <c r="E53" s="70" t="n">
        <v>23955000000</v>
      </c>
      <c r="F53" s="73" t="n">
        <v>19000000000</v>
      </c>
      <c r="G53" s="70" t="n">
        <v>18300000000</v>
      </c>
      <c r="H53" s="70" t="n">
        <v>27600000000</v>
      </c>
      <c r="I53" s="70" t="n">
        <v>24300000000</v>
      </c>
      <c r="J53" s="73" t="n">
        <v>38200000000</v>
      </c>
      <c r="K53" s="70"/>
      <c r="L53" s="70"/>
      <c r="M53" s="74"/>
      <c r="N53" s="74"/>
      <c r="O53" s="70" t="n">
        <v>41100000000</v>
      </c>
      <c r="P53" s="70" t="n">
        <v>27400000000</v>
      </c>
      <c r="Q53" s="70" t="n">
        <v>36700000000</v>
      </c>
      <c r="R53" s="70" t="n">
        <v>33800000000</v>
      </c>
      <c r="S53" s="70" t="n">
        <v>37700000000</v>
      </c>
      <c r="T53" s="70" t="n">
        <v>24700000000</v>
      </c>
      <c r="U53" s="70" t="n">
        <v>22400000000</v>
      </c>
      <c r="V53" s="70" t="n">
        <v>30400000000</v>
      </c>
      <c r="W53" s="70" t="n">
        <v>35900000000</v>
      </c>
      <c r="X53" s="75" t="n">
        <v>42900000000</v>
      </c>
      <c r="Y53" s="75" t="n">
        <v>51900000000</v>
      </c>
    </row>
    <row r="54" customFormat="false" ht="15.75" hidden="false" customHeight="false" outlineLevel="0" collapsed="false">
      <c r="A54" s="71" t="s">
        <v>232</v>
      </c>
      <c r="B54" s="72" t="s">
        <v>233</v>
      </c>
      <c r="C54" s="49" t="s">
        <v>231</v>
      </c>
      <c r="D54" s="70" t="n">
        <v>16327000000</v>
      </c>
      <c r="E54" s="70" t="n">
        <v>19140000000</v>
      </c>
      <c r="F54" s="73" t="n">
        <v>23000000000</v>
      </c>
      <c r="G54" s="70" t="n">
        <v>13200000000</v>
      </c>
      <c r="H54" s="70" t="n">
        <v>11000000000</v>
      </c>
      <c r="I54" s="70" t="n">
        <v>14100000000</v>
      </c>
      <c r="J54" s="73" t="n">
        <v>12100000000</v>
      </c>
      <c r="K54" s="70"/>
      <c r="L54" s="70"/>
      <c r="M54" s="74"/>
      <c r="N54" s="74"/>
      <c r="O54" s="70" t="n">
        <v>27900000000</v>
      </c>
      <c r="P54" s="70" t="n">
        <v>34300000000</v>
      </c>
      <c r="Q54" s="70" t="n">
        <v>28800000000</v>
      </c>
      <c r="R54" s="70" t="n">
        <v>26800000000</v>
      </c>
      <c r="S54" s="70" t="n">
        <v>24400000000</v>
      </c>
      <c r="T54" s="70" t="n">
        <v>31200000000</v>
      </c>
      <c r="U54" s="70" t="n">
        <v>37200000000</v>
      </c>
      <c r="V54" s="70" t="n">
        <v>37000000000</v>
      </c>
      <c r="W54" s="70" t="n">
        <v>40300000000</v>
      </c>
      <c r="X54" s="75" t="n">
        <v>39000000000</v>
      </c>
      <c r="Y54" s="75" t="n">
        <v>35900000000</v>
      </c>
    </row>
    <row r="55" customFormat="false" ht="15.75" hidden="false" customHeight="false" outlineLevel="0" collapsed="false">
      <c r="A55" s="72" t="s">
        <v>49</v>
      </c>
      <c r="B55" s="72" t="s">
        <v>49</v>
      </c>
      <c r="C55" s="49" t="s">
        <v>231</v>
      </c>
      <c r="D55" s="88" t="n">
        <f aca="false">D52-D53-D54</f>
        <v>3072000000</v>
      </c>
      <c r="E55" s="73"/>
      <c r="F55" s="73"/>
      <c r="G55" s="73"/>
      <c r="H55" s="73"/>
      <c r="I55" s="73"/>
      <c r="J55" s="73"/>
      <c r="K55" s="70"/>
      <c r="L55" s="70"/>
      <c r="M55" s="74"/>
      <c r="N55" s="74"/>
      <c r="O55" s="70" t="n">
        <v>1600000000</v>
      </c>
      <c r="P55" s="70" t="n">
        <v>0</v>
      </c>
      <c r="Q55" s="70" t="n">
        <v>0</v>
      </c>
      <c r="R55" s="70" t="n">
        <v>0</v>
      </c>
      <c r="S55" s="70" t="n">
        <v>0</v>
      </c>
      <c r="T55" s="70" t="n">
        <v>0</v>
      </c>
      <c r="U55" s="70" t="n">
        <v>0</v>
      </c>
      <c r="V55" s="70" t="n">
        <v>0</v>
      </c>
      <c r="W55" s="70" t="n">
        <v>0</v>
      </c>
      <c r="X55" s="75" t="n">
        <v>0</v>
      </c>
      <c r="Y55" s="75" t="n">
        <v>0</v>
      </c>
    </row>
    <row r="56" customFormat="false" ht="15.75" hidden="false" customHeight="false" outlineLevel="0" collapsed="false">
      <c r="A56" s="69" t="s">
        <v>234</v>
      </c>
      <c r="B56" s="85" t="s">
        <v>235</v>
      </c>
      <c r="C56" s="49" t="s">
        <v>191</v>
      </c>
      <c r="D56" s="73"/>
      <c r="E56" s="73"/>
      <c r="F56" s="73" t="n">
        <v>-600000000</v>
      </c>
      <c r="G56" s="70" t="n">
        <v>-1100000000</v>
      </c>
      <c r="H56" s="70" t="n">
        <v>1400000000</v>
      </c>
      <c r="I56" s="70" t="n">
        <v>1900000000</v>
      </c>
      <c r="J56" s="73" t="n">
        <v>0</v>
      </c>
      <c r="K56" s="73" t="n">
        <v>3000000000</v>
      </c>
      <c r="L56" s="73" t="n">
        <v>5000000000</v>
      </c>
      <c r="M56" s="74" t="n">
        <v>1800000000</v>
      </c>
      <c r="N56" s="74" t="n">
        <v>-5600000000</v>
      </c>
      <c r="O56" s="70" t="n">
        <v>0</v>
      </c>
      <c r="P56" s="70" t="n">
        <v>0</v>
      </c>
      <c r="Q56" s="70" t="n">
        <v>0</v>
      </c>
      <c r="R56" s="70" t="n">
        <v>5900000000</v>
      </c>
      <c r="S56" s="70" t="n">
        <v>7300000000</v>
      </c>
      <c r="T56" s="70" t="n">
        <v>1600000000</v>
      </c>
      <c r="U56" s="70" t="n">
        <v>3700000000</v>
      </c>
      <c r="V56" s="70" t="n">
        <v>5300000000</v>
      </c>
      <c r="W56" s="70" t="n">
        <v>0</v>
      </c>
      <c r="X56" s="75" t="n">
        <v>0</v>
      </c>
      <c r="Y56" s="75" t="n">
        <v>0</v>
      </c>
    </row>
    <row r="57" customFormat="false" ht="15.75" hidden="false" customHeight="false" outlineLevel="0" collapsed="false">
      <c r="A57" s="69" t="s">
        <v>236</v>
      </c>
      <c r="B57" s="85" t="s">
        <v>237</v>
      </c>
      <c r="C57" s="49" t="s">
        <v>191</v>
      </c>
      <c r="D57" s="73"/>
      <c r="E57" s="73"/>
      <c r="F57" s="73"/>
      <c r="G57" s="73"/>
      <c r="H57" s="73"/>
      <c r="I57" s="73"/>
      <c r="J57" s="73"/>
      <c r="K57" s="70"/>
      <c r="L57" s="73" t="n">
        <v>0</v>
      </c>
      <c r="M57" s="74" t="n">
        <v>0</v>
      </c>
      <c r="N57" s="74" t="n">
        <v>0</v>
      </c>
      <c r="O57" s="70" t="n">
        <v>0</v>
      </c>
      <c r="P57" s="70" t="n">
        <v>0</v>
      </c>
      <c r="Q57" s="70" t="n">
        <v>0</v>
      </c>
      <c r="R57" s="70" t="n">
        <v>0</v>
      </c>
      <c r="S57" s="70" t="n">
        <v>0</v>
      </c>
      <c r="T57" s="70" t="n">
        <v>3000000000</v>
      </c>
      <c r="U57" s="70" t="n">
        <v>4000000000</v>
      </c>
      <c r="V57" s="70" t="n">
        <v>4000000000</v>
      </c>
      <c r="W57" s="70" t="n">
        <v>4000000000</v>
      </c>
      <c r="X57" s="75" t="n">
        <v>4000000000</v>
      </c>
      <c r="Y57" s="75" t="n">
        <v>4000000000</v>
      </c>
    </row>
    <row r="58" customFormat="false" ht="15.75" hidden="false" customHeight="false" outlineLevel="0" collapsed="false">
      <c r="A58" s="69" t="s">
        <v>238</v>
      </c>
      <c r="B58" s="85" t="s">
        <v>239</v>
      </c>
      <c r="C58" s="49" t="s">
        <v>191</v>
      </c>
      <c r="D58" s="73"/>
      <c r="E58" s="73"/>
      <c r="F58" s="73"/>
      <c r="G58" s="73"/>
      <c r="H58" s="73"/>
      <c r="I58" s="73"/>
      <c r="J58" s="73"/>
      <c r="K58" s="70"/>
      <c r="L58" s="70"/>
      <c r="M58" s="74"/>
      <c r="N58" s="74"/>
      <c r="O58" s="70"/>
      <c r="P58" s="70"/>
      <c r="Q58" s="70"/>
      <c r="R58" s="70" t="n">
        <v>33800000000</v>
      </c>
      <c r="S58" s="70" t="n">
        <v>17600000000</v>
      </c>
      <c r="T58" s="70" t="n">
        <v>0</v>
      </c>
      <c r="U58" s="70" t="n">
        <v>0</v>
      </c>
      <c r="V58" s="70" t="n">
        <v>0</v>
      </c>
      <c r="W58" s="70" t="n">
        <v>0</v>
      </c>
      <c r="X58" s="75" t="n">
        <v>0</v>
      </c>
      <c r="Y58" s="75" t="n">
        <v>0</v>
      </c>
    </row>
    <row r="59" customFormat="false" ht="15.75" hidden="false" customHeight="false" outlineLevel="0" collapsed="false">
      <c r="B59" s="85" t="s">
        <v>240</v>
      </c>
      <c r="C59" s="11"/>
      <c r="D59" s="73"/>
      <c r="E59" s="73"/>
      <c r="F59" s="73"/>
      <c r="G59" s="73"/>
      <c r="H59" s="73"/>
      <c r="I59" s="73"/>
      <c r="J59" s="73"/>
      <c r="K59" s="70"/>
      <c r="L59" s="70"/>
      <c r="M59" s="74"/>
      <c r="N59" s="74"/>
      <c r="O59" s="70"/>
      <c r="P59" s="70"/>
      <c r="Q59" s="70"/>
      <c r="R59" s="70" t="n">
        <v>0</v>
      </c>
      <c r="S59" s="70" t="n">
        <v>0</v>
      </c>
      <c r="T59" s="70" t="n">
        <v>0</v>
      </c>
      <c r="U59" s="70" t="n">
        <v>18000000000</v>
      </c>
      <c r="V59" s="70" t="n">
        <v>36800000000</v>
      </c>
      <c r="W59" s="70" t="n">
        <v>57700000000</v>
      </c>
      <c r="X59" s="75" t="n">
        <v>62000000000</v>
      </c>
      <c r="Y59" s="75" t="n">
        <v>66600000000</v>
      </c>
    </row>
    <row r="60" customFormat="false" ht="15.75" hidden="false" customHeight="false" outlineLevel="0" collapsed="false">
      <c r="B60" s="85" t="s">
        <v>241</v>
      </c>
      <c r="C60" s="11"/>
      <c r="D60" s="70" t="n">
        <v>-43323000000</v>
      </c>
      <c r="E60" s="70" t="n">
        <v>-46600000000</v>
      </c>
      <c r="F60" s="73" t="n">
        <v>-41400000000</v>
      </c>
      <c r="G60" s="70" t="n">
        <v>-30900000000</v>
      </c>
      <c r="H60" s="70" t="n">
        <v>-39200000000</v>
      </c>
      <c r="I60" s="70" t="n">
        <v>-30100000000</v>
      </c>
      <c r="J60" s="73" t="n">
        <v>-28900000000</v>
      </c>
      <c r="K60" s="73" t="n">
        <v>-37400000000</v>
      </c>
      <c r="L60" s="73" t="n">
        <v>-60900000000</v>
      </c>
      <c r="M60" s="74" t="n">
        <v>-77200000000</v>
      </c>
      <c r="N60" s="74" t="n">
        <v>-38000000000</v>
      </c>
      <c r="O60" s="70" t="n">
        <v>-45700000000</v>
      </c>
      <c r="P60" s="70" t="n">
        <v>-45900000000</v>
      </c>
      <c r="Q60" s="70" t="n">
        <v>-70400000000</v>
      </c>
      <c r="R60" s="70" t="n">
        <v>-82100000000</v>
      </c>
      <c r="S60" s="70" t="n">
        <v>-65400000000</v>
      </c>
      <c r="T60" s="70" t="n">
        <v>-37900000000</v>
      </c>
      <c r="U60" s="70" t="n">
        <v>-26600000000</v>
      </c>
      <c r="V60" s="70" t="n">
        <v>-15800000000</v>
      </c>
      <c r="W60" s="70" t="n">
        <v>-500000000</v>
      </c>
      <c r="X60" s="75" t="n">
        <v>-4100000000</v>
      </c>
      <c r="Y60" s="75" t="n">
        <v>-7000000000</v>
      </c>
    </row>
    <row r="61" s="13" customFormat="true" ht="15.75" hidden="false" customHeight="false" outlineLevel="0" collapsed="false">
      <c r="A61" s="63" t="s">
        <v>110</v>
      </c>
      <c r="B61" s="62" t="s">
        <v>110</v>
      </c>
      <c r="C61" s="63" t="s">
        <v>34</v>
      </c>
      <c r="D61" s="64" t="n">
        <v>43322000000</v>
      </c>
      <c r="E61" s="64" t="n">
        <v>46600000000</v>
      </c>
      <c r="F61" s="65" t="n">
        <v>41400000000</v>
      </c>
      <c r="G61" s="64" t="n">
        <v>30900000000</v>
      </c>
      <c r="H61" s="64" t="n">
        <v>39200000000</v>
      </c>
      <c r="I61" s="64" t="n">
        <v>30100000000</v>
      </c>
      <c r="J61" s="65" t="n">
        <v>28900000000</v>
      </c>
      <c r="K61" s="65" t="n">
        <v>37400000000</v>
      </c>
      <c r="L61" s="65" t="n">
        <v>60900000000</v>
      </c>
      <c r="M61" s="67" t="n">
        <v>77200000000</v>
      </c>
      <c r="N61" s="67" t="n">
        <v>38000000000</v>
      </c>
      <c r="O61" s="64" t="n">
        <v>45700000000</v>
      </c>
      <c r="P61" s="64" t="n">
        <v>45900000000</v>
      </c>
      <c r="Q61" s="64" t="n">
        <v>70400000000</v>
      </c>
      <c r="R61" s="64" t="n">
        <v>82100000000</v>
      </c>
      <c r="S61" s="64" t="n">
        <v>65400000000</v>
      </c>
      <c r="T61" s="64" t="n">
        <v>37900000000</v>
      </c>
      <c r="U61" s="64" t="n">
        <v>26600000000</v>
      </c>
      <c r="V61" s="64" t="n">
        <v>15800000000</v>
      </c>
      <c r="W61" s="64" t="n">
        <v>500000000</v>
      </c>
      <c r="X61" s="68" t="n">
        <v>4100000000</v>
      </c>
      <c r="Y61" s="68" t="n">
        <v>7000000000</v>
      </c>
    </row>
    <row r="62" customFormat="false" ht="15.75" hidden="false" customHeight="false" outlineLevel="0" collapsed="false">
      <c r="A62" s="49" t="s">
        <v>115</v>
      </c>
      <c r="B62" s="72" t="s">
        <v>199</v>
      </c>
      <c r="C62" s="49" t="s">
        <v>242</v>
      </c>
      <c r="D62" s="70" t="n">
        <v>25986000000</v>
      </c>
      <c r="E62" s="70" t="n">
        <v>31102000000</v>
      </c>
      <c r="F62" s="73" t="n">
        <v>20800000000</v>
      </c>
      <c r="G62" s="70" t="n">
        <v>20900000000</v>
      </c>
      <c r="H62" s="70" t="n">
        <v>31900000000</v>
      </c>
      <c r="I62" s="70" t="n">
        <v>23300000000</v>
      </c>
      <c r="J62" s="73" t="n">
        <v>23500000000</v>
      </c>
      <c r="K62" s="73" t="n">
        <v>32100000000</v>
      </c>
      <c r="L62" s="73" t="n">
        <v>21900000000</v>
      </c>
      <c r="M62" s="74" t="n">
        <v>78000000000</v>
      </c>
      <c r="N62" s="74" t="n">
        <v>-5500000000</v>
      </c>
      <c r="O62" s="70" t="n">
        <v>26100000000</v>
      </c>
      <c r="P62" s="70" t="n">
        <v>26500000000</v>
      </c>
      <c r="Q62" s="70" t="n">
        <v>59600000000</v>
      </c>
      <c r="R62" s="70" t="n">
        <v>47500000000</v>
      </c>
      <c r="S62" s="70" t="n">
        <v>-6000000000</v>
      </c>
      <c r="T62" s="70" t="n">
        <v>-19300000000</v>
      </c>
      <c r="U62" s="70" t="n">
        <v>3300000000</v>
      </c>
      <c r="V62" s="70" t="n">
        <v>1800000000</v>
      </c>
      <c r="W62" s="70" t="n">
        <v>-5600000000</v>
      </c>
      <c r="X62" s="75" t="n">
        <v>-3000000000</v>
      </c>
      <c r="Y62" s="75" t="n">
        <v>-13900000000</v>
      </c>
    </row>
    <row r="63" customFormat="false" ht="15.75" hidden="false" customHeight="false" outlineLevel="0" collapsed="false">
      <c r="A63" s="78" t="s">
        <v>243</v>
      </c>
      <c r="B63" s="76" t="s">
        <v>244</v>
      </c>
      <c r="C63" s="49" t="s">
        <v>119</v>
      </c>
      <c r="D63" s="70" t="n">
        <v>8975000000</v>
      </c>
      <c r="E63" s="70" t="n">
        <v>12683000000</v>
      </c>
      <c r="F63" s="73" t="n">
        <v>500000000</v>
      </c>
      <c r="G63" s="70" t="n">
        <v>900000000</v>
      </c>
      <c r="H63" s="70" t="n">
        <v>14400000000</v>
      </c>
      <c r="I63" s="70" t="n">
        <v>900000000</v>
      </c>
      <c r="J63" s="73" t="n">
        <v>2800000000</v>
      </c>
      <c r="K63" s="73" t="n">
        <v>15100000000</v>
      </c>
      <c r="L63" s="73" t="n">
        <v>5500000000</v>
      </c>
      <c r="M63" s="74" t="n">
        <v>30700000000</v>
      </c>
      <c r="N63" s="74" t="n">
        <v>4500000000</v>
      </c>
      <c r="O63" s="70" t="n">
        <v>400000000</v>
      </c>
      <c r="P63" s="70" t="n">
        <v>1200000000</v>
      </c>
      <c r="Q63" s="70" t="n">
        <v>16700000000</v>
      </c>
      <c r="R63" s="70" t="n">
        <v>0</v>
      </c>
      <c r="S63" s="70" t="n">
        <v>900000000</v>
      </c>
      <c r="T63" s="70" t="n">
        <v>2200000000</v>
      </c>
      <c r="U63" s="70" t="n">
        <v>0</v>
      </c>
      <c r="V63" s="70" t="n">
        <v>0</v>
      </c>
      <c r="W63" s="70" t="n">
        <v>0</v>
      </c>
      <c r="X63" s="75" t="n">
        <v>0</v>
      </c>
      <c r="Y63" s="75" t="n">
        <v>0</v>
      </c>
    </row>
    <row r="64" customFormat="false" ht="15.75" hidden="false" customHeight="false" outlineLevel="0" collapsed="false">
      <c r="A64" s="78" t="s">
        <v>245</v>
      </c>
      <c r="B64" s="76" t="s">
        <v>246</v>
      </c>
      <c r="C64" s="49" t="s">
        <v>119</v>
      </c>
      <c r="D64" s="70" t="n">
        <v>17012000000</v>
      </c>
      <c r="E64" s="70" t="n">
        <v>18419000000</v>
      </c>
      <c r="F64" s="73" t="n">
        <v>20400000000</v>
      </c>
      <c r="G64" s="70" t="n">
        <v>20000000000</v>
      </c>
      <c r="H64" s="70" t="n">
        <v>17600000000</v>
      </c>
      <c r="I64" s="70" t="n">
        <v>22400000000</v>
      </c>
      <c r="J64" s="73" t="n">
        <v>20700000000</v>
      </c>
      <c r="K64" s="73" t="n">
        <v>17000000000</v>
      </c>
      <c r="L64" s="73" t="n">
        <v>15400000000</v>
      </c>
      <c r="M64" s="74" t="n">
        <v>45100000000</v>
      </c>
      <c r="N64" s="74" t="n">
        <v>-11400000000</v>
      </c>
      <c r="O64" s="70" t="n">
        <v>28200000000</v>
      </c>
      <c r="P64" s="70" t="n">
        <v>24800000000</v>
      </c>
      <c r="Q64" s="70" t="n">
        <v>46300000000</v>
      </c>
      <c r="R64" s="70" t="n">
        <v>45000000000</v>
      </c>
      <c r="S64" s="70" t="n">
        <v>-12600000000</v>
      </c>
      <c r="T64" s="70" t="n">
        <v>-21500000000</v>
      </c>
      <c r="U64" s="70" t="n">
        <v>3300000000</v>
      </c>
      <c r="V64" s="70" t="n">
        <v>1800000000</v>
      </c>
      <c r="W64" s="70" t="n">
        <v>-5600000000</v>
      </c>
      <c r="X64" s="75" t="n">
        <v>-3000000000</v>
      </c>
      <c r="Y64" s="75" t="n">
        <v>-13900000000</v>
      </c>
    </row>
    <row r="65" customFormat="false" ht="15.75" hidden="false" customHeight="false" outlineLevel="0" collapsed="false">
      <c r="B65" s="78" t="s">
        <v>247</v>
      </c>
      <c r="C65" s="11"/>
      <c r="D65" s="73"/>
      <c r="E65" s="73"/>
      <c r="F65" s="73"/>
      <c r="G65" s="73"/>
      <c r="H65" s="73"/>
      <c r="I65" s="73"/>
      <c r="J65" s="73"/>
      <c r="K65" s="73"/>
      <c r="L65" s="73"/>
      <c r="M65" s="74"/>
      <c r="N65" s="74"/>
      <c r="O65" s="70"/>
      <c r="P65" s="70"/>
      <c r="Q65" s="70"/>
      <c r="R65" s="70"/>
      <c r="S65" s="70"/>
      <c r="T65" s="70"/>
      <c r="U65" s="70"/>
      <c r="V65" s="70"/>
      <c r="W65" s="70"/>
      <c r="X65" s="75"/>
      <c r="Y65" s="75"/>
    </row>
    <row r="66" customFormat="false" ht="15.75" hidden="false" customHeight="false" outlineLevel="0" collapsed="false">
      <c r="A66" s="76" t="s">
        <v>49</v>
      </c>
      <c r="B66" s="76" t="s">
        <v>49</v>
      </c>
      <c r="C66" s="49" t="s">
        <v>119</v>
      </c>
      <c r="D66" s="73"/>
      <c r="E66" s="73"/>
      <c r="F66" s="73"/>
      <c r="G66" s="73"/>
      <c r="H66" s="73"/>
      <c r="I66" s="73"/>
      <c r="J66" s="73"/>
      <c r="K66" s="73"/>
      <c r="L66" s="73"/>
      <c r="M66" s="74" t="n">
        <v>2200000000</v>
      </c>
      <c r="N66" s="74" t="n">
        <v>1500000000</v>
      </c>
      <c r="O66" s="70" t="n">
        <v>-2500000000</v>
      </c>
      <c r="P66" s="70" t="n">
        <v>500000000</v>
      </c>
      <c r="Q66" s="70" t="n">
        <v>-3400000000</v>
      </c>
      <c r="R66" s="70" t="n">
        <v>2500000000</v>
      </c>
      <c r="S66" s="70" t="n">
        <v>5800000000</v>
      </c>
      <c r="T66" s="70" t="n">
        <v>0</v>
      </c>
      <c r="U66" s="70" t="n">
        <v>0</v>
      </c>
      <c r="V66" s="70" t="n">
        <v>0</v>
      </c>
      <c r="W66" s="70" t="n">
        <v>0</v>
      </c>
      <c r="X66" s="75" t="n">
        <v>0</v>
      </c>
      <c r="Y66" s="75" t="n">
        <v>0</v>
      </c>
    </row>
    <row r="67" customFormat="false" ht="15.75" hidden="false" customHeight="false" outlineLevel="0" collapsed="false">
      <c r="A67" s="49" t="s">
        <v>248</v>
      </c>
      <c r="B67" s="72" t="s">
        <v>202</v>
      </c>
      <c r="C67" s="49" t="s">
        <v>242</v>
      </c>
      <c r="D67" s="70" t="n">
        <v>17336000000</v>
      </c>
      <c r="E67" s="70" t="n">
        <v>15498000000</v>
      </c>
      <c r="F67" s="73" t="n">
        <v>20600000000</v>
      </c>
      <c r="G67" s="70" t="n">
        <v>10000000000</v>
      </c>
      <c r="H67" s="70" t="n">
        <v>7300000000</v>
      </c>
      <c r="I67" s="70" t="n">
        <v>6800000000</v>
      </c>
      <c r="J67" s="73" t="n">
        <v>5400000000</v>
      </c>
      <c r="K67" s="73" t="n">
        <v>5300000000</v>
      </c>
      <c r="L67" s="73" t="n">
        <v>39000000000</v>
      </c>
      <c r="M67" s="74" t="n">
        <v>4700000000</v>
      </c>
      <c r="N67" s="74" t="n">
        <v>47600000000</v>
      </c>
      <c r="O67" s="70" t="n">
        <v>19700000000</v>
      </c>
      <c r="P67" s="70" t="n">
        <v>19400000000</v>
      </c>
      <c r="Q67" s="70" t="n">
        <v>10800000000</v>
      </c>
      <c r="R67" s="70" t="n">
        <v>34300000000</v>
      </c>
      <c r="S67" s="70" t="n">
        <v>70300000000</v>
      </c>
      <c r="T67" s="70" t="n">
        <v>57200000000</v>
      </c>
      <c r="U67" s="70" t="n">
        <v>23300000000</v>
      </c>
      <c r="V67" s="70" t="n">
        <v>14000000000</v>
      </c>
      <c r="W67" s="70" t="n">
        <v>6100000000</v>
      </c>
      <c r="X67" s="75" t="n">
        <v>7000000000</v>
      </c>
      <c r="Y67" s="75" t="n">
        <v>20800000000</v>
      </c>
    </row>
    <row r="68" customFormat="false" ht="15.75" hidden="false" customHeight="false" outlineLevel="0" collapsed="false">
      <c r="A68" s="78" t="s">
        <v>249</v>
      </c>
      <c r="B68" s="82" t="s">
        <v>250</v>
      </c>
      <c r="C68" s="49" t="s">
        <v>251</v>
      </c>
      <c r="D68" s="70" t="n">
        <v>5316000000</v>
      </c>
      <c r="E68" s="70" t="n">
        <v>846000000</v>
      </c>
      <c r="F68" s="73"/>
      <c r="G68" s="70"/>
      <c r="H68" s="70"/>
      <c r="I68" s="70"/>
      <c r="J68" s="70"/>
      <c r="K68" s="70"/>
      <c r="L68" s="70"/>
      <c r="M68" s="74"/>
      <c r="N68" s="74"/>
      <c r="O68" s="70"/>
      <c r="P68" s="70"/>
      <c r="Q68" s="70"/>
      <c r="R68" s="70"/>
      <c r="S68" s="70"/>
      <c r="T68" s="70"/>
      <c r="U68" s="70"/>
      <c r="V68" s="70"/>
      <c r="W68" s="70"/>
      <c r="X68" s="75"/>
      <c r="Y68" s="75"/>
    </row>
    <row r="69" customFormat="false" ht="15.75" hidden="false" customHeight="false" outlineLevel="0" collapsed="false">
      <c r="A69" s="78" t="s">
        <v>252</v>
      </c>
      <c r="B69" s="82" t="s">
        <v>253</v>
      </c>
      <c r="C69" s="49" t="s">
        <v>251</v>
      </c>
      <c r="D69" s="70" t="n">
        <v>13019000000</v>
      </c>
      <c r="E69" s="70" t="n">
        <v>15470000000</v>
      </c>
      <c r="F69" s="73"/>
      <c r="G69" s="70"/>
      <c r="H69" s="70"/>
      <c r="I69" s="70"/>
      <c r="J69" s="70"/>
      <c r="K69" s="70"/>
      <c r="L69" s="70"/>
      <c r="M69" s="74"/>
      <c r="N69" s="74"/>
      <c r="O69" s="70"/>
      <c r="P69" s="70"/>
      <c r="Q69" s="70"/>
      <c r="R69" s="70"/>
      <c r="S69" s="70"/>
      <c r="T69" s="70"/>
      <c r="U69" s="70"/>
      <c r="V69" s="70"/>
      <c r="W69" s="70"/>
      <c r="X69" s="75"/>
      <c r="Y69" s="75"/>
    </row>
    <row r="70" customFormat="false" ht="15.75" hidden="false" customHeight="false" outlineLevel="0" collapsed="false">
      <c r="A70" s="78" t="s">
        <v>254</v>
      </c>
      <c r="B70" s="82" t="s">
        <v>255</v>
      </c>
      <c r="C70" s="49" t="s">
        <v>251</v>
      </c>
      <c r="D70" s="70" t="n">
        <v>-999000000</v>
      </c>
      <c r="E70" s="70" t="n">
        <v>-818000000</v>
      </c>
      <c r="F70" s="73"/>
      <c r="G70" s="70"/>
      <c r="H70" s="70"/>
      <c r="I70" s="70"/>
      <c r="J70" s="70"/>
      <c r="K70" s="70"/>
      <c r="L70" s="70"/>
      <c r="M70" s="74"/>
      <c r="N70" s="74"/>
      <c r="O70" s="70"/>
      <c r="P70" s="70"/>
      <c r="Q70" s="70"/>
      <c r="R70" s="70"/>
      <c r="S70" s="70"/>
      <c r="T70" s="70"/>
      <c r="U70" s="70"/>
      <c r="V70" s="70"/>
      <c r="W70" s="70"/>
      <c r="X70" s="75"/>
      <c r="Y70" s="75"/>
    </row>
    <row r="71" customFormat="false" ht="15.75" hidden="false" customHeight="false" outlineLevel="0" collapsed="false">
      <c r="B71" s="72" t="s">
        <v>256</v>
      </c>
      <c r="C71" s="11"/>
      <c r="D71" s="73"/>
      <c r="E71" s="73"/>
      <c r="F71" s="73"/>
      <c r="G71" s="70"/>
      <c r="H71" s="70"/>
      <c r="I71" s="70"/>
      <c r="J71" s="70"/>
      <c r="K71" s="70"/>
      <c r="L71" s="70"/>
      <c r="M71" s="74" t="n">
        <v>-5500000000</v>
      </c>
      <c r="N71" s="74" t="n">
        <v>-4100000000</v>
      </c>
      <c r="O71" s="70" t="n">
        <v>0</v>
      </c>
      <c r="P71" s="70" t="n">
        <v>0</v>
      </c>
      <c r="Q71" s="70" t="n">
        <v>0</v>
      </c>
      <c r="R71" s="89" t="n">
        <v>300000000</v>
      </c>
      <c r="S71" s="70" t="n">
        <v>1100000000</v>
      </c>
      <c r="T71" s="70" t="n">
        <v>0</v>
      </c>
      <c r="U71" s="70" t="n">
        <v>0</v>
      </c>
      <c r="V71" s="70" t="n">
        <v>0</v>
      </c>
      <c r="W71" s="70" t="n">
        <v>0</v>
      </c>
      <c r="X71" s="75" t="n">
        <v>0</v>
      </c>
      <c r="Y71" s="75" t="n">
        <v>0</v>
      </c>
    </row>
    <row r="72" customFormat="false" ht="15.75" hidden="false" customHeight="false" outlineLevel="0" collapsed="false">
      <c r="B72" s="85" t="s">
        <v>257</v>
      </c>
      <c r="C72" s="11"/>
      <c r="D72" s="73"/>
      <c r="E72" s="73"/>
      <c r="F72" s="73"/>
      <c r="G72" s="70"/>
      <c r="H72" s="70"/>
      <c r="I72" s="70"/>
      <c r="J72" s="70"/>
      <c r="K72" s="70"/>
      <c r="L72" s="70"/>
      <c r="M72" s="74"/>
      <c r="N72" s="74"/>
      <c r="O72" s="70"/>
      <c r="P72" s="70"/>
      <c r="Q72" s="70"/>
      <c r="R72" s="70"/>
      <c r="S72" s="70" t="n">
        <v>0</v>
      </c>
      <c r="T72" s="70" t="n">
        <v>0</v>
      </c>
      <c r="U72" s="70" t="n">
        <v>0</v>
      </c>
      <c r="V72" s="70" t="n">
        <v>0</v>
      </c>
      <c r="W72" s="70" t="n">
        <v>0</v>
      </c>
      <c r="X72" s="75" t="n">
        <v>0</v>
      </c>
      <c r="Y72" s="75" t="n">
        <v>0</v>
      </c>
    </row>
    <row r="73" customFormat="false" ht="15.75" hidden="false" customHeight="false" outlineLevel="0" collapsed="false">
      <c r="B73" s="85" t="s">
        <v>258</v>
      </c>
      <c r="C73" s="11"/>
      <c r="D73" s="73"/>
      <c r="E73" s="73"/>
      <c r="F73" s="73"/>
      <c r="G73" s="70"/>
      <c r="H73" s="70"/>
      <c r="I73" s="70"/>
      <c r="J73" s="70"/>
      <c r="K73" s="70"/>
      <c r="L73" s="70"/>
      <c r="M73" s="74"/>
      <c r="N73" s="74"/>
      <c r="O73" s="70"/>
      <c r="P73" s="70"/>
      <c r="Q73" s="70"/>
      <c r="R73" s="70"/>
      <c r="S73" s="70" t="n">
        <v>0</v>
      </c>
      <c r="T73" s="70" t="n">
        <v>0</v>
      </c>
      <c r="U73" s="70"/>
      <c r="V73" s="70"/>
      <c r="W73" s="70"/>
      <c r="X73" s="60"/>
      <c r="Y73" s="60"/>
    </row>
    <row r="74" customFormat="false" ht="15.75" hidden="false" customHeight="false" outlineLevel="0" collapsed="false">
      <c r="B74" s="85" t="s">
        <v>259</v>
      </c>
      <c r="C74" s="11"/>
      <c r="D74" s="73"/>
      <c r="E74" s="73"/>
      <c r="F74" s="73"/>
      <c r="G74" s="70"/>
      <c r="H74" s="70"/>
      <c r="I74" s="70"/>
      <c r="J74" s="70"/>
      <c r="K74" s="70"/>
      <c r="L74" s="70"/>
      <c r="M74" s="74"/>
      <c r="N74" s="74"/>
      <c r="O74" s="70"/>
      <c r="P74" s="70"/>
      <c r="Q74" s="70"/>
      <c r="R74" s="70"/>
      <c r="S74" s="70" t="n">
        <v>0</v>
      </c>
      <c r="T74" s="70" t="n">
        <v>0</v>
      </c>
      <c r="U74" s="70"/>
      <c r="V74" s="70"/>
      <c r="W74" s="70"/>
      <c r="X74" s="60"/>
      <c r="Y74" s="60"/>
    </row>
    <row r="75" customFormat="false" ht="15.75" hidden="false" customHeight="false" outlineLevel="0" collapsed="false">
      <c r="B75" s="85" t="s">
        <v>260</v>
      </c>
      <c r="C75" s="11"/>
      <c r="D75" s="73"/>
      <c r="E75" s="73"/>
      <c r="F75" s="73"/>
      <c r="G75" s="70"/>
      <c r="H75" s="70"/>
      <c r="I75" s="70"/>
      <c r="J75" s="70"/>
      <c r="K75" s="70"/>
      <c r="L75" s="70"/>
      <c r="M75" s="74"/>
      <c r="N75" s="74"/>
      <c r="O75" s="70"/>
      <c r="P75" s="70"/>
      <c r="Q75" s="70"/>
      <c r="R75" s="70"/>
      <c r="S75" s="70" t="n">
        <v>0</v>
      </c>
      <c r="T75" s="70" t="n">
        <v>0</v>
      </c>
      <c r="U75" s="70"/>
      <c r="V75" s="70"/>
      <c r="W75" s="70"/>
      <c r="X75" s="60"/>
      <c r="Y75" s="60"/>
    </row>
    <row r="76" customFormat="false" ht="15.75" hidden="false" customHeight="false" outlineLevel="0" collapsed="false">
      <c r="B76" s="69"/>
      <c r="C76" s="11"/>
      <c r="D76" s="73"/>
      <c r="E76" s="73"/>
      <c r="F76" s="73"/>
      <c r="G76" s="70"/>
      <c r="H76" s="70"/>
      <c r="I76" s="70"/>
      <c r="J76" s="70"/>
      <c r="K76" s="70"/>
      <c r="L76" s="70"/>
      <c r="M76" s="74"/>
      <c r="N76" s="74"/>
      <c r="O76" s="70"/>
      <c r="P76" s="70"/>
      <c r="Q76" s="70"/>
      <c r="R76" s="70"/>
      <c r="S76" s="70"/>
      <c r="T76" s="70"/>
      <c r="U76" s="70"/>
      <c r="V76" s="70"/>
      <c r="W76" s="70"/>
      <c r="X76" s="60"/>
      <c r="Y76" s="60"/>
    </row>
    <row r="77" customFormat="false" ht="15.75" hidden="false" customHeight="false" outlineLevel="0" collapsed="false">
      <c r="B77" s="69"/>
      <c r="C77" s="11"/>
      <c r="D77" s="0" t="s">
        <v>128</v>
      </c>
      <c r="E77" s="0" t="s">
        <v>128</v>
      </c>
      <c r="F77" s="0" t="s">
        <v>127</v>
      </c>
      <c r="G77" s="0" t="s">
        <v>128</v>
      </c>
      <c r="H77" s="0" t="s">
        <v>128</v>
      </c>
      <c r="I77" s="0" t="s">
        <v>128</v>
      </c>
      <c r="J77" s="0" t="s">
        <v>128</v>
      </c>
      <c r="K77" s="0" t="s">
        <v>128</v>
      </c>
      <c r="L77" s="0" t="s">
        <v>128</v>
      </c>
      <c r="M77" s="0" t="s">
        <v>128</v>
      </c>
      <c r="N77" s="0" t="s">
        <v>128</v>
      </c>
      <c r="O77" s="0" t="s">
        <v>128</v>
      </c>
      <c r="P77" s="0" t="s">
        <v>128</v>
      </c>
      <c r="Q77" s="0" t="s">
        <v>128</v>
      </c>
      <c r="R77" s="0" t="s">
        <v>128</v>
      </c>
      <c r="S77" s="0" t="s">
        <v>128</v>
      </c>
      <c r="T77" s="0" t="s">
        <v>128</v>
      </c>
      <c r="U77" s="0" t="s">
        <v>128</v>
      </c>
      <c r="V77" s="0" t="s">
        <v>128</v>
      </c>
      <c r="W77" s="0" t="s">
        <v>128</v>
      </c>
      <c r="X77" s="0" t="s">
        <v>128</v>
      </c>
      <c r="Y77" s="0" t="s">
        <v>128</v>
      </c>
    </row>
    <row r="78" customFormat="false" ht="15.75" hidden="false" customHeight="false" outlineLevel="0" collapsed="false">
      <c r="B78" s="69"/>
      <c r="C78" s="11"/>
      <c r="G78" s="90"/>
      <c r="H78" s="90"/>
      <c r="I78" s="90"/>
      <c r="J78" s="90"/>
      <c r="K78" s="90"/>
      <c r="L78" s="90"/>
      <c r="M78" s="91"/>
      <c r="N78" s="91"/>
      <c r="O78" s="69"/>
      <c r="P78" s="69"/>
      <c r="Q78" s="69"/>
      <c r="R78" s="69"/>
      <c r="S78" s="69"/>
      <c r="T78" s="69"/>
      <c r="U78" s="69"/>
      <c r="V78" s="69"/>
      <c r="W78" s="69"/>
      <c r="X78" s="60"/>
      <c r="Y78" s="60"/>
    </row>
    <row r="79" customFormat="false" ht="15.75" hidden="false" customHeight="false" outlineLevel="0" collapsed="false">
      <c r="B79" s="69" t="s">
        <v>261</v>
      </c>
      <c r="C79" s="11"/>
      <c r="D79" s="55" t="n">
        <f aca="false">D6-D7-D26</f>
        <v>0</v>
      </c>
      <c r="E79" s="55" t="n">
        <f aca="false">E6-E7-E26</f>
        <v>0</v>
      </c>
      <c r="F79" s="55" t="n">
        <f aca="false">F6-F7-F26</f>
        <v>0</v>
      </c>
      <c r="G79" s="55" t="n">
        <f aca="false">G6-G7-G26</f>
        <v>0</v>
      </c>
      <c r="H79" s="55" t="n">
        <f aca="false">H6-H7-H26</f>
        <v>0</v>
      </c>
      <c r="I79" s="55" t="n">
        <f aca="false">I6-I7-I26</f>
        <v>0</v>
      </c>
      <c r="J79" s="55" t="n">
        <f aca="false">J6-J7-J26</f>
        <v>0</v>
      </c>
      <c r="K79" s="55" t="n">
        <f aca="false">K6-K7-K26</f>
        <v>0</v>
      </c>
      <c r="L79" s="55" t="n">
        <f aca="false">L6-L7-L26</f>
        <v>0</v>
      </c>
      <c r="M79" s="55" t="n">
        <f aca="false">M6-M7-M26</f>
        <v>0</v>
      </c>
      <c r="N79" s="55" t="n">
        <f aca="false">N6-N7-N26</f>
        <v>0</v>
      </c>
      <c r="O79" s="55" t="n">
        <f aca="false">O6-O7-O26</f>
        <v>0</v>
      </c>
      <c r="P79" s="55" t="n">
        <f aca="false">P6-P7-P26</f>
        <v>0</v>
      </c>
      <c r="Q79" s="55" t="n">
        <f aca="false">Q6-Q7-Q26</f>
        <v>0</v>
      </c>
      <c r="R79" s="55" t="n">
        <f aca="false">R6-R7-R26</f>
        <v>0</v>
      </c>
      <c r="S79" s="55" t="n">
        <f aca="false">S6-S7-S26</f>
        <v>0</v>
      </c>
      <c r="T79" s="55" t="n">
        <f aca="false">T6-T7-T26</f>
        <v>0</v>
      </c>
      <c r="U79" s="55" t="n">
        <f aca="false">U6-U7-U26</f>
        <v>0</v>
      </c>
      <c r="V79" s="55" t="n">
        <f aca="false">V6-V7-V26</f>
        <v>0</v>
      </c>
      <c r="W79" s="55" t="n">
        <f aca="false">W6-W7-W26</f>
        <v>0</v>
      </c>
      <c r="X79" s="55" t="n">
        <f aca="false">X6-X7-X26</f>
        <v>0</v>
      </c>
      <c r="Y79" s="55" t="n">
        <f aca="false">Y6-Y7-Y26</f>
        <v>0</v>
      </c>
    </row>
    <row r="80" customFormat="false" ht="15.75" hidden="false" customHeight="false" outlineLevel="0" collapsed="false">
      <c r="B80" s="69" t="s">
        <v>130</v>
      </c>
      <c r="C80" s="11"/>
      <c r="D80" s="55" t="n">
        <f aca="false">D7-D8-D22</f>
        <v>0</v>
      </c>
      <c r="E80" s="55" t="n">
        <f aca="false">E7-E8-E22</f>
        <v>0</v>
      </c>
      <c r="F80" s="55" t="n">
        <f aca="false">F7-F8-F22</f>
        <v>100000000</v>
      </c>
      <c r="G80" s="55" t="n">
        <f aca="false">G7-G8-G22</f>
        <v>0</v>
      </c>
      <c r="H80" s="55" t="n">
        <f aca="false">H7-H8-H22</f>
        <v>0</v>
      </c>
      <c r="I80" s="55" t="n">
        <f aca="false">I7-I8-I22</f>
        <v>0</v>
      </c>
      <c r="J80" s="55" t="n">
        <f aca="false">J7-J8-J22</f>
        <v>0</v>
      </c>
      <c r="K80" s="55" t="n">
        <f aca="false">K7-K8-K22</f>
        <v>0</v>
      </c>
      <c r="L80" s="55" t="n">
        <f aca="false">L7-L8-L22</f>
        <v>0</v>
      </c>
      <c r="M80" s="55" t="n">
        <f aca="false">M7-M8-M22</f>
        <v>100000000</v>
      </c>
      <c r="N80" s="55" t="n">
        <f aca="false">N7-N8-N22</f>
        <v>0</v>
      </c>
      <c r="O80" s="55" t="n">
        <f aca="false">O7-O8-O22</f>
        <v>0</v>
      </c>
      <c r="P80" s="55" t="n">
        <f aca="false">P7-P8-P22</f>
        <v>-100000000</v>
      </c>
      <c r="Q80" s="55" t="n">
        <f aca="false">Q7-Q8-Q22</f>
        <v>0</v>
      </c>
      <c r="R80" s="55" t="n">
        <f aca="false">R7-R8-R22</f>
        <v>0</v>
      </c>
      <c r="S80" s="55" t="n">
        <f aca="false">S7-S8-S22</f>
        <v>0</v>
      </c>
      <c r="T80" s="55" t="n">
        <f aca="false">T7-T8-T22</f>
        <v>0</v>
      </c>
      <c r="U80" s="55" t="n">
        <f aca="false">U7-U8-U22</f>
        <v>0</v>
      </c>
      <c r="V80" s="55" t="n">
        <f aca="false">V7-V8-V22</f>
        <v>100000000</v>
      </c>
      <c r="W80" s="55" t="n">
        <f aca="false">W7-W8-W22</f>
        <v>0</v>
      </c>
      <c r="X80" s="55" t="n">
        <f aca="false">X7-X8-X22</f>
        <v>100000000</v>
      </c>
      <c r="Y80" s="55" t="n">
        <f aca="false">Y7-Y8-Y22</f>
        <v>99999999.9999962</v>
      </c>
    </row>
    <row r="81" customFormat="false" ht="15.75" hidden="false" customHeight="false" outlineLevel="0" collapsed="false">
      <c r="B81" s="69" t="s">
        <v>262</v>
      </c>
      <c r="C81" s="11"/>
      <c r="D81" s="55" t="n">
        <f aca="false">D8-D9-D10-D11-D13-D14-D15-D16-D18-D19</f>
        <v>0</v>
      </c>
      <c r="E81" s="55" t="n">
        <f aca="false">E8-E9-E10-E11-E13-E14-E15-E16-E18-E19</f>
        <v>0</v>
      </c>
      <c r="F81" s="55" t="n">
        <f aca="false">F8-F9-F10-F11-F13-F14-F15-F16-F18-F19</f>
        <v>100000000</v>
      </c>
      <c r="G81" s="92" t="n">
        <f aca="false">G8-G9-G10-G11-G13-G14-G15-G16-G18-G19</f>
        <v>0</v>
      </c>
      <c r="H81" s="92" t="n">
        <f aca="false">H8-H9-H10-H11-H13-H14-H15-H16-H18-H19</f>
        <v>0</v>
      </c>
      <c r="I81" s="92" t="n">
        <f aca="false">I8-I9-I10-I11-I13-I14-I15-I16-I18-I19</f>
        <v>0</v>
      </c>
      <c r="J81" s="55" t="n">
        <f aca="false">J8-J9-J10-J11-J13-J14-J15-J16-J18-J19</f>
        <v>-100000000</v>
      </c>
      <c r="K81" s="55" t="n">
        <f aca="false">K8-K9-K10-K11-K13-K14-K15-K16-K18-K19</f>
        <v>200000000</v>
      </c>
      <c r="L81" s="55" t="n">
        <f aca="false">L8-L9-L10-L11-L13-L14-L15-L16-L18-L19</f>
        <v>0</v>
      </c>
      <c r="M81" s="55" t="n">
        <f aca="false">M8-M9-M10-M11-M13-M14-M15-M16-M18-M19</f>
        <v>100000000</v>
      </c>
      <c r="N81" s="55" t="n">
        <f aca="false">N8-N9-N10-N11-N13-N14-N15-N16-N18-N19</f>
        <v>0</v>
      </c>
      <c r="O81" s="55" t="n">
        <f aca="false">O8-O9-O10-O11-O13-O14-O15-O16-O18-O19</f>
        <v>-100000000</v>
      </c>
      <c r="P81" s="55" t="n">
        <f aca="false">P8-P9-P10-P11-P13-P14-P15-P16-P18-P19</f>
        <v>0</v>
      </c>
      <c r="Q81" s="55" t="n">
        <f aca="false">Q8-Q9-Q10-Q11-Q13-Q14-Q15-Q16-Q18-Q19</f>
        <v>-100000000</v>
      </c>
      <c r="R81" s="55" t="n">
        <f aca="false">R8-R9-R10-R11-R13-R14-R15-R16-R18-R19</f>
        <v>0</v>
      </c>
      <c r="S81" s="55" t="n">
        <f aca="false">S8-S9-S10-S11-S13-S14-S15-S16-S18-S19</f>
        <v>100000000</v>
      </c>
      <c r="T81" s="55" t="n">
        <f aca="false">T8-T9-T10-T11-T13-T14-T15-T16-T18-T19</f>
        <v>0</v>
      </c>
      <c r="U81" s="55" t="n">
        <f aca="false">U8-U9-U10-U11-U13-U14-U15-U16-U18-U19</f>
        <v>100000000</v>
      </c>
      <c r="V81" s="55" t="n">
        <f aca="false">V8-V9-V10-V11-V13-V14-V15-V16-V18-V19</f>
        <v>0</v>
      </c>
      <c r="W81" s="55" t="n">
        <f aca="false">W8-W9-W10-W11-W13-W14-W15-W16-W18-W19</f>
        <v>0</v>
      </c>
      <c r="X81" s="55" t="n">
        <f aca="false">X8-X9-X10-X11-X13-X14-X15-X16-X18-X19</f>
        <v>0</v>
      </c>
      <c r="Y81" s="55" t="n">
        <f aca="false">Y8-Y9-Y10-Y11-Y13-Y14-Y15-Y16-Y18-Y19</f>
        <v>0</v>
      </c>
    </row>
    <row r="82" customFormat="false" ht="15.75" hidden="false" customHeight="false" outlineLevel="0" collapsed="false">
      <c r="B82" s="69" t="s">
        <v>263</v>
      </c>
      <c r="D82" s="55" t="n">
        <f aca="false">D18-D12-D17</f>
        <v>0</v>
      </c>
      <c r="E82" s="55" t="n">
        <f aca="false">E18-E12-E17</f>
        <v>0</v>
      </c>
      <c r="F82" s="55" t="n">
        <f aca="false">F18-F12-F17</f>
        <v>0</v>
      </c>
      <c r="G82" s="55" t="n">
        <f aca="false">G18-G12-G17</f>
        <v>0</v>
      </c>
      <c r="H82" s="55" t="n">
        <f aca="false">H18-H12-H17</f>
        <v>0</v>
      </c>
      <c r="I82" s="55" t="n">
        <f aca="false">I18-I12-I17</f>
        <v>0</v>
      </c>
      <c r="J82" s="55" t="n">
        <f aca="false">J18-J12-J17</f>
        <v>0</v>
      </c>
      <c r="K82" s="55" t="n">
        <f aca="false">K18-K12-K17</f>
        <v>0</v>
      </c>
      <c r="L82" s="55" t="n">
        <f aca="false">L18-L12-L17</f>
        <v>0</v>
      </c>
      <c r="M82" s="56" t="n">
        <f aca="false">M18-M12-M17</f>
        <v>12100000000</v>
      </c>
      <c r="N82" s="56" t="n">
        <f aca="false">N18-N12-N17</f>
        <v>11900000000</v>
      </c>
      <c r="O82" s="56" t="n">
        <f aca="false">O18-O12-O17</f>
        <v>11800000000</v>
      </c>
      <c r="P82" s="56" t="n">
        <f aca="false">P18-P12-P17</f>
        <v>10900000000</v>
      </c>
      <c r="Q82" s="56" t="n">
        <f aca="false">Q18-Q12-Q17</f>
        <v>10800000000</v>
      </c>
      <c r="R82" s="56" t="n">
        <f aca="false">R18-R12-R17</f>
        <v>12400000000</v>
      </c>
      <c r="S82" s="56" t="n">
        <f aca="false">S18-S12-S17</f>
        <v>11700000000</v>
      </c>
      <c r="T82" s="56" t="n">
        <f aca="false">T18-T12-T17</f>
        <v>15900000000</v>
      </c>
      <c r="U82" s="56" t="n">
        <f aca="false">U18-U12-U17</f>
        <v>16900000000</v>
      </c>
      <c r="V82" s="56" t="n">
        <f aca="false">V18-V12-V17</f>
        <v>18100000000</v>
      </c>
      <c r="W82" s="56" t="n">
        <f aca="false">W18-W12-W17</f>
        <v>19500000000</v>
      </c>
      <c r="X82" s="56" t="n">
        <f aca="false">X18-X12-X17</f>
        <v>20900000000</v>
      </c>
      <c r="Y82" s="56" t="n">
        <f aca="false">Y18-Y12-Y17</f>
        <v>22400000000</v>
      </c>
    </row>
    <row r="83" customFormat="false" ht="15.75" hidden="false" customHeight="false" outlineLevel="0" collapsed="false">
      <c r="B83" s="69" t="s">
        <v>264</v>
      </c>
      <c r="D83" s="55" t="n">
        <f aca="false">D19-D20-D21</f>
        <v>0</v>
      </c>
      <c r="E83" s="55" t="n">
        <f aca="false">E19-E20-E21</f>
        <v>0</v>
      </c>
      <c r="F83" s="56" t="n">
        <f aca="false">F19-F20-F21</f>
        <v>25600000000</v>
      </c>
      <c r="G83" s="56" t="n">
        <f aca="false">G19-G20-G21</f>
        <v>28600000000</v>
      </c>
      <c r="H83" s="56" t="n">
        <f aca="false">H19-H20-H21</f>
        <v>33300000000</v>
      </c>
      <c r="I83" s="56" t="n">
        <f aca="false">I19-I20-I21</f>
        <v>36200000000</v>
      </c>
      <c r="J83" s="56" t="n">
        <f aca="false">J19-J20-J21</f>
        <v>39300000000</v>
      </c>
      <c r="K83" s="56" t="n">
        <f aca="false">K19-K20-K21</f>
        <v>42000000000</v>
      </c>
      <c r="L83" s="56" t="n">
        <f aca="false">L19-L20-L21</f>
        <v>47600000000</v>
      </c>
      <c r="M83" s="56" t="n">
        <f aca="false">M19-M20-M21</f>
        <v>49800000000</v>
      </c>
      <c r="N83" s="56" t="n">
        <f aca="false">N19-N20-N21</f>
        <v>53600000000</v>
      </c>
      <c r="O83" s="56" t="n">
        <f aca="false">O19-O20-O21</f>
        <v>56600000000</v>
      </c>
      <c r="P83" s="56" t="n">
        <f aca="false">P19-P20-P21</f>
        <v>57400000000</v>
      </c>
      <c r="Q83" s="56" t="n">
        <f aca="false">Q19-Q20-Q21</f>
        <v>60000000000</v>
      </c>
      <c r="R83" s="56" t="n">
        <f aca="false">R19-R20-R21</f>
        <v>69900000000</v>
      </c>
      <c r="S83" s="56" t="n">
        <f aca="false">S19-S20-S21</f>
        <v>72900000000</v>
      </c>
      <c r="T83" s="56" t="n">
        <f aca="false">T19-T20-T21</f>
        <v>80100000000</v>
      </c>
      <c r="U83" s="56" t="n">
        <f aca="false">U19-U20-U21</f>
        <v>84800000000</v>
      </c>
      <c r="V83" s="56" t="n">
        <f aca="false">V19-V20-V21</f>
        <v>90500000000</v>
      </c>
      <c r="W83" s="56" t="n">
        <f aca="false">W19-W20-W21</f>
        <v>96500000000</v>
      </c>
      <c r="X83" s="56" t="n">
        <f aca="false">X19-X20-X21</f>
        <v>103000000000</v>
      </c>
      <c r="Y83" s="56" t="n">
        <f aca="false">Y19-Y20-Y21</f>
        <v>110000000000</v>
      </c>
    </row>
    <row r="84" customFormat="false" ht="15.75" hidden="false" customHeight="false" outlineLevel="0" collapsed="false">
      <c r="B84" s="69" t="s">
        <v>265</v>
      </c>
      <c r="D84" s="55" t="n">
        <f aca="false">D22-D24-D23-D25</f>
        <v>0</v>
      </c>
      <c r="E84" s="55" t="n">
        <f aca="false">E22-E24-E23-E25</f>
        <v>0</v>
      </c>
      <c r="F84" s="56" t="n">
        <f aca="false">F22-F24-F23-F25</f>
        <v>21500000000</v>
      </c>
      <c r="G84" s="56" t="n">
        <f aca="false">G22-G24-G23-G25</f>
        <v>19200000000</v>
      </c>
      <c r="H84" s="56" t="n">
        <f aca="false">H22-H24-H23-H25</f>
        <v>16000000000</v>
      </c>
      <c r="I84" s="56" t="n">
        <f aca="false">I22-I24-I23-I25</f>
        <v>14200000000</v>
      </c>
      <c r="J84" s="56" t="n">
        <f aca="false">J22-J24-J23-J25</f>
        <v>16000000000</v>
      </c>
      <c r="K84" s="56" t="n">
        <f aca="false">K22-K24-K23-K25</f>
        <v>18800000000</v>
      </c>
      <c r="L84" s="56" t="n">
        <f aca="false">L22-L24-L23-L25</f>
        <v>22600000000</v>
      </c>
      <c r="M84" s="56" t="n">
        <f aca="false">M22-M24-M23-M25</f>
        <v>23200000000</v>
      </c>
      <c r="N84" s="56" t="n">
        <f aca="false">N22-N24-N23-N25</f>
        <v>27500000000</v>
      </c>
      <c r="O84" s="56" t="n">
        <f aca="false">O22-O24-O23-O25</f>
        <v>22700000000</v>
      </c>
      <c r="P84" s="56" t="n">
        <f aca="false">P22-P24-P23-P25</f>
        <v>24000000000</v>
      </c>
      <c r="Q84" s="56" t="n">
        <f aca="false">Q22-Q24-Q23-Q25</f>
        <v>21600000000</v>
      </c>
      <c r="R84" s="56" t="n">
        <f aca="false">R22-R24-R23-R25</f>
        <v>20700000000</v>
      </c>
      <c r="S84" s="56" t="n">
        <f aca="false">S22-S24-S23-S25</f>
        <v>25800000000</v>
      </c>
      <c r="T84" s="56" t="n">
        <f aca="false">T22-T24-T23-T25</f>
        <v>24500000000</v>
      </c>
      <c r="U84" s="56" t="n">
        <f aca="false">U22-U24-U23-U25</f>
        <v>24300000000</v>
      </c>
      <c r="V84" s="56" t="n">
        <f aca="false">V22-V24-V23-V25</f>
        <v>26000000000</v>
      </c>
      <c r="W84" s="56" t="n">
        <f aca="false">W22-W24-W23-W25</f>
        <v>28000000000</v>
      </c>
      <c r="X84" s="56" t="n">
        <f aca="false">X22-X24-X23-X25</f>
        <v>30000000000</v>
      </c>
      <c r="Y84" s="56" t="n">
        <f aca="false">Y22-Y24-Y23-Y25</f>
        <v>32200000000</v>
      </c>
    </row>
    <row r="85" customFormat="false" ht="15.75" hidden="false" customHeight="false" outlineLevel="0" collapsed="false">
      <c r="B85" s="69" t="s">
        <v>132</v>
      </c>
      <c r="D85" s="56" t="n">
        <f aca="false">D26-D27-D28</f>
        <v>5513000000</v>
      </c>
      <c r="E85" s="56" t="n">
        <f aca="false">E26-E27-E28</f>
        <v>3670000000</v>
      </c>
      <c r="F85" s="56" t="n">
        <f aca="false">F26-F27-F28</f>
        <v>4100000000</v>
      </c>
      <c r="G85" s="55" t="n">
        <f aca="false">G26-G27-G28</f>
        <v>0</v>
      </c>
      <c r="H85" s="55" t="n">
        <f aca="false">H26-H27-H28</f>
        <v>0</v>
      </c>
      <c r="I85" s="55" t="n">
        <f aca="false">I26-I27-I28</f>
        <v>0</v>
      </c>
      <c r="J85" s="55" t="n">
        <f aca="false">J26-J27-J28</f>
        <v>0</v>
      </c>
      <c r="K85" s="56" t="n">
        <f aca="false">K26-K27-K28</f>
        <v>1300000000</v>
      </c>
      <c r="L85" s="56" t="n">
        <f aca="false">L26-L27-L28</f>
        <v>4200000000</v>
      </c>
      <c r="M85" s="56" t="n">
        <f aca="false">M26-M27-M28</f>
        <v>4400000000</v>
      </c>
      <c r="N85" s="56" t="n">
        <f aca="false">N26-N27-N28</f>
        <v>4600000000</v>
      </c>
      <c r="O85" s="56" t="n">
        <f aca="false">O26-O27-O28</f>
        <v>3800000000</v>
      </c>
      <c r="P85" s="56" t="n">
        <f aca="false">P26-P27-P28</f>
        <v>5600000000</v>
      </c>
      <c r="Q85" s="56" t="n">
        <f aca="false">Q26-Q27-Q28</f>
        <v>5700000000</v>
      </c>
      <c r="R85" s="56" t="n">
        <f aca="false">R26-R27-R28</f>
        <v>10100000000</v>
      </c>
      <c r="S85" s="56" t="n">
        <f aca="false">S26-S27-S28</f>
        <v>11200000000</v>
      </c>
      <c r="T85" s="56" t="n">
        <f aca="false">T26-T27-T28</f>
        <v>12800000000</v>
      </c>
      <c r="U85" s="56" t="n">
        <f aca="false">U26-U27-U28</f>
        <v>13700000000</v>
      </c>
      <c r="V85" s="56" t="n">
        <f aca="false">V26-V27-V28</f>
        <v>14600000000</v>
      </c>
      <c r="W85" s="56" t="n">
        <f aca="false">W26-W27-W28</f>
        <v>15700000000</v>
      </c>
      <c r="X85" s="56" t="n">
        <f aca="false">X26-X27-X28</f>
        <v>16900000000</v>
      </c>
      <c r="Y85" s="56" t="n">
        <f aca="false">Y26-Y27-Y28</f>
        <v>18100000000</v>
      </c>
    </row>
    <row r="86" customFormat="false" ht="15.75" hidden="false" customHeight="false" outlineLevel="0" collapsed="false">
      <c r="B86" s="69" t="s">
        <v>134</v>
      </c>
      <c r="D86" s="55" t="n">
        <f aca="false">D29-D30-D52-D56-D57-D58</f>
        <v>0</v>
      </c>
      <c r="E86" s="55" t="n">
        <f aca="false">E29-E30-E52-E56-E57-E58</f>
        <v>0</v>
      </c>
      <c r="F86" s="55" t="n">
        <f aca="false">F29-F30-F52-F56-F57-F58</f>
        <v>0</v>
      </c>
      <c r="G86" s="55" t="n">
        <f aca="false">G29-G30-G52-G56-G57-G58</f>
        <v>0</v>
      </c>
      <c r="H86" s="55" t="n">
        <f aca="false">H29-H30-H52-H56-H57-H58</f>
        <v>0</v>
      </c>
      <c r="I86" s="55" t="n">
        <f aca="false">I29-I30-I52-I56-I57-I58</f>
        <v>-100000000</v>
      </c>
      <c r="J86" s="55" t="n">
        <f aca="false">J29-J30-J52-J56-J57-J58</f>
        <v>0</v>
      </c>
      <c r="K86" s="55" t="n">
        <f aca="false">K29-K30-K52-K56-K57-K58</f>
        <v>0</v>
      </c>
      <c r="L86" s="55" t="n">
        <f aca="false">L29-L30-L52-L56-L57-L58</f>
        <v>0</v>
      </c>
      <c r="M86" s="55" t="n">
        <f aca="false">M29-M30-M52-M56-M57-M58</f>
        <v>100000000</v>
      </c>
      <c r="N86" s="55" t="n">
        <f aca="false">N29-N30-N52-N56-N57-N58</f>
        <v>0</v>
      </c>
      <c r="O86" s="55" t="n">
        <f aca="false">O29-O30-O52-O56-O57-O58</f>
        <v>0</v>
      </c>
      <c r="P86" s="55" t="n">
        <f aca="false">P29-P30-P52-P56-P57-P58</f>
        <v>-100000000</v>
      </c>
      <c r="Q86" s="55" t="n">
        <f aca="false">Q29-Q30-Q52-Q56-Q57-Q58</f>
        <v>0</v>
      </c>
      <c r="R86" s="55" t="n">
        <f aca="false">R29-R30-R52-R56-R57-R58</f>
        <v>300000000.000004</v>
      </c>
      <c r="S86" s="55" t="n">
        <f aca="false">S29-S30-S52-S56-S57-S58</f>
        <v>700000000</v>
      </c>
      <c r="T86" s="55" t="n">
        <f aca="false">T29-T30-T52-T56-T57-T58</f>
        <v>0</v>
      </c>
      <c r="U86" s="55" t="n">
        <f aca="false">U29-U30-U52-U56-U57-U58</f>
        <v>0</v>
      </c>
      <c r="V86" s="55" t="n">
        <f aca="false">V29-V30-V52-V56-V57-V58</f>
        <v>0</v>
      </c>
      <c r="W86" s="55" t="n">
        <f aca="false">W29-W30-W52-W56-W57-W58</f>
        <v>0</v>
      </c>
      <c r="X86" s="55" t="n">
        <f aca="false">X29-X30-X52-X56-X57-X58</f>
        <v>100000000</v>
      </c>
      <c r="Y86" s="55" t="n">
        <f aca="false">Y29-Y30-Y52-Y56-Y57-Y58</f>
        <v>0</v>
      </c>
    </row>
    <row r="87" customFormat="false" ht="15.75" hidden="false" customHeight="false" outlineLevel="0" collapsed="false">
      <c r="B87" s="69" t="s">
        <v>266</v>
      </c>
      <c r="D87" s="92" t="n">
        <f aca="false">D30-D31-D34-D37-D38-D42-D45-D46-D49-D51</f>
        <v>0</v>
      </c>
      <c r="E87" s="92" t="n">
        <f aca="false">E30-E31-E34-E37-E38-E42-E45-E46-E49-E51</f>
        <v>0</v>
      </c>
      <c r="F87" s="55" t="n">
        <f aca="false">F30-F31-F34-F37-F38-F42-F45-F46-F49-F51</f>
        <v>100000000</v>
      </c>
      <c r="G87" s="55" t="n">
        <f aca="false">G30-G31-G34-G37-G38-G42-G45-G46-G49-G51</f>
        <v>100000000</v>
      </c>
      <c r="H87" s="55" t="n">
        <f aca="false">H30-H31-H34-H37-H38-H42-H45-H46-H49-H51</f>
        <v>0</v>
      </c>
      <c r="I87" s="55" t="n">
        <f aca="false">I30-I31-I34-I37-I38-I42-I45-I46-I49-I51</f>
        <v>0</v>
      </c>
      <c r="J87" s="55" t="n">
        <f aca="false">J30-J31-J34-J37-J38-J42-J45-J46-J49-J51</f>
        <v>100000000</v>
      </c>
      <c r="K87" s="92" t="n">
        <f aca="false">K30-K31-K34-K37-K38-K42-K45-K46-K49-K51</f>
        <v>0</v>
      </c>
      <c r="L87" s="92" t="n">
        <f aca="false">L30-L31-L34-L37-L38-L42-L45-L46-L49-L51</f>
        <v>0</v>
      </c>
      <c r="M87" s="55" t="n">
        <f aca="false">M30-M31-M34-M37-M38-M42-M45-M46-M49-M51</f>
        <v>-100000000</v>
      </c>
      <c r="N87" s="55" t="n">
        <f aca="false">N30-N31-N34-N37-N38-N42-N45-N46-N49-N51</f>
        <v>0</v>
      </c>
      <c r="O87" s="55" t="n">
        <f aca="false">O30-O31-O34-O37-O38-O42-O45-O46-O49-O51</f>
        <v>100000000</v>
      </c>
      <c r="P87" s="55" t="n">
        <f aca="false">P30-P31-P34-P37-P38-P42-P45-P46-P49-P51</f>
        <v>0</v>
      </c>
      <c r="Q87" s="55" t="n">
        <f aca="false">Q30-Q31-Q34-Q37-Q38-Q42-Q45-Q46-Q49-Q51</f>
        <v>0</v>
      </c>
      <c r="R87" s="55" t="n">
        <f aca="false">R30-R31-R34-R37-R38-R42-R45-R46-R49-R51</f>
        <v>0</v>
      </c>
      <c r="S87" s="55" t="n">
        <f aca="false">S30-S31-S34-S37-S38-S42-S45-S46-S49-S51</f>
        <v>100000000.000004</v>
      </c>
      <c r="T87" s="55" t="n">
        <f aca="false">T30-T31-T34-T37-T38-T42-T45-T46-T49-T51</f>
        <v>0</v>
      </c>
      <c r="U87" s="55" t="n">
        <f aca="false">U30-U31-U34-U37-U38-U42-U45-U46-U49-U51</f>
        <v>100000000</v>
      </c>
      <c r="V87" s="55" t="n">
        <f aca="false">V30-V31-V34-V37-V38-V42-V45-V46-V49-V51</f>
        <v>-100000000</v>
      </c>
      <c r="W87" s="55" t="n">
        <f aca="false">W30-W31-W34-W37-W38-W42-W45-W46-W49-W51</f>
        <v>100000000</v>
      </c>
      <c r="X87" s="55" t="n">
        <f aca="false">X30-X31-X34-X37-X38-X42-X45-X46-X49-X51</f>
        <v>0</v>
      </c>
      <c r="Y87" s="55" t="n">
        <f aca="false">Y30-Y31-Y34-Y37-Y38-Y42-Y45-Y46-Y49-Y51</f>
        <v>100000000</v>
      </c>
    </row>
    <row r="88" customFormat="false" ht="15.75" hidden="false" customHeight="false" outlineLevel="0" collapsed="false">
      <c r="B88" s="69" t="s">
        <v>267</v>
      </c>
      <c r="D88" s="55" t="n">
        <f aca="false">D31-D32-D33</f>
        <v>0</v>
      </c>
      <c r="E88" s="55" t="n">
        <f aca="false">E31-E32-E33</f>
        <v>0</v>
      </c>
      <c r="F88" s="56" t="n">
        <f aca="false">F31-F32-F33</f>
        <v>41900000000</v>
      </c>
      <c r="G88" s="56" t="n">
        <f aca="false">G31-G32-G33</f>
        <v>44700000000</v>
      </c>
      <c r="H88" s="56" t="n">
        <f aca="false">H31-H32-H33</f>
        <v>49000000000</v>
      </c>
      <c r="I88" s="56" t="n">
        <f aca="false">I31-I32-I33</f>
        <v>53700000000</v>
      </c>
      <c r="J88" s="56" t="n">
        <f aca="false">J31-J32-J33</f>
        <v>56700000000</v>
      </c>
      <c r="K88" s="56" t="n">
        <f aca="false">K31-K32-K33</f>
        <v>59100000000</v>
      </c>
      <c r="L88" s="56" t="n">
        <f aca="false">L31-L32-L33</f>
        <v>66600000000</v>
      </c>
      <c r="M88" s="56" t="n">
        <f aca="false">M31-M32-M33</f>
        <v>62400000000</v>
      </c>
      <c r="N88" s="56" t="n">
        <f aca="false">N31-N32-N33</f>
        <v>65800000000</v>
      </c>
      <c r="O88" s="56" t="n">
        <f aca="false">O31-O32-O33</f>
        <v>67400000000</v>
      </c>
      <c r="P88" s="56" t="n">
        <f aca="false">P31-P32-P33</f>
        <v>69400000000</v>
      </c>
      <c r="Q88" s="56" t="n">
        <f aca="false">Q31-Q32-Q33</f>
        <v>70700000000</v>
      </c>
      <c r="R88" s="56" t="n">
        <f aca="false">R31-R32-R33</f>
        <v>71400000000</v>
      </c>
      <c r="S88" s="56" t="n">
        <f aca="false">S31-S32-S33</f>
        <v>72500000000</v>
      </c>
      <c r="T88" s="56" t="n">
        <f aca="false">T31-T32-T33</f>
        <v>70400000000</v>
      </c>
      <c r="U88" s="56" t="n">
        <f aca="false">U31-U32-U33</f>
        <v>75000000000</v>
      </c>
      <c r="V88" s="56" t="n">
        <f aca="false">V31-V32-V33</f>
        <v>80400000000</v>
      </c>
      <c r="W88" s="56" t="n">
        <f aca="false">W31-W32-W33</f>
        <v>86300000000</v>
      </c>
      <c r="X88" s="56" t="n">
        <f aca="false">X31-X32-X33</f>
        <v>92700000000</v>
      </c>
      <c r="Y88" s="56" t="n">
        <f aca="false">Y31-Y32-Y33</f>
        <v>99500000000</v>
      </c>
    </row>
    <row r="89" customFormat="false" ht="15.75" hidden="false" customHeight="false" outlineLevel="0" collapsed="false">
      <c r="B89" s="69" t="s">
        <v>268</v>
      </c>
      <c r="D89" s="55" t="n">
        <f aca="false">D34-D35-D36</f>
        <v>0</v>
      </c>
      <c r="E89" s="55" t="n">
        <f aca="false">E34-E35-E36</f>
        <v>0</v>
      </c>
      <c r="F89" s="55" t="n">
        <f aca="false">F34-F35-F36</f>
        <v>0</v>
      </c>
      <c r="G89" s="56" t="n">
        <f aca="false">G34-G35-G36</f>
        <v>1600000000</v>
      </c>
      <c r="H89" s="56" t="n">
        <f aca="false">H34-H35-H36</f>
        <v>1700000000</v>
      </c>
      <c r="I89" s="56" t="n">
        <f aca="false">I34-I35-I36</f>
        <v>1800000000</v>
      </c>
      <c r="J89" s="56" t="n">
        <f aca="false">J34-J35-J36</f>
        <v>2000000000</v>
      </c>
      <c r="K89" s="56" t="n">
        <f aca="false">K34-K35-K36</f>
        <v>2100000000</v>
      </c>
      <c r="L89" s="56" t="n">
        <f aca="false">L34-L35-L36</f>
        <v>2900000000</v>
      </c>
      <c r="M89" s="56" t="n">
        <f aca="false">M34-M35-M36</f>
        <v>36300000000</v>
      </c>
      <c r="N89" s="56" t="n">
        <f aca="false">N34-N35-N36</f>
        <v>41600000000</v>
      </c>
      <c r="O89" s="56" t="n">
        <f aca="false">O34-O35-O36</f>
        <v>41100000000</v>
      </c>
      <c r="P89" s="56" t="n">
        <f aca="false">P34-P35-P36</f>
        <v>41500000000</v>
      </c>
      <c r="Q89" s="56" t="n">
        <f aca="false">Q34-Q35-Q36</f>
        <v>43300000000</v>
      </c>
      <c r="R89" s="56" t="n">
        <f aca="false">R34-R35-R36</f>
        <v>40100000000</v>
      </c>
      <c r="S89" s="56" t="n">
        <f aca="false">S34-S35-S36</f>
        <v>38600000000</v>
      </c>
      <c r="T89" s="56" t="n">
        <f aca="false">T34-T35-T36</f>
        <v>42300000000</v>
      </c>
      <c r="U89" s="56" t="n">
        <f aca="false">U34-U35-U36</f>
        <v>40800000000</v>
      </c>
      <c r="V89" s="56" t="n">
        <f aca="false">V34-V35-V36</f>
        <v>44000000000</v>
      </c>
      <c r="W89" s="56" t="n">
        <f aca="false">W34-W35-W36</f>
        <v>47100000000</v>
      </c>
      <c r="X89" s="56" t="n">
        <f aca="false">X34-X35-X36</f>
        <v>50400000000</v>
      </c>
      <c r="Y89" s="56" t="n">
        <f aca="false">Y34-Y35-Y36</f>
        <v>51700000000</v>
      </c>
    </row>
    <row r="90" customFormat="false" ht="15.75" hidden="false" customHeight="false" outlineLevel="0" collapsed="false">
      <c r="B90" s="69" t="s">
        <v>269</v>
      </c>
      <c r="D90" s="56" t="n">
        <f aca="false">D38-D39-D40-D41</f>
        <v>5247000000</v>
      </c>
      <c r="E90" s="56" t="n">
        <f aca="false">E38-E39-E40-E41</f>
        <v>7811000000</v>
      </c>
      <c r="F90" s="56" t="n">
        <f aca="false">F38-F39-F40-F41</f>
        <v>6200000000</v>
      </c>
      <c r="G90" s="56" t="n">
        <f aca="false">G38-G39-G40-G41</f>
        <v>5100000000</v>
      </c>
      <c r="H90" s="56" t="n">
        <f aca="false">H38-H39-H40-H41</f>
        <v>5100000000</v>
      </c>
      <c r="I90" s="56" t="n">
        <f aca="false">I38-I39-I40-I41</f>
        <v>3700000000</v>
      </c>
      <c r="J90" s="56" t="n">
        <f aca="false">J38-J39-J40-J41</f>
        <v>3800000000</v>
      </c>
      <c r="K90" s="56" t="n">
        <f aca="false">K38-K39-K40-K41</f>
        <v>3500000000</v>
      </c>
      <c r="L90" s="56" t="n">
        <f aca="false">L38-L39-L40-L41</f>
        <v>2600000000</v>
      </c>
      <c r="M90" s="56" t="n">
        <f aca="false">M38-M39-M40-M41</f>
        <v>2000000000</v>
      </c>
      <c r="N90" s="56" t="n">
        <f aca="false">N38-N39-N40-N41</f>
        <v>3500000000</v>
      </c>
      <c r="O90" s="56" t="n">
        <f aca="false">O38-O39-O40-O41</f>
        <v>3300000000</v>
      </c>
      <c r="P90" s="56" t="n">
        <f aca="false">P38-P39-P40-P41</f>
        <v>1900000000</v>
      </c>
      <c r="Q90" s="56" t="n">
        <f aca="false">Q38-Q39-Q40-Q41</f>
        <v>1600000000</v>
      </c>
      <c r="R90" s="55" t="n">
        <f aca="false">R38-R39-R40-R41</f>
        <v>0</v>
      </c>
      <c r="S90" s="55" t="n">
        <f aca="false">S38-S39-S40-S41</f>
        <v>0</v>
      </c>
      <c r="T90" s="55" t="n">
        <f aca="false">T38-T39-T40-T41</f>
        <v>-100000000</v>
      </c>
      <c r="U90" s="55" t="n">
        <f aca="false">U38-U39-U40-U41</f>
        <v>-100000000</v>
      </c>
      <c r="V90" s="55" t="n">
        <f aca="false">V38-V39-V40-V41</f>
        <v>0</v>
      </c>
      <c r="W90" s="55" t="n">
        <f aca="false">W38-W39-W40-W41</f>
        <v>0</v>
      </c>
      <c r="X90" s="55" t="n">
        <f aca="false">X38-X39-X40-X41</f>
        <v>0</v>
      </c>
      <c r="Y90" s="55" t="n">
        <f aca="false">Y38-Y39-Y40-Y41</f>
        <v>0</v>
      </c>
    </row>
    <row r="91" customFormat="false" ht="15.75" hidden="false" customHeight="false" outlineLevel="0" collapsed="false">
      <c r="B91" s="69" t="s">
        <v>270</v>
      </c>
      <c r="D91" s="55" t="n">
        <f aca="false">D42-D43-D44</f>
        <v>0</v>
      </c>
      <c r="E91" s="55" t="n">
        <f aca="false">E42-E43-E44</f>
        <v>0</v>
      </c>
      <c r="F91" s="56" t="n">
        <f aca="false">F42-F43-F44</f>
        <v>40200000000</v>
      </c>
      <c r="G91" s="56" t="n">
        <f aca="false">G42-G43-G44</f>
        <v>44800000000</v>
      </c>
      <c r="H91" s="56" t="n">
        <f aca="false">H42-H43-H44</f>
        <v>50200000000</v>
      </c>
      <c r="I91" s="56" t="n">
        <f aca="false">I42-I43-I44</f>
        <v>55900000000</v>
      </c>
      <c r="J91" s="56" t="n">
        <f aca="false">J42-J43-J44</f>
        <v>60000000000</v>
      </c>
      <c r="K91" s="56" t="n">
        <f aca="false">K42-K43-K44</f>
        <v>69900000000</v>
      </c>
      <c r="L91" s="56" t="n">
        <f aca="false">L42-L43-L44</f>
        <v>76200000000</v>
      </c>
      <c r="M91" s="56" t="n">
        <f aca="false">M42-M43-M44</f>
        <v>96700000000</v>
      </c>
      <c r="N91" s="56" t="n">
        <f aca="false">N42-N43-N44</f>
        <v>106200000000</v>
      </c>
      <c r="O91" s="56" t="n">
        <f aca="false">O42-O43-O44</f>
        <v>113900000000</v>
      </c>
      <c r="P91" s="56" t="n">
        <f aca="false">P42-P43-P44</f>
        <v>120300000000</v>
      </c>
      <c r="Q91" s="56" t="n">
        <f aca="false">Q42-Q43-Q44</f>
        <v>127600000000</v>
      </c>
      <c r="R91" s="56" t="n">
        <f aca="false">R42-R43-R44</f>
        <v>138500000000</v>
      </c>
      <c r="S91" s="56" t="n">
        <f aca="false">S42-S43-S44</f>
        <v>141200000000</v>
      </c>
      <c r="T91" s="56" t="n">
        <f aca="false">T42-T43-T44</f>
        <v>152600000000</v>
      </c>
      <c r="U91" s="56" t="n">
        <f aca="false">U42-U43-U44</f>
        <v>161900000000</v>
      </c>
      <c r="V91" s="56" t="n">
        <f aca="false">V42-V43-V44</f>
        <v>172700000000</v>
      </c>
      <c r="W91" s="56" t="n">
        <f aca="false">W42-W43-W44</f>
        <v>185000000000</v>
      </c>
      <c r="X91" s="56" t="n">
        <f aca="false">X42-X43-X44</f>
        <v>198500000000</v>
      </c>
      <c r="Y91" s="56" t="n">
        <f aca="false">Y42-Y43-Y44</f>
        <v>212900000000</v>
      </c>
    </row>
    <row r="92" customFormat="false" ht="15.75" hidden="false" customHeight="false" outlineLevel="0" collapsed="false">
      <c r="B92" s="69" t="s">
        <v>271</v>
      </c>
      <c r="D92" s="55" t="n">
        <f aca="false">D46-D47-D48</f>
        <v>0</v>
      </c>
      <c r="E92" s="55" t="n">
        <f aca="false">E46-E47-E48</f>
        <v>0</v>
      </c>
      <c r="F92" s="56" t="n">
        <f aca="false">F46-F47-F48</f>
        <v>8700000000</v>
      </c>
      <c r="G92" s="56" t="n">
        <f aca="false">G46-G47-G48</f>
        <v>8800000000</v>
      </c>
      <c r="H92" s="56" t="n">
        <f aca="false">H46-H47-H48</f>
        <v>11500000000</v>
      </c>
      <c r="I92" s="56" t="n">
        <f aca="false">I46-I47-I48</f>
        <v>10200000000</v>
      </c>
      <c r="J92" s="56" t="n">
        <f aca="false">J46-J47-J48</f>
        <v>10800000000</v>
      </c>
      <c r="K92" s="56" t="n">
        <f aca="false">K46-K47-K48</f>
        <v>14800000000</v>
      </c>
      <c r="L92" s="56" t="n">
        <f aca="false">L46-L47-L48</f>
        <v>17800000000</v>
      </c>
      <c r="M92" s="56" t="n">
        <f aca="false">M46-M47-M48</f>
        <v>20400000000</v>
      </c>
      <c r="N92" s="56" t="n">
        <f aca="false">N46-N47-N48</f>
        <v>18700000000</v>
      </c>
      <c r="O92" s="56" t="n">
        <f aca="false">O46-O47-O48</f>
        <v>18700000000</v>
      </c>
      <c r="P92" s="56" t="n">
        <f aca="false">P46-P47-P48</f>
        <v>20700000000</v>
      </c>
      <c r="Q92" s="56" t="n">
        <f aca="false">Q46-Q47-Q48</f>
        <v>23200000000</v>
      </c>
      <c r="R92" s="56" t="n">
        <f aca="false">R46-R47-R48</f>
        <v>25500000000</v>
      </c>
      <c r="S92" s="56" t="n">
        <f aca="false">S46-S47-S48</f>
        <v>20900000000</v>
      </c>
      <c r="T92" s="56" t="n">
        <f aca="false">T46-T47-T48</f>
        <v>22000000000</v>
      </c>
      <c r="U92" s="56" t="n">
        <f aca="false">U46-U47-U48</f>
        <v>23400000000</v>
      </c>
      <c r="V92" s="56" t="n">
        <f aca="false">V46-V47-V48</f>
        <v>25100000000</v>
      </c>
      <c r="W92" s="56" t="n">
        <f aca="false">W46-W47-W48</f>
        <v>27000000000</v>
      </c>
      <c r="X92" s="56" t="n">
        <f aca="false">X46-X47-X48</f>
        <v>29000000000</v>
      </c>
      <c r="Y92" s="56" t="n">
        <f aca="false">Y46-Y47-Y48</f>
        <v>31100000000</v>
      </c>
    </row>
    <row r="93" customFormat="false" ht="15.75" hidden="false" customHeight="false" outlineLevel="0" collapsed="false">
      <c r="B93" s="69" t="s">
        <v>272</v>
      </c>
      <c r="D93" s="55" t="n">
        <f aca="false">D52-D53-D54-D55</f>
        <v>0</v>
      </c>
      <c r="E93" s="55" t="n">
        <f aca="false">E52-E53-E54-E55</f>
        <v>0</v>
      </c>
      <c r="F93" s="55" t="n">
        <f aca="false">F52-F53-F54-F55</f>
        <v>0</v>
      </c>
      <c r="G93" s="55" t="n">
        <f aca="false">G52-G53-G54-G55</f>
        <v>0</v>
      </c>
      <c r="H93" s="55" t="n">
        <f aca="false">H52-H53-H54-H55</f>
        <v>0</v>
      </c>
      <c r="I93" s="55" t="n">
        <f aca="false">I52-I53-I54-I55</f>
        <v>0</v>
      </c>
      <c r="J93" s="55" t="n">
        <f aca="false">J52-J53-J54-J55</f>
        <v>100000000</v>
      </c>
      <c r="K93" s="56" t="n">
        <f aca="false">K52-K53-K54-K55</f>
        <v>57000000000</v>
      </c>
      <c r="L93" s="56" t="n">
        <f aca="false">L52-L53-L54-L55</f>
        <v>93800000000</v>
      </c>
      <c r="M93" s="56" t="n">
        <f aca="false">M52-M53-M54-M55</f>
        <v>90400000000</v>
      </c>
      <c r="N93" s="56" t="n">
        <f aca="false">N52-N53-N54-N55</f>
        <v>63400000000</v>
      </c>
      <c r="O93" s="55" t="n">
        <f aca="false">O52-O53-O54-O55</f>
        <v>0</v>
      </c>
      <c r="P93" s="55" t="n">
        <f aca="false">P52-P53-P54-P55</f>
        <v>0</v>
      </c>
      <c r="Q93" s="55" t="n">
        <f aca="false">Q52-Q53-Q54-Q55</f>
        <v>0</v>
      </c>
      <c r="R93" s="55" t="n">
        <f aca="false">R52-R53-R54-R55</f>
        <v>-99999999.9999962</v>
      </c>
      <c r="S93" s="55" t="n">
        <f aca="false">S52-S53-S54-S55</f>
        <v>0</v>
      </c>
      <c r="T93" s="55" t="n">
        <f aca="false">T52-T53-T54-T55</f>
        <v>100000000</v>
      </c>
      <c r="U93" s="55" t="n">
        <f aca="false">U52-U53-U54-U55</f>
        <v>0</v>
      </c>
      <c r="V93" s="55" t="n">
        <f aca="false">V52-V53-V54-V55</f>
        <v>0</v>
      </c>
      <c r="W93" s="55" t="n">
        <f aca="false">W52-W53-W54-W55</f>
        <v>0</v>
      </c>
      <c r="X93" s="55" t="n">
        <f aca="false">X52-X53-X54-X55</f>
        <v>-100000000</v>
      </c>
      <c r="Y93" s="55" t="n">
        <f aca="false">Y52-Y53-Y54-Y55</f>
        <v>100000000</v>
      </c>
    </row>
    <row r="94" customFormat="false" ht="15.75" hidden="false" customHeight="false" outlineLevel="0" collapsed="false">
      <c r="B94" s="69" t="s">
        <v>273</v>
      </c>
      <c r="D94" s="55" t="n">
        <f aca="false">D61-D62-D67-D71</f>
        <v>0</v>
      </c>
      <c r="E94" s="55" t="n">
        <f aca="false">E61-E62-E67-E71</f>
        <v>0</v>
      </c>
      <c r="F94" s="55" t="n">
        <f aca="false">F61-F62-F67-F71</f>
        <v>0</v>
      </c>
      <c r="G94" s="55" t="n">
        <f aca="false">G61-G62-G67-G71</f>
        <v>0</v>
      </c>
      <c r="H94" s="55" t="n">
        <f aca="false">H61-H62-H67-H71</f>
        <v>0</v>
      </c>
      <c r="I94" s="55" t="n">
        <f aca="false">I61-I62-I67-I71</f>
        <v>0</v>
      </c>
      <c r="J94" s="55" t="n">
        <f aca="false">J61-J62-J67-J71</f>
        <v>0</v>
      </c>
      <c r="K94" s="55" t="n">
        <f aca="false">K61-K62-K67-K71</f>
        <v>0</v>
      </c>
      <c r="L94" s="55" t="n">
        <f aca="false">L61-L62-L67-L71</f>
        <v>0</v>
      </c>
      <c r="M94" s="55" t="n">
        <f aca="false">M61-M62-M67-M71</f>
        <v>0</v>
      </c>
      <c r="N94" s="55" t="n">
        <f aca="false">N61-N62-N67-N71</f>
        <v>0</v>
      </c>
      <c r="O94" s="55" t="n">
        <f aca="false">O61-O62-O67-O71</f>
        <v>-100000000</v>
      </c>
      <c r="P94" s="55" t="n">
        <f aca="false">P61-P62-P67-P71</f>
        <v>0</v>
      </c>
      <c r="Q94" s="55" t="n">
        <f aca="false">Q61-Q62-Q67-Q71</f>
        <v>0</v>
      </c>
      <c r="R94" s="55" t="n">
        <f aca="false">R61-R62-R67-R71</f>
        <v>3.814697265625E-006</v>
      </c>
      <c r="S94" s="55" t="n">
        <f aca="false">S61-S62-S67-S71</f>
        <v>0</v>
      </c>
      <c r="T94" s="55" t="n">
        <f aca="false">T61-T62-T67-T71</f>
        <v>0</v>
      </c>
      <c r="U94" s="55" t="n">
        <f aca="false">U61-U62-U67-U71</f>
        <v>0</v>
      </c>
      <c r="V94" s="55" t="n">
        <f aca="false">V61-V62-V67-V71</f>
        <v>0</v>
      </c>
      <c r="W94" s="55" t="n">
        <f aca="false">W61-W62-W67-W71</f>
        <v>0</v>
      </c>
      <c r="X94" s="55" t="n">
        <f aca="false">X61-X62-X67-X71</f>
        <v>100000000</v>
      </c>
      <c r="Y94" s="55" t="n">
        <f aca="false">Y61-Y62-Y67-Y71</f>
        <v>100000000</v>
      </c>
    </row>
    <row r="95" customFormat="false" ht="15.75" hidden="false" customHeight="false" outlineLevel="0" collapsed="false">
      <c r="B95" s="69" t="s">
        <v>274</v>
      </c>
      <c r="D95" s="55" t="n">
        <f aca="false">D62-D63-D64-D66</f>
        <v>-1000000</v>
      </c>
      <c r="E95" s="55" t="n">
        <f aca="false">E62-E63-E64-E66</f>
        <v>0</v>
      </c>
      <c r="F95" s="55" t="n">
        <f aca="false">F62-F63-F64-F66</f>
        <v>-100000000</v>
      </c>
      <c r="G95" s="55" t="n">
        <f aca="false">G62-G63-G64-G66</f>
        <v>0</v>
      </c>
      <c r="H95" s="55" t="n">
        <f aca="false">H62-H63-H64-H66</f>
        <v>-100000000</v>
      </c>
      <c r="I95" s="55" t="n">
        <f aca="false">I62-I63-I64-I66</f>
        <v>0</v>
      </c>
      <c r="J95" s="55" t="n">
        <f aca="false">J62-J63-J64-J66</f>
        <v>0</v>
      </c>
      <c r="K95" s="55" t="n">
        <f aca="false">K62-K63-K64-K66</f>
        <v>0</v>
      </c>
      <c r="L95" s="55" t="n">
        <f aca="false">L62-L63-L64-L66</f>
        <v>1000000000</v>
      </c>
      <c r="M95" s="55" t="n">
        <f aca="false">M62-M63-M64-M66</f>
        <v>0</v>
      </c>
      <c r="N95" s="55" t="n">
        <f aca="false">N62-N63-N64-N66</f>
        <v>-100000000</v>
      </c>
      <c r="O95" s="55" t="n">
        <f aca="false">O62-O63-O64-O66</f>
        <v>0</v>
      </c>
      <c r="P95" s="55" t="n">
        <f aca="false">P62-P63-P64-P66</f>
        <v>0</v>
      </c>
      <c r="Q95" s="55" t="n">
        <f aca="false">Q62-Q63-Q64-Q66</f>
        <v>0</v>
      </c>
      <c r="R95" s="55" t="n">
        <f aca="false">R62-R63-R64-R66</f>
        <v>0</v>
      </c>
      <c r="S95" s="55" t="n">
        <f aca="false">S62-S63-S64-S66</f>
        <v>-100000000</v>
      </c>
      <c r="T95" s="55" t="n">
        <f aca="false">T62-T63-T64-T66</f>
        <v>0</v>
      </c>
      <c r="U95" s="55" t="n">
        <f aca="false">U62-U63-U64-U66</f>
        <v>0</v>
      </c>
      <c r="V95" s="55" t="n">
        <f aca="false">V62-V63-V64-V66</f>
        <v>0</v>
      </c>
      <c r="W95" s="55" t="n">
        <f aca="false">W62-W63-W64-W66</f>
        <v>0</v>
      </c>
      <c r="X95" s="55" t="n">
        <f aca="false">X62-X63-X64-X66</f>
        <v>0</v>
      </c>
      <c r="Y95" s="55" t="n">
        <f aca="false">Y62-Y63-Y64-Y66</f>
        <v>0</v>
      </c>
    </row>
    <row r="96" customFormat="false" ht="15.75" hidden="false" customHeight="false" outlineLevel="0" collapsed="false">
      <c r="B96" s="69" t="s">
        <v>275</v>
      </c>
      <c r="D96" s="55" t="n">
        <f aca="false">D67-D68-D70-D69</f>
        <v>0</v>
      </c>
      <c r="E96" s="55" t="n">
        <f aca="false">E67-E68-E70-E69</f>
        <v>0</v>
      </c>
      <c r="F96" s="56" t="n">
        <f aca="false">F67-F68-F70-F69</f>
        <v>20600000000</v>
      </c>
      <c r="G96" s="56" t="n">
        <f aca="false">G67-G68-G70-G69</f>
        <v>10000000000</v>
      </c>
      <c r="H96" s="56" t="n">
        <f aca="false">H67-H68-H70-H69</f>
        <v>7300000000</v>
      </c>
      <c r="I96" s="56" t="n">
        <f aca="false">I67-I68-I70-I69</f>
        <v>6800000000</v>
      </c>
      <c r="J96" s="56" t="n">
        <f aca="false">J67-J68-J70-J69</f>
        <v>5400000000</v>
      </c>
      <c r="K96" s="56" t="n">
        <f aca="false">K67-K68-K70-K69</f>
        <v>5300000000</v>
      </c>
      <c r="L96" s="56" t="n">
        <f aca="false">L67-L68-L70-L69</f>
        <v>39000000000</v>
      </c>
      <c r="M96" s="56" t="n">
        <f aca="false">M67-M68-M70-M69</f>
        <v>4700000000</v>
      </c>
      <c r="N96" s="56" t="n">
        <f aca="false">N67-N68-N70-N69</f>
        <v>47600000000</v>
      </c>
      <c r="O96" s="56" t="n">
        <f aca="false">O67-O68-O70-O69</f>
        <v>19700000000</v>
      </c>
      <c r="P96" s="56" t="n">
        <f aca="false">P67-P68-P70-P69</f>
        <v>19400000000</v>
      </c>
      <c r="Q96" s="56" t="n">
        <f aca="false">Q67-Q68-Q70-Q69</f>
        <v>10800000000</v>
      </c>
      <c r="R96" s="56" t="n">
        <f aca="false">R67-R68-R70-R69</f>
        <v>34300000000</v>
      </c>
      <c r="S96" s="56" t="n">
        <f aca="false">S67-S68-S70-S69</f>
        <v>70300000000</v>
      </c>
      <c r="T96" s="56" t="n">
        <f aca="false">T67-T68-T70-T69</f>
        <v>57200000000</v>
      </c>
      <c r="U96" s="56" t="n">
        <f aca="false">U67-U68-U70-U69</f>
        <v>23300000000</v>
      </c>
      <c r="V96" s="56" t="n">
        <f aca="false">V67-V68-V70-V69</f>
        <v>14000000000</v>
      </c>
      <c r="W96" s="56" t="n">
        <f aca="false">W67-W68-W70-W69</f>
        <v>6100000000</v>
      </c>
      <c r="X96" s="56" t="n">
        <f aca="false">X67-X68-X70-X69</f>
        <v>7000000000</v>
      </c>
      <c r="Y96" s="56" t="n">
        <f aca="false">Y67-Y68-Y70-Y69</f>
        <v>20800000000</v>
      </c>
    </row>
    <row r="98" customFormat="false" ht="16.5" hidden="false" customHeight="false" outlineLevel="0" collapsed="false">
      <c r="X98" s="0"/>
      <c r="Y98" s="0"/>
    </row>
    <row r="99" customFormat="false" ht="16.5" hidden="false" customHeight="false" outlineLevel="0" collapsed="false">
      <c r="B99" s="69" t="s">
        <v>276</v>
      </c>
      <c r="D99" s="93" t="n">
        <v>523043000000</v>
      </c>
      <c r="E99" s="94" t="n">
        <v>583369000000</v>
      </c>
      <c r="F99" s="94" t="n">
        <v>622711000000</v>
      </c>
      <c r="G99" s="94" t="n">
        <v>694098000000</v>
      </c>
      <c r="H99" s="94" t="n">
        <v>751022000000</v>
      </c>
      <c r="I99" s="94" t="n">
        <v>814797000000</v>
      </c>
      <c r="J99" s="94" t="n">
        <v>882209000000</v>
      </c>
      <c r="K99" s="94" t="n">
        <v>967670000000</v>
      </c>
      <c r="L99" s="95" t="n">
        <v>1080676000000</v>
      </c>
      <c r="M99" s="95" t="n">
        <v>1143936000000</v>
      </c>
      <c r="N99" s="95" t="n">
        <v>1239645000000</v>
      </c>
      <c r="O99" s="95" t="n">
        <v>1300624000000</v>
      </c>
      <c r="P99" s="95" t="n">
        <v>1335488000000</v>
      </c>
      <c r="Q99" s="96" t="n">
        <v>1364782000000</v>
      </c>
      <c r="R99" s="97" t="n">
        <v>1401000000000</v>
      </c>
      <c r="S99" s="97" t="n">
        <v>1454000000000</v>
      </c>
      <c r="T99" s="97" t="n">
        <v>1532000000000</v>
      </c>
      <c r="U99" s="97" t="n">
        <v>1632000000000</v>
      </c>
      <c r="V99" s="97" t="n">
        <v>1749000000000</v>
      </c>
      <c r="W99" s="97" t="n">
        <v>1879000000000</v>
      </c>
      <c r="X99" s="97" t="n">
        <v>2019000000000</v>
      </c>
      <c r="Y99" s="97" t="n">
        <v>2167000000000</v>
      </c>
    </row>
    <row r="100" customFormat="false" ht="15.75" hidden="false" customHeight="false" outlineLevel="0" collapsed="false">
      <c r="B100" s="69" t="s">
        <v>140</v>
      </c>
      <c r="D100" s="0" t="n">
        <f aca="false">(D6/D99)*100</f>
        <v>24.1091076641882</v>
      </c>
      <c r="E100" s="0" t="n">
        <f aca="false">(E6/E99)*100</f>
        <v>23.8529987023651</v>
      </c>
      <c r="F100" s="0" t="n">
        <f aca="false">(F6/F99)*100</f>
        <v>24.8269261342742</v>
      </c>
      <c r="G100" s="0" t="n">
        <f aca="false">(G6/G99)*100</f>
        <v>24.002374304493</v>
      </c>
      <c r="H100" s="0" t="n">
        <f aca="false">(H6/H99)*100</f>
        <v>24.5265784491</v>
      </c>
      <c r="I100" s="0" t="n">
        <f aca="false">(I6/I99)*100</f>
        <v>25.0123650430721</v>
      </c>
      <c r="J100" s="0" t="n">
        <f aca="false">(J6/J99)*100</f>
        <v>25.6515179509617</v>
      </c>
      <c r="K100" s="0" t="n">
        <f aca="false">(K6/K99)*100</f>
        <v>25.6595740283361</v>
      </c>
      <c r="L100" s="0" t="n">
        <f aca="false">(L6/L99)*100</f>
        <v>26.9183363006118</v>
      </c>
      <c r="M100" s="0" t="n">
        <f aca="false">(M6/M99)*100</f>
        <v>26.0941171534072</v>
      </c>
      <c r="N100" s="0" t="n">
        <f aca="false">(N6/N99)*100</f>
        <v>25.8703096451</v>
      </c>
      <c r="O100" s="0" t="n">
        <f aca="false">(O6/O99)*100</f>
        <v>25.4031910836645</v>
      </c>
      <c r="P100" s="0" t="n">
        <f aca="false">(P6/P99)*100</f>
        <v>24.740020127474</v>
      </c>
      <c r="Q100" s="0" t="n">
        <f aca="false">(Q6/Q99)*100</f>
        <v>23.7180736557194</v>
      </c>
      <c r="R100" s="0" t="n">
        <f aca="false">(R6/R99)*100</f>
        <v>26.1670235546039</v>
      </c>
      <c r="S100" s="0" t="n">
        <f aca="false">(S6/S99)*100</f>
        <v>26.0385144429161</v>
      </c>
      <c r="T100" s="0" t="n">
        <f aca="false">(T6/T99)*100</f>
        <v>26.7624020887728</v>
      </c>
      <c r="U100" s="0" t="n">
        <f aca="false">(U6/U99)*100</f>
        <v>26.3725490196078</v>
      </c>
      <c r="V100" s="0" t="n">
        <f aca="false">(V6/V99)*100</f>
        <v>26.2492853058891</v>
      </c>
      <c r="W100" s="0" t="n">
        <f aca="false">(W6/W99)*100</f>
        <v>26.1149547631719</v>
      </c>
      <c r="X100" s="0" t="n">
        <f aca="false">(X6/X99)*100</f>
        <v>25.9732540861813</v>
      </c>
      <c r="Y100" s="0" t="n">
        <f aca="false">(Y6/Y99)*100</f>
        <v>25.8560221504384</v>
      </c>
    </row>
    <row r="101" customFormat="false" ht="15.75" hidden="false" customHeight="false" outlineLevel="0" collapsed="false">
      <c r="B101" s="69" t="s">
        <v>141</v>
      </c>
      <c r="D101" s="0" t="n">
        <f aca="false">(D29/D99)*100</f>
        <v>33.8580193215472</v>
      </c>
      <c r="E101" s="0" t="n">
        <f aca="false">(E29/E99)*100</f>
        <v>33.4530974391851</v>
      </c>
      <c r="F101" s="0" t="n">
        <f aca="false">(F29/F99)*100</f>
        <v>31.4752750473334</v>
      </c>
      <c r="G101" s="0" t="n">
        <f aca="false">(G29/G99)*100</f>
        <v>28.5406383536619</v>
      </c>
      <c r="H101" s="0" t="n">
        <f aca="false">(H29/H99)*100</f>
        <v>29.7993933599815</v>
      </c>
      <c r="I101" s="0" t="n">
        <f aca="false">(I29/I99)*100</f>
        <v>28.7433557070043</v>
      </c>
      <c r="J101" s="0" t="n">
        <f aca="false">(J29/J99)*100</f>
        <v>28.9387208699979</v>
      </c>
      <c r="K101" s="0" t="n">
        <f aca="false">(K29/K99)*100</f>
        <v>28.9251501028243</v>
      </c>
      <c r="L101" s="0" t="n">
        <f aca="false">(L29/L99)*100</f>
        <v>32.3316146560116</v>
      </c>
      <c r="M101" s="0" t="n">
        <f aca="false">(M29/M99)*100</f>
        <v>32.8427464473537</v>
      </c>
      <c r="N101" s="0" t="n">
        <f aca="false">(N29/N99)*100</f>
        <v>28.9357033666897</v>
      </c>
      <c r="O101" s="0" t="n">
        <f aca="false">(O29/O99)*100</f>
        <v>28.9245777411458</v>
      </c>
      <c r="P101" s="0" t="n">
        <f aca="false">(P29/P99)*100</f>
        <v>28.1694781233527</v>
      </c>
      <c r="Q101" s="0" t="n">
        <f aca="false">(Q29/Q99)*100</f>
        <v>28.8764066349058</v>
      </c>
      <c r="R101" s="0" t="n">
        <f aca="false">(R29/R99)*100</f>
        <v>32.0199857244825</v>
      </c>
      <c r="S101" s="0" t="n">
        <f aca="false">(S29/S99)*100</f>
        <v>30.5364511691884</v>
      </c>
      <c r="T101" s="0" t="n">
        <f aca="false">(T29/T99)*100</f>
        <v>29.2362924281984</v>
      </c>
      <c r="U101" s="0" t="n">
        <f aca="false">(U29/U99)*100</f>
        <v>29.0992647058824</v>
      </c>
      <c r="V101" s="0" t="n">
        <f aca="false">(V29/V99)*100</f>
        <v>29.2567181246427</v>
      </c>
      <c r="W101" s="0" t="n">
        <f aca="false">(W29/W99)*100</f>
        <v>29.2176689728579</v>
      </c>
      <c r="X101" s="0" t="n">
        <f aca="false">(X29/X99)*100</f>
        <v>29.247152055473</v>
      </c>
      <c r="Y101" s="0" t="n">
        <f aca="false">(Y29/Y99)*100</f>
        <v>29.2524227041994</v>
      </c>
    </row>
    <row r="102" customFormat="false" ht="15.75" hidden="false" customHeight="false" outlineLevel="0" collapsed="false">
      <c r="B102" s="69" t="s">
        <v>277</v>
      </c>
      <c r="D102" s="0" t="n">
        <f aca="false">IF(D56&lt;0,(D56/D29)*100)</f>
        <v>0</v>
      </c>
      <c r="E102" s="0" t="n">
        <f aca="false">IF(E56&lt;0,(E56/E29)*100)</f>
        <v>0</v>
      </c>
      <c r="F102" s="0" t="n">
        <f aca="false">IF(F56&lt;0,(F56/F29)*100)</f>
        <v>-0.306122448979592</v>
      </c>
      <c r="G102" s="0" t="n">
        <f aca="false">IF(G56&lt;0,(G56/G29)*100)</f>
        <v>-0.555275113579001</v>
      </c>
      <c r="H102" s="0" t="n">
        <f aca="false">IF(H56&lt;0,(H56/H29)*100)</f>
        <v>0</v>
      </c>
      <c r="I102" s="0" t="n">
        <f aca="false">IF(I56&lt;0,(I56/I29)*100)</f>
        <v>0</v>
      </c>
      <c r="J102" s="0" t="n">
        <f aca="false">IF(J56&lt;0,(J56/J29)*100)</f>
        <v>0</v>
      </c>
      <c r="K102" s="0" t="n">
        <f aca="false">IF(K56&lt;0,(K56/K29)*100)</f>
        <v>0</v>
      </c>
      <c r="L102" s="0" t="n">
        <f aca="false">IF(L56&lt;0,(L56/L29)*100)</f>
        <v>0</v>
      </c>
      <c r="M102" s="0" t="n">
        <f aca="false">IF(M56&lt;0,(M56/M29)*100)</f>
        <v>0</v>
      </c>
      <c r="N102" s="0" t="n">
        <f aca="false">IF(N56&lt;0,(N56/N29)*100)</f>
        <v>-1.56119319765821</v>
      </c>
      <c r="O102" s="0" t="n">
        <f aca="false">IF(O56&lt;0,(O56/O29)*100)</f>
        <v>0</v>
      </c>
      <c r="P102" s="0" t="n">
        <f aca="false">IF(P56&lt;0,(P56/P29)*100)</f>
        <v>0</v>
      </c>
      <c r="Q102" s="0" t="n">
        <f aca="false">IF(Q56&lt;0,(Q56/Q29)*100)</f>
        <v>0</v>
      </c>
      <c r="R102" s="0" t="n">
        <f aca="false">IF(R56&lt;0,(R56/R29)*100)</f>
        <v>0</v>
      </c>
      <c r="S102" s="0" t="n">
        <f aca="false">IF(S56&lt;0,(S56/S29)*100)</f>
        <v>0</v>
      </c>
      <c r="T102" s="0" t="n">
        <f aca="false">IF(T56&lt;0,(T56/T29)*100)</f>
        <v>0</v>
      </c>
      <c r="U102" s="0" t="n">
        <f aca="false">IF(U56&lt;0,(U56/U29)*100)</f>
        <v>0</v>
      </c>
      <c r="V102" s="0" t="n">
        <f aca="false">IF(V56&lt;0,(V56/V29)*100)</f>
        <v>0</v>
      </c>
      <c r="W102" s="0" t="n">
        <f aca="false">IF(W56&lt;0,(W56/W29)*100)</f>
        <v>0</v>
      </c>
      <c r="X102" s="0" t="n">
        <f aca="false">IF(X56&lt;0,(X56/X29)*100)</f>
        <v>0</v>
      </c>
      <c r="Y102" s="0" t="n">
        <f aca="false">IF(Y56&lt;0,(Y56/Y29)*100)</f>
        <v>0</v>
      </c>
    </row>
    <row r="104"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AV5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K6" activePane="bottomRight" state="frozen"/>
      <selection pane="topLeft" activeCell="A1" activeCellId="0" sqref="A1"/>
      <selection pane="topRight" activeCell="K1" activeCellId="0" sqref="K1"/>
      <selection pane="bottomLeft" activeCell="A6" activeCellId="0" sqref="A6"/>
      <selection pane="bottomRight" activeCell="B1" activeCellId="0" sqref="B1"/>
    </sheetView>
  </sheetViews>
  <sheetFormatPr defaultRowHeight="15"/>
  <cols>
    <col collapsed="false" hidden="false" max="1" min="1" style="0" width="36.5816326530612"/>
    <col collapsed="false" hidden="false" max="2" min="2" style="0" width="48.4642857142857"/>
    <col collapsed="false" hidden="false" max="3" min="3" style="0" width="24.8367346938776"/>
    <col collapsed="false" hidden="false" max="4" min="4" style="0" width="22.5459183673469"/>
    <col collapsed="false" hidden="false" max="6" min="5" style="0" width="20.5204081632653"/>
    <col collapsed="false" hidden="false" max="8" min="7" style="0" width="19.9795918367347"/>
    <col collapsed="false" hidden="false" max="9" min="9" style="0" width="20.5204081632653"/>
    <col collapsed="false" hidden="false" max="10" min="10" style="0" width="21.3265306122449"/>
    <col collapsed="false" hidden="false" max="11" min="11" style="0" width="20.5204081632653"/>
    <col collapsed="false" hidden="false" max="15" min="12" style="0" width="18.6275510204082"/>
    <col collapsed="false" hidden="false" max="23" min="16" style="0" width="19.4387755102041"/>
    <col collapsed="false" hidden="false" max="26" min="24" style="0" width="8.50510204081633"/>
    <col collapsed="false" hidden="false" max="27" min="27" style="0" width="14.5816326530612"/>
    <col collapsed="false" hidden="false" max="1025" min="28" style="0" width="8.50510204081633"/>
  </cols>
  <sheetData>
    <row r="1" customFormat="false" ht="15" hidden="false" customHeight="false" outlineLevel="0" collapsed="false">
      <c r="A1" s="59" t="s">
        <v>278</v>
      </c>
      <c r="B1" s="2" t="s">
        <v>279</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280</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3" customFormat="true" ht="16.5" hidden="false" customHeight="false" outlineLevel="0" collapsed="false">
      <c r="A6" s="32" t="s">
        <v>32</v>
      </c>
      <c r="B6" s="98" t="s">
        <v>282</v>
      </c>
      <c r="C6" s="13" t="s">
        <v>34</v>
      </c>
      <c r="D6" s="99" t="n">
        <v>1578100000000</v>
      </c>
      <c r="E6" s="100" t="n">
        <v>1479100000000</v>
      </c>
      <c r="F6" s="100" t="n">
        <v>1603300000000</v>
      </c>
      <c r="G6" s="101" t="n">
        <v>1947400000000</v>
      </c>
      <c r="H6" s="101" t="n">
        <v>2215200000000</v>
      </c>
      <c r="I6" s="100" t="n">
        <v>3082700000000</v>
      </c>
      <c r="J6" s="100" t="n">
        <v>3639900000000</v>
      </c>
      <c r="K6" s="100" t="n">
        <v>3687900000000</v>
      </c>
      <c r="L6" s="99" t="n">
        <v>5191000000000</v>
      </c>
      <c r="M6" s="99" t="n">
        <v>3676000000000</v>
      </c>
      <c r="N6" s="99" t="n">
        <v>4393000000000</v>
      </c>
      <c r="O6" s="99" t="n">
        <v>5790000000000</v>
      </c>
      <c r="P6" s="102" t="n">
        <v>6395000000000</v>
      </c>
      <c r="Q6" s="102" t="n">
        <v>5941000000000</v>
      </c>
      <c r="R6" s="102" t="n">
        <v>5908000000000</v>
      </c>
      <c r="S6" s="102" t="n">
        <v>5865000000000</v>
      </c>
      <c r="T6" s="102" t="n">
        <v>6314000000000</v>
      </c>
      <c r="U6" s="102" t="n">
        <v>6776000000000</v>
      </c>
      <c r="V6" s="102" t="n">
        <v>7194000000000</v>
      </c>
      <c r="W6" s="102" t="n">
        <v>7606000000000</v>
      </c>
      <c r="Y6" s="6"/>
      <c r="Z6" s="6"/>
      <c r="AA6" s="6"/>
      <c r="AB6" s="6"/>
      <c r="AC6" s="6"/>
      <c r="AD6" s="6"/>
      <c r="AE6" s="6"/>
      <c r="AF6" s="6"/>
      <c r="AG6" s="6"/>
      <c r="AH6" s="6"/>
      <c r="AI6" s="6"/>
      <c r="AJ6" s="6"/>
      <c r="AK6" s="6"/>
      <c r="AL6" s="6"/>
      <c r="AM6" s="6"/>
      <c r="AN6" s="6"/>
      <c r="AO6" s="6"/>
      <c r="AP6" s="6"/>
      <c r="AQ6" s="6"/>
      <c r="AR6" s="6"/>
      <c r="AS6" s="6"/>
      <c r="AT6" s="6"/>
      <c r="AU6" s="6"/>
      <c r="AV6" s="6"/>
    </row>
    <row r="7" s="38" customFormat="true" ht="16.5" hidden="false" customHeight="false" outlineLevel="0" collapsed="false">
      <c r="A7" s="30" t="s">
        <v>35</v>
      </c>
      <c r="B7" s="19" t="s">
        <v>35</v>
      </c>
      <c r="C7" s="20" t="s">
        <v>37</v>
      </c>
      <c r="D7" s="99" t="n">
        <f aca="false">D8+D12</f>
        <v>1578100000000</v>
      </c>
      <c r="E7" s="103" t="n">
        <f aca="false">E8+E12</f>
        <v>1463500000000</v>
      </c>
      <c r="F7" s="103" t="n">
        <f aca="false">F8+F12</f>
        <v>1603300000000</v>
      </c>
      <c r="G7" s="103" t="n">
        <f aca="false">G8+G12</f>
        <v>1944600000000</v>
      </c>
      <c r="H7" s="103" t="n">
        <f aca="false">H8+H12</f>
        <v>2214800000000</v>
      </c>
      <c r="I7" s="103" t="n">
        <f aca="false">I8+I12</f>
        <v>3082700000000</v>
      </c>
      <c r="J7" s="103" t="n">
        <f aca="false">J8+J12</f>
        <v>3639800000000</v>
      </c>
      <c r="K7" s="103" t="n">
        <f aca="false">K8+K12</f>
        <v>3687700000000</v>
      </c>
      <c r="L7" s="103" t="n">
        <f aca="false">L8+L12</f>
        <v>5191000000000</v>
      </c>
      <c r="M7" s="103" t="n">
        <f aca="false">M8+M12</f>
        <v>3676000000000</v>
      </c>
      <c r="N7" s="103" t="n">
        <f aca="false">N8+N12</f>
        <v>4393000000000</v>
      </c>
      <c r="O7" s="103" t="n">
        <f aca="false">O8+O12</f>
        <v>5790000000000</v>
      </c>
      <c r="P7" s="103" t="n">
        <f aca="false">P8+P12</f>
        <v>6395000000000</v>
      </c>
      <c r="Q7" s="103" t="n">
        <f aca="false">Q8+Q12</f>
        <v>5941000000000</v>
      </c>
      <c r="R7" s="103" t="n">
        <f aca="false">R8+R12</f>
        <v>5908000000000</v>
      </c>
      <c r="S7" s="103" t="n">
        <f aca="false">S8+S12</f>
        <v>5865000000000</v>
      </c>
      <c r="T7" s="103" t="n">
        <f aca="false">T8+T12</f>
        <v>6313000000000</v>
      </c>
      <c r="U7" s="103" t="n">
        <f aca="false">U8+U12</f>
        <v>6776000000000</v>
      </c>
      <c r="V7" s="103" t="n">
        <f aca="false">V8+V12</f>
        <v>7194000000000</v>
      </c>
      <c r="W7" s="103" t="n">
        <f aca="false">W8+W12</f>
        <v>7606000000000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0" t="s">
        <v>283</v>
      </c>
      <c r="B8" s="30" t="s">
        <v>284</v>
      </c>
      <c r="C8" s="49" t="s">
        <v>40</v>
      </c>
      <c r="D8" s="99" t="n">
        <v>1213200000000</v>
      </c>
      <c r="E8" s="100" t="n">
        <v>1001400000000</v>
      </c>
      <c r="F8" s="100" t="n">
        <v>1007900000000</v>
      </c>
      <c r="G8" s="101" t="n">
        <v>1350000000000</v>
      </c>
      <c r="H8" s="101" t="n">
        <v>1570700000000</v>
      </c>
      <c r="I8" s="100" t="n">
        <v>2352700000000</v>
      </c>
      <c r="J8" s="100" t="n">
        <v>2799000000000</v>
      </c>
      <c r="K8" s="100" t="n">
        <v>2796800000000</v>
      </c>
      <c r="L8" s="99" t="n">
        <v>4089000000000</v>
      </c>
      <c r="M8" s="99" t="n">
        <v>2413000000000</v>
      </c>
      <c r="N8" s="99" t="n">
        <v>2905000000000</v>
      </c>
      <c r="O8" s="99" t="n">
        <v>3980000000000</v>
      </c>
      <c r="P8" s="16" t="n">
        <v>4184000000000</v>
      </c>
      <c r="Q8" s="16" t="n">
        <v>3678000000000</v>
      </c>
      <c r="R8" s="16" t="n">
        <v>3423000000000</v>
      </c>
      <c r="S8" s="16" t="n">
        <v>3158000000000</v>
      </c>
      <c r="T8" s="16" t="n">
        <v>3328000000000</v>
      </c>
      <c r="U8" s="16" t="n">
        <v>3446000000000</v>
      </c>
      <c r="V8" s="16" t="n">
        <v>3537000000000</v>
      </c>
      <c r="W8" s="16" t="n">
        <v>3619000000000</v>
      </c>
      <c r="X8" s="4"/>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47" t="s">
        <v>285</v>
      </c>
      <c r="B9" s="47" t="s">
        <v>286</v>
      </c>
      <c r="C9" s="3" t="s">
        <v>287</v>
      </c>
      <c r="D9" s="104"/>
      <c r="E9" s="46"/>
      <c r="F9" s="46"/>
      <c r="G9" s="46"/>
      <c r="H9" s="46"/>
      <c r="I9" s="46"/>
      <c r="J9" s="46"/>
      <c r="K9" s="46"/>
      <c r="L9" s="99" t="n">
        <v>2288000000000</v>
      </c>
      <c r="M9" s="99"/>
      <c r="N9" s="99"/>
      <c r="O9" s="99"/>
      <c r="P9" s="16"/>
      <c r="Q9" s="16"/>
      <c r="R9" s="16"/>
      <c r="S9" s="16"/>
      <c r="T9" s="16"/>
      <c r="U9" s="16"/>
      <c r="V9" s="16"/>
      <c r="W9" s="16"/>
      <c r="X9" s="4"/>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47" t="s">
        <v>288</v>
      </c>
      <c r="B10" s="47" t="s">
        <v>289</v>
      </c>
      <c r="C10" s="3" t="s">
        <v>287</v>
      </c>
      <c r="D10" s="104"/>
      <c r="E10" s="46"/>
      <c r="F10" s="46"/>
      <c r="G10" s="46"/>
      <c r="H10" s="46"/>
      <c r="I10" s="46"/>
      <c r="J10" s="46"/>
      <c r="K10" s="46"/>
      <c r="L10" s="99" t="n">
        <v>85000000000</v>
      </c>
      <c r="M10" s="99"/>
      <c r="N10" s="99"/>
      <c r="O10" s="99"/>
      <c r="P10" s="16"/>
      <c r="Q10" s="16"/>
      <c r="R10" s="16"/>
      <c r="S10" s="16"/>
      <c r="T10" s="16"/>
      <c r="U10" s="16"/>
      <c r="V10" s="16"/>
      <c r="W10" s="16"/>
      <c r="X10" s="4"/>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48" t="s">
        <v>290</v>
      </c>
      <c r="B11" s="48" t="s">
        <v>290</v>
      </c>
      <c r="C11" s="3" t="s">
        <v>287</v>
      </c>
      <c r="D11" s="104"/>
      <c r="E11" s="46"/>
      <c r="F11" s="46"/>
      <c r="G11" s="46"/>
      <c r="H11" s="46"/>
      <c r="I11" s="46"/>
      <c r="J11" s="46"/>
      <c r="K11" s="46"/>
      <c r="L11" s="99" t="n">
        <f aca="false">L8-L9-L10</f>
        <v>1716000000000</v>
      </c>
      <c r="M11" s="99"/>
      <c r="N11" s="99"/>
      <c r="O11" s="99"/>
      <c r="P11" s="16"/>
      <c r="Q11" s="16"/>
      <c r="R11" s="16"/>
      <c r="S11" s="16"/>
      <c r="T11" s="16"/>
      <c r="U11" s="16"/>
      <c r="V11" s="16"/>
      <c r="W11" s="16"/>
      <c r="X11" s="4"/>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0" t="s">
        <v>291</v>
      </c>
      <c r="B12" s="30" t="s">
        <v>292</v>
      </c>
      <c r="C12" s="49" t="s">
        <v>40</v>
      </c>
      <c r="D12" s="99" t="n">
        <v>364900000000</v>
      </c>
      <c r="E12" s="100" t="n">
        <v>462100000000</v>
      </c>
      <c r="F12" s="100" t="n">
        <v>595400000000</v>
      </c>
      <c r="G12" s="100" t="n">
        <v>594600000000</v>
      </c>
      <c r="H12" s="100" t="n">
        <v>644100000000</v>
      </c>
      <c r="I12" s="100" t="n">
        <v>730000000000</v>
      </c>
      <c r="J12" s="100" t="n">
        <v>840800000000</v>
      </c>
      <c r="K12" s="100" t="n">
        <v>890900000000</v>
      </c>
      <c r="L12" s="99" t="n">
        <v>1102000000000</v>
      </c>
      <c r="M12" s="99" t="n">
        <v>1263000000000</v>
      </c>
      <c r="N12" s="99" t="n">
        <v>1488000000000</v>
      </c>
      <c r="O12" s="99" t="n">
        <v>1810000000000</v>
      </c>
      <c r="P12" s="16" t="n">
        <v>2211000000000</v>
      </c>
      <c r="Q12" s="16" t="n">
        <v>2263000000000</v>
      </c>
      <c r="R12" s="16" t="n">
        <v>2485000000000</v>
      </c>
      <c r="S12" s="16" t="n">
        <v>2707000000000</v>
      </c>
      <c r="T12" s="16" t="n">
        <v>2985000000000</v>
      </c>
      <c r="U12" s="16" t="n">
        <v>3330000000000</v>
      </c>
      <c r="V12" s="16" t="n">
        <v>3657000000000</v>
      </c>
      <c r="W12" s="16" t="n">
        <v>3987000000000</v>
      </c>
      <c r="X12" s="4"/>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27" t="s">
        <v>38</v>
      </c>
      <c r="B13" s="29" t="s">
        <v>293</v>
      </c>
      <c r="C13" s="3" t="s">
        <v>294</v>
      </c>
      <c r="D13" s="99" t="n">
        <v>349500000000</v>
      </c>
      <c r="E13" s="100" t="n">
        <v>398200000000</v>
      </c>
      <c r="F13" s="100" t="n">
        <v>482900000000</v>
      </c>
      <c r="G13" s="100" t="n">
        <v>524900000000</v>
      </c>
      <c r="H13" s="100" t="n">
        <v>580400000000</v>
      </c>
      <c r="I13" s="100" t="n">
        <v>640500000000</v>
      </c>
      <c r="J13" s="100" t="n">
        <v>720900000000</v>
      </c>
      <c r="K13" s="100" t="n">
        <v>766800000000</v>
      </c>
      <c r="L13" s="99" t="n">
        <v>965000000000</v>
      </c>
      <c r="M13" s="99" t="n">
        <v>1147000000000</v>
      </c>
      <c r="N13" s="99" t="n">
        <v>1298000000000</v>
      </c>
      <c r="O13" s="99" t="n">
        <v>1527000000000</v>
      </c>
      <c r="P13" s="16" t="n">
        <v>1965000000000</v>
      </c>
      <c r="Q13" s="16" t="n">
        <v>2018000000000</v>
      </c>
      <c r="R13" s="16" t="n">
        <v>2212000000000</v>
      </c>
      <c r="S13" s="16" t="n">
        <v>2462000000000</v>
      </c>
      <c r="T13" s="16" t="n">
        <v>2723000000000</v>
      </c>
      <c r="U13" s="16" t="n">
        <v>3029000000000</v>
      </c>
      <c r="V13" s="16" t="n">
        <v>3313000000000</v>
      </c>
      <c r="W13" s="16" t="n">
        <v>3604000000000</v>
      </c>
      <c r="X13" s="4"/>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45" t="s">
        <v>295</v>
      </c>
      <c r="B14" s="105" t="s">
        <v>296</v>
      </c>
      <c r="C14" s="3" t="s">
        <v>297</v>
      </c>
      <c r="D14" s="99" t="n">
        <v>82000000000</v>
      </c>
      <c r="E14" s="100" t="n">
        <v>98500000000</v>
      </c>
      <c r="F14" s="100" t="n">
        <v>112200000000</v>
      </c>
      <c r="G14" s="100" t="n">
        <v>127900000000</v>
      </c>
      <c r="H14" s="100" t="n">
        <v>148000000000</v>
      </c>
      <c r="I14" s="100" t="n">
        <v>168100000000</v>
      </c>
      <c r="J14" s="100" t="n">
        <v>241200000000</v>
      </c>
      <c r="K14" s="100" t="n">
        <v>258100000000</v>
      </c>
      <c r="L14" s="99" t="n">
        <v>332000000000</v>
      </c>
      <c r="M14" s="99" t="n">
        <v>462000000000</v>
      </c>
      <c r="N14" s="99" t="n">
        <v>562000000000</v>
      </c>
      <c r="O14" s="99" t="n">
        <v>685000000000</v>
      </c>
      <c r="P14" s="16" t="n">
        <v>886000000000</v>
      </c>
      <c r="Q14" s="16" t="n">
        <v>817000000000</v>
      </c>
      <c r="R14" s="16" t="n">
        <v>914000000000</v>
      </c>
      <c r="S14" s="16" t="n">
        <v>965000000000</v>
      </c>
      <c r="T14" s="16" t="n">
        <v>1073000000000</v>
      </c>
      <c r="U14" s="16" t="n">
        <v>1188000000000</v>
      </c>
      <c r="V14" s="16" t="n">
        <v>1304000000000</v>
      </c>
      <c r="W14" s="16" t="n">
        <v>1424000000000</v>
      </c>
      <c r="X14" s="4"/>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45" t="s">
        <v>46</v>
      </c>
      <c r="B15" s="105" t="s">
        <v>298</v>
      </c>
      <c r="C15" s="3" t="s">
        <v>297</v>
      </c>
      <c r="D15" s="99" t="n">
        <v>165000000000</v>
      </c>
      <c r="E15" s="100" t="n">
        <v>179200000000</v>
      </c>
      <c r="F15" s="100" t="n">
        <v>223400000000</v>
      </c>
      <c r="G15" s="100" t="n">
        <v>233900000000</v>
      </c>
      <c r="H15" s="100" t="n">
        <v>274000000000</v>
      </c>
      <c r="I15" s="100" t="n">
        <v>308800000000</v>
      </c>
      <c r="J15" s="100" t="n">
        <v>341300000000</v>
      </c>
      <c r="K15" s="100" t="n">
        <v>347400000000</v>
      </c>
      <c r="L15" s="99" t="n">
        <v>435000000000</v>
      </c>
      <c r="M15" s="99" t="n">
        <v>478000000000</v>
      </c>
      <c r="N15" s="99" t="n">
        <v>515000000000</v>
      </c>
      <c r="O15" s="99" t="n">
        <v>573000000000</v>
      </c>
      <c r="P15" s="16" t="n">
        <v>685000000000</v>
      </c>
      <c r="Q15" s="16" t="n">
        <v>737000000000</v>
      </c>
      <c r="R15" s="16" t="n">
        <v>818000000000</v>
      </c>
      <c r="S15" s="16" t="n">
        <v>971000000000</v>
      </c>
      <c r="T15" s="16" t="n">
        <v>1072000000000</v>
      </c>
      <c r="U15" s="16" t="n">
        <v>1211000000000</v>
      </c>
      <c r="V15" s="16" t="n">
        <v>1332000000000</v>
      </c>
      <c r="W15" s="16" t="n">
        <v>1458000000000</v>
      </c>
      <c r="X15" s="4"/>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45" t="s">
        <v>164</v>
      </c>
      <c r="B16" s="105" t="s">
        <v>299</v>
      </c>
      <c r="C16" s="3" t="s">
        <v>297</v>
      </c>
      <c r="D16" s="99" t="n">
        <v>86300000000</v>
      </c>
      <c r="E16" s="100" t="n">
        <v>103700000000</v>
      </c>
      <c r="F16" s="100" t="n">
        <v>128400000000</v>
      </c>
      <c r="G16" s="100" t="n">
        <v>143800000000</v>
      </c>
      <c r="H16" s="100" t="n">
        <v>138800000000</v>
      </c>
      <c r="I16" s="100" t="n">
        <v>143900000000</v>
      </c>
      <c r="J16" s="100" t="n">
        <v>114800000000</v>
      </c>
      <c r="K16" s="100" t="n">
        <v>133100000000</v>
      </c>
      <c r="L16" s="99" t="n">
        <v>165000000000</v>
      </c>
      <c r="M16" s="99" t="n">
        <v>170000000000</v>
      </c>
      <c r="N16" s="99" t="n">
        <v>182000000000</v>
      </c>
      <c r="O16" s="99" t="n">
        <v>222000000000</v>
      </c>
      <c r="P16" s="16" t="n">
        <v>338000000000</v>
      </c>
      <c r="Q16" s="16" t="n">
        <v>402000000000</v>
      </c>
      <c r="R16" s="16" t="n">
        <v>410000000000</v>
      </c>
      <c r="S16" s="16" t="n">
        <v>451000000000</v>
      </c>
      <c r="T16" s="16" t="n">
        <v>496000000000</v>
      </c>
      <c r="U16" s="16" t="n">
        <v>540000000000</v>
      </c>
      <c r="V16" s="16" t="n">
        <v>579000000000</v>
      </c>
      <c r="W16" s="16" t="n">
        <v>616000000000</v>
      </c>
      <c r="X16" s="4"/>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45" t="s">
        <v>300</v>
      </c>
      <c r="B17" s="105" t="s">
        <v>301</v>
      </c>
      <c r="C17" s="3" t="s">
        <v>297</v>
      </c>
      <c r="D17" s="99" t="n">
        <v>16200000000</v>
      </c>
      <c r="E17" s="100" t="n">
        <v>16800000000</v>
      </c>
      <c r="F17" s="100" t="n">
        <v>18900000000</v>
      </c>
      <c r="G17" s="100" t="n">
        <v>19300000000</v>
      </c>
      <c r="H17" s="100" t="n">
        <v>19600000000</v>
      </c>
      <c r="I17" s="100" t="n">
        <v>19600000000</v>
      </c>
      <c r="J17" s="100" t="n">
        <v>23500000000</v>
      </c>
      <c r="K17" s="100" t="n">
        <v>28100000000</v>
      </c>
      <c r="L17" s="99" t="n">
        <v>34000000000</v>
      </c>
      <c r="M17" s="99" t="n">
        <v>36000000000</v>
      </c>
      <c r="N17" s="99" t="n">
        <v>40000000000</v>
      </c>
      <c r="O17" s="99" t="n">
        <v>47000000000</v>
      </c>
      <c r="P17" s="16" t="n">
        <v>56000000000</v>
      </c>
      <c r="Q17" s="16" t="n">
        <v>62000000000</v>
      </c>
      <c r="R17" s="16" t="n">
        <v>69000000000</v>
      </c>
      <c r="S17" s="16" t="n">
        <v>76000000000</v>
      </c>
      <c r="T17" s="16" t="n">
        <v>82000000000</v>
      </c>
      <c r="U17" s="16" t="n">
        <v>90000000000</v>
      </c>
      <c r="V17" s="16" t="n">
        <v>98000000000</v>
      </c>
      <c r="W17" s="16" t="n">
        <v>107000000000</v>
      </c>
      <c r="X17" s="4"/>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6.5" hidden="false" customHeight="false" outlineLevel="0" collapsed="false">
      <c r="A18" s="27" t="s">
        <v>302</v>
      </c>
      <c r="B18" s="29" t="s">
        <v>51</v>
      </c>
      <c r="C18" s="3" t="s">
        <v>294</v>
      </c>
      <c r="D18" s="99" t="n">
        <v>15400000000</v>
      </c>
      <c r="E18" s="100" t="n">
        <v>63900000000</v>
      </c>
      <c r="F18" s="100" t="n">
        <v>112500000000</v>
      </c>
      <c r="G18" s="100" t="n">
        <v>69700000000</v>
      </c>
      <c r="H18" s="100" t="n">
        <v>63700000000</v>
      </c>
      <c r="I18" s="100" t="n">
        <v>89500000000</v>
      </c>
      <c r="J18" s="100" t="n">
        <v>119900000000</v>
      </c>
      <c r="K18" s="100" t="n">
        <v>124100000000</v>
      </c>
      <c r="L18" s="99" t="n">
        <v>137000000000</v>
      </c>
      <c r="M18" s="99" t="n">
        <v>117000000000</v>
      </c>
      <c r="N18" s="99" t="n">
        <v>190000000000</v>
      </c>
      <c r="O18" s="99" t="n">
        <v>283000000000</v>
      </c>
      <c r="P18" s="16" t="n">
        <v>246000000000</v>
      </c>
      <c r="Q18" s="16" t="n">
        <v>244000000000</v>
      </c>
      <c r="R18" s="16" t="n">
        <v>273000000000</v>
      </c>
      <c r="S18" s="16" t="n">
        <v>244000000000</v>
      </c>
      <c r="T18" s="16" t="n">
        <v>262000000000</v>
      </c>
      <c r="U18" s="16" t="n">
        <v>301000000000</v>
      </c>
      <c r="V18" s="16" t="n">
        <v>343000000000</v>
      </c>
      <c r="W18" s="16" t="n">
        <v>382000000000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105" t="s">
        <v>303</v>
      </c>
      <c r="B19" s="105" t="s">
        <v>303</v>
      </c>
      <c r="C19" s="3" t="s">
        <v>304</v>
      </c>
      <c r="D19" s="99" t="n">
        <v>15400000000</v>
      </c>
      <c r="E19" s="100" t="n">
        <v>16700000000</v>
      </c>
      <c r="F19" s="100" t="n">
        <v>74600000000</v>
      </c>
      <c r="G19" s="100" t="n">
        <v>23600000000</v>
      </c>
      <c r="H19" s="100" t="n">
        <v>27000000000</v>
      </c>
      <c r="I19" s="100" t="n">
        <v>35100000000</v>
      </c>
      <c r="J19" s="100" t="n">
        <v>44300000000</v>
      </c>
      <c r="K19" s="100" t="n">
        <v>75200000000</v>
      </c>
      <c r="L19" s="99" t="n">
        <v>114000000000</v>
      </c>
      <c r="M19" s="99" t="n">
        <v>68000000000</v>
      </c>
      <c r="N19" s="99" t="n">
        <v>64000000000</v>
      </c>
      <c r="O19" s="99" t="n">
        <v>79000000000</v>
      </c>
      <c r="P19" s="16" t="n">
        <v>78000000000</v>
      </c>
      <c r="Q19" s="16" t="n">
        <v>80000000000</v>
      </c>
      <c r="R19" s="16" t="n">
        <v>76000000000</v>
      </c>
      <c r="S19" s="16" t="n">
        <v>79000000000</v>
      </c>
      <c r="T19" s="16" t="n">
        <v>82000000000</v>
      </c>
      <c r="U19" s="16" t="n">
        <v>85000000000</v>
      </c>
      <c r="V19" s="16" t="n">
        <v>89000000000</v>
      </c>
      <c r="W19" s="16" t="n">
        <v>92000000000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45" t="s">
        <v>305</v>
      </c>
      <c r="B20" s="105" t="s">
        <v>306</v>
      </c>
      <c r="C20" s="3" t="s">
        <v>304</v>
      </c>
      <c r="D20" s="99" t="n">
        <v>0</v>
      </c>
      <c r="E20" s="100" t="n">
        <v>46600000000</v>
      </c>
      <c r="F20" s="100" t="n">
        <v>37600000000</v>
      </c>
      <c r="G20" s="100" t="n">
        <v>42100000000</v>
      </c>
      <c r="H20" s="100" t="n">
        <v>30000000000</v>
      </c>
      <c r="I20" s="100" t="n">
        <v>48700000000</v>
      </c>
      <c r="J20" s="100" t="n">
        <v>75300000000</v>
      </c>
      <c r="K20" s="100" t="n">
        <v>41000000000</v>
      </c>
      <c r="L20" s="99" t="n">
        <v>23000000000</v>
      </c>
      <c r="M20" s="99" t="n">
        <v>48000000000</v>
      </c>
      <c r="N20" s="99" t="n">
        <v>121000000000</v>
      </c>
      <c r="O20" s="99" t="n">
        <v>137000000000</v>
      </c>
      <c r="P20" s="16" t="n">
        <v>115000000000</v>
      </c>
      <c r="Q20" s="16" t="n">
        <v>112000000000</v>
      </c>
      <c r="R20" s="16" t="n">
        <v>123000000000</v>
      </c>
      <c r="S20" s="16" t="n">
        <v>85000000000</v>
      </c>
      <c r="T20" s="16" t="n">
        <v>92000000000</v>
      </c>
      <c r="U20" s="16" t="n">
        <v>120000000000</v>
      </c>
      <c r="V20" s="16" t="n">
        <v>149000000000</v>
      </c>
      <c r="W20" s="16" t="n">
        <v>176000000000</v>
      </c>
      <c r="X20" s="4"/>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45" t="s">
        <v>307</v>
      </c>
      <c r="B21" s="106" t="s">
        <v>308</v>
      </c>
      <c r="C21" s="3" t="s">
        <v>304</v>
      </c>
      <c r="D21" s="99" t="n">
        <v>0</v>
      </c>
      <c r="E21" s="100" t="n">
        <v>600000000</v>
      </c>
      <c r="F21" s="100" t="n">
        <v>200000000</v>
      </c>
      <c r="G21" s="100" t="n">
        <v>4000000000</v>
      </c>
      <c r="H21" s="100" t="n">
        <v>6700000000</v>
      </c>
      <c r="I21" s="100" t="n">
        <v>5700000000</v>
      </c>
      <c r="J21" s="100" t="n">
        <v>300000000</v>
      </c>
      <c r="K21" s="100" t="n">
        <v>7900000000</v>
      </c>
      <c r="L21" s="99"/>
      <c r="M21" s="99"/>
      <c r="N21" s="99"/>
      <c r="O21" s="99"/>
      <c r="P21" s="16"/>
      <c r="Q21" s="16"/>
      <c r="R21" s="16"/>
      <c r="S21" s="16"/>
      <c r="T21" s="16"/>
      <c r="U21" s="16"/>
      <c r="V21" s="16"/>
      <c r="W21" s="16"/>
      <c r="X21" s="4"/>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105" t="s">
        <v>49</v>
      </c>
      <c r="B22" s="105" t="s">
        <v>49</v>
      </c>
      <c r="C22" s="3" t="s">
        <v>304</v>
      </c>
      <c r="D22" s="104"/>
      <c r="E22" s="46"/>
      <c r="F22" s="46"/>
      <c r="G22" s="46"/>
      <c r="H22" s="46"/>
      <c r="I22" s="46"/>
      <c r="J22" s="46"/>
      <c r="K22" s="46"/>
      <c r="L22" s="99" t="n">
        <v>0</v>
      </c>
      <c r="M22" s="99" t="n">
        <v>1000000000</v>
      </c>
      <c r="N22" s="99" t="n">
        <v>4000000000</v>
      </c>
      <c r="O22" s="99" t="n">
        <v>67000000000</v>
      </c>
      <c r="P22" s="16" t="n">
        <v>53000000000</v>
      </c>
      <c r="Q22" s="16" t="n">
        <v>52000000000</v>
      </c>
      <c r="R22" s="16" t="n">
        <v>74000000000</v>
      </c>
      <c r="S22" s="16" t="n">
        <v>81000000000</v>
      </c>
      <c r="T22" s="16" t="n">
        <v>88000000000</v>
      </c>
      <c r="U22" s="16" t="n">
        <v>96000000000</v>
      </c>
      <c r="V22" s="16" t="n">
        <v>105000000000</v>
      </c>
      <c r="W22" s="16" t="n">
        <v>114000000000</v>
      </c>
      <c r="X22" s="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30" t="s">
        <v>52</v>
      </c>
      <c r="B23" s="30" t="s">
        <v>52</v>
      </c>
      <c r="C23" s="20" t="s">
        <v>37</v>
      </c>
      <c r="D23" s="99" t="n">
        <v>0</v>
      </c>
      <c r="E23" s="100" t="n">
        <v>15600000000</v>
      </c>
      <c r="F23" s="100" t="n">
        <v>0</v>
      </c>
      <c r="G23" s="100" t="n">
        <v>2900000000</v>
      </c>
      <c r="H23" s="100" t="n">
        <v>400000000</v>
      </c>
      <c r="I23" s="100" t="n">
        <v>0</v>
      </c>
      <c r="J23" s="100" t="n">
        <v>100000000</v>
      </c>
      <c r="K23" s="100" t="n">
        <v>200000000</v>
      </c>
      <c r="L23" s="46"/>
      <c r="M23" s="99" t="n">
        <v>0</v>
      </c>
      <c r="N23" s="99" t="n">
        <v>0</v>
      </c>
      <c r="O23" s="99" t="n">
        <v>0</v>
      </c>
      <c r="P23" s="16" t="n">
        <v>0</v>
      </c>
      <c r="Q23" s="16" t="n">
        <v>0</v>
      </c>
      <c r="R23" s="16" t="n">
        <v>0</v>
      </c>
      <c r="S23" s="16" t="n">
        <v>0</v>
      </c>
      <c r="T23" s="16" t="n">
        <v>0</v>
      </c>
      <c r="U23" s="16" t="n">
        <v>0</v>
      </c>
      <c r="V23" s="16" t="n">
        <v>0</v>
      </c>
      <c r="W23" s="16" t="n">
        <v>0</v>
      </c>
      <c r="X23" s="4"/>
      <c r="Y23" s="6"/>
      <c r="Z23" s="6"/>
      <c r="AA23" s="6"/>
      <c r="AB23" s="6"/>
      <c r="AC23" s="6"/>
      <c r="AD23" s="6"/>
      <c r="AE23" s="6"/>
      <c r="AF23" s="6"/>
      <c r="AG23" s="6"/>
      <c r="AH23" s="6"/>
      <c r="AI23" s="6"/>
      <c r="AJ23" s="6"/>
      <c r="AK23" s="6"/>
      <c r="AL23" s="6"/>
      <c r="AM23" s="6"/>
      <c r="AN23" s="6"/>
      <c r="AO23" s="6"/>
      <c r="AP23" s="6"/>
      <c r="AQ23" s="6"/>
      <c r="AR23" s="6"/>
      <c r="AS23" s="6"/>
      <c r="AT23" s="6"/>
      <c r="AU23" s="6"/>
      <c r="AV23" s="6"/>
    </row>
    <row r="24" s="13" customFormat="true" ht="16.5" hidden="false" customHeight="false" outlineLevel="0" collapsed="false">
      <c r="A24" s="32" t="s">
        <v>188</v>
      </c>
      <c r="B24" s="98" t="s">
        <v>309</v>
      </c>
      <c r="C24" s="13" t="s">
        <v>34</v>
      </c>
      <c r="D24" s="99" t="n">
        <v>1178100000000</v>
      </c>
      <c r="E24" s="100" t="n">
        <v>1321000000000</v>
      </c>
      <c r="F24" s="100" t="n">
        <v>1550600000000</v>
      </c>
      <c r="G24" s="101" t="n">
        <v>1691400000000</v>
      </c>
      <c r="H24" s="101" t="n">
        <v>1891800000000</v>
      </c>
      <c r="I24" s="100" t="n">
        <v>2052000000000</v>
      </c>
      <c r="J24" s="100" t="n">
        <v>2454400000000</v>
      </c>
      <c r="K24" s="100" t="n">
        <v>3114200000000</v>
      </c>
      <c r="L24" s="99" t="n">
        <v>4191000000000</v>
      </c>
      <c r="M24" s="99" t="n">
        <v>4221000000000</v>
      </c>
      <c r="N24" s="99" t="n">
        <v>4440000000000</v>
      </c>
      <c r="O24" s="99" t="n">
        <v>5853000000000</v>
      </c>
      <c r="P24" s="102" t="n">
        <v>7058000000000</v>
      </c>
      <c r="Q24" s="102" t="n">
        <v>6092000000000</v>
      </c>
      <c r="R24" s="102" t="n">
        <v>7033000000000</v>
      </c>
      <c r="S24" s="102" t="n">
        <v>7515000000000</v>
      </c>
      <c r="T24" s="102" t="n">
        <v>7871000000000</v>
      </c>
      <c r="U24" s="102" t="n">
        <v>8243000000000</v>
      </c>
      <c r="V24" s="102" t="n">
        <v>8639000000000</v>
      </c>
      <c r="W24" s="102" t="n">
        <v>9047000000000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19" t="s">
        <v>70</v>
      </c>
      <c r="B25" s="30" t="s">
        <v>310</v>
      </c>
      <c r="C25" s="49" t="s">
        <v>191</v>
      </c>
      <c r="D25" s="99" t="n">
        <v>838900000000</v>
      </c>
      <c r="E25" s="100" t="n">
        <v>963600000000</v>
      </c>
      <c r="F25" s="100" t="n">
        <v>1097700000000</v>
      </c>
      <c r="G25" s="101" t="n">
        <v>1120900000000</v>
      </c>
      <c r="H25" s="101" t="n">
        <v>1245500000000</v>
      </c>
      <c r="I25" s="100" t="n">
        <v>1241400000000</v>
      </c>
      <c r="J25" s="100" t="n">
        <v>1435200000000</v>
      </c>
      <c r="K25" s="100" t="n">
        <v>1672000000000</v>
      </c>
      <c r="L25" s="99" t="n">
        <v>2218000000000</v>
      </c>
      <c r="M25" s="99" t="n">
        <v>2275000000000</v>
      </c>
      <c r="N25" s="99" t="n">
        <v>2632000000000</v>
      </c>
      <c r="O25" s="99" t="n">
        <v>3879000000000</v>
      </c>
      <c r="P25" s="16" t="n">
        <v>4783000000000</v>
      </c>
      <c r="Q25" s="16" t="n">
        <v>4204000000000</v>
      </c>
      <c r="R25" s="16" t="n">
        <v>4575000000000</v>
      </c>
      <c r="S25" s="16" t="n">
        <v>4958000000000</v>
      </c>
      <c r="T25" s="16" t="n">
        <v>5212000000000</v>
      </c>
      <c r="U25" s="16" t="n">
        <v>5478000000000</v>
      </c>
      <c r="V25" s="16" t="n">
        <v>5763000000000</v>
      </c>
      <c r="W25" s="16" t="n">
        <v>6056000000000</v>
      </c>
      <c r="X25" s="4"/>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7" t="s">
        <v>311</v>
      </c>
      <c r="B26" s="29" t="s">
        <v>312</v>
      </c>
      <c r="C26" s="49" t="s">
        <v>194</v>
      </c>
      <c r="D26" s="99" t="n">
        <v>261600000000</v>
      </c>
      <c r="E26" s="100" t="n">
        <v>324000000000</v>
      </c>
      <c r="F26" s="100" t="n">
        <v>346200000000</v>
      </c>
      <c r="G26" s="100" t="n">
        <v>398000000000</v>
      </c>
      <c r="H26" s="100" t="n">
        <v>446800000000</v>
      </c>
      <c r="I26" s="100" t="n">
        <v>492200000000</v>
      </c>
      <c r="J26" s="100" t="n">
        <v>531300000000</v>
      </c>
      <c r="K26" s="100" t="n">
        <v>628700000000</v>
      </c>
      <c r="L26" s="99" t="n">
        <v>827000000000</v>
      </c>
      <c r="M26" s="99" t="n">
        <v>880000000000</v>
      </c>
      <c r="N26" s="99" t="n">
        <v>1193000000000</v>
      </c>
      <c r="O26" s="99" t="n">
        <v>1740000000000</v>
      </c>
      <c r="P26" s="16" t="n">
        <v>1980000000000</v>
      </c>
      <c r="Q26" s="16" t="n">
        <v>1778000000000</v>
      </c>
      <c r="R26" s="16" t="n">
        <v>1976000000000</v>
      </c>
      <c r="S26" s="16" t="n">
        <v>2104000000000</v>
      </c>
      <c r="T26" s="16" t="n">
        <v>2221000000000</v>
      </c>
      <c r="U26" s="16" t="n">
        <v>2344000000000</v>
      </c>
      <c r="V26" s="16" t="n">
        <v>2475000000000</v>
      </c>
      <c r="W26" s="16" t="n">
        <v>2612000000000</v>
      </c>
      <c r="X26" s="4"/>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7" t="s">
        <v>313</v>
      </c>
      <c r="B27" s="29" t="s">
        <v>314</v>
      </c>
      <c r="C27" s="49" t="s">
        <v>194</v>
      </c>
      <c r="D27" s="99" t="n">
        <v>60600000000</v>
      </c>
      <c r="E27" s="100" t="n">
        <v>54400000000</v>
      </c>
      <c r="F27" s="100" t="n">
        <v>73800000000</v>
      </c>
      <c r="G27" s="100" t="n">
        <v>62700000000</v>
      </c>
      <c r="H27" s="100" t="n">
        <v>69200000000</v>
      </c>
      <c r="I27" s="100" t="n">
        <v>79800000000</v>
      </c>
      <c r="J27" s="100" t="n">
        <v>92500000000</v>
      </c>
      <c r="K27" s="100" t="n">
        <v>101600000000</v>
      </c>
      <c r="L27" s="99" t="n">
        <v>103000000000</v>
      </c>
      <c r="M27" s="99" t="n">
        <v>131000000000</v>
      </c>
      <c r="N27" s="99" t="n">
        <v>151000000000</v>
      </c>
      <c r="O27" s="99" t="n">
        <v>163000000000</v>
      </c>
      <c r="P27" s="16" t="n">
        <v>185000000000</v>
      </c>
      <c r="Q27" s="16" t="n">
        <v>226000000000</v>
      </c>
      <c r="R27" s="16" t="n">
        <v>231000000000</v>
      </c>
      <c r="S27" s="16" t="n">
        <v>238000000000</v>
      </c>
      <c r="T27" s="16" t="n">
        <v>245000000000</v>
      </c>
      <c r="U27" s="16" t="n">
        <v>252000000000</v>
      </c>
      <c r="V27" s="16" t="n">
        <v>260000000000</v>
      </c>
      <c r="W27" s="16" t="n">
        <v>267000000000</v>
      </c>
      <c r="X27" s="4"/>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27" t="s">
        <v>315</v>
      </c>
      <c r="B28" s="29" t="s">
        <v>316</v>
      </c>
      <c r="C28" s="49" t="s">
        <v>194</v>
      </c>
      <c r="D28" s="99" t="n">
        <v>54600000000</v>
      </c>
      <c r="E28" s="100" t="n">
        <v>46300000000</v>
      </c>
      <c r="F28" s="100" t="n">
        <v>68500000000</v>
      </c>
      <c r="G28" s="100" t="n">
        <v>58800000000</v>
      </c>
      <c r="H28" s="100" t="n">
        <v>71700000000</v>
      </c>
      <c r="I28" s="100" t="n">
        <v>76000000000</v>
      </c>
      <c r="J28" s="100" t="n">
        <v>95700000000</v>
      </c>
      <c r="K28" s="100" t="n">
        <v>93800000000</v>
      </c>
      <c r="L28" s="99" t="n">
        <v>112000000000</v>
      </c>
      <c r="M28" s="99" t="n">
        <v>113000000000</v>
      </c>
      <c r="N28" s="99" t="n">
        <v>122000000000</v>
      </c>
      <c r="O28" s="99" t="n">
        <v>130000000000</v>
      </c>
      <c r="P28" s="16" t="n">
        <v>135000000000</v>
      </c>
      <c r="Q28" s="16" t="n">
        <v>116000000000</v>
      </c>
      <c r="R28" s="16" t="n">
        <v>121000000000</v>
      </c>
      <c r="S28" s="16" t="n">
        <v>128000000000</v>
      </c>
      <c r="T28" s="16" t="n">
        <v>135000000000</v>
      </c>
      <c r="U28" s="16" t="n">
        <v>144000000000</v>
      </c>
      <c r="V28" s="16" t="n">
        <v>153000000000</v>
      </c>
      <c r="W28" s="16" t="n">
        <v>164000000000</v>
      </c>
      <c r="X28" s="4"/>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27" t="s">
        <v>317</v>
      </c>
      <c r="B29" s="29" t="s">
        <v>318</v>
      </c>
      <c r="C29" s="49" t="s">
        <v>194</v>
      </c>
      <c r="D29" s="99" t="n">
        <v>300400000000</v>
      </c>
      <c r="E29" s="100" t="n">
        <v>391400000000</v>
      </c>
      <c r="F29" s="100" t="n">
        <v>471900000000</v>
      </c>
      <c r="G29" s="100" t="n">
        <v>487500000000</v>
      </c>
      <c r="H29" s="100" t="n">
        <v>572600000000</v>
      </c>
      <c r="I29" s="100" t="n">
        <v>520200000000</v>
      </c>
      <c r="J29" s="100" t="n">
        <v>645600000000</v>
      </c>
      <c r="K29" s="100" t="n">
        <v>762800000000</v>
      </c>
      <c r="L29" s="99" t="n">
        <v>1115000000000</v>
      </c>
      <c r="M29" s="99" t="n">
        <v>1114000000000</v>
      </c>
      <c r="N29" s="99" t="n">
        <v>1130000000000</v>
      </c>
      <c r="O29" s="99" t="n">
        <v>1808000000000</v>
      </c>
      <c r="P29" s="16" t="n">
        <v>2441000000000</v>
      </c>
      <c r="Q29" s="16" t="n">
        <v>2039000000000</v>
      </c>
      <c r="R29" s="16" t="n">
        <v>2217000000000</v>
      </c>
      <c r="S29" s="16" t="n">
        <v>2444000000000</v>
      </c>
      <c r="T29" s="16" t="n">
        <v>2565000000000</v>
      </c>
      <c r="U29" s="16" t="n">
        <v>2691000000000</v>
      </c>
      <c r="V29" s="16" t="n">
        <v>2825000000000</v>
      </c>
      <c r="W29" s="16" t="n">
        <v>2963000000000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7" t="s">
        <v>86</v>
      </c>
      <c r="B30" s="29" t="s">
        <v>319</v>
      </c>
      <c r="C30" s="49" t="s">
        <v>194</v>
      </c>
      <c r="D30" s="99" t="n">
        <v>161700000000</v>
      </c>
      <c r="E30" s="100" t="n">
        <v>147500000000</v>
      </c>
      <c r="F30" s="100" t="n">
        <v>137200000000</v>
      </c>
      <c r="G30" s="100" t="n">
        <v>114000000000</v>
      </c>
      <c r="H30" s="100" t="n">
        <v>85200000000</v>
      </c>
      <c r="I30" s="100" t="n">
        <v>73200000000</v>
      </c>
      <c r="J30" s="100" t="n">
        <v>70000000000</v>
      </c>
      <c r="K30" s="100" t="n">
        <v>85000000000</v>
      </c>
      <c r="L30" s="99" t="n">
        <v>61000000000</v>
      </c>
      <c r="M30" s="99" t="n">
        <v>37000000000</v>
      </c>
      <c r="N30" s="99" t="n">
        <v>36000000000</v>
      </c>
      <c r="O30" s="99" t="n">
        <v>38000000000</v>
      </c>
      <c r="P30" s="16" t="n">
        <v>42000000000</v>
      </c>
      <c r="Q30" s="16" t="n">
        <v>44000000000</v>
      </c>
      <c r="R30" s="16" t="n">
        <v>30000000000</v>
      </c>
      <c r="S30" s="16" t="n">
        <v>44000000000</v>
      </c>
      <c r="T30" s="16" t="n">
        <v>46000000000</v>
      </c>
      <c r="U30" s="16" t="n">
        <v>47000000000</v>
      </c>
      <c r="V30" s="16" t="n">
        <v>50000000000</v>
      </c>
      <c r="W30" s="16" t="n">
        <v>50000000000</v>
      </c>
      <c r="X30" s="4"/>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19" t="s">
        <v>227</v>
      </c>
      <c r="B31" s="30" t="s">
        <v>320</v>
      </c>
      <c r="C31" s="49" t="s">
        <v>191</v>
      </c>
      <c r="D31" s="99" t="n">
        <v>339200000000</v>
      </c>
      <c r="E31" s="100" t="n">
        <v>357400000000</v>
      </c>
      <c r="F31" s="100" t="n">
        <v>452900000000</v>
      </c>
      <c r="G31" s="100" t="n">
        <v>570400000000</v>
      </c>
      <c r="H31" s="100" t="n">
        <v>646300000000</v>
      </c>
      <c r="I31" s="100" t="n">
        <v>810600000000</v>
      </c>
      <c r="J31" s="100" t="n">
        <v>1019200000000</v>
      </c>
      <c r="K31" s="100" t="n">
        <v>1442300000000</v>
      </c>
      <c r="L31" s="99" t="n">
        <v>1973000000000</v>
      </c>
      <c r="M31" s="99" t="n">
        <v>1946000000000</v>
      </c>
      <c r="N31" s="99" t="n">
        <v>1808000000000</v>
      </c>
      <c r="O31" s="99" t="n">
        <v>1974000000000</v>
      </c>
      <c r="P31" s="16" t="n">
        <v>2276000000000</v>
      </c>
      <c r="Q31" s="16" t="n">
        <v>1888000000000</v>
      </c>
      <c r="R31" s="16" t="n">
        <v>2459000000000</v>
      </c>
      <c r="S31" s="16" t="n">
        <v>2557000000000</v>
      </c>
      <c r="T31" s="16" t="n">
        <v>2659000000000</v>
      </c>
      <c r="U31" s="16" t="n">
        <v>2766000000000</v>
      </c>
      <c r="V31" s="16" t="n">
        <v>2876000000000</v>
      </c>
      <c r="W31" s="16" t="n">
        <v>2991000000000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B32" s="30" t="s">
        <v>321</v>
      </c>
      <c r="C32" s="11"/>
      <c r="D32" s="99" t="n">
        <v>400000000000</v>
      </c>
      <c r="E32" s="100" t="n">
        <v>158100000000</v>
      </c>
      <c r="F32" s="100" t="n">
        <v>52600000000</v>
      </c>
      <c r="G32" s="100" t="n">
        <v>256100000000</v>
      </c>
      <c r="H32" s="100" t="n">
        <v>323400000000</v>
      </c>
      <c r="I32" s="100" t="n">
        <v>1030600000000</v>
      </c>
      <c r="J32" s="100" t="n">
        <v>1185500000000</v>
      </c>
      <c r="K32" s="100" t="n">
        <v>573600000000</v>
      </c>
      <c r="L32" s="99" t="n">
        <v>999000000000</v>
      </c>
      <c r="M32" s="99" t="n">
        <v>-545000000000</v>
      </c>
      <c r="N32" s="99" t="n">
        <v>-47000000000</v>
      </c>
      <c r="O32" s="99" t="n">
        <v>-63000000000</v>
      </c>
      <c r="P32" s="16" t="n">
        <v>-663000000000</v>
      </c>
      <c r="Q32" s="16" t="n">
        <v>-151000000000</v>
      </c>
      <c r="R32" s="16" t="n">
        <v>-1125000000000</v>
      </c>
      <c r="S32" s="16" t="n">
        <v>-1650000000000</v>
      </c>
      <c r="T32" s="16" t="n">
        <v>-1557000000000</v>
      </c>
      <c r="U32" s="16" t="n">
        <v>-1468000000000</v>
      </c>
      <c r="V32" s="16" t="n">
        <v>-1445000000000</v>
      </c>
      <c r="W32" s="16" t="n">
        <v>-1442000000000</v>
      </c>
      <c r="X32" s="4"/>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B33" s="107" t="s">
        <v>322</v>
      </c>
      <c r="C33" s="11"/>
      <c r="D33" s="99" t="n">
        <v>-700000000</v>
      </c>
      <c r="E33" s="100" t="n">
        <v>-20000000000</v>
      </c>
      <c r="F33" s="100" t="n">
        <v>-11200000000</v>
      </c>
      <c r="G33" s="100" t="n">
        <v>187100000000</v>
      </c>
      <c r="H33" s="100" t="n">
        <v>109900000000</v>
      </c>
      <c r="I33" s="100" t="n">
        <v>-129000000000</v>
      </c>
      <c r="J33" s="100" t="n">
        <v>-4100000000</v>
      </c>
      <c r="K33" s="100" t="n">
        <v>-18900000000</v>
      </c>
      <c r="L33" s="99"/>
      <c r="M33" s="99"/>
      <c r="N33" s="99"/>
      <c r="O33" s="99"/>
      <c r="P33" s="16"/>
      <c r="Q33" s="16"/>
      <c r="R33" s="16"/>
      <c r="S33" s="16"/>
      <c r="T33" s="16"/>
      <c r="U33" s="16"/>
      <c r="V33" s="16"/>
      <c r="W33" s="16"/>
      <c r="X33" s="4"/>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B34" s="107" t="s">
        <v>323</v>
      </c>
      <c r="C34" s="11"/>
      <c r="D34" s="99" t="n">
        <v>500000000</v>
      </c>
      <c r="E34" s="100" t="n">
        <v>-6500000000</v>
      </c>
      <c r="F34" s="100" t="n">
        <v>30900000000</v>
      </c>
      <c r="G34" s="100" t="n">
        <v>32600000000</v>
      </c>
      <c r="H34" s="100" t="n">
        <v>11800000000</v>
      </c>
      <c r="I34" s="100" t="n">
        <v>5200000000</v>
      </c>
      <c r="J34" s="100" t="n">
        <v>32100000000</v>
      </c>
      <c r="K34" s="100" t="n">
        <v>141310000000</v>
      </c>
      <c r="L34" s="99"/>
      <c r="M34" s="99"/>
      <c r="N34" s="99"/>
      <c r="O34" s="99"/>
      <c r="P34" s="16"/>
      <c r="Q34" s="16"/>
      <c r="R34" s="16"/>
      <c r="S34" s="16"/>
      <c r="T34" s="16"/>
      <c r="U34" s="16"/>
      <c r="V34" s="16"/>
      <c r="W34" s="16"/>
      <c r="X34" s="4"/>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B35" s="30" t="s">
        <v>324</v>
      </c>
      <c r="C35" s="11"/>
      <c r="D35" s="99" t="n">
        <v>398800000000</v>
      </c>
      <c r="E35" s="100" t="n">
        <v>144600000000</v>
      </c>
      <c r="F35" s="100" t="n">
        <v>10500000000</v>
      </c>
      <c r="G35" s="100" t="n">
        <v>410600000000</v>
      </c>
      <c r="H35" s="100" t="n">
        <v>421500000000</v>
      </c>
      <c r="I35" s="100" t="n">
        <v>896400000000</v>
      </c>
      <c r="J35" s="100" t="n">
        <v>1149300000000</v>
      </c>
      <c r="K35" s="100" t="n">
        <v>413400000000</v>
      </c>
      <c r="L35" s="99" t="n">
        <v>844000000000</v>
      </c>
      <c r="M35" s="99" t="n">
        <v>-688000000000</v>
      </c>
      <c r="N35" s="99" t="n">
        <v>-151000000000</v>
      </c>
      <c r="O35" s="99" t="n">
        <v>-168000000000</v>
      </c>
      <c r="P35" s="16" t="n">
        <v>-804000000000</v>
      </c>
      <c r="Q35" s="16" t="n">
        <v>-248000000000</v>
      </c>
      <c r="R35" s="16" t="n">
        <v>-1237000000000</v>
      </c>
      <c r="S35" s="16" t="n">
        <v>-1750000000000</v>
      </c>
      <c r="T35" s="16" t="n">
        <v>-1648000000000</v>
      </c>
      <c r="U35" s="16" t="n">
        <v>-1549000000000</v>
      </c>
      <c r="V35" s="16" t="n">
        <v>-1518000000000</v>
      </c>
      <c r="W35" s="16" t="n">
        <v>-1508000000000</v>
      </c>
      <c r="X35" s="4"/>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B36" s="30" t="s">
        <v>325</v>
      </c>
      <c r="C36" s="11"/>
      <c r="D36" s="99" t="n">
        <v>560500000000</v>
      </c>
      <c r="E36" s="100" t="n">
        <v>292100000000</v>
      </c>
      <c r="F36" s="100" t="n">
        <v>147700000000</v>
      </c>
      <c r="G36" s="100" t="n">
        <v>524600000000</v>
      </c>
      <c r="H36" s="100" t="n">
        <v>506700000000</v>
      </c>
      <c r="I36" s="100" t="n">
        <v>969700000000</v>
      </c>
      <c r="J36" s="100" t="n">
        <v>1219300000000</v>
      </c>
      <c r="K36" s="100" t="n">
        <v>498400000000</v>
      </c>
      <c r="L36" s="99" t="n">
        <v>906000000000</v>
      </c>
      <c r="M36" s="99" t="n">
        <v>-650000000000</v>
      </c>
      <c r="N36" s="99" t="n">
        <v>-115000000000</v>
      </c>
      <c r="O36" s="99" t="n">
        <v>-131000000000</v>
      </c>
      <c r="P36" s="16" t="n">
        <v>-762000000000</v>
      </c>
      <c r="Q36" s="16" t="n">
        <v>-204000000000</v>
      </c>
      <c r="R36" s="16" t="n">
        <v>-1207000000000</v>
      </c>
      <c r="S36" s="16" t="n">
        <v>-1706000000000</v>
      </c>
      <c r="T36" s="16" t="n">
        <v>-1602000000000</v>
      </c>
      <c r="U36" s="16" t="n">
        <v>-1502000000000</v>
      </c>
      <c r="V36" s="16" t="n">
        <v>-1468000000000</v>
      </c>
      <c r="W36" s="16" t="n">
        <v>-1457000000000</v>
      </c>
      <c r="X36" s="4"/>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B37" s="30" t="s">
        <v>326</v>
      </c>
      <c r="C37" s="11"/>
      <c r="D37" s="104"/>
      <c r="E37" s="46"/>
      <c r="F37" s="46"/>
      <c r="G37" s="46"/>
      <c r="H37" s="46"/>
      <c r="I37" s="46"/>
      <c r="J37" s="46"/>
      <c r="K37" s="46"/>
      <c r="L37" s="99" t="n">
        <v>-3244000000000</v>
      </c>
      <c r="M37" s="99" t="n">
        <v>-3100000000000</v>
      </c>
      <c r="N37" s="99" t="n">
        <v>-3056000000000</v>
      </c>
      <c r="O37" s="99" t="n">
        <v>-4148000000000</v>
      </c>
      <c r="P37" s="16" t="n">
        <v>-4988000000000</v>
      </c>
      <c r="Q37" s="16" t="n">
        <v>-3926000000000</v>
      </c>
      <c r="R37" s="16" t="n">
        <v>-4660000000000</v>
      </c>
      <c r="S37" s="16" t="n">
        <v>-4908000000000</v>
      </c>
      <c r="T37" s="16" t="n">
        <v>-4976000000000</v>
      </c>
      <c r="U37" s="16" t="n">
        <v>-4995000000000</v>
      </c>
      <c r="V37" s="16" t="n">
        <v>-5056000000000</v>
      </c>
      <c r="W37" s="16" t="n">
        <v>-5126000000000</v>
      </c>
      <c r="X37" s="4"/>
      <c r="Y37" s="6"/>
      <c r="Z37" s="6"/>
      <c r="AA37" s="6"/>
      <c r="AB37" s="6"/>
      <c r="AC37" s="6"/>
      <c r="AD37" s="6"/>
      <c r="AE37" s="6"/>
      <c r="AF37" s="6"/>
      <c r="AG37" s="6"/>
      <c r="AH37" s="6"/>
      <c r="AI37" s="6"/>
      <c r="AJ37" s="6"/>
      <c r="AK37" s="6"/>
      <c r="AL37" s="6"/>
      <c r="AM37" s="6"/>
      <c r="AN37" s="6"/>
      <c r="AO37" s="6"/>
      <c r="AP37" s="6"/>
      <c r="AQ37" s="6"/>
      <c r="AR37" s="6"/>
      <c r="AS37" s="6"/>
      <c r="AT37" s="6"/>
      <c r="AU37" s="6"/>
      <c r="AV37" s="6"/>
    </row>
    <row r="38" s="13" customFormat="true" ht="16.5" hidden="false" customHeight="false" outlineLevel="0" collapsed="false">
      <c r="A38" s="98" t="s">
        <v>110</v>
      </c>
      <c r="B38" s="98" t="s">
        <v>110</v>
      </c>
      <c r="C38" s="32" t="s">
        <v>34</v>
      </c>
      <c r="D38" s="108" t="n">
        <v>398800000000</v>
      </c>
      <c r="E38" s="109" t="n">
        <v>144600000000</v>
      </c>
      <c r="F38" s="109" t="n">
        <v>10500000000</v>
      </c>
      <c r="G38" s="110" t="n">
        <v>-410600000000</v>
      </c>
      <c r="H38" s="110" t="n">
        <v>-421500000000</v>
      </c>
      <c r="I38" s="109" t="n">
        <v>-896400000000</v>
      </c>
      <c r="J38" s="110" t="n">
        <v>-1149300000000</v>
      </c>
      <c r="K38" s="110" t="n">
        <v>-413400000000</v>
      </c>
      <c r="L38" s="111" t="n">
        <v>-844000000000</v>
      </c>
      <c r="M38" s="111" t="n">
        <v>679000000000</v>
      </c>
      <c r="N38" s="111" t="n">
        <v>220000000000</v>
      </c>
      <c r="O38" s="112" t="n">
        <f aca="false">O39+O42</f>
        <v>217000000000</v>
      </c>
      <c r="P38" s="102" t="n">
        <v>804000000000</v>
      </c>
      <c r="Q38" s="102" t="n">
        <v>248000000000</v>
      </c>
      <c r="R38" s="102" t="n">
        <v>1237000000000</v>
      </c>
      <c r="S38" s="102" t="n">
        <v>1750000000000</v>
      </c>
      <c r="T38" s="102" t="n">
        <v>1648000000000</v>
      </c>
      <c r="U38" s="102" t="n">
        <v>1549000000000</v>
      </c>
      <c r="V38" s="102" t="n">
        <v>1518000000000</v>
      </c>
      <c r="W38" s="102" t="n">
        <v>1508000000000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A39" s="0" t="s">
        <v>115</v>
      </c>
      <c r="B39" s="29" t="s">
        <v>199</v>
      </c>
      <c r="C39" s="49" t="s">
        <v>242</v>
      </c>
      <c r="D39" s="99" t="n">
        <v>495900000000</v>
      </c>
      <c r="E39" s="100" t="n">
        <v>255200000000</v>
      </c>
      <c r="F39" s="100" t="n">
        <v>85400000000</v>
      </c>
      <c r="G39" s="100" t="n">
        <v>-319700000000</v>
      </c>
      <c r="H39" s="100" t="n">
        <v>-368300000000</v>
      </c>
      <c r="I39" s="100" t="n">
        <v>-780700000000</v>
      </c>
      <c r="J39" s="100" t="n">
        <v>-990700000000</v>
      </c>
      <c r="K39" s="100" t="n">
        <v>-302800000000</v>
      </c>
      <c r="L39" s="99" t="n">
        <v>-822000000000</v>
      </c>
      <c r="M39" s="99" t="n">
        <v>701000000000</v>
      </c>
      <c r="N39" s="99" t="n">
        <v>235000000000</v>
      </c>
      <c r="O39" s="99" t="n">
        <v>235000000000</v>
      </c>
      <c r="P39" s="16" t="n">
        <v>806000000000</v>
      </c>
      <c r="Q39" s="16" t="n">
        <v>250000000000</v>
      </c>
      <c r="R39" s="16" t="n">
        <v>1240000000000</v>
      </c>
      <c r="S39" s="16" t="n">
        <v>1754000000000</v>
      </c>
      <c r="T39" s="16" t="n">
        <v>1652000000000</v>
      </c>
      <c r="U39" s="16" t="n">
        <v>1552000000000</v>
      </c>
      <c r="V39" s="16" t="n">
        <v>1521000000000</v>
      </c>
      <c r="W39" s="16" t="n">
        <v>1511000000000</v>
      </c>
      <c r="X39" s="4"/>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A40" s="105" t="s">
        <v>327</v>
      </c>
      <c r="B40" s="105" t="s">
        <v>327</v>
      </c>
      <c r="C40" s="49" t="s">
        <v>119</v>
      </c>
      <c r="D40" s="104"/>
      <c r="E40" s="46"/>
      <c r="F40" s="46"/>
      <c r="G40" s="46"/>
      <c r="H40" s="46"/>
      <c r="I40" s="46"/>
      <c r="J40" s="46"/>
      <c r="K40" s="46"/>
      <c r="L40" s="99" t="n">
        <v>-978000000000</v>
      </c>
      <c r="M40" s="99" t="n">
        <v>46000000000</v>
      </c>
      <c r="N40" s="99" t="n">
        <v>-439000000000</v>
      </c>
      <c r="O40" s="99" t="n">
        <v>-493000000000</v>
      </c>
      <c r="P40" s="16" t="n">
        <v>-107000000000</v>
      </c>
      <c r="Q40" s="16" t="n">
        <v>-26000000000</v>
      </c>
      <c r="R40" s="16" t="n">
        <v>576000000000</v>
      </c>
      <c r="S40" s="16" t="n">
        <v>1037000000000</v>
      </c>
      <c r="T40" s="16" t="n">
        <v>913000000000</v>
      </c>
      <c r="U40" s="16" t="n">
        <v>824000000000</v>
      </c>
      <c r="V40" s="16" t="n">
        <v>822000000000</v>
      </c>
      <c r="W40" s="16" t="n">
        <v>871000000000</v>
      </c>
      <c r="X40" s="4"/>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A41" s="105" t="s">
        <v>328</v>
      </c>
      <c r="B41" s="105" t="s">
        <v>328</v>
      </c>
      <c r="C41" s="49" t="s">
        <v>119</v>
      </c>
      <c r="D41" s="104"/>
      <c r="E41" s="46"/>
      <c r="F41" s="46"/>
      <c r="G41" s="46"/>
      <c r="H41" s="46"/>
      <c r="I41" s="46"/>
      <c r="J41" s="46"/>
      <c r="K41" s="46"/>
      <c r="L41" s="99" t="n">
        <v>157000000000</v>
      </c>
      <c r="M41" s="99" t="n">
        <v>655000000000</v>
      </c>
      <c r="N41" s="99" t="n">
        <v>674000000000</v>
      </c>
      <c r="O41" s="99" t="n">
        <v>728000000000</v>
      </c>
      <c r="P41" s="16" t="n">
        <v>914000000000</v>
      </c>
      <c r="Q41" s="16" t="n">
        <v>276000000000</v>
      </c>
      <c r="R41" s="16" t="n">
        <v>665000000000</v>
      </c>
      <c r="S41" s="16" t="n">
        <v>717000000000</v>
      </c>
      <c r="T41" s="16" t="n">
        <v>739000000000</v>
      </c>
      <c r="U41" s="16" t="n">
        <v>728000000000</v>
      </c>
      <c r="V41" s="16" t="n">
        <v>699000000000</v>
      </c>
      <c r="W41" s="16" t="n">
        <v>640000000000</v>
      </c>
      <c r="X41" s="4"/>
      <c r="Y41" s="6"/>
      <c r="Z41" s="6"/>
      <c r="AA41" s="6"/>
      <c r="AB41" s="6"/>
      <c r="AC41" s="6"/>
      <c r="AD41" s="6"/>
      <c r="AE41" s="6"/>
      <c r="AF41" s="6"/>
      <c r="AG41" s="6"/>
      <c r="AH41" s="6"/>
      <c r="AI41" s="6"/>
      <c r="AJ41" s="6"/>
      <c r="AK41" s="6"/>
      <c r="AL41" s="6"/>
      <c r="AM41" s="6"/>
      <c r="AN41" s="6"/>
      <c r="AO41" s="6"/>
      <c r="AP41" s="6"/>
      <c r="AQ41" s="6"/>
    </row>
    <row r="42" customFormat="false" ht="16.5" hidden="false" customHeight="false" outlineLevel="0" collapsed="false">
      <c r="A42" s="49" t="s">
        <v>112</v>
      </c>
      <c r="B42" s="29" t="s">
        <v>202</v>
      </c>
      <c r="C42" s="49" t="s">
        <v>242</v>
      </c>
      <c r="D42" s="104" t="n">
        <v>-97100000000</v>
      </c>
      <c r="E42" s="46" t="n">
        <v>-110600000000</v>
      </c>
      <c r="F42" s="46" t="n">
        <v>-74900000000</v>
      </c>
      <c r="G42" s="100" t="n">
        <v>-90900000000</v>
      </c>
      <c r="H42" s="100" t="n">
        <v>-53200000000</v>
      </c>
      <c r="I42" s="46" t="n">
        <v>-115700000000</v>
      </c>
      <c r="J42" s="100" t="n">
        <v>-158600000000</v>
      </c>
      <c r="K42" s="100" t="n">
        <v>-110700000000</v>
      </c>
      <c r="L42" s="99" t="n">
        <v>-23000000000</v>
      </c>
      <c r="M42" s="99" t="n">
        <v>-22000000000</v>
      </c>
      <c r="N42" s="99" t="n">
        <v>-15000000000</v>
      </c>
      <c r="O42" s="99" t="n">
        <v>-18000000000</v>
      </c>
      <c r="P42" s="16" t="n">
        <v>-3000000000</v>
      </c>
      <c r="Q42" s="16" t="n">
        <v>-2000000000</v>
      </c>
      <c r="R42" s="16" t="n">
        <v>-4000000000</v>
      </c>
      <c r="S42" s="16" t="n">
        <v>-4000000000</v>
      </c>
      <c r="T42" s="16" t="n">
        <v>-4000000000</v>
      </c>
      <c r="U42" s="16" t="n">
        <v>-3000000000</v>
      </c>
      <c r="V42" s="16" t="n">
        <v>-3000000000</v>
      </c>
      <c r="W42" s="16" t="n">
        <v>-3000000000</v>
      </c>
      <c r="X42" s="4"/>
      <c r="Y42" s="6"/>
      <c r="Z42" s="6"/>
      <c r="AA42" s="6"/>
      <c r="AB42" s="6"/>
      <c r="AC42" s="6"/>
      <c r="AD42" s="6"/>
      <c r="AE42" s="6"/>
      <c r="AF42" s="6"/>
      <c r="AG42" s="6"/>
      <c r="AH42" s="6"/>
      <c r="AI42" s="6"/>
      <c r="AJ42" s="6"/>
      <c r="AK42" s="6"/>
      <c r="AL42" s="6"/>
      <c r="AM42" s="6"/>
      <c r="AN42" s="6"/>
      <c r="AO42" s="6"/>
      <c r="AP42" s="6"/>
      <c r="AQ42" s="6"/>
    </row>
    <row r="43" customFormat="false" ht="15" hidden="false" customHeight="false" outlineLevel="0" collapsed="false">
      <c r="C43" s="11"/>
      <c r="D43" s="113"/>
      <c r="X43" s="4"/>
    </row>
    <row r="44" customFormat="false" ht="15" hidden="false" customHeight="false" outlineLevel="0" collapsed="false">
      <c r="C44" s="11"/>
      <c r="D44" s="113" t="s">
        <v>128</v>
      </c>
      <c r="E44" s="0" t="s">
        <v>128</v>
      </c>
      <c r="F44" s="0" t="s">
        <v>128</v>
      </c>
      <c r="G44" s="0" t="s">
        <v>128</v>
      </c>
      <c r="H44" s="0" t="s">
        <v>128</v>
      </c>
      <c r="I44" s="0" t="s">
        <v>128</v>
      </c>
      <c r="J44" s="0" t="s">
        <v>128</v>
      </c>
      <c r="K44" s="0" t="s">
        <v>128</v>
      </c>
      <c r="L44" s="0" t="s">
        <v>128</v>
      </c>
      <c r="M44" s="0" t="s">
        <v>128</v>
      </c>
      <c r="N44" s="0" t="s">
        <v>128</v>
      </c>
      <c r="O44" s="0" t="s">
        <v>128</v>
      </c>
      <c r="P44" s="0" t="s">
        <v>128</v>
      </c>
      <c r="Q44" s="0" t="s">
        <v>128</v>
      </c>
      <c r="R44" s="0" t="s">
        <v>128</v>
      </c>
      <c r="S44" s="0" t="s">
        <v>128</v>
      </c>
      <c r="T44" s="0" t="s">
        <v>128</v>
      </c>
      <c r="U44" s="0" t="s">
        <v>128</v>
      </c>
      <c r="V44" s="0" t="s">
        <v>128</v>
      </c>
      <c r="W44" s="0" t="s">
        <v>128</v>
      </c>
      <c r="X44" s="4"/>
    </row>
    <row r="45" customFormat="false" ht="15" hidden="false" customHeight="false" outlineLevel="0" collapsed="false">
      <c r="C45" s="11"/>
      <c r="X45" s="4"/>
    </row>
    <row r="46" customFormat="false" ht="15" hidden="false" customHeight="false" outlineLevel="0" collapsed="false">
      <c r="B46" s="0" t="s">
        <v>329</v>
      </c>
      <c r="C46" s="11"/>
      <c r="D46" s="114" t="n">
        <f aca="false">D6-D7-D23</f>
        <v>0</v>
      </c>
      <c r="E46" s="114" t="n">
        <f aca="false">E6-E7-E23</f>
        <v>0</v>
      </c>
      <c r="F46" s="114" t="n">
        <f aca="false">F6-F7-F23</f>
        <v>0</v>
      </c>
      <c r="G46" s="114" t="n">
        <f aca="false">G6-G7-G23</f>
        <v>-100000000</v>
      </c>
      <c r="H46" s="114" t="n">
        <f aca="false">H6-H7-H23</f>
        <v>0</v>
      </c>
      <c r="I46" s="114" t="n">
        <f aca="false">I6-I7-I23</f>
        <v>0</v>
      </c>
      <c r="J46" s="114" t="n">
        <f aca="false">J6-J7-J23</f>
        <v>0</v>
      </c>
      <c r="K46" s="114" t="n">
        <f aca="false">K6-K7-K23</f>
        <v>0</v>
      </c>
      <c r="L46" s="114" t="n">
        <f aca="false">L6-L7-L23</f>
        <v>0</v>
      </c>
      <c r="M46" s="114" t="n">
        <f aca="false">M6-M7-M23</f>
        <v>0</v>
      </c>
      <c r="N46" s="114" t="n">
        <f aca="false">N6-N7-N23</f>
        <v>0</v>
      </c>
      <c r="O46" s="114" t="n">
        <f aca="false">O6-O7-O23</f>
        <v>0</v>
      </c>
      <c r="P46" s="114" t="n">
        <f aca="false">P6-P7-P23</f>
        <v>0</v>
      </c>
      <c r="Q46" s="114" t="n">
        <f aca="false">Q6-Q7-Q23</f>
        <v>0</v>
      </c>
      <c r="R46" s="114" t="n">
        <f aca="false">R6-R7-R23</f>
        <v>0</v>
      </c>
      <c r="S46" s="114" t="n">
        <f aca="false">S6-S7-S23</f>
        <v>0</v>
      </c>
      <c r="T46" s="114" t="n">
        <f aca="false">T6-T7-T23</f>
        <v>1000000000</v>
      </c>
      <c r="U46" s="114" t="n">
        <f aca="false">U6-U7-U23</f>
        <v>0</v>
      </c>
      <c r="V46" s="114" t="n">
        <f aca="false">V6-V7-V23</f>
        <v>0</v>
      </c>
      <c r="W46" s="114" t="n">
        <f aca="false">W6-W7-W23</f>
        <v>0</v>
      </c>
      <c r="X46" s="4"/>
    </row>
    <row r="47" customFormat="false" ht="15" hidden="false" customHeight="false" outlineLevel="0" collapsed="false">
      <c r="B47" s="0" t="s">
        <v>330</v>
      </c>
      <c r="C47" s="11"/>
      <c r="D47" s="55" t="n">
        <f aca="false">D7-D8-D12</f>
        <v>0</v>
      </c>
      <c r="E47" s="55" t="n">
        <f aca="false">E7-E8-E12</f>
        <v>0</v>
      </c>
      <c r="F47" s="55" t="n">
        <f aca="false">F7-F8-F12</f>
        <v>0</v>
      </c>
      <c r="G47" s="55" t="n">
        <f aca="false">G7-G8-G12</f>
        <v>0</v>
      </c>
      <c r="H47" s="55" t="n">
        <f aca="false">H7-H8-H12</f>
        <v>0</v>
      </c>
      <c r="I47" s="55" t="n">
        <f aca="false">I7-I8-I12</f>
        <v>0</v>
      </c>
      <c r="J47" s="55" t="n">
        <f aca="false">J7-J8-J12</f>
        <v>0</v>
      </c>
      <c r="K47" s="55" t="n">
        <f aca="false">K7-K8-K12</f>
        <v>0</v>
      </c>
      <c r="L47" s="55" t="n">
        <f aca="false">L7-L8-L12</f>
        <v>0</v>
      </c>
      <c r="M47" s="55" t="n">
        <f aca="false">M7-M8-M12</f>
        <v>0</v>
      </c>
      <c r="N47" s="55" t="n">
        <f aca="false">N7-N8-N12</f>
        <v>0</v>
      </c>
      <c r="O47" s="55" t="n">
        <f aca="false">O7-O8-O12</f>
        <v>0</v>
      </c>
      <c r="P47" s="55" t="n">
        <f aca="false">P7-P8-P12</f>
        <v>0</v>
      </c>
      <c r="Q47" s="55" t="n">
        <f aca="false">Q7-Q8-Q12</f>
        <v>0</v>
      </c>
      <c r="R47" s="55" t="n">
        <f aca="false">R7-R8-R12</f>
        <v>0</v>
      </c>
      <c r="S47" s="55" t="n">
        <f aca="false">S7-S8-S12</f>
        <v>0</v>
      </c>
      <c r="T47" s="55" t="n">
        <f aca="false">T7-T8-T12</f>
        <v>0</v>
      </c>
      <c r="U47" s="55" t="n">
        <f aca="false">U7-U8-U12</f>
        <v>0</v>
      </c>
      <c r="V47" s="55" t="n">
        <f aca="false">V7-V8-V12</f>
        <v>0</v>
      </c>
      <c r="W47" s="55" t="n">
        <f aca="false">W7-W8-W12</f>
        <v>0</v>
      </c>
      <c r="X47" s="4"/>
    </row>
    <row r="48" customFormat="false" ht="15" hidden="false" customHeight="false" outlineLevel="0" collapsed="false">
      <c r="B48" s="0" t="s">
        <v>331</v>
      </c>
      <c r="C48" s="11"/>
      <c r="D48" s="114" t="n">
        <f aca="false">D12-D13-D18</f>
        <v>0</v>
      </c>
      <c r="E48" s="114" t="n">
        <f aca="false">E12-E13-E18</f>
        <v>0</v>
      </c>
      <c r="F48" s="114" t="n">
        <f aca="false">F12-F13-F18</f>
        <v>0</v>
      </c>
      <c r="G48" s="114" t="n">
        <f aca="false">G12-G13-G18</f>
        <v>0</v>
      </c>
      <c r="H48" s="114" t="n">
        <f aca="false">H12-H13-H18</f>
        <v>0</v>
      </c>
      <c r="I48" s="114" t="n">
        <f aca="false">I12-I13-I18</f>
        <v>0</v>
      </c>
      <c r="J48" s="114" t="n">
        <f aca="false">J12-J13-J18</f>
        <v>0</v>
      </c>
      <c r="K48" s="114" t="n">
        <f aca="false">K12-K13-K18</f>
        <v>0</v>
      </c>
      <c r="L48" s="114" t="n">
        <f aca="false">L12-L13-L18</f>
        <v>0</v>
      </c>
      <c r="M48" s="114" t="n">
        <f aca="false">M12-M13-M18</f>
        <v>-1000000000</v>
      </c>
      <c r="N48" s="114" t="n">
        <f aca="false">N12-N13-N18</f>
        <v>0</v>
      </c>
      <c r="O48" s="114" t="n">
        <f aca="false">O12-O13-O18</f>
        <v>0</v>
      </c>
      <c r="P48" s="114" t="n">
        <f aca="false">P12-P13-P18</f>
        <v>0</v>
      </c>
      <c r="Q48" s="114" t="n">
        <f aca="false">Q12-Q13-Q18</f>
        <v>1000000000</v>
      </c>
      <c r="R48" s="114" t="n">
        <f aca="false">R12-R13-R18</f>
        <v>0</v>
      </c>
      <c r="S48" s="114" t="n">
        <f aca="false">S12-S13-S18</f>
        <v>1000000000</v>
      </c>
      <c r="T48" s="114" t="n">
        <f aca="false">T12-T13-T18</f>
        <v>0</v>
      </c>
      <c r="U48" s="114" t="n">
        <f aca="false">U12-U13-U18</f>
        <v>0</v>
      </c>
      <c r="V48" s="114" t="n">
        <f aca="false">V12-V13-V18</f>
        <v>1000000000</v>
      </c>
      <c r="W48" s="114" t="n">
        <f aca="false">W12-W13-W18</f>
        <v>1000000000</v>
      </c>
      <c r="X48" s="4"/>
    </row>
    <row r="49" customFormat="false" ht="15" hidden="false" customHeight="false" outlineLevel="0" collapsed="false">
      <c r="B49" s="0" t="s">
        <v>131</v>
      </c>
      <c r="C49" s="11"/>
      <c r="D49" s="114" t="n">
        <f aca="false">D13-D14-D15-D16-D17</f>
        <v>0</v>
      </c>
      <c r="E49" s="114" t="n">
        <f aca="false">E13-E14-E15-E16-E17</f>
        <v>0</v>
      </c>
      <c r="F49" s="114" t="n">
        <f aca="false">F13-F14-F15-F16-F17</f>
        <v>0</v>
      </c>
      <c r="G49" s="114" t="n">
        <f aca="false">G13-G14-G15-G16-G17</f>
        <v>0</v>
      </c>
      <c r="H49" s="114" t="n">
        <f aca="false">H13-H14-H15-H16-H17</f>
        <v>0</v>
      </c>
      <c r="I49" s="114" t="n">
        <f aca="false">I13-I14-I15-I16-I17</f>
        <v>100000000</v>
      </c>
      <c r="J49" s="114" t="n">
        <f aca="false">J13-J14-J15-J16-J17</f>
        <v>100000000</v>
      </c>
      <c r="K49" s="114" t="n">
        <f aca="false">K13-K14-K15-K16-K17</f>
        <v>100000000</v>
      </c>
      <c r="L49" s="114" t="n">
        <f aca="false">L13-L14-L15-L16-L17</f>
        <v>-1000000000</v>
      </c>
      <c r="M49" s="114" t="n">
        <f aca="false">M13-M14-M15-M16-M17</f>
        <v>1000000000</v>
      </c>
      <c r="N49" s="114" t="n">
        <f aca="false">N13-N14-N15-N16-N17</f>
        <v>-1000000000</v>
      </c>
      <c r="O49" s="114" t="n">
        <f aca="false">O13-O14-O15-O16-O17</f>
        <v>0</v>
      </c>
      <c r="P49" s="114" t="n">
        <f aca="false">P13-P14-P15-P16-P17</f>
        <v>0</v>
      </c>
      <c r="Q49" s="114" t="n">
        <f aca="false">Q13-Q14-Q15-Q16-Q17</f>
        <v>0</v>
      </c>
      <c r="R49" s="114" t="n">
        <f aca="false">R13-R14-R15-R16-R17</f>
        <v>1000000000</v>
      </c>
      <c r="S49" s="114" t="n">
        <f aca="false">S13-S14-S15-S16-S17</f>
        <v>-1000000000</v>
      </c>
      <c r="T49" s="114" t="n">
        <f aca="false">T13-T14-T15-T16-T17</f>
        <v>0</v>
      </c>
      <c r="U49" s="114" t="n">
        <f aca="false">U13-U14-U15-U16-U17</f>
        <v>0</v>
      </c>
      <c r="V49" s="114" t="n">
        <f aca="false">V13-V14-V15-V16-V17</f>
        <v>0</v>
      </c>
      <c r="W49" s="114" t="n">
        <f aca="false">W13-W14-W15-W16-W17</f>
        <v>-1000000000</v>
      </c>
      <c r="X49" s="4"/>
    </row>
    <row r="50" customFormat="false" ht="15" hidden="false" customHeight="false" outlineLevel="0" collapsed="false">
      <c r="B50" s="0" t="s">
        <v>332</v>
      </c>
      <c r="C50" s="11"/>
      <c r="D50" s="115" t="n">
        <f aca="false">D18-D19-D20-D22-D21</f>
        <v>0</v>
      </c>
      <c r="E50" s="115" t="n">
        <f aca="false">E18-E19-E20-E22-E21</f>
        <v>0</v>
      </c>
      <c r="F50" s="115" t="n">
        <f aca="false">F18-F19-F20-F22-F21</f>
        <v>100000000</v>
      </c>
      <c r="G50" s="115" t="n">
        <f aca="false">G18-G19-G20-G22-G21</f>
        <v>0</v>
      </c>
      <c r="H50" s="115" t="n">
        <f aca="false">H18-H19-H20-H22-H21</f>
        <v>0</v>
      </c>
      <c r="I50" s="115" t="n">
        <f aca="false">I18-I19-I20-I22-I21</f>
        <v>0</v>
      </c>
      <c r="J50" s="115" t="n">
        <f aca="false">J18-J19-J20-J22-J21</f>
        <v>0</v>
      </c>
      <c r="K50" s="115" t="n">
        <f aca="false">K18-K19-K20-K22-K21</f>
        <v>0</v>
      </c>
      <c r="L50" s="115" t="n">
        <f aca="false">L18-L19-L20-L22-L21</f>
        <v>0</v>
      </c>
      <c r="M50" s="115" t="n">
        <f aca="false">M18-M19-M20-M22-M21</f>
        <v>0</v>
      </c>
      <c r="N50" s="115" t="n">
        <f aca="false">N18-N19-N20-N22-N21</f>
        <v>1000000000</v>
      </c>
      <c r="O50" s="115" t="n">
        <f aca="false">O18-O19-O20-O22-O21</f>
        <v>0</v>
      </c>
      <c r="P50" s="115" t="n">
        <f aca="false">P18-P19-P20-P22-P21</f>
        <v>0</v>
      </c>
      <c r="Q50" s="115" t="n">
        <f aca="false">Q18-Q19-Q20-Q22-Q21</f>
        <v>0</v>
      </c>
      <c r="R50" s="115" t="n">
        <f aca="false">R18-R19-R20-R22-R21</f>
        <v>0</v>
      </c>
      <c r="S50" s="115" t="n">
        <f aca="false">S18-S19-S20-S22-S21</f>
        <v>-1000000000</v>
      </c>
      <c r="T50" s="115" t="n">
        <f aca="false">T18-T19-T20-T22-T21</f>
        <v>0</v>
      </c>
      <c r="U50" s="115" t="n">
        <f aca="false">U18-U19-U20-U22-U21</f>
        <v>0</v>
      </c>
      <c r="V50" s="115" t="n">
        <f aca="false">V18-V19-V20-V22-V21</f>
        <v>0</v>
      </c>
      <c r="W50" s="115" t="n">
        <f aca="false">W18-W19-W20-W22-W21</f>
        <v>0</v>
      </c>
      <c r="X50" s="4"/>
    </row>
    <row r="51" customFormat="false" ht="15" hidden="false" customHeight="false" outlineLevel="0" collapsed="false">
      <c r="B51" s="0" t="s">
        <v>134</v>
      </c>
      <c r="C51" s="11"/>
      <c r="D51" s="114" t="n">
        <f aca="false">D24-D25-D31</f>
        <v>0</v>
      </c>
      <c r="E51" s="114" t="n">
        <f aca="false">E24-E25-E31</f>
        <v>0</v>
      </c>
      <c r="F51" s="114" t="n">
        <f aca="false">F24-F25-F31</f>
        <v>0</v>
      </c>
      <c r="G51" s="114" t="n">
        <f aca="false">G24-G25-G31</f>
        <v>100000000</v>
      </c>
      <c r="H51" s="114" t="n">
        <f aca="false">H24-H25-H31</f>
        <v>0</v>
      </c>
      <c r="I51" s="114" t="n">
        <f aca="false">I24-I25-I31</f>
        <v>0</v>
      </c>
      <c r="J51" s="114" t="n">
        <f aca="false">J24-J25-J31</f>
        <v>0</v>
      </c>
      <c r="K51" s="114" t="n">
        <f aca="false">K24-K25-K31</f>
        <v>-100000000</v>
      </c>
      <c r="L51" s="114" t="n">
        <f aca="false">L24-L25-L31</f>
        <v>0</v>
      </c>
      <c r="M51" s="114" t="n">
        <f aca="false">M24-M25-M31</f>
        <v>0</v>
      </c>
      <c r="N51" s="114" t="n">
        <f aca="false">N24-N25-N31</f>
        <v>0</v>
      </c>
      <c r="O51" s="114" t="n">
        <f aca="false">O24-O25-O31</f>
        <v>0</v>
      </c>
      <c r="P51" s="114" t="n">
        <f aca="false">P24-P25-P31</f>
        <v>-1000000000</v>
      </c>
      <c r="Q51" s="114" t="n">
        <f aca="false">Q24-Q25-Q31</f>
        <v>0</v>
      </c>
      <c r="R51" s="114" t="n">
        <f aca="false">R24-R25-R31</f>
        <v>-1000000000</v>
      </c>
      <c r="S51" s="114" t="n">
        <f aca="false">S24-S25-S31</f>
        <v>0</v>
      </c>
      <c r="T51" s="114" t="n">
        <f aca="false">T24-T25-T31</f>
        <v>0</v>
      </c>
      <c r="U51" s="114" t="n">
        <f aca="false">U24-U25-U31</f>
        <v>-1000000000</v>
      </c>
      <c r="V51" s="114" t="n">
        <f aca="false">V24-V25-V31</f>
        <v>0</v>
      </c>
      <c r="W51" s="114" t="n">
        <f aca="false">W24-W25-W31</f>
        <v>0</v>
      </c>
      <c r="X51" s="4"/>
    </row>
    <row r="52" customFormat="false" ht="15" hidden="false" customHeight="false" outlineLevel="0" collapsed="false">
      <c r="B52" s="0" t="s">
        <v>333</v>
      </c>
      <c r="C52" s="11"/>
      <c r="D52" s="114" t="n">
        <f aca="false">D25-D26-D27-D28-D29-D30</f>
        <v>0</v>
      </c>
      <c r="E52" s="114" t="n">
        <f aca="false">E25-E26-E27-E28-E29-E30</f>
        <v>0</v>
      </c>
      <c r="F52" s="114" t="n">
        <f aca="false">F25-F26-F27-F28-F29-F30</f>
        <v>100000000.000015</v>
      </c>
      <c r="G52" s="114" t="n">
        <f aca="false">G25-G26-G27-G28-G29-G30</f>
        <v>-100000000</v>
      </c>
      <c r="H52" s="114" t="n">
        <f aca="false">H25-H26-H27-H28-H29-H30</f>
        <v>0</v>
      </c>
      <c r="I52" s="114" t="n">
        <f aca="false">I25-I26-I27-I28-I29-I30</f>
        <v>0</v>
      </c>
      <c r="J52" s="114" t="n">
        <f aca="false">J25-J26-J27-J28-J29-J30</f>
        <v>100000000</v>
      </c>
      <c r="K52" s="114" t="n">
        <f aca="false">K25-K26-K27-K28-K29-K30</f>
        <v>100000000</v>
      </c>
      <c r="L52" s="114" t="n">
        <f aca="false">L25-L26-L27-L28-L29-L30</f>
        <v>0</v>
      </c>
      <c r="M52" s="114" t="n">
        <f aca="false">M25-M26-M27-M28-M29-M30</f>
        <v>0</v>
      </c>
      <c r="N52" s="114" t="n">
        <f aca="false">N25-N26-N27-N28-N29-N30</f>
        <v>0</v>
      </c>
      <c r="O52" s="114" t="n">
        <f aca="false">O25-O26-O27-O28-O29-O30</f>
        <v>0</v>
      </c>
      <c r="P52" s="114" t="n">
        <f aca="false">P25-P26-P27-P28-P29-P30</f>
        <v>0</v>
      </c>
      <c r="Q52" s="114" t="n">
        <f aca="false">Q25-Q26-Q27-Q28-Q29-Q30</f>
        <v>1000000000</v>
      </c>
      <c r="R52" s="114" t="n">
        <f aca="false">R25-R26-R27-R28-R29-R30</f>
        <v>0</v>
      </c>
      <c r="S52" s="114" t="n">
        <f aca="false">S25-S26-S27-S28-S29-S30</f>
        <v>0</v>
      </c>
      <c r="T52" s="114" t="n">
        <f aca="false">T25-T26-T27-T28-T29-T30</f>
        <v>0</v>
      </c>
      <c r="U52" s="114" t="n">
        <f aca="false">U25-U26-U27-U28-U29-U30</f>
        <v>0</v>
      </c>
      <c r="V52" s="114" t="n">
        <f aca="false">V25-V26-V27-V28-V29-V30</f>
        <v>0</v>
      </c>
      <c r="W52" s="114" t="n">
        <f aca="false">W25-W26-W27-W28-W29-W30</f>
        <v>0</v>
      </c>
      <c r="X52" s="4"/>
    </row>
    <row r="53" customFormat="false" ht="15" hidden="false" customHeight="false" outlineLevel="0" collapsed="false">
      <c r="B53" s="0" t="s">
        <v>137</v>
      </c>
      <c r="C53" s="11"/>
      <c r="D53" s="114" t="n">
        <f aca="false">D38-D39-D42</f>
        <v>0</v>
      </c>
      <c r="E53" s="114" t="n">
        <f aca="false">E38-E39-E42</f>
        <v>0</v>
      </c>
      <c r="F53" s="114" t="n">
        <f aca="false">F38-F39-F42</f>
        <v>0</v>
      </c>
      <c r="G53" s="114" t="n">
        <f aca="false">G38-G39-G42</f>
        <v>0</v>
      </c>
      <c r="H53" s="114" t="n">
        <f aca="false">H38-H39-H42</f>
        <v>0</v>
      </c>
      <c r="I53" s="114" t="n">
        <f aca="false">I38-I39-I42</f>
        <v>0</v>
      </c>
      <c r="J53" s="114" t="n">
        <f aca="false">J38-J39-J42</f>
        <v>0</v>
      </c>
      <c r="K53" s="114" t="n">
        <f aca="false">K38-K39-K42</f>
        <v>100000000</v>
      </c>
      <c r="L53" s="114" t="n">
        <f aca="false">L38-L39-L42</f>
        <v>1000000000</v>
      </c>
      <c r="M53" s="114" t="n">
        <f aca="false">M38-M39-M42</f>
        <v>0</v>
      </c>
      <c r="N53" s="114" t="n">
        <f aca="false">N38-N39-N42</f>
        <v>0</v>
      </c>
      <c r="O53" s="116" t="n">
        <f aca="false">O38-O39-O42</f>
        <v>0</v>
      </c>
      <c r="P53" s="114" t="n">
        <f aca="false">P38-P39-P42</f>
        <v>1000000000</v>
      </c>
      <c r="Q53" s="114" t="n">
        <f aca="false">Q38-Q39-Q42</f>
        <v>0</v>
      </c>
      <c r="R53" s="114" t="n">
        <f aca="false">R38-R39-R42</f>
        <v>1000000000</v>
      </c>
      <c r="S53" s="114" t="n">
        <f aca="false">S38-S39-S42</f>
        <v>0</v>
      </c>
      <c r="T53" s="114" t="n">
        <f aca="false">T38-T39-T42</f>
        <v>0</v>
      </c>
      <c r="U53" s="114" t="n">
        <f aca="false">U38-U39-U42</f>
        <v>0</v>
      </c>
      <c r="V53" s="114" t="n">
        <f aca="false">V38-V39-V42</f>
        <v>0</v>
      </c>
      <c r="W53" s="114" t="n">
        <f aca="false">W38-W39-W42</f>
        <v>0</v>
      </c>
      <c r="X53" s="4"/>
    </row>
    <row r="54" customFormat="false" ht="15" hidden="false" customHeight="false" outlineLevel="0" collapsed="false">
      <c r="B54" s="0" t="s">
        <v>334</v>
      </c>
      <c r="C54" s="11"/>
      <c r="D54" s="117" t="n">
        <f aca="false">D39-D40-D41</f>
        <v>495900000000</v>
      </c>
      <c r="E54" s="117" t="n">
        <f aca="false">E39-E40-E41</f>
        <v>255200000000</v>
      </c>
      <c r="F54" s="117" t="n">
        <f aca="false">F39-F40-F41</f>
        <v>85400000000</v>
      </c>
      <c r="G54" s="117" t="n">
        <f aca="false">G39-G40-G41</f>
        <v>-319700000000</v>
      </c>
      <c r="H54" s="117" t="n">
        <f aca="false">H39-H40-H41</f>
        <v>-368300000000</v>
      </c>
      <c r="I54" s="117" t="n">
        <f aca="false">I39-I40-I41</f>
        <v>-780700000000</v>
      </c>
      <c r="J54" s="117" t="n">
        <f aca="false">J39-J40-J41</f>
        <v>-990700000000</v>
      </c>
      <c r="K54" s="117" t="n">
        <f aca="false">K39-K40-K41</f>
        <v>-302800000000</v>
      </c>
      <c r="L54" s="114" t="n">
        <f aca="false">L39-L40-L41</f>
        <v>-1000000000</v>
      </c>
      <c r="M54" s="114" t="n">
        <f aca="false">M39-M40-M41</f>
        <v>0</v>
      </c>
      <c r="N54" s="114" t="n">
        <f aca="false">N39-N40-N41</f>
        <v>0</v>
      </c>
      <c r="O54" s="114" t="n">
        <f aca="false">O39-O40-O41</f>
        <v>0</v>
      </c>
      <c r="P54" s="114" t="n">
        <f aca="false">P39-P40-P41</f>
        <v>-1000000000</v>
      </c>
      <c r="Q54" s="114" t="n">
        <f aca="false">Q39-Q40-Q41</f>
        <v>0</v>
      </c>
      <c r="R54" s="114" t="n">
        <f aca="false">R39-R40-R41</f>
        <v>-1000000000</v>
      </c>
      <c r="S54" s="114" t="n">
        <f aca="false">S39-S40-S41</f>
        <v>0</v>
      </c>
      <c r="T54" s="114" t="n">
        <f aca="false">T39-T40-T41</f>
        <v>0</v>
      </c>
      <c r="U54" s="114" t="n">
        <f aca="false">U39-U40-U41</f>
        <v>0</v>
      </c>
      <c r="V54" s="114" t="n">
        <f aca="false">V39-V40-V41</f>
        <v>0</v>
      </c>
      <c r="W54" s="114" t="n">
        <f aca="false">W39-W40-W41</f>
        <v>0</v>
      </c>
      <c r="X54" s="4"/>
    </row>
    <row r="55" customFormat="false" ht="15" hidden="false" customHeight="false" outlineLevel="0" collapsed="false">
      <c r="C55" s="11"/>
      <c r="X55" s="4"/>
    </row>
    <row r="56" customFormat="false" ht="15" hidden="false" customHeight="false" outlineLevel="0" collapsed="false">
      <c r="B56" s="0" t="s">
        <v>139</v>
      </c>
      <c r="C56" s="11"/>
      <c r="D56" s="57" t="n">
        <v>4123500000000</v>
      </c>
      <c r="E56" s="57" t="n">
        <v>4227100000000</v>
      </c>
      <c r="F56" s="57" t="n">
        <v>4522800000000</v>
      </c>
      <c r="G56" s="57" t="n">
        <v>5252300000000</v>
      </c>
      <c r="H56" s="57" t="n">
        <v>6149100000000</v>
      </c>
      <c r="I56" s="57" t="n">
        <v>7562000000000</v>
      </c>
      <c r="J56" s="57" t="n">
        <v>8501640000000</v>
      </c>
      <c r="K56" s="57" t="n">
        <v>9352890000000</v>
      </c>
      <c r="L56" s="57" t="n">
        <v>11043700000000</v>
      </c>
      <c r="M56" s="57" t="n">
        <v>9968030000000</v>
      </c>
      <c r="N56" s="57" t="n">
        <v>11991560000000</v>
      </c>
      <c r="O56" s="57" t="n">
        <v>14526610000000</v>
      </c>
      <c r="P56" s="57" t="n">
        <v>16115430000000</v>
      </c>
      <c r="Q56" s="57" t="n">
        <v>16862080000000</v>
      </c>
      <c r="R56" s="57" t="n">
        <v>18152630000000</v>
      </c>
      <c r="S56" s="57" t="n">
        <v>19572030000000</v>
      </c>
      <c r="T56" s="57" t="n">
        <v>21011240000000</v>
      </c>
      <c r="U56" s="57" t="n">
        <v>22659850000000</v>
      </c>
      <c r="V56" s="57" t="n">
        <v>24022830000000</v>
      </c>
      <c r="W56" s="57" t="n">
        <v>25489260000000</v>
      </c>
      <c r="X56" s="57"/>
    </row>
    <row r="57" customFormat="false" ht="15" hidden="false" customHeight="false" outlineLevel="0" collapsed="false">
      <c r="B57" s="0" t="s">
        <v>335</v>
      </c>
      <c r="C57" s="11"/>
      <c r="D57" s="0" t="n">
        <f aca="false">(D6/D56)*100</f>
        <v>38.2708863829271</v>
      </c>
      <c r="E57" s="0" t="n">
        <f aca="false">(E6/E56)*100</f>
        <v>34.9908921009676</v>
      </c>
      <c r="F57" s="0" t="n">
        <f aca="false">(F6/F56)*100</f>
        <v>35.4492792075705</v>
      </c>
      <c r="G57" s="0" t="n">
        <f aca="false">(G6/G56)*100</f>
        <v>37.0770900367458</v>
      </c>
      <c r="H57" s="0" t="n">
        <f aca="false">(H6/H56)*100</f>
        <v>36.0247841147485</v>
      </c>
      <c r="I57" s="0" t="n">
        <f aca="false">(I6/I56)*100</f>
        <v>40.7656704575509</v>
      </c>
      <c r="J57" s="0" t="n">
        <f aca="false">(J6/J56)*100</f>
        <v>42.8140923398309</v>
      </c>
      <c r="K57" s="0" t="n">
        <f aca="false">(K6/K56)*100</f>
        <v>39.4305931107925</v>
      </c>
      <c r="L57" s="0" t="n">
        <f aca="false">(L6/L56)*100</f>
        <v>47.0041743256336</v>
      </c>
      <c r="M57" s="0" t="n">
        <f aca="false">(M6/M56)*100</f>
        <v>36.8778986419583</v>
      </c>
      <c r="N57" s="0" t="n">
        <f aca="false">(N6/N56)*100</f>
        <v>36.6340993165193</v>
      </c>
      <c r="O57" s="0" t="n">
        <f aca="false">(O6/O56)*100</f>
        <v>39.8578883855215</v>
      </c>
      <c r="P57" s="0" t="n">
        <f aca="false">(P6/P56)*100</f>
        <v>39.6824658107168</v>
      </c>
      <c r="Q57" s="0" t="n">
        <f aca="false">(Q6/Q56)*100</f>
        <v>35.232901279083</v>
      </c>
      <c r="R57" s="0" t="n">
        <f aca="false">(R6/R56)*100</f>
        <v>32.5462481194185</v>
      </c>
      <c r="S57" s="0" t="n">
        <f aca="false">(S6/S56)*100</f>
        <v>29.9662324245364</v>
      </c>
      <c r="T57" s="0" t="n">
        <f aca="false">(T6/T56)*100</f>
        <v>30.0505824501553</v>
      </c>
      <c r="U57" s="0" t="n">
        <f aca="false">(U6/U56)*100</f>
        <v>29.9031105678105</v>
      </c>
      <c r="V57" s="0" t="n">
        <f aca="false">(V6/V56)*100</f>
        <v>29.9465133791481</v>
      </c>
      <c r="W57" s="0" t="n">
        <f aca="false">(W6/W56)*100</f>
        <v>29.8400188942323</v>
      </c>
      <c r="X57" s="4"/>
    </row>
    <row r="58" customFormat="false" ht="15" hidden="false" customHeight="false" outlineLevel="0" collapsed="false">
      <c r="B58" s="0" t="s">
        <v>141</v>
      </c>
      <c r="C58" s="11"/>
      <c r="D58" s="0" t="n">
        <f aca="false">(D24/D56)*100</f>
        <v>28.5703892324482</v>
      </c>
      <c r="E58" s="0" t="n">
        <f aca="false">(E24/E56)*100</f>
        <v>31.2507392775189</v>
      </c>
      <c r="F58" s="0" t="n">
        <f aca="false">(F24/F56)*100</f>
        <v>34.2840718139206</v>
      </c>
      <c r="G58" s="0" t="n">
        <f aca="false">(G24/G56)*100</f>
        <v>32.2030348609181</v>
      </c>
      <c r="H58" s="0" t="n">
        <f aca="false">(H24/H56)*100</f>
        <v>30.7654778748109</v>
      </c>
      <c r="I58" s="0" t="n">
        <f aca="false">(I24/I56)*100</f>
        <v>27.1356783919598</v>
      </c>
      <c r="J58" s="0" t="n">
        <f aca="false">(J24/J56)*100</f>
        <v>28.869723959142</v>
      </c>
      <c r="K58" s="0" t="n">
        <f aca="false">(K24/K56)*100</f>
        <v>33.296660176694</v>
      </c>
      <c r="L58" s="0" t="n">
        <f aca="false">(L24/L56)*100</f>
        <v>37.9492380271105</v>
      </c>
      <c r="M58" s="0" t="n">
        <f aca="false">(M24/M56)*100</f>
        <v>42.3453781740223</v>
      </c>
      <c r="N58" s="0" t="n">
        <f aca="false">(N24/N56)*100</f>
        <v>37.0260416492933</v>
      </c>
      <c r="O58" s="0" t="n">
        <f aca="false">(O24/O56)*100</f>
        <v>40.291575253965</v>
      </c>
      <c r="P58" s="0" t="n">
        <f aca="false">(P24/P56)*100</f>
        <v>43.7965353701391</v>
      </c>
      <c r="Q58" s="0" t="n">
        <f aca="false">(Q24/Q56)*100</f>
        <v>36.1284017155653</v>
      </c>
      <c r="R58" s="0" t="n">
        <f aca="false">(R24/R56)*100</f>
        <v>38.7436971942909</v>
      </c>
      <c r="S58" s="0" t="n">
        <f aca="false">(S24/S56)*100</f>
        <v>38.3966302933319</v>
      </c>
      <c r="T58" s="0" t="n">
        <f aca="false">(T24/T56)*100</f>
        <v>37.4609018791847</v>
      </c>
      <c r="U58" s="0" t="n">
        <f aca="false">(U24/U56)*100</f>
        <v>36.3771163533739</v>
      </c>
      <c r="V58" s="0" t="n">
        <f aca="false">(V24/V56)*100</f>
        <v>35.9616248377065</v>
      </c>
      <c r="W58" s="0" t="n">
        <f aca="false">(W24/W56)*100</f>
        <v>35.4933803492138</v>
      </c>
      <c r="X58" s="4"/>
      <c r="AA58" s="55"/>
    </row>
    <row r="59" customFormat="false" ht="15" hidden="false" customHeight="false" outlineLevel="0" collapsed="false">
      <c r="B59" s="0" t="s">
        <v>336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AW11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Q81" activePane="bottomRight" state="frozen"/>
      <selection pane="topLeft" activeCell="A1" activeCellId="0" sqref="A1"/>
      <selection pane="topRight" activeCell="Q1" activeCellId="0" sqref="Q1"/>
      <selection pane="bottomLeft" activeCell="A81" activeCellId="0" sqref="A81"/>
      <selection pane="bottomRight" activeCell="T91" activeCellId="0" sqref="T91"/>
    </sheetView>
  </sheetViews>
  <sheetFormatPr defaultRowHeight="15"/>
  <cols>
    <col collapsed="false" hidden="false" max="1" min="1" style="0" width="31.7244897959184"/>
    <col collapsed="false" hidden="false" max="2" min="2" style="0" width="24.8367346938776"/>
    <col collapsed="false" hidden="false" max="3" min="3" style="0" width="34.1530612244898"/>
    <col collapsed="false" hidden="false" max="4" min="4" style="0" width="17.6836734693878"/>
    <col collapsed="false" hidden="false" max="5" min="5" style="0" width="17.280612244898"/>
    <col collapsed="false" hidden="false" max="8" min="6" style="0" width="18.765306122449"/>
    <col collapsed="false" hidden="false" max="9" min="9" style="0" width="20.25"/>
    <col collapsed="false" hidden="false" max="10" min="10" style="0" width="24.5663265306122"/>
    <col collapsed="false" hidden="false" max="11" min="11" style="0" width="22.5459183673469"/>
    <col collapsed="false" hidden="false" max="12" min="12" style="0" width="24.1632653061224"/>
    <col collapsed="false" hidden="false" max="15" min="13" style="0" width="23.8928571428571"/>
    <col collapsed="false" hidden="false" max="18" min="16" style="0" width="22.2755102040816"/>
    <col collapsed="false" hidden="false" max="19" min="19" style="0" width="23.8928571428571"/>
    <col collapsed="false" hidden="false" max="20" min="20" style="0" width="19.8418367346939"/>
    <col collapsed="false" hidden="false" max="28" min="21" style="0" width="8.50510204081633"/>
    <col collapsed="false" hidden="false" max="29" min="29" style="0" width="19.4387755102041"/>
    <col collapsed="false" hidden="false" max="1025" min="30" style="0" width="8.50510204081633"/>
  </cols>
  <sheetData>
    <row r="1" customFormat="false" ht="15" hidden="false" customHeight="false" outlineLevel="0" collapsed="false">
      <c r="A1" s="1" t="s">
        <v>337</v>
      </c>
      <c r="B1" s="2" t="s">
        <v>338</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339</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7" customFormat="true" ht="15" hidden="false" customHeight="false" outlineLevel="0" collapsed="false">
      <c r="A6" s="118" t="s">
        <v>32</v>
      </c>
      <c r="B6" s="118" t="s">
        <v>33</v>
      </c>
      <c r="C6" s="17" t="s">
        <v>34</v>
      </c>
      <c r="D6" s="119"/>
      <c r="E6" s="119"/>
      <c r="F6" s="119"/>
      <c r="G6" s="119"/>
      <c r="H6" s="119"/>
      <c r="I6" s="119"/>
      <c r="J6" s="119" t="n">
        <f aca="false">J7+J13</f>
        <v>1684900000000</v>
      </c>
      <c r="K6" s="119" t="n">
        <f aca="false">K7+K13</f>
        <v>2127000000000</v>
      </c>
      <c r="L6" s="119" t="n">
        <f aca="false">L7+L13</f>
        <v>3219000000000</v>
      </c>
      <c r="M6" s="120" t="n">
        <f aca="false">M7+M13</f>
        <v>2072000000000</v>
      </c>
      <c r="N6" s="120" t="n">
        <f aca="false">N7+N13</f>
        <v>3297000000000</v>
      </c>
      <c r="O6" s="120" t="n">
        <f aca="false">O7+O13</f>
        <v>4778000000000</v>
      </c>
      <c r="P6" s="120" t="n">
        <f aca="false">P7+P13</f>
        <v>5056000000000</v>
      </c>
      <c r="Q6" s="120" t="n">
        <f aca="false">Q7+Q13</f>
        <v>4851000000000</v>
      </c>
      <c r="R6" s="120" t="n">
        <f aca="false">R7+R13</f>
        <v>4405000000000</v>
      </c>
      <c r="S6" s="120" t="n">
        <f aca="false">S7+S13</f>
        <v>3355000000000</v>
      </c>
      <c r="T6" s="120" t="n">
        <f aca="false">T7+T13</f>
        <v>4044000000000</v>
      </c>
      <c r="U6" s="121"/>
      <c r="V6" s="121"/>
      <c r="W6" s="121"/>
      <c r="X6" s="121"/>
      <c r="Y6" s="6"/>
      <c r="Z6" s="6"/>
      <c r="AA6" s="6"/>
      <c r="AB6" s="6"/>
      <c r="AC6" s="6"/>
      <c r="AD6" s="6"/>
      <c r="AE6" s="6"/>
      <c r="AF6" s="6"/>
      <c r="AG6" s="6"/>
      <c r="AH6" s="6"/>
      <c r="AI6" s="6"/>
      <c r="AJ6" s="6"/>
      <c r="AK6" s="6"/>
      <c r="AL6" s="6"/>
      <c r="AM6" s="6"/>
      <c r="AN6" s="6"/>
      <c r="AO6" s="6"/>
      <c r="AP6" s="6"/>
      <c r="AQ6" s="6"/>
      <c r="AR6" s="6"/>
      <c r="AS6" s="6"/>
      <c r="AT6" s="6"/>
      <c r="AU6" s="6"/>
      <c r="AV6" s="6"/>
      <c r="AW6" s="6"/>
    </row>
    <row r="7" s="38" customFormat="true" ht="16.5" hidden="false" customHeight="false" outlineLevel="0" collapsed="false">
      <c r="A7" s="18" t="s">
        <v>341</v>
      </c>
      <c r="B7" s="30" t="s">
        <v>35</v>
      </c>
      <c r="C7" s="20" t="s">
        <v>37</v>
      </c>
      <c r="D7" s="122"/>
      <c r="E7" s="122"/>
      <c r="F7" s="123"/>
      <c r="G7" s="123"/>
      <c r="H7" s="123"/>
      <c r="I7" s="123"/>
      <c r="J7" s="124" t="n">
        <v>1684900000000</v>
      </c>
      <c r="K7" s="124" t="n">
        <v>2124700000000</v>
      </c>
      <c r="L7" s="124" t="n">
        <v>3217000000000</v>
      </c>
      <c r="M7" s="125" t="n">
        <v>2070000000000</v>
      </c>
      <c r="N7" s="125" t="n">
        <v>3295000000000</v>
      </c>
      <c r="O7" s="125" t="n">
        <v>4776000000000</v>
      </c>
      <c r="P7" s="125" t="n">
        <v>5054000000000</v>
      </c>
      <c r="Q7" s="125" t="n">
        <v>4849000000000</v>
      </c>
      <c r="R7" s="125" t="n">
        <v>4403000000000</v>
      </c>
      <c r="S7" s="125" t="n">
        <v>3354000000000</v>
      </c>
      <c r="T7" s="125" t="n">
        <v>4044000000000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26" t="s">
        <v>38</v>
      </c>
      <c r="B8" s="30" t="s">
        <v>342</v>
      </c>
      <c r="C8" s="20" t="s">
        <v>40</v>
      </c>
      <c r="D8" s="126"/>
      <c r="E8" s="126"/>
      <c r="F8" s="126"/>
      <c r="G8" s="126"/>
      <c r="H8" s="126"/>
      <c r="I8" s="126"/>
      <c r="J8" s="124" t="n">
        <v>1577900000000</v>
      </c>
      <c r="K8" s="124" t="n">
        <v>2052800000000</v>
      </c>
      <c r="L8" s="124" t="n">
        <v>3070000000000</v>
      </c>
      <c r="M8" s="125" t="n">
        <v>1988000000000</v>
      </c>
      <c r="N8" s="125" t="n">
        <v>3094000000000</v>
      </c>
      <c r="O8" s="125" t="n">
        <v>4528000000000</v>
      </c>
      <c r="P8" s="125" t="n">
        <v>4826000000000</v>
      </c>
      <c r="Q8" s="125" t="n">
        <v>4602000000000</v>
      </c>
      <c r="R8" s="125" t="n">
        <v>4098000000000</v>
      </c>
      <c r="S8" s="125" t="n">
        <v>3050000000000</v>
      </c>
      <c r="T8" s="125" t="n">
        <v>3774000000000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29" t="s">
        <v>343</v>
      </c>
      <c r="B9" s="29" t="s">
        <v>343</v>
      </c>
      <c r="C9" s="0" t="s">
        <v>43</v>
      </c>
      <c r="D9" s="122"/>
      <c r="E9" s="122"/>
      <c r="F9" s="123"/>
      <c r="G9" s="123"/>
      <c r="H9" s="123"/>
      <c r="I9" s="123"/>
      <c r="J9" s="124" t="n">
        <v>1350600000000</v>
      </c>
      <c r="K9" s="124" t="n">
        <v>1722000000000</v>
      </c>
      <c r="L9" s="124" t="n">
        <v>2602000000000</v>
      </c>
      <c r="M9" s="125" t="n">
        <v>1449000000000</v>
      </c>
      <c r="N9" s="125" t="n">
        <v>2500000000000</v>
      </c>
      <c r="O9" s="125" t="n">
        <v>3817000000000</v>
      </c>
      <c r="P9" s="125" t="n">
        <v>4103000000000</v>
      </c>
      <c r="Q9" s="125" t="n">
        <v>3630000000000</v>
      </c>
      <c r="R9" s="125" t="n">
        <v>2970000000000</v>
      </c>
      <c r="S9" s="125" t="n">
        <v>1780000000000</v>
      </c>
      <c r="T9" s="125" t="n">
        <v>2289000000000</v>
      </c>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29" t="s">
        <v>344</v>
      </c>
      <c r="B10" s="29" t="s">
        <v>345</v>
      </c>
      <c r="C10" s="0" t="s">
        <v>43</v>
      </c>
      <c r="D10" s="122"/>
      <c r="E10" s="122"/>
      <c r="F10" s="123"/>
      <c r="G10" s="123"/>
      <c r="H10" s="123"/>
      <c r="I10" s="123"/>
      <c r="J10" s="124" t="n">
        <v>227300000000</v>
      </c>
      <c r="K10" s="124" t="n">
        <v>330800000000</v>
      </c>
      <c r="L10" s="124" t="n">
        <v>468000000000</v>
      </c>
      <c r="M10" s="125" t="n">
        <v>539000000000</v>
      </c>
      <c r="N10" s="125" t="n">
        <v>594000000000</v>
      </c>
      <c r="O10" s="125" t="n">
        <v>711000000000</v>
      </c>
      <c r="P10" s="125" t="n">
        <v>723000000000</v>
      </c>
      <c r="Q10" s="125" t="n">
        <v>972000000000</v>
      </c>
      <c r="R10" s="125" t="n">
        <v>1128000000000</v>
      </c>
      <c r="S10" s="125" t="n">
        <v>1270000000000</v>
      </c>
      <c r="T10" s="125" t="n">
        <v>1485000000000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B11" s="105" t="s">
        <v>346</v>
      </c>
      <c r="C11" s="49"/>
      <c r="D11" s="126"/>
      <c r="E11" s="126"/>
      <c r="F11" s="126"/>
      <c r="G11" s="126"/>
      <c r="H11" s="126"/>
      <c r="I11" s="126"/>
      <c r="J11" s="126"/>
      <c r="K11" s="126"/>
      <c r="L11" s="126"/>
      <c r="M11" s="125" t="n">
        <v>16000000000</v>
      </c>
      <c r="N11" s="125" t="n">
        <v>76000000000</v>
      </c>
      <c r="O11" s="125" t="n">
        <v>90000000000</v>
      </c>
      <c r="P11" s="125" t="n">
        <v>107000000000</v>
      </c>
      <c r="Q11" s="125" t="n">
        <v>121000000000</v>
      </c>
      <c r="R11" s="125" t="n">
        <v>87000000000</v>
      </c>
      <c r="S11" s="125" t="n">
        <v>166000000000</v>
      </c>
      <c r="T11" s="125" t="n">
        <v>119000000000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26" t="s">
        <v>50</v>
      </c>
      <c r="B12" s="19" t="s">
        <v>347</v>
      </c>
      <c r="C12" s="20" t="s">
        <v>40</v>
      </c>
      <c r="D12" s="126"/>
      <c r="E12" s="126"/>
      <c r="F12" s="126"/>
      <c r="G12" s="126"/>
      <c r="H12" s="126"/>
      <c r="I12" s="126"/>
      <c r="J12" s="124" t="n">
        <v>107000000000</v>
      </c>
      <c r="K12" s="124" t="n">
        <v>69600000000</v>
      </c>
      <c r="L12" s="124" t="n">
        <v>145000000000</v>
      </c>
      <c r="M12" s="127"/>
      <c r="N12" s="127"/>
      <c r="O12" s="127"/>
      <c r="P12" s="127"/>
      <c r="Q12" s="127"/>
      <c r="R12" s="127"/>
      <c r="S12" s="127"/>
      <c r="T12" s="128"/>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s="13" customFormat="true" ht="16.5" hidden="false" customHeight="false" outlineLevel="0" collapsed="false">
      <c r="A13" s="31" t="s">
        <v>52</v>
      </c>
      <c r="B13" s="98" t="s">
        <v>52</v>
      </c>
      <c r="C13" s="33" t="s">
        <v>37</v>
      </c>
      <c r="D13" s="129"/>
      <c r="E13" s="129"/>
      <c r="F13" s="130"/>
      <c r="G13" s="130"/>
      <c r="H13" s="130"/>
      <c r="I13" s="130"/>
      <c r="J13" s="131" t="n">
        <v>0</v>
      </c>
      <c r="K13" s="131" t="n">
        <v>2300000000</v>
      </c>
      <c r="L13" s="131" t="n">
        <v>2000000000</v>
      </c>
      <c r="M13" s="125" t="n">
        <v>2000000000</v>
      </c>
      <c r="N13" s="125" t="n">
        <v>2000000000</v>
      </c>
      <c r="O13" s="125" t="n">
        <v>2000000000</v>
      </c>
      <c r="P13" s="125" t="n">
        <v>2000000000</v>
      </c>
      <c r="Q13" s="125" t="n">
        <v>2000000000</v>
      </c>
      <c r="R13" s="125" t="n">
        <v>2000000000</v>
      </c>
      <c r="S13" s="125" t="n">
        <v>1000000000</v>
      </c>
      <c r="T13" s="125" t="n">
        <v>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6.5" hidden="false" customHeight="false" outlineLevel="0" collapsed="false">
      <c r="A14" s="132" t="s">
        <v>348</v>
      </c>
      <c r="B14" s="30" t="s">
        <v>349</v>
      </c>
      <c r="C14" s="20" t="s">
        <v>40</v>
      </c>
      <c r="D14" s="126"/>
      <c r="E14" s="126"/>
      <c r="F14" s="126"/>
      <c r="G14" s="126"/>
      <c r="H14" s="126"/>
      <c r="I14" s="126"/>
      <c r="J14" s="126"/>
      <c r="K14" s="126"/>
      <c r="L14" s="126"/>
      <c r="M14" s="125" t="n">
        <v>63000000000</v>
      </c>
      <c r="N14" s="125" t="n">
        <v>123000000000</v>
      </c>
      <c r="O14" s="125" t="n">
        <v>156000000000</v>
      </c>
      <c r="P14" s="125" t="n">
        <v>120000000000</v>
      </c>
      <c r="Q14" s="125" t="n">
        <v>124000000000</v>
      </c>
      <c r="R14" s="125" t="n">
        <v>216000000000</v>
      </c>
      <c r="S14" s="125" t="n">
        <v>138000000000</v>
      </c>
      <c r="T14" s="125" t="n">
        <v>151000000000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s="13" customFormat="true" ht="16.5" hidden="false" customHeight="false" outlineLevel="0" collapsed="false">
      <c r="A15" s="13" t="s">
        <v>68</v>
      </c>
      <c r="B15" s="13" t="s">
        <v>350</v>
      </c>
      <c r="C15" s="32" t="s">
        <v>34</v>
      </c>
      <c r="D15" s="129"/>
      <c r="E15" s="129"/>
      <c r="F15" s="130"/>
      <c r="G15" s="130"/>
      <c r="H15" s="130"/>
      <c r="I15" s="130"/>
      <c r="J15" s="131" t="n">
        <v>1146700000000</v>
      </c>
      <c r="K15" s="131" t="n">
        <v>1597300000000</v>
      </c>
      <c r="L15" s="133" t="n">
        <v>2654000000000</v>
      </c>
      <c r="M15" s="125" t="n">
        <v>2510000000000</v>
      </c>
      <c r="N15" s="125" t="n">
        <v>3034000000000</v>
      </c>
      <c r="O15" s="125" t="n">
        <v>3928000000000</v>
      </c>
      <c r="P15" s="125" t="n">
        <v>4549000000000</v>
      </c>
      <c r="Q15" s="125" t="n">
        <v>4889000000000</v>
      </c>
      <c r="R15" s="125" t="n">
        <v>5222000000000</v>
      </c>
      <c r="S15" s="125" t="n">
        <v>3782000000000</v>
      </c>
      <c r="T15" s="125" t="n">
        <v>4249000000000</v>
      </c>
      <c r="Y15" s="6"/>
      <c r="Z15" s="6"/>
      <c r="AA15" s="6"/>
      <c r="AB15" s="6"/>
      <c r="AC15" s="40"/>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B16" s="44" t="s">
        <v>351</v>
      </c>
      <c r="C16" s="19"/>
      <c r="D16" s="126"/>
      <c r="E16" s="126"/>
      <c r="F16" s="126"/>
      <c r="G16" s="126"/>
      <c r="H16" s="126"/>
      <c r="I16" s="126"/>
      <c r="J16" s="126"/>
      <c r="K16" s="126"/>
      <c r="L16" s="126"/>
      <c r="M16" s="127"/>
      <c r="N16" s="127" t="n">
        <v>140000000000</v>
      </c>
      <c r="O16" s="127" t="n">
        <v>154000000000</v>
      </c>
      <c r="P16" s="127" t="n">
        <v>220000000000</v>
      </c>
      <c r="Q16" s="127" t="n">
        <v>72000000000</v>
      </c>
      <c r="R16" s="127"/>
      <c r="S16" s="127"/>
      <c r="T16" s="128"/>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B17" s="19" t="s">
        <v>352</v>
      </c>
      <c r="C17" s="19"/>
      <c r="D17" s="122"/>
      <c r="E17" s="122"/>
      <c r="F17" s="123"/>
      <c r="G17" s="123"/>
      <c r="H17" s="123"/>
      <c r="I17" s="123"/>
      <c r="J17" s="124" t="n">
        <v>1146700000000</v>
      </c>
      <c r="K17" s="124" t="n">
        <v>1597300000000</v>
      </c>
      <c r="L17" s="126" t="n">
        <v>2654000000000</v>
      </c>
      <c r="M17" s="127"/>
      <c r="N17" s="127"/>
      <c r="O17" s="127"/>
      <c r="P17" s="127"/>
      <c r="Q17" s="127"/>
      <c r="R17" s="127"/>
      <c r="S17" s="127"/>
      <c r="T17" s="128"/>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6.5" hidden="false" customHeight="false" outlineLevel="0" collapsed="false">
      <c r="A18" s="18" t="s">
        <v>70</v>
      </c>
      <c r="B18" s="30" t="s">
        <v>353</v>
      </c>
      <c r="C18" s="20" t="s">
        <v>72</v>
      </c>
      <c r="D18" s="122"/>
      <c r="E18" s="122"/>
      <c r="F18" s="123"/>
      <c r="G18" s="123"/>
      <c r="H18" s="123"/>
      <c r="I18" s="123"/>
      <c r="J18" s="124" t="n">
        <v>823800000000</v>
      </c>
      <c r="K18" s="124" t="n">
        <v>1049300000000</v>
      </c>
      <c r="L18" s="126" t="n">
        <v>1761000000000</v>
      </c>
      <c r="M18" s="125" t="n">
        <v>1767000000000</v>
      </c>
      <c r="N18" s="125" t="n">
        <v>2166000000000</v>
      </c>
      <c r="O18" s="125" t="n">
        <v>2935000000000</v>
      </c>
      <c r="P18" s="125" t="n">
        <v>3193000000000</v>
      </c>
      <c r="Q18" s="125" t="n">
        <v>3440000000000</v>
      </c>
      <c r="R18" s="125" t="n">
        <v>3667000000000</v>
      </c>
      <c r="S18" s="125" t="n">
        <v>2951000000000</v>
      </c>
      <c r="T18" s="125" t="n">
        <v>3153000000000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6.5" hidden="false" customHeight="false" outlineLevel="0" collapsed="false">
      <c r="A19" s="26" t="s">
        <v>75</v>
      </c>
      <c r="B19" s="29" t="s">
        <v>354</v>
      </c>
      <c r="C19" s="20" t="s">
        <v>77</v>
      </c>
      <c r="D19" s="122"/>
      <c r="E19" s="122"/>
      <c r="F19" s="123"/>
      <c r="G19" s="123"/>
      <c r="H19" s="123"/>
      <c r="I19" s="123"/>
      <c r="J19" s="124" t="n">
        <v>310200000000</v>
      </c>
      <c r="K19" s="124" t="n">
        <v>364500000000</v>
      </c>
      <c r="L19" s="126" t="n">
        <v>543000000000</v>
      </c>
      <c r="M19" s="125" t="n">
        <v>665000000000</v>
      </c>
      <c r="N19" s="125" t="n">
        <v>714000000000</v>
      </c>
      <c r="O19" s="125" t="n">
        <v>877000000000</v>
      </c>
      <c r="P19" s="125" t="n">
        <v>1031000000000</v>
      </c>
      <c r="Q19" s="125" t="n">
        <v>1155000000000</v>
      </c>
      <c r="R19" s="125" t="n">
        <v>1319000000000</v>
      </c>
      <c r="S19" s="125" t="n">
        <v>1486000000000</v>
      </c>
      <c r="T19" s="125" t="n">
        <v>1489000000000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26" t="s">
        <v>79</v>
      </c>
      <c r="B20" s="29" t="s">
        <v>355</v>
      </c>
      <c r="C20" s="20" t="s">
        <v>77</v>
      </c>
      <c r="D20" s="122"/>
      <c r="E20" s="122"/>
      <c r="F20" s="123"/>
      <c r="G20" s="123"/>
      <c r="H20" s="123"/>
      <c r="I20" s="123"/>
      <c r="J20" s="124" t="n">
        <v>274500000000</v>
      </c>
      <c r="K20" s="124" t="n">
        <v>320700000000</v>
      </c>
      <c r="L20" s="126" t="n">
        <v>539000000000</v>
      </c>
      <c r="M20" s="125" t="n">
        <v>383000000000</v>
      </c>
      <c r="N20" s="125" t="n">
        <v>625000000000</v>
      </c>
      <c r="O20" s="125" t="n">
        <v>1037000000000</v>
      </c>
      <c r="P20" s="125" t="n">
        <v>1305000000000</v>
      </c>
      <c r="Q20" s="125" t="n">
        <v>1231000000000</v>
      </c>
      <c r="R20" s="125" t="n">
        <v>1248000000000</v>
      </c>
      <c r="S20" s="125" t="n">
        <v>715000000000</v>
      </c>
      <c r="T20" s="125" t="n">
        <v>851000000000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105" t="s">
        <v>343</v>
      </c>
      <c r="B21" s="105" t="s">
        <v>343</v>
      </c>
      <c r="C21" s="30" t="s">
        <v>356</v>
      </c>
      <c r="D21" s="126"/>
      <c r="E21" s="126"/>
      <c r="F21" s="126"/>
      <c r="G21" s="126"/>
      <c r="H21" s="126"/>
      <c r="I21" s="126"/>
      <c r="J21" s="126"/>
      <c r="K21" s="126"/>
      <c r="L21" s="126"/>
      <c r="M21" s="127" t="n">
        <v>0</v>
      </c>
      <c r="N21" s="127" t="n">
        <v>166000000000</v>
      </c>
      <c r="O21" s="127" t="n">
        <v>246000000000</v>
      </c>
      <c r="P21" s="127" t="n">
        <v>280000000000</v>
      </c>
      <c r="Q21" s="127" t="n">
        <v>169000000000</v>
      </c>
      <c r="R21" s="127"/>
      <c r="S21" s="127"/>
      <c r="T21" s="128"/>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105" t="s">
        <v>344</v>
      </c>
      <c r="B22" s="105" t="s">
        <v>345</v>
      </c>
      <c r="C22" s="30" t="s">
        <v>356</v>
      </c>
      <c r="D22" s="126"/>
      <c r="E22" s="126"/>
      <c r="F22" s="126"/>
      <c r="G22" s="126"/>
      <c r="H22" s="126"/>
      <c r="I22" s="126"/>
      <c r="J22" s="126"/>
      <c r="K22" s="126"/>
      <c r="L22" s="126"/>
      <c r="M22" s="127" t="n">
        <v>383000000000</v>
      </c>
      <c r="N22" s="127" t="n">
        <v>459000000000</v>
      </c>
      <c r="O22" s="127" t="n">
        <v>790000000000</v>
      </c>
      <c r="P22" s="127" t="n">
        <v>1025000000000</v>
      </c>
      <c r="Q22" s="127" t="n">
        <v>1062000000000</v>
      </c>
      <c r="R22" s="127"/>
      <c r="S22" s="127"/>
      <c r="T22" s="128"/>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26" t="s">
        <v>81</v>
      </c>
      <c r="B23" s="134" t="s">
        <v>357</v>
      </c>
      <c r="C23" s="20" t="s">
        <v>77</v>
      </c>
      <c r="D23" s="122"/>
      <c r="E23" s="122"/>
      <c r="F23" s="123"/>
      <c r="G23" s="123"/>
      <c r="H23" s="123"/>
      <c r="I23" s="123"/>
      <c r="J23" s="124" t="n">
        <v>185400000000</v>
      </c>
      <c r="K23" s="124" t="n">
        <v>313100000000</v>
      </c>
      <c r="L23" s="124" t="n">
        <v>585000000000</v>
      </c>
      <c r="M23" s="127"/>
      <c r="N23" s="127"/>
      <c r="O23" s="127"/>
      <c r="P23" s="127"/>
      <c r="Q23" s="127"/>
      <c r="R23" s="127"/>
      <c r="S23" s="127"/>
      <c r="T23" s="128"/>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6.5" hidden="false" customHeight="false" outlineLevel="0" collapsed="false">
      <c r="A24" s="106" t="s">
        <v>205</v>
      </c>
      <c r="B24" s="106" t="s">
        <v>358</v>
      </c>
      <c r="C24" s="19" t="s">
        <v>359</v>
      </c>
      <c r="D24" s="126"/>
      <c r="E24" s="126"/>
      <c r="F24" s="126"/>
      <c r="G24" s="126"/>
      <c r="H24" s="126"/>
      <c r="I24" s="126"/>
      <c r="J24" s="124" t="n">
        <v>127100000000</v>
      </c>
      <c r="K24" s="124" t="n">
        <v>221100000000</v>
      </c>
      <c r="L24" s="124" t="n">
        <v>443000000000</v>
      </c>
      <c r="M24" s="127"/>
      <c r="N24" s="127"/>
      <c r="O24" s="127"/>
      <c r="P24" s="127"/>
      <c r="Q24" s="127"/>
      <c r="R24" s="127"/>
      <c r="S24" s="127"/>
      <c r="T24" s="128"/>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45" t="s">
        <v>360</v>
      </c>
      <c r="B25" s="135" t="s">
        <v>360</v>
      </c>
      <c r="C25" s="19" t="s">
        <v>359</v>
      </c>
      <c r="D25" s="126"/>
      <c r="E25" s="126"/>
      <c r="F25" s="126"/>
      <c r="G25" s="126"/>
      <c r="H25" s="126"/>
      <c r="I25" s="126"/>
      <c r="J25" s="124" t="n">
        <f aca="false">J23-J24</f>
        <v>58300000000</v>
      </c>
      <c r="K25" s="124" t="n">
        <f aca="false">K23-K24</f>
        <v>92000000000</v>
      </c>
      <c r="L25" s="124" t="n">
        <f aca="false">L23-L24</f>
        <v>142000000000</v>
      </c>
      <c r="M25" s="127"/>
      <c r="N25" s="127"/>
      <c r="O25" s="127"/>
      <c r="P25" s="127"/>
      <c r="Q25" s="127"/>
      <c r="R25" s="127"/>
      <c r="S25" s="127"/>
      <c r="T25" s="128"/>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26" t="s">
        <v>86</v>
      </c>
      <c r="B26" s="29" t="s">
        <v>87</v>
      </c>
      <c r="C26" s="20" t="s">
        <v>77</v>
      </c>
      <c r="D26" s="122"/>
      <c r="E26" s="122"/>
      <c r="F26" s="123"/>
      <c r="G26" s="123"/>
      <c r="H26" s="123"/>
      <c r="I26" s="123"/>
      <c r="J26" s="123" t="n">
        <v>53600000000</v>
      </c>
      <c r="K26" s="124" t="n">
        <v>51000000000</v>
      </c>
      <c r="L26" s="124" t="n">
        <v>94000000000</v>
      </c>
      <c r="M26" s="125" t="n">
        <v>103000000000</v>
      </c>
      <c r="N26" s="125" t="n">
        <v>90000000000</v>
      </c>
      <c r="O26" s="125" t="n">
        <v>95000000000</v>
      </c>
      <c r="P26" s="125" t="n">
        <v>105000000000</v>
      </c>
      <c r="Q26" s="125" t="n">
        <v>99000000000</v>
      </c>
      <c r="R26" s="125" t="n">
        <v>149000000000</v>
      </c>
      <c r="S26" s="125" t="n">
        <v>189000000000</v>
      </c>
      <c r="T26" s="125" t="n">
        <v>288000000000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A27" s="21" t="s">
        <v>199</v>
      </c>
      <c r="B27" s="105" t="s">
        <v>199</v>
      </c>
      <c r="C27" s="0" t="s">
        <v>201</v>
      </c>
      <c r="D27" s="126"/>
      <c r="E27" s="126"/>
      <c r="F27" s="126"/>
      <c r="G27" s="126"/>
      <c r="H27" s="126"/>
      <c r="I27" s="126"/>
      <c r="J27" s="124" t="n">
        <v>9700000000</v>
      </c>
      <c r="K27" s="124" t="n">
        <v>16300000000</v>
      </c>
      <c r="L27" s="124" t="n">
        <v>60000000000</v>
      </c>
      <c r="M27" s="125" t="n">
        <v>24000000000</v>
      </c>
      <c r="N27" s="125" t="n">
        <v>27000000000</v>
      </c>
      <c r="O27" s="125" t="n">
        <v>56000000000</v>
      </c>
      <c r="P27" s="125" t="n">
        <v>68000000000</v>
      </c>
      <c r="Q27" s="125" t="n">
        <v>59000000000</v>
      </c>
      <c r="R27" s="125" t="n">
        <v>88000000000</v>
      </c>
      <c r="S27" s="125" t="n">
        <v>146000000000</v>
      </c>
      <c r="T27" s="125" t="n">
        <v>163000000000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6.5" hidden="false" customHeight="false" outlineLevel="0" collapsed="false">
      <c r="A28" s="21" t="s">
        <v>361</v>
      </c>
      <c r="B28" s="105" t="s">
        <v>202</v>
      </c>
      <c r="C28" s="0" t="s">
        <v>201</v>
      </c>
      <c r="D28" s="126"/>
      <c r="E28" s="126"/>
      <c r="F28" s="126"/>
      <c r="G28" s="126"/>
      <c r="H28" s="126"/>
      <c r="I28" s="126"/>
      <c r="J28" s="124" t="n">
        <v>44000000000</v>
      </c>
      <c r="K28" s="124" t="n">
        <v>34700000000</v>
      </c>
      <c r="L28" s="124" t="n">
        <v>34000000000</v>
      </c>
      <c r="M28" s="125" t="n">
        <v>79000000000</v>
      </c>
      <c r="N28" s="125" t="n">
        <v>63000000000</v>
      </c>
      <c r="O28" s="125" t="n">
        <v>38000000000</v>
      </c>
      <c r="P28" s="125" t="n">
        <v>37000000000</v>
      </c>
      <c r="Q28" s="125" t="n">
        <v>40000000000</v>
      </c>
      <c r="R28" s="125" t="n">
        <v>62000000000</v>
      </c>
      <c r="S28" s="125" t="n">
        <v>42000000000</v>
      </c>
      <c r="T28" s="125" t="n">
        <v>125000000000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A29" s="26" t="s">
        <v>362</v>
      </c>
      <c r="B29" s="29" t="s">
        <v>205</v>
      </c>
      <c r="C29" s="20" t="s">
        <v>77</v>
      </c>
      <c r="D29" s="126"/>
      <c r="E29" s="126"/>
      <c r="F29" s="126"/>
      <c r="G29" s="126"/>
      <c r="H29" s="126"/>
      <c r="I29" s="126"/>
      <c r="J29" s="126"/>
      <c r="K29" s="126"/>
      <c r="L29" s="126"/>
      <c r="M29" s="125" t="n">
        <v>308000000000</v>
      </c>
      <c r="N29" s="125" t="n">
        <v>507000000000</v>
      </c>
      <c r="O29" s="125" t="n">
        <v>766000000000</v>
      </c>
      <c r="P29" s="125" t="n">
        <v>548000000000</v>
      </c>
      <c r="Q29" s="125" t="n">
        <v>710000000000</v>
      </c>
      <c r="R29" s="125" t="n">
        <v>668000000000</v>
      </c>
      <c r="S29" s="125" t="n">
        <v>254000000000</v>
      </c>
      <c r="T29" s="125" t="n">
        <v>146000000000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A30" s="26" t="s">
        <v>363</v>
      </c>
      <c r="B30" s="29" t="s">
        <v>364</v>
      </c>
      <c r="C30" s="20" t="s">
        <v>77</v>
      </c>
      <c r="D30" s="126"/>
      <c r="E30" s="126"/>
      <c r="F30" s="126"/>
      <c r="G30" s="126"/>
      <c r="H30" s="126"/>
      <c r="I30" s="126"/>
      <c r="J30" s="126"/>
      <c r="K30" s="126"/>
      <c r="L30" s="126"/>
      <c r="M30" s="125" t="n">
        <v>307000000000</v>
      </c>
      <c r="N30" s="125" t="n">
        <v>232000000000</v>
      </c>
      <c r="O30" s="125" t="n">
        <v>159000000000</v>
      </c>
      <c r="P30" s="125" t="n">
        <v>203000000000</v>
      </c>
      <c r="Q30" s="125" t="n">
        <v>245000000000</v>
      </c>
      <c r="R30" s="125" t="n">
        <v>282000000000</v>
      </c>
      <c r="S30" s="125" t="n">
        <v>308000000000</v>
      </c>
      <c r="T30" s="125" t="n">
        <v>379000000000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6.5" hidden="false" customHeight="false" outlineLevel="0" collapsed="false">
      <c r="A31" s="18" t="s">
        <v>227</v>
      </c>
      <c r="B31" s="30" t="s">
        <v>365</v>
      </c>
      <c r="C31" s="20" t="s">
        <v>72</v>
      </c>
      <c r="D31" s="122"/>
      <c r="E31" s="122"/>
      <c r="F31" s="123"/>
      <c r="G31" s="123"/>
      <c r="H31" s="123"/>
      <c r="I31" s="123"/>
      <c r="J31" s="124" t="n">
        <v>322900000000</v>
      </c>
      <c r="K31" s="124" t="n">
        <v>548000000000</v>
      </c>
      <c r="L31" s="124" t="n">
        <v>893000000000</v>
      </c>
      <c r="M31" s="125" t="n">
        <v>743000000000</v>
      </c>
      <c r="N31" s="125" t="n">
        <v>868000000000</v>
      </c>
      <c r="O31" s="125" t="n">
        <v>993000000000</v>
      </c>
      <c r="P31" s="125" t="n">
        <v>1356000000000</v>
      </c>
      <c r="Q31" s="125" t="n">
        <v>1449000000000</v>
      </c>
      <c r="R31" s="125" t="n">
        <v>1555000000000</v>
      </c>
      <c r="S31" s="125" t="n">
        <v>831000000000</v>
      </c>
      <c r="T31" s="125" t="n">
        <v>1096000000000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26" t="s">
        <v>229</v>
      </c>
      <c r="B32" s="29" t="s">
        <v>366</v>
      </c>
      <c r="C32" s="20" t="s">
        <v>91</v>
      </c>
      <c r="D32" s="126"/>
      <c r="E32" s="126"/>
      <c r="F32" s="126"/>
      <c r="G32" s="126"/>
      <c r="H32" s="126"/>
      <c r="I32" s="126"/>
      <c r="J32" s="126"/>
      <c r="K32" s="126"/>
      <c r="L32" s="124" t="n">
        <v>698000000000</v>
      </c>
      <c r="M32" s="125" t="n">
        <v>518000000000</v>
      </c>
      <c r="N32" s="125" t="n">
        <v>714000000000</v>
      </c>
      <c r="O32" s="125" t="n">
        <v>659000000000</v>
      </c>
      <c r="P32" s="125" t="n">
        <v>972000000000</v>
      </c>
      <c r="Q32" s="125" t="n">
        <v>1069000000000</v>
      </c>
      <c r="R32" s="125" t="n">
        <v>824000000000</v>
      </c>
      <c r="S32" s="125" t="n">
        <v>440000000000</v>
      </c>
      <c r="T32" s="125" t="n">
        <v>580000000000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26" t="s">
        <v>367</v>
      </c>
      <c r="B33" s="29" t="s">
        <v>368</v>
      </c>
      <c r="C33" s="20" t="s">
        <v>91</v>
      </c>
      <c r="D33" s="126"/>
      <c r="E33" s="126"/>
      <c r="F33" s="126"/>
      <c r="G33" s="126"/>
      <c r="H33" s="126"/>
      <c r="I33" s="126"/>
      <c r="J33" s="126"/>
      <c r="K33" s="126"/>
      <c r="L33" s="124" t="n">
        <v>195000000000</v>
      </c>
      <c r="M33" s="125" t="n">
        <v>226000000000</v>
      </c>
      <c r="N33" s="125" t="n">
        <v>154000000000</v>
      </c>
      <c r="O33" s="125" t="n">
        <v>186000000000</v>
      </c>
      <c r="P33" s="125" t="n">
        <v>384000000000</v>
      </c>
      <c r="Q33" s="125" t="n">
        <v>380000000000</v>
      </c>
      <c r="R33" s="125" t="n">
        <v>732000000000</v>
      </c>
      <c r="S33" s="125" t="n">
        <v>391000000000</v>
      </c>
      <c r="T33" s="125" t="n">
        <v>515000000000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27" t="s">
        <v>369</v>
      </c>
      <c r="B34" s="27" t="s">
        <v>369</v>
      </c>
      <c r="C34" s="20" t="s">
        <v>91</v>
      </c>
      <c r="D34" s="126"/>
      <c r="E34" s="126"/>
      <c r="F34" s="126"/>
      <c r="G34" s="126"/>
      <c r="H34" s="126"/>
      <c r="I34" s="126"/>
      <c r="J34" s="126"/>
      <c r="K34" s="126"/>
      <c r="L34" s="124"/>
      <c r="M34" s="127"/>
      <c r="N34" s="127"/>
      <c r="O34" s="127" t="n">
        <f aca="false">O31-O32-O33</f>
        <v>148000000000</v>
      </c>
      <c r="P34" s="127" t="n">
        <f aca="false">P31-P32-P33</f>
        <v>0</v>
      </c>
      <c r="Q34" s="127"/>
      <c r="R34" s="127"/>
      <c r="S34" s="127"/>
      <c r="T34" s="128"/>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5" hidden="false" customHeight="false" outlineLevel="0" collapsed="false">
      <c r="A35" s="26" t="s">
        <v>370</v>
      </c>
      <c r="B35" s="19" t="s">
        <v>371</v>
      </c>
      <c r="C35" s="20" t="s">
        <v>72</v>
      </c>
      <c r="D35" s="126"/>
      <c r="E35" s="126"/>
      <c r="F35" s="126"/>
      <c r="G35" s="126"/>
      <c r="H35" s="126"/>
      <c r="I35" s="126"/>
      <c r="J35" s="126" t="n">
        <f aca="false">J36+J37+J38</f>
        <v>0</v>
      </c>
      <c r="K35" s="126" t="n">
        <f aca="false">K36+K37+K38</f>
        <v>0</v>
      </c>
      <c r="L35" s="126" t="n">
        <f aca="false">L36+L37+L38</f>
        <v>0</v>
      </c>
      <c r="M35" s="136" t="n">
        <f aca="false">M36+M37+M38</f>
        <v>0</v>
      </c>
      <c r="N35" s="136" t="n">
        <f aca="false">N36+N37+N38</f>
        <v>0</v>
      </c>
      <c r="O35" s="136" t="n">
        <f aca="false">O36+O37+O38</f>
        <v>0</v>
      </c>
      <c r="P35" s="136" t="n">
        <f aca="false">P36+P37+P38</f>
        <v>0</v>
      </c>
      <c r="Q35" s="136" t="n">
        <f aca="false">Q36+Q37+Q38</f>
        <v>0</v>
      </c>
      <c r="R35" s="136" t="n">
        <f aca="false">R36+R37+R38</f>
        <v>0</v>
      </c>
      <c r="S35" s="136" t="n">
        <f aca="false">S36+S37+S38</f>
        <v>0</v>
      </c>
      <c r="T35" s="128"/>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5" hidden="false" customHeight="false" outlineLevel="0" collapsed="false">
      <c r="A36" s="47" t="s">
        <v>372</v>
      </c>
      <c r="B36" s="47" t="s">
        <v>373</v>
      </c>
      <c r="C36" s="49" t="s">
        <v>374</v>
      </c>
      <c r="D36" s="122"/>
      <c r="E36" s="122"/>
      <c r="F36" s="123"/>
      <c r="G36" s="123"/>
      <c r="H36" s="123"/>
      <c r="I36" s="123"/>
      <c r="J36" s="126"/>
      <c r="K36" s="126"/>
      <c r="L36" s="126"/>
      <c r="M36" s="136"/>
      <c r="N36" s="136"/>
      <c r="O36" s="136"/>
      <c r="P36" s="136"/>
      <c r="Q36" s="136"/>
      <c r="R36" s="136"/>
      <c r="S36" s="136"/>
      <c r="T36" s="128"/>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5" hidden="false" customHeight="false" outlineLevel="0" collapsed="false">
      <c r="A37" s="47" t="s">
        <v>375</v>
      </c>
      <c r="B37" s="47" t="s">
        <v>376</v>
      </c>
      <c r="C37" s="49" t="s">
        <v>374</v>
      </c>
      <c r="D37" s="122"/>
      <c r="E37" s="122"/>
      <c r="F37" s="123"/>
      <c r="G37" s="123"/>
      <c r="H37" s="123"/>
      <c r="I37" s="123"/>
      <c r="J37" s="126"/>
      <c r="K37" s="126"/>
      <c r="L37" s="126"/>
      <c r="M37" s="136"/>
      <c r="N37" s="136"/>
      <c r="O37" s="136"/>
      <c r="P37" s="136"/>
      <c r="Q37" s="136"/>
      <c r="R37" s="136"/>
      <c r="S37" s="136"/>
      <c r="T37" s="128"/>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5" hidden="false" customHeight="false" outlineLevel="0" collapsed="false">
      <c r="A38" s="47" t="s">
        <v>377</v>
      </c>
      <c r="B38" s="47" t="s">
        <v>378</v>
      </c>
      <c r="C38" s="49" t="s">
        <v>374</v>
      </c>
      <c r="D38" s="122"/>
      <c r="E38" s="122"/>
      <c r="F38" s="123"/>
      <c r="G38" s="123"/>
      <c r="H38" s="123"/>
      <c r="I38" s="123"/>
      <c r="J38" s="126"/>
      <c r="K38" s="126"/>
      <c r="L38" s="126"/>
      <c r="M38" s="136"/>
      <c r="N38" s="136"/>
      <c r="O38" s="136"/>
      <c r="P38" s="136"/>
      <c r="Q38" s="136"/>
      <c r="R38" s="136"/>
      <c r="S38" s="136"/>
      <c r="T38" s="128"/>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5" hidden="false" customHeight="false" outlineLevel="0" collapsed="false">
      <c r="B39" s="107" t="s">
        <v>379</v>
      </c>
      <c r="C39" s="19"/>
      <c r="D39" s="122"/>
      <c r="E39" s="122"/>
      <c r="F39" s="123"/>
      <c r="G39" s="123"/>
      <c r="H39" s="123"/>
      <c r="I39" s="123"/>
      <c r="J39" s="124" t="n">
        <v>538200000000</v>
      </c>
      <c r="K39" s="124" t="n">
        <v>527500000000</v>
      </c>
      <c r="L39" s="124" t="n">
        <v>564000000000</v>
      </c>
      <c r="M39" s="136"/>
      <c r="N39" s="136"/>
      <c r="O39" s="136"/>
      <c r="P39" s="136"/>
      <c r="Q39" s="136"/>
      <c r="R39" s="136"/>
      <c r="S39" s="136"/>
      <c r="T39" s="128"/>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5" hidden="false" customHeight="false" outlineLevel="0" collapsed="false">
      <c r="B40" s="107" t="s">
        <v>380</v>
      </c>
      <c r="C40" s="19"/>
      <c r="D40" s="122"/>
      <c r="E40" s="122"/>
      <c r="F40" s="123"/>
      <c r="G40" s="123"/>
      <c r="H40" s="123"/>
      <c r="I40" s="123"/>
      <c r="J40" s="124" t="n">
        <v>-298600000000</v>
      </c>
      <c r="K40" s="124" t="n">
        <v>136800000000</v>
      </c>
      <c r="L40" s="124" t="n">
        <v>344000000000</v>
      </c>
      <c r="M40" s="136"/>
      <c r="N40" s="136"/>
      <c r="O40" s="136"/>
      <c r="P40" s="136"/>
      <c r="Q40" s="136"/>
      <c r="R40" s="136"/>
      <c r="S40" s="136"/>
      <c r="T40" s="128"/>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 hidden="false" customHeight="false" outlineLevel="0" collapsed="false">
      <c r="B41" s="107" t="s">
        <v>381</v>
      </c>
      <c r="C41" s="19"/>
      <c r="D41" s="122"/>
      <c r="E41" s="122"/>
      <c r="F41" s="123"/>
      <c r="G41" s="123"/>
      <c r="H41" s="123"/>
      <c r="I41" s="123"/>
      <c r="J41" s="124" t="n">
        <v>-298600000000</v>
      </c>
      <c r="K41" s="124" t="n">
        <v>113800000000</v>
      </c>
      <c r="L41" s="124" t="n">
        <v>332000000000</v>
      </c>
      <c r="M41" s="136"/>
      <c r="N41" s="136"/>
      <c r="O41" s="136"/>
      <c r="P41" s="136"/>
      <c r="Q41" s="136"/>
      <c r="R41" s="136"/>
      <c r="S41" s="136"/>
      <c r="T41" s="128"/>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5" hidden="false" customHeight="false" outlineLevel="0" collapsed="false">
      <c r="B42" s="107" t="s">
        <v>382</v>
      </c>
      <c r="C42" s="19"/>
      <c r="D42" s="137"/>
      <c r="E42" s="137"/>
      <c r="F42" s="126"/>
      <c r="G42" s="126"/>
      <c r="H42" s="126"/>
      <c r="I42" s="126"/>
      <c r="J42" s="126"/>
      <c r="K42" s="126"/>
      <c r="L42" s="124" t="n">
        <v>487000000000</v>
      </c>
      <c r="M42" s="136"/>
      <c r="N42" s="136"/>
      <c r="O42" s="136"/>
      <c r="P42" s="136"/>
      <c r="Q42" s="136"/>
      <c r="R42" s="136"/>
      <c r="S42" s="136"/>
      <c r="T42" s="128"/>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5" hidden="false" customHeight="false" outlineLevel="0" collapsed="false">
      <c r="B43" s="107" t="s">
        <v>383</v>
      </c>
      <c r="C43" s="19"/>
      <c r="D43" s="137"/>
      <c r="E43" s="137"/>
      <c r="F43" s="126"/>
      <c r="G43" s="126"/>
      <c r="H43" s="126"/>
      <c r="I43" s="126"/>
      <c r="J43" s="126"/>
      <c r="K43" s="126"/>
      <c r="L43" s="124" t="n">
        <v>-155000000000</v>
      </c>
      <c r="M43" s="136"/>
      <c r="N43" s="136"/>
      <c r="O43" s="136"/>
      <c r="P43" s="136"/>
      <c r="Q43" s="136"/>
      <c r="R43" s="136"/>
      <c r="S43" s="136"/>
      <c r="T43" s="128"/>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5" hidden="false" customHeight="false" outlineLevel="0" collapsed="false">
      <c r="B44" s="107" t="s">
        <v>384</v>
      </c>
      <c r="C44" s="19"/>
      <c r="D44" s="122"/>
      <c r="E44" s="122"/>
      <c r="F44" s="123"/>
      <c r="G44" s="123"/>
      <c r="H44" s="123"/>
      <c r="I44" s="123"/>
      <c r="J44" s="124" t="n">
        <v>0</v>
      </c>
      <c r="K44" s="124" t="n">
        <v>23000000000</v>
      </c>
      <c r="L44" s="124" t="n">
        <v>12000000000</v>
      </c>
      <c r="M44" s="136"/>
      <c r="N44" s="136"/>
      <c r="O44" s="136"/>
      <c r="P44" s="136"/>
      <c r="Q44" s="136"/>
      <c r="R44" s="136"/>
      <c r="S44" s="136"/>
      <c r="T44" s="128"/>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5" hidden="false" customHeight="false" outlineLevel="0" collapsed="false">
      <c r="B45" s="107" t="s">
        <v>385</v>
      </c>
      <c r="C45" s="19"/>
      <c r="D45" s="122"/>
      <c r="E45" s="122"/>
      <c r="F45" s="123"/>
      <c r="G45" s="123"/>
      <c r="H45" s="123"/>
      <c r="I45" s="123"/>
      <c r="J45" s="124" t="n">
        <v>239600000000</v>
      </c>
      <c r="K45" s="124" t="n">
        <v>664300000000</v>
      </c>
      <c r="L45" s="124" t="n">
        <v>908000000000</v>
      </c>
      <c r="M45" s="136"/>
      <c r="N45" s="136"/>
      <c r="O45" s="136"/>
      <c r="P45" s="136"/>
      <c r="Q45" s="136"/>
      <c r="R45" s="136"/>
      <c r="S45" s="136"/>
      <c r="T45" s="128"/>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s="13" customFormat="true" ht="15" hidden="false" customHeight="false" outlineLevel="0" collapsed="false">
      <c r="A46" s="32" t="s">
        <v>110</v>
      </c>
      <c r="B46" s="32" t="s">
        <v>110</v>
      </c>
      <c r="C46" s="32" t="s">
        <v>34</v>
      </c>
      <c r="D46" s="129"/>
      <c r="E46" s="129"/>
      <c r="F46" s="130"/>
      <c r="G46" s="130"/>
      <c r="H46" s="130"/>
      <c r="I46" s="130"/>
      <c r="J46" s="131" t="n">
        <v>-239600000000</v>
      </c>
      <c r="K46" s="131" t="n">
        <v>-664300000000</v>
      </c>
      <c r="L46" s="131" t="n">
        <v>-908000000000</v>
      </c>
      <c r="M46" s="138" t="n">
        <f aca="false">M69-M77</f>
        <v>-484000000000</v>
      </c>
      <c r="N46" s="138" t="n">
        <f aca="false">N69-N77</f>
        <v>367000000000</v>
      </c>
      <c r="O46" s="138" t="n">
        <f aca="false">O69-O77</f>
        <v>752000000000</v>
      </c>
      <c r="P46" s="138" t="n">
        <f aca="false">P69-P77</f>
        <v>601000000000</v>
      </c>
      <c r="Q46" s="138" t="n">
        <f aca="false">Q69-Q77</f>
        <v>-76000000000</v>
      </c>
      <c r="R46" s="138" t="n">
        <f aca="false">R69-R77</f>
        <v>-832000000000</v>
      </c>
      <c r="S46" s="138" t="n">
        <f aca="false">S69-S77</f>
        <v>-428000000000</v>
      </c>
      <c r="T46" s="138" t="n">
        <f aca="false">T69-T77</f>
        <v>-205000000000</v>
      </c>
      <c r="U46" s="139"/>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5" hidden="false" customHeight="false" outlineLevel="0" collapsed="false">
      <c r="A47" s="19" t="s">
        <v>386</v>
      </c>
      <c r="B47" s="107" t="s">
        <v>387</v>
      </c>
      <c r="C47" s="20" t="s">
        <v>114</v>
      </c>
      <c r="D47" s="122"/>
      <c r="E47" s="122"/>
      <c r="F47" s="123"/>
      <c r="G47" s="123"/>
      <c r="H47" s="123"/>
      <c r="I47" s="123"/>
      <c r="J47" s="124" t="n">
        <v>80300000000</v>
      </c>
      <c r="K47" s="124" t="n">
        <v>0</v>
      </c>
      <c r="L47" s="124" t="n">
        <v>0</v>
      </c>
      <c r="M47" s="136"/>
      <c r="N47" s="136"/>
      <c r="O47" s="136"/>
      <c r="P47" s="136"/>
      <c r="Q47" s="136"/>
      <c r="R47" s="136"/>
      <c r="S47" s="136"/>
      <c r="T47" s="128"/>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6.5" hidden="false" customHeight="false" outlineLevel="0" collapsed="false">
      <c r="A48" s="18" t="s">
        <v>112</v>
      </c>
      <c r="B48" s="107" t="s">
        <v>388</v>
      </c>
      <c r="C48" s="20" t="s">
        <v>114</v>
      </c>
      <c r="D48" s="122"/>
      <c r="E48" s="122"/>
      <c r="F48" s="123"/>
      <c r="G48" s="123"/>
      <c r="H48" s="123"/>
      <c r="I48" s="123"/>
      <c r="J48" s="124" t="n">
        <v>-33400000000</v>
      </c>
      <c r="K48" s="124" t="n">
        <v>38000000000</v>
      </c>
      <c r="L48" s="124" t="n">
        <v>5000000000</v>
      </c>
      <c r="M48" s="127" t="n">
        <f aca="false">M75-M85</f>
        <v>-58000000000</v>
      </c>
      <c r="N48" s="127" t="n">
        <f aca="false">N75-N85</f>
        <v>-3000000000</v>
      </c>
      <c r="O48" s="127" t="n">
        <f aca="false">O75-O85</f>
        <v>94000000000</v>
      </c>
      <c r="P48" s="127" t="n">
        <f aca="false">P75-P85</f>
        <v>143000000000</v>
      </c>
      <c r="Q48" s="127" t="n">
        <f aca="false">Q75-Q85</f>
        <v>-183000000000</v>
      </c>
      <c r="R48" s="127" t="n">
        <f aca="false">R75-R85</f>
        <v>-438000000000</v>
      </c>
      <c r="S48" s="127" t="n">
        <f aca="false">S75-S85</f>
        <v>-217000000000</v>
      </c>
      <c r="T48" s="127" t="n">
        <f aca="false">T75-T85</f>
        <v>-107000000000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5" hidden="false" customHeight="false" outlineLevel="0" collapsed="false">
      <c r="A49" s="132"/>
      <c r="B49" s="27" t="s">
        <v>389</v>
      </c>
      <c r="C49" s="49"/>
      <c r="D49" s="126"/>
      <c r="E49" s="126"/>
      <c r="F49" s="123"/>
      <c r="G49" s="126"/>
      <c r="H49" s="126"/>
      <c r="I49" s="126"/>
      <c r="J49" s="124" t="n">
        <v>-33400000000</v>
      </c>
      <c r="K49" s="124" t="n">
        <v>38000000000</v>
      </c>
      <c r="L49" s="124" t="n">
        <v>0</v>
      </c>
      <c r="M49" s="136"/>
      <c r="N49" s="136"/>
      <c r="O49" s="136"/>
      <c r="P49" s="136"/>
      <c r="Q49" s="136"/>
      <c r="R49" s="136"/>
      <c r="S49" s="136"/>
      <c r="T49" s="128"/>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6.5" hidden="false" customHeight="false" outlineLevel="0" collapsed="false">
      <c r="A50" s="134" t="s">
        <v>390</v>
      </c>
      <c r="B50" s="134" t="s">
        <v>390</v>
      </c>
      <c r="C50" s="49" t="s">
        <v>251</v>
      </c>
      <c r="D50" s="122"/>
      <c r="E50" s="122"/>
      <c r="F50" s="123"/>
      <c r="G50" s="123"/>
      <c r="H50" s="123"/>
      <c r="I50" s="123"/>
      <c r="J50" s="124" t="n">
        <v>262300000000</v>
      </c>
      <c r="K50" s="124" t="n">
        <v>127600000000</v>
      </c>
      <c r="L50" s="124" t="n">
        <v>195000000000</v>
      </c>
      <c r="M50" s="127" t="n">
        <v>380000000000</v>
      </c>
      <c r="N50" s="127" t="n">
        <v>154000000000</v>
      </c>
      <c r="O50" s="127" t="n">
        <v>186000000000</v>
      </c>
      <c r="P50" s="127" t="n">
        <v>384000000000</v>
      </c>
      <c r="Q50" s="127" t="n">
        <v>432000000000</v>
      </c>
      <c r="R50" s="127" t="n">
        <v>950000000000</v>
      </c>
      <c r="S50" s="127" t="n">
        <v>1050000000000</v>
      </c>
      <c r="T50" s="128"/>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6.5" hidden="false" customHeight="false" outlineLevel="0" collapsed="false">
      <c r="A51" s="27" t="s">
        <v>391</v>
      </c>
      <c r="B51" s="29" t="s">
        <v>392</v>
      </c>
      <c r="C51" s="49" t="s">
        <v>251</v>
      </c>
      <c r="D51" s="126"/>
      <c r="E51" s="137"/>
      <c r="G51" s="126"/>
      <c r="H51" s="126"/>
      <c r="I51" s="126"/>
      <c r="J51" s="126"/>
      <c r="K51" s="126"/>
      <c r="L51" s="126"/>
      <c r="M51" s="127" t="n">
        <v>-36000000000</v>
      </c>
      <c r="N51" s="127" t="n">
        <v>0</v>
      </c>
      <c r="O51" s="127" t="n">
        <v>0</v>
      </c>
      <c r="P51" s="127" t="n">
        <v>0</v>
      </c>
      <c r="Q51" s="127" t="n">
        <v>0</v>
      </c>
      <c r="R51" s="127" t="n">
        <v>0</v>
      </c>
      <c r="S51" s="127" t="n">
        <v>0</v>
      </c>
      <c r="T51" s="128"/>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6.5" hidden="false" customHeight="false" outlineLevel="0" collapsed="false">
      <c r="A52" s="26" t="s">
        <v>393</v>
      </c>
      <c r="B52" s="134" t="s">
        <v>394</v>
      </c>
      <c r="C52" s="49" t="s">
        <v>251</v>
      </c>
      <c r="D52" s="122"/>
      <c r="E52" s="122"/>
      <c r="F52" s="123"/>
      <c r="G52" s="123"/>
      <c r="H52" s="123"/>
      <c r="I52" s="123"/>
      <c r="J52" s="124" t="n">
        <v>-295700000000</v>
      </c>
      <c r="K52" s="124" t="n">
        <v>-89600000000</v>
      </c>
      <c r="L52" s="124" t="n">
        <v>-153000000000</v>
      </c>
      <c r="M52" s="127" t="n">
        <v>-269000000000</v>
      </c>
      <c r="N52" s="127" t="n">
        <v>-138000000000</v>
      </c>
      <c r="O52" s="127" t="n">
        <v>-135000000000</v>
      </c>
      <c r="P52" s="127" t="n">
        <v>-166000000000</v>
      </c>
      <c r="Q52" s="127" t="n">
        <v>-199000000000</v>
      </c>
      <c r="R52" s="127" t="n">
        <v>-411000000000</v>
      </c>
      <c r="S52" s="127" t="n">
        <v>-514000000000</v>
      </c>
      <c r="T52" s="128"/>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6.5" hidden="false" customHeight="false" outlineLevel="0" collapsed="false">
      <c r="A53" s="132" t="s">
        <v>395</v>
      </c>
      <c r="B53" s="134" t="s">
        <v>396</v>
      </c>
      <c r="C53" s="49" t="s">
        <v>251</v>
      </c>
      <c r="D53" s="126"/>
      <c r="E53" s="126"/>
      <c r="F53" s="126"/>
      <c r="G53" s="126"/>
      <c r="H53" s="126"/>
      <c r="I53" s="126"/>
      <c r="J53" s="126"/>
      <c r="K53" s="126"/>
      <c r="L53" s="140" t="n">
        <v>-36000000000</v>
      </c>
      <c r="M53" s="127"/>
      <c r="N53" s="136"/>
      <c r="O53" s="136"/>
      <c r="P53" s="136"/>
      <c r="Q53" s="136"/>
      <c r="R53" s="136"/>
      <c r="S53" s="136"/>
      <c r="T53" s="128"/>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6.5" hidden="false" customHeight="false" outlineLevel="0" collapsed="false">
      <c r="A54" s="27" t="s">
        <v>397</v>
      </c>
      <c r="B54" s="141" t="s">
        <v>397</v>
      </c>
      <c r="C54" s="49" t="s">
        <v>251</v>
      </c>
      <c r="D54" s="126"/>
      <c r="E54" s="126"/>
      <c r="F54" s="126"/>
      <c r="G54" s="126"/>
      <c r="H54" s="126"/>
      <c r="I54" s="126"/>
      <c r="J54" s="126"/>
      <c r="K54" s="126"/>
      <c r="L54" s="140"/>
      <c r="M54" s="127" t="n">
        <f aca="false">M48-M50-M51-M53-M52</f>
        <v>-133000000000</v>
      </c>
      <c r="N54" s="127" t="n">
        <f aca="false">N48-N50-N51-N53-N52</f>
        <v>-19000000000</v>
      </c>
      <c r="O54" s="127" t="n">
        <f aca="false">O48-O50-O51-O53-O52</f>
        <v>43000000000</v>
      </c>
      <c r="P54" s="127" t="n">
        <f aca="false">P48-P50-P51-P53-P52</f>
        <v>-75000000000</v>
      </c>
      <c r="Q54" s="127" t="n">
        <f aca="false">Q48-Q50-Q51-Q53-Q52</f>
        <v>-416000000000</v>
      </c>
      <c r="R54" s="127" t="n">
        <f aca="false">R48-R50-R51-R53-R52</f>
        <v>-977000000000</v>
      </c>
      <c r="S54" s="127" t="n">
        <f aca="false">S48-S50-S51-S53-S52</f>
        <v>-753000000000</v>
      </c>
      <c r="T54" s="127" t="n">
        <f aca="false">T48-T50-T51-T53-T52</f>
        <v>-107000000000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B55" s="107" t="s">
        <v>398</v>
      </c>
      <c r="C55" s="19"/>
      <c r="D55" s="126"/>
      <c r="E55" s="126"/>
      <c r="F55" s="126"/>
      <c r="G55" s="126"/>
      <c r="H55" s="126"/>
      <c r="I55" s="126"/>
      <c r="J55" s="126"/>
      <c r="K55" s="126"/>
      <c r="L55" s="124" t="n">
        <v>0</v>
      </c>
      <c r="M55" s="136"/>
      <c r="N55" s="136"/>
      <c r="O55" s="136"/>
      <c r="P55" s="136"/>
      <c r="Q55" s="136"/>
      <c r="R55" s="136"/>
      <c r="S55" s="136"/>
      <c r="T55" s="128"/>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B56" s="49" t="s">
        <v>399</v>
      </c>
      <c r="C56" s="49"/>
      <c r="D56" s="122"/>
      <c r="E56" s="122"/>
      <c r="F56" s="123"/>
      <c r="G56" s="123"/>
      <c r="H56" s="123"/>
      <c r="I56" s="123"/>
      <c r="J56" s="126"/>
      <c r="K56" s="126"/>
      <c r="L56" s="126"/>
      <c r="M56" s="136"/>
      <c r="N56" s="136"/>
      <c r="O56" s="136"/>
      <c r="P56" s="136"/>
      <c r="Q56" s="136"/>
      <c r="R56" s="136"/>
      <c r="S56" s="136"/>
      <c r="T56" s="128"/>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6.5" hidden="false" customHeight="false" outlineLevel="0" collapsed="false">
      <c r="A57" s="18" t="s">
        <v>115</v>
      </c>
      <c r="B57" s="107" t="s">
        <v>400</v>
      </c>
      <c r="C57" s="20" t="s">
        <v>114</v>
      </c>
      <c r="D57" s="122"/>
      <c r="E57" s="122"/>
      <c r="F57" s="123"/>
      <c r="G57" s="123"/>
      <c r="H57" s="123"/>
      <c r="I57" s="123"/>
      <c r="J57" s="124" t="n">
        <v>-287200000000</v>
      </c>
      <c r="K57" s="124" t="n">
        <v>-702300000000</v>
      </c>
      <c r="L57" s="124" t="n">
        <v>-913000000000</v>
      </c>
      <c r="M57" s="127" t="n">
        <f aca="false">M70-M78</f>
        <v>-425000000000</v>
      </c>
      <c r="N57" s="127" t="n">
        <f aca="false">N70-N78</f>
        <v>371000000000</v>
      </c>
      <c r="O57" s="127" t="n">
        <f aca="false">O70-O78</f>
        <v>658000000000</v>
      </c>
      <c r="P57" s="127" t="n">
        <f aca="false">P70-P78</f>
        <v>459000000000</v>
      </c>
      <c r="Q57" s="127" t="n">
        <f aca="false">Q70-Q78</f>
        <v>107000000000</v>
      </c>
      <c r="R57" s="127" t="n">
        <f aca="false">R70-R78</f>
        <v>-395000000000</v>
      </c>
      <c r="S57" s="127" t="n">
        <f aca="false">S70-S78</f>
        <v>-211000000000</v>
      </c>
      <c r="T57" s="127" t="n">
        <f aca="false">T70-T78</f>
        <v>-98000000000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6.5" hidden="false" customHeight="false" outlineLevel="0" collapsed="false">
      <c r="A58" s="26" t="s">
        <v>117</v>
      </c>
      <c r="B58" s="134" t="s">
        <v>401</v>
      </c>
      <c r="C58" s="19" t="s">
        <v>119</v>
      </c>
      <c r="D58" s="126"/>
      <c r="E58" s="137"/>
      <c r="F58" s="126"/>
      <c r="G58" s="126"/>
      <c r="H58" s="126"/>
      <c r="I58" s="126"/>
      <c r="J58" s="124" t="n">
        <v>-336700000000</v>
      </c>
      <c r="K58" s="124" t="n">
        <v>55900000000</v>
      </c>
      <c r="L58" s="124" t="n">
        <v>152000000000</v>
      </c>
      <c r="M58" s="127" t="n">
        <v>-535000000000</v>
      </c>
      <c r="N58" s="127" t="n">
        <v>298000000000</v>
      </c>
      <c r="O58" s="127" t="n">
        <v>780000000000</v>
      </c>
      <c r="P58" s="127" t="n">
        <v>489000000000</v>
      </c>
      <c r="Q58" s="127" t="n">
        <v>-29000000000</v>
      </c>
      <c r="R58" s="127" t="n">
        <v>-66000000000</v>
      </c>
      <c r="S58" s="127" t="n">
        <v>118000000000</v>
      </c>
      <c r="T58" s="128"/>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B59" s="106" t="s">
        <v>402</v>
      </c>
      <c r="C59" s="19"/>
      <c r="D59" s="126"/>
      <c r="E59" s="137"/>
      <c r="F59" s="126"/>
      <c r="G59" s="126"/>
      <c r="H59" s="126"/>
      <c r="I59" s="126"/>
      <c r="J59" s="126"/>
      <c r="K59" s="126"/>
      <c r="L59" s="124" t="n">
        <v>-478000000000</v>
      </c>
      <c r="M59" s="136"/>
      <c r="N59" s="136"/>
      <c r="O59" s="136"/>
      <c r="P59" s="136"/>
      <c r="Q59" s="136"/>
      <c r="R59" s="136"/>
      <c r="S59" s="136"/>
      <c r="T59" s="128"/>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B60" s="106" t="s">
        <v>403</v>
      </c>
      <c r="C60" s="19"/>
      <c r="D60" s="126"/>
      <c r="E60" s="137"/>
      <c r="F60" s="126"/>
      <c r="G60" s="126"/>
      <c r="H60" s="126"/>
      <c r="I60" s="126"/>
      <c r="J60" s="126"/>
      <c r="K60" s="126"/>
      <c r="L60" s="124" t="n">
        <v>630000000000</v>
      </c>
      <c r="M60" s="136"/>
      <c r="N60" s="136"/>
      <c r="O60" s="136"/>
      <c r="P60" s="136"/>
      <c r="Q60" s="136"/>
      <c r="R60" s="136"/>
      <c r="S60" s="136"/>
      <c r="T60" s="128"/>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6.5" hidden="false" customHeight="false" outlineLevel="0" collapsed="false">
      <c r="A61" s="26" t="s">
        <v>404</v>
      </c>
      <c r="B61" s="134" t="s">
        <v>405</v>
      </c>
      <c r="C61" s="19" t="s">
        <v>119</v>
      </c>
      <c r="D61" s="126"/>
      <c r="E61" s="137"/>
      <c r="F61" s="126"/>
      <c r="G61" s="126"/>
      <c r="H61" s="126"/>
      <c r="I61" s="126"/>
      <c r="J61" s="124" t="n">
        <v>124000000000</v>
      </c>
      <c r="K61" s="124" t="n">
        <v>-758200000000</v>
      </c>
      <c r="L61" s="124" t="n">
        <v>-1065000000000</v>
      </c>
      <c r="M61" s="127" t="n">
        <v>0</v>
      </c>
      <c r="N61" s="127" t="n">
        <v>-1000000000</v>
      </c>
      <c r="O61" s="127" t="n">
        <v>0</v>
      </c>
      <c r="P61" s="127" t="n">
        <v>8000000000</v>
      </c>
      <c r="Q61" s="127" t="n">
        <v>0</v>
      </c>
      <c r="R61" s="127" t="n">
        <v>-28000000000</v>
      </c>
      <c r="S61" s="127" t="n">
        <v>0</v>
      </c>
      <c r="T61" s="128"/>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A62" s="27" t="s">
        <v>406</v>
      </c>
      <c r="B62" s="141" t="s">
        <v>406</v>
      </c>
      <c r="C62" s="19" t="s">
        <v>119</v>
      </c>
      <c r="D62" s="126"/>
      <c r="E62" s="137"/>
      <c r="F62" s="126"/>
      <c r="G62" s="126"/>
      <c r="H62" s="126"/>
      <c r="I62" s="126"/>
      <c r="J62" s="124" t="n">
        <f aca="false">J57-J58-J61</f>
        <v>-74500000000</v>
      </c>
      <c r="K62" s="124" t="n">
        <f aca="false">K57-K58-K61</f>
        <v>0</v>
      </c>
      <c r="L62" s="124" t="n">
        <f aca="false">L57-L58-L61</f>
        <v>0</v>
      </c>
      <c r="M62" s="142" t="n">
        <f aca="false">M57-M58-M61</f>
        <v>110000000000</v>
      </c>
      <c r="N62" s="142" t="n">
        <f aca="false">N57-N58-N61</f>
        <v>74000000000</v>
      </c>
      <c r="O62" s="142" t="n">
        <f aca="false">O57-O58-O61</f>
        <v>-122000000000</v>
      </c>
      <c r="P62" s="142" t="n">
        <f aca="false">P57-P58-P61</f>
        <v>-38000000000</v>
      </c>
      <c r="Q62" s="142" t="n">
        <f aca="false">Q57-Q58-Q61</f>
        <v>136000000000</v>
      </c>
      <c r="R62" s="142" t="n">
        <f aca="false">R57-R58-R61</f>
        <v>-301000000000</v>
      </c>
      <c r="S62" s="142" t="n">
        <f aca="false">S57-S58-S61</f>
        <v>-329000000000</v>
      </c>
      <c r="T62" s="142" t="n">
        <f aca="false">T57-T58-T61</f>
        <v>-98000000000</v>
      </c>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A63" s="27" t="s">
        <v>407</v>
      </c>
      <c r="B63" s="141" t="s">
        <v>407</v>
      </c>
      <c r="C63" s="20" t="s">
        <v>114</v>
      </c>
      <c r="D63" s="126"/>
      <c r="E63" s="137"/>
      <c r="F63" s="126"/>
      <c r="G63" s="126"/>
      <c r="H63" s="126"/>
      <c r="I63" s="126"/>
      <c r="J63" s="124" t="n">
        <f aca="false">J46-J47-J48-J57</f>
        <v>700000000</v>
      </c>
      <c r="K63" s="124"/>
      <c r="L63" s="124"/>
      <c r="M63" s="142"/>
      <c r="N63" s="142"/>
      <c r="O63" s="142"/>
      <c r="P63" s="142"/>
      <c r="Q63" s="142"/>
      <c r="R63" s="142"/>
      <c r="S63" s="142"/>
      <c r="T63" s="128"/>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6.5" hidden="false" customHeight="false" outlineLevel="0" collapsed="false">
      <c r="B64" s="107" t="s">
        <v>408</v>
      </c>
      <c r="C64" s="19"/>
      <c r="D64" s="126"/>
      <c r="E64" s="137"/>
      <c r="F64" s="126"/>
      <c r="G64" s="126"/>
      <c r="H64" s="126"/>
      <c r="I64" s="126"/>
      <c r="J64" s="126"/>
      <c r="K64" s="126"/>
      <c r="L64" s="124" t="n">
        <v>0</v>
      </c>
      <c r="M64" s="127" t="n">
        <v>376000000000</v>
      </c>
      <c r="N64" s="127" t="n">
        <v>-297000000000</v>
      </c>
      <c r="O64" s="127" t="n">
        <v>-120000000000</v>
      </c>
      <c r="P64" s="127" t="n">
        <v>-253000000000</v>
      </c>
      <c r="Q64" s="127" t="n">
        <v>-126000000000</v>
      </c>
      <c r="R64" s="127" t="n">
        <v>0</v>
      </c>
      <c r="S64" s="127" t="n">
        <v>0</v>
      </c>
      <c r="T64" s="128"/>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B65" s="107" t="s">
        <v>409</v>
      </c>
      <c r="C65" s="19"/>
      <c r="D65" s="126"/>
      <c r="E65" s="137"/>
      <c r="F65" s="126"/>
      <c r="G65" s="126"/>
      <c r="H65" s="126"/>
      <c r="I65" s="126"/>
      <c r="J65" s="126"/>
      <c r="K65" s="126"/>
      <c r="L65" s="124" t="n">
        <v>-1065000000000</v>
      </c>
      <c r="M65" s="136"/>
      <c r="N65" s="136"/>
      <c r="O65" s="136"/>
      <c r="P65" s="136"/>
      <c r="Q65" s="136"/>
      <c r="R65" s="136"/>
      <c r="S65" s="136"/>
      <c r="T65" s="128"/>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B66" s="107" t="s">
        <v>410</v>
      </c>
      <c r="C66" s="19"/>
      <c r="D66" s="126"/>
      <c r="E66" s="137"/>
      <c r="F66" s="126"/>
      <c r="G66" s="126"/>
      <c r="H66" s="126"/>
      <c r="I66" s="126"/>
      <c r="J66" s="126"/>
      <c r="K66" s="126"/>
      <c r="L66" s="124" t="n">
        <v>0</v>
      </c>
      <c r="M66" s="136"/>
      <c r="N66" s="136"/>
      <c r="O66" s="136"/>
      <c r="P66" s="136"/>
      <c r="Q66" s="136"/>
      <c r="R66" s="136"/>
      <c r="S66" s="136"/>
      <c r="T66" s="128"/>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s="38" customFormat="true" ht="16.5" hidden="false" customHeight="false" outlineLevel="0" collapsed="false">
      <c r="B67" s="30" t="s">
        <v>411</v>
      </c>
      <c r="C67" s="19"/>
      <c r="D67" s="126"/>
      <c r="E67" s="137"/>
      <c r="F67" s="126"/>
      <c r="G67" s="126"/>
      <c r="H67" s="126"/>
      <c r="I67" s="126"/>
      <c r="J67" s="126"/>
      <c r="K67" s="126"/>
      <c r="L67" s="126"/>
      <c r="M67" s="125" t="n">
        <v>-440000000000</v>
      </c>
      <c r="N67" s="125" t="n">
        <v>261000000000</v>
      </c>
      <c r="O67" s="125" t="n">
        <v>849000000000</v>
      </c>
      <c r="P67" s="125" t="n">
        <v>505000000000</v>
      </c>
      <c r="Q67" s="125" t="n">
        <v>-40000000000</v>
      </c>
      <c r="R67" s="125" t="n">
        <v>-819000000000</v>
      </c>
      <c r="S67" s="125" t="n">
        <v>-428000000000</v>
      </c>
      <c r="T67" s="125" t="n">
        <v>-205000000000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6.5" hidden="false" customHeight="false" outlineLevel="0" collapsed="false">
      <c r="B68" s="30" t="s">
        <v>412</v>
      </c>
      <c r="C68" s="19"/>
      <c r="D68" s="126"/>
      <c r="E68" s="137"/>
      <c r="F68" s="126"/>
      <c r="G68" s="126"/>
      <c r="H68" s="126"/>
      <c r="I68" s="126"/>
      <c r="J68" s="126"/>
      <c r="K68" s="126"/>
      <c r="L68" s="124" t="n">
        <v>-1065000000000</v>
      </c>
      <c r="M68" s="125" t="n">
        <v>43000000000</v>
      </c>
      <c r="N68" s="125" t="n">
        <v>-106000000000</v>
      </c>
      <c r="O68" s="125" t="n">
        <v>96000000000</v>
      </c>
      <c r="P68" s="125" t="n">
        <v>-96000000000</v>
      </c>
      <c r="Q68" s="125" t="n">
        <v>36000000000</v>
      </c>
      <c r="R68" s="125" t="n">
        <v>13000000000</v>
      </c>
      <c r="S68" s="125" t="n">
        <v>0</v>
      </c>
      <c r="T68" s="125" t="n">
        <v>0</v>
      </c>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s="38" customFormat="true" ht="16.5" hidden="false" customHeight="false" outlineLevel="0" collapsed="false">
      <c r="B69" s="30" t="s">
        <v>413</v>
      </c>
      <c r="C69" s="19"/>
      <c r="D69" s="126"/>
      <c r="E69" s="137"/>
      <c r="F69" s="126"/>
      <c r="G69" s="126"/>
      <c r="H69" s="126"/>
      <c r="I69" s="126"/>
      <c r="J69" s="126"/>
      <c r="K69" s="126"/>
      <c r="L69" s="126"/>
      <c r="M69" s="125" t="n">
        <v>-134000000000</v>
      </c>
      <c r="N69" s="125" t="n">
        <v>79000000000</v>
      </c>
      <c r="O69" s="125" t="n">
        <v>739000000000</v>
      </c>
      <c r="P69" s="125" t="n">
        <v>592000000000</v>
      </c>
      <c r="Q69" s="125" t="n">
        <v>95000000000</v>
      </c>
      <c r="R69" s="125" t="n">
        <v>317000000000</v>
      </c>
      <c r="S69" s="125"/>
      <c r="T69" s="125"/>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6.5" hidden="false" customHeight="false" outlineLevel="0" collapsed="false">
      <c r="B70" s="30" t="s">
        <v>199</v>
      </c>
      <c r="C70" s="30"/>
      <c r="D70" s="126"/>
      <c r="E70" s="137"/>
      <c r="F70" s="126"/>
      <c r="G70" s="126"/>
      <c r="H70" s="126"/>
      <c r="I70" s="126"/>
      <c r="J70" s="126"/>
      <c r="K70" s="126"/>
      <c r="L70" s="126"/>
      <c r="M70" s="125" t="n">
        <v>-149000000000</v>
      </c>
      <c r="N70" s="125" t="n">
        <v>67000000000</v>
      </c>
      <c r="O70" s="125" t="n">
        <v>594000000000</v>
      </c>
      <c r="P70" s="125" t="n">
        <v>232000000000</v>
      </c>
      <c r="Q70" s="125" t="n">
        <v>95000000000</v>
      </c>
      <c r="R70" s="125" t="n">
        <v>317000000000</v>
      </c>
      <c r="S70" s="125"/>
      <c r="T70" s="125"/>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Format="false" ht="16.5" hidden="false" customHeight="false" outlineLevel="0" collapsed="false">
      <c r="B71" s="30" t="s">
        <v>414</v>
      </c>
      <c r="C71" s="19"/>
      <c r="D71" s="126"/>
      <c r="E71" s="137"/>
      <c r="F71" s="126"/>
      <c r="G71" s="126"/>
      <c r="H71" s="126"/>
      <c r="I71" s="126"/>
      <c r="J71" s="126"/>
      <c r="K71" s="126"/>
      <c r="L71" s="126"/>
      <c r="M71" s="125" t="n">
        <v>-524000000000</v>
      </c>
      <c r="N71" s="125" t="n">
        <v>364000000000</v>
      </c>
      <c r="O71" s="125" t="n">
        <v>714000000000</v>
      </c>
      <c r="P71" s="125" t="n">
        <v>477000000000</v>
      </c>
      <c r="Q71" s="125" t="n">
        <v>-21000000000</v>
      </c>
      <c r="R71" s="125" t="n">
        <v>-175000000000</v>
      </c>
      <c r="S71" s="125"/>
      <c r="T71" s="125"/>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Format="false" ht="16.5" hidden="false" customHeight="false" outlineLevel="0" collapsed="false">
      <c r="B72" s="44" t="s">
        <v>415</v>
      </c>
      <c r="C72" s="19"/>
      <c r="D72" s="126"/>
      <c r="E72" s="137"/>
      <c r="F72" s="126"/>
      <c r="G72" s="126"/>
      <c r="H72" s="126"/>
      <c r="I72" s="126"/>
      <c r="J72" s="126"/>
      <c r="K72" s="126"/>
      <c r="L72" s="126"/>
      <c r="M72" s="125"/>
      <c r="N72" s="125" t="n">
        <v>-164000000000</v>
      </c>
      <c r="O72" s="125" t="n">
        <v>-59000000000</v>
      </c>
      <c r="P72" s="125" t="n">
        <v>-84000000000</v>
      </c>
      <c r="Q72" s="125" t="n">
        <v>-195000000000</v>
      </c>
      <c r="R72" s="125" t="n">
        <v>0</v>
      </c>
      <c r="S72" s="125"/>
      <c r="T72" s="125"/>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Format="false" ht="16.5" hidden="false" customHeight="false" outlineLevel="0" collapsed="false">
      <c r="B73" s="30" t="s">
        <v>416</v>
      </c>
      <c r="C73" s="19"/>
      <c r="D73" s="126"/>
      <c r="E73" s="137"/>
      <c r="F73" s="126"/>
      <c r="G73" s="126"/>
      <c r="H73" s="126"/>
      <c r="I73" s="126"/>
      <c r="J73" s="126"/>
      <c r="K73" s="126"/>
      <c r="L73" s="126"/>
      <c r="M73" s="125" t="n">
        <v>0</v>
      </c>
      <c r="N73" s="125" t="n">
        <v>-1000000000</v>
      </c>
      <c r="O73" s="125" t="n">
        <v>0</v>
      </c>
      <c r="P73" s="125" t="n">
        <v>8000000000</v>
      </c>
      <c r="Q73" s="125" t="n">
        <v>0</v>
      </c>
      <c r="R73" s="125" t="n">
        <v>514000000000</v>
      </c>
      <c r="S73" s="125"/>
      <c r="T73" s="125"/>
      <c r="Y73" s="6"/>
      <c r="Z73" s="6"/>
      <c r="AA73" s="6"/>
      <c r="AB73" s="6"/>
      <c r="AC73" s="6"/>
      <c r="AD73" s="6"/>
      <c r="AE73" s="6"/>
      <c r="AF73" s="6"/>
      <c r="AG73" s="6"/>
      <c r="AH73" s="6"/>
      <c r="AI73" s="6"/>
      <c r="AJ73" s="6"/>
      <c r="AK73" s="6"/>
      <c r="AL73" s="6"/>
      <c r="AM73" s="6"/>
      <c r="AN73" s="6"/>
      <c r="AO73" s="6"/>
      <c r="AP73" s="6"/>
      <c r="AQ73" s="6"/>
      <c r="AR73" s="6"/>
      <c r="AS73" s="6"/>
      <c r="AT73" s="6"/>
      <c r="AU73" s="6"/>
      <c r="AV73" s="6"/>
      <c r="AW73" s="6"/>
    </row>
    <row r="74" customFormat="false" ht="16.5" hidden="false" customHeight="false" outlineLevel="0" collapsed="false">
      <c r="B74" s="30" t="s">
        <v>417</v>
      </c>
      <c r="C74" s="19"/>
      <c r="D74" s="126"/>
      <c r="E74" s="137"/>
      <c r="F74" s="126"/>
      <c r="G74" s="126"/>
      <c r="H74" s="126"/>
      <c r="I74" s="126"/>
      <c r="J74" s="126"/>
      <c r="K74" s="126"/>
      <c r="L74" s="126"/>
      <c r="M74" s="125" t="n">
        <v>376000000000</v>
      </c>
      <c r="N74" s="125" t="n">
        <v>-297000000000</v>
      </c>
      <c r="O74" s="125" t="n">
        <v>-120000000000</v>
      </c>
      <c r="P74" s="125" t="n">
        <v>-253000000000</v>
      </c>
      <c r="Q74" s="125" t="n">
        <v>116000000000</v>
      </c>
      <c r="R74" s="125" t="n">
        <v>-23000000000</v>
      </c>
      <c r="S74" s="125"/>
      <c r="T74" s="125"/>
      <c r="Y74" s="6"/>
      <c r="Z74" s="6"/>
      <c r="AA74" s="6"/>
      <c r="AB74" s="6"/>
      <c r="AC74" s="6"/>
      <c r="AD74" s="6"/>
      <c r="AE74" s="6"/>
      <c r="AF74" s="6"/>
      <c r="AG74" s="6"/>
      <c r="AH74" s="6"/>
      <c r="AI74" s="6"/>
      <c r="AJ74" s="6"/>
      <c r="AK74" s="6"/>
      <c r="AL74" s="6"/>
      <c r="AM74" s="6"/>
      <c r="AN74" s="6"/>
      <c r="AO74" s="6"/>
      <c r="AP74" s="6"/>
      <c r="AQ74" s="6"/>
      <c r="AR74" s="6"/>
      <c r="AS74" s="6"/>
      <c r="AT74" s="6"/>
      <c r="AU74" s="6"/>
      <c r="AV74" s="6"/>
      <c r="AW74" s="6"/>
    </row>
    <row r="75" customFormat="false" ht="16.5" hidden="false" customHeight="false" outlineLevel="0" collapsed="false">
      <c r="B75" s="30" t="s">
        <v>202</v>
      </c>
      <c r="C75" s="30"/>
      <c r="D75" s="126"/>
      <c r="E75" s="137"/>
      <c r="F75" s="126"/>
      <c r="G75" s="126"/>
      <c r="H75" s="126"/>
      <c r="I75" s="126"/>
      <c r="J75" s="126"/>
      <c r="K75" s="126"/>
      <c r="L75" s="126"/>
      <c r="M75" s="125" t="n">
        <v>16000000000</v>
      </c>
      <c r="N75" s="125" t="n">
        <v>13000000000</v>
      </c>
      <c r="O75" s="125" t="n">
        <v>145000000000</v>
      </c>
      <c r="P75" s="125" t="n">
        <v>361000000000</v>
      </c>
      <c r="Q75" s="125" t="n">
        <v>0</v>
      </c>
      <c r="R75" s="125" t="n">
        <v>0</v>
      </c>
      <c r="S75" s="125"/>
      <c r="T75" s="125"/>
      <c r="Y75" s="6"/>
      <c r="Z75" s="6"/>
      <c r="AA75" s="6"/>
      <c r="AB75" s="6"/>
      <c r="AC75" s="6"/>
      <c r="AD75" s="6"/>
      <c r="AE75" s="6"/>
      <c r="AF75" s="6"/>
      <c r="AG75" s="6"/>
      <c r="AH75" s="6"/>
      <c r="AI75" s="6"/>
      <c r="AJ75" s="6"/>
      <c r="AK75" s="6"/>
      <c r="AL75" s="6"/>
      <c r="AM75" s="6"/>
      <c r="AN75" s="6"/>
      <c r="AO75" s="6"/>
      <c r="AP75" s="6"/>
      <c r="AQ75" s="6"/>
      <c r="AR75" s="6"/>
      <c r="AS75" s="6"/>
      <c r="AT75" s="6"/>
      <c r="AU75" s="6"/>
      <c r="AV75" s="6"/>
      <c r="AW75" s="6"/>
    </row>
    <row r="76" customFormat="false" ht="16.5" hidden="false" customHeight="false" outlineLevel="0" collapsed="false">
      <c r="B76" s="30" t="s">
        <v>418</v>
      </c>
      <c r="C76" s="19"/>
      <c r="D76" s="126"/>
      <c r="E76" s="137"/>
      <c r="F76" s="126"/>
      <c r="G76" s="126"/>
      <c r="H76" s="126"/>
      <c r="I76" s="126"/>
      <c r="J76" s="126"/>
      <c r="K76" s="126"/>
      <c r="L76" s="126"/>
      <c r="M76" s="125" t="n">
        <v>16000000000</v>
      </c>
      <c r="N76" s="125" t="n">
        <v>13000000000</v>
      </c>
      <c r="O76" s="125" t="n">
        <v>145000000000</v>
      </c>
      <c r="P76" s="125" t="n">
        <v>361000000000</v>
      </c>
      <c r="Q76" s="125" t="n">
        <v>0</v>
      </c>
      <c r="R76" s="125" t="n">
        <v>0</v>
      </c>
      <c r="S76" s="125"/>
      <c r="T76" s="125"/>
      <c r="Y76" s="6"/>
      <c r="Z76" s="6"/>
      <c r="AA76" s="6"/>
      <c r="AB76" s="6"/>
      <c r="AC76" s="6"/>
      <c r="AD76" s="6"/>
      <c r="AE76" s="6"/>
      <c r="AF76" s="6"/>
      <c r="AG76" s="6"/>
      <c r="AH76" s="6"/>
      <c r="AI76" s="6"/>
      <c r="AJ76" s="6"/>
      <c r="AK76" s="6"/>
      <c r="AL76" s="6"/>
      <c r="AM76" s="6"/>
      <c r="AN76" s="6"/>
      <c r="AO76" s="6"/>
      <c r="AP76" s="6"/>
      <c r="AQ76" s="6"/>
      <c r="AR76" s="6"/>
      <c r="AS76" s="6"/>
      <c r="AT76" s="6"/>
      <c r="AU76" s="6"/>
      <c r="AV76" s="6"/>
      <c r="AW76" s="6"/>
    </row>
    <row r="77" customFormat="false" ht="16.5" hidden="false" customHeight="false" outlineLevel="0" collapsed="false">
      <c r="B77" s="30" t="s">
        <v>419</v>
      </c>
      <c r="C77" s="19"/>
      <c r="D77" s="126"/>
      <c r="E77" s="137"/>
      <c r="F77" s="126"/>
      <c r="G77" s="126"/>
      <c r="H77" s="126"/>
      <c r="I77" s="126"/>
      <c r="J77" s="126"/>
      <c r="K77" s="126"/>
      <c r="L77" s="126"/>
      <c r="M77" s="125" t="n">
        <v>350000000000</v>
      </c>
      <c r="N77" s="125" t="n">
        <v>-288000000000</v>
      </c>
      <c r="O77" s="125" t="n">
        <v>-13000000000</v>
      </c>
      <c r="P77" s="125" t="n">
        <v>-9000000000</v>
      </c>
      <c r="Q77" s="125" t="n">
        <v>171000000000</v>
      </c>
      <c r="R77" s="125" t="n">
        <v>1149000000000</v>
      </c>
      <c r="S77" s="125" t="n">
        <v>428000000000</v>
      </c>
      <c r="T77" s="125" t="n">
        <v>205000000000</v>
      </c>
      <c r="Y77" s="6"/>
      <c r="Z77" s="6"/>
      <c r="AA77" s="6"/>
      <c r="AB77" s="6"/>
      <c r="AC77" s="6"/>
      <c r="AD77" s="6"/>
      <c r="AE77" s="6"/>
      <c r="AF77" s="6"/>
      <c r="AG77" s="6"/>
      <c r="AH77" s="6"/>
      <c r="AI77" s="6"/>
      <c r="AJ77" s="6"/>
      <c r="AK77" s="6"/>
      <c r="AL77" s="6"/>
      <c r="AM77" s="6"/>
      <c r="AN77" s="6"/>
      <c r="AO77" s="6"/>
      <c r="AP77" s="6"/>
      <c r="AQ77" s="6"/>
      <c r="AR77" s="6"/>
      <c r="AS77" s="6"/>
      <c r="AT77" s="6"/>
      <c r="AU77" s="6"/>
      <c r="AV77" s="6"/>
      <c r="AW77" s="6"/>
    </row>
    <row r="78" customFormat="false" ht="16.5" hidden="false" customHeight="false" outlineLevel="0" collapsed="false">
      <c r="B78" s="30" t="s">
        <v>199</v>
      </c>
      <c r="C78" s="30"/>
      <c r="D78" s="126"/>
      <c r="E78" s="137"/>
      <c r="F78" s="126"/>
      <c r="G78" s="126"/>
      <c r="H78" s="126"/>
      <c r="I78" s="126"/>
      <c r="J78" s="126"/>
      <c r="K78" s="126"/>
      <c r="L78" s="126"/>
      <c r="M78" s="125" t="n">
        <v>276000000000</v>
      </c>
      <c r="N78" s="125" t="n">
        <v>-304000000000</v>
      </c>
      <c r="O78" s="125" t="n">
        <v>-64000000000</v>
      </c>
      <c r="P78" s="125" t="n">
        <v>-227000000000</v>
      </c>
      <c r="Q78" s="125" t="n">
        <v>-12000000000</v>
      </c>
      <c r="R78" s="125" t="n">
        <v>712000000000</v>
      </c>
      <c r="S78" s="125" t="n">
        <v>211000000000</v>
      </c>
      <c r="T78" s="125" t="n">
        <v>98000000000</v>
      </c>
      <c r="Y78" s="6"/>
      <c r="Z78" s="6"/>
      <c r="AA78" s="6"/>
      <c r="AB78" s="6"/>
      <c r="AC78" s="6"/>
      <c r="AD78" s="6"/>
      <c r="AE78" s="6"/>
      <c r="AF78" s="6"/>
      <c r="AG78" s="6"/>
      <c r="AH78" s="6"/>
      <c r="AI78" s="6"/>
      <c r="AJ78" s="6"/>
      <c r="AK78" s="6"/>
      <c r="AL78" s="6"/>
      <c r="AM78" s="6"/>
      <c r="AN78" s="6"/>
      <c r="AO78" s="6"/>
      <c r="AP78" s="6"/>
      <c r="AQ78" s="6"/>
      <c r="AR78" s="6"/>
      <c r="AS78" s="6"/>
      <c r="AT78" s="6"/>
      <c r="AU78" s="6"/>
      <c r="AV78" s="6"/>
      <c r="AW78" s="6"/>
    </row>
    <row r="79" customFormat="false" ht="16.5" hidden="false" customHeight="false" outlineLevel="0" collapsed="false">
      <c r="B79" s="30" t="s">
        <v>420</v>
      </c>
      <c r="C79" s="19"/>
      <c r="D79" s="126"/>
      <c r="E79" s="137"/>
      <c r="F79" s="126"/>
      <c r="G79" s="126"/>
      <c r="H79" s="126"/>
      <c r="I79" s="126"/>
      <c r="J79" s="126"/>
      <c r="K79" s="126"/>
      <c r="L79" s="126"/>
      <c r="M79" s="125" t="n">
        <v>-89000000000</v>
      </c>
      <c r="N79" s="125" t="n">
        <v>-78000000000</v>
      </c>
      <c r="O79" s="125" t="n">
        <v>-187000000000</v>
      </c>
      <c r="P79" s="125" t="n">
        <v>-415000000000</v>
      </c>
      <c r="Q79" s="125" t="n">
        <v>-539000000000</v>
      </c>
      <c r="R79" s="125" t="n">
        <v>-17000000000</v>
      </c>
      <c r="S79" s="125" t="n">
        <v>211000000000</v>
      </c>
      <c r="T79" s="125" t="n">
        <v>98000000000</v>
      </c>
      <c r="Y79" s="6"/>
      <c r="Z79" s="6"/>
      <c r="AA79" s="6"/>
      <c r="AB79" s="6"/>
      <c r="AC79" s="6"/>
      <c r="AD79" s="6"/>
      <c r="AE79" s="6"/>
      <c r="AF79" s="6"/>
      <c r="AG79" s="6"/>
      <c r="AH79" s="6"/>
      <c r="AI79" s="6"/>
      <c r="AJ79" s="6"/>
      <c r="AK79" s="6"/>
      <c r="AL79" s="6"/>
      <c r="AM79" s="6"/>
      <c r="AN79" s="6"/>
      <c r="AO79" s="6"/>
      <c r="AP79" s="6"/>
      <c r="AQ79" s="6"/>
      <c r="AR79" s="6"/>
      <c r="AS79" s="6"/>
      <c r="AT79" s="6"/>
      <c r="AU79" s="6"/>
      <c r="AV79" s="6"/>
      <c r="AW79" s="6"/>
    </row>
    <row r="80" customFormat="false" ht="16.5" hidden="false" customHeight="false" outlineLevel="0" collapsed="false">
      <c r="B80" s="44" t="s">
        <v>421</v>
      </c>
      <c r="C80" s="19"/>
      <c r="D80" s="126"/>
      <c r="E80" s="137"/>
      <c r="F80" s="126"/>
      <c r="G80" s="126"/>
      <c r="H80" s="126"/>
      <c r="I80" s="126"/>
      <c r="J80" s="126"/>
      <c r="K80" s="126"/>
      <c r="L80" s="126"/>
      <c r="M80" s="125"/>
      <c r="N80" s="125" t="n">
        <v>366000000000</v>
      </c>
      <c r="O80" s="125" t="n">
        <v>131000000000</v>
      </c>
      <c r="P80" s="125" t="n">
        <v>187000000000</v>
      </c>
      <c r="Q80" s="125" t="n">
        <v>113000000000</v>
      </c>
      <c r="R80" s="125" t="n">
        <v>25000000000</v>
      </c>
      <c r="S80" s="125"/>
      <c r="T80" s="125"/>
      <c r="Y80" s="6"/>
      <c r="Z80" s="6"/>
      <c r="AA80" s="6"/>
      <c r="AB80" s="6"/>
      <c r="AC80" s="6"/>
      <c r="AD80" s="6"/>
      <c r="AE80" s="6"/>
      <c r="AF80" s="6"/>
      <c r="AG80" s="6"/>
      <c r="AH80" s="6"/>
      <c r="AI80" s="6"/>
      <c r="AJ80" s="6"/>
      <c r="AK80" s="6"/>
      <c r="AL80" s="6"/>
      <c r="AM80" s="6"/>
      <c r="AN80" s="6"/>
      <c r="AO80" s="6"/>
      <c r="AP80" s="6"/>
      <c r="AQ80" s="6"/>
      <c r="AR80" s="6"/>
      <c r="AS80" s="6"/>
      <c r="AT80" s="6"/>
      <c r="AU80" s="6"/>
      <c r="AV80" s="6"/>
      <c r="AW80" s="6"/>
    </row>
    <row r="81" customFormat="false" ht="16.5" hidden="false" customHeight="false" outlineLevel="0" collapsed="false">
      <c r="B81" s="30" t="s">
        <v>422</v>
      </c>
      <c r="C81" s="30"/>
      <c r="D81" s="126"/>
      <c r="E81" s="137"/>
      <c r="F81" s="126"/>
      <c r="G81" s="126"/>
      <c r="H81" s="126"/>
      <c r="I81" s="126"/>
      <c r="J81" s="126"/>
      <c r="K81" s="126"/>
      <c r="L81" s="126"/>
      <c r="M81" s="125" t="n">
        <v>28000000000</v>
      </c>
      <c r="N81" s="125" t="n">
        <v>-68000000000</v>
      </c>
      <c r="O81" s="125" t="n">
        <v>-61000000000</v>
      </c>
      <c r="P81" s="125" t="n">
        <v>-68000000000</v>
      </c>
      <c r="Q81" s="125" t="n">
        <v>15000000000</v>
      </c>
      <c r="R81" s="125" t="n">
        <v>234000000000</v>
      </c>
      <c r="S81" s="125"/>
      <c r="T81" s="125"/>
      <c r="Y81" s="6"/>
      <c r="Z81" s="6"/>
      <c r="AA81" s="6"/>
      <c r="AB81" s="6"/>
      <c r="AC81" s="6"/>
      <c r="AD81" s="6"/>
      <c r="AE81" s="6"/>
      <c r="AF81" s="6"/>
      <c r="AG81" s="6"/>
      <c r="AH81" s="6"/>
      <c r="AI81" s="6"/>
      <c r="AJ81" s="6"/>
      <c r="AK81" s="6"/>
      <c r="AL81" s="6"/>
      <c r="AM81" s="6"/>
      <c r="AN81" s="6"/>
      <c r="AO81" s="6"/>
      <c r="AP81" s="6"/>
      <c r="AQ81" s="6"/>
      <c r="AR81" s="6"/>
      <c r="AS81" s="6"/>
      <c r="AT81" s="6"/>
      <c r="AU81" s="6"/>
      <c r="AV81" s="6"/>
      <c r="AW81" s="6"/>
    </row>
    <row r="82" customFormat="false" ht="16.5" hidden="false" customHeight="false" outlineLevel="0" collapsed="false">
      <c r="B82" s="30" t="s">
        <v>392</v>
      </c>
      <c r="C82" s="19"/>
      <c r="D82" s="126"/>
      <c r="E82" s="137"/>
      <c r="F82" s="126"/>
      <c r="G82" s="126"/>
      <c r="H82" s="126"/>
      <c r="I82" s="126"/>
      <c r="J82" s="126"/>
      <c r="K82" s="126"/>
      <c r="L82" s="126"/>
      <c r="M82" s="125" t="n">
        <v>337000000000</v>
      </c>
      <c r="N82" s="125" t="n">
        <v>-158000000000</v>
      </c>
      <c r="O82" s="125" t="n">
        <v>184000000000</v>
      </c>
      <c r="P82" s="125" t="n">
        <v>256000000000</v>
      </c>
      <c r="Q82" s="125" t="n">
        <v>512000000000</v>
      </c>
      <c r="R82" s="125" t="n">
        <v>494000000000</v>
      </c>
      <c r="S82" s="125"/>
      <c r="T82" s="125"/>
      <c r="Y82" s="6"/>
      <c r="Z82" s="6"/>
      <c r="AA82" s="6"/>
      <c r="AB82" s="6"/>
      <c r="AC82" s="6"/>
      <c r="AD82" s="6"/>
      <c r="AE82" s="6"/>
      <c r="AF82" s="6"/>
      <c r="AG82" s="6"/>
      <c r="AH82" s="6"/>
      <c r="AI82" s="6"/>
      <c r="AJ82" s="6"/>
      <c r="AK82" s="6"/>
      <c r="AL82" s="6"/>
      <c r="AM82" s="6"/>
      <c r="AN82" s="6"/>
      <c r="AO82" s="6"/>
      <c r="AP82" s="6"/>
      <c r="AQ82" s="6"/>
      <c r="AR82" s="6"/>
      <c r="AS82" s="6"/>
      <c r="AT82" s="6"/>
      <c r="AU82" s="6"/>
      <c r="AV82" s="6"/>
      <c r="AW82" s="6"/>
    </row>
    <row r="83" customFormat="false" ht="16.5" hidden="false" customHeight="false" outlineLevel="0" collapsed="false">
      <c r="B83" s="44" t="s">
        <v>423</v>
      </c>
      <c r="C83" s="19"/>
      <c r="D83" s="126"/>
      <c r="E83" s="137"/>
      <c r="F83" s="126"/>
      <c r="G83" s="126"/>
      <c r="H83" s="126"/>
      <c r="I83" s="126"/>
      <c r="J83" s="126"/>
      <c r="K83" s="126"/>
      <c r="L83" s="126"/>
      <c r="M83" s="125"/>
      <c r="N83" s="125" t="n">
        <v>140000000000</v>
      </c>
      <c r="O83" s="125" t="n">
        <v>154000000000</v>
      </c>
      <c r="P83" s="125" t="n">
        <v>220000000000</v>
      </c>
      <c r="Q83" s="125" t="n">
        <v>72000000000</v>
      </c>
      <c r="R83" s="125"/>
      <c r="S83" s="125"/>
      <c r="T83" s="125"/>
      <c r="Y83" s="6"/>
      <c r="Z83" s="6"/>
      <c r="AA83" s="6"/>
      <c r="AB83" s="6"/>
      <c r="AC83" s="6"/>
      <c r="AD83" s="6"/>
      <c r="AE83" s="6"/>
      <c r="AF83" s="6"/>
      <c r="AG83" s="6"/>
      <c r="AH83" s="6"/>
      <c r="AI83" s="6"/>
      <c r="AJ83" s="6"/>
      <c r="AK83" s="6"/>
      <c r="AL83" s="6"/>
      <c r="AM83" s="6"/>
      <c r="AN83" s="6"/>
      <c r="AO83" s="6"/>
      <c r="AP83" s="6"/>
      <c r="AQ83" s="6"/>
      <c r="AR83" s="6"/>
      <c r="AS83" s="6"/>
      <c r="AT83" s="6"/>
      <c r="AU83" s="6"/>
      <c r="AV83" s="6"/>
      <c r="AW83" s="6"/>
    </row>
    <row r="84" customFormat="false" ht="16.5" hidden="false" customHeight="false" outlineLevel="0" collapsed="false">
      <c r="B84" s="44" t="s">
        <v>424</v>
      </c>
      <c r="C84" s="19"/>
      <c r="D84" s="126"/>
      <c r="E84" s="137"/>
      <c r="F84" s="126"/>
      <c r="G84" s="126"/>
      <c r="H84" s="126"/>
      <c r="I84" s="126"/>
      <c r="J84" s="126"/>
      <c r="K84" s="126"/>
      <c r="L84" s="126"/>
      <c r="M84" s="125"/>
      <c r="N84" s="125" t="n">
        <v>-530000000000</v>
      </c>
      <c r="O84" s="125" t="n">
        <v>-190000000000</v>
      </c>
      <c r="P84" s="125" t="n">
        <v>-271000000000</v>
      </c>
      <c r="Q84" s="125" t="n">
        <v>-308000000000</v>
      </c>
      <c r="R84" s="125"/>
      <c r="S84" s="125"/>
      <c r="T84" s="125"/>
      <c r="Y84" s="6"/>
      <c r="Z84" s="6"/>
      <c r="AA84" s="6"/>
      <c r="AB84" s="6"/>
      <c r="AC84" s="6"/>
      <c r="AD84" s="6"/>
      <c r="AE84" s="6"/>
      <c r="AF84" s="6"/>
      <c r="AG84" s="6"/>
      <c r="AH84" s="6"/>
      <c r="AI84" s="6"/>
      <c r="AJ84" s="6"/>
      <c r="AK84" s="6"/>
      <c r="AL84" s="6"/>
      <c r="AM84" s="6"/>
      <c r="AN84" s="6"/>
      <c r="AO84" s="6"/>
      <c r="AP84" s="6"/>
      <c r="AQ84" s="6"/>
      <c r="AR84" s="6"/>
      <c r="AS84" s="6"/>
      <c r="AT84" s="6"/>
      <c r="AU84" s="6"/>
      <c r="AV84" s="6"/>
      <c r="AW84" s="6"/>
    </row>
    <row r="85" customFormat="false" ht="16.5" hidden="false" customHeight="false" outlineLevel="0" collapsed="false">
      <c r="B85" s="30" t="s">
        <v>202</v>
      </c>
      <c r="C85" s="30"/>
      <c r="D85" s="126"/>
      <c r="E85" s="137"/>
      <c r="F85" s="126"/>
      <c r="G85" s="126"/>
      <c r="H85" s="126"/>
      <c r="I85" s="126"/>
      <c r="J85" s="126"/>
      <c r="K85" s="126"/>
      <c r="L85" s="126"/>
      <c r="M85" s="125" t="n">
        <v>74000000000</v>
      </c>
      <c r="N85" s="125" t="n">
        <v>16000000000</v>
      </c>
      <c r="O85" s="125" t="n">
        <v>51000000000</v>
      </c>
      <c r="P85" s="125" t="n">
        <v>218000000000</v>
      </c>
      <c r="Q85" s="125" t="n">
        <v>183000000000</v>
      </c>
      <c r="R85" s="125" t="n">
        <v>438000000000</v>
      </c>
      <c r="S85" s="125" t="n">
        <v>217000000000</v>
      </c>
      <c r="T85" s="125" t="n">
        <v>107000000000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row>
    <row r="86" customFormat="false" ht="16.5" hidden="false" customHeight="false" outlineLevel="0" collapsed="false">
      <c r="B86" s="30" t="s">
        <v>420</v>
      </c>
      <c r="C86" s="19"/>
      <c r="D86" s="126"/>
      <c r="E86" s="137"/>
      <c r="F86" s="126"/>
      <c r="G86" s="126"/>
      <c r="H86" s="126"/>
      <c r="I86" s="126"/>
      <c r="J86" s="126"/>
      <c r="K86" s="126"/>
      <c r="L86" s="126"/>
      <c r="M86" s="125" t="n">
        <v>111000000000</v>
      </c>
      <c r="N86" s="125" t="n">
        <v>16000000000</v>
      </c>
      <c r="O86" s="125" t="n">
        <v>51000000000</v>
      </c>
      <c r="P86" s="125" t="n">
        <v>218000000000</v>
      </c>
      <c r="Q86" s="125" t="n">
        <v>183000000000</v>
      </c>
      <c r="R86" s="125" t="n">
        <v>438000000000</v>
      </c>
      <c r="S86" s="125" t="n">
        <v>217000000000</v>
      </c>
      <c r="T86" s="125" t="n">
        <v>107000000000</v>
      </c>
      <c r="Y86" s="6"/>
      <c r="Z86" s="6"/>
      <c r="AA86" s="6"/>
      <c r="AB86" s="6"/>
      <c r="AC86" s="6"/>
      <c r="AD86" s="6"/>
      <c r="AE86" s="6"/>
      <c r="AF86" s="6"/>
      <c r="AG86" s="6"/>
      <c r="AH86" s="6"/>
      <c r="AI86" s="6"/>
      <c r="AJ86" s="6"/>
      <c r="AK86" s="6"/>
      <c r="AL86" s="6"/>
      <c r="AM86" s="6"/>
      <c r="AN86" s="6"/>
      <c r="AO86" s="6"/>
      <c r="AP86" s="6"/>
      <c r="AQ86" s="6"/>
      <c r="AR86" s="6"/>
      <c r="AS86" s="6"/>
      <c r="AT86" s="6"/>
      <c r="AU86" s="6"/>
      <c r="AV86" s="6"/>
      <c r="AW86" s="6"/>
    </row>
    <row r="87" customFormat="false" ht="16.5" hidden="false" customHeight="false" outlineLevel="0" collapsed="false">
      <c r="B87" s="30" t="s">
        <v>390</v>
      </c>
      <c r="C87" s="30"/>
      <c r="D87" s="126"/>
      <c r="E87" s="137"/>
      <c r="F87" s="126"/>
      <c r="G87" s="126"/>
      <c r="H87" s="126"/>
      <c r="I87" s="126"/>
      <c r="J87" s="126"/>
      <c r="K87" s="126"/>
      <c r="L87" s="126"/>
      <c r="M87" s="125" t="n">
        <v>380000000000</v>
      </c>
      <c r="N87" s="125" t="n">
        <v>154000000000</v>
      </c>
      <c r="O87" s="125" t="n">
        <v>186000000000</v>
      </c>
      <c r="P87" s="125" t="n">
        <v>384000000000</v>
      </c>
      <c r="Q87" s="125" t="n">
        <v>380000000000</v>
      </c>
      <c r="R87" s="125" t="n">
        <v>732000000000</v>
      </c>
      <c r="S87" s="125" t="n">
        <v>351000000000</v>
      </c>
      <c r="T87" s="125" t="n">
        <v>494000000000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row>
    <row r="88" customFormat="false" ht="16.5" hidden="false" customHeight="false" outlineLevel="0" collapsed="false">
      <c r="B88" s="30" t="s">
        <v>394</v>
      </c>
      <c r="C88" s="30"/>
      <c r="D88" s="126"/>
      <c r="E88" s="137"/>
      <c r="F88" s="126"/>
      <c r="G88" s="126"/>
      <c r="H88" s="126"/>
      <c r="I88" s="126"/>
      <c r="J88" s="126"/>
      <c r="K88" s="126"/>
      <c r="L88" s="126"/>
      <c r="M88" s="125" t="n">
        <v>-269000000000</v>
      </c>
      <c r="N88" s="125" t="n">
        <v>-138000000000</v>
      </c>
      <c r="O88" s="125" t="n">
        <v>-135000000000</v>
      </c>
      <c r="P88" s="125" t="n">
        <v>-166000000000</v>
      </c>
      <c r="Q88" s="125" t="n">
        <v>-197000000000</v>
      </c>
      <c r="R88" s="125" t="n">
        <v>-294000000000</v>
      </c>
      <c r="S88" s="125" t="n">
        <v>-134000000000</v>
      </c>
      <c r="T88" s="125" t="n">
        <v>-387000000000</v>
      </c>
      <c r="Y88" s="6"/>
      <c r="Z88" s="6"/>
      <c r="AA88" s="6"/>
      <c r="AB88" s="6"/>
      <c r="AC88" s="6"/>
      <c r="AD88" s="6"/>
      <c r="AE88" s="6"/>
      <c r="AF88" s="6"/>
      <c r="AG88" s="6"/>
      <c r="AH88" s="6"/>
      <c r="AI88" s="6"/>
      <c r="AJ88" s="6"/>
      <c r="AK88" s="6"/>
      <c r="AL88" s="6"/>
      <c r="AM88" s="6"/>
      <c r="AN88" s="6"/>
      <c r="AO88" s="6"/>
      <c r="AP88" s="6"/>
      <c r="AQ88" s="6"/>
      <c r="AR88" s="6"/>
      <c r="AS88" s="6"/>
      <c r="AT88" s="6"/>
      <c r="AU88" s="6"/>
      <c r="AV88" s="6"/>
      <c r="AW88" s="6"/>
    </row>
    <row r="89" customFormat="false" ht="16.5" hidden="false" customHeight="false" outlineLevel="0" collapsed="false">
      <c r="B89" s="30" t="s">
        <v>392</v>
      </c>
      <c r="C89" s="19"/>
      <c r="D89" s="126"/>
      <c r="E89" s="137"/>
      <c r="F89" s="126"/>
      <c r="G89" s="126"/>
      <c r="H89" s="126"/>
      <c r="I89" s="126"/>
      <c r="J89" s="126"/>
      <c r="K89" s="126"/>
      <c r="L89" s="126"/>
      <c r="M89" s="125" t="n">
        <v>-36000000000</v>
      </c>
      <c r="N89" s="125" t="n">
        <v>0</v>
      </c>
      <c r="O89" s="125" t="n">
        <v>0</v>
      </c>
      <c r="P89" s="125" t="n">
        <v>0</v>
      </c>
      <c r="Q89" s="125" t="n">
        <v>0</v>
      </c>
      <c r="R89" s="125" t="n">
        <v>0</v>
      </c>
      <c r="S89" s="125" t="n">
        <v>0</v>
      </c>
      <c r="T89" s="125" t="n">
        <v>0</v>
      </c>
      <c r="Y89" s="6"/>
      <c r="Z89" s="6"/>
      <c r="AA89" s="6"/>
      <c r="AB89" s="6"/>
      <c r="AC89" s="6"/>
      <c r="AD89" s="6"/>
      <c r="AE89" s="6"/>
      <c r="AF89" s="6"/>
      <c r="AG89" s="6"/>
      <c r="AH89" s="6"/>
      <c r="AI89" s="6"/>
      <c r="AJ89" s="6"/>
      <c r="AK89" s="6"/>
      <c r="AL89" s="6"/>
      <c r="AM89" s="6"/>
      <c r="AN89" s="6"/>
      <c r="AO89" s="6"/>
      <c r="AP89" s="6"/>
      <c r="AQ89" s="6"/>
      <c r="AR89" s="6"/>
      <c r="AS89" s="6"/>
      <c r="AT89" s="6"/>
      <c r="AU89" s="6"/>
      <c r="AV89" s="6"/>
      <c r="AW89" s="6"/>
    </row>
    <row r="90" customFormat="false" ht="15" hidden="false" customHeight="false" outlineLevel="0" collapsed="false">
      <c r="B90" s="113"/>
      <c r="Y90" s="6"/>
      <c r="Z90" s="6"/>
      <c r="AA90" s="6"/>
      <c r="AB90" s="6"/>
      <c r="AC90" s="6"/>
      <c r="AD90" s="6"/>
      <c r="AE90" s="6"/>
      <c r="AF90" s="6"/>
      <c r="AG90" s="6"/>
      <c r="AH90" s="6"/>
      <c r="AI90" s="6"/>
      <c r="AJ90" s="6"/>
      <c r="AK90" s="6"/>
      <c r="AL90" s="6"/>
      <c r="AM90" s="6"/>
      <c r="AN90" s="6"/>
      <c r="AO90" s="6"/>
      <c r="AP90" s="6"/>
      <c r="AQ90" s="6"/>
      <c r="AR90" s="6"/>
      <c r="AS90" s="6"/>
      <c r="AT90" s="6"/>
      <c r="AU90" s="6"/>
      <c r="AV90" s="6"/>
      <c r="AW90" s="6"/>
    </row>
    <row r="91" customFormat="false" ht="15" hidden="false" customHeight="false" outlineLevel="0" collapsed="false">
      <c r="D91" s="19"/>
      <c r="E91" s="19"/>
      <c r="J91" s="0" t="s">
        <v>127</v>
      </c>
      <c r="K91" s="0" t="s">
        <v>127</v>
      </c>
      <c r="L91" s="0" t="s">
        <v>128</v>
      </c>
      <c r="M91" s="0" t="s">
        <v>425</v>
      </c>
      <c r="N91" s="0" t="s">
        <v>425</v>
      </c>
      <c r="O91" s="0" t="s">
        <v>425</v>
      </c>
      <c r="P91" s="0" t="s">
        <v>425</v>
      </c>
      <c r="Q91" s="0" t="s">
        <v>425</v>
      </c>
      <c r="R91" s="0" t="s">
        <v>425</v>
      </c>
      <c r="S91" s="0" t="s">
        <v>425</v>
      </c>
      <c r="T91" s="0" t="s">
        <v>425</v>
      </c>
      <c r="Y91" s="6"/>
      <c r="Z91" s="6"/>
      <c r="AA91" s="6"/>
      <c r="AB91" s="6"/>
      <c r="AC91" s="6"/>
      <c r="AD91" s="6"/>
      <c r="AE91" s="6"/>
      <c r="AF91" s="6"/>
      <c r="AG91" s="6"/>
      <c r="AH91" s="6"/>
      <c r="AI91" s="6"/>
      <c r="AJ91" s="6"/>
      <c r="AK91" s="6"/>
      <c r="AL91" s="6"/>
      <c r="AM91" s="6"/>
      <c r="AN91" s="6"/>
      <c r="AO91" s="6"/>
      <c r="AP91" s="6"/>
      <c r="AQ91" s="6"/>
      <c r="AR91" s="6"/>
      <c r="AS91" s="6"/>
      <c r="AT91" s="6"/>
      <c r="AU91" s="6"/>
      <c r="AV91" s="6"/>
      <c r="AW91" s="6"/>
    </row>
    <row r="92" customFormat="false" ht="15" hidden="false" customHeight="false" outlineLevel="0" collapsed="false">
      <c r="Y92" s="6"/>
      <c r="Z92" s="6"/>
      <c r="AA92" s="6"/>
      <c r="AB92" s="6"/>
      <c r="AC92" s="6"/>
      <c r="AD92" s="6"/>
      <c r="AE92" s="6"/>
      <c r="AF92" s="6"/>
      <c r="AG92" s="6"/>
      <c r="AH92" s="6"/>
      <c r="AI92" s="6"/>
      <c r="AJ92" s="6"/>
      <c r="AK92" s="6"/>
      <c r="AL92" s="6"/>
      <c r="AM92" s="6"/>
      <c r="AN92" s="6"/>
      <c r="AO92" s="6"/>
      <c r="AP92" s="6"/>
      <c r="AQ92" s="6"/>
      <c r="AR92" s="6"/>
      <c r="AS92" s="6"/>
      <c r="AT92" s="6"/>
      <c r="AU92" s="6"/>
      <c r="AV92" s="6"/>
      <c r="AW92" s="6"/>
    </row>
    <row r="93" customFormat="false" ht="15" hidden="false" customHeight="false" outlineLevel="0" collapsed="false">
      <c r="B93" s="0" t="s">
        <v>33</v>
      </c>
      <c r="J93" s="143" t="n">
        <f aca="false">J6-J7-J13</f>
        <v>0</v>
      </c>
      <c r="K93" s="143" t="n">
        <f aca="false">K6-K7-K13</f>
        <v>0</v>
      </c>
      <c r="L93" s="143" t="n">
        <f aca="false">L6-L7-L13</f>
        <v>0</v>
      </c>
      <c r="M93" s="143" t="n">
        <f aca="false">M6-M7-M13</f>
        <v>0</v>
      </c>
      <c r="N93" s="143" t="n">
        <f aca="false">N6-N7-N13</f>
        <v>0</v>
      </c>
      <c r="O93" s="143" t="n">
        <f aca="false">O6-O7-O13</f>
        <v>0</v>
      </c>
      <c r="P93" s="143" t="n">
        <f aca="false">P6-P7-P13</f>
        <v>0</v>
      </c>
      <c r="Q93" s="143" t="n">
        <f aca="false">Q6-Q7-Q13</f>
        <v>0</v>
      </c>
      <c r="R93" s="143" t="n">
        <f aca="false">R6-R7-R13</f>
        <v>0</v>
      </c>
      <c r="S93" s="143" t="n">
        <f aca="false">S6-S7-S13</f>
        <v>0</v>
      </c>
      <c r="T93" s="143" t="n">
        <f aca="false">T6-T7-T13</f>
        <v>0</v>
      </c>
      <c r="Y93" s="6"/>
      <c r="Z93" s="6"/>
      <c r="AA93" s="6"/>
      <c r="AB93" s="6"/>
      <c r="AC93" s="6"/>
      <c r="AD93" s="6"/>
      <c r="AE93" s="6"/>
      <c r="AF93" s="6"/>
      <c r="AG93" s="6"/>
      <c r="AH93" s="6"/>
      <c r="AI93" s="6"/>
      <c r="AJ93" s="6"/>
      <c r="AK93" s="6"/>
      <c r="AL93" s="6"/>
      <c r="AM93" s="6"/>
      <c r="AN93" s="6"/>
      <c r="AO93" s="6"/>
      <c r="AP93" s="6"/>
      <c r="AQ93" s="6"/>
      <c r="AR93" s="6"/>
      <c r="AS93" s="6"/>
      <c r="AT93" s="6"/>
      <c r="AU93" s="6"/>
      <c r="AV93" s="6"/>
      <c r="AW93" s="6"/>
    </row>
    <row r="94" customFormat="false" ht="15" hidden="false" customHeight="false" outlineLevel="0" collapsed="false">
      <c r="B94" s="0" t="s">
        <v>426</v>
      </c>
      <c r="D94" s="114"/>
      <c r="E94" s="114"/>
      <c r="F94" s="114"/>
      <c r="G94" s="114"/>
      <c r="H94" s="114"/>
      <c r="I94" s="114"/>
      <c r="J94" s="114" t="n">
        <f aca="false">J7-J8-J13-J12</f>
        <v>0</v>
      </c>
      <c r="K94" s="114" t="n">
        <f aca="false">K7-K8-K13-K12</f>
        <v>-0.00048828125</v>
      </c>
      <c r="L94" s="114" t="n">
        <f aca="false">L7-L8-L13-L12</f>
        <v>0</v>
      </c>
      <c r="M94" s="114" t="n">
        <f aca="false">M7-M8-M11-M13-M14</f>
        <v>1000000000</v>
      </c>
      <c r="N94" s="114" t="n">
        <f aca="false">N7-N8-N11-N13-N14</f>
        <v>0</v>
      </c>
      <c r="O94" s="114" t="n">
        <f aca="false">O7-O8-O11-O13-O14</f>
        <v>0</v>
      </c>
      <c r="P94" s="114" t="n">
        <f aca="false">P7-P8-P11-P13-P14</f>
        <v>-1000000000</v>
      </c>
      <c r="Q94" s="114" t="n">
        <f aca="false">Q7-Q8-Q11-Q13-Q14</f>
        <v>0</v>
      </c>
      <c r="R94" s="114" t="n">
        <f aca="false">R7-R8-R11-R13-R14</f>
        <v>0</v>
      </c>
      <c r="S94" s="114" t="n">
        <f aca="false">S7-S8-S11-S13-S14</f>
        <v>-1000000000</v>
      </c>
      <c r="T94" s="114" t="n">
        <f aca="false">T7-T8-T11-T13-T14</f>
        <v>0</v>
      </c>
      <c r="Y94" s="6"/>
      <c r="Z94" s="6"/>
      <c r="AA94" s="6"/>
      <c r="AB94" s="6"/>
      <c r="AC94" s="6"/>
      <c r="AD94" s="6"/>
      <c r="AE94" s="6"/>
      <c r="AF94" s="6"/>
      <c r="AG94" s="6"/>
      <c r="AH94" s="6"/>
      <c r="AI94" s="6"/>
      <c r="AJ94" s="6"/>
      <c r="AK94" s="6"/>
      <c r="AL94" s="6"/>
      <c r="AM94" s="6"/>
      <c r="AN94" s="6"/>
      <c r="AO94" s="6"/>
      <c r="AP94" s="6"/>
      <c r="AQ94" s="6"/>
      <c r="AR94" s="6"/>
      <c r="AS94" s="6"/>
      <c r="AT94" s="6"/>
      <c r="AU94" s="6"/>
      <c r="AV94" s="6"/>
      <c r="AW94" s="6"/>
    </row>
    <row r="95" customFormat="false" ht="15" hidden="false" customHeight="false" outlineLevel="0" collapsed="false">
      <c r="B95" s="0" t="s">
        <v>427</v>
      </c>
      <c r="D95" s="114"/>
      <c r="E95" s="114"/>
      <c r="F95" s="114"/>
      <c r="G95" s="114"/>
      <c r="H95" s="114"/>
      <c r="I95" s="114"/>
      <c r="J95" s="114" t="n">
        <f aca="false">J8-J9-J10</f>
        <v>0</v>
      </c>
      <c r="K95" s="114" t="n">
        <f aca="false">K8-K9-K10</f>
        <v>0</v>
      </c>
      <c r="L95" s="114" t="n">
        <f aca="false">L8-L9-L10</f>
        <v>0</v>
      </c>
      <c r="M95" s="114" t="n">
        <f aca="false">M8-M9-M10</f>
        <v>0</v>
      </c>
      <c r="N95" s="114" t="n">
        <f aca="false">N8-N9-N10</f>
        <v>0</v>
      </c>
      <c r="O95" s="114" t="n">
        <f aca="false">O8-O9-O10</f>
        <v>0</v>
      </c>
      <c r="P95" s="114" t="n">
        <f aca="false">P8-P9-P10</f>
        <v>0</v>
      </c>
      <c r="Q95" s="114" t="n">
        <f aca="false">Q8-Q9-Q10</f>
        <v>0</v>
      </c>
      <c r="R95" s="114" t="n">
        <f aca="false">R8-R9-R10</f>
        <v>0</v>
      </c>
      <c r="S95" s="114" t="n">
        <f aca="false">S8-S9-S10</f>
        <v>0</v>
      </c>
      <c r="T95" s="114" t="n">
        <f aca="false">T8-T9-T10</f>
        <v>0</v>
      </c>
      <c r="Y95" s="6"/>
      <c r="Z95" s="6"/>
      <c r="AA95" s="6"/>
      <c r="AB95" s="6"/>
      <c r="AC95" s="6"/>
      <c r="AD95" s="6"/>
      <c r="AE95" s="6"/>
      <c r="AF95" s="6"/>
      <c r="AG95" s="6"/>
      <c r="AH95" s="6"/>
      <c r="AI95" s="6"/>
      <c r="AJ95" s="6"/>
      <c r="AK95" s="6"/>
      <c r="AL95" s="6"/>
      <c r="AM95" s="6"/>
      <c r="AN95" s="6"/>
      <c r="AO95" s="6"/>
      <c r="AP95" s="6"/>
      <c r="AQ95" s="6"/>
      <c r="AR95" s="6"/>
      <c r="AS95" s="6"/>
      <c r="AT95" s="6"/>
      <c r="AU95" s="6"/>
      <c r="AV95" s="6"/>
      <c r="AW95" s="6"/>
    </row>
    <row r="96" customFormat="false" ht="15" hidden="false" customHeight="false" outlineLevel="0" collapsed="false">
      <c r="B96" s="0" t="s">
        <v>428</v>
      </c>
      <c r="D96" s="114"/>
      <c r="E96" s="114"/>
      <c r="F96" s="114"/>
      <c r="G96" s="114"/>
      <c r="H96" s="114"/>
      <c r="I96" s="114"/>
      <c r="J96" s="114" t="n">
        <f aca="false">J15-J18-J31-J35</f>
        <v>0</v>
      </c>
      <c r="K96" s="114" t="n">
        <f aca="false">K15-K18-K31-K35</f>
        <v>0</v>
      </c>
      <c r="L96" s="114" t="n">
        <f aca="false">L15-L18-L31-L35</f>
        <v>0</v>
      </c>
      <c r="M96" s="114" t="n">
        <f aca="false">M15-M18-M31-M35</f>
        <v>0</v>
      </c>
      <c r="N96" s="114" t="n">
        <f aca="false">N15-N18-N31-N35</f>
        <v>0</v>
      </c>
      <c r="O96" s="114" t="n">
        <f aca="false">O15-O18-O31-O35</f>
        <v>0</v>
      </c>
      <c r="P96" s="114" t="n">
        <f aca="false">P15-P18-P31-P35</f>
        <v>0</v>
      </c>
      <c r="Q96" s="114" t="n">
        <f aca="false">Q15-Q18-Q31-Q35</f>
        <v>0</v>
      </c>
      <c r="R96" s="114" t="n">
        <f aca="false">R15-R18-R31-R35</f>
        <v>0</v>
      </c>
      <c r="S96" s="114" t="n">
        <f aca="false">S15-S18-S31-S35</f>
        <v>0</v>
      </c>
      <c r="T96" s="114" t="n">
        <f aca="false">T15-T18-T31-T35</f>
        <v>0</v>
      </c>
      <c r="Y96" s="6"/>
      <c r="Z96" s="6"/>
      <c r="AA96" s="6"/>
      <c r="AB96" s="6"/>
      <c r="AC96" s="6"/>
      <c r="AD96" s="6"/>
      <c r="AE96" s="6"/>
      <c r="AF96" s="6"/>
      <c r="AG96" s="6"/>
      <c r="AH96" s="6"/>
      <c r="AI96" s="6"/>
      <c r="AJ96" s="6"/>
      <c r="AK96" s="6"/>
      <c r="AL96" s="6"/>
      <c r="AM96" s="6"/>
      <c r="AN96" s="6"/>
      <c r="AO96" s="6"/>
      <c r="AP96" s="6"/>
      <c r="AQ96" s="6"/>
      <c r="AR96" s="6"/>
      <c r="AS96" s="6"/>
      <c r="AT96" s="6"/>
      <c r="AU96" s="6"/>
      <c r="AV96" s="6"/>
      <c r="AW96" s="6"/>
    </row>
    <row r="97" customFormat="false" ht="15" hidden="false" customHeight="false" outlineLevel="0" collapsed="false">
      <c r="B97" s="0" t="s">
        <v>429</v>
      </c>
      <c r="D97" s="114"/>
      <c r="E97" s="114"/>
      <c r="F97" s="114"/>
      <c r="G97" s="114"/>
      <c r="H97" s="114"/>
      <c r="I97" s="114"/>
      <c r="J97" s="114" t="n">
        <f aca="false">J18-J19-J23-J26-J29-J30-J20</f>
        <v>100000000</v>
      </c>
      <c r="K97" s="114" t="n">
        <f aca="false">K18-K19-K23-K26-K29-K30-K20</f>
        <v>0</v>
      </c>
      <c r="L97" s="114" t="n">
        <f aca="false">L18-L19-L23-L26-L29-L30-L20</f>
        <v>0</v>
      </c>
      <c r="M97" s="114" t="n">
        <f aca="false">M18-M19-M23-M26-M29-M30-M20</f>
        <v>1000000000</v>
      </c>
      <c r="N97" s="114" t="n">
        <f aca="false">N18-N19-N23-N26-N29-N30-N20</f>
        <v>-2000000000</v>
      </c>
      <c r="O97" s="114" t="n">
        <f aca="false">O18-O19-O23-O26-O29-O30-O20</f>
        <v>1000000000</v>
      </c>
      <c r="P97" s="114" t="n">
        <f aca="false">P18-P19-P23-P26-P29-P30-P20</f>
        <v>1000000000</v>
      </c>
      <c r="Q97" s="114" t="n">
        <f aca="false">Q18-Q19-Q23-Q26-Q29-Q30-Q20</f>
        <v>0</v>
      </c>
      <c r="R97" s="114" t="n">
        <f aca="false">R18-R19-R23-R26-R29-R30-R20</f>
        <v>1000000000</v>
      </c>
      <c r="S97" s="114" t="n">
        <f aca="false">S18-S19-S23-S26-S29-S30-S20</f>
        <v>-1000000000</v>
      </c>
      <c r="T97" s="114" t="n">
        <f aca="false">T18-T19-T23-T26-T29-T30-T20</f>
        <v>0</v>
      </c>
      <c r="Y97" s="6"/>
      <c r="Z97" s="6"/>
      <c r="AA97" s="6"/>
      <c r="AB97" s="6"/>
      <c r="AC97" s="6"/>
      <c r="AD97" s="6"/>
      <c r="AE97" s="6"/>
      <c r="AF97" s="6"/>
      <c r="AG97" s="6"/>
      <c r="AH97" s="6"/>
      <c r="AI97" s="6"/>
      <c r="AJ97" s="6"/>
      <c r="AK97" s="6"/>
      <c r="AL97" s="6"/>
      <c r="AM97" s="6"/>
      <c r="AN97" s="6"/>
      <c r="AO97" s="6"/>
      <c r="AP97" s="6"/>
      <c r="AQ97" s="6"/>
      <c r="AR97" s="6"/>
      <c r="AS97" s="6"/>
      <c r="AT97" s="6"/>
      <c r="AU97" s="6"/>
      <c r="AV97" s="6"/>
      <c r="AW97" s="6"/>
    </row>
    <row r="98" customFormat="false" ht="15" hidden="false" customHeight="false" outlineLevel="0" collapsed="false">
      <c r="B98" s="0" t="s">
        <v>430</v>
      </c>
      <c r="D98" s="114"/>
      <c r="E98" s="114"/>
      <c r="F98" s="114"/>
      <c r="G98" s="114"/>
      <c r="H98" s="114"/>
      <c r="I98" s="114"/>
      <c r="J98" s="117" t="n">
        <f aca="false">J20-J21-J22</f>
        <v>274500000000</v>
      </c>
      <c r="K98" s="117" t="n">
        <f aca="false">K20-K21-K22</f>
        <v>320700000000</v>
      </c>
      <c r="L98" s="117" t="n">
        <f aca="false">L20-L21-L22</f>
        <v>539000000000</v>
      </c>
      <c r="M98" s="114" t="n">
        <f aca="false">M20-M21-M22</f>
        <v>0</v>
      </c>
      <c r="N98" s="114" t="n">
        <f aca="false">N20-N21-N22</f>
        <v>0</v>
      </c>
      <c r="O98" s="114" t="n">
        <f aca="false">O20-O21-O22</f>
        <v>1000000000</v>
      </c>
      <c r="P98" s="114" t="n">
        <f aca="false">P20-P21-P22</f>
        <v>0</v>
      </c>
      <c r="Q98" s="114" t="n">
        <f aca="false">Q20-Q21-Q22</f>
        <v>0</v>
      </c>
      <c r="R98" s="144" t="n">
        <f aca="false">R20-R21-R22</f>
        <v>1248000000000</v>
      </c>
      <c r="S98" s="144" t="n">
        <f aca="false">S20-S21-S22</f>
        <v>715000000000</v>
      </c>
      <c r="T98" s="144" t="n">
        <f aca="false">T20-T21-T22</f>
        <v>851000000000</v>
      </c>
      <c r="Y98" s="6"/>
      <c r="Z98" s="6"/>
      <c r="AA98" s="6"/>
      <c r="AB98" s="6"/>
      <c r="AC98" s="6"/>
      <c r="AD98" s="6"/>
      <c r="AE98" s="6"/>
      <c r="AF98" s="6"/>
      <c r="AG98" s="6"/>
      <c r="AH98" s="6"/>
      <c r="AI98" s="6"/>
      <c r="AJ98" s="6"/>
      <c r="AK98" s="6"/>
      <c r="AL98" s="6"/>
      <c r="AM98" s="6"/>
      <c r="AN98" s="6"/>
      <c r="AO98" s="6"/>
      <c r="AP98" s="6"/>
      <c r="AQ98" s="6"/>
      <c r="AR98" s="6"/>
      <c r="AS98" s="6"/>
      <c r="AT98" s="6"/>
      <c r="AU98" s="6"/>
      <c r="AV98" s="6"/>
      <c r="AW98" s="6"/>
    </row>
    <row r="99" customFormat="false" ht="15" hidden="false" customHeight="false" outlineLevel="0" collapsed="false">
      <c r="B99" s="0" t="s">
        <v>431</v>
      </c>
      <c r="D99" s="114"/>
      <c r="E99" s="114"/>
      <c r="F99" s="114"/>
      <c r="G99" s="114"/>
      <c r="H99" s="114"/>
      <c r="I99" s="114"/>
      <c r="J99" s="145" t="n">
        <f aca="false">J23-J24-J25</f>
        <v>0</v>
      </c>
      <c r="K99" s="145" t="n">
        <f aca="false">K23-K24-K25</f>
        <v>0</v>
      </c>
      <c r="L99" s="145" t="n">
        <f aca="false">L23-L24-L25</f>
        <v>0</v>
      </c>
      <c r="M99" s="145" t="n">
        <f aca="false">M23-M24-M25</f>
        <v>0</v>
      </c>
      <c r="N99" s="145" t="n">
        <f aca="false">N23-N24-N25</f>
        <v>0</v>
      </c>
      <c r="O99" s="145" t="n">
        <f aca="false">O23-O24-O25</f>
        <v>0</v>
      </c>
      <c r="P99" s="145" t="n">
        <f aca="false">P23-P24-P25</f>
        <v>0</v>
      </c>
      <c r="Q99" s="145" t="n">
        <f aca="false">Q23-Q24-Q25</f>
        <v>0</v>
      </c>
      <c r="R99" s="145" t="n">
        <f aca="false">R23-R24-R25</f>
        <v>0</v>
      </c>
      <c r="S99" s="145" t="n">
        <f aca="false">S23-S24-S25</f>
        <v>0</v>
      </c>
      <c r="T99" s="145" t="n">
        <f aca="false">T23-T24-T25</f>
        <v>0</v>
      </c>
      <c r="Y99" s="6"/>
      <c r="Z99" s="6"/>
      <c r="AA99" s="6"/>
      <c r="AB99" s="6"/>
      <c r="AC99" s="6"/>
      <c r="AD99" s="6"/>
      <c r="AE99" s="6"/>
      <c r="AF99" s="6"/>
      <c r="AG99" s="6"/>
      <c r="AH99" s="6"/>
      <c r="AI99" s="6"/>
      <c r="AJ99" s="6"/>
      <c r="AK99" s="6"/>
      <c r="AL99" s="6"/>
      <c r="AM99" s="6"/>
      <c r="AN99" s="6"/>
      <c r="AO99" s="6"/>
      <c r="AP99" s="6"/>
      <c r="AQ99" s="6"/>
      <c r="AR99" s="6"/>
      <c r="AS99" s="6"/>
      <c r="AT99" s="6"/>
      <c r="AU99" s="6"/>
      <c r="AV99" s="6"/>
      <c r="AW99" s="6"/>
    </row>
    <row r="100" customFormat="false" ht="15" hidden="false" customHeight="false" outlineLevel="0" collapsed="false">
      <c r="B100" s="0" t="s">
        <v>268</v>
      </c>
      <c r="D100" s="114"/>
      <c r="E100" s="114"/>
      <c r="F100" s="114"/>
      <c r="G100" s="114"/>
      <c r="H100" s="114"/>
      <c r="I100" s="114"/>
      <c r="J100" s="145" t="n">
        <f aca="false">J26-J27-J28</f>
        <v>-100000000</v>
      </c>
      <c r="K100" s="145" t="n">
        <f aca="false">K26-K27-K28</f>
        <v>0</v>
      </c>
      <c r="L100" s="145" t="n">
        <f aca="false">L26-L27-L28</f>
        <v>0</v>
      </c>
      <c r="M100" s="145" t="n">
        <f aca="false">M26-M27-M28</f>
        <v>0</v>
      </c>
      <c r="N100" s="145" t="n">
        <f aca="false">N26-N27-N28</f>
        <v>0</v>
      </c>
      <c r="O100" s="145" t="n">
        <f aca="false">O26-O27-O28</f>
        <v>1000000000</v>
      </c>
      <c r="P100" s="145" t="n">
        <f aca="false">P26-P27-P28</f>
        <v>0</v>
      </c>
      <c r="Q100" s="145" t="n">
        <f aca="false">Q26-Q27-Q28</f>
        <v>0</v>
      </c>
      <c r="R100" s="145" t="n">
        <f aca="false">R26-R27-R28</f>
        <v>-1000000000</v>
      </c>
      <c r="S100" s="145" t="n">
        <f aca="false">S26-S27-S28</f>
        <v>1000000000</v>
      </c>
      <c r="T100" s="145" t="n">
        <f aca="false">T26-T27-T28</f>
        <v>0</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row>
    <row r="101" customFormat="false" ht="15" hidden="false" customHeight="false" outlineLevel="0" collapsed="false">
      <c r="B101" s="0" t="s">
        <v>432</v>
      </c>
      <c r="D101" s="115"/>
      <c r="E101" s="115"/>
      <c r="F101" s="115"/>
      <c r="G101" s="115"/>
      <c r="H101" s="115"/>
      <c r="I101" s="115"/>
      <c r="J101" s="146" t="n">
        <f aca="false">J31-J32-J33</f>
        <v>322900000000</v>
      </c>
      <c r="K101" s="146" t="n">
        <f aca="false">K31-K32-K33</f>
        <v>548000000000</v>
      </c>
      <c r="L101" s="115" t="n">
        <f aca="false">L31-L32-L33</f>
        <v>0</v>
      </c>
      <c r="M101" s="115" t="n">
        <f aca="false">M31-M32-M33</f>
        <v>-1000000000</v>
      </c>
      <c r="N101" s="115" t="n">
        <f aca="false">N31-N32-N33</f>
        <v>0</v>
      </c>
      <c r="O101" s="115" t="n">
        <f aca="false">O31-O32-O33-O34</f>
        <v>0</v>
      </c>
      <c r="P101" s="115" t="n">
        <f aca="false">P31-P32-P33-P34</f>
        <v>0</v>
      </c>
      <c r="Q101" s="115" t="n">
        <f aca="false">Q31-Q32-Q33-Q34</f>
        <v>0</v>
      </c>
      <c r="R101" s="115" t="n">
        <f aca="false">R31-R32-R33-R34</f>
        <v>-1000000000</v>
      </c>
      <c r="S101" s="115" t="n">
        <f aca="false">S31-S32-S33-S34</f>
        <v>0</v>
      </c>
      <c r="T101" s="115" t="n">
        <f aca="false">T31-T32-T33-T34</f>
        <v>1000000000</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row>
    <row r="102" customFormat="false" ht="15" hidden="false" customHeight="false" outlineLevel="0" collapsed="false">
      <c r="B102" s="0" t="s">
        <v>433</v>
      </c>
      <c r="D102" s="115"/>
      <c r="E102" s="115"/>
      <c r="F102" s="115"/>
      <c r="G102" s="115"/>
      <c r="H102" s="115"/>
      <c r="I102" s="115"/>
      <c r="J102" s="115" t="n">
        <f aca="false">J46-J47-J48-J57-J63</f>
        <v>0</v>
      </c>
      <c r="K102" s="115" t="n">
        <f aca="false">K46-K47-K48-K57</f>
        <v>0</v>
      </c>
      <c r="L102" s="115" t="n">
        <f aca="false">L46-L47-L48-L57</f>
        <v>0</v>
      </c>
      <c r="M102" s="115" t="n">
        <f aca="false">M46-M47-M48-M57</f>
        <v>-1000000000</v>
      </c>
      <c r="N102" s="115" t="n">
        <f aca="false">N46-N47-N48-N57</f>
        <v>-1000000000</v>
      </c>
      <c r="O102" s="115" t="n">
        <f aca="false">O46-O47-O48-O57</f>
        <v>0</v>
      </c>
      <c r="P102" s="115" t="n">
        <f aca="false">P46-P47-P48-P57</f>
        <v>-1000000000</v>
      </c>
      <c r="Q102" s="115" t="n">
        <f aca="false">Q46-Q47-Q48-Q57</f>
        <v>0</v>
      </c>
      <c r="R102" s="115" t="n">
        <f aca="false">R46-R47-R48-R57</f>
        <v>1000000000</v>
      </c>
      <c r="S102" s="115" t="n">
        <f aca="false">S46-S47-S48-S57</f>
        <v>0</v>
      </c>
      <c r="T102" s="115" t="n">
        <f aca="false">T46-T47-T48-T57</f>
        <v>0</v>
      </c>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row>
    <row r="103" customFormat="false" ht="15" hidden="false" customHeight="false" outlineLevel="0" collapsed="false">
      <c r="B103" s="0" t="s">
        <v>434</v>
      </c>
      <c r="D103" s="143"/>
      <c r="E103" s="143"/>
      <c r="F103" s="143"/>
      <c r="G103" s="143"/>
      <c r="H103" s="143"/>
      <c r="I103" s="143"/>
      <c r="J103" s="143" t="n">
        <f aca="false">J48-J50-J51-J52-J53-J54</f>
        <v>0</v>
      </c>
      <c r="K103" s="143" t="n">
        <f aca="false">K48-K50-K51-K52-K53-K54</f>
        <v>0</v>
      </c>
      <c r="L103" s="143" t="n">
        <f aca="false">L48-L50-L51-L52-L53-L54</f>
        <v>-1000000000</v>
      </c>
      <c r="M103" s="143" t="n">
        <f aca="false">M48-M50-M51-M52-M53-M54</f>
        <v>0</v>
      </c>
      <c r="N103" s="143" t="n">
        <f aca="false">N48-N50-N51-N52-N53-N54</f>
        <v>0</v>
      </c>
      <c r="O103" s="143" t="n">
        <f aca="false">O48-O50-O51-O52-O53-O54</f>
        <v>0</v>
      </c>
      <c r="P103" s="143" t="n">
        <f aca="false">P48-P50-P51-P52-P53-P54</f>
        <v>0</v>
      </c>
      <c r="Q103" s="143" t="n">
        <f aca="false">Q48-Q50-Q51-Q52-Q53-Q54</f>
        <v>0</v>
      </c>
      <c r="R103" s="143" t="n">
        <f aca="false">R48-R50-R51-R52-R53-R54</f>
        <v>0</v>
      </c>
      <c r="S103" s="143" t="n">
        <f aca="false">S48-S50-S51-S52-S53-S54</f>
        <v>0</v>
      </c>
      <c r="T103" s="143" t="n">
        <f aca="false">T48-T50-T51-T52-T53-T54</f>
        <v>0</v>
      </c>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row>
    <row r="104" customFormat="false" ht="15" hidden="false" customHeight="false" outlineLevel="0" collapsed="false">
      <c r="B104" s="0" t="s">
        <v>334</v>
      </c>
      <c r="J104" s="143" t="n">
        <f aca="false">J57-J58-J61-J62</f>
        <v>0</v>
      </c>
      <c r="K104" s="143" t="n">
        <f aca="false">K57-K58-K61-K62</f>
        <v>0</v>
      </c>
      <c r="L104" s="143" t="n">
        <f aca="false">L57-L58-L61-L62</f>
        <v>0</v>
      </c>
      <c r="M104" s="143" t="n">
        <f aca="false">M57-M58-M61-M62</f>
        <v>0</v>
      </c>
      <c r="N104" s="143" t="n">
        <f aca="false">N57-N58-N61-N62</f>
        <v>0</v>
      </c>
      <c r="O104" s="143" t="n">
        <f aca="false">O57-O58-O61-O62</f>
        <v>0</v>
      </c>
      <c r="P104" s="143" t="n">
        <f aca="false">P57-P58-P61-P62</f>
        <v>0</v>
      </c>
      <c r="Q104" s="143" t="n">
        <f aca="false">Q57-Q58-Q61-Q62</f>
        <v>0</v>
      </c>
      <c r="R104" s="143" t="n">
        <f aca="false">R57-R58-R61-R62</f>
        <v>0</v>
      </c>
      <c r="S104" s="143" t="n">
        <f aca="false">S57-S58-S61-S62</f>
        <v>0</v>
      </c>
      <c r="T104" s="143" t="n">
        <f aca="false">T57-T58-T61-T62</f>
        <v>0</v>
      </c>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row>
    <row r="105" customFormat="false" ht="15" hidden="false" customHeight="false" outlineLevel="0" collapsed="false">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row>
    <row r="106" customFormat="false" ht="15" hidden="false" customHeight="false" outlineLevel="0" collapsed="false">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row>
    <row r="107" customFormat="false" ht="15" hidden="false" customHeight="false" outlineLevel="0" collapsed="false">
      <c r="B107" s="0" t="s">
        <v>139</v>
      </c>
      <c r="G107" s="57"/>
      <c r="H107" s="57"/>
      <c r="I107" s="57"/>
      <c r="J107" s="57" t="n">
        <v>3358541000000</v>
      </c>
      <c r="K107" s="57" t="n">
        <v>4636801000000</v>
      </c>
      <c r="L107" s="57" t="n">
        <v>6316164000000</v>
      </c>
      <c r="M107" s="57" t="n">
        <v>5988675000000</v>
      </c>
      <c r="N107" s="57" t="n">
        <v>7579547000000</v>
      </c>
      <c r="O107" s="57" t="n">
        <v>9780098000000</v>
      </c>
      <c r="P107" s="57" t="n">
        <v>11011428000000</v>
      </c>
      <c r="Q107" s="57" t="n">
        <v>11984016000000</v>
      </c>
      <c r="R107" s="57" t="n">
        <v>12917422000000</v>
      </c>
      <c r="S107" s="57" t="n">
        <v>14166724000000</v>
      </c>
      <c r="T107" s="57"/>
      <c r="U107" s="57"/>
      <c r="V107" s="57"/>
      <c r="W107" s="57"/>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row>
    <row r="108" customFormat="false" ht="15" hidden="false" customHeight="false" outlineLevel="0" collapsed="false">
      <c r="B108" s="0" t="s">
        <v>140</v>
      </c>
      <c r="J108" s="147" t="n">
        <f aca="false">(J6/J107)*100</f>
        <v>50.1676174267338</v>
      </c>
      <c r="K108" s="147" t="n">
        <f aca="false">(K6/K107)*100</f>
        <v>45.8721433160491</v>
      </c>
      <c r="L108" s="147" t="n">
        <f aca="false">(L6/L107)*100</f>
        <v>50.9644778064661</v>
      </c>
      <c r="M108" s="147" t="n">
        <f aca="false">(M6/M107)*100</f>
        <v>34.5986382630549</v>
      </c>
      <c r="N108" s="147" t="n">
        <f aca="false">(N6/N107)*100</f>
        <v>43.4986418053744</v>
      </c>
      <c r="O108" s="147" t="n">
        <f aca="false">(O6/O107)*100</f>
        <v>48.8543161837438</v>
      </c>
      <c r="P108" s="147" t="n">
        <f aca="false">(P6/P107)*100</f>
        <v>45.9159338825083</v>
      </c>
      <c r="Q108" s="147" t="n">
        <f aca="false">(Q6/Q107)*100</f>
        <v>40.4789179186677</v>
      </c>
      <c r="R108" s="147" t="n">
        <f aca="false">(R6/R107)*100</f>
        <v>34.1012316544276</v>
      </c>
      <c r="S108" s="147" t="n">
        <f aca="false">(S6/S107)*100</f>
        <v>23.6822570976889</v>
      </c>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row>
    <row r="109" customFormat="false" ht="15" hidden="false" customHeight="false" outlineLevel="0" collapsed="false">
      <c r="B109" s="0" t="s">
        <v>141</v>
      </c>
      <c r="J109" s="147" t="n">
        <f aca="false">(J15/J107)*100</f>
        <v>34.1428018892728</v>
      </c>
      <c r="K109" s="147" t="n">
        <f aca="false">(K15/K107)*100</f>
        <v>34.4483190026917</v>
      </c>
      <c r="L109" s="147" t="n">
        <f aca="false">(L15/L107)*100</f>
        <v>42.0191749295933</v>
      </c>
      <c r="M109" s="147" t="n">
        <f aca="false">(M15/M107)*100</f>
        <v>41.9124430696273</v>
      </c>
      <c r="N109" s="147" t="n">
        <f aca="false">(N15/N107)*100</f>
        <v>40.0287774454067</v>
      </c>
      <c r="O109" s="147" t="n">
        <f aca="false">(O15/O107)*100</f>
        <v>40.1631967287035</v>
      </c>
      <c r="P109" s="147" t="n">
        <f aca="false">(P15/P107)*100</f>
        <v>41.3116264302868</v>
      </c>
      <c r="Q109" s="147" t="n">
        <f aca="false">(Q15/Q107)*100</f>
        <v>40.7960069479213</v>
      </c>
      <c r="R109" s="147" t="n">
        <f aca="false">(R15/R107)*100</f>
        <v>40.4260230872693</v>
      </c>
      <c r="S109" s="147" t="n">
        <f aca="false">(S15/S107)*100</f>
        <v>26.6963625464857</v>
      </c>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row>
    <row r="110" customFormat="false" ht="15" hidden="false" customHeight="false" outlineLevel="0" collapsed="false">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row>
    <row r="112" customFormat="false" ht="15" hidden="false" customHeight="false" outlineLevel="0" collapsed="false">
      <c r="B112" s="0" t="s">
        <v>142</v>
      </c>
      <c r="J112" s="0" t="n">
        <f aca="false">IF(J55&lt;0, (J55/J32)*100)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AA8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51" activePane="bottomRight" state="frozen"/>
      <selection pane="topLeft" activeCell="A1" activeCellId="0" sqref="A1"/>
      <selection pane="topRight" activeCell="S1" activeCellId="0" sqref="S1"/>
      <selection pane="bottomLeft" activeCell="A51" activeCellId="0" sqref="A51"/>
      <selection pane="bottomRight" activeCell="X64" activeCellId="0" sqref="X64"/>
    </sheetView>
  </sheetViews>
  <sheetFormatPr defaultRowHeight="15"/>
  <cols>
    <col collapsed="false" hidden="false" max="1" min="1" style="0" width="38.8775510204082"/>
    <col collapsed="false" hidden="false" max="2" min="2" style="0" width="38.7448979591837"/>
    <col collapsed="false" hidden="false" max="3" min="3" style="0" width="24.3010204081633"/>
    <col collapsed="false" hidden="false" max="4" min="4" style="0" width="13.2295918367347"/>
    <col collapsed="false" hidden="false" max="5" min="5" style="0" width="13.6326530612245"/>
    <col collapsed="false" hidden="false" max="12" min="6" style="0" width="14.7142857142857"/>
    <col collapsed="false" hidden="false" max="13" min="13" style="0" width="15.2551020408163"/>
    <col collapsed="false" hidden="false" max="15" min="14" style="0" width="14.7142857142857"/>
    <col collapsed="false" hidden="false" max="16" min="16" style="0" width="15.2551020408163"/>
    <col collapsed="false" hidden="false" max="18" min="17" style="0" width="22.8112244897959"/>
    <col collapsed="false" hidden="false" max="19" min="19" style="0" width="23.6224489795918"/>
    <col collapsed="false" hidden="false" max="22" min="20" style="0" width="22.8112244897959"/>
    <col collapsed="false" hidden="false" max="24" min="23" style="0" width="15.2551020408163"/>
    <col collapsed="false" hidden="false" max="25" min="25" style="0" width="10.3928571428571"/>
    <col collapsed="false" hidden="false" max="26" min="26" style="0" width="11.3418367346939"/>
    <col collapsed="false" hidden="false" max="27" min="27" style="0" width="12.8265306122449"/>
    <col collapsed="false" hidden="false" max="1025" min="28" style="0" width="8.50510204081633"/>
  </cols>
  <sheetData>
    <row r="1" customFormat="false" ht="15" hidden="false" customHeight="false" outlineLevel="0" collapsed="false">
      <c r="A1" s="59" t="s">
        <v>435</v>
      </c>
      <c r="B1" s="2" t="s">
        <v>436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437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4" t="s">
        <v>31</v>
      </c>
      <c r="R5" s="4" t="s">
        <v>31</v>
      </c>
      <c r="S5" s="4" t="s">
        <v>31</v>
      </c>
      <c r="T5" s="4" t="s">
        <v>31</v>
      </c>
      <c r="U5" s="4" t="s">
        <v>31</v>
      </c>
      <c r="V5" s="4" t="s">
        <v>31</v>
      </c>
      <c r="W5" s="4" t="s">
        <v>31</v>
      </c>
      <c r="X5" s="4" t="s">
        <v>31</v>
      </c>
    </row>
    <row r="6" s="13" customFormat="true" ht="15" hidden="false" customHeight="false" outlineLevel="0" collapsed="false">
      <c r="A6" s="32" t="s">
        <v>32</v>
      </c>
      <c r="B6" s="148" t="s">
        <v>438</v>
      </c>
      <c r="C6" s="63" t="s">
        <v>34</v>
      </c>
      <c r="D6" s="84" t="n">
        <f aca="false">D8+D13</f>
        <v>398000000</v>
      </c>
      <c r="E6" s="84" t="n">
        <f aca="false">E8+E13</f>
        <v>368500000</v>
      </c>
      <c r="F6" s="84" t="n">
        <f aca="false">F8+F13</f>
        <v>421000000</v>
      </c>
      <c r="G6" s="84" t="n">
        <f aca="false">G8+G13</f>
        <v>430300000</v>
      </c>
      <c r="H6" s="84" t="n">
        <f aca="false">H8+H13</f>
        <v>477500000</v>
      </c>
      <c r="I6" s="84" t="n">
        <f aca="false">I8+I13</f>
        <v>532000000</v>
      </c>
      <c r="J6" s="84" t="n">
        <f aca="false">J8+J13</f>
        <v>683000000</v>
      </c>
      <c r="K6" s="84" t="n">
        <f aca="false">K8+K13</f>
        <v>756000000</v>
      </c>
      <c r="L6" s="84" t="n">
        <f aca="false">L8+L13</f>
        <v>777000000</v>
      </c>
      <c r="M6" s="84" t="n">
        <f aca="false">M8+M13</f>
        <v>609000000</v>
      </c>
      <c r="N6" s="84" t="n">
        <f aca="false">N8+N13</f>
        <v>689000000</v>
      </c>
      <c r="O6" s="84" t="n">
        <f aca="false">O8+O13</f>
        <v>623000000</v>
      </c>
      <c r="P6" s="84" t="n">
        <f aca="false">P8+P13</f>
        <v>670000000</v>
      </c>
      <c r="Q6" s="84" t="n">
        <f aca="false">Q8+Q13</f>
        <v>604000000</v>
      </c>
      <c r="R6" s="84" t="n">
        <f aca="false">R8+R13</f>
        <v>685000000</v>
      </c>
      <c r="S6" s="84" t="n">
        <f aca="false">S8+S13</f>
        <v>773000000</v>
      </c>
      <c r="T6" s="84" t="n">
        <f aca="false">T8+T13</f>
        <v>778000000</v>
      </c>
      <c r="U6" s="84" t="n">
        <f aca="false">U8+U13</f>
        <v>812000000</v>
      </c>
      <c r="V6" s="84" t="n">
        <f aca="false">V8+V13</f>
        <v>853000000</v>
      </c>
      <c r="W6" s="84" t="n">
        <f aca="false">W8+W13</f>
        <v>893000000</v>
      </c>
      <c r="X6" s="84" t="n">
        <f aca="false">X8+X13</f>
        <v>936000000</v>
      </c>
    </row>
    <row r="7" s="38" customFormat="true" ht="15" hidden="false" customHeight="false" outlineLevel="0" collapsed="false">
      <c r="B7" s="149" t="s">
        <v>438</v>
      </c>
      <c r="D7" s="150" t="n">
        <v>397000000</v>
      </c>
      <c r="E7" s="150" t="n">
        <v>368500000</v>
      </c>
      <c r="F7" s="100" t="n">
        <v>421000000</v>
      </c>
      <c r="G7" s="100" t="n">
        <v>430300000</v>
      </c>
      <c r="H7" s="100" t="n">
        <v>477500000</v>
      </c>
      <c r="I7" s="100" t="n">
        <v>533000000</v>
      </c>
      <c r="J7" s="100" t="n">
        <v>683000000</v>
      </c>
      <c r="K7" s="100" t="n">
        <v>757000000</v>
      </c>
      <c r="L7" s="100" t="n">
        <v>778000000</v>
      </c>
      <c r="M7" s="100" t="n">
        <v>609000000</v>
      </c>
      <c r="N7" s="100" t="n">
        <v>689000000</v>
      </c>
      <c r="O7" s="100" t="n">
        <v>623000000</v>
      </c>
      <c r="P7" s="100" t="n">
        <v>670000000</v>
      </c>
      <c r="Q7" s="151" t="n">
        <v>605000000</v>
      </c>
      <c r="R7" s="151" t="n">
        <v>686000000</v>
      </c>
      <c r="S7" s="151" t="n">
        <v>773000000</v>
      </c>
      <c r="T7" s="151" t="n">
        <v>777000000</v>
      </c>
      <c r="U7" s="151" t="n">
        <v>812000000</v>
      </c>
      <c r="V7" s="151" t="n">
        <v>853000000</v>
      </c>
      <c r="W7" s="151" t="n">
        <v>893000000</v>
      </c>
      <c r="X7" s="151" t="n">
        <v>936000000</v>
      </c>
      <c r="Y7" s="152"/>
    </row>
    <row r="8" customFormat="false" ht="15" hidden="false" customHeight="false" outlineLevel="0" collapsed="false">
      <c r="A8" s="19" t="s">
        <v>35</v>
      </c>
      <c r="B8" s="19" t="s">
        <v>35</v>
      </c>
      <c r="C8" s="20" t="s">
        <v>37</v>
      </c>
      <c r="D8" s="104" t="n">
        <f aca="false">D9+D12</f>
        <v>326000000</v>
      </c>
      <c r="E8" s="104" t="n">
        <f aca="false">E9+E12</f>
        <v>358300000</v>
      </c>
      <c r="F8" s="104" t="n">
        <f aca="false">F9+F12</f>
        <v>396500000</v>
      </c>
      <c r="G8" s="104" t="n">
        <f aca="false">G9+G12</f>
        <v>427100000</v>
      </c>
      <c r="H8" s="104" t="n">
        <f aca="false">H9+H12</f>
        <v>472100000</v>
      </c>
      <c r="I8" s="104" t="n">
        <f aca="false">I9+I12</f>
        <v>511000000</v>
      </c>
      <c r="J8" s="104" t="n">
        <f aca="false">J9+J12</f>
        <v>608000000</v>
      </c>
      <c r="K8" s="104" t="n">
        <f aca="false">K9+K12</f>
        <v>736000000</v>
      </c>
      <c r="L8" s="104" t="n">
        <f aca="false">L9+L12</f>
        <v>747000000</v>
      </c>
      <c r="M8" s="104" t="n">
        <f aca="false">M9+M12</f>
        <v>609000000</v>
      </c>
      <c r="N8" s="104" t="n">
        <f aca="false">N9+N12</f>
        <v>644000000</v>
      </c>
      <c r="O8" s="104" t="n">
        <f aca="false">O9+O12</f>
        <v>600000000</v>
      </c>
      <c r="P8" s="104" t="n">
        <f aca="false">P9+P12</f>
        <v>669000000</v>
      </c>
      <c r="Q8" s="104" t="n">
        <f aca="false">(Q9+Q12)</f>
        <v>604000000</v>
      </c>
      <c r="R8" s="104" t="n">
        <f aca="false">(R9+R12)</f>
        <v>680000000</v>
      </c>
      <c r="S8" s="104" t="n">
        <f aca="false">(S9+S12)</f>
        <v>773000000</v>
      </c>
      <c r="T8" s="104" t="n">
        <f aca="false">(T9+T12)</f>
        <v>778000000</v>
      </c>
      <c r="U8" s="104" t="n">
        <f aca="false">(U9+U12)</f>
        <v>812000000</v>
      </c>
      <c r="V8" s="104" t="n">
        <f aca="false">(V9+V12)</f>
        <v>853000000</v>
      </c>
      <c r="W8" s="104" t="n">
        <f aca="false">(W9+W12)</f>
        <v>893000000</v>
      </c>
      <c r="X8" s="104" t="n">
        <f aca="false">(X9+X12)</f>
        <v>936000000</v>
      </c>
      <c r="Y8" s="55"/>
    </row>
    <row r="9" customFormat="false" ht="15" hidden="false" customHeight="false" outlineLevel="0" collapsed="false">
      <c r="A9" s="19" t="s">
        <v>439</v>
      </c>
      <c r="B9" s="107" t="s">
        <v>440</v>
      </c>
      <c r="C9" s="49" t="s">
        <v>40</v>
      </c>
      <c r="D9" s="104" t="n">
        <v>326000000</v>
      </c>
      <c r="E9" s="104" t="n">
        <v>358300000</v>
      </c>
      <c r="F9" s="100" t="n">
        <v>396500000</v>
      </c>
      <c r="G9" s="100" t="n">
        <v>427100000</v>
      </c>
      <c r="H9" s="100" t="n">
        <v>472100000</v>
      </c>
      <c r="I9" s="100" t="n">
        <v>493000000</v>
      </c>
      <c r="J9" s="100" t="n">
        <v>603000000</v>
      </c>
      <c r="K9" s="100" t="n">
        <v>731000000</v>
      </c>
      <c r="L9" s="100" t="n">
        <v>743000000</v>
      </c>
      <c r="M9" s="100" t="n">
        <v>606000000</v>
      </c>
      <c r="N9" s="100" t="n">
        <v>641000000</v>
      </c>
      <c r="O9" s="100" t="n">
        <v>597000000</v>
      </c>
      <c r="P9" s="100" t="n">
        <v>666000000</v>
      </c>
      <c r="Q9" s="100" t="n">
        <v>604000000</v>
      </c>
      <c r="R9" s="100" t="n">
        <v>615000000</v>
      </c>
      <c r="S9" s="100" t="n">
        <v>656000000</v>
      </c>
      <c r="T9" s="100" t="n">
        <v>703000000</v>
      </c>
      <c r="U9" s="100" t="n">
        <v>737000000</v>
      </c>
      <c r="V9" s="100" t="n">
        <v>776000000</v>
      </c>
      <c r="W9" s="100" t="n">
        <v>815000000</v>
      </c>
      <c r="X9" s="100" t="n">
        <v>856000000</v>
      </c>
    </row>
    <row r="10" customFormat="false" ht="15" hidden="false" customHeight="false" outlineLevel="0" collapsed="false">
      <c r="A10" s="27" t="s">
        <v>38</v>
      </c>
      <c r="B10" s="134" t="s">
        <v>441</v>
      </c>
      <c r="C10" s="11" t="s">
        <v>442</v>
      </c>
      <c r="D10" s="77" t="n">
        <v>284000000</v>
      </c>
      <c r="E10" s="77" t="n">
        <v>319000000</v>
      </c>
      <c r="F10" s="100" t="n">
        <v>356800000</v>
      </c>
      <c r="G10" s="100" t="n">
        <v>382600000</v>
      </c>
      <c r="H10" s="100" t="n">
        <v>427000000</v>
      </c>
      <c r="I10" s="100" t="n">
        <v>455000000</v>
      </c>
      <c r="J10" s="100" t="n">
        <v>568000000</v>
      </c>
      <c r="K10" s="100" t="n">
        <v>691000000</v>
      </c>
      <c r="L10" s="100" t="n">
        <v>698000000</v>
      </c>
      <c r="M10" s="100" t="n">
        <v>576000000</v>
      </c>
      <c r="N10" s="100" t="n">
        <v>578000000</v>
      </c>
      <c r="O10" s="100" t="n">
        <v>552000000</v>
      </c>
      <c r="P10" s="100" t="n">
        <v>620000000</v>
      </c>
      <c r="Q10" s="100" t="n">
        <v>565000000</v>
      </c>
      <c r="R10" s="100" t="n">
        <v>577000000</v>
      </c>
      <c r="S10" s="100" t="n">
        <v>618000000</v>
      </c>
      <c r="T10" s="100" t="n">
        <v>665000000</v>
      </c>
      <c r="U10" s="100" t="n">
        <v>697000000</v>
      </c>
      <c r="V10" s="100" t="n">
        <v>734000000</v>
      </c>
      <c r="W10" s="100" t="n">
        <v>771000000</v>
      </c>
      <c r="X10" s="100" t="n">
        <v>810000000</v>
      </c>
    </row>
    <row r="11" customFormat="false" ht="15" hidden="false" customHeight="false" outlineLevel="0" collapsed="false">
      <c r="A11" s="27" t="s">
        <v>178</v>
      </c>
      <c r="B11" s="134" t="s">
        <v>443</v>
      </c>
      <c r="C11" s="11" t="s">
        <v>442</v>
      </c>
      <c r="D11" s="153" t="n">
        <f aca="false">D9-D10</f>
        <v>42000000</v>
      </c>
      <c r="E11" s="153" t="n">
        <f aca="false">E9-E10</f>
        <v>39300000</v>
      </c>
      <c r="F11" s="153" t="n">
        <f aca="false">F9-F10</f>
        <v>39700000</v>
      </c>
      <c r="G11" s="153" t="n">
        <f aca="false">G9-G10</f>
        <v>44500000</v>
      </c>
      <c r="H11" s="153" t="n">
        <f aca="false">H9-H10</f>
        <v>45100000</v>
      </c>
      <c r="I11" s="153" t="n">
        <f aca="false">I9-I10</f>
        <v>38000000</v>
      </c>
      <c r="J11" s="153" t="n">
        <f aca="false">J9-J10</f>
        <v>35000000</v>
      </c>
      <c r="K11" s="153" t="n">
        <f aca="false">K9-K10</f>
        <v>40000000</v>
      </c>
      <c r="L11" s="153" t="n">
        <f aca="false">L9-L10</f>
        <v>45000000</v>
      </c>
      <c r="M11" s="100" t="n">
        <v>30000000</v>
      </c>
      <c r="N11" s="100" t="n">
        <v>63000000</v>
      </c>
      <c r="O11" s="100" t="n">
        <v>45000000</v>
      </c>
      <c r="P11" s="100" t="n">
        <v>46000000</v>
      </c>
      <c r="Q11" s="100" t="n">
        <v>39000000</v>
      </c>
      <c r="R11" s="100" t="n">
        <v>38000000</v>
      </c>
      <c r="S11" s="100" t="n">
        <v>38000000</v>
      </c>
      <c r="T11" s="100" t="n">
        <v>38000000</v>
      </c>
      <c r="U11" s="100" t="n">
        <v>40000000</v>
      </c>
      <c r="V11" s="100" t="n">
        <v>42000000</v>
      </c>
      <c r="W11" s="100" t="n">
        <v>44000000</v>
      </c>
      <c r="X11" s="100" t="n">
        <v>46000000</v>
      </c>
    </row>
    <row r="12" customFormat="false" ht="15" hidden="false" customHeight="false" outlineLevel="0" collapsed="false">
      <c r="A12" s="19" t="s">
        <v>444</v>
      </c>
      <c r="B12" s="107" t="s">
        <v>445</v>
      </c>
      <c r="C12" s="49" t="s">
        <v>40</v>
      </c>
      <c r="D12" s="104"/>
      <c r="E12" s="104"/>
      <c r="F12" s="104"/>
      <c r="G12" s="104"/>
      <c r="H12" s="104"/>
      <c r="I12" s="100" t="n">
        <v>18000000</v>
      </c>
      <c r="J12" s="100" t="n">
        <v>5000000</v>
      </c>
      <c r="K12" s="100" t="n">
        <v>5000000</v>
      </c>
      <c r="L12" s="100" t="n">
        <v>4000000</v>
      </c>
      <c r="M12" s="100" t="n">
        <v>3000000</v>
      </c>
      <c r="N12" s="100" t="n">
        <v>3000000</v>
      </c>
      <c r="O12" s="100" t="n">
        <v>3000000</v>
      </c>
      <c r="P12" s="100" t="n">
        <v>3000000</v>
      </c>
      <c r="Q12" s="100" t="n">
        <v>0</v>
      </c>
      <c r="R12" s="100" t="n">
        <v>65000000</v>
      </c>
      <c r="S12" s="100" t="n">
        <v>117000000</v>
      </c>
      <c r="T12" s="100" t="n">
        <v>75000000</v>
      </c>
      <c r="U12" s="100" t="n">
        <v>75000000</v>
      </c>
      <c r="V12" s="100" t="n">
        <v>77000000</v>
      </c>
      <c r="W12" s="100" t="n">
        <v>78000000</v>
      </c>
      <c r="X12" s="100" t="n">
        <v>80000000</v>
      </c>
    </row>
    <row r="13" s="13" customFormat="true" ht="15" hidden="false" customHeight="false" outlineLevel="0" collapsed="false">
      <c r="A13" s="32" t="s">
        <v>446</v>
      </c>
      <c r="B13" s="31" t="s">
        <v>447</v>
      </c>
      <c r="C13" s="20" t="s">
        <v>37</v>
      </c>
      <c r="D13" s="153" t="n">
        <f aca="false">D14+D15</f>
        <v>72000000</v>
      </c>
      <c r="E13" s="153" t="n">
        <f aca="false">E14+E15</f>
        <v>10200000</v>
      </c>
      <c r="F13" s="153" t="n">
        <f aca="false">F14+F15</f>
        <v>24500000</v>
      </c>
      <c r="G13" s="153" t="n">
        <f aca="false">G14+G15</f>
        <v>3200000</v>
      </c>
      <c r="H13" s="153" t="n">
        <f aca="false">H14+H15</f>
        <v>5400000</v>
      </c>
      <c r="I13" s="110" t="n">
        <v>21000000</v>
      </c>
      <c r="J13" s="110" t="n">
        <v>75000000</v>
      </c>
      <c r="K13" s="110" t="n">
        <v>20000000</v>
      </c>
      <c r="L13" s="110" t="n">
        <v>30000000</v>
      </c>
      <c r="M13" s="110" t="n">
        <v>0</v>
      </c>
      <c r="N13" s="110" t="n">
        <v>45000000</v>
      </c>
      <c r="O13" s="110" t="n">
        <v>23000000</v>
      </c>
      <c r="P13" s="110" t="n">
        <v>1000000</v>
      </c>
      <c r="Q13" s="100" t="n">
        <v>0</v>
      </c>
      <c r="R13" s="100" t="n">
        <v>5000000</v>
      </c>
      <c r="S13" s="100" t="n">
        <v>0</v>
      </c>
      <c r="T13" s="100" t="n">
        <v>0</v>
      </c>
      <c r="U13" s="100" t="n">
        <v>0</v>
      </c>
      <c r="V13" s="100" t="n">
        <v>0</v>
      </c>
      <c r="W13" s="100" t="n">
        <v>0</v>
      </c>
      <c r="X13" s="100" t="n">
        <v>0</v>
      </c>
    </row>
    <row r="14" customFormat="false" ht="15" hidden="false" customHeight="false" outlineLevel="0" collapsed="false">
      <c r="A14" s="27" t="s">
        <v>448</v>
      </c>
      <c r="B14" s="134" t="s">
        <v>449</v>
      </c>
      <c r="C14" s="11" t="s">
        <v>56</v>
      </c>
      <c r="D14" s="104"/>
      <c r="E14" s="104"/>
      <c r="F14" s="104"/>
      <c r="G14" s="104"/>
      <c r="H14" s="104"/>
      <c r="I14" s="104"/>
      <c r="J14" s="104"/>
      <c r="K14" s="104"/>
      <c r="L14" s="104"/>
      <c r="M14" s="100" t="n">
        <v>0</v>
      </c>
      <c r="N14" s="100" t="n">
        <v>32000000</v>
      </c>
      <c r="O14" s="100" t="n">
        <v>0</v>
      </c>
      <c r="P14" s="100" t="n">
        <v>0</v>
      </c>
      <c r="Q14" s="100" t="n">
        <v>0</v>
      </c>
      <c r="R14" s="100" t="n">
        <v>0</v>
      </c>
      <c r="S14" s="100" t="n">
        <v>0</v>
      </c>
      <c r="T14" s="100" t="n">
        <v>0</v>
      </c>
      <c r="U14" s="100" t="n">
        <v>0</v>
      </c>
      <c r="V14" s="100" t="n">
        <v>0</v>
      </c>
      <c r="W14" s="100" t="n">
        <v>0</v>
      </c>
      <c r="X14" s="100" t="n">
        <v>0</v>
      </c>
    </row>
    <row r="15" customFormat="false" ht="15" hidden="false" customHeight="false" outlineLevel="0" collapsed="false">
      <c r="A15" s="27" t="s">
        <v>450</v>
      </c>
      <c r="B15" s="134" t="s">
        <v>451</v>
      </c>
      <c r="C15" s="11" t="s">
        <v>56</v>
      </c>
      <c r="D15" s="104" t="n">
        <v>72000000</v>
      </c>
      <c r="E15" s="104" t="n">
        <v>10200000</v>
      </c>
      <c r="F15" s="100" t="n">
        <v>24500000</v>
      </c>
      <c r="G15" s="100" t="n">
        <v>3200000</v>
      </c>
      <c r="H15" s="100" t="n">
        <v>5400000</v>
      </c>
      <c r="I15" s="104"/>
      <c r="J15" s="104"/>
      <c r="K15" s="104"/>
      <c r="L15" s="104"/>
      <c r="M15" s="100" t="n">
        <v>0</v>
      </c>
      <c r="N15" s="100" t="n">
        <v>13000000</v>
      </c>
      <c r="O15" s="100" t="n">
        <v>23000000</v>
      </c>
      <c r="P15" s="100" t="n">
        <v>1000000</v>
      </c>
      <c r="Q15" s="100" t="n">
        <v>0</v>
      </c>
      <c r="R15" s="100" t="n">
        <v>5000000</v>
      </c>
      <c r="S15" s="100" t="n">
        <v>0</v>
      </c>
      <c r="T15" s="100" t="n">
        <v>0</v>
      </c>
      <c r="U15" s="100" t="n">
        <v>0</v>
      </c>
      <c r="V15" s="100" t="n">
        <v>0</v>
      </c>
      <c r="W15" s="100" t="n">
        <v>0</v>
      </c>
      <c r="X15" s="100" t="n">
        <v>0</v>
      </c>
    </row>
    <row r="16" s="13" customFormat="true" ht="15" hidden="false" customHeight="false" outlineLevel="0" collapsed="false">
      <c r="A16" s="32" t="s">
        <v>188</v>
      </c>
      <c r="B16" s="148" t="s">
        <v>452</v>
      </c>
      <c r="C16" s="63" t="s">
        <v>34</v>
      </c>
      <c r="D16" s="108" t="n">
        <v>489000000</v>
      </c>
      <c r="E16" s="108" t="n">
        <v>606100000</v>
      </c>
      <c r="F16" s="110" t="n">
        <v>645600000</v>
      </c>
      <c r="G16" s="110" t="n">
        <v>614300000</v>
      </c>
      <c r="H16" s="110" t="n">
        <v>612400000</v>
      </c>
      <c r="I16" s="110" t="n">
        <v>665000000</v>
      </c>
      <c r="J16" s="110" t="n">
        <v>916000000</v>
      </c>
      <c r="K16" s="110" t="n">
        <v>957000000</v>
      </c>
      <c r="L16" s="110" t="n">
        <v>976000000</v>
      </c>
      <c r="M16" s="110" t="n">
        <v>1203000000</v>
      </c>
      <c r="N16" s="154" t="n">
        <f aca="false">N17+N27</f>
        <v>701000000</v>
      </c>
      <c r="O16" s="154" t="n">
        <f aca="false">O17+O27</f>
        <v>716000000</v>
      </c>
      <c r="P16" s="110" t="n">
        <v>1050000000</v>
      </c>
      <c r="Q16" s="151" t="n">
        <v>741000000</v>
      </c>
      <c r="R16" s="151" t="n">
        <v>710000000</v>
      </c>
      <c r="S16" s="151" t="n">
        <v>1067000000</v>
      </c>
      <c r="T16" s="151" t="n">
        <v>716000000</v>
      </c>
      <c r="U16" s="151" t="n">
        <v>744000000</v>
      </c>
      <c r="V16" s="151" t="n">
        <v>779000000</v>
      </c>
      <c r="W16" s="151" t="n">
        <v>810000000</v>
      </c>
      <c r="X16" s="151" t="n">
        <v>846000000</v>
      </c>
    </row>
    <row r="17" s="38" customFormat="true" ht="15" hidden="false" customHeight="false" outlineLevel="0" collapsed="false">
      <c r="A17" s="19" t="s">
        <v>453</v>
      </c>
      <c r="B17" s="19" t="s">
        <v>453</v>
      </c>
      <c r="C17" s="49" t="s">
        <v>191</v>
      </c>
      <c r="D17" s="104" t="n">
        <v>451000000</v>
      </c>
      <c r="E17" s="104" t="n">
        <v>515300000</v>
      </c>
      <c r="F17" s="100" t="n">
        <v>546000000</v>
      </c>
      <c r="G17" s="100" t="n">
        <v>533100000</v>
      </c>
      <c r="H17" s="100" t="n">
        <v>557200000</v>
      </c>
      <c r="I17" s="150" t="n">
        <f aca="false">I18-I27+I29</f>
        <v>571000000</v>
      </c>
      <c r="J17" s="150" t="n">
        <f aca="false">J18-J27+J29</f>
        <v>693000000</v>
      </c>
      <c r="K17" s="150" t="n">
        <f aca="false">K18-K27+K29</f>
        <v>756000000</v>
      </c>
      <c r="L17" s="150" t="n">
        <f aca="false">L18-L27+L29</f>
        <v>766000000</v>
      </c>
      <c r="M17" s="150" t="n">
        <f aca="false">M18-M27+M29</f>
        <v>916000000</v>
      </c>
      <c r="N17" s="153" t="n">
        <f aca="false">N20+N21+N22+N29+N23</f>
        <v>636000000</v>
      </c>
      <c r="O17" s="153" t="n">
        <f aca="false">O20+O21+O22+O29+O23</f>
        <v>677000000</v>
      </c>
      <c r="P17" s="150" t="n">
        <f aca="false">P18-P27+P29</f>
        <v>1006000000</v>
      </c>
      <c r="Q17" s="150" t="n">
        <f aca="false">(Q18-Q27+Q29)</f>
        <v>699000000</v>
      </c>
      <c r="R17" s="150" t="n">
        <f aca="false">(R18-R27+R29)</f>
        <v>672000000</v>
      </c>
      <c r="S17" s="150" t="n">
        <f aca="false">(S18-S27+S29)</f>
        <v>1029000000</v>
      </c>
      <c r="T17" s="150" t="n">
        <f aca="false">(T18-T27+T29)</f>
        <v>670000000</v>
      </c>
      <c r="U17" s="150" t="n">
        <f aca="false">(U18-U27+U29)</f>
        <v>695000000</v>
      </c>
      <c r="V17" s="150" t="n">
        <f aca="false">(V18-V27+V29)</f>
        <v>728000000</v>
      </c>
      <c r="W17" s="150" t="n">
        <f aca="false">(W18-W27+W29)</f>
        <v>756000000</v>
      </c>
      <c r="X17" s="150" t="n">
        <f aca="false">(X18-X27+X29)</f>
        <v>791000000</v>
      </c>
    </row>
    <row r="18" customFormat="false" ht="15" hidden="false" customHeight="false" outlineLevel="0" collapsed="false">
      <c r="B18" s="107" t="s">
        <v>454</v>
      </c>
      <c r="C18" s="49"/>
      <c r="D18" s="104"/>
      <c r="E18" s="104"/>
      <c r="F18" s="104"/>
      <c r="G18" s="104"/>
      <c r="H18" s="104"/>
      <c r="I18" s="100" t="n">
        <v>568000000</v>
      </c>
      <c r="J18" s="100" t="n">
        <v>801000000</v>
      </c>
      <c r="K18" s="100" t="n">
        <v>846000000</v>
      </c>
      <c r="L18" s="100" t="n">
        <v>874000000</v>
      </c>
      <c r="M18" s="100" t="n">
        <v>969000000</v>
      </c>
      <c r="N18" s="100" t="n">
        <v>632000000</v>
      </c>
      <c r="O18" s="100" t="n">
        <v>670000000</v>
      </c>
      <c r="P18" s="100" t="n">
        <v>955000000</v>
      </c>
      <c r="Q18" s="100" t="n">
        <v>657000000</v>
      </c>
      <c r="R18" s="100" t="n">
        <v>611000000</v>
      </c>
      <c r="S18" s="100" t="n">
        <v>965000000</v>
      </c>
      <c r="T18" s="100" t="n">
        <v>597000000</v>
      </c>
      <c r="U18" s="100" t="n">
        <v>627000000</v>
      </c>
      <c r="V18" s="100" t="n">
        <v>658000000</v>
      </c>
      <c r="W18" s="100" t="n">
        <v>692000000</v>
      </c>
      <c r="X18" s="100" t="n">
        <v>727000000</v>
      </c>
    </row>
    <row r="19" customFormat="false" ht="15" hidden="false" customHeight="false" outlineLevel="0" collapsed="false">
      <c r="B19" s="107" t="s">
        <v>455</v>
      </c>
      <c r="C19" s="11"/>
      <c r="D19" s="104" t="n">
        <v>451000000</v>
      </c>
      <c r="E19" s="104" t="n">
        <v>515300000</v>
      </c>
      <c r="F19" s="100" t="n">
        <v>546000000</v>
      </c>
      <c r="G19" s="100" t="n">
        <v>533100000</v>
      </c>
      <c r="H19" s="100" t="n">
        <v>557200000</v>
      </c>
      <c r="I19" s="100" t="n">
        <v>474000000</v>
      </c>
      <c r="J19" s="100" t="n">
        <v>577000000</v>
      </c>
      <c r="K19" s="100" t="n">
        <v>645000000</v>
      </c>
      <c r="L19" s="100" t="n">
        <v>664000000</v>
      </c>
      <c r="M19" s="100" t="n">
        <v>680000000</v>
      </c>
      <c r="N19" s="100" t="n">
        <v>570000000</v>
      </c>
      <c r="O19" s="100" t="n">
        <v>613000000</v>
      </c>
      <c r="P19" s="100" t="n">
        <v>911000000</v>
      </c>
      <c r="Q19" s="100" t="n">
        <v>615000000</v>
      </c>
      <c r="R19" s="100" t="n">
        <v>572000000</v>
      </c>
      <c r="S19" s="100" t="n">
        <v>927000000</v>
      </c>
      <c r="T19" s="100" t="n">
        <v>551000000</v>
      </c>
      <c r="U19" s="100" t="n">
        <v>578000000</v>
      </c>
      <c r="V19" s="100" t="n">
        <v>607000000</v>
      </c>
      <c r="W19" s="100" t="n">
        <v>638000000</v>
      </c>
      <c r="X19" s="100" t="n">
        <v>670000000</v>
      </c>
    </row>
    <row r="20" customFormat="false" ht="15" hidden="false" customHeight="false" outlineLevel="0" collapsed="false">
      <c r="A20" s="27" t="s">
        <v>75</v>
      </c>
      <c r="B20" s="134" t="s">
        <v>456</v>
      </c>
      <c r="C20" s="49" t="s">
        <v>194</v>
      </c>
      <c r="D20" s="104" t="n">
        <v>217000000</v>
      </c>
      <c r="E20" s="104" t="n">
        <v>225200000</v>
      </c>
      <c r="F20" s="100" t="n">
        <v>236800000</v>
      </c>
      <c r="G20" s="100" t="n">
        <v>250100000</v>
      </c>
      <c r="H20" s="100" t="n">
        <v>251100000</v>
      </c>
      <c r="I20" s="100" t="n">
        <v>252000000</v>
      </c>
      <c r="J20" s="100" t="n">
        <v>268000000</v>
      </c>
      <c r="K20" s="100" t="n">
        <v>309000000</v>
      </c>
      <c r="L20" s="100" t="n">
        <v>303000000</v>
      </c>
      <c r="M20" s="100" t="n">
        <v>299000000</v>
      </c>
      <c r="N20" s="100" t="n">
        <v>267000000</v>
      </c>
      <c r="O20" s="100" t="n">
        <v>264000000</v>
      </c>
      <c r="P20" s="100" t="n">
        <v>266000000</v>
      </c>
      <c r="Q20" s="100" t="n">
        <v>275000000</v>
      </c>
      <c r="R20" s="100" t="n">
        <v>302000000</v>
      </c>
      <c r="S20" s="100" t="n">
        <v>284000000</v>
      </c>
      <c r="T20" s="100" t="n">
        <v>295000000</v>
      </c>
      <c r="U20" s="100" t="n">
        <v>310000000</v>
      </c>
      <c r="V20" s="100" t="n">
        <v>326000000</v>
      </c>
      <c r="W20" s="100" t="n">
        <v>342000000</v>
      </c>
      <c r="X20" s="100" t="n">
        <v>359000000</v>
      </c>
      <c r="AA20" s="155"/>
    </row>
    <row r="21" customFormat="false" ht="15" hidden="false" customHeight="false" outlineLevel="0" collapsed="false">
      <c r="A21" s="27" t="s">
        <v>457</v>
      </c>
      <c r="B21" s="134" t="s">
        <v>458</v>
      </c>
      <c r="C21" s="49" t="s">
        <v>194</v>
      </c>
      <c r="D21" s="104" t="n">
        <v>31000000</v>
      </c>
      <c r="E21" s="104" t="n">
        <v>26600000</v>
      </c>
      <c r="F21" s="100" t="n">
        <v>29300000</v>
      </c>
      <c r="G21" s="100" t="n">
        <v>32500000</v>
      </c>
      <c r="H21" s="100" t="n">
        <v>31600000</v>
      </c>
      <c r="I21" s="100" t="n">
        <v>33000000</v>
      </c>
      <c r="J21" s="100" t="n">
        <v>34000000</v>
      </c>
      <c r="K21" s="100" t="n">
        <v>34000000</v>
      </c>
      <c r="L21" s="100" t="n">
        <v>41000000</v>
      </c>
      <c r="M21" s="100" t="n">
        <v>36000000</v>
      </c>
      <c r="N21" s="100" t="n">
        <v>18000000</v>
      </c>
      <c r="O21" s="100" t="n">
        <v>20000000</v>
      </c>
      <c r="P21" s="100" t="n">
        <v>21000000</v>
      </c>
      <c r="Q21" s="100" t="n">
        <v>25000000</v>
      </c>
      <c r="R21" s="100" t="n">
        <v>23000000</v>
      </c>
      <c r="S21" s="100" t="n">
        <v>24000000</v>
      </c>
      <c r="T21" s="100" t="n">
        <v>25000000</v>
      </c>
      <c r="U21" s="100" t="n">
        <v>26000000</v>
      </c>
      <c r="V21" s="100" t="n">
        <v>27000000</v>
      </c>
      <c r="W21" s="100" t="n">
        <v>29000000</v>
      </c>
      <c r="X21" s="100" t="n">
        <v>30000000</v>
      </c>
    </row>
    <row r="22" customFormat="false" ht="15" hidden="false" customHeight="false" outlineLevel="0" collapsed="false">
      <c r="A22" s="27" t="s">
        <v>459</v>
      </c>
      <c r="B22" s="134" t="s">
        <v>460</v>
      </c>
      <c r="C22" s="49" t="s">
        <v>194</v>
      </c>
      <c r="D22" s="104" t="n">
        <v>95000000</v>
      </c>
      <c r="E22" s="104" t="n">
        <v>134000000</v>
      </c>
      <c r="F22" s="100" t="n">
        <v>156100000</v>
      </c>
      <c r="G22" s="100" t="n">
        <v>100500000</v>
      </c>
      <c r="H22" s="100" t="n">
        <v>109900000</v>
      </c>
      <c r="I22" s="100" t="n">
        <v>109000000</v>
      </c>
      <c r="J22" s="100" t="n">
        <v>126000000</v>
      </c>
      <c r="K22" s="100" t="n">
        <v>148000000</v>
      </c>
      <c r="L22" s="100" t="n">
        <v>172000000</v>
      </c>
      <c r="M22" s="100" t="n">
        <v>162000000</v>
      </c>
      <c r="N22" s="100" t="n">
        <v>117000000</v>
      </c>
      <c r="O22" s="100" t="n">
        <v>104000000</v>
      </c>
      <c r="P22" s="100" t="n">
        <v>115000000</v>
      </c>
      <c r="Q22" s="100" t="n">
        <v>143000000</v>
      </c>
      <c r="R22" s="100" t="n">
        <v>116000000</v>
      </c>
      <c r="S22" s="100" t="n">
        <v>110000000</v>
      </c>
      <c r="T22" s="100" t="n">
        <v>115000000</v>
      </c>
      <c r="U22" s="100" t="n">
        <v>120000000</v>
      </c>
      <c r="V22" s="100" t="n">
        <v>127000000</v>
      </c>
      <c r="W22" s="100" t="n">
        <v>133000000</v>
      </c>
      <c r="X22" s="100" t="n">
        <v>140000000</v>
      </c>
    </row>
    <row r="23" customFormat="false" ht="15" hidden="false" customHeight="false" outlineLevel="0" collapsed="false">
      <c r="A23" s="27" t="s">
        <v>461</v>
      </c>
      <c r="B23" s="27" t="s">
        <v>462</v>
      </c>
      <c r="C23" s="49" t="s">
        <v>194</v>
      </c>
      <c r="D23" s="104" t="n">
        <v>23000000</v>
      </c>
      <c r="E23" s="104" t="n">
        <v>21500000</v>
      </c>
      <c r="F23" s="100" t="n">
        <v>33500000</v>
      </c>
      <c r="G23" s="100" t="n">
        <v>50800000</v>
      </c>
      <c r="H23" s="100" t="n">
        <v>56000000</v>
      </c>
      <c r="I23" s="154" t="n">
        <f aca="false">I24+I25</f>
        <v>80000000</v>
      </c>
      <c r="J23" s="154" t="n">
        <f aca="false">J24+J25</f>
        <v>149000000</v>
      </c>
      <c r="K23" s="154" t="n">
        <f aca="false">K24+K25</f>
        <v>155000000</v>
      </c>
      <c r="L23" s="154" t="n">
        <f aca="false">L24+L25</f>
        <v>148000000</v>
      </c>
      <c r="M23" s="154" t="n">
        <f aca="false">M24+M25</f>
        <v>184000000</v>
      </c>
      <c r="N23" s="154" t="n">
        <f aca="false">N24+N25</f>
        <v>169000000</v>
      </c>
      <c r="O23" s="154" t="n">
        <f aca="false">O24+O25</f>
        <v>226000000</v>
      </c>
      <c r="P23" s="154" t="n">
        <f aca="false">P24+P25</f>
        <v>509000000</v>
      </c>
      <c r="Q23" s="154" t="n">
        <f aca="false">Q24+Q25</f>
        <v>172000000</v>
      </c>
      <c r="R23" s="154" t="n">
        <f aca="false">R24+R25</f>
        <v>131000000</v>
      </c>
      <c r="S23" s="154" t="n">
        <f aca="false">S24+S25</f>
        <v>510000000</v>
      </c>
      <c r="T23" s="154" t="n">
        <f aca="false">T24+T25</f>
        <v>116000000</v>
      </c>
      <c r="U23" s="154" t="n">
        <f aca="false">U24+U25</f>
        <v>121000000</v>
      </c>
      <c r="V23" s="154" t="n">
        <f aca="false">V24+V25</f>
        <v>127000000</v>
      </c>
      <c r="W23" s="154" t="n">
        <f aca="false">W24+W25</f>
        <v>135000000</v>
      </c>
      <c r="X23" s="154" t="n">
        <f aca="false">X24+X25</f>
        <v>141000000</v>
      </c>
    </row>
    <row r="24" customFormat="false" ht="15" hidden="false" customHeight="false" outlineLevel="0" collapsed="false">
      <c r="A24" s="134" t="s">
        <v>83</v>
      </c>
      <c r="B24" s="134" t="s">
        <v>83</v>
      </c>
      <c r="C24" s="11" t="s">
        <v>463</v>
      </c>
      <c r="D24" s="104"/>
      <c r="E24" s="104"/>
      <c r="F24" s="104"/>
      <c r="G24" s="104"/>
      <c r="H24" s="104"/>
      <c r="I24" s="100" t="n">
        <v>38000000</v>
      </c>
      <c r="J24" s="100" t="n">
        <v>43000000</v>
      </c>
      <c r="K24" s="100" t="n">
        <v>80000000</v>
      </c>
      <c r="L24" s="100" t="n">
        <v>64000000</v>
      </c>
      <c r="M24" s="100" t="n">
        <v>68000000</v>
      </c>
      <c r="N24" s="100" t="n">
        <v>66000000</v>
      </c>
      <c r="O24" s="100" t="n">
        <v>64000000</v>
      </c>
      <c r="P24" s="100" t="n">
        <v>70000000</v>
      </c>
      <c r="Q24" s="100" t="n">
        <v>71000000</v>
      </c>
      <c r="R24" s="100" t="n">
        <v>56000000</v>
      </c>
      <c r="S24" s="100" t="n">
        <v>56000000</v>
      </c>
      <c r="T24" s="100" t="n">
        <v>58000000</v>
      </c>
      <c r="U24" s="100" t="n">
        <v>61000000</v>
      </c>
      <c r="V24" s="100" t="n">
        <v>64000000</v>
      </c>
      <c r="W24" s="100" t="n">
        <v>68000000</v>
      </c>
      <c r="X24" s="100" t="n">
        <v>71000000</v>
      </c>
    </row>
    <row r="25" customFormat="false" ht="15" hidden="false" customHeight="false" outlineLevel="0" collapsed="false">
      <c r="A25" s="27" t="s">
        <v>464</v>
      </c>
      <c r="B25" s="134" t="s">
        <v>465</v>
      </c>
      <c r="C25" s="11" t="s">
        <v>463</v>
      </c>
      <c r="D25" s="104"/>
      <c r="E25" s="104"/>
      <c r="F25" s="104"/>
      <c r="G25" s="104"/>
      <c r="H25" s="104"/>
      <c r="I25" s="100" t="n">
        <v>42000000</v>
      </c>
      <c r="J25" s="100" t="n">
        <v>106000000</v>
      </c>
      <c r="K25" s="100" t="n">
        <v>75000000</v>
      </c>
      <c r="L25" s="100" t="n">
        <v>84000000</v>
      </c>
      <c r="M25" s="100" t="n">
        <v>116000000</v>
      </c>
      <c r="N25" s="100" t="n">
        <v>103000000</v>
      </c>
      <c r="O25" s="100" t="n">
        <v>162000000</v>
      </c>
      <c r="P25" s="100" t="n">
        <v>439000000</v>
      </c>
      <c r="Q25" s="100" t="n">
        <v>101000000</v>
      </c>
      <c r="R25" s="100" t="n">
        <v>75000000</v>
      </c>
      <c r="S25" s="100" t="n">
        <v>454000000</v>
      </c>
      <c r="T25" s="100" t="n">
        <v>58000000</v>
      </c>
      <c r="U25" s="100" t="n">
        <v>60000000</v>
      </c>
      <c r="V25" s="100" t="n">
        <v>63000000</v>
      </c>
      <c r="W25" s="100" t="n">
        <v>67000000</v>
      </c>
      <c r="X25" s="100" t="n">
        <v>70000000</v>
      </c>
    </row>
    <row r="26" customFormat="false" ht="15" hidden="false" customHeight="false" outlineLevel="0" collapsed="false">
      <c r="B26" s="156" t="s">
        <v>466</v>
      </c>
      <c r="C26" s="11"/>
      <c r="D26" s="104"/>
      <c r="E26" s="104"/>
      <c r="F26" s="104"/>
      <c r="G26" s="104"/>
      <c r="H26" s="104"/>
      <c r="I26" s="104"/>
      <c r="J26" s="104"/>
      <c r="K26" s="104"/>
      <c r="L26" s="104"/>
      <c r="M26" s="100" t="s">
        <v>74</v>
      </c>
      <c r="N26" s="100" t="s">
        <v>74</v>
      </c>
      <c r="O26" s="100" t="n">
        <v>41000000</v>
      </c>
      <c r="P26" s="100" t="n">
        <v>340000000</v>
      </c>
      <c r="Q26" s="100" t="n">
        <v>0</v>
      </c>
      <c r="R26" s="100" t="n">
        <v>0</v>
      </c>
      <c r="S26" s="100" t="n">
        <v>398000000</v>
      </c>
      <c r="T26" s="100" t="s">
        <v>74</v>
      </c>
      <c r="U26" s="100" t="s">
        <v>74</v>
      </c>
      <c r="V26" s="100" t="s">
        <v>74</v>
      </c>
      <c r="W26" s="100" t="s">
        <v>74</v>
      </c>
      <c r="X26" s="100" t="s">
        <v>74</v>
      </c>
    </row>
    <row r="27" customFormat="false" ht="15" hidden="false" customHeight="false" outlineLevel="0" collapsed="false">
      <c r="A27" s="19" t="s">
        <v>227</v>
      </c>
      <c r="B27" s="107" t="s">
        <v>467</v>
      </c>
      <c r="C27" s="49" t="s">
        <v>191</v>
      </c>
      <c r="D27" s="104" t="n">
        <v>39000000</v>
      </c>
      <c r="E27" s="104" t="n">
        <v>90800000</v>
      </c>
      <c r="F27" s="100" t="n">
        <v>99700000</v>
      </c>
      <c r="G27" s="100" t="n">
        <v>81200000</v>
      </c>
      <c r="H27" s="100" t="n">
        <v>55200000</v>
      </c>
      <c r="I27" s="100" t="n">
        <v>94000000</v>
      </c>
      <c r="J27" s="100" t="n">
        <v>224000000</v>
      </c>
      <c r="K27" s="100" t="n">
        <v>201000000</v>
      </c>
      <c r="L27" s="100" t="n">
        <v>210000000</v>
      </c>
      <c r="M27" s="100" t="n">
        <v>287000000</v>
      </c>
      <c r="N27" s="100" t="n">
        <v>65000000</v>
      </c>
      <c r="O27" s="100" t="n">
        <v>39000000</v>
      </c>
      <c r="P27" s="100" t="n">
        <v>44000000</v>
      </c>
      <c r="Q27" s="100" t="n">
        <v>42000000</v>
      </c>
      <c r="R27" s="100" t="n">
        <v>38000000</v>
      </c>
      <c r="S27" s="100" t="n">
        <v>38000000</v>
      </c>
      <c r="T27" s="100" t="n">
        <v>46000000</v>
      </c>
      <c r="U27" s="100" t="n">
        <v>49000000</v>
      </c>
      <c r="V27" s="100" t="n">
        <v>51000000</v>
      </c>
      <c r="W27" s="100" t="n">
        <v>54000000</v>
      </c>
      <c r="X27" s="100" t="n">
        <v>56000000</v>
      </c>
    </row>
    <row r="28" customFormat="false" ht="15" hidden="false" customHeight="false" outlineLevel="0" collapsed="false">
      <c r="B28" s="107" t="s">
        <v>468</v>
      </c>
      <c r="C28" s="11"/>
      <c r="D28" s="104"/>
      <c r="E28" s="104"/>
      <c r="F28" s="104"/>
      <c r="G28" s="104"/>
      <c r="H28" s="104"/>
      <c r="I28" s="104"/>
      <c r="J28" s="104"/>
      <c r="K28" s="104"/>
      <c r="L28" s="104"/>
      <c r="M28" s="100" t="n">
        <v>2000000</v>
      </c>
      <c r="N28" s="100" t="n">
        <v>-3000000</v>
      </c>
      <c r="O28" s="100" t="n">
        <v>18000000</v>
      </c>
      <c r="P28" s="100" t="n">
        <v>0</v>
      </c>
      <c r="Q28" s="100" t="n">
        <v>0</v>
      </c>
      <c r="R28" s="100" t="n">
        <v>0</v>
      </c>
      <c r="S28" s="100" t="n">
        <v>0</v>
      </c>
      <c r="T28" s="100" t="n">
        <v>0</v>
      </c>
      <c r="U28" s="100" t="n">
        <v>0</v>
      </c>
      <c r="V28" s="100" t="n">
        <v>0</v>
      </c>
      <c r="W28" s="77" t="n">
        <v>0</v>
      </c>
      <c r="X28" s="77" t="n">
        <v>0</v>
      </c>
    </row>
    <row r="29" customFormat="false" ht="15" hidden="false" customHeight="false" outlineLevel="0" collapsed="false">
      <c r="A29" s="19" t="s">
        <v>469</v>
      </c>
      <c r="B29" s="107" t="s">
        <v>470</v>
      </c>
      <c r="C29" s="49" t="s">
        <v>194</v>
      </c>
      <c r="D29" s="104" t="n">
        <v>86000000</v>
      </c>
      <c r="E29" s="104" t="n">
        <v>108000000</v>
      </c>
      <c r="F29" s="100" t="n">
        <v>90300000</v>
      </c>
      <c r="G29" s="100" t="n">
        <v>99200000</v>
      </c>
      <c r="H29" s="100" t="n">
        <v>108600000</v>
      </c>
      <c r="I29" s="100" t="n">
        <v>97000000</v>
      </c>
      <c r="J29" s="100" t="n">
        <v>116000000</v>
      </c>
      <c r="K29" s="100" t="n">
        <v>111000000</v>
      </c>
      <c r="L29" s="100" t="n">
        <v>102000000</v>
      </c>
      <c r="M29" s="100" t="n">
        <v>234000000</v>
      </c>
      <c r="N29" s="100" t="n">
        <v>65000000</v>
      </c>
      <c r="O29" s="100" t="n">
        <v>63000000</v>
      </c>
      <c r="P29" s="100" t="n">
        <v>95000000</v>
      </c>
      <c r="Q29" s="100" t="n">
        <v>84000000</v>
      </c>
      <c r="R29" s="100" t="n">
        <v>99000000</v>
      </c>
      <c r="S29" s="100" t="n">
        <v>102000000</v>
      </c>
      <c r="T29" s="100" t="n">
        <v>119000000</v>
      </c>
      <c r="U29" s="100" t="n">
        <v>117000000</v>
      </c>
      <c r="V29" s="100" t="n">
        <v>121000000</v>
      </c>
      <c r="W29" s="100" t="n">
        <v>118000000</v>
      </c>
      <c r="X29" s="100" t="n">
        <v>120000000</v>
      </c>
    </row>
    <row r="30" customFormat="false" ht="15" hidden="false" customHeight="false" outlineLevel="0" collapsed="false">
      <c r="A30" s="134" t="s">
        <v>361</v>
      </c>
      <c r="B30" s="134" t="s">
        <v>361</v>
      </c>
      <c r="C30" s="11" t="s">
        <v>201</v>
      </c>
      <c r="D30" s="104" t="n">
        <v>46000000</v>
      </c>
      <c r="E30" s="104" t="n">
        <v>37700000</v>
      </c>
      <c r="F30" s="100" t="n">
        <v>36600000</v>
      </c>
      <c r="G30" s="100" t="n">
        <v>41000000</v>
      </c>
      <c r="H30" s="100" t="n">
        <v>48100000</v>
      </c>
      <c r="I30" s="100" t="n">
        <v>56000000</v>
      </c>
      <c r="J30" s="100" t="n">
        <v>78000000</v>
      </c>
      <c r="K30" s="100" t="n">
        <v>75000000</v>
      </c>
      <c r="L30" s="100" t="n">
        <v>63000000</v>
      </c>
      <c r="M30" s="100" t="n">
        <v>68000000</v>
      </c>
      <c r="N30" s="100" t="n">
        <v>15000000</v>
      </c>
      <c r="O30" s="100" t="n">
        <v>24000000</v>
      </c>
      <c r="P30" s="100" t="n">
        <v>27000000</v>
      </c>
      <c r="Q30" s="100" t="n">
        <v>25000000</v>
      </c>
      <c r="R30" s="100" t="n">
        <v>29000000</v>
      </c>
      <c r="S30" s="100" t="n">
        <v>29000000</v>
      </c>
      <c r="T30" s="100" t="n">
        <v>28000000</v>
      </c>
      <c r="U30" s="100" t="n">
        <v>27000000</v>
      </c>
      <c r="V30" s="100" t="n">
        <v>26000000</v>
      </c>
      <c r="W30" s="100" t="n">
        <v>26000000</v>
      </c>
      <c r="X30" s="100" t="n">
        <v>25000000</v>
      </c>
    </row>
    <row r="31" customFormat="false" ht="15" hidden="false" customHeight="false" outlineLevel="0" collapsed="false">
      <c r="A31" s="134" t="s">
        <v>199</v>
      </c>
      <c r="B31" s="134" t="s">
        <v>199</v>
      </c>
      <c r="C31" s="11" t="s">
        <v>201</v>
      </c>
      <c r="D31" s="104" t="n">
        <v>40000000</v>
      </c>
      <c r="E31" s="104" t="n">
        <v>70300000</v>
      </c>
      <c r="F31" s="100" t="n">
        <v>53600000</v>
      </c>
      <c r="G31" s="100" t="n">
        <v>58200000</v>
      </c>
      <c r="H31" s="100" t="n">
        <v>60500000</v>
      </c>
      <c r="I31" s="100" t="n">
        <v>41000000</v>
      </c>
      <c r="J31" s="100" t="n">
        <v>37000000</v>
      </c>
      <c r="K31" s="100" t="n">
        <v>36000000</v>
      </c>
      <c r="L31" s="100" t="n">
        <v>39000000</v>
      </c>
      <c r="M31" s="100" t="n">
        <v>166000000</v>
      </c>
      <c r="N31" s="100" t="n">
        <v>49000000</v>
      </c>
      <c r="O31" s="100" t="n">
        <v>40000000</v>
      </c>
      <c r="P31" s="100" t="n">
        <v>68000000</v>
      </c>
      <c r="Q31" s="100" t="n">
        <v>58000000</v>
      </c>
      <c r="R31" s="100" t="n">
        <v>70000000</v>
      </c>
      <c r="S31" s="100" t="n">
        <v>73000000</v>
      </c>
      <c r="T31" s="100" t="n">
        <v>91000000</v>
      </c>
      <c r="U31" s="100" t="n">
        <v>90000000</v>
      </c>
      <c r="V31" s="100" t="n">
        <v>95000000</v>
      </c>
      <c r="W31" s="100" t="n">
        <v>93000000</v>
      </c>
      <c r="X31" s="100" t="n">
        <v>95000000</v>
      </c>
    </row>
    <row r="32" customFormat="false" ht="15" hidden="false" customHeight="false" outlineLevel="0" collapsed="false">
      <c r="B32" s="149" t="s">
        <v>471</v>
      </c>
      <c r="C32" s="11"/>
      <c r="D32" s="104" t="n">
        <v>-6000000</v>
      </c>
      <c r="E32" s="104" t="n">
        <v>-129600000</v>
      </c>
      <c r="F32" s="100" t="n">
        <v>-134400000</v>
      </c>
      <c r="G32" s="100" t="n">
        <v>-84800000</v>
      </c>
      <c r="H32" s="100" t="n">
        <v>-26400000</v>
      </c>
      <c r="I32" s="100" t="n">
        <v>-36000000</v>
      </c>
      <c r="J32" s="100" t="n">
        <v>-118000000</v>
      </c>
      <c r="K32" s="100" t="n">
        <v>-89000000</v>
      </c>
      <c r="L32" s="100" t="n">
        <v>-96000000</v>
      </c>
      <c r="M32" s="100" t="n">
        <v>-360000000</v>
      </c>
      <c r="N32" s="100" t="n">
        <v>57000000</v>
      </c>
      <c r="O32" s="100" t="n">
        <v>-46000000</v>
      </c>
      <c r="P32" s="100" t="n">
        <v>-285000000</v>
      </c>
      <c r="Q32" s="151" t="n">
        <v>-52000000</v>
      </c>
      <c r="R32" s="151" t="n">
        <v>75000000</v>
      </c>
      <c r="S32" s="151" t="n">
        <v>-192000000</v>
      </c>
      <c r="T32" s="151" t="n">
        <v>181000000</v>
      </c>
      <c r="U32" s="151" t="n">
        <v>185000000</v>
      </c>
      <c r="V32" s="151" t="n">
        <v>195000000</v>
      </c>
      <c r="W32" s="151" t="n">
        <v>202000000</v>
      </c>
      <c r="X32" s="151" t="n">
        <v>209000000</v>
      </c>
    </row>
    <row r="33" customFormat="false" ht="15" hidden="false" customHeight="false" outlineLevel="0" collapsed="false">
      <c r="B33" s="149" t="s">
        <v>472</v>
      </c>
      <c r="C33" s="11"/>
      <c r="D33" s="104" t="n">
        <v>-92000000</v>
      </c>
      <c r="E33" s="104" t="n">
        <v>-237600000</v>
      </c>
      <c r="F33" s="100" t="n">
        <v>-224600000</v>
      </c>
      <c r="G33" s="100" t="n">
        <v>-184000000</v>
      </c>
      <c r="H33" s="100" t="n">
        <v>-135000000</v>
      </c>
      <c r="I33" s="100" t="n">
        <v>-133000000</v>
      </c>
      <c r="J33" s="100" t="n">
        <v>-233000000</v>
      </c>
      <c r="K33" s="100" t="n">
        <v>-200000000</v>
      </c>
      <c r="L33" s="100" t="n">
        <v>-198000000</v>
      </c>
      <c r="M33" s="100" t="n">
        <v>-594000000</v>
      </c>
      <c r="N33" s="100" t="n">
        <v>-8000000</v>
      </c>
      <c r="O33" s="100" t="n">
        <v>-110000000</v>
      </c>
      <c r="P33" s="100" t="n">
        <v>-380000000</v>
      </c>
      <c r="Q33" s="151" t="n">
        <v>-136000000</v>
      </c>
      <c r="R33" s="151" t="n">
        <v>-24000000</v>
      </c>
      <c r="S33" s="151" t="n">
        <v>-294000000</v>
      </c>
      <c r="T33" s="151" t="n">
        <v>62000000</v>
      </c>
      <c r="U33" s="151" t="n">
        <v>68000000</v>
      </c>
      <c r="V33" s="151" t="n">
        <v>74000000</v>
      </c>
      <c r="W33" s="151" t="n">
        <v>83000000</v>
      </c>
      <c r="X33" s="151" t="n">
        <v>89000000</v>
      </c>
    </row>
    <row r="34" s="13" customFormat="true" ht="15" hidden="false" customHeight="false" outlineLevel="0" collapsed="false">
      <c r="A34" s="148" t="s">
        <v>110</v>
      </c>
      <c r="B34" s="148" t="s">
        <v>110</v>
      </c>
      <c r="C34" s="63" t="s">
        <v>34</v>
      </c>
      <c r="D34" s="154" t="n">
        <f aca="false">D35+D43+D53+D58+D61</f>
        <v>91000000</v>
      </c>
      <c r="E34" s="154" t="n">
        <f aca="false">E35+E43+E53+E58+E61</f>
        <v>173500000</v>
      </c>
      <c r="F34" s="154" t="n">
        <f aca="false">F35+F43+F53+F58+F61</f>
        <v>275400000</v>
      </c>
      <c r="G34" s="154" t="n">
        <f aca="false">G35+G43+G53+G58+G61</f>
        <v>288800000</v>
      </c>
      <c r="H34" s="154" t="n">
        <f aca="false">H35+H43+H53+H58+H61</f>
        <v>200600000</v>
      </c>
      <c r="I34" s="154" t="n">
        <f aca="false">I35+I43+I53+I58+I61</f>
        <v>133000000</v>
      </c>
      <c r="J34" s="110" t="n">
        <v>233000000</v>
      </c>
      <c r="K34" s="110" t="n">
        <v>200000000</v>
      </c>
      <c r="L34" s="110" t="n">
        <v>198000000</v>
      </c>
      <c r="M34" s="110" t="n">
        <v>594000000</v>
      </c>
      <c r="N34" s="110" t="n">
        <v>8000000</v>
      </c>
      <c r="O34" s="110" t="n">
        <v>110000000</v>
      </c>
      <c r="P34" s="110" t="n">
        <v>380000000</v>
      </c>
      <c r="Q34" s="151" t="n">
        <v>136000000</v>
      </c>
      <c r="R34" s="151" t="n">
        <v>24000000</v>
      </c>
      <c r="S34" s="151" t="n">
        <v>294000000</v>
      </c>
      <c r="T34" s="151" t="n">
        <v>-62000000</v>
      </c>
      <c r="U34" s="151" t="n">
        <v>-68000000</v>
      </c>
      <c r="V34" s="151" t="n">
        <v>-74000000</v>
      </c>
      <c r="W34" s="151" t="n">
        <v>-83000000</v>
      </c>
      <c r="X34" s="151" t="n">
        <v>-89000000</v>
      </c>
    </row>
    <row r="35" s="38" customFormat="true" ht="15" hidden="false" customHeight="false" outlineLevel="0" collapsed="false">
      <c r="A35" s="157" t="s">
        <v>248</v>
      </c>
      <c r="B35" s="157" t="s">
        <v>248</v>
      </c>
      <c r="C35" s="49" t="s">
        <v>242</v>
      </c>
      <c r="D35" s="150" t="n">
        <f aca="false">D37+D41+D42</f>
        <v>-1000000</v>
      </c>
      <c r="E35" s="150" t="n">
        <f aca="false">E37+E41+E42</f>
        <v>-35200000</v>
      </c>
      <c r="F35" s="150" t="n">
        <f aca="false">F37+F41+F42</f>
        <v>114600000</v>
      </c>
      <c r="G35" s="150" t="n">
        <f aca="false">G37+G41+G42</f>
        <v>129600000</v>
      </c>
      <c r="H35" s="150" t="n">
        <f aca="false">H37+H41+H42</f>
        <v>-33000000</v>
      </c>
      <c r="I35" s="150" t="n">
        <f aca="false">I37+I41+I42</f>
        <v>-376000000</v>
      </c>
      <c r="J35" s="150" t="n">
        <f aca="false">J37+J41+J42</f>
        <v>-38000000</v>
      </c>
      <c r="K35" s="150" t="n">
        <f aca="false">K37+K41+K42</f>
        <v>14000000</v>
      </c>
      <c r="L35" s="150" t="n">
        <f aca="false">L37+L41+L42</f>
        <v>-39000000</v>
      </c>
      <c r="M35" s="150" t="n">
        <f aca="false">M37+M41+M42</f>
        <v>140000000</v>
      </c>
      <c r="N35" s="150" t="n">
        <f aca="false">N37+N41+N42</f>
        <v>76000000</v>
      </c>
      <c r="O35" s="150" t="n">
        <f aca="false">O37+O41+O42</f>
        <v>81000000</v>
      </c>
      <c r="P35" s="150" t="n">
        <f aca="false">P37+P41+P42</f>
        <v>198000000</v>
      </c>
      <c r="Q35" s="150" t="n">
        <f aca="false">Q37+Q41+Q42</f>
        <v>95000000</v>
      </c>
      <c r="R35" s="150" t="n">
        <f aca="false">R37+R41+R42</f>
        <v>-54000000</v>
      </c>
      <c r="S35" s="150" t="n">
        <f aca="false">S37+S41+S42</f>
        <v>-43000000</v>
      </c>
      <c r="T35" s="150" t="n">
        <f aca="false">T37+T41+T42</f>
        <v>-55000000</v>
      </c>
      <c r="U35" s="150" t="n">
        <f aca="false">U37+U41+U42</f>
        <v>-68000000</v>
      </c>
      <c r="V35" s="150" t="n">
        <f aca="false">V37+V41+V42</f>
        <v>-39000000</v>
      </c>
      <c r="W35" s="150" t="n">
        <f aca="false">W37+W41+W42</f>
        <v>-20000000</v>
      </c>
      <c r="X35" s="150" t="n">
        <f aca="false">X37+X41+X42</f>
        <v>-22000000</v>
      </c>
    </row>
    <row r="36" customFormat="false" ht="15" hidden="false" customHeight="false" outlineLevel="0" collapsed="false">
      <c r="B36" s="107" t="s">
        <v>384</v>
      </c>
      <c r="C36" s="11"/>
      <c r="D36" s="104" t="n">
        <v>37000000</v>
      </c>
      <c r="E36" s="104" t="n">
        <v>75600000</v>
      </c>
      <c r="F36" s="100" t="n">
        <v>115000000</v>
      </c>
      <c r="G36" s="100" t="n">
        <v>129200000</v>
      </c>
      <c r="H36" s="100" t="n">
        <v>-33000000</v>
      </c>
      <c r="I36" s="100" t="n">
        <v>-376000000</v>
      </c>
      <c r="J36" s="100" t="n">
        <v>-38000000</v>
      </c>
      <c r="K36" s="100" t="n">
        <v>14000000</v>
      </c>
      <c r="L36" s="100" t="n">
        <v>-39000000</v>
      </c>
      <c r="M36" s="100" t="n">
        <v>140000000</v>
      </c>
      <c r="N36" s="100" t="n">
        <v>76000000</v>
      </c>
      <c r="O36" s="100" t="n">
        <v>81000000</v>
      </c>
      <c r="P36" s="100" t="n">
        <v>198000000</v>
      </c>
      <c r="Q36" s="100" t="n">
        <v>95000000</v>
      </c>
      <c r="R36" s="100" t="n">
        <v>-54000000</v>
      </c>
      <c r="S36" s="100" t="n">
        <v>-42000000</v>
      </c>
      <c r="T36" s="100" t="n">
        <v>-54000000</v>
      </c>
      <c r="U36" s="100" t="n">
        <v>-68000000</v>
      </c>
      <c r="V36" s="100" t="n">
        <v>-39000000</v>
      </c>
      <c r="W36" s="100" t="n">
        <v>-20000000</v>
      </c>
      <c r="X36" s="100" t="n">
        <v>-22000000</v>
      </c>
    </row>
    <row r="37" customFormat="false" ht="15" hidden="false" customHeight="false" outlineLevel="0" collapsed="false">
      <c r="A37" s="27" t="s">
        <v>473</v>
      </c>
      <c r="B37" s="134" t="s">
        <v>474</v>
      </c>
      <c r="C37" s="49" t="s">
        <v>251</v>
      </c>
      <c r="D37" s="104" t="n">
        <v>-1000000</v>
      </c>
      <c r="E37" s="104" t="n">
        <f aca="false">E38+E40</f>
        <v>-35200000</v>
      </c>
      <c r="F37" s="100" t="n">
        <v>43900000</v>
      </c>
      <c r="G37" s="100" t="n">
        <v>48200000</v>
      </c>
      <c r="H37" s="100" t="n">
        <v>-68800000</v>
      </c>
      <c r="I37" s="100" t="n">
        <v>-376000000</v>
      </c>
      <c r="J37" s="100" t="n">
        <v>-38000000</v>
      </c>
      <c r="K37" s="100" t="n">
        <v>14000000</v>
      </c>
      <c r="L37" s="100" t="n">
        <v>-39000000</v>
      </c>
      <c r="M37" s="100" t="n">
        <v>140000000</v>
      </c>
      <c r="N37" s="100" t="n">
        <v>66000000</v>
      </c>
      <c r="O37" s="100" t="n">
        <v>40000000</v>
      </c>
      <c r="P37" s="100" t="n">
        <v>97000000</v>
      </c>
      <c r="Q37" s="100" t="n">
        <f aca="false">Q38+Q40</f>
        <v>95000000</v>
      </c>
      <c r="R37" s="100" t="n">
        <f aca="false">R38+R40</f>
        <v>-54000000</v>
      </c>
      <c r="S37" s="100" t="n">
        <f aca="false">S38+S40</f>
        <v>-43000000</v>
      </c>
      <c r="T37" s="100" t="n">
        <f aca="false">T38+T40</f>
        <v>-55000000</v>
      </c>
      <c r="U37" s="100" t="n">
        <f aca="false">U38+U40</f>
        <v>-68000000</v>
      </c>
      <c r="V37" s="100" t="n">
        <f aca="false">V38+V40</f>
        <v>-39000000</v>
      </c>
      <c r="W37" s="100" t="n">
        <f aca="false">W38+W40</f>
        <v>-20000000</v>
      </c>
      <c r="X37" s="100" t="n">
        <f aca="false">X38+X40</f>
        <v>-22000000</v>
      </c>
    </row>
    <row r="38" customFormat="false" ht="15" hidden="false" customHeight="false" outlineLevel="0" collapsed="false">
      <c r="A38" s="106" t="s">
        <v>475</v>
      </c>
      <c r="B38" s="106" t="s">
        <v>475</v>
      </c>
      <c r="C38" s="0" t="s">
        <v>476</v>
      </c>
      <c r="D38" s="104" t="n">
        <v>49000000</v>
      </c>
      <c r="E38" s="104" t="n">
        <v>28400000</v>
      </c>
      <c r="F38" s="100" t="n">
        <v>99600000</v>
      </c>
      <c r="G38" s="100" t="n">
        <v>111500000</v>
      </c>
      <c r="H38" s="100" t="n">
        <v>74700000</v>
      </c>
      <c r="I38" s="100" t="n">
        <v>51000000</v>
      </c>
      <c r="J38" s="100" t="n">
        <v>7000000</v>
      </c>
      <c r="K38" s="100" t="n">
        <v>61000000</v>
      </c>
      <c r="L38" s="100" t="n">
        <v>88000000</v>
      </c>
      <c r="M38" s="100" t="n">
        <v>184000000</v>
      </c>
      <c r="N38" s="100" t="n">
        <v>106000000</v>
      </c>
      <c r="O38" s="100" t="n">
        <v>56000000</v>
      </c>
      <c r="P38" s="100" t="n">
        <v>124000000</v>
      </c>
      <c r="Q38" s="100" t="n">
        <v>137000000</v>
      </c>
      <c r="R38" s="100" t="n">
        <v>37000000</v>
      </c>
      <c r="S38" s="100" t="n">
        <v>49000000</v>
      </c>
      <c r="T38" s="100" t="n">
        <v>50000000</v>
      </c>
      <c r="U38" s="100" t="n">
        <v>51000000</v>
      </c>
      <c r="V38" s="100" t="n">
        <v>51000000</v>
      </c>
      <c r="W38" s="100" t="n">
        <v>51000000</v>
      </c>
      <c r="X38" s="100" t="n">
        <v>55000000</v>
      </c>
    </row>
    <row r="39" customFormat="false" ht="15" hidden="false" customHeight="false" outlineLevel="0" collapsed="false">
      <c r="B39" s="156" t="s">
        <v>477</v>
      </c>
      <c r="C39" s="11"/>
      <c r="D39" s="104"/>
      <c r="E39" s="104"/>
      <c r="F39" s="104"/>
      <c r="G39" s="104"/>
      <c r="H39" s="104"/>
      <c r="I39" s="100"/>
      <c r="J39" s="100"/>
      <c r="K39" s="100"/>
      <c r="L39" s="100"/>
      <c r="M39" s="100"/>
      <c r="N39" s="100" t="n">
        <v>85000000</v>
      </c>
      <c r="O39" s="100" t="n">
        <v>28000000</v>
      </c>
      <c r="P39" s="100" t="n">
        <v>84000000</v>
      </c>
      <c r="Q39" s="100" t="n">
        <v>96000000</v>
      </c>
      <c r="R39" s="100" t="n">
        <v>0</v>
      </c>
      <c r="S39" s="100" t="n">
        <v>0</v>
      </c>
      <c r="T39" s="100" t="n">
        <v>0</v>
      </c>
      <c r="U39" s="100" t="n">
        <v>0</v>
      </c>
      <c r="V39" s="100" t="n">
        <v>0</v>
      </c>
      <c r="W39" s="100" t="n">
        <v>0</v>
      </c>
      <c r="X39" s="100" t="n">
        <v>0</v>
      </c>
    </row>
    <row r="40" customFormat="false" ht="15" hidden="false" customHeight="false" outlineLevel="0" collapsed="false">
      <c r="A40" s="106" t="s">
        <v>393</v>
      </c>
      <c r="B40" s="106" t="s">
        <v>393</v>
      </c>
      <c r="C40" s="0" t="s">
        <v>476</v>
      </c>
      <c r="D40" s="104" t="n">
        <v>-50000000</v>
      </c>
      <c r="E40" s="104" t="n">
        <v>-63600000</v>
      </c>
      <c r="F40" s="100" t="n">
        <v>-55700000</v>
      </c>
      <c r="G40" s="100" t="n">
        <v>-63300000</v>
      </c>
      <c r="H40" s="100" t="n">
        <v>-143500000</v>
      </c>
      <c r="I40" s="100" t="n">
        <v>-427000000</v>
      </c>
      <c r="J40" s="100" t="n">
        <v>-45000000</v>
      </c>
      <c r="K40" s="100" t="n">
        <v>-47000000</v>
      </c>
      <c r="L40" s="100" t="n">
        <v>-127000000</v>
      </c>
      <c r="M40" s="100" t="n">
        <v>-44000000</v>
      </c>
      <c r="N40" s="100" t="n">
        <v>-40000000</v>
      </c>
      <c r="O40" s="100" t="n">
        <v>-15000000</v>
      </c>
      <c r="P40" s="100" t="n">
        <v>-27000000</v>
      </c>
      <c r="Q40" s="100" t="n">
        <v>-42000000</v>
      </c>
      <c r="R40" s="100" t="n">
        <v>-91000000</v>
      </c>
      <c r="S40" s="100" t="n">
        <v>-92000000</v>
      </c>
      <c r="T40" s="100" t="n">
        <v>-105000000</v>
      </c>
      <c r="U40" s="100" t="n">
        <v>-119000000</v>
      </c>
      <c r="V40" s="100" t="n">
        <v>-90000000</v>
      </c>
      <c r="W40" s="100" t="n">
        <v>-71000000</v>
      </c>
      <c r="X40" s="100" t="n">
        <v>-77000000</v>
      </c>
    </row>
    <row r="41" customFormat="false" ht="15" hidden="false" customHeight="false" outlineLevel="0" collapsed="false">
      <c r="B41" s="134" t="s">
        <v>478</v>
      </c>
      <c r="C41" s="11"/>
      <c r="D41" s="104" t="n">
        <v>0</v>
      </c>
      <c r="E41" s="104"/>
      <c r="F41" s="100" t="n">
        <v>70700000</v>
      </c>
      <c r="G41" s="100" t="n">
        <v>81400000</v>
      </c>
      <c r="H41" s="100" t="n">
        <v>35800000</v>
      </c>
      <c r="I41" s="100" t="n">
        <v>0</v>
      </c>
      <c r="J41" s="100" t="n">
        <v>0</v>
      </c>
      <c r="K41" s="100" t="n">
        <v>0</v>
      </c>
      <c r="L41" s="100" t="n">
        <v>0</v>
      </c>
      <c r="M41" s="100" t="n">
        <v>0</v>
      </c>
      <c r="N41" s="100" t="n">
        <v>0</v>
      </c>
      <c r="O41" s="100" t="n">
        <v>0</v>
      </c>
      <c r="P41" s="100" t="n">
        <v>0</v>
      </c>
      <c r="Q41" s="100"/>
      <c r="R41" s="100"/>
      <c r="S41" s="100"/>
      <c r="T41" s="100"/>
      <c r="U41" s="100"/>
      <c r="V41" s="100"/>
      <c r="W41" s="100"/>
      <c r="X41" s="100"/>
    </row>
    <row r="42" customFormat="false" ht="15" hidden="false" customHeight="false" outlineLevel="0" collapsed="false">
      <c r="A42" s="27" t="s">
        <v>479</v>
      </c>
      <c r="B42" s="134" t="s">
        <v>480</v>
      </c>
      <c r="C42" s="49" t="s">
        <v>251</v>
      </c>
      <c r="D42" s="104"/>
      <c r="E42" s="104"/>
      <c r="F42" s="104"/>
      <c r="G42" s="104"/>
      <c r="H42" s="104"/>
      <c r="I42" s="104"/>
      <c r="J42" s="104"/>
      <c r="K42" s="104"/>
      <c r="L42" s="104"/>
      <c r="M42" s="100"/>
      <c r="N42" s="100" t="n">
        <v>10000000</v>
      </c>
      <c r="O42" s="100" t="n">
        <v>41000000</v>
      </c>
      <c r="P42" s="100" t="n">
        <v>101000000</v>
      </c>
      <c r="Q42" s="100"/>
      <c r="R42" s="100"/>
      <c r="S42" s="100"/>
      <c r="T42" s="100"/>
      <c r="U42" s="100"/>
      <c r="V42" s="100"/>
      <c r="W42" s="77"/>
      <c r="X42" s="77"/>
    </row>
    <row r="43" customFormat="false" ht="15" hidden="false" customHeight="false" outlineLevel="0" collapsed="false">
      <c r="A43" s="157" t="s">
        <v>115</v>
      </c>
      <c r="B43" s="157" t="s">
        <v>115</v>
      </c>
      <c r="C43" s="49" t="s">
        <v>242</v>
      </c>
      <c r="D43" s="104" t="n">
        <f aca="false">D44-D45</f>
        <v>43000000</v>
      </c>
      <c r="E43" s="104" t="n">
        <f aca="false">E44-E45</f>
        <v>-66200000</v>
      </c>
      <c r="F43" s="104" t="n">
        <f aca="false">F44-F45</f>
        <v>2400000</v>
      </c>
      <c r="G43" s="104" t="n">
        <f aca="false">G44-G45</f>
        <v>-26600000</v>
      </c>
      <c r="H43" s="153" t="n">
        <f aca="false">H46+H47+H49+H50+H51</f>
        <v>38500000</v>
      </c>
      <c r="I43" s="104" t="n">
        <f aca="false">I44-I45</f>
        <v>262000000</v>
      </c>
      <c r="J43" s="104" t="n">
        <f aca="false">J44-J45</f>
        <v>196000000</v>
      </c>
      <c r="K43" s="104" t="n">
        <f aca="false">K44-K45</f>
        <v>71000000</v>
      </c>
      <c r="L43" s="104" t="n">
        <f aca="false">L44-L45</f>
        <v>246000000</v>
      </c>
      <c r="M43" s="104" t="n">
        <f aca="false">M44-M45</f>
        <v>93000000</v>
      </c>
      <c r="N43" s="104" t="n">
        <f aca="false">N44-N45</f>
        <v>479000000</v>
      </c>
      <c r="O43" s="104" t="n">
        <f aca="false">O44-O45</f>
        <v>116000000</v>
      </c>
      <c r="P43" s="104" t="n">
        <f aca="false">P44-P45</f>
        <v>422000000</v>
      </c>
      <c r="Q43" s="104" t="n">
        <f aca="false">Q44-Q45</f>
        <v>-13000000</v>
      </c>
      <c r="R43" s="104" t="n">
        <f aca="false">R44-R45</f>
        <v>28000000</v>
      </c>
      <c r="S43" s="104" t="n">
        <f aca="false">S44-S45</f>
        <v>338000000</v>
      </c>
      <c r="T43" s="104" t="n">
        <f aca="false">T44-T45</f>
        <v>-6000000</v>
      </c>
      <c r="U43" s="104" t="n">
        <f aca="false">U44-U45</f>
        <v>2000000</v>
      </c>
      <c r="V43" s="104" t="n">
        <f aca="false">V44-V45</f>
        <v>-33000000</v>
      </c>
      <c r="W43" s="104" t="n">
        <f aca="false">W44-W45</f>
        <v>-61000000</v>
      </c>
      <c r="X43" s="104" t="n">
        <f aca="false">X44-X45</f>
        <v>-66000000</v>
      </c>
    </row>
    <row r="44" customFormat="false" ht="15" hidden="false" customHeight="false" outlineLevel="0" collapsed="false">
      <c r="B44" s="107" t="s">
        <v>381</v>
      </c>
      <c r="C44" s="11"/>
      <c r="D44" s="104" t="n">
        <v>155000000</v>
      </c>
      <c r="E44" s="104" t="n">
        <v>29400000</v>
      </c>
      <c r="F44" s="100" t="n">
        <v>75700000</v>
      </c>
      <c r="G44" s="100" t="n">
        <v>92300000</v>
      </c>
      <c r="H44" s="100" t="n">
        <v>153100000</v>
      </c>
      <c r="I44" s="100" t="n">
        <v>262000000</v>
      </c>
      <c r="J44" s="100" t="n">
        <v>196000000</v>
      </c>
      <c r="K44" s="100" t="n">
        <v>71000000</v>
      </c>
      <c r="L44" s="100" t="n">
        <v>246000000</v>
      </c>
      <c r="M44" s="100" t="n">
        <v>93000000</v>
      </c>
      <c r="N44" s="100" t="n">
        <v>479000000</v>
      </c>
      <c r="O44" s="100" t="n">
        <v>116000000</v>
      </c>
      <c r="P44" s="100" t="n">
        <v>422000000</v>
      </c>
      <c r="Q44" s="100" t="n">
        <v>-13000000</v>
      </c>
      <c r="R44" s="100" t="n">
        <v>28000000</v>
      </c>
      <c r="S44" s="100" t="n">
        <v>338000000</v>
      </c>
      <c r="T44" s="100" t="n">
        <v>-6000000</v>
      </c>
      <c r="U44" s="100" t="n">
        <v>2000000</v>
      </c>
      <c r="V44" s="100" t="n">
        <v>-33000000</v>
      </c>
      <c r="W44" s="100" t="n">
        <v>-61000000</v>
      </c>
      <c r="X44" s="100" t="n">
        <v>-66000000</v>
      </c>
    </row>
    <row r="45" customFormat="false" ht="15" hidden="false" customHeight="false" outlineLevel="0" collapsed="false">
      <c r="B45" s="27" t="s">
        <v>481</v>
      </c>
      <c r="C45" s="11"/>
      <c r="D45" s="104" t="n">
        <v>112000000</v>
      </c>
      <c r="E45" s="104" t="n">
        <v>95600000</v>
      </c>
      <c r="F45" s="100" t="n">
        <v>73300000</v>
      </c>
      <c r="G45" s="100" t="n">
        <v>118900000</v>
      </c>
      <c r="H45" s="100" t="n">
        <v>156900000</v>
      </c>
      <c r="I45" s="100"/>
      <c r="J45" s="100"/>
      <c r="K45" s="100"/>
      <c r="L45" s="100"/>
      <c r="M45" s="100"/>
      <c r="N45" s="100"/>
      <c r="O45" s="100"/>
      <c r="P45" s="100"/>
      <c r="Q45" s="100"/>
      <c r="R45" s="100"/>
      <c r="S45" s="100"/>
      <c r="T45" s="100"/>
      <c r="U45" s="100"/>
      <c r="V45" s="100"/>
      <c r="W45" s="77"/>
      <c r="X45" s="77"/>
    </row>
    <row r="46" customFormat="false" ht="15" hidden="false" customHeight="false" outlineLevel="0" collapsed="false">
      <c r="A46" s="134" t="s">
        <v>482</v>
      </c>
      <c r="B46" s="134" t="s">
        <v>483</v>
      </c>
      <c r="C46" s="49" t="s">
        <v>119</v>
      </c>
      <c r="D46" s="104" t="n">
        <v>11000000</v>
      </c>
      <c r="E46" s="104" t="n">
        <v>-1600000</v>
      </c>
      <c r="F46" s="100" t="n">
        <v>-8400000</v>
      </c>
      <c r="G46" s="100" t="n">
        <v>200000</v>
      </c>
      <c r="H46" s="100" t="n">
        <v>0</v>
      </c>
      <c r="I46" s="100" t="n">
        <v>0</v>
      </c>
      <c r="J46" s="100" t="n">
        <v>0</v>
      </c>
      <c r="K46" s="100" t="n">
        <v>0</v>
      </c>
      <c r="L46" s="100" t="n">
        <v>8000000</v>
      </c>
      <c r="M46" s="100" t="n">
        <v>86000000</v>
      </c>
      <c r="N46" s="100" t="n">
        <v>14000000</v>
      </c>
      <c r="O46" s="100" t="n">
        <v>38000000</v>
      </c>
      <c r="P46" s="100" t="n">
        <v>-12000000</v>
      </c>
      <c r="Q46" s="100" t="n">
        <v>-18000000</v>
      </c>
      <c r="R46" s="100" t="n">
        <v>-12000000</v>
      </c>
      <c r="S46" s="100" t="n">
        <v>-10000000</v>
      </c>
      <c r="T46" s="100" t="n">
        <v>-7000000</v>
      </c>
      <c r="U46" s="100" t="n">
        <v>-7000000</v>
      </c>
      <c r="V46" s="100" t="n">
        <v>-7000000</v>
      </c>
      <c r="W46" s="100" t="n">
        <v>-6000000</v>
      </c>
      <c r="X46" s="100" t="n">
        <v>-6000000</v>
      </c>
    </row>
    <row r="47" customFormat="false" ht="15" hidden="false" customHeight="false" outlineLevel="0" collapsed="false">
      <c r="A47" s="27" t="s">
        <v>484</v>
      </c>
      <c r="B47" s="134" t="s">
        <v>485</v>
      </c>
      <c r="C47" s="49" t="s">
        <v>119</v>
      </c>
      <c r="D47" s="104" t="n">
        <v>26000000</v>
      </c>
      <c r="E47" s="104" t="n">
        <v>-66300000</v>
      </c>
      <c r="F47" s="100" t="n">
        <v>7400000</v>
      </c>
      <c r="G47" s="100" t="n">
        <v>-29900000</v>
      </c>
      <c r="H47" s="100" t="n">
        <v>-26000000</v>
      </c>
      <c r="I47" s="100" t="n">
        <v>262000000</v>
      </c>
      <c r="J47" s="100" t="n">
        <v>196000000</v>
      </c>
      <c r="K47" s="100" t="n">
        <v>71000000</v>
      </c>
      <c r="L47" s="100" t="n">
        <v>238000000</v>
      </c>
      <c r="M47" s="100" t="n">
        <v>7000000</v>
      </c>
      <c r="N47" s="100" t="n">
        <v>-39000000</v>
      </c>
      <c r="O47" s="100" t="n">
        <v>64000000</v>
      </c>
      <c r="P47" s="100" t="n">
        <v>434000000</v>
      </c>
      <c r="Q47" s="100" t="n">
        <v>4000000</v>
      </c>
      <c r="R47" s="100" t="n">
        <v>-37000000</v>
      </c>
      <c r="S47" s="100" t="n">
        <v>-6000000</v>
      </c>
      <c r="T47" s="100" t="n">
        <v>-3000000</v>
      </c>
      <c r="U47" s="100" t="n">
        <v>-20000000</v>
      </c>
      <c r="V47" s="100" t="n">
        <v>-21000000</v>
      </c>
      <c r="W47" s="100" t="n">
        <v>-19000000</v>
      </c>
      <c r="X47" s="100" t="n">
        <v>-20000000</v>
      </c>
    </row>
    <row r="48" customFormat="false" ht="15" hidden="false" customHeight="false" outlineLevel="0" collapsed="false">
      <c r="B48" s="156" t="s">
        <v>486</v>
      </c>
      <c r="C48" s="11"/>
      <c r="D48" s="104"/>
      <c r="E48" s="104"/>
      <c r="F48" s="104"/>
      <c r="G48" s="104"/>
      <c r="H48" s="104"/>
      <c r="I48" s="104"/>
      <c r="J48" s="104"/>
      <c r="K48" s="104"/>
      <c r="L48" s="104"/>
      <c r="M48" s="100" t="n">
        <v>0</v>
      </c>
      <c r="N48" s="100" t="n">
        <v>0</v>
      </c>
      <c r="O48" s="100" t="n">
        <v>41000000</v>
      </c>
      <c r="P48" s="100" t="n">
        <v>340000000</v>
      </c>
      <c r="Q48" s="100" t="n">
        <v>0</v>
      </c>
      <c r="R48" s="100" t="n">
        <v>0</v>
      </c>
      <c r="S48" s="100" t="n">
        <v>0</v>
      </c>
      <c r="T48" s="100" t="n">
        <v>0</v>
      </c>
      <c r="U48" s="100" t="n">
        <v>0</v>
      </c>
      <c r="V48" s="100" t="n">
        <v>0</v>
      </c>
      <c r="W48" s="77" t="n">
        <v>0</v>
      </c>
      <c r="X48" s="77" t="n">
        <v>0</v>
      </c>
    </row>
    <row r="49" customFormat="false" ht="15" hidden="false" customHeight="false" outlineLevel="0" collapsed="false">
      <c r="A49" s="45" t="s">
        <v>487</v>
      </c>
      <c r="B49" s="45" t="s">
        <v>488</v>
      </c>
      <c r="C49" s="49" t="s">
        <v>119</v>
      </c>
      <c r="D49" s="104" t="n">
        <v>6000000</v>
      </c>
      <c r="E49" s="104" t="n">
        <v>1400000</v>
      </c>
      <c r="F49" s="100" t="n">
        <v>3400000</v>
      </c>
      <c r="G49" s="100" t="n">
        <v>3000000</v>
      </c>
      <c r="H49" s="100" t="n">
        <v>22100000</v>
      </c>
      <c r="I49" s="104"/>
      <c r="J49" s="104"/>
      <c r="K49" s="104"/>
      <c r="L49" s="104"/>
      <c r="M49" s="100"/>
      <c r="N49" s="100"/>
      <c r="O49" s="100"/>
      <c r="P49" s="100"/>
      <c r="Q49" s="100"/>
      <c r="R49" s="100"/>
      <c r="S49" s="100"/>
      <c r="T49" s="100"/>
      <c r="U49" s="100"/>
      <c r="V49" s="100"/>
      <c r="W49" s="77"/>
      <c r="X49" s="77"/>
    </row>
    <row r="50" customFormat="false" ht="15" hidden="false" customHeight="false" outlineLevel="0" collapsed="false">
      <c r="A50" s="27" t="s">
        <v>479</v>
      </c>
      <c r="B50" s="134" t="s">
        <v>480</v>
      </c>
      <c r="C50" s="49" t="s">
        <v>119</v>
      </c>
      <c r="D50" s="104"/>
      <c r="E50" s="104"/>
      <c r="F50" s="100"/>
      <c r="G50" s="100"/>
      <c r="H50" s="100" t="n">
        <v>42400000</v>
      </c>
      <c r="I50" s="100"/>
      <c r="J50" s="100"/>
      <c r="K50" s="100"/>
      <c r="L50" s="100"/>
      <c r="M50" s="100"/>
      <c r="N50" s="100" t="n">
        <v>504000000</v>
      </c>
      <c r="O50" s="100" t="n">
        <v>14000000</v>
      </c>
      <c r="P50" s="100" t="n">
        <v>0</v>
      </c>
      <c r="Q50" s="100" t="n">
        <v>0</v>
      </c>
      <c r="R50" s="100" t="n">
        <v>0</v>
      </c>
      <c r="S50" s="100" t="n">
        <v>0</v>
      </c>
      <c r="T50" s="100" t="n">
        <v>0</v>
      </c>
      <c r="U50" s="100" t="n">
        <v>0</v>
      </c>
      <c r="V50" s="100" t="n">
        <v>0</v>
      </c>
      <c r="W50" s="77"/>
      <c r="X50" s="77"/>
    </row>
    <row r="51" customFormat="false" ht="15" hidden="false" customHeight="false" outlineLevel="0" collapsed="false">
      <c r="A51" s="27" t="s">
        <v>489</v>
      </c>
      <c r="B51" s="27" t="s">
        <v>489</v>
      </c>
      <c r="C51" s="49" t="s">
        <v>119</v>
      </c>
      <c r="D51" s="104"/>
      <c r="E51" s="104"/>
      <c r="F51" s="100"/>
      <c r="G51" s="100"/>
      <c r="H51" s="100"/>
      <c r="I51" s="100"/>
      <c r="J51" s="100"/>
      <c r="K51" s="100"/>
      <c r="L51" s="100"/>
      <c r="M51" s="100"/>
      <c r="N51" s="100"/>
      <c r="O51" s="100"/>
      <c r="P51" s="100"/>
      <c r="Q51" s="100"/>
      <c r="R51" s="100" t="n">
        <f aca="false">R43-R46-R47</f>
        <v>77000000</v>
      </c>
      <c r="S51" s="100" t="n">
        <f aca="false">S43-S46-S47</f>
        <v>354000000</v>
      </c>
      <c r="T51" s="100" t="n">
        <f aca="false">T43-T46-T47</f>
        <v>4000000</v>
      </c>
      <c r="U51" s="100" t="n">
        <f aca="false">U43-U46-U47</f>
        <v>29000000</v>
      </c>
      <c r="V51" s="100" t="n">
        <f aca="false">V43-V46-V47</f>
        <v>-5000000</v>
      </c>
      <c r="W51" s="100" t="n">
        <f aca="false">W43-W46-W47</f>
        <v>-36000000</v>
      </c>
      <c r="X51" s="100" t="n">
        <f aca="false">X43-X46-X47</f>
        <v>-40000000</v>
      </c>
    </row>
    <row r="52" customFormat="false" ht="15" hidden="false" customHeight="false" outlineLevel="0" collapsed="false">
      <c r="B52" s="27" t="s">
        <v>490</v>
      </c>
      <c r="C52" s="11"/>
      <c r="D52" s="104"/>
      <c r="E52" s="104"/>
      <c r="F52" s="104"/>
      <c r="G52" s="104"/>
      <c r="H52" s="104"/>
      <c r="I52" s="100" t="n">
        <v>0</v>
      </c>
      <c r="J52" s="100" t="n">
        <v>0</v>
      </c>
      <c r="K52" s="100" t="n">
        <v>0</v>
      </c>
      <c r="L52" s="100" t="n">
        <v>0</v>
      </c>
      <c r="M52" s="100"/>
      <c r="N52" s="100"/>
      <c r="O52" s="100"/>
      <c r="P52" s="100"/>
      <c r="Q52" s="100"/>
      <c r="R52" s="100"/>
      <c r="S52" s="100"/>
      <c r="T52" s="100"/>
      <c r="U52" s="100"/>
      <c r="V52" s="100"/>
      <c r="W52" s="77"/>
      <c r="X52" s="77"/>
    </row>
    <row r="53" customFormat="false" ht="15" hidden="false" customHeight="false" outlineLevel="0" collapsed="false">
      <c r="A53" s="19" t="s">
        <v>491</v>
      </c>
      <c r="B53" s="107" t="s">
        <v>492</v>
      </c>
      <c r="C53" s="49" t="s">
        <v>242</v>
      </c>
      <c r="D53" s="153" t="n">
        <f aca="false">D54+D57</f>
        <v>150000000</v>
      </c>
      <c r="E53" s="153" t="n">
        <f aca="false">E54+E57</f>
        <v>142400000</v>
      </c>
      <c r="F53" s="153" t="n">
        <f aca="false">F54+F57</f>
        <v>124500000</v>
      </c>
      <c r="G53" s="153" t="n">
        <f aca="false">G54+G57</f>
        <v>223300000</v>
      </c>
      <c r="H53" s="153" t="n">
        <f aca="false">H54+H57</f>
        <v>180300000</v>
      </c>
      <c r="I53" s="100" t="n">
        <v>1000000</v>
      </c>
      <c r="J53" s="100" t="n">
        <v>112000000</v>
      </c>
      <c r="K53" s="100" t="n">
        <v>90000000</v>
      </c>
      <c r="L53" s="100" t="n">
        <v>96000000</v>
      </c>
      <c r="M53" s="100" t="n">
        <v>308000000</v>
      </c>
      <c r="N53" s="100" t="n">
        <v>-33000000</v>
      </c>
      <c r="O53" s="100" t="n">
        <v>-33000000</v>
      </c>
      <c r="P53" s="100" t="n">
        <v>-139000000</v>
      </c>
      <c r="Q53" s="100" t="n">
        <v>50000000</v>
      </c>
      <c r="R53" s="100" t="n">
        <v>50000000</v>
      </c>
      <c r="S53" s="100" t="n">
        <v>-2000000</v>
      </c>
      <c r="T53" s="100" t="n">
        <v>-2000000</v>
      </c>
      <c r="U53" s="100" t="n">
        <v>-2000000</v>
      </c>
      <c r="V53" s="100" t="n">
        <v>-2000000</v>
      </c>
      <c r="W53" s="100" t="n">
        <v>-2000000</v>
      </c>
      <c r="X53" s="100" t="n">
        <v>-2000000</v>
      </c>
    </row>
    <row r="54" customFormat="false" ht="15" hidden="false" customHeight="false" outlineLevel="0" collapsed="false">
      <c r="A54" s="107" t="s">
        <v>361</v>
      </c>
      <c r="B54" s="107" t="s">
        <v>361</v>
      </c>
      <c r="C54" s="11" t="s">
        <v>493</v>
      </c>
      <c r="D54" s="104" t="n">
        <v>38000000</v>
      </c>
      <c r="E54" s="104" t="n">
        <v>46800000</v>
      </c>
      <c r="F54" s="104" t="n">
        <v>51200000</v>
      </c>
      <c r="G54" s="104" t="n">
        <v>104400000</v>
      </c>
      <c r="H54" s="104" t="n">
        <v>23400000</v>
      </c>
      <c r="I54" s="100" t="n">
        <v>-14000000</v>
      </c>
      <c r="J54" s="100" t="n">
        <v>111000000</v>
      </c>
      <c r="K54" s="100" t="n">
        <v>88000000</v>
      </c>
      <c r="L54" s="100" t="n">
        <v>96000000</v>
      </c>
      <c r="M54" s="100" t="n">
        <v>56000000</v>
      </c>
      <c r="N54" s="100" t="n">
        <v>0</v>
      </c>
      <c r="O54" s="100" t="n">
        <v>-12000000</v>
      </c>
      <c r="P54" s="100" t="n">
        <v>0</v>
      </c>
      <c r="Q54" s="100" t="n">
        <v>8000000</v>
      </c>
      <c r="R54" s="100" t="n">
        <v>50000000</v>
      </c>
      <c r="S54" s="100" t="n">
        <v>-2000000</v>
      </c>
      <c r="T54" s="100" t="n">
        <v>-2000000</v>
      </c>
      <c r="U54" s="100" t="n">
        <v>-2000000</v>
      </c>
      <c r="V54" s="100" t="n">
        <v>-2000000</v>
      </c>
      <c r="W54" s="100" t="n">
        <v>-2000000</v>
      </c>
      <c r="X54" s="100" t="n">
        <v>-2000000</v>
      </c>
    </row>
    <row r="55" customFormat="false" ht="15" hidden="false" customHeight="false" outlineLevel="0" collapsed="false">
      <c r="B55" s="134" t="s">
        <v>393</v>
      </c>
      <c r="C55" s="11"/>
      <c r="D55" s="104"/>
      <c r="E55" s="104"/>
      <c r="F55" s="104"/>
      <c r="G55" s="104"/>
      <c r="H55" s="104"/>
      <c r="I55" s="100" t="n">
        <v>-59000000</v>
      </c>
      <c r="J55" s="100" t="n">
        <v>49000000</v>
      </c>
      <c r="K55" s="100" t="n">
        <v>38000000</v>
      </c>
      <c r="L55" s="100" t="n">
        <v>52000000</v>
      </c>
      <c r="M55" s="100" t="n">
        <v>19000000</v>
      </c>
      <c r="N55" s="100" t="n">
        <v>0</v>
      </c>
      <c r="O55" s="100" t="n">
        <v>-16000000</v>
      </c>
      <c r="P55" s="100" t="n">
        <v>0</v>
      </c>
      <c r="Q55" s="100" t="n">
        <v>5000000</v>
      </c>
      <c r="R55" s="100" t="n">
        <v>34000000</v>
      </c>
      <c r="S55" s="100" t="n">
        <v>-1000000</v>
      </c>
      <c r="T55" s="100" t="n">
        <v>-1000000</v>
      </c>
      <c r="U55" s="100" t="n">
        <v>-1000000</v>
      </c>
      <c r="V55" s="100" t="n">
        <v>-1000000</v>
      </c>
      <c r="W55" s="100" t="n">
        <v>-1000000</v>
      </c>
      <c r="X55" s="100" t="n">
        <v>-1000000</v>
      </c>
    </row>
    <row r="56" customFormat="false" ht="15" hidden="false" customHeight="false" outlineLevel="0" collapsed="false">
      <c r="B56" s="134" t="s">
        <v>87</v>
      </c>
      <c r="C56" s="11"/>
      <c r="D56" s="104"/>
      <c r="E56" s="104"/>
      <c r="F56" s="104"/>
      <c r="G56" s="104"/>
      <c r="H56" s="104"/>
      <c r="I56" s="100" t="n">
        <v>45000000</v>
      </c>
      <c r="J56" s="100" t="n">
        <v>62000000</v>
      </c>
      <c r="K56" s="100" t="n">
        <v>50000000</v>
      </c>
      <c r="L56" s="100" t="n">
        <v>44000000</v>
      </c>
      <c r="M56" s="100" t="n">
        <v>37000000</v>
      </c>
      <c r="N56" s="100" t="n">
        <v>0</v>
      </c>
      <c r="O56" s="100" t="n">
        <v>4000000</v>
      </c>
      <c r="P56" s="100" t="n">
        <v>0</v>
      </c>
      <c r="Q56" s="100" t="n">
        <v>3000000</v>
      </c>
      <c r="R56" s="100" t="n">
        <v>17000000</v>
      </c>
      <c r="S56" s="100" t="n">
        <v>-1000000</v>
      </c>
      <c r="T56" s="100" t="n">
        <v>-1000000</v>
      </c>
      <c r="U56" s="100" t="n">
        <v>-1000000</v>
      </c>
      <c r="V56" s="100" t="n">
        <v>-1000000</v>
      </c>
      <c r="W56" s="100" t="n">
        <v>-1000000</v>
      </c>
      <c r="X56" s="100" t="n">
        <v>-1000000</v>
      </c>
    </row>
    <row r="57" customFormat="false" ht="15" hidden="false" customHeight="false" outlineLevel="0" collapsed="false">
      <c r="A57" s="19" t="s">
        <v>494</v>
      </c>
      <c r="B57" s="107" t="s">
        <v>495</v>
      </c>
      <c r="C57" s="11" t="s">
        <v>493</v>
      </c>
      <c r="D57" s="104" t="n">
        <v>112000000</v>
      </c>
      <c r="E57" s="104" t="n">
        <v>95600000</v>
      </c>
      <c r="F57" s="100" t="n">
        <v>73300000</v>
      </c>
      <c r="G57" s="100" t="n">
        <v>118900000</v>
      </c>
      <c r="H57" s="100" t="n">
        <v>156900000</v>
      </c>
      <c r="I57" s="100" t="n">
        <v>15000000</v>
      </c>
      <c r="J57" s="100" t="n">
        <v>1000000</v>
      </c>
      <c r="K57" s="100" t="n">
        <v>1000000</v>
      </c>
      <c r="L57" s="100" t="n">
        <v>0</v>
      </c>
      <c r="M57" s="100" t="n">
        <v>253000000</v>
      </c>
      <c r="N57" s="100" t="n">
        <v>-33000000</v>
      </c>
      <c r="O57" s="100" t="n">
        <v>-21000000</v>
      </c>
      <c r="P57" s="100" t="n">
        <v>-139000000</v>
      </c>
      <c r="Q57" s="100" t="n">
        <v>42000000</v>
      </c>
      <c r="R57" s="100" t="n">
        <v>0</v>
      </c>
      <c r="S57" s="100" t="n">
        <v>0</v>
      </c>
      <c r="T57" s="100" t="n">
        <v>0</v>
      </c>
      <c r="U57" s="100" t="n">
        <v>0</v>
      </c>
      <c r="V57" s="100" t="n">
        <v>0</v>
      </c>
      <c r="W57" s="100" t="n">
        <v>0</v>
      </c>
      <c r="X57" s="100" t="n">
        <v>0</v>
      </c>
    </row>
    <row r="58" customFormat="false" ht="15" hidden="false" customHeight="false" outlineLevel="0" collapsed="false">
      <c r="A58" s="19" t="s">
        <v>496</v>
      </c>
      <c r="B58" s="107" t="s">
        <v>497</v>
      </c>
      <c r="C58" s="49" t="s">
        <v>242</v>
      </c>
      <c r="D58" s="104"/>
      <c r="E58" s="104"/>
      <c r="F58" s="104"/>
      <c r="G58" s="104"/>
      <c r="H58" s="100" t="n">
        <v>42400000</v>
      </c>
      <c r="I58" s="100" t="n">
        <v>523000000</v>
      </c>
      <c r="J58" s="100" t="n">
        <v>0</v>
      </c>
      <c r="K58" s="100" t="n">
        <v>0</v>
      </c>
      <c r="L58" s="100" t="n">
        <v>-102000000</v>
      </c>
      <c r="M58" s="100" t="n">
        <v>53000000</v>
      </c>
      <c r="N58" s="100" t="n">
        <v>-515000000</v>
      </c>
      <c r="O58" s="100" t="n">
        <v>-55000000</v>
      </c>
      <c r="P58" s="100" t="n">
        <v>-101000000</v>
      </c>
      <c r="Q58" s="100" t="n">
        <v>0</v>
      </c>
      <c r="R58" s="100" t="n">
        <v>0</v>
      </c>
      <c r="S58" s="100" t="n">
        <v>0</v>
      </c>
      <c r="T58" s="100" t="n">
        <v>0</v>
      </c>
      <c r="U58" s="100" t="n">
        <v>0</v>
      </c>
      <c r="V58" s="100" t="n">
        <v>0</v>
      </c>
      <c r="W58" s="77" t="n">
        <v>0</v>
      </c>
      <c r="X58" s="77" t="n">
        <v>0</v>
      </c>
    </row>
    <row r="59" customFormat="false" ht="15" hidden="false" customHeight="false" outlineLevel="0" collapsed="false">
      <c r="B59" s="134" t="s">
        <v>361</v>
      </c>
      <c r="C59" s="11"/>
      <c r="D59" s="104"/>
      <c r="E59" s="104"/>
      <c r="F59" s="104"/>
      <c r="G59" s="104"/>
      <c r="H59" s="104"/>
      <c r="I59" s="100" t="n">
        <v>523000000</v>
      </c>
      <c r="J59" s="100" t="n">
        <v>0</v>
      </c>
      <c r="K59" s="100" t="n">
        <v>0</v>
      </c>
      <c r="L59" s="100" t="n">
        <v>2000000</v>
      </c>
      <c r="M59" s="100" t="n">
        <v>53000000</v>
      </c>
      <c r="N59" s="100" t="n">
        <v>-10000000</v>
      </c>
      <c r="O59" s="100" t="n">
        <v>-41000000</v>
      </c>
      <c r="P59" s="100" t="n">
        <v>-101000000</v>
      </c>
      <c r="Q59" s="100" t="n">
        <v>0</v>
      </c>
      <c r="R59" s="100" t="n">
        <v>0</v>
      </c>
      <c r="S59" s="100" t="n">
        <v>0</v>
      </c>
      <c r="T59" s="100" t="n">
        <v>0</v>
      </c>
      <c r="U59" s="100" t="n">
        <v>0</v>
      </c>
      <c r="V59" s="100" t="n">
        <v>0</v>
      </c>
      <c r="W59" s="77" t="n">
        <v>0</v>
      </c>
      <c r="X59" s="77" t="n">
        <v>0</v>
      </c>
    </row>
    <row r="60" customFormat="false" ht="15" hidden="false" customHeight="false" outlineLevel="0" collapsed="false">
      <c r="B60" s="134" t="s">
        <v>199</v>
      </c>
      <c r="C60" s="11"/>
      <c r="D60" s="104"/>
      <c r="E60" s="104"/>
      <c r="F60" s="104"/>
      <c r="G60" s="104"/>
      <c r="H60" s="104"/>
      <c r="I60" s="100" t="n">
        <v>0</v>
      </c>
      <c r="J60" s="100" t="n">
        <v>0</v>
      </c>
      <c r="K60" s="100" t="n">
        <v>0</v>
      </c>
      <c r="L60" s="100" t="n">
        <v>-104000000</v>
      </c>
      <c r="M60" s="100" t="n">
        <v>0</v>
      </c>
      <c r="N60" s="100" t="n">
        <v>-504000000</v>
      </c>
      <c r="O60" s="100" t="n">
        <v>-14000000</v>
      </c>
      <c r="P60" s="100" t="n">
        <v>0</v>
      </c>
      <c r="Q60" s="100" t="n">
        <v>0</v>
      </c>
      <c r="R60" s="100" t="n">
        <v>0</v>
      </c>
      <c r="S60" s="100" t="n">
        <v>0</v>
      </c>
      <c r="T60" s="100" t="n">
        <v>0</v>
      </c>
      <c r="U60" s="100" t="n">
        <v>0</v>
      </c>
      <c r="V60" s="100" t="n">
        <v>0</v>
      </c>
      <c r="W60" s="77" t="n">
        <v>0</v>
      </c>
      <c r="X60" s="77" t="n">
        <v>0</v>
      </c>
    </row>
    <row r="61" customFormat="false" ht="15" hidden="false" customHeight="false" outlineLevel="0" collapsed="false">
      <c r="A61" s="134" t="s">
        <v>498</v>
      </c>
      <c r="B61" s="134" t="s">
        <v>498</v>
      </c>
      <c r="C61" s="49" t="s">
        <v>242</v>
      </c>
      <c r="D61" s="104" t="n">
        <v>-101000000</v>
      </c>
      <c r="E61" s="104" t="n">
        <v>132500000</v>
      </c>
      <c r="F61" s="100" t="n">
        <v>33900000</v>
      </c>
      <c r="G61" s="100" t="n">
        <v>-37500000</v>
      </c>
      <c r="H61" s="100" t="n">
        <v>-27600000</v>
      </c>
      <c r="I61" s="100" t="n">
        <v>-277000000</v>
      </c>
      <c r="J61" s="100" t="n">
        <v>-36000000</v>
      </c>
      <c r="K61" s="100" t="n">
        <v>25000000</v>
      </c>
      <c r="L61" s="100" t="n">
        <v>-3000000</v>
      </c>
      <c r="M61" s="100" t="n">
        <v>0</v>
      </c>
      <c r="N61" s="100" t="n">
        <v>0</v>
      </c>
      <c r="O61" s="100" t="n">
        <v>0</v>
      </c>
      <c r="P61" s="100" t="n">
        <v>0</v>
      </c>
      <c r="Q61" s="100" t="n">
        <v>4000000</v>
      </c>
      <c r="R61" s="100" t="n">
        <v>0</v>
      </c>
      <c r="S61" s="100" t="n">
        <v>0</v>
      </c>
      <c r="T61" s="100" t="n">
        <v>0</v>
      </c>
      <c r="U61" s="100" t="n">
        <v>0</v>
      </c>
      <c r="V61" s="100" t="n">
        <v>0</v>
      </c>
      <c r="W61" s="100" t="n">
        <v>0</v>
      </c>
      <c r="X61" s="100" t="n">
        <v>0</v>
      </c>
    </row>
    <row r="62" customFormat="false" ht="15" hidden="false" customHeight="false" outlineLevel="0" collapsed="false">
      <c r="B62" s="107" t="s">
        <v>499</v>
      </c>
      <c r="C62" s="11"/>
      <c r="D62" s="104"/>
      <c r="E62" s="104"/>
      <c r="F62" s="104"/>
      <c r="G62" s="104"/>
      <c r="H62" s="104"/>
      <c r="I62" s="104"/>
      <c r="J62" s="104"/>
      <c r="K62" s="104"/>
      <c r="L62" s="104"/>
      <c r="M62" s="104"/>
      <c r="N62" s="104"/>
      <c r="O62" s="104"/>
      <c r="P62" s="104"/>
      <c r="Q62" s="100" t="n">
        <v>0</v>
      </c>
      <c r="R62" s="100" t="n">
        <v>0</v>
      </c>
      <c r="S62" s="100" t="n">
        <v>0</v>
      </c>
      <c r="T62" s="100" t="n">
        <v>0</v>
      </c>
      <c r="U62" s="100" t="n">
        <v>0</v>
      </c>
      <c r="V62" s="100" t="n">
        <v>0</v>
      </c>
      <c r="W62" s="100" t="n">
        <v>0</v>
      </c>
      <c r="X62" s="100" t="n">
        <v>0</v>
      </c>
    </row>
    <row r="63" customFormat="false" ht="15" hidden="false" customHeight="false" outlineLevel="0" collapsed="false">
      <c r="B63" s="134"/>
      <c r="C63" s="11"/>
      <c r="I63" s="107"/>
      <c r="J63" s="107"/>
      <c r="K63" s="107"/>
      <c r="L63" s="107"/>
      <c r="M63" s="107"/>
      <c r="N63" s="107"/>
      <c r="O63" s="107"/>
      <c r="P63" s="107"/>
      <c r="Q63" s="107"/>
      <c r="R63" s="107"/>
      <c r="S63" s="107"/>
      <c r="T63" s="107"/>
      <c r="U63" s="107"/>
      <c r="V63" s="107"/>
      <c r="W63" s="4"/>
      <c r="X63" s="4"/>
    </row>
    <row r="64" customFormat="false" ht="15" hidden="false" customHeight="false" outlineLevel="0" collapsed="false">
      <c r="B64" s="134"/>
      <c r="C64" s="11"/>
      <c r="D64" s="0" t="s">
        <v>128</v>
      </c>
      <c r="E64" s="0" t="s">
        <v>128</v>
      </c>
      <c r="F64" s="0" t="s">
        <v>128</v>
      </c>
      <c r="G64" s="0" t="s">
        <v>128</v>
      </c>
      <c r="H64" s="0" t="s">
        <v>128</v>
      </c>
      <c r="I64" s="0" t="s">
        <v>425</v>
      </c>
      <c r="J64" s="0" t="s">
        <v>425</v>
      </c>
      <c r="K64" s="0" t="s">
        <v>425</v>
      </c>
      <c r="L64" s="0" t="s">
        <v>425</v>
      </c>
      <c r="M64" s="0" t="s">
        <v>127</v>
      </c>
      <c r="N64" s="0" t="s">
        <v>127</v>
      </c>
      <c r="O64" s="0" t="s">
        <v>127</v>
      </c>
      <c r="P64" s="0" t="s">
        <v>127</v>
      </c>
      <c r="Q64" s="0" t="s">
        <v>127</v>
      </c>
      <c r="R64" s="0" t="s">
        <v>127</v>
      </c>
      <c r="S64" s="0" t="s">
        <v>127</v>
      </c>
      <c r="T64" s="0" t="s">
        <v>127</v>
      </c>
      <c r="U64" s="0" t="s">
        <v>127</v>
      </c>
      <c r="V64" s="0" t="s">
        <v>127</v>
      </c>
      <c r="W64" s="0" t="s">
        <v>127</v>
      </c>
      <c r="X64" s="0" t="s">
        <v>127</v>
      </c>
    </row>
    <row r="66" customFormat="false" ht="15" hidden="false" customHeight="false" outlineLevel="0" collapsed="false">
      <c r="B66" s="0" t="s">
        <v>500</v>
      </c>
      <c r="D66" s="55" t="n">
        <f aca="false">D6-D8-D13</f>
        <v>0</v>
      </c>
      <c r="E66" s="55" t="n">
        <f aca="false">E6-E8-E13</f>
        <v>0</v>
      </c>
      <c r="F66" s="55" t="n">
        <f aca="false">F6-F8-F13</f>
        <v>0</v>
      </c>
      <c r="G66" s="55" t="n">
        <f aca="false">G6-G8-G13</f>
        <v>0</v>
      </c>
      <c r="H66" s="55" t="n">
        <f aca="false">H6-H8-H13</f>
        <v>0</v>
      </c>
      <c r="I66" s="55" t="n">
        <f aca="false">I6-I8-I13</f>
        <v>0</v>
      </c>
      <c r="J66" s="55" t="n">
        <f aca="false">J6-J8-J13</f>
        <v>0</v>
      </c>
      <c r="K66" s="55" t="n">
        <f aca="false">K6-K8-K13</f>
        <v>0</v>
      </c>
      <c r="L66" s="55" t="n">
        <f aca="false">L6-L8-L13</f>
        <v>0</v>
      </c>
      <c r="M66" s="55" t="n">
        <f aca="false">M6-M8-M13</f>
        <v>0</v>
      </c>
      <c r="N66" s="55" t="n">
        <f aca="false">N6-N8-N13</f>
        <v>0</v>
      </c>
      <c r="O66" s="55" t="n">
        <f aca="false">O6-O8-O13</f>
        <v>0</v>
      </c>
      <c r="P66" s="55" t="n">
        <f aca="false">P6-P8-P13</f>
        <v>0</v>
      </c>
      <c r="Q66" s="55" t="n">
        <f aca="false">Q6-Q8-Q13</f>
        <v>0</v>
      </c>
      <c r="R66" s="55" t="n">
        <f aca="false">R6-R8-R13</f>
        <v>0</v>
      </c>
      <c r="S66" s="55" t="n">
        <f aca="false">S6-S8-S13</f>
        <v>0</v>
      </c>
      <c r="T66" s="55" t="n">
        <f aca="false">T6-T8-T13</f>
        <v>0</v>
      </c>
      <c r="U66" s="55" t="n">
        <f aca="false">U6-U8-U13</f>
        <v>0</v>
      </c>
      <c r="V66" s="55" t="n">
        <f aca="false">V6-V8-V13</f>
        <v>0</v>
      </c>
      <c r="W66" s="55" t="n">
        <f aca="false">W6-W8-W13</f>
        <v>0</v>
      </c>
      <c r="X66" s="55" t="n">
        <f aca="false">X6-X8-X13</f>
        <v>0</v>
      </c>
    </row>
    <row r="67" customFormat="false" ht="15" hidden="false" customHeight="false" outlineLevel="0" collapsed="false">
      <c r="B67" s="0" t="s">
        <v>130</v>
      </c>
      <c r="D67" s="55" t="n">
        <f aca="false">D8-D9-D12</f>
        <v>0</v>
      </c>
      <c r="E67" s="55" t="n">
        <f aca="false">E8-E9-E12</f>
        <v>0</v>
      </c>
      <c r="F67" s="55" t="n">
        <f aca="false">F8-F9-F12</f>
        <v>0</v>
      </c>
      <c r="G67" s="55" t="n">
        <f aca="false">G8-G9-G12</f>
        <v>0</v>
      </c>
      <c r="H67" s="55" t="n">
        <f aca="false">H8-H9-H12</f>
        <v>0</v>
      </c>
      <c r="I67" s="55" t="n">
        <f aca="false">I8-I9-I12</f>
        <v>0</v>
      </c>
      <c r="J67" s="55" t="n">
        <f aca="false">J8-J9-J12</f>
        <v>0</v>
      </c>
      <c r="K67" s="55" t="n">
        <f aca="false">K8-K9-K12</f>
        <v>0</v>
      </c>
      <c r="L67" s="55" t="n">
        <f aca="false">L8-L9-L12</f>
        <v>0</v>
      </c>
      <c r="M67" s="55" t="n">
        <f aca="false">M8-M9-M12</f>
        <v>0</v>
      </c>
      <c r="N67" s="55" t="n">
        <f aca="false">N8-N9-N12</f>
        <v>0</v>
      </c>
      <c r="O67" s="55" t="n">
        <f aca="false">O8-O9-O12</f>
        <v>0</v>
      </c>
      <c r="P67" s="55" t="n">
        <f aca="false">P8-P9-P12</f>
        <v>0</v>
      </c>
      <c r="Q67" s="55" t="n">
        <f aca="false">Q8-Q9-Q12</f>
        <v>0</v>
      </c>
      <c r="R67" s="55" t="n">
        <f aca="false">R8-R9-R12</f>
        <v>0</v>
      </c>
      <c r="S67" s="55" t="n">
        <f aca="false">S8-S9-S12</f>
        <v>0</v>
      </c>
      <c r="T67" s="55" t="n">
        <f aca="false">T8-T9-T12</f>
        <v>0</v>
      </c>
      <c r="U67" s="55" t="n">
        <f aca="false">U8-U9-U12</f>
        <v>0</v>
      </c>
      <c r="V67" s="55" t="n">
        <f aca="false">V8-V9-V12</f>
        <v>0</v>
      </c>
      <c r="W67" s="55" t="n">
        <f aca="false">W8-W9-W12</f>
        <v>0</v>
      </c>
      <c r="X67" s="55" t="n">
        <f aca="false">X8-X9-X12</f>
        <v>0</v>
      </c>
    </row>
    <row r="68" customFormat="false" ht="15" hidden="false" customHeight="false" outlineLevel="0" collapsed="false">
      <c r="B68" s="0" t="s">
        <v>501</v>
      </c>
      <c r="D68" s="55" t="n">
        <f aca="false">D9-D10-D11</f>
        <v>0</v>
      </c>
      <c r="E68" s="55" t="n">
        <f aca="false">E9-E10-E11</f>
        <v>0</v>
      </c>
      <c r="F68" s="55" t="n">
        <f aca="false">F9-F10-F11</f>
        <v>0</v>
      </c>
      <c r="G68" s="55" t="n">
        <f aca="false">G9-G10-G11</f>
        <v>0</v>
      </c>
      <c r="H68" s="55" t="n">
        <f aca="false">H9-H10-H11</f>
        <v>0</v>
      </c>
      <c r="I68" s="55" t="n">
        <f aca="false">I9-I10-I11</f>
        <v>0</v>
      </c>
      <c r="J68" s="55" t="n">
        <f aca="false">J9-J10-J11</f>
        <v>0</v>
      </c>
      <c r="K68" s="55" t="n">
        <f aca="false">K9-K10-K11</f>
        <v>0</v>
      </c>
      <c r="L68" s="55" t="n">
        <f aca="false">L9-L10-L11</f>
        <v>0</v>
      </c>
      <c r="M68" s="55" t="n">
        <f aca="false">M9-M10-M11</f>
        <v>0</v>
      </c>
      <c r="N68" s="55" t="n">
        <f aca="false">N9-N10-N11</f>
        <v>0</v>
      </c>
      <c r="O68" s="55" t="n">
        <f aca="false">O9-O10-O11</f>
        <v>0</v>
      </c>
      <c r="P68" s="55" t="n">
        <f aca="false">P9-P10-P11</f>
        <v>0</v>
      </c>
      <c r="Q68" s="55" t="n">
        <f aca="false">Q9-Q10-Q11</f>
        <v>0</v>
      </c>
      <c r="R68" s="55" t="n">
        <f aca="false">R9-R10-R11</f>
        <v>0</v>
      </c>
      <c r="S68" s="55" t="n">
        <f aca="false">S9-S10-S11</f>
        <v>0</v>
      </c>
      <c r="T68" s="55" t="n">
        <f aca="false">T9-T10-T11</f>
        <v>0</v>
      </c>
      <c r="U68" s="55" t="n">
        <f aca="false">U9-U10-U11</f>
        <v>0</v>
      </c>
      <c r="V68" s="55" t="n">
        <f aca="false">V9-V10-V11</f>
        <v>0</v>
      </c>
      <c r="W68" s="55" t="n">
        <f aca="false">W9-W10-W11</f>
        <v>0</v>
      </c>
      <c r="X68" s="55" t="n">
        <f aca="false">X9-X10-X11</f>
        <v>0</v>
      </c>
    </row>
    <row r="69" customFormat="false" ht="15" hidden="false" customHeight="false" outlineLevel="0" collapsed="false">
      <c r="B69" s="0" t="s">
        <v>132</v>
      </c>
      <c r="D69" s="55" t="n">
        <f aca="false">D13-D14-D15</f>
        <v>0</v>
      </c>
      <c r="E69" s="55" t="n">
        <f aca="false">E13-E14-E15</f>
        <v>0</v>
      </c>
      <c r="F69" s="55" t="n">
        <f aca="false">F13-F14-F15</f>
        <v>0</v>
      </c>
      <c r="G69" s="55" t="n">
        <f aca="false">G13-G14-G15</f>
        <v>0</v>
      </c>
      <c r="H69" s="55" t="n">
        <f aca="false">H13-H14-H15</f>
        <v>0</v>
      </c>
      <c r="I69" s="56" t="n">
        <f aca="false">I13-I14-I15</f>
        <v>21000000</v>
      </c>
      <c r="J69" s="56" t="n">
        <f aca="false">J13-J14-J15</f>
        <v>75000000</v>
      </c>
      <c r="K69" s="56" t="n">
        <f aca="false">K13-K14-K15</f>
        <v>20000000</v>
      </c>
      <c r="L69" s="56" t="n">
        <f aca="false">L13-L14-L15</f>
        <v>30000000</v>
      </c>
      <c r="M69" s="55" t="n">
        <f aca="false">M13-M14-M15</f>
        <v>0</v>
      </c>
      <c r="N69" s="55" t="n">
        <f aca="false">N13-N14-N15</f>
        <v>0</v>
      </c>
      <c r="O69" s="55" t="n">
        <f aca="false">O13-O14-O15</f>
        <v>0</v>
      </c>
      <c r="P69" s="55" t="n">
        <f aca="false">P13-P14-P15</f>
        <v>0</v>
      </c>
      <c r="Q69" s="55" t="n">
        <f aca="false">Q13-Q14-Q15</f>
        <v>0</v>
      </c>
      <c r="R69" s="55" t="n">
        <f aca="false">R13-R14-R15</f>
        <v>0</v>
      </c>
      <c r="S69" s="55" t="n">
        <f aca="false">S13-S14-S15</f>
        <v>0</v>
      </c>
      <c r="T69" s="55" t="n">
        <f aca="false">T13-T14-T15</f>
        <v>0</v>
      </c>
      <c r="U69" s="55" t="n">
        <f aca="false">U13-U14-U15</f>
        <v>0</v>
      </c>
      <c r="V69" s="55" t="n">
        <f aca="false">V13-V14-V15</f>
        <v>0</v>
      </c>
      <c r="W69" s="55" t="n">
        <f aca="false">W13-W14-W15</f>
        <v>0</v>
      </c>
      <c r="X69" s="55" t="n">
        <f aca="false">X13-X14-X15</f>
        <v>0</v>
      </c>
    </row>
    <row r="70" customFormat="false" ht="15" hidden="false" customHeight="false" outlineLevel="0" collapsed="false">
      <c r="B70" s="0" t="s">
        <v>134</v>
      </c>
      <c r="D70" s="55" t="n">
        <f aca="false">D16-D17-D27</f>
        <v>-1000000</v>
      </c>
      <c r="E70" s="55" t="n">
        <f aca="false">E16-E17-E27</f>
        <v>0</v>
      </c>
      <c r="F70" s="55" t="n">
        <f aca="false">F16-F17-F27</f>
        <v>-100000</v>
      </c>
      <c r="G70" s="55" t="n">
        <f aca="false">G16-G17-G27</f>
        <v>0</v>
      </c>
      <c r="H70" s="55" t="n">
        <f aca="false">H16-H17-H27</f>
        <v>0</v>
      </c>
      <c r="I70" s="55" t="n">
        <f aca="false">I16-I17-I27</f>
        <v>0</v>
      </c>
      <c r="J70" s="55" t="n">
        <f aca="false">J16-J17-J27</f>
        <v>-1000000</v>
      </c>
      <c r="K70" s="55" t="n">
        <f aca="false">K16-K17-K27</f>
        <v>0</v>
      </c>
      <c r="L70" s="55" t="n">
        <f aca="false">L16-L17-L27</f>
        <v>0</v>
      </c>
      <c r="M70" s="55" t="n">
        <f aca="false">M16-M17-M27</f>
        <v>0</v>
      </c>
      <c r="N70" s="55" t="n">
        <f aca="false">N16-N17-N27</f>
        <v>0</v>
      </c>
      <c r="O70" s="55" t="n">
        <f aca="false">O16-O17-O27</f>
        <v>0</v>
      </c>
      <c r="P70" s="55" t="n">
        <f aca="false">P16-P17-P27</f>
        <v>0</v>
      </c>
      <c r="Q70" s="55" t="n">
        <f aca="false">Q16-Q17-Q27</f>
        <v>0</v>
      </c>
      <c r="R70" s="55" t="n">
        <f aca="false">R16-R17-R27</f>
        <v>0</v>
      </c>
      <c r="S70" s="55" t="n">
        <f aca="false">S16-S17-S27</f>
        <v>0</v>
      </c>
      <c r="T70" s="55" t="n">
        <f aca="false">T16-T17-T27</f>
        <v>0</v>
      </c>
      <c r="U70" s="55" t="n">
        <f aca="false">U16-U17-U27</f>
        <v>0</v>
      </c>
      <c r="V70" s="55" t="n">
        <f aca="false">V16-V17-V27</f>
        <v>0</v>
      </c>
      <c r="W70" s="55" t="n">
        <f aca="false">W16-W17-W27</f>
        <v>0</v>
      </c>
      <c r="X70" s="55" t="n">
        <f aca="false">X16-X17-X27</f>
        <v>-1000000</v>
      </c>
    </row>
    <row r="71" customFormat="false" ht="15" hidden="false" customHeight="false" outlineLevel="0" collapsed="false">
      <c r="B71" s="0" t="s">
        <v>502</v>
      </c>
      <c r="D71" s="55" t="n">
        <f aca="false">D17-D20-D21-D22-D23-D29</f>
        <v>-1000000</v>
      </c>
      <c r="E71" s="55" t="n">
        <f aca="false">E17-E20-E21-E22-E23-E29</f>
        <v>0</v>
      </c>
      <c r="F71" s="55" t="n">
        <f aca="false">F17-F20-F21-F22-F23-F29</f>
        <v>0</v>
      </c>
      <c r="G71" s="55" t="n">
        <f aca="false">G17-G20-G21-G22-G23-G29</f>
        <v>0</v>
      </c>
      <c r="H71" s="55" t="n">
        <f aca="false">H17-H20-H21-H22-H23-H29</f>
        <v>0</v>
      </c>
      <c r="I71" s="55" t="n">
        <f aca="false">I17-I20-I21-I22-I23-I29</f>
        <v>0</v>
      </c>
      <c r="J71" s="55" t="n">
        <f aca="false">J17-J20-J21-J22-J23-J29</f>
        <v>0</v>
      </c>
      <c r="K71" s="55" t="n">
        <f aca="false">K17-K20-K21-K22-K23-K29</f>
        <v>-1000000</v>
      </c>
      <c r="L71" s="55" t="n">
        <f aca="false">L17-L20-L21-L22-L23-L29</f>
        <v>0</v>
      </c>
      <c r="M71" s="55" t="n">
        <f aca="false">M17-M20-M21-M22-M23-M29</f>
        <v>1000000</v>
      </c>
      <c r="N71" s="92" t="n">
        <f aca="false">N17-N20-N21-N22-N23-N29</f>
        <v>0</v>
      </c>
      <c r="O71" s="92" t="n">
        <f aca="false">O17-O20-O21-O22-O23-O29</f>
        <v>0</v>
      </c>
      <c r="P71" s="55" t="n">
        <f aca="false">P17-P20-P21-P22-P23-P29</f>
        <v>0</v>
      </c>
      <c r="Q71" s="55" t="n">
        <f aca="false">Q17-Q20-Q21-Q22-Q23-Q29</f>
        <v>0</v>
      </c>
      <c r="R71" s="55" t="n">
        <f aca="false">R17-R20-R21-R22-R23-R29</f>
        <v>1000000</v>
      </c>
      <c r="S71" s="55" t="n">
        <f aca="false">S17-S20-S21-S22-S23-S29</f>
        <v>-1000000</v>
      </c>
      <c r="T71" s="55" t="n">
        <f aca="false">T17-T20-T21-T22-T23-T29</f>
        <v>0</v>
      </c>
      <c r="U71" s="55" t="n">
        <f aca="false">U17-U20-U21-U22-U23-U29</f>
        <v>1000000</v>
      </c>
      <c r="V71" s="55" t="n">
        <f aca="false">V17-V20-V21-V22-V23-V29</f>
        <v>0</v>
      </c>
      <c r="W71" s="55" t="n">
        <f aca="false">W17-W20-W21-W22-W23-W29</f>
        <v>-1000000</v>
      </c>
      <c r="X71" s="55" t="n">
        <f aca="false">X17-X20-X21-X22-X23-X29</f>
        <v>1000000</v>
      </c>
    </row>
    <row r="72" customFormat="false" ht="15" hidden="false" customHeight="false" outlineLevel="0" collapsed="false">
      <c r="B72" s="0" t="s">
        <v>503</v>
      </c>
      <c r="D72" s="56" t="n">
        <f aca="false">D23-D24-D25</f>
        <v>23000000</v>
      </c>
      <c r="E72" s="56" t="n">
        <f aca="false">E23-E24-E25</f>
        <v>21500000</v>
      </c>
      <c r="F72" s="56" t="n">
        <f aca="false">F23-F24-F25</f>
        <v>33500000</v>
      </c>
      <c r="G72" s="56" t="n">
        <f aca="false">G23-G24-G25</f>
        <v>50800000</v>
      </c>
      <c r="H72" s="56" t="n">
        <f aca="false">H23-H24-H25</f>
        <v>56000000</v>
      </c>
      <c r="I72" s="55" t="n">
        <f aca="false">I23-I24-I25</f>
        <v>0</v>
      </c>
      <c r="J72" s="55" t="n">
        <f aca="false">J23-J24-J25</f>
        <v>0</v>
      </c>
      <c r="K72" s="55" t="n">
        <f aca="false">K23-K24-K25</f>
        <v>0</v>
      </c>
      <c r="L72" s="55" t="n">
        <f aca="false">L23-L24-L25</f>
        <v>0</v>
      </c>
      <c r="M72" s="55" t="n">
        <f aca="false">M23-M24-M25</f>
        <v>0</v>
      </c>
      <c r="N72" s="55" t="n">
        <f aca="false">N23-N24-N25</f>
        <v>0</v>
      </c>
      <c r="O72" s="55" t="n">
        <f aca="false">O23-O24-O25</f>
        <v>0</v>
      </c>
      <c r="P72" s="55" t="n">
        <f aca="false">P23-P24-P25</f>
        <v>0</v>
      </c>
      <c r="Q72" s="55" t="n">
        <f aca="false">Q23-Q24-Q25</f>
        <v>0</v>
      </c>
      <c r="R72" s="55" t="n">
        <f aca="false">R23-R24-R25</f>
        <v>0</v>
      </c>
      <c r="S72" s="55" t="n">
        <f aca="false">S23-S24-S25</f>
        <v>0</v>
      </c>
      <c r="T72" s="55" t="n">
        <f aca="false">T23-T24-T25</f>
        <v>0</v>
      </c>
      <c r="U72" s="55" t="n">
        <f aca="false">U23-U24-U25</f>
        <v>0</v>
      </c>
      <c r="V72" s="55" t="n">
        <f aca="false">V23-V24-V25</f>
        <v>0</v>
      </c>
      <c r="W72" s="55" t="n">
        <f aca="false">W23-W24-W25</f>
        <v>0</v>
      </c>
      <c r="X72" s="55" t="n">
        <f aca="false">X23-X24-X25</f>
        <v>0</v>
      </c>
    </row>
    <row r="73" customFormat="false" ht="15" hidden="false" customHeight="false" outlineLevel="0" collapsed="false">
      <c r="B73" s="0" t="s">
        <v>268</v>
      </c>
      <c r="D73" s="55" t="n">
        <f aca="false">D29-D30-D31</f>
        <v>0</v>
      </c>
      <c r="E73" s="55" t="n">
        <f aca="false">E29-E30-E31</f>
        <v>0</v>
      </c>
      <c r="F73" s="55" t="n">
        <f aca="false">F29-F30-F31</f>
        <v>100000</v>
      </c>
      <c r="G73" s="55" t="n">
        <f aca="false">G29-G30-G31</f>
        <v>0</v>
      </c>
      <c r="H73" s="55" t="n">
        <f aca="false">H29-H30-H31</f>
        <v>0</v>
      </c>
      <c r="I73" s="55" t="n">
        <f aca="false">I29-I30-I31</f>
        <v>0</v>
      </c>
      <c r="J73" s="55" t="n">
        <f aca="false">J29-J30-J31</f>
        <v>1000000</v>
      </c>
      <c r="K73" s="55" t="n">
        <f aca="false">K29-K30-K31</f>
        <v>0</v>
      </c>
      <c r="L73" s="55" t="n">
        <f aca="false">L29-L30-L31</f>
        <v>0</v>
      </c>
      <c r="M73" s="55" t="n">
        <f aca="false">M29-M30-M31</f>
        <v>0</v>
      </c>
      <c r="N73" s="55" t="n">
        <f aca="false">N29-N30-N31</f>
        <v>1000000</v>
      </c>
      <c r="O73" s="55" t="n">
        <f aca="false">O29-O30-O31</f>
        <v>-1000000</v>
      </c>
      <c r="P73" s="55" t="n">
        <f aca="false">P29-P30-P31</f>
        <v>0</v>
      </c>
      <c r="Q73" s="55" t="n">
        <f aca="false">Q29-Q30-Q31</f>
        <v>1000000</v>
      </c>
      <c r="R73" s="55" t="n">
        <f aca="false">R29-R30-R31</f>
        <v>0</v>
      </c>
      <c r="S73" s="55" t="n">
        <f aca="false">S29-S30-S31</f>
        <v>0</v>
      </c>
      <c r="T73" s="55" t="n">
        <f aca="false">T29-T30-T31</f>
        <v>0</v>
      </c>
      <c r="U73" s="55" t="n">
        <f aca="false">U29-U30-U31</f>
        <v>0</v>
      </c>
      <c r="V73" s="55" t="n">
        <f aca="false">V29-V30-V31</f>
        <v>0</v>
      </c>
      <c r="W73" s="55" t="n">
        <f aca="false">W29-W30-W31</f>
        <v>-1000000</v>
      </c>
      <c r="X73" s="55" t="n">
        <f aca="false">X29-X30-X31</f>
        <v>0</v>
      </c>
    </row>
    <row r="74" customFormat="false" ht="15" hidden="false" customHeight="false" outlineLevel="0" collapsed="false">
      <c r="B74" s="0" t="s">
        <v>504</v>
      </c>
      <c r="D74" s="92" t="n">
        <f aca="false">D34-D35-D43-D53-D58-D61</f>
        <v>0</v>
      </c>
      <c r="E74" s="92" t="n">
        <f aca="false">E34-E35-E43-E53-E58-E61</f>
        <v>0</v>
      </c>
      <c r="F74" s="92" t="n">
        <f aca="false">F34-F35-F43-F53-F58-F61</f>
        <v>0</v>
      </c>
      <c r="G74" s="92" t="n">
        <f aca="false">G34-G35-G43-G53-G58-G61</f>
        <v>0</v>
      </c>
      <c r="H74" s="92" t="n">
        <f aca="false">H34-H35-H43-H53-H58-H61</f>
        <v>0</v>
      </c>
      <c r="I74" s="92" t="n">
        <f aca="false">I34-I35-I43-I53-I58-I61</f>
        <v>0</v>
      </c>
      <c r="J74" s="55" t="n">
        <f aca="false">J34-J36-J53-J44-J58-J61</f>
        <v>-1000000</v>
      </c>
      <c r="K74" s="55" t="n">
        <f aca="false">K34-K36-K53-K44-K58-K61</f>
        <v>0</v>
      </c>
      <c r="L74" s="55" t="n">
        <f aca="false">L34-L36-L53-L44-L58-L61</f>
        <v>0</v>
      </c>
      <c r="M74" s="55" t="n">
        <f aca="false">M34-M36-M53-M44-M58-M61</f>
        <v>0</v>
      </c>
      <c r="N74" s="55" t="n">
        <f aca="false">N34-N36-N53-N44-N58-N61</f>
        <v>1000000</v>
      </c>
      <c r="O74" s="55" t="n">
        <f aca="false">O34-O36-O53-O44-O58-O61</f>
        <v>1000000</v>
      </c>
      <c r="P74" s="55" t="n">
        <f aca="false">P34-P36-P53-P44-P58-P61</f>
        <v>0</v>
      </c>
      <c r="Q74" s="55" t="n">
        <f aca="false">Q34-Q36-Q53-Q44-Q58-Q61</f>
        <v>0</v>
      </c>
      <c r="R74" s="55" t="n">
        <f aca="false">R34-R36-R53-R44-R58-R61</f>
        <v>0</v>
      </c>
      <c r="S74" s="55" t="n">
        <f aca="false">S34-S36-S53-S44-S58-S61</f>
        <v>0</v>
      </c>
      <c r="T74" s="55" t="n">
        <f aca="false">T34-T36-T53-T44-T58-T61</f>
        <v>0</v>
      </c>
      <c r="U74" s="55" t="n">
        <f aca="false">U34-U36-U53-U44-U58-U61</f>
        <v>0</v>
      </c>
      <c r="V74" s="55" t="n">
        <f aca="false">V34-V36-V53-V44-V58-V61</f>
        <v>0</v>
      </c>
      <c r="W74" s="55" t="n">
        <f aca="false">W34-W36-W53-W44-W58-W61</f>
        <v>0</v>
      </c>
      <c r="X74" s="55" t="n">
        <f aca="false">X34-X36-X53-X44-X58-X61</f>
        <v>1000000</v>
      </c>
    </row>
    <row r="75" customFormat="false" ht="15" hidden="false" customHeight="false" outlineLevel="0" collapsed="false">
      <c r="B75" s="0" t="s">
        <v>505</v>
      </c>
      <c r="D75" s="55" t="n">
        <f aca="false">D35-D37-D41-D42</f>
        <v>0</v>
      </c>
      <c r="E75" s="55" t="n">
        <f aca="false">E35-E37-E41-E42</f>
        <v>0</v>
      </c>
      <c r="F75" s="55" t="n">
        <f aca="false">F35-F37-F41-F42</f>
        <v>0</v>
      </c>
      <c r="G75" s="55" t="n">
        <f aca="false">G35-G37-G41-G42</f>
        <v>0</v>
      </c>
      <c r="H75" s="55" t="n">
        <f aca="false">H35-H37-H41-H42</f>
        <v>0</v>
      </c>
      <c r="I75" s="55" t="n">
        <f aca="false">I35-I37-I41-I42</f>
        <v>0</v>
      </c>
      <c r="J75" s="55" t="n">
        <f aca="false">J35-J37-J41-J42</f>
        <v>0</v>
      </c>
      <c r="K75" s="55" t="n">
        <f aca="false">K35-K37-K41-K42</f>
        <v>0</v>
      </c>
      <c r="L75" s="55" t="n">
        <f aca="false">L35-L37-L41-L42</f>
        <v>0</v>
      </c>
      <c r="M75" s="55" t="n">
        <f aca="false">M35-M37-M41-M42</f>
        <v>0</v>
      </c>
      <c r="N75" s="55" t="n">
        <f aca="false">N35-N37-N41-N42</f>
        <v>0</v>
      </c>
      <c r="O75" s="55" t="n">
        <f aca="false">O35-O37-O41-O42</f>
        <v>0</v>
      </c>
      <c r="P75" s="55" t="n">
        <f aca="false">P35-P37-P41-P42</f>
        <v>0</v>
      </c>
      <c r="Q75" s="55" t="n">
        <f aca="false">Q35-Q37-Q41-Q42</f>
        <v>0</v>
      </c>
      <c r="R75" s="55" t="n">
        <f aca="false">R35-R37-R41-R42</f>
        <v>0</v>
      </c>
      <c r="S75" s="55" t="n">
        <f aca="false">S35-S37-S41-S42</f>
        <v>0</v>
      </c>
      <c r="T75" s="55" t="n">
        <f aca="false">T35-T37-T41-T42</f>
        <v>0</v>
      </c>
      <c r="U75" s="55" t="n">
        <f aca="false">U35-U37-U41-U42</f>
        <v>0</v>
      </c>
      <c r="V75" s="55" t="n">
        <f aca="false">V35-V37-V41-V42</f>
        <v>0</v>
      </c>
      <c r="W75" s="55" t="n">
        <f aca="false">W35-W37-W41-W42</f>
        <v>0</v>
      </c>
      <c r="X75" s="55" t="n">
        <f aca="false">X35-X37-X41-X42</f>
        <v>0</v>
      </c>
    </row>
    <row r="76" customFormat="false" ht="15" hidden="false" customHeight="false" outlineLevel="0" collapsed="false">
      <c r="B76" s="0" t="s">
        <v>506</v>
      </c>
      <c r="D76" s="55" t="n">
        <f aca="false">D37-D38-D40</f>
        <v>0</v>
      </c>
      <c r="E76" s="55" t="n">
        <f aca="false">E37-E38-E40</f>
        <v>0</v>
      </c>
      <c r="F76" s="55" t="n">
        <f aca="false">F37-F38-F40</f>
        <v>0</v>
      </c>
      <c r="G76" s="55" t="n">
        <f aca="false">G37-G38-G40</f>
        <v>0</v>
      </c>
      <c r="H76" s="55" t="n">
        <f aca="false">H37-H38-H40</f>
        <v>0</v>
      </c>
      <c r="I76" s="55" t="n">
        <f aca="false">I37-I38-I40</f>
        <v>0</v>
      </c>
      <c r="J76" s="55" t="n">
        <f aca="false">J37-J38-J40</f>
        <v>0</v>
      </c>
      <c r="K76" s="55" t="n">
        <f aca="false">K37-K38-K40</f>
        <v>0</v>
      </c>
      <c r="L76" s="55" t="n">
        <f aca="false">L37-L38-L40</f>
        <v>0</v>
      </c>
      <c r="M76" s="55" t="n">
        <f aca="false">M37-M38-M40</f>
        <v>0</v>
      </c>
      <c r="N76" s="55" t="n">
        <f aca="false">N37-N38-N40</f>
        <v>0</v>
      </c>
      <c r="O76" s="55" t="n">
        <f aca="false">O37-O38-O40</f>
        <v>-1000000</v>
      </c>
      <c r="P76" s="55" t="n">
        <f aca="false">P37-P38-P40</f>
        <v>0</v>
      </c>
      <c r="Q76" s="55" t="n">
        <f aca="false">Q37-Q38-Q40</f>
        <v>0</v>
      </c>
      <c r="R76" s="55" t="n">
        <f aca="false">R37-R38-R40</f>
        <v>0</v>
      </c>
      <c r="S76" s="55" t="n">
        <f aca="false">S37-S38-S40</f>
        <v>0</v>
      </c>
      <c r="T76" s="55" t="n">
        <f aca="false">T37-T38-T40</f>
        <v>0</v>
      </c>
      <c r="U76" s="55" t="n">
        <f aca="false">U37-U38-U40</f>
        <v>0</v>
      </c>
      <c r="V76" s="55" t="n">
        <f aca="false">V37-V38-V40</f>
        <v>0</v>
      </c>
      <c r="W76" s="55" t="n">
        <f aca="false">W37-W38-W40</f>
        <v>0</v>
      </c>
      <c r="X76" s="55" t="n">
        <f aca="false">X37-X38-X40</f>
        <v>0</v>
      </c>
    </row>
    <row r="77" customFormat="false" ht="15" hidden="false" customHeight="false" outlineLevel="0" collapsed="false">
      <c r="B77" s="0" t="s">
        <v>507</v>
      </c>
      <c r="D77" s="55" t="n">
        <f aca="false">D43-D46-D47-D49-D51-D50</f>
        <v>0</v>
      </c>
      <c r="E77" s="55" t="n">
        <f aca="false">E43-E46-E47-E49-E51-E50</f>
        <v>300000</v>
      </c>
      <c r="F77" s="55" t="n">
        <f aca="false">F43-F46-F47-F49-F51-F50</f>
        <v>0</v>
      </c>
      <c r="G77" s="55" t="n">
        <f aca="false">G43-G46-G47-G49-G51-G50</f>
        <v>100000</v>
      </c>
      <c r="H77" s="55" t="n">
        <f aca="false">H43-H46-H47-H49-H51-H50</f>
        <v>0</v>
      </c>
      <c r="I77" s="55" t="n">
        <f aca="false">I43-I46-I47-I49-I51-I50</f>
        <v>0</v>
      </c>
      <c r="J77" s="55" t="n">
        <f aca="false">J43-J46-J47-J49-J51-J50</f>
        <v>0</v>
      </c>
      <c r="K77" s="55" t="n">
        <f aca="false">K43-K46-K47-K49-K51-K50</f>
        <v>0</v>
      </c>
      <c r="L77" s="55" t="n">
        <f aca="false">L43-L46-L47-L49-L51-L50</f>
        <v>0</v>
      </c>
      <c r="M77" s="55" t="n">
        <f aca="false">M43-M46-M47-M49-M51-M50</f>
        <v>0</v>
      </c>
      <c r="N77" s="55" t="n">
        <f aca="false">N43-N46-N47-N49-N51-N50</f>
        <v>0</v>
      </c>
      <c r="O77" s="55" t="n">
        <f aca="false">O43-O46-O47-O49-O51-O50</f>
        <v>0</v>
      </c>
      <c r="P77" s="55" t="n">
        <f aca="false">P43-P46-P47-P49-P51-P50</f>
        <v>0</v>
      </c>
      <c r="Q77" s="55" t="n">
        <f aca="false">Q43-Q46-Q47-Q49-Q51-Q50</f>
        <v>1000000</v>
      </c>
      <c r="R77" s="55" t="n">
        <f aca="false">R43-R46-R47-R49-R51-R50</f>
        <v>0</v>
      </c>
      <c r="S77" s="55" t="n">
        <f aca="false">S43-S46-S47-S49-S51-S50</f>
        <v>0</v>
      </c>
      <c r="T77" s="55" t="n">
        <f aca="false">T43-T46-T47-T49-T51-T50</f>
        <v>0</v>
      </c>
      <c r="U77" s="55" t="n">
        <f aca="false">U43-U46-U47-U49-U51-U50</f>
        <v>0</v>
      </c>
      <c r="V77" s="55" t="n">
        <f aca="false">V43-V46-V47-V49-V51-V50</f>
        <v>0</v>
      </c>
      <c r="W77" s="55" t="n">
        <f aca="false">W43-W46-W47-W49-W51-W50</f>
        <v>0</v>
      </c>
      <c r="X77" s="55" t="n">
        <f aca="false">X43-X46-X47-X49-X51-X50</f>
        <v>0</v>
      </c>
    </row>
    <row r="78" customFormat="false" ht="15" hidden="false" customHeight="false" outlineLevel="0" collapsed="false">
      <c r="B78" s="0" t="s">
        <v>508</v>
      </c>
      <c r="D78" s="55" t="n">
        <f aca="false">D53-D54-D57</f>
        <v>0</v>
      </c>
      <c r="E78" s="55" t="n">
        <f aca="false">E53-E54-E57</f>
        <v>0</v>
      </c>
      <c r="F78" s="55" t="n">
        <f aca="false">F53-F54-F57</f>
        <v>0</v>
      </c>
      <c r="G78" s="55" t="n">
        <f aca="false">G53-G54-G57</f>
        <v>0</v>
      </c>
      <c r="H78" s="55" t="n">
        <f aca="false">H53-H54-H57</f>
        <v>0</v>
      </c>
      <c r="I78" s="55" t="n">
        <f aca="false">I53-I54-I57</f>
        <v>0</v>
      </c>
      <c r="J78" s="55" t="n">
        <f aca="false">J53-J54-J57</f>
        <v>0</v>
      </c>
      <c r="K78" s="55" t="n">
        <f aca="false">K53-K54-K57</f>
        <v>1000000</v>
      </c>
      <c r="L78" s="55" t="n">
        <f aca="false">L53-L54-L57</f>
        <v>0</v>
      </c>
      <c r="M78" s="55" t="n">
        <f aca="false">M53-M54-M57</f>
        <v>-1000000</v>
      </c>
      <c r="N78" s="55" t="n">
        <f aca="false">N53-N54-N57</f>
        <v>0</v>
      </c>
      <c r="O78" s="55" t="n">
        <f aca="false">O53-O54-O57</f>
        <v>0</v>
      </c>
      <c r="P78" s="55" t="n">
        <f aca="false">P53-P54-P57</f>
        <v>0</v>
      </c>
      <c r="Q78" s="55" t="n">
        <f aca="false">Q53-Q54-Q57</f>
        <v>0</v>
      </c>
      <c r="R78" s="55" t="n">
        <f aca="false">R53-R54-R57</f>
        <v>0</v>
      </c>
      <c r="S78" s="55" t="n">
        <f aca="false">S53-S54-S57</f>
        <v>0</v>
      </c>
      <c r="T78" s="55" t="n">
        <f aca="false">T53-T54-T57</f>
        <v>0</v>
      </c>
      <c r="U78" s="55" t="n">
        <f aca="false">U53-U54-U57</f>
        <v>0</v>
      </c>
      <c r="V78" s="55" t="n">
        <f aca="false">V53-V54-V57</f>
        <v>0</v>
      </c>
      <c r="W78" s="55" t="n">
        <f aca="false">W53-W54-W57</f>
        <v>0</v>
      </c>
      <c r="X78" s="55" t="n">
        <f aca="false">X53-X54-X57</f>
        <v>0</v>
      </c>
    </row>
    <row r="80" customFormat="false" ht="15.75" hidden="false" customHeight="false" outlineLevel="0" collapsed="false">
      <c r="C80" s="55"/>
      <c r="E80" s="158"/>
    </row>
    <row r="81" customFormat="false" ht="15.75" hidden="false" customHeight="false" outlineLevel="0" collapsed="false">
      <c r="B81" s="0" t="s">
        <v>276</v>
      </c>
      <c r="D81" s="93" t="n">
        <v>2116000000</v>
      </c>
      <c r="E81" s="94" t="n">
        <v>2089000000</v>
      </c>
      <c r="F81" s="94" t="n">
        <v>2167000000</v>
      </c>
      <c r="G81" s="94" t="n">
        <v>2268000000</v>
      </c>
      <c r="H81" s="94" t="n">
        <v>2426000000</v>
      </c>
      <c r="I81" s="94" t="n">
        <v>2693000000</v>
      </c>
      <c r="J81" s="94" t="n">
        <v>3065000000</v>
      </c>
      <c r="K81" s="94" t="n">
        <v>3481000000</v>
      </c>
      <c r="L81" s="94" t="n">
        <v>3638000000</v>
      </c>
      <c r="M81" s="94" t="n">
        <v>3257000000</v>
      </c>
      <c r="N81" s="94" t="n">
        <v>3066000000</v>
      </c>
      <c r="O81" s="94" t="n">
        <v>3051000000</v>
      </c>
      <c r="P81" s="94" t="n">
        <v>3253000000</v>
      </c>
      <c r="Q81" s="94" t="n">
        <v>3242000000</v>
      </c>
      <c r="R81" s="159" t="n">
        <v>3354000000</v>
      </c>
      <c r="S81" s="159" t="n">
        <v>3460000000</v>
      </c>
      <c r="T81" s="159" t="n">
        <v>3586000000</v>
      </c>
      <c r="U81" s="159" t="n">
        <v>3754000000</v>
      </c>
      <c r="V81" s="159" t="n">
        <v>3951000000</v>
      </c>
      <c r="W81" s="159" t="n">
        <v>4159000000</v>
      </c>
      <c r="X81" s="160" t="n">
        <v>4378000000</v>
      </c>
      <c r="Z81" s="161"/>
    </row>
    <row r="82" customFormat="false" ht="15" hidden="false" customHeight="false" outlineLevel="0" collapsed="false">
      <c r="B82" s="0" t="s">
        <v>140</v>
      </c>
      <c r="D82" s="0" t="n">
        <f aca="false">(D6/D81)*100</f>
        <v>18.8090737240076</v>
      </c>
      <c r="E82" s="0" t="n">
        <f aca="false">(E6/E81)*100</f>
        <v>17.6400191479177</v>
      </c>
      <c r="F82" s="0" t="n">
        <f aca="false">(F6/F81)*100</f>
        <v>19.4277803414859</v>
      </c>
      <c r="G82" s="0" t="n">
        <f aca="false">(G6/G81)*100</f>
        <v>18.9726631393298</v>
      </c>
      <c r="H82" s="0" t="n">
        <f aca="false">(H6/H81)*100</f>
        <v>19.6826051112943</v>
      </c>
      <c r="I82" s="0" t="n">
        <f aca="false">(I6/I81)*100</f>
        <v>19.7549201633866</v>
      </c>
      <c r="J82" s="0" t="n">
        <f aca="false">(J6/J81)*100</f>
        <v>22.2838499184339</v>
      </c>
      <c r="K82" s="0" t="n">
        <f aca="false">(K6/K81)*100</f>
        <v>21.7178971559897</v>
      </c>
      <c r="L82" s="0" t="n">
        <f aca="false">(L6/L81)*100</f>
        <v>21.3578889499725</v>
      </c>
      <c r="M82" s="0" t="n">
        <f aca="false">(M6/M81)*100</f>
        <v>18.6981885170402</v>
      </c>
      <c r="N82" s="0" t="n">
        <f aca="false">(N6/N81)*100</f>
        <v>22.4722765818656</v>
      </c>
      <c r="O82" s="0" t="n">
        <f aca="false">(O6/O81)*100</f>
        <v>20.4195345788266</v>
      </c>
      <c r="P82" s="0" t="n">
        <f aca="false">(P6/P81)*100</f>
        <v>20.5963725791577</v>
      </c>
      <c r="Q82" s="0" t="n">
        <f aca="false">(Q6/Q81)*100</f>
        <v>18.6304750154226</v>
      </c>
      <c r="R82" s="0" t="n">
        <f aca="false">(R6/R81)*100</f>
        <v>20.4233750745379</v>
      </c>
      <c r="S82" s="0" t="n">
        <f aca="false">(S6/S81)*100</f>
        <v>22.3410404624277</v>
      </c>
      <c r="T82" s="0" t="n">
        <f aca="false">(T6/T81)*100</f>
        <v>21.6954824316787</v>
      </c>
      <c r="U82" s="0" t="n">
        <f aca="false">(U6/U81)*100</f>
        <v>21.6302610548748</v>
      </c>
      <c r="V82" s="0" t="n">
        <f aca="false">(V6/V81)*100</f>
        <v>21.5894710199949</v>
      </c>
      <c r="W82" s="0" t="n">
        <f aca="false">(W6/W81)*100</f>
        <v>21.471507573936</v>
      </c>
      <c r="X82" s="0" t="n">
        <f aca="false">(X6/X81)*100</f>
        <v>21.3796253997259</v>
      </c>
    </row>
    <row r="83" customFormat="false" ht="15" hidden="false" customHeight="false" outlineLevel="0" collapsed="false">
      <c r="B83" s="0" t="s">
        <v>141</v>
      </c>
      <c r="D83" s="0" t="n">
        <f aca="false">(D16/D81)*100</f>
        <v>23.109640831758</v>
      </c>
      <c r="E83" s="0" t="n">
        <f aca="false">(E16/E81)*100</f>
        <v>29.0138822403064</v>
      </c>
      <c r="F83" s="0" t="n">
        <f aca="false">(F16/F81)*100</f>
        <v>29.7923396400554</v>
      </c>
      <c r="G83" s="0" t="n">
        <f aca="false">(G16/G81)*100</f>
        <v>27.0855379188712</v>
      </c>
      <c r="H83" s="0" t="n">
        <f aca="false">(H16/H81)*100</f>
        <v>25.2431986809563</v>
      </c>
      <c r="I83" s="0" t="n">
        <f aca="false">(I16/I81)*100</f>
        <v>24.6936502042332</v>
      </c>
      <c r="J83" s="0" t="n">
        <f aca="false">(J16/J81)*100</f>
        <v>29.8858075040783</v>
      </c>
      <c r="K83" s="0" t="n">
        <f aca="false">(K16/K81)*100</f>
        <v>27.4920999712726</v>
      </c>
      <c r="L83" s="0" t="n">
        <f aca="false">(L16/L81)*100</f>
        <v>26.8279274326553</v>
      </c>
      <c r="M83" s="0" t="n">
        <f aca="false">(M16/M81)*100</f>
        <v>36.9358305188824</v>
      </c>
      <c r="N83" s="0" t="n">
        <f aca="false">(N16/N81)*100</f>
        <v>22.8636660143509</v>
      </c>
      <c r="O83" s="0" t="n">
        <f aca="false">(O16/O81)*100</f>
        <v>23.4677155031137</v>
      </c>
      <c r="P83" s="0" t="n">
        <f aca="false">(P16/P81)*100</f>
        <v>32.2778973255456</v>
      </c>
      <c r="Q83" s="0" t="n">
        <f aca="false">(Q16/Q81)*100</f>
        <v>22.856261566934</v>
      </c>
      <c r="R83" s="0" t="n">
        <f aca="false">(R16/R81)*100</f>
        <v>21.1687537268933</v>
      </c>
      <c r="S83" s="0" t="n">
        <f aca="false">(S16/S81)*100</f>
        <v>30.8381502890173</v>
      </c>
      <c r="T83" s="0" t="n">
        <f aca="false">(T16/T81)*100</f>
        <v>19.9665365309537</v>
      </c>
      <c r="U83" s="0" t="n">
        <f aca="false">(U16/U81)*100</f>
        <v>19.8188598827917</v>
      </c>
      <c r="V83" s="0" t="n">
        <f aca="false">(V16/V81)*100</f>
        <v>19.7165274614022</v>
      </c>
      <c r="W83" s="0" t="n">
        <f aca="false">(W16/W81)*100</f>
        <v>19.4758355373888</v>
      </c>
      <c r="X83" s="0" t="n">
        <f aca="false">(X16/X81)*100</f>
        <v>19.3238921882138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A1:BN8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5.234693877551"/>
    <col collapsed="false" hidden="false" max="2" min="2" style="0" width="50.7551020408163"/>
    <col collapsed="false" hidden="false" max="3" min="3" style="0" width="24.3010204081633"/>
    <col collapsed="false" hidden="false" max="4" min="4" style="0" width="11.0714285714286"/>
    <col collapsed="false" hidden="false" max="5" min="5" style="0" width="18.2244897959184"/>
    <col collapsed="false" hidden="false" max="6" min="6" style="0" width="15.5255102040816"/>
    <col collapsed="false" hidden="false" max="7" min="7" style="0" width="17.4132653061224"/>
    <col collapsed="false" hidden="false" max="8" min="8" style="0" width="15.5255102040816"/>
    <col collapsed="false" hidden="false" max="9" min="9" style="38" width="18.4948979591837"/>
    <col collapsed="false" hidden="false" max="10" min="10" style="0" width="17.5510204081633"/>
    <col collapsed="false" hidden="false" max="11" min="11" style="0" width="17.6836734693878"/>
    <col collapsed="false" hidden="false" max="12" min="12" style="0" width="17.5510204081633"/>
    <col collapsed="false" hidden="false" max="13" min="13" style="0" width="20.6530612244898"/>
    <col collapsed="false" hidden="false" max="14" min="14" style="0" width="28.8877551020408"/>
    <col collapsed="false" hidden="false" max="15" min="15" style="0" width="20.6530612244898"/>
    <col collapsed="false" hidden="false" max="16" min="16" style="0" width="17.6836734693878"/>
    <col collapsed="false" hidden="false" max="19" min="17" style="0" width="18.8979591836735"/>
    <col collapsed="false" hidden="false" max="20" min="20" style="0" width="20.6530612244898"/>
    <col collapsed="false" hidden="false" max="1025" min="21" style="0" width="8.50510204081633"/>
  </cols>
  <sheetData>
    <row r="1" customFormat="false" ht="15" hidden="false" customHeight="false" outlineLevel="0" collapsed="false">
      <c r="A1" s="1" t="s">
        <v>509</v>
      </c>
      <c r="B1" s="2" t="s">
        <v>510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511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340</v>
      </c>
      <c r="Q5" s="4" t="s">
        <v>31</v>
      </c>
      <c r="R5" s="4" t="s">
        <v>31</v>
      </c>
      <c r="S5" s="4" t="s">
        <v>31</v>
      </c>
      <c r="T5" s="4" t="s">
        <v>31</v>
      </c>
      <c r="U5" s="4" t="s">
        <v>31</v>
      </c>
      <c r="V5" s="4" t="s">
        <v>31</v>
      </c>
      <c r="W5" s="4" t="s">
        <v>31</v>
      </c>
      <c r="X5" s="4" t="s">
        <v>31</v>
      </c>
    </row>
    <row r="6" s="13" customFormat="true" ht="16.5" hidden="false" customHeight="false" outlineLevel="0" collapsed="false">
      <c r="A6" s="12" t="s">
        <v>32</v>
      </c>
      <c r="B6" s="31" t="s">
        <v>512</v>
      </c>
      <c r="C6" s="13" t="s">
        <v>34</v>
      </c>
      <c r="E6" s="162" t="n">
        <v>200400000000</v>
      </c>
      <c r="F6" s="162" t="n">
        <v>256800000000</v>
      </c>
      <c r="G6" s="162" t="n">
        <v>288900000000</v>
      </c>
      <c r="H6" s="162" t="n">
        <v>293600000000</v>
      </c>
      <c r="I6" s="103" t="n">
        <v>351900000000</v>
      </c>
      <c r="J6" s="163" t="n">
        <v>477200000000</v>
      </c>
      <c r="K6" s="110" t="n">
        <v>632500000000</v>
      </c>
      <c r="L6" s="110" t="n">
        <v>730800000000</v>
      </c>
      <c r="M6" s="110" t="n">
        <v>655600000000</v>
      </c>
      <c r="N6" s="110" t="n">
        <v>734300000000</v>
      </c>
      <c r="O6" s="110" t="n">
        <v>834500000000</v>
      </c>
      <c r="P6" s="110" t="n">
        <v>892600000000</v>
      </c>
      <c r="Q6" s="164" t="n">
        <f aca="false">Q7+Q18</f>
        <v>1029400000000</v>
      </c>
      <c r="R6" s="102" t="n">
        <v>1068500000000</v>
      </c>
      <c r="S6" s="102" t="n">
        <v>1157000000000</v>
      </c>
      <c r="T6" s="102" t="n">
        <v>1252200000000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row>
    <row r="7" customFormat="false" ht="16.5" hidden="false" customHeight="false" outlineLevel="0" collapsed="false">
      <c r="A7" s="18" t="s">
        <v>341</v>
      </c>
      <c r="B7" s="107" t="s">
        <v>513</v>
      </c>
      <c r="C7" s="20" t="s">
        <v>37</v>
      </c>
      <c r="D7" s="4"/>
      <c r="E7" s="103" t="n">
        <v>182000000000</v>
      </c>
      <c r="F7" s="103" t="n">
        <v>209300000000</v>
      </c>
      <c r="G7" s="103" t="n">
        <v>236600000000</v>
      </c>
      <c r="H7" s="103" t="n">
        <v>283800000000</v>
      </c>
      <c r="I7" s="103" t="n">
        <v>342100000000</v>
      </c>
      <c r="J7" s="100" t="n">
        <v>465100000000</v>
      </c>
      <c r="K7" s="100" t="n">
        <v>609100000000</v>
      </c>
      <c r="L7" s="100" t="n">
        <v>715600000000</v>
      </c>
      <c r="M7" s="100" t="n">
        <v>634400000000</v>
      </c>
      <c r="N7" s="100" t="n">
        <v>706100000000</v>
      </c>
      <c r="O7" s="100" t="n">
        <v>776600000000</v>
      </c>
      <c r="P7" s="100" t="n">
        <v>875700000000</v>
      </c>
      <c r="Q7" s="16" t="n">
        <f aca="false">Q8+Q15+Q16+Q17</f>
        <v>1018600000000</v>
      </c>
      <c r="R7" s="16" t="n">
        <v>1057700000000</v>
      </c>
      <c r="S7" s="16" t="n">
        <v>1129600000000</v>
      </c>
      <c r="T7" s="16" t="n">
        <v>1236800000000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row>
    <row r="8" customFormat="false" ht="16.5" hidden="false" customHeight="false" outlineLevel="0" collapsed="false">
      <c r="A8" s="0" t="s">
        <v>38</v>
      </c>
      <c r="B8" s="134" t="s">
        <v>514</v>
      </c>
      <c r="C8" s="49" t="s">
        <v>40</v>
      </c>
      <c r="D8" s="4"/>
      <c r="E8" s="103" t="n">
        <v>168500000000</v>
      </c>
      <c r="F8" s="103" t="n">
        <v>198600000000</v>
      </c>
      <c r="G8" s="103" t="n">
        <v>227400000000</v>
      </c>
      <c r="H8" s="103" t="n">
        <v>266700000000</v>
      </c>
      <c r="I8" s="103" t="n">
        <v>321500000000</v>
      </c>
      <c r="J8" s="100" t="n">
        <v>383800000000</v>
      </c>
      <c r="K8" s="100" t="n">
        <v>504300000000</v>
      </c>
      <c r="L8" s="100" t="n">
        <v>597900000000</v>
      </c>
      <c r="M8" s="100" t="n">
        <v>505900000000</v>
      </c>
      <c r="N8" s="100" t="n">
        <v>568900000000</v>
      </c>
      <c r="O8" s="100" t="n">
        <v>629600000000</v>
      </c>
      <c r="P8" s="100" t="n">
        <v>723400000000</v>
      </c>
      <c r="Q8" s="16" t="n">
        <v>974500000000</v>
      </c>
      <c r="R8" s="16" t="n">
        <v>1025900000000</v>
      </c>
      <c r="S8" s="16" t="n">
        <v>1095900000000</v>
      </c>
      <c r="T8" s="16" t="n">
        <v>1197600000000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row>
    <row r="9" customFormat="false" ht="16.5" hidden="false" customHeight="false" outlineLevel="0" collapsed="false">
      <c r="A9" s="105" t="s">
        <v>515</v>
      </c>
      <c r="B9" s="106" t="s">
        <v>152</v>
      </c>
      <c r="C9" s="3" t="s">
        <v>516</v>
      </c>
      <c r="D9" s="4"/>
      <c r="E9" s="46"/>
      <c r="F9" s="46"/>
      <c r="G9" s="46"/>
      <c r="H9" s="103" t="n">
        <v>117900000000</v>
      </c>
      <c r="I9" s="103" t="n">
        <v>146800000000</v>
      </c>
      <c r="J9" s="100" t="n">
        <v>165900000000</v>
      </c>
      <c r="K9" s="100" t="n">
        <v>248000000000</v>
      </c>
      <c r="L9" s="100" t="n">
        <v>296300000000</v>
      </c>
      <c r="M9" s="100" t="n">
        <v>239200000000</v>
      </c>
      <c r="N9" s="100" t="n">
        <v>278100000000</v>
      </c>
      <c r="O9" s="100" t="n">
        <v>301500000000</v>
      </c>
      <c r="P9" s="100" t="n">
        <v>340400000000</v>
      </c>
      <c r="Q9" s="16" t="n">
        <v>371700000000</v>
      </c>
      <c r="R9" s="16" t="n">
        <v>398400000000</v>
      </c>
      <c r="S9" s="16" t="n">
        <v>425700000000</v>
      </c>
      <c r="T9" s="16" t="n">
        <v>464400000000</v>
      </c>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row>
    <row r="10" customFormat="false" ht="16.5" hidden="false" customHeight="false" outlineLevel="0" collapsed="false">
      <c r="A10" s="106" t="s">
        <v>517</v>
      </c>
      <c r="B10" s="106" t="s">
        <v>517</v>
      </c>
      <c r="C10" s="3" t="s">
        <v>516</v>
      </c>
      <c r="D10" s="4"/>
      <c r="E10" s="46"/>
      <c r="F10" s="46"/>
      <c r="G10" s="46"/>
      <c r="H10" s="103" t="n">
        <v>40700000000</v>
      </c>
      <c r="I10" s="103" t="n">
        <v>38600000000</v>
      </c>
      <c r="J10" s="100"/>
      <c r="K10" s="100"/>
      <c r="L10" s="100"/>
      <c r="M10" s="100"/>
      <c r="N10" s="100"/>
      <c r="O10" s="100"/>
      <c r="P10" s="100"/>
      <c r="Q10" s="16"/>
      <c r="R10" s="16"/>
      <c r="S10" s="16"/>
      <c r="T10" s="16"/>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row>
    <row r="11" customFormat="false" ht="16.5" hidden="false" customHeight="false" outlineLevel="0" collapsed="false">
      <c r="A11" s="106" t="s">
        <v>518</v>
      </c>
      <c r="B11" s="106" t="s">
        <v>519</v>
      </c>
      <c r="C11" s="3" t="s">
        <v>516</v>
      </c>
      <c r="D11" s="4"/>
      <c r="E11" s="46"/>
      <c r="F11" s="46"/>
      <c r="G11" s="46"/>
      <c r="H11" s="103" t="n">
        <v>50900000000</v>
      </c>
      <c r="I11" s="103" t="n">
        <v>66200000000</v>
      </c>
      <c r="J11" s="100" t="n">
        <v>88100000000</v>
      </c>
      <c r="K11" s="100" t="n">
        <v>103400000000</v>
      </c>
      <c r="L11" s="100" t="n">
        <v>113300000000</v>
      </c>
      <c r="M11" s="100" t="n">
        <v>104900000000</v>
      </c>
      <c r="N11" s="100" t="n">
        <v>99700000000</v>
      </c>
      <c r="O11" s="100" t="n">
        <v>143800000000</v>
      </c>
      <c r="P11" s="100" t="n">
        <v>164500000000</v>
      </c>
      <c r="Q11" s="16" t="n">
        <v>167600000000</v>
      </c>
      <c r="R11" s="16" t="n">
        <v>168500000000</v>
      </c>
      <c r="S11" s="16" t="n">
        <v>150200000000</v>
      </c>
      <c r="T11" s="16" t="n">
        <v>162100000000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row>
    <row r="12" customFormat="false" ht="16.5" hidden="false" customHeight="false" outlineLevel="0" collapsed="false">
      <c r="A12" s="45" t="s">
        <v>160</v>
      </c>
      <c r="B12" s="106" t="s">
        <v>520</v>
      </c>
      <c r="C12" s="3" t="s">
        <v>516</v>
      </c>
      <c r="D12" s="4"/>
      <c r="E12" s="46"/>
      <c r="F12" s="46"/>
      <c r="G12" s="46"/>
      <c r="H12" s="103" t="n">
        <v>20400000000</v>
      </c>
      <c r="I12" s="103" t="n">
        <v>26600000000</v>
      </c>
      <c r="J12" s="100" t="n">
        <v>35500000000</v>
      </c>
      <c r="K12" s="100" t="n">
        <v>46800000000</v>
      </c>
      <c r="L12" s="100" t="n">
        <v>53700000000</v>
      </c>
      <c r="M12" s="100" t="n">
        <v>60200000000</v>
      </c>
      <c r="N12" s="100" t="n">
        <v>73900000000</v>
      </c>
      <c r="O12" s="100" t="n">
        <v>81200000000</v>
      </c>
      <c r="P12" s="100" t="n">
        <v>91700000000</v>
      </c>
      <c r="Q12" s="16" t="n">
        <v>274800000000</v>
      </c>
      <c r="R12" s="16" t="n">
        <v>284500000000</v>
      </c>
      <c r="S12" s="16" t="n">
        <v>303200000000</v>
      </c>
      <c r="T12" s="16" t="n">
        <v>332300000000</v>
      </c>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row>
    <row r="13" customFormat="false" ht="16.5" hidden="false" customHeight="false" outlineLevel="0" collapsed="false">
      <c r="A13" s="45" t="s">
        <v>164</v>
      </c>
      <c r="B13" s="106" t="s">
        <v>521</v>
      </c>
      <c r="C13" s="3" t="s">
        <v>516</v>
      </c>
      <c r="D13" s="4"/>
      <c r="E13" s="46"/>
      <c r="F13" s="46"/>
      <c r="G13" s="46"/>
      <c r="H13" s="103" t="n">
        <v>12500000000</v>
      </c>
      <c r="I13" s="103" t="n">
        <v>16500000000</v>
      </c>
      <c r="J13" s="100" t="n">
        <v>18300000000</v>
      </c>
      <c r="K13" s="100" t="n">
        <v>24000000000</v>
      </c>
      <c r="L13" s="100" t="n">
        <v>37300000000</v>
      </c>
      <c r="M13" s="100" t="n">
        <v>25100000000</v>
      </c>
      <c r="N13" s="100" t="n">
        <v>29400000000</v>
      </c>
      <c r="O13" s="100" t="n">
        <v>34700000000</v>
      </c>
      <c r="P13" s="100" t="n">
        <v>41300000000</v>
      </c>
      <c r="Q13" s="16" t="n">
        <v>44300000000</v>
      </c>
      <c r="R13" s="16" t="n">
        <v>46900000000</v>
      </c>
      <c r="S13" s="16" t="n">
        <v>52900000000</v>
      </c>
      <c r="T13" s="16" t="n">
        <v>57000000000</v>
      </c>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row>
    <row r="14" customFormat="false" ht="16.5" hidden="false" customHeight="false" outlineLevel="0" collapsed="false">
      <c r="A14" s="106" t="s">
        <v>49</v>
      </c>
      <c r="B14" s="106" t="s">
        <v>49</v>
      </c>
      <c r="C14" s="3" t="s">
        <v>516</v>
      </c>
      <c r="D14" s="4"/>
      <c r="E14" s="46"/>
      <c r="F14" s="46"/>
      <c r="G14" s="46"/>
      <c r="H14" s="103" t="n">
        <v>24300000000</v>
      </c>
      <c r="I14" s="103" t="n">
        <v>26800000000</v>
      </c>
      <c r="J14" s="100" t="n">
        <v>76100000000</v>
      </c>
      <c r="K14" s="100" t="n">
        <v>82100000000</v>
      </c>
      <c r="L14" s="100" t="n">
        <v>97300000000</v>
      </c>
      <c r="M14" s="100" t="n">
        <v>76500000000</v>
      </c>
      <c r="N14" s="100" t="n">
        <v>87800000000</v>
      </c>
      <c r="O14" s="100" t="n">
        <v>68400000000</v>
      </c>
      <c r="P14" s="100" t="n">
        <v>85600000000</v>
      </c>
      <c r="Q14" s="16" t="n">
        <v>116100000000</v>
      </c>
      <c r="R14" s="16" t="n">
        <v>127600000000</v>
      </c>
      <c r="S14" s="16" t="n">
        <v>163900000000</v>
      </c>
      <c r="T14" s="16" t="n">
        <v>181800000000</v>
      </c>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row>
    <row r="15" customFormat="false" ht="16.5" hidden="false" customHeight="false" outlineLevel="0" collapsed="false">
      <c r="A15" s="27" t="s">
        <v>522</v>
      </c>
      <c r="B15" s="134" t="s">
        <v>523</v>
      </c>
      <c r="C15" s="49" t="s">
        <v>40</v>
      </c>
      <c r="D15" s="4"/>
      <c r="E15" s="46"/>
      <c r="F15" s="46"/>
      <c r="G15" s="46"/>
      <c r="H15" s="46"/>
      <c r="I15" s="165"/>
      <c r="J15" s="100" t="n">
        <v>73300000000</v>
      </c>
      <c r="K15" s="100" t="n">
        <v>85100000000</v>
      </c>
      <c r="L15" s="100" t="n">
        <v>104100000000</v>
      </c>
      <c r="M15" s="100" t="n">
        <v>102900000000</v>
      </c>
      <c r="N15" s="100" t="n">
        <v>105300000000</v>
      </c>
      <c r="O15" s="100" t="n">
        <v>123400000000</v>
      </c>
      <c r="P15" s="100" t="n">
        <v>129100000000</v>
      </c>
      <c r="Q15" s="16" t="n">
        <v>17900000000</v>
      </c>
      <c r="R15" s="16" t="n">
        <v>4000000000</v>
      </c>
      <c r="S15" s="16" t="n">
        <v>6600000000</v>
      </c>
      <c r="T15" s="16" t="n">
        <v>10000000000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row>
    <row r="16" customFormat="false" ht="16.5" hidden="false" customHeight="false" outlineLevel="0" collapsed="false">
      <c r="A16" s="27" t="s">
        <v>524</v>
      </c>
      <c r="B16" s="134" t="s">
        <v>525</v>
      </c>
      <c r="C16" s="49" t="s">
        <v>40</v>
      </c>
      <c r="D16" s="4"/>
      <c r="E16" s="103" t="n">
        <v>11900000000</v>
      </c>
      <c r="F16" s="103" t="n">
        <v>8900000000</v>
      </c>
      <c r="G16" s="103" t="n">
        <v>5900000000</v>
      </c>
      <c r="H16" s="103" t="n">
        <v>8000000000</v>
      </c>
      <c r="I16" s="103" t="n">
        <v>8200000000</v>
      </c>
      <c r="J16" s="100" t="n">
        <v>7900000000</v>
      </c>
      <c r="K16" s="100" t="n">
        <v>19600000000</v>
      </c>
      <c r="L16" s="100" t="n">
        <v>13600000000</v>
      </c>
      <c r="M16" s="100" t="n">
        <v>25600000000</v>
      </c>
      <c r="N16" s="100" t="n">
        <v>31800000000</v>
      </c>
      <c r="O16" s="100" t="n">
        <v>23600000000</v>
      </c>
      <c r="P16" s="100" t="n">
        <v>23200000000</v>
      </c>
      <c r="Q16" s="16" t="n">
        <v>26200000000</v>
      </c>
      <c r="R16" s="16" t="n">
        <v>27800000000</v>
      </c>
      <c r="S16" s="16" t="n">
        <v>27100000000</v>
      </c>
      <c r="T16" s="16" t="n">
        <v>29200000000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row>
    <row r="17" customFormat="false" ht="16.5" hidden="false" customHeight="false" outlineLevel="0" collapsed="false">
      <c r="A17" s="27" t="s">
        <v>444</v>
      </c>
      <c r="B17" s="27" t="s">
        <v>526</v>
      </c>
      <c r="C17" s="49" t="s">
        <v>40</v>
      </c>
      <c r="D17" s="4"/>
      <c r="E17" s="103" t="n">
        <v>1600000000</v>
      </c>
      <c r="F17" s="103" t="n">
        <v>1800000000</v>
      </c>
      <c r="G17" s="103" t="n">
        <v>3200000000</v>
      </c>
      <c r="H17" s="103" t="n">
        <v>9100000000</v>
      </c>
      <c r="I17" s="103" t="n">
        <v>12400000000</v>
      </c>
      <c r="J17" s="100"/>
      <c r="K17" s="100"/>
      <c r="L17" s="100"/>
      <c r="M17" s="100"/>
      <c r="N17" s="100"/>
      <c r="O17" s="100"/>
      <c r="P17" s="100"/>
      <c r="Q17" s="16"/>
      <c r="R17" s="16"/>
      <c r="S17" s="16"/>
      <c r="T17" s="16"/>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row>
    <row r="18" s="13" customFormat="true" ht="16.5" hidden="false" customHeight="false" outlineLevel="0" collapsed="false">
      <c r="A18" s="31" t="s">
        <v>52</v>
      </c>
      <c r="B18" s="31" t="s">
        <v>52</v>
      </c>
      <c r="C18" s="33" t="s">
        <v>37</v>
      </c>
      <c r="E18" s="162" t="n">
        <v>18500000000</v>
      </c>
      <c r="F18" s="162" t="n">
        <v>47500000000</v>
      </c>
      <c r="G18" s="162" t="n">
        <v>52300000000</v>
      </c>
      <c r="H18" s="162" t="n">
        <v>9700000000</v>
      </c>
      <c r="I18" s="103" t="n">
        <v>9800000000</v>
      </c>
      <c r="J18" s="110" t="n">
        <v>12100000000</v>
      </c>
      <c r="K18" s="110" t="n">
        <v>23500000000</v>
      </c>
      <c r="L18" s="110" t="n">
        <v>15100000000</v>
      </c>
      <c r="M18" s="110" t="n">
        <v>21200000000</v>
      </c>
      <c r="N18" s="110" t="n">
        <v>28200000000</v>
      </c>
      <c r="O18" s="110" t="n">
        <v>57900000000</v>
      </c>
      <c r="P18" s="110" t="n">
        <v>16900000000</v>
      </c>
      <c r="Q18" s="102" t="n">
        <v>10800000000</v>
      </c>
      <c r="R18" s="102" t="n">
        <v>10800000000</v>
      </c>
      <c r="S18" s="102" t="n">
        <v>27500000000</v>
      </c>
      <c r="T18" s="102" t="n">
        <v>15300000000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row>
    <row r="19" customFormat="false" ht="16.5" hidden="false" customHeight="false" outlineLevel="0" collapsed="false">
      <c r="A19" s="27" t="s">
        <v>249</v>
      </c>
      <c r="B19" s="134" t="s">
        <v>527</v>
      </c>
      <c r="C19" s="20" t="s">
        <v>56</v>
      </c>
      <c r="D19" s="4"/>
      <c r="E19" s="46"/>
      <c r="F19" s="46"/>
      <c r="G19" s="46"/>
      <c r="H19" s="46"/>
      <c r="I19" s="165"/>
      <c r="J19" s="46"/>
      <c r="K19" s="46"/>
      <c r="L19" s="46"/>
      <c r="M19" s="166" t="n">
        <v>10300000000</v>
      </c>
      <c r="N19" s="100" t="n">
        <v>5400000000</v>
      </c>
      <c r="O19" s="100" t="n">
        <v>28400000000</v>
      </c>
      <c r="P19" s="100" t="n">
        <v>10500000000</v>
      </c>
      <c r="Q19" s="16" t="n">
        <v>6300000000</v>
      </c>
      <c r="R19" s="16" t="n">
        <v>0</v>
      </c>
      <c r="S19" s="101"/>
      <c r="T19" s="101"/>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row>
    <row r="20" customFormat="false" ht="16.5" hidden="false" customHeight="false" outlineLevel="0" collapsed="false">
      <c r="A20" s="27" t="s">
        <v>528</v>
      </c>
      <c r="B20" s="134" t="s">
        <v>529</v>
      </c>
      <c r="C20" s="20" t="s">
        <v>56</v>
      </c>
      <c r="D20" s="4"/>
      <c r="E20" s="46"/>
      <c r="F20" s="46"/>
      <c r="G20" s="46"/>
      <c r="H20" s="46"/>
      <c r="I20" s="165"/>
      <c r="J20" s="46"/>
      <c r="K20" s="46"/>
      <c r="L20" s="46"/>
      <c r="M20" s="166" t="n">
        <v>9000000000</v>
      </c>
      <c r="N20" s="100" t="n">
        <v>22800000000</v>
      </c>
      <c r="O20" s="100" t="n">
        <v>29500000000</v>
      </c>
      <c r="P20" s="100" t="n">
        <v>6400000000</v>
      </c>
      <c r="Q20" s="16" t="n">
        <v>4500000000</v>
      </c>
      <c r="R20" s="16" t="n">
        <v>10800000000</v>
      </c>
      <c r="S20" s="101"/>
      <c r="T20" s="101"/>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row>
    <row r="21" customFormat="false" ht="16.5" hidden="false" customHeight="false" outlineLevel="0" collapsed="false">
      <c r="A21" s="27" t="s">
        <v>530</v>
      </c>
      <c r="B21" s="27" t="s">
        <v>530</v>
      </c>
      <c r="C21" s="20" t="s">
        <v>56</v>
      </c>
      <c r="D21" s="4"/>
      <c r="E21" s="46"/>
      <c r="F21" s="46"/>
      <c r="G21" s="46"/>
      <c r="H21" s="46"/>
      <c r="I21" s="165"/>
      <c r="J21" s="46"/>
      <c r="K21" s="46"/>
      <c r="L21" s="46"/>
      <c r="M21" s="166" t="n">
        <f aca="false">M18-M19-M20</f>
        <v>1900000000</v>
      </c>
      <c r="N21" s="100"/>
      <c r="O21" s="100"/>
      <c r="P21" s="100"/>
      <c r="Q21" s="16"/>
      <c r="R21" s="16"/>
      <c r="S21" s="101"/>
      <c r="T21" s="101"/>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row>
    <row r="22" s="13" customFormat="true" ht="15" hidden="false" customHeight="false" outlineLevel="0" collapsed="false">
      <c r="A22" s="167" t="s">
        <v>68</v>
      </c>
      <c r="B22" s="31" t="s">
        <v>531</v>
      </c>
      <c r="C22" s="13" t="s">
        <v>34</v>
      </c>
      <c r="D22" s="168"/>
      <c r="E22" s="109" t="n">
        <f aca="false">E24+E39+E44</f>
        <v>245500000000</v>
      </c>
      <c r="F22" s="109" t="n">
        <f aca="false">F24+F39+F44</f>
        <v>262300000000</v>
      </c>
      <c r="G22" s="109" t="n">
        <f aca="false">G24+G39+G44</f>
        <v>306800000000</v>
      </c>
      <c r="H22" s="109" t="n">
        <f aca="false">H24+H39+H44</f>
        <v>326800000000</v>
      </c>
      <c r="I22" s="109" t="n">
        <f aca="false">I24+I39+I44</f>
        <v>409800000000</v>
      </c>
      <c r="J22" s="109" t="n">
        <f aca="false">J24+J39+J44</f>
        <v>531300000000</v>
      </c>
      <c r="K22" s="109" t="n">
        <f aca="false">K24+K39+K44</f>
        <v>706100000000</v>
      </c>
      <c r="L22" s="109" t="n">
        <f aca="false">L24+L39+L44</f>
        <v>793500000000</v>
      </c>
      <c r="M22" s="109" t="n">
        <f aca="false">M24+M39+M44</f>
        <v>897100000000</v>
      </c>
      <c r="N22" s="109" t="n">
        <f aca="false">N24+N39+N44</f>
        <v>906600000000</v>
      </c>
      <c r="O22" s="109" t="n">
        <f aca="false">O24+O39+O44</f>
        <v>943100000000</v>
      </c>
      <c r="P22" s="109" t="n">
        <f aca="false">P24+P39+P44</f>
        <v>956300000000</v>
      </c>
      <c r="Q22" s="109" t="n">
        <f aca="false">Q24+Q39+Q44</f>
        <v>1084100000000</v>
      </c>
      <c r="R22" s="109" t="n">
        <f aca="false">R24+R39+R44</f>
        <v>1136000000000</v>
      </c>
      <c r="S22" s="109" t="n">
        <f aca="false">S24+S39+S44</f>
        <v>1269900000000</v>
      </c>
      <c r="T22" s="109" t="n">
        <f aca="false">T24+T39+T44</f>
        <v>1357500000000</v>
      </c>
      <c r="U22" s="168"/>
      <c r="V22" s="168"/>
      <c r="W22" s="168"/>
      <c r="X22" s="168"/>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row>
    <row r="23" s="38" customFormat="true" ht="16.5" hidden="false" customHeight="false" outlineLevel="0" collapsed="false">
      <c r="B23" s="107" t="s">
        <v>531</v>
      </c>
      <c r="E23" s="103" t="n">
        <v>245400000000</v>
      </c>
      <c r="F23" s="103" t="n">
        <v>262300000000</v>
      </c>
      <c r="G23" s="103" t="n">
        <v>306700000000</v>
      </c>
      <c r="H23" s="103" t="n">
        <v>326800000000</v>
      </c>
      <c r="I23" s="103" t="n">
        <v>409800000000</v>
      </c>
      <c r="J23" s="151" t="n">
        <v>531200000000</v>
      </c>
      <c r="K23" s="165" t="n">
        <v>706100000000</v>
      </c>
      <c r="L23" s="100" t="n">
        <v>793400000000</v>
      </c>
      <c r="M23" s="100" t="n">
        <v>897100000000</v>
      </c>
      <c r="N23" s="100" t="n">
        <v>906600000000</v>
      </c>
      <c r="O23" s="100" t="n">
        <v>943100000000</v>
      </c>
      <c r="P23" s="100" t="n">
        <v>956300000000</v>
      </c>
      <c r="Q23" s="16" t="n">
        <v>1084100000000</v>
      </c>
      <c r="R23" s="16" t="n">
        <v>1135900000000</v>
      </c>
      <c r="S23" s="16" t="n">
        <v>1269900000000</v>
      </c>
      <c r="T23" s="16" t="n">
        <v>1357600000000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row>
    <row r="24" customFormat="false" ht="16.5" hidden="false" customHeight="false" outlineLevel="0" collapsed="false">
      <c r="A24" s="18" t="s">
        <v>70</v>
      </c>
      <c r="B24" s="107" t="s">
        <v>532</v>
      </c>
      <c r="C24" s="49" t="s">
        <v>191</v>
      </c>
      <c r="D24" s="4"/>
      <c r="E24" s="103" t="n">
        <v>185200000000</v>
      </c>
      <c r="F24" s="103" t="n">
        <v>188800000000</v>
      </c>
      <c r="G24" s="103" t="n">
        <v>208300000000</v>
      </c>
      <c r="H24" s="103" t="n">
        <v>253100000000</v>
      </c>
      <c r="I24" s="103" t="n">
        <v>304100000000</v>
      </c>
      <c r="J24" s="151" t="n">
        <v>442900000000</v>
      </c>
      <c r="K24" s="46" t="n">
        <v>541600000000</v>
      </c>
      <c r="L24" s="100" t="n">
        <v>652000000000</v>
      </c>
      <c r="M24" s="100" t="n">
        <v>712000000000</v>
      </c>
      <c r="N24" s="100" t="n">
        <v>727900000000</v>
      </c>
      <c r="O24" s="100" t="n">
        <v>788700000000</v>
      </c>
      <c r="P24" s="100" t="n">
        <v>852400000000</v>
      </c>
      <c r="Q24" s="16" t="n">
        <v>980600000000</v>
      </c>
      <c r="R24" s="16" t="n">
        <v>1037100000000</v>
      </c>
      <c r="S24" s="16" t="n">
        <v>1161000000000</v>
      </c>
      <c r="T24" s="16" t="n">
        <v>1237500000000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row>
    <row r="25" customFormat="false" ht="16.5" hidden="false" customHeight="false" outlineLevel="0" collapsed="false">
      <c r="A25" s="134" t="s">
        <v>533</v>
      </c>
      <c r="B25" s="134" t="s">
        <v>533</v>
      </c>
      <c r="C25" s="49" t="s">
        <v>194</v>
      </c>
      <c r="D25" s="4"/>
      <c r="E25" s="103" t="n">
        <v>25700000000</v>
      </c>
      <c r="F25" s="103" t="n">
        <v>28500000000</v>
      </c>
      <c r="G25" s="103" t="n">
        <v>35200000000</v>
      </c>
      <c r="H25" s="103" t="n">
        <v>40200000000</v>
      </c>
      <c r="I25" s="103" t="n">
        <v>44100000000</v>
      </c>
      <c r="J25" s="100" t="n">
        <v>49800000000</v>
      </c>
      <c r="K25" s="46" t="n">
        <v>61300000000</v>
      </c>
      <c r="L25" s="100" t="n">
        <v>73000000000</v>
      </c>
      <c r="M25" s="100" t="n">
        <v>184300000000</v>
      </c>
      <c r="N25" s="100" t="n">
        <v>187300000000</v>
      </c>
      <c r="O25" s="100" t="n">
        <v>190500000000</v>
      </c>
      <c r="P25" s="100" t="n">
        <v>194300000000</v>
      </c>
      <c r="Q25" s="16" t="n">
        <v>215600000000</v>
      </c>
      <c r="R25" s="16" t="n">
        <v>249700000000</v>
      </c>
      <c r="S25" s="16" t="n">
        <v>291300000000</v>
      </c>
      <c r="T25" s="16" t="n">
        <v>307400000000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row>
    <row r="26" customFormat="false" ht="16.5" hidden="false" customHeight="false" outlineLevel="0" collapsed="false">
      <c r="A26" s="27" t="s">
        <v>522</v>
      </c>
      <c r="B26" s="134" t="s">
        <v>534</v>
      </c>
      <c r="C26" s="49" t="s">
        <v>194</v>
      </c>
      <c r="D26" s="4"/>
      <c r="E26" s="46"/>
      <c r="F26" s="46"/>
      <c r="G26" s="46"/>
      <c r="H26" s="46"/>
      <c r="I26" s="165"/>
      <c r="J26" s="46"/>
      <c r="K26" s="46" t="n">
        <v>21100000000</v>
      </c>
      <c r="L26" s="100" t="n">
        <v>4100000000</v>
      </c>
      <c r="M26" s="100" t="n">
        <v>4600000000</v>
      </c>
      <c r="N26" s="100" t="n">
        <v>4500000000</v>
      </c>
      <c r="O26" s="100" t="n">
        <v>4700000000</v>
      </c>
      <c r="P26" s="100" t="n">
        <v>4800000000</v>
      </c>
      <c r="Q26" s="16" t="n">
        <v>0</v>
      </c>
      <c r="R26" s="16" t="n">
        <v>0</v>
      </c>
      <c r="S26" s="16" t="n">
        <v>0</v>
      </c>
      <c r="T26" s="16" t="n">
        <v>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row>
    <row r="27" customFormat="false" ht="16.5" hidden="false" customHeight="false" outlineLevel="0" collapsed="false">
      <c r="A27" s="27" t="s">
        <v>535</v>
      </c>
      <c r="B27" s="134" t="s">
        <v>536</v>
      </c>
      <c r="C27" s="49" t="s">
        <v>194</v>
      </c>
      <c r="D27" s="4"/>
      <c r="E27" s="46"/>
      <c r="F27" s="46"/>
      <c r="G27" s="46"/>
      <c r="H27" s="46"/>
      <c r="I27" s="165"/>
      <c r="J27" s="100" t="n">
        <v>20100000000</v>
      </c>
      <c r="K27" s="46"/>
      <c r="L27" s="46"/>
      <c r="M27" s="100" t="n">
        <v>0</v>
      </c>
      <c r="N27" s="100" t="n">
        <v>0</v>
      </c>
      <c r="O27" s="100" t="n">
        <v>0</v>
      </c>
      <c r="P27" s="100" t="n">
        <v>0</v>
      </c>
      <c r="Q27" s="16" t="n">
        <v>0</v>
      </c>
      <c r="R27" s="16" t="n">
        <v>8000000000</v>
      </c>
      <c r="S27" s="16" t="n">
        <v>13300000000</v>
      </c>
      <c r="T27" s="16" t="n">
        <v>20000000000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row>
    <row r="28" customFormat="false" ht="16.5" hidden="false" customHeight="false" outlineLevel="0" collapsed="false">
      <c r="A28" s="134" t="s">
        <v>205</v>
      </c>
      <c r="B28" s="134" t="s">
        <v>205</v>
      </c>
      <c r="C28" s="49" t="s">
        <v>194</v>
      </c>
      <c r="D28" s="4"/>
      <c r="E28" s="103" t="n">
        <v>6500000000</v>
      </c>
      <c r="F28" s="103" t="n">
        <v>8100000000</v>
      </c>
      <c r="G28" s="103" t="n">
        <v>14700000000</v>
      </c>
      <c r="H28" s="103" t="n">
        <v>18200000000</v>
      </c>
      <c r="I28" s="103" t="n">
        <v>14900000000</v>
      </c>
      <c r="J28" s="100" t="n">
        <v>39100000000</v>
      </c>
      <c r="K28" s="46" t="n">
        <v>58900000000</v>
      </c>
      <c r="L28" s="100" t="n">
        <v>38400000000</v>
      </c>
      <c r="M28" s="100" t="n">
        <v>5400000000</v>
      </c>
      <c r="N28" s="100" t="n">
        <v>3400000000</v>
      </c>
      <c r="O28" s="100" t="n">
        <v>4300000000</v>
      </c>
      <c r="P28" s="100" t="n">
        <v>4600000000</v>
      </c>
      <c r="Q28" s="16" t="n">
        <v>4900000000</v>
      </c>
      <c r="R28" s="16" t="n">
        <v>10600000000</v>
      </c>
      <c r="S28" s="16" t="n">
        <v>12200000000</v>
      </c>
      <c r="T28" s="16" t="n">
        <v>10700000000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row>
    <row r="29" customFormat="false" ht="16.5" hidden="false" customHeight="false" outlineLevel="0" collapsed="false">
      <c r="A29" s="134" t="s">
        <v>87</v>
      </c>
      <c r="B29" s="134" t="s">
        <v>87</v>
      </c>
      <c r="C29" s="49" t="s">
        <v>194</v>
      </c>
      <c r="D29" s="4"/>
      <c r="E29" s="103" t="n">
        <v>14500000000</v>
      </c>
      <c r="F29" s="103" t="n">
        <v>11000000000</v>
      </c>
      <c r="G29" s="103" t="n">
        <v>11200000000</v>
      </c>
      <c r="H29" s="103" t="n">
        <v>9800000000</v>
      </c>
      <c r="I29" s="103" t="n">
        <v>10300000000</v>
      </c>
      <c r="J29" s="100" t="n">
        <v>9000000000</v>
      </c>
      <c r="K29" s="46" t="n">
        <v>10000000000</v>
      </c>
      <c r="L29" s="100" t="n">
        <v>10400000000</v>
      </c>
      <c r="M29" s="100" t="n">
        <v>16200000000</v>
      </c>
      <c r="N29" s="100" t="n">
        <v>30200000000</v>
      </c>
      <c r="O29" s="100" t="n">
        <v>35200000000</v>
      </c>
      <c r="P29" s="100" t="n">
        <v>40200000000</v>
      </c>
      <c r="Q29" s="16" t="n">
        <v>46700000000</v>
      </c>
      <c r="R29" s="16" t="n">
        <v>63400000000</v>
      </c>
      <c r="S29" s="16" t="n">
        <v>73900000000</v>
      </c>
      <c r="T29" s="16" t="n">
        <v>77500000000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row>
    <row r="30" customFormat="false" ht="16.5" hidden="false" customHeight="false" outlineLevel="0" collapsed="false">
      <c r="A30" s="134" t="s">
        <v>360</v>
      </c>
      <c r="B30" s="134" t="s">
        <v>537</v>
      </c>
      <c r="C30" s="49" t="s">
        <v>194</v>
      </c>
      <c r="D30" s="4"/>
      <c r="E30" s="103" t="n">
        <v>46800000000</v>
      </c>
      <c r="F30" s="103" t="n">
        <v>49300000000</v>
      </c>
      <c r="G30" s="103" t="n">
        <v>47600000000</v>
      </c>
      <c r="H30" s="103" t="n">
        <v>64900000000</v>
      </c>
      <c r="I30" s="103" t="n">
        <v>83200000000</v>
      </c>
      <c r="J30" s="100"/>
      <c r="K30" s="46"/>
      <c r="L30" s="100"/>
      <c r="M30" s="100"/>
      <c r="N30" s="100"/>
      <c r="O30" s="100"/>
      <c r="P30" s="100"/>
      <c r="Q30" s="16"/>
      <c r="R30" s="16"/>
      <c r="S30" s="16"/>
      <c r="T30" s="16"/>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row>
    <row r="31" customFormat="false" ht="16.5" hidden="false" customHeight="false" outlineLevel="0" collapsed="false">
      <c r="A31" s="27" t="s">
        <v>538</v>
      </c>
      <c r="B31" s="134" t="s">
        <v>539</v>
      </c>
      <c r="C31" s="49" t="s">
        <v>194</v>
      </c>
      <c r="D31" s="4"/>
      <c r="E31" s="46"/>
      <c r="F31" s="46"/>
      <c r="G31" s="46"/>
      <c r="H31" s="46"/>
      <c r="I31" s="165"/>
      <c r="J31" s="100" t="n">
        <v>152500000000</v>
      </c>
      <c r="K31" s="46" t="n">
        <v>183700000000</v>
      </c>
      <c r="L31" s="100" t="n">
        <v>206200000000</v>
      </c>
      <c r="M31" s="100" t="n">
        <v>239900000000</v>
      </c>
      <c r="N31" s="100" t="n">
        <v>241700000000</v>
      </c>
      <c r="O31" s="100" t="n">
        <v>255100000000</v>
      </c>
      <c r="P31" s="100" t="n">
        <v>287400000000</v>
      </c>
      <c r="Q31" s="16" t="n">
        <v>294000000000</v>
      </c>
      <c r="R31" s="16" t="n">
        <v>344300000000</v>
      </c>
      <c r="S31" s="16" t="n">
        <v>379300000000</v>
      </c>
      <c r="T31" s="16" t="n">
        <v>409100000000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row>
    <row r="32" customFormat="false" ht="16.5" hidden="false" customHeight="false" outlineLevel="0" collapsed="false">
      <c r="B32" s="169" t="s">
        <v>540</v>
      </c>
      <c r="C32" s="11"/>
      <c r="D32" s="4"/>
      <c r="E32" s="46"/>
      <c r="F32" s="46"/>
      <c r="G32" s="46"/>
      <c r="H32" s="46"/>
      <c r="I32" s="165"/>
      <c r="J32" s="100" t="n">
        <v>71000000000</v>
      </c>
      <c r="K32" s="46" t="n">
        <v>85800000000</v>
      </c>
      <c r="L32" s="100" t="n">
        <v>153500000000</v>
      </c>
      <c r="M32" s="100" t="n">
        <v>176000000000</v>
      </c>
      <c r="N32" s="100" t="n">
        <v>176800000000</v>
      </c>
      <c r="O32" s="100" t="n">
        <v>186600000000</v>
      </c>
      <c r="P32" s="100" t="n">
        <v>197500000000</v>
      </c>
      <c r="Q32" s="16" t="n">
        <v>198400000000</v>
      </c>
      <c r="R32" s="16" t="n">
        <v>223600000000</v>
      </c>
      <c r="S32" s="16" t="n">
        <v>249900000000</v>
      </c>
      <c r="T32" s="16" t="n">
        <v>268200000000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row>
    <row r="33" customFormat="false" ht="16.5" hidden="false" customHeight="false" outlineLevel="0" collapsed="false">
      <c r="B33" s="169" t="s">
        <v>541</v>
      </c>
      <c r="C33" s="11"/>
      <c r="D33" s="4"/>
      <c r="E33" s="46"/>
      <c r="F33" s="46"/>
      <c r="G33" s="46"/>
      <c r="H33" s="46"/>
      <c r="I33" s="165"/>
      <c r="J33" s="170" t="n">
        <f aca="false">J31-J32</f>
        <v>81500000000</v>
      </c>
      <c r="K33" s="170" t="n">
        <f aca="false">K31-K32</f>
        <v>97900000000</v>
      </c>
      <c r="L33" s="170" t="n">
        <f aca="false">L31-L32</f>
        <v>52700000000</v>
      </c>
      <c r="M33" s="100" t="n">
        <v>64000000000</v>
      </c>
      <c r="N33" s="100" t="n">
        <v>64900000000</v>
      </c>
      <c r="O33" s="100" t="n">
        <v>68500000000</v>
      </c>
      <c r="P33" s="100" t="n">
        <v>89900000000</v>
      </c>
      <c r="Q33" s="16" t="n">
        <v>95600000000</v>
      </c>
      <c r="R33" s="16" t="n">
        <v>120700000000</v>
      </c>
      <c r="S33" s="16" t="n">
        <v>129500000000</v>
      </c>
      <c r="T33" s="16" t="n">
        <v>140900000000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row>
    <row r="34" customFormat="false" ht="16.5" hidden="false" customHeight="false" outlineLevel="0" collapsed="false">
      <c r="B34" s="106" t="s">
        <v>542</v>
      </c>
      <c r="C34" s="11"/>
      <c r="D34" s="4"/>
      <c r="E34" s="46"/>
      <c r="F34" s="46"/>
      <c r="G34" s="46"/>
      <c r="H34" s="46"/>
      <c r="I34" s="165"/>
      <c r="J34" s="46"/>
      <c r="K34" s="46"/>
      <c r="L34" s="46"/>
      <c r="M34" s="100" t="n">
        <v>0</v>
      </c>
      <c r="N34" s="100" t="n">
        <v>0</v>
      </c>
      <c r="O34" s="100" t="n">
        <v>0</v>
      </c>
      <c r="P34" s="100" t="n">
        <v>12100000000</v>
      </c>
      <c r="Q34" s="16" t="n">
        <v>0</v>
      </c>
      <c r="R34" s="16" t="n">
        <v>0</v>
      </c>
      <c r="S34" s="16" t="n">
        <v>0</v>
      </c>
      <c r="T34" s="16" t="n">
        <v>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row>
    <row r="35" customFormat="false" ht="16.5" hidden="false" customHeight="false" outlineLevel="0" collapsed="false">
      <c r="A35" s="27" t="s">
        <v>79</v>
      </c>
      <c r="B35" s="134" t="s">
        <v>543</v>
      </c>
      <c r="C35" s="49" t="s">
        <v>194</v>
      </c>
      <c r="D35" s="4"/>
      <c r="E35" s="103" t="n">
        <v>91600000000</v>
      </c>
      <c r="F35" s="103" t="n">
        <v>91800000000</v>
      </c>
      <c r="G35" s="103" t="n">
        <v>99600000000</v>
      </c>
      <c r="H35" s="46" t="n">
        <v>120000000000</v>
      </c>
      <c r="I35" s="165" t="n">
        <v>151500000000</v>
      </c>
      <c r="J35" s="100" t="n">
        <v>172400000000</v>
      </c>
      <c r="K35" s="46" t="n">
        <v>206700000000</v>
      </c>
      <c r="L35" s="100" t="n">
        <v>133100000000</v>
      </c>
      <c r="M35" s="100" t="n">
        <v>79000000000</v>
      </c>
      <c r="N35" s="100" t="n">
        <v>84200000000</v>
      </c>
      <c r="O35" s="100" t="n">
        <v>95400000000</v>
      </c>
      <c r="P35" s="100" t="n">
        <v>132600000000</v>
      </c>
      <c r="Q35" s="16" t="n">
        <v>140900000000</v>
      </c>
      <c r="R35" s="16" t="n">
        <v>149300000000</v>
      </c>
      <c r="S35" s="16" t="n">
        <v>154900000000</v>
      </c>
      <c r="T35" s="16" t="n">
        <v>162000000000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row>
    <row r="36" customFormat="false" ht="16.5" hidden="false" customHeight="false" outlineLevel="0" collapsed="false">
      <c r="A36" s="134" t="s">
        <v>52</v>
      </c>
      <c r="B36" s="134" t="s">
        <v>52</v>
      </c>
      <c r="C36" s="49" t="s">
        <v>194</v>
      </c>
      <c r="D36" s="4"/>
      <c r="E36" s="46"/>
      <c r="F36" s="46"/>
      <c r="G36" s="46"/>
      <c r="H36" s="46"/>
      <c r="I36" s="165"/>
      <c r="J36" s="46"/>
      <c r="K36" s="46"/>
      <c r="L36" s="100" t="n">
        <v>52900000000</v>
      </c>
      <c r="M36" s="100" t="n">
        <v>62000000000</v>
      </c>
      <c r="N36" s="100" t="n">
        <v>66600000000</v>
      </c>
      <c r="O36" s="100" t="n">
        <v>69200000000</v>
      </c>
      <c r="P36" s="100" t="n">
        <v>71400000000</v>
      </c>
      <c r="Q36" s="16" t="n">
        <v>78200000000</v>
      </c>
      <c r="R36" s="16" t="n">
        <v>86900000000</v>
      </c>
      <c r="S36" s="16" t="n">
        <v>100800000000</v>
      </c>
      <c r="T36" s="16" t="n">
        <v>106500000000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row>
    <row r="37" customFormat="false" ht="16.5" hidden="false" customHeight="false" outlineLevel="0" collapsed="false">
      <c r="A37" s="27" t="s">
        <v>544</v>
      </c>
      <c r="B37" s="134" t="s">
        <v>545</v>
      </c>
      <c r="C37" s="49" t="s">
        <v>194</v>
      </c>
      <c r="D37" s="4"/>
      <c r="E37" s="46"/>
      <c r="F37" s="46"/>
      <c r="G37" s="46"/>
      <c r="H37" s="46"/>
      <c r="I37" s="165"/>
      <c r="J37" s="46"/>
      <c r="K37" s="46"/>
      <c r="L37" s="100" t="n">
        <v>133900000000</v>
      </c>
      <c r="M37" s="100" t="n">
        <v>120500000000</v>
      </c>
      <c r="N37" s="100" t="n">
        <v>110100000000</v>
      </c>
      <c r="O37" s="100" t="n">
        <v>134300000000</v>
      </c>
      <c r="P37" s="100" t="n">
        <v>117100000000</v>
      </c>
      <c r="Q37" s="16" t="n">
        <v>200300000000</v>
      </c>
      <c r="R37" s="16" t="n">
        <v>124800000000</v>
      </c>
      <c r="S37" s="16" t="n">
        <v>135300000000</v>
      </c>
      <c r="T37" s="16" t="n">
        <v>144400000000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row>
    <row r="38" customFormat="false" ht="16.5" hidden="false" customHeight="false" outlineLevel="0" collapsed="false">
      <c r="A38" s="27"/>
      <c r="B38" s="27" t="s">
        <v>546</v>
      </c>
      <c r="C38" s="49"/>
      <c r="D38" s="4"/>
      <c r="E38" s="103" t="n">
        <v>60300000000</v>
      </c>
      <c r="F38" s="103" t="n">
        <v>73500000000</v>
      </c>
      <c r="G38" s="103" t="n">
        <v>98400000000</v>
      </c>
      <c r="H38" s="103" t="n">
        <v>73700000000</v>
      </c>
      <c r="I38" s="103" t="n">
        <v>105700000000</v>
      </c>
      <c r="J38" s="46"/>
      <c r="K38" s="46"/>
      <c r="L38" s="100"/>
      <c r="M38" s="100"/>
      <c r="N38" s="100"/>
      <c r="O38" s="100"/>
      <c r="P38" s="100"/>
      <c r="Q38" s="16"/>
      <c r="R38" s="16"/>
      <c r="S38" s="16"/>
      <c r="T38" s="16"/>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row>
    <row r="39" customFormat="false" ht="16.5" hidden="false" customHeight="false" outlineLevel="0" collapsed="false">
      <c r="A39" s="27" t="s">
        <v>227</v>
      </c>
      <c r="B39" s="107" t="s">
        <v>547</v>
      </c>
      <c r="C39" s="49" t="s">
        <v>191</v>
      </c>
      <c r="D39" s="4"/>
      <c r="E39" s="103" t="n">
        <v>43700000000</v>
      </c>
      <c r="F39" s="103" t="n">
        <v>64200000000</v>
      </c>
      <c r="G39" s="103" t="n">
        <v>92000000000</v>
      </c>
      <c r="H39" s="103" t="n">
        <v>62200000000</v>
      </c>
      <c r="I39" s="103" t="n">
        <v>92400000000</v>
      </c>
      <c r="J39" s="46" t="n">
        <v>88400000000</v>
      </c>
      <c r="K39" s="46" t="n">
        <v>164500000000</v>
      </c>
      <c r="L39" s="100" t="n">
        <v>141500000000</v>
      </c>
      <c r="M39" s="100" t="n">
        <v>185100000000</v>
      </c>
      <c r="N39" s="100" t="n">
        <v>178700000000</v>
      </c>
      <c r="O39" s="100" t="n">
        <v>154400000000</v>
      </c>
      <c r="P39" s="100" t="n">
        <v>103900000000</v>
      </c>
      <c r="Q39" s="16" t="n">
        <v>103500000000</v>
      </c>
      <c r="R39" s="16" t="n">
        <v>98900000000</v>
      </c>
      <c r="S39" s="16" t="n">
        <v>108900000000</v>
      </c>
      <c r="T39" s="16" t="n">
        <v>120000000000</v>
      </c>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row>
    <row r="40" customFormat="false" ht="16.5" hidden="false" customHeight="false" outlineLevel="0" collapsed="false">
      <c r="A40" s="27" t="s">
        <v>548</v>
      </c>
      <c r="B40" s="171" t="s">
        <v>549</v>
      </c>
      <c r="C40" s="49" t="s">
        <v>231</v>
      </c>
      <c r="D40" s="4"/>
      <c r="E40" s="103" t="n">
        <v>32000000000</v>
      </c>
      <c r="F40" s="103" t="n">
        <v>55300000000</v>
      </c>
      <c r="G40" s="103" t="n">
        <v>68500000000</v>
      </c>
      <c r="H40" s="103"/>
      <c r="I40" s="103"/>
      <c r="J40" s="46"/>
      <c r="K40" s="103"/>
      <c r="L40" s="100"/>
      <c r="M40" s="100"/>
      <c r="N40" s="100"/>
      <c r="O40" s="100"/>
      <c r="P40" s="100"/>
      <c r="Q40" s="16"/>
      <c r="R40" s="16"/>
      <c r="S40" s="16"/>
      <c r="T40" s="16"/>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row>
    <row r="41" customFormat="false" ht="16.5" hidden="false" customHeight="false" outlineLevel="0" collapsed="false">
      <c r="A41" s="27" t="s">
        <v>199</v>
      </c>
      <c r="B41" s="171" t="s">
        <v>550</v>
      </c>
      <c r="C41" s="49" t="s">
        <v>231</v>
      </c>
      <c r="D41" s="4"/>
      <c r="E41" s="103" t="n">
        <v>11700000000</v>
      </c>
      <c r="F41" s="103" t="n">
        <v>8900000000</v>
      </c>
      <c r="G41" s="103" t="n">
        <v>23400000000</v>
      </c>
      <c r="H41" s="103"/>
      <c r="I41" s="103"/>
      <c r="J41" s="46"/>
      <c r="K41" s="103"/>
      <c r="L41" s="100"/>
      <c r="M41" s="100"/>
      <c r="N41" s="100"/>
      <c r="O41" s="100"/>
      <c r="P41" s="100"/>
      <c r="Q41" s="16"/>
      <c r="R41" s="16"/>
      <c r="S41" s="16"/>
      <c r="T41" s="16"/>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row>
    <row r="42" customFormat="false" ht="16.5" hidden="false" customHeight="false" outlineLevel="0" collapsed="false">
      <c r="A42" s="38"/>
      <c r="B42" s="134" t="s">
        <v>551</v>
      </c>
      <c r="D42" s="4"/>
      <c r="E42" s="46"/>
      <c r="F42" s="46"/>
      <c r="G42" s="46"/>
      <c r="H42" s="103"/>
      <c r="I42" s="165"/>
      <c r="J42" s="46" t="n">
        <v>104200000000</v>
      </c>
      <c r="K42" s="46" t="n">
        <v>183300000000</v>
      </c>
      <c r="L42" s="100" t="n">
        <v>162600000000</v>
      </c>
      <c r="M42" s="100" t="n">
        <v>195700000000</v>
      </c>
      <c r="N42" s="100" t="n">
        <v>179200000000</v>
      </c>
      <c r="O42" s="100" t="n">
        <v>157700000000</v>
      </c>
      <c r="P42" s="100" t="n">
        <v>106600000000</v>
      </c>
      <c r="Q42" s="16" t="n">
        <v>105000000000</v>
      </c>
      <c r="R42" s="16" t="n">
        <v>100300000000</v>
      </c>
      <c r="S42" s="16" t="n">
        <v>109700000000</v>
      </c>
      <c r="T42" s="16" t="n">
        <v>120000000000</v>
      </c>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row>
    <row r="43" customFormat="false" ht="16.5" hidden="false" customHeight="false" outlineLevel="0" collapsed="false">
      <c r="A43" s="38"/>
      <c r="B43" s="134" t="s">
        <v>552</v>
      </c>
      <c r="D43" s="4"/>
      <c r="E43" s="46"/>
      <c r="F43" s="46"/>
      <c r="G43" s="46"/>
      <c r="H43" s="103"/>
      <c r="I43" s="165"/>
      <c r="J43" s="46" t="n">
        <v>15900000000</v>
      </c>
      <c r="K43" s="46" t="n">
        <v>18900000000</v>
      </c>
      <c r="L43" s="100" t="n">
        <v>21100000000</v>
      </c>
      <c r="M43" s="100" t="n">
        <v>10600000000</v>
      </c>
      <c r="N43" s="100" t="n">
        <v>500000000</v>
      </c>
      <c r="O43" s="100" t="n">
        <v>3300000000</v>
      </c>
      <c r="P43" s="100" t="n">
        <v>2700000000</v>
      </c>
      <c r="Q43" s="16" t="n">
        <v>1600000000</v>
      </c>
      <c r="R43" s="16" t="n">
        <v>1400000000</v>
      </c>
      <c r="S43" s="16" t="n">
        <v>700000000</v>
      </c>
      <c r="T43" s="16" t="n">
        <v>0</v>
      </c>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row>
    <row r="44" customFormat="false" ht="16.5" hidden="false" customHeight="false" outlineLevel="0" collapsed="false">
      <c r="A44" s="27" t="s">
        <v>553</v>
      </c>
      <c r="B44" s="27" t="s">
        <v>553</v>
      </c>
      <c r="C44" s="49" t="s">
        <v>191</v>
      </c>
      <c r="D44" s="4"/>
      <c r="E44" s="103" t="n">
        <v>16600000000</v>
      </c>
      <c r="F44" s="103" t="n">
        <v>9300000000</v>
      </c>
      <c r="G44" s="103" t="n">
        <v>6500000000</v>
      </c>
      <c r="H44" s="103" t="n">
        <v>11500000000</v>
      </c>
      <c r="I44" s="103" t="n">
        <v>13300000000</v>
      </c>
      <c r="J44" s="46"/>
      <c r="K44" s="46"/>
      <c r="L44" s="100"/>
      <c r="M44" s="101" t="n">
        <v>0</v>
      </c>
      <c r="N44" s="101" t="n">
        <v>0</v>
      </c>
      <c r="O44" s="100" t="n">
        <v>0</v>
      </c>
      <c r="P44" s="101" t="n">
        <v>0</v>
      </c>
      <c r="Q44" s="16"/>
      <c r="R44" s="16"/>
      <c r="S44" s="16"/>
      <c r="T44" s="16"/>
      <c r="U44" s="4"/>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row>
    <row r="45" customFormat="false" ht="16.5" hidden="false" customHeight="false" outlineLevel="0" collapsed="false">
      <c r="B45" s="107" t="s">
        <v>554</v>
      </c>
      <c r="C45" s="11"/>
      <c r="D45" s="4"/>
      <c r="E45" s="46"/>
      <c r="F45" s="46"/>
      <c r="G45" s="46"/>
      <c r="H45" s="103" t="n">
        <v>-33200000000</v>
      </c>
      <c r="I45" s="103" t="n">
        <v>-57900000000</v>
      </c>
      <c r="J45" s="46" t="n">
        <v>-54000000000</v>
      </c>
      <c r="K45" s="46" t="n">
        <v>-73500000000</v>
      </c>
      <c r="L45" s="100" t="n">
        <v>-62700000000</v>
      </c>
      <c r="M45" s="100" t="n">
        <v>-241500000000</v>
      </c>
      <c r="N45" s="100" t="n">
        <v>-172300000000</v>
      </c>
      <c r="O45" s="100" t="n">
        <v>-108700000000</v>
      </c>
      <c r="P45" s="100" t="n">
        <v>-63800000000</v>
      </c>
      <c r="Q45" s="16" t="n">
        <v>-72600000000</v>
      </c>
      <c r="R45" s="16" t="n">
        <v>-67500000000</v>
      </c>
      <c r="S45" s="16" t="n">
        <v>-112800000000</v>
      </c>
      <c r="T45" s="16" t="n">
        <v>-105400000000</v>
      </c>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row>
    <row r="46" customFormat="false" ht="16.5" hidden="false" customHeight="false" outlineLevel="0" collapsed="false">
      <c r="B46" s="107" t="s">
        <v>468</v>
      </c>
      <c r="C46" s="11"/>
      <c r="D46" s="4"/>
      <c r="E46" s="103" t="n">
        <v>0</v>
      </c>
      <c r="F46" s="103" t="n">
        <v>-900000000</v>
      </c>
      <c r="G46" s="103" t="n">
        <v>0</v>
      </c>
      <c r="H46" s="103" t="n">
        <v>3300000000</v>
      </c>
      <c r="I46" s="103" t="n">
        <v>-200000000</v>
      </c>
      <c r="J46" s="46" t="n">
        <v>-2600000000</v>
      </c>
      <c r="K46" s="46" t="n">
        <v>4100000000</v>
      </c>
      <c r="L46" s="100" t="n">
        <v>21000000000</v>
      </c>
      <c r="M46" s="100" t="n">
        <v>-6200000000</v>
      </c>
      <c r="N46" s="100" t="n">
        <v>13200000000</v>
      </c>
      <c r="O46" s="100" t="n">
        <v>2900000000</v>
      </c>
      <c r="P46" s="100" t="n">
        <v>2100000000</v>
      </c>
      <c r="Q46" s="16" t="n">
        <v>28600000000</v>
      </c>
      <c r="R46" s="16" t="n">
        <v>0</v>
      </c>
      <c r="S46" s="16" t="n">
        <v>0</v>
      </c>
      <c r="T46" s="16" t="n">
        <v>0</v>
      </c>
      <c r="U46" s="4"/>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row>
    <row r="47" customFormat="false" ht="16.5" hidden="false" customHeight="false" outlineLevel="0" collapsed="false">
      <c r="B47" s="107" t="s">
        <v>555</v>
      </c>
      <c r="C47" s="11"/>
      <c r="D47" s="4"/>
      <c r="E47" s="103" t="n">
        <v>-46500000000</v>
      </c>
      <c r="F47" s="103" t="n">
        <v>-35500000000</v>
      </c>
      <c r="G47" s="103" t="n">
        <v>-24600000000</v>
      </c>
      <c r="H47" s="103" t="n">
        <v>-29900000000</v>
      </c>
      <c r="I47" s="103" t="n">
        <v>-58000000000</v>
      </c>
      <c r="J47" s="46" t="n">
        <v>-56700000000</v>
      </c>
      <c r="K47" s="46" t="n">
        <v>-69400000000</v>
      </c>
      <c r="L47" s="100" t="n">
        <v>-41700000000</v>
      </c>
      <c r="M47" s="100" t="n">
        <v>-247700000000</v>
      </c>
      <c r="N47" s="100" t="n">
        <v>-159100000000</v>
      </c>
      <c r="O47" s="100" t="n">
        <v>-105800000000</v>
      </c>
      <c r="P47" s="100" t="n">
        <v>-61600000000</v>
      </c>
      <c r="Q47" s="16" t="n">
        <v>-43900000000</v>
      </c>
      <c r="R47" s="16" t="n">
        <v>-67500000000</v>
      </c>
      <c r="S47" s="16" t="n">
        <v>-112800000000</v>
      </c>
      <c r="T47" s="16" t="n">
        <v>-105400000000</v>
      </c>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row>
    <row r="48" s="13" customFormat="true" ht="16.5" hidden="false" customHeight="false" outlineLevel="0" collapsed="false">
      <c r="A48" s="13" t="s">
        <v>556</v>
      </c>
      <c r="B48" s="31" t="s">
        <v>110</v>
      </c>
      <c r="C48" s="13" t="s">
        <v>34</v>
      </c>
      <c r="E48" s="162" t="n">
        <v>46500000000</v>
      </c>
      <c r="F48" s="162" t="n">
        <v>35500000000</v>
      </c>
      <c r="G48" s="162" t="n">
        <v>24600000000</v>
      </c>
      <c r="H48" s="162" t="n">
        <v>29900000000</v>
      </c>
      <c r="I48" s="103" t="n">
        <v>58000000000</v>
      </c>
      <c r="J48" s="109" t="n">
        <v>56700000000</v>
      </c>
      <c r="K48" s="109" t="n">
        <v>69400000000</v>
      </c>
      <c r="L48" s="109" t="n">
        <v>41700000000</v>
      </c>
      <c r="M48" s="110" t="n">
        <v>247700000000</v>
      </c>
      <c r="N48" s="110" t="n">
        <v>159100000000</v>
      </c>
      <c r="O48" s="110" t="n">
        <v>105800000000</v>
      </c>
      <c r="P48" s="110" t="n">
        <v>61600000000</v>
      </c>
      <c r="Q48" s="102" t="n">
        <v>43900000000</v>
      </c>
      <c r="R48" s="102" t="n">
        <v>67500000000</v>
      </c>
      <c r="S48" s="102" t="n">
        <v>112800000000</v>
      </c>
      <c r="T48" s="102" t="n">
        <v>105400000000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row>
    <row r="49" customFormat="false" ht="16.5" hidden="false" customHeight="false" outlineLevel="0" collapsed="false">
      <c r="A49" s="49" t="s">
        <v>115</v>
      </c>
      <c r="B49" s="172" t="s">
        <v>557</v>
      </c>
      <c r="C49" s="20" t="s">
        <v>114</v>
      </c>
      <c r="D49" s="4"/>
      <c r="E49" s="103" t="n">
        <v>14400000000</v>
      </c>
      <c r="F49" s="103" t="n">
        <v>-6300000000</v>
      </c>
      <c r="G49" s="103" t="n">
        <v>-2800000000</v>
      </c>
      <c r="H49" s="103" t="n">
        <v>-5400000000</v>
      </c>
      <c r="I49" s="103" t="n">
        <v>42500000000</v>
      </c>
      <c r="J49" s="46" t="n">
        <v>44800000000</v>
      </c>
      <c r="K49" s="46" t="n">
        <v>30600000000</v>
      </c>
      <c r="L49" s="100" t="n">
        <v>23700000000</v>
      </c>
      <c r="M49" s="100" t="n">
        <v>-108500000000</v>
      </c>
      <c r="N49" s="100" t="n">
        <v>96500000000</v>
      </c>
      <c r="O49" s="100" t="n">
        <v>62700000000</v>
      </c>
      <c r="P49" s="100" t="n">
        <v>6800000000</v>
      </c>
      <c r="Q49" s="16" t="n">
        <v>-43900000000</v>
      </c>
      <c r="R49" s="16" t="n">
        <v>44500000000</v>
      </c>
      <c r="S49" s="16" t="n">
        <v>98800000000</v>
      </c>
      <c r="T49" s="16" t="n">
        <v>45300000000</v>
      </c>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row>
    <row r="50" customFormat="false" ht="16.5" hidden="false" customHeight="false" outlineLevel="0" collapsed="false">
      <c r="A50" s="38" t="s">
        <v>327</v>
      </c>
      <c r="B50" s="134" t="s">
        <v>558</v>
      </c>
      <c r="C50" s="19" t="s">
        <v>119</v>
      </c>
      <c r="D50" s="4"/>
      <c r="E50" s="103" t="n">
        <v>100000000</v>
      </c>
      <c r="F50" s="103" t="n">
        <v>-8400000000</v>
      </c>
      <c r="G50" s="103" t="n">
        <v>-15600000000</v>
      </c>
      <c r="H50" s="103" t="n">
        <v>-2600000000</v>
      </c>
      <c r="I50" s="103" t="n">
        <v>29500000000</v>
      </c>
      <c r="J50" s="46" t="n">
        <v>-9300000000</v>
      </c>
      <c r="K50" s="46" t="n">
        <v>-6400000000</v>
      </c>
      <c r="L50" s="100" t="n">
        <v>-9600000000</v>
      </c>
      <c r="M50" s="100" t="n">
        <v>-40000000000</v>
      </c>
      <c r="N50" s="100" t="n">
        <v>95600000000</v>
      </c>
      <c r="O50" s="100" t="n">
        <v>55100000000</v>
      </c>
      <c r="P50" s="100" t="n">
        <v>20100000000</v>
      </c>
      <c r="Q50" s="16" t="n">
        <v>-23700000000</v>
      </c>
      <c r="R50" s="16" t="n">
        <v>79600000000</v>
      </c>
      <c r="S50" s="16" t="n">
        <v>70500000000</v>
      </c>
      <c r="T50" s="16" t="n">
        <v>19600000000</v>
      </c>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row>
    <row r="51" customFormat="false" ht="16.5" hidden="false" customHeight="false" outlineLevel="0" collapsed="false">
      <c r="B51" s="106" t="s">
        <v>559</v>
      </c>
      <c r="C51" s="11"/>
      <c r="D51" s="4"/>
      <c r="E51" s="103" t="n">
        <v>0</v>
      </c>
      <c r="F51" s="103" t="n">
        <v>-18000000000</v>
      </c>
      <c r="G51" s="103" t="n">
        <v>-21800000000</v>
      </c>
      <c r="H51" s="103" t="n">
        <v>-5300000000</v>
      </c>
      <c r="I51" s="103" t="n">
        <v>25800000000</v>
      </c>
      <c r="J51" s="46" t="n">
        <v>-12700000000</v>
      </c>
      <c r="K51" s="46" t="n">
        <v>-16200000000</v>
      </c>
      <c r="L51" s="100" t="n">
        <v>-33000000000</v>
      </c>
      <c r="M51" s="100" t="n">
        <v>-54400000000</v>
      </c>
      <c r="N51" s="100" t="n">
        <v>62100000000</v>
      </c>
      <c r="O51" s="100" t="n">
        <v>22400000000</v>
      </c>
      <c r="P51" s="100" t="n">
        <v>-26300000000</v>
      </c>
      <c r="Q51" s="16" t="n">
        <v>-79600000000</v>
      </c>
      <c r="R51" s="16" t="n">
        <v>67000000000</v>
      </c>
      <c r="S51" s="16" t="n">
        <v>38500000000</v>
      </c>
      <c r="T51" s="16" t="n">
        <v>7600000000</v>
      </c>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row>
    <row r="52" customFormat="false" ht="16.5" hidden="false" customHeight="false" outlineLevel="0" collapsed="false">
      <c r="B52" s="106" t="s">
        <v>560</v>
      </c>
      <c r="C52" s="11"/>
      <c r="D52" s="4"/>
      <c r="E52" s="103" t="n">
        <v>100000000</v>
      </c>
      <c r="F52" s="103" t="n">
        <v>9500000000</v>
      </c>
      <c r="G52" s="103" t="n">
        <v>6200000000</v>
      </c>
      <c r="H52" s="103" t="n">
        <v>2700000000</v>
      </c>
      <c r="I52" s="103" t="n">
        <v>3700000000</v>
      </c>
      <c r="J52" s="46" t="n">
        <v>3400000000</v>
      </c>
      <c r="K52" s="46" t="n">
        <v>9900000000</v>
      </c>
      <c r="L52" s="100" t="n">
        <v>23400000000</v>
      </c>
      <c r="M52" s="100" t="n">
        <v>14400000000</v>
      </c>
      <c r="N52" s="100" t="n">
        <v>33500000000</v>
      </c>
      <c r="O52" s="100" t="n">
        <v>32700000000</v>
      </c>
      <c r="P52" s="100" t="n">
        <v>46400000000</v>
      </c>
      <c r="Q52" s="16" t="n">
        <v>55900000000</v>
      </c>
      <c r="R52" s="16" t="n">
        <v>12600000000</v>
      </c>
      <c r="S52" s="16" t="n">
        <v>32000000000</v>
      </c>
      <c r="T52" s="16" t="n">
        <v>12000000000</v>
      </c>
      <c r="U52" s="4"/>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row>
    <row r="53" customFormat="false" ht="16.5" hidden="false" customHeight="false" outlineLevel="0" collapsed="false">
      <c r="A53" s="134" t="s">
        <v>328</v>
      </c>
      <c r="B53" s="134" t="s">
        <v>561</v>
      </c>
      <c r="C53" s="19" t="s">
        <v>119</v>
      </c>
      <c r="D53" s="4"/>
      <c r="E53" s="103" t="n">
        <v>14300000000</v>
      </c>
      <c r="F53" s="103" t="n">
        <v>2100000000</v>
      </c>
      <c r="G53" s="103" t="n">
        <v>12800000000</v>
      </c>
      <c r="H53" s="103" t="n">
        <v>-2700000000</v>
      </c>
      <c r="I53" s="103" t="n">
        <v>13000000000</v>
      </c>
      <c r="J53" s="46" t="n">
        <v>54100000000</v>
      </c>
      <c r="K53" s="46" t="n">
        <v>37000000000</v>
      </c>
      <c r="L53" s="100" t="n">
        <v>33400000000</v>
      </c>
      <c r="M53" s="100" t="n">
        <v>-68500000000</v>
      </c>
      <c r="N53" s="100" t="n">
        <v>900000000</v>
      </c>
      <c r="O53" s="100" t="n">
        <v>7600000000</v>
      </c>
      <c r="P53" s="100" t="n">
        <v>-13200000000</v>
      </c>
      <c r="Q53" s="16" t="n">
        <v>-20200000000</v>
      </c>
      <c r="R53" s="16" t="n">
        <v>5800000000</v>
      </c>
      <c r="S53" s="16" t="n">
        <v>29100000000</v>
      </c>
      <c r="T53" s="16" t="n">
        <v>25700000000</v>
      </c>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row>
    <row r="54" customFormat="false" ht="16.5" hidden="false" customHeight="false" outlineLevel="0" collapsed="false">
      <c r="B54" s="106" t="s">
        <v>562</v>
      </c>
      <c r="C54" s="11"/>
      <c r="D54" s="4"/>
      <c r="E54" s="46"/>
      <c r="F54" s="46"/>
      <c r="G54" s="46"/>
      <c r="H54" s="103" t="n">
        <v>0</v>
      </c>
      <c r="I54" s="103" t="n">
        <v>12500000000</v>
      </c>
      <c r="J54" s="46" t="n">
        <v>50000000000</v>
      </c>
      <c r="K54" s="46" t="n">
        <v>44200000000</v>
      </c>
      <c r="L54" s="100" t="n">
        <v>31600000000</v>
      </c>
      <c r="M54" s="100" t="n">
        <v>0</v>
      </c>
      <c r="N54" s="100" t="n">
        <v>0</v>
      </c>
      <c r="O54" s="100" t="n">
        <v>0</v>
      </c>
      <c r="P54" s="100" t="n">
        <v>0</v>
      </c>
      <c r="Q54" s="16" t="n">
        <v>0</v>
      </c>
      <c r="R54" s="16" t="n">
        <v>0</v>
      </c>
      <c r="S54" s="16" t="n">
        <v>0</v>
      </c>
      <c r="T54" s="16" t="n">
        <v>0</v>
      </c>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row>
    <row r="55" customFormat="false" ht="16.5" hidden="false" customHeight="false" outlineLevel="0" collapsed="false">
      <c r="B55" s="106" t="s">
        <v>563</v>
      </c>
      <c r="C55" s="11"/>
      <c r="D55" s="4"/>
      <c r="E55" s="46"/>
      <c r="F55" s="46"/>
      <c r="G55" s="46"/>
      <c r="H55" s="46"/>
      <c r="I55" s="165"/>
      <c r="J55" s="46" t="n">
        <v>4800000000</v>
      </c>
      <c r="K55" s="46" t="n">
        <v>-2800000000</v>
      </c>
      <c r="L55" s="100" t="n">
        <v>3500000000</v>
      </c>
      <c r="M55" s="100" t="n">
        <v>8700000000</v>
      </c>
      <c r="N55" s="100" t="n">
        <v>5500000000</v>
      </c>
      <c r="O55" s="100" t="n">
        <v>4300000000</v>
      </c>
      <c r="P55" s="100" t="n">
        <v>-24600000000</v>
      </c>
      <c r="Q55" s="16" t="n">
        <v>-62700000000</v>
      </c>
      <c r="R55" s="16" t="n">
        <v>-3200000000</v>
      </c>
      <c r="S55" s="16" t="n">
        <v>8000000000</v>
      </c>
      <c r="T55" s="16" t="n">
        <v>3000000000</v>
      </c>
      <c r="U55" s="4"/>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row>
    <row r="56" customFormat="false" ht="16.5" hidden="false" customHeight="false" outlineLevel="0" collapsed="false">
      <c r="B56" s="106" t="s">
        <v>564</v>
      </c>
      <c r="C56" s="11"/>
      <c r="D56" s="4"/>
      <c r="E56" s="46"/>
      <c r="F56" s="46"/>
      <c r="G56" s="46"/>
      <c r="H56" s="46"/>
      <c r="I56" s="165"/>
      <c r="J56" s="46" t="n">
        <v>-100000000</v>
      </c>
      <c r="K56" s="46" t="n">
        <v>-1000000000</v>
      </c>
      <c r="L56" s="100" t="n">
        <v>-1200000000</v>
      </c>
      <c r="M56" s="100" t="n">
        <v>-3200000000</v>
      </c>
      <c r="N56" s="100" t="n">
        <v>-2000000000</v>
      </c>
      <c r="O56" s="100" t="n">
        <v>0</v>
      </c>
      <c r="P56" s="100" t="n">
        <v>0</v>
      </c>
      <c r="Q56" s="16" t="n">
        <v>63300000000</v>
      </c>
      <c r="R56" s="16" t="n">
        <v>0</v>
      </c>
      <c r="S56" s="16" t="n">
        <v>0</v>
      </c>
      <c r="T56" s="16" t="n">
        <v>0</v>
      </c>
      <c r="U56" s="4"/>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row>
    <row r="57" customFormat="false" ht="16.5" hidden="false" customHeight="false" outlineLevel="0" collapsed="false">
      <c r="B57" s="106" t="s">
        <v>565</v>
      </c>
      <c r="C57" s="11"/>
      <c r="D57" s="4"/>
      <c r="E57" s="46"/>
      <c r="F57" s="46"/>
      <c r="G57" s="46"/>
      <c r="H57" s="46"/>
      <c r="I57" s="165"/>
      <c r="J57" s="46" t="n">
        <v>-500000000</v>
      </c>
      <c r="K57" s="46" t="n">
        <v>-3400000000</v>
      </c>
      <c r="L57" s="100" t="n">
        <v>-500000000</v>
      </c>
      <c r="M57" s="100" t="n">
        <v>-74000000000</v>
      </c>
      <c r="N57" s="100" t="n">
        <v>-2600000000</v>
      </c>
      <c r="O57" s="100" t="n">
        <v>3400000000</v>
      </c>
      <c r="P57" s="100" t="n">
        <v>11400000000</v>
      </c>
      <c r="Q57" s="16" t="n">
        <v>-20900000000</v>
      </c>
      <c r="R57" s="16" t="n">
        <v>9100000000</v>
      </c>
      <c r="S57" s="16" t="n">
        <v>21100000000</v>
      </c>
      <c r="T57" s="16" t="n">
        <v>22700000000</v>
      </c>
      <c r="U57" s="4"/>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row>
    <row r="58" customFormat="false" ht="16.5" hidden="false" customHeight="false" outlineLevel="0" collapsed="false">
      <c r="A58" s="18" t="s">
        <v>112</v>
      </c>
      <c r="B58" s="172" t="s">
        <v>566</v>
      </c>
      <c r="C58" s="20" t="s">
        <v>114</v>
      </c>
      <c r="D58" s="4"/>
      <c r="E58" s="103" t="n">
        <v>32100000000</v>
      </c>
      <c r="F58" s="103" t="n">
        <v>41800000000</v>
      </c>
      <c r="G58" s="103" t="n">
        <v>27400000000</v>
      </c>
      <c r="H58" s="103" t="n">
        <v>35300000000</v>
      </c>
      <c r="I58" s="103" t="n">
        <v>15500000000</v>
      </c>
      <c r="J58" s="46" t="n">
        <v>11800000000</v>
      </c>
      <c r="K58" s="46" t="n">
        <v>38800000000</v>
      </c>
      <c r="L58" s="100" t="n">
        <v>17900000000</v>
      </c>
      <c r="M58" s="100" t="n">
        <v>356200000000</v>
      </c>
      <c r="N58" s="100" t="n">
        <v>62500000000</v>
      </c>
      <c r="O58" s="100" t="n">
        <v>43000000000</v>
      </c>
      <c r="P58" s="100" t="n">
        <v>54800000000</v>
      </c>
      <c r="Q58" s="16" t="n">
        <v>87800000000</v>
      </c>
      <c r="R58" s="16" t="n">
        <v>23000000000</v>
      </c>
      <c r="S58" s="16" t="n">
        <v>14000000000</v>
      </c>
      <c r="T58" s="16" t="n">
        <v>60100000000</v>
      </c>
      <c r="U58" s="4"/>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row>
    <row r="59" customFormat="false" ht="16.5" hidden="false" customHeight="false" outlineLevel="0" collapsed="false">
      <c r="A59" s="0" t="s">
        <v>567</v>
      </c>
      <c r="B59" s="134" t="s">
        <v>568</v>
      </c>
      <c r="C59" s="49" t="s">
        <v>251</v>
      </c>
      <c r="D59" s="4"/>
      <c r="E59" s="103" t="n">
        <v>44300000000</v>
      </c>
      <c r="F59" s="103" t="n">
        <v>51400000000</v>
      </c>
      <c r="G59" s="103" t="n">
        <v>53000000000</v>
      </c>
      <c r="H59" s="103" t="n">
        <v>46300000000</v>
      </c>
      <c r="I59" s="103" t="n">
        <v>22700000000</v>
      </c>
      <c r="J59" s="46" t="n">
        <v>34900000000</v>
      </c>
      <c r="K59" s="46" t="n">
        <v>64500000000</v>
      </c>
      <c r="L59" s="100" t="n">
        <v>48800000000</v>
      </c>
      <c r="M59" s="100" t="n">
        <v>395600000000</v>
      </c>
      <c r="N59" s="100" t="n">
        <v>105300000000</v>
      </c>
      <c r="O59" s="100" t="n">
        <v>88900000000</v>
      </c>
      <c r="P59" s="100" t="n">
        <v>118400000000</v>
      </c>
      <c r="Q59" s="16" t="n">
        <v>373100000000</v>
      </c>
      <c r="R59" s="16" t="n">
        <v>97800000000</v>
      </c>
      <c r="S59" s="16" t="n">
        <v>85700000000</v>
      </c>
      <c r="T59" s="16" t="n">
        <v>138500000000</v>
      </c>
      <c r="U59" s="4"/>
      <c r="V59" s="4"/>
      <c r="W59" s="4"/>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row>
    <row r="60" customFormat="false" ht="16.5" hidden="false" customHeight="false" outlineLevel="0" collapsed="false">
      <c r="A60" s="0" t="s">
        <v>569</v>
      </c>
      <c r="B60" s="134" t="s">
        <v>570</v>
      </c>
      <c r="C60" s="49" t="s">
        <v>251</v>
      </c>
      <c r="D60" s="4"/>
      <c r="E60" s="103" t="n">
        <v>-11600000000</v>
      </c>
      <c r="F60" s="103" t="n">
        <v>-13300000000</v>
      </c>
      <c r="G60" s="103" t="n">
        <v>-17300000000</v>
      </c>
      <c r="H60" s="103" t="n">
        <v>-11100000000</v>
      </c>
      <c r="I60" s="103" t="n">
        <v>-7200000000</v>
      </c>
      <c r="J60" s="46" t="n">
        <v>-7100000000</v>
      </c>
      <c r="K60" s="46" t="n">
        <v>-6000000000</v>
      </c>
      <c r="L60" s="100" t="n">
        <v>-4900000000</v>
      </c>
      <c r="M60" s="100" t="n">
        <v>-6300000000</v>
      </c>
      <c r="N60" s="100" t="n">
        <v>-9700000000</v>
      </c>
      <c r="O60" s="100" t="n">
        <v>-10800000000</v>
      </c>
      <c r="P60" s="100" t="n">
        <v>-27900000000</v>
      </c>
      <c r="Q60" s="16" t="n">
        <v>-246400000000</v>
      </c>
      <c r="R60" s="16" t="n">
        <v>-38600000000</v>
      </c>
      <c r="S60" s="16" t="n">
        <v>-26600000000</v>
      </c>
      <c r="T60" s="16" t="n">
        <v>-29800000000</v>
      </c>
      <c r="U60" s="4"/>
      <c r="V60" s="4"/>
      <c r="W60" s="4"/>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row>
    <row r="61" customFormat="false" ht="16.5" hidden="false" customHeight="false" outlineLevel="0" collapsed="false">
      <c r="A61" s="0" t="s">
        <v>571</v>
      </c>
      <c r="B61" s="173" t="s">
        <v>572</v>
      </c>
      <c r="C61" s="49" t="s">
        <v>251</v>
      </c>
      <c r="D61" s="4"/>
      <c r="E61" s="103" t="n">
        <v>-600000000</v>
      </c>
      <c r="F61" s="103" t="n">
        <v>3700000000</v>
      </c>
      <c r="G61" s="103" t="n">
        <v>-10200000000</v>
      </c>
      <c r="H61" s="103"/>
      <c r="I61" s="103"/>
      <c r="J61" s="46"/>
      <c r="K61" s="103"/>
      <c r="L61" s="100"/>
      <c r="M61" s="100"/>
      <c r="N61" s="100"/>
      <c r="O61" s="100"/>
      <c r="P61" s="100"/>
      <c r="Q61" s="16"/>
      <c r="R61" s="16"/>
      <c r="S61" s="16"/>
      <c r="T61" s="16"/>
      <c r="U61" s="4"/>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row>
    <row r="62" customFormat="false" ht="16.5" hidden="false" customHeight="false" outlineLevel="0" collapsed="false">
      <c r="A62" s="0" t="s">
        <v>573</v>
      </c>
      <c r="B62" s="173" t="s">
        <v>574</v>
      </c>
      <c r="C62" s="49" t="s">
        <v>251</v>
      </c>
      <c r="D62" s="4"/>
      <c r="E62" s="103" t="n">
        <v>0</v>
      </c>
      <c r="F62" s="103" t="n">
        <v>0</v>
      </c>
      <c r="G62" s="103" t="n">
        <v>1900000000</v>
      </c>
      <c r="H62" s="103"/>
      <c r="I62" s="103"/>
      <c r="J62" s="46"/>
      <c r="K62" s="103"/>
      <c r="L62" s="100"/>
      <c r="M62" s="100"/>
      <c r="N62" s="100"/>
      <c r="O62" s="100"/>
      <c r="P62" s="100"/>
      <c r="Q62" s="16"/>
      <c r="R62" s="16"/>
      <c r="S62" s="16"/>
      <c r="T62" s="16"/>
      <c r="U62" s="4"/>
      <c r="V62" s="4"/>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row>
    <row r="63" customFormat="false" ht="16.5" hidden="false" customHeight="false" outlineLevel="0" collapsed="false">
      <c r="A63" s="0" t="s">
        <v>575</v>
      </c>
      <c r="B63" s="134" t="s">
        <v>565</v>
      </c>
      <c r="C63" s="49" t="s">
        <v>251</v>
      </c>
      <c r="D63" s="4"/>
      <c r="E63" s="46"/>
      <c r="F63" s="46"/>
      <c r="G63" s="46"/>
      <c r="H63" s="46"/>
      <c r="I63" s="165"/>
      <c r="J63" s="46" t="n">
        <v>-16000000000</v>
      </c>
      <c r="K63" s="46" t="n">
        <v>-19700000000</v>
      </c>
      <c r="L63" s="100" t="n">
        <v>-26000000000</v>
      </c>
      <c r="M63" s="100" t="n">
        <v>-33100000000</v>
      </c>
      <c r="N63" s="100" t="n">
        <v>-33100000000</v>
      </c>
      <c r="O63" s="100" t="n">
        <v>-35100000000</v>
      </c>
      <c r="P63" s="100" t="n">
        <v>-35600000000</v>
      </c>
      <c r="Q63" s="16" t="n">
        <v>-38900000000</v>
      </c>
      <c r="R63" s="16" t="n">
        <v>-36200000000</v>
      </c>
      <c r="S63" s="16" t="n">
        <v>-45100000000</v>
      </c>
      <c r="T63" s="16" t="n">
        <v>-48600000000</v>
      </c>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row>
    <row r="64" customFormat="false" ht="16.5" hidden="false" customHeight="false" outlineLevel="0" collapsed="false">
      <c r="B64" s="107" t="s">
        <v>576</v>
      </c>
      <c r="C64" s="11"/>
      <c r="D64" s="4"/>
      <c r="E64" s="46"/>
      <c r="F64" s="46"/>
      <c r="G64" s="46"/>
      <c r="H64" s="103"/>
      <c r="I64" s="165"/>
      <c r="J64" s="46"/>
      <c r="K64" s="46"/>
      <c r="L64" s="46"/>
      <c r="M64" s="100" t="s">
        <v>74</v>
      </c>
      <c r="N64" s="100" t="s">
        <v>74</v>
      </c>
      <c r="O64" s="100" t="s">
        <v>74</v>
      </c>
      <c r="P64" s="100" t="s">
        <v>74</v>
      </c>
      <c r="Q64" s="16" t="n">
        <v>0</v>
      </c>
      <c r="R64" s="16" t="n">
        <v>0</v>
      </c>
      <c r="S64" s="16" t="n">
        <v>0</v>
      </c>
      <c r="T64" s="16" t="n">
        <v>0</v>
      </c>
      <c r="U64" s="4"/>
      <c r="V64" s="4"/>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row>
    <row r="65" customFormat="false" ht="15" hidden="false" customHeight="false" outlineLevel="0" collapsed="false">
      <c r="B65" s="19" t="s">
        <v>577</v>
      </c>
      <c r="C65" s="11"/>
      <c r="D65" s="4"/>
      <c r="E65" s="0" t="n">
        <f aca="false">(E18/E6)*100</f>
        <v>9.2315369261477</v>
      </c>
      <c r="F65" s="0" t="n">
        <f aca="false">(F18/F6)*100</f>
        <v>18.4968847352025</v>
      </c>
      <c r="G65" s="0" t="n">
        <f aca="false">(G18/G6)*100</f>
        <v>18.1031498788508</v>
      </c>
      <c r="H65" s="0" t="n">
        <f aca="false">(H18/H6)*100</f>
        <v>3.30381471389646</v>
      </c>
      <c r="I65" s="38" t="n">
        <f aca="false">(I18/I6)*100</f>
        <v>2.78488206876954</v>
      </c>
      <c r="J65" s="0" t="n">
        <f aca="false">(J18/J6)*100</f>
        <v>2.53562447611065</v>
      </c>
      <c r="K65" s="0" t="n">
        <f aca="false">(K18/K6)*100</f>
        <v>3.71541501976285</v>
      </c>
      <c r="L65" s="0" t="n">
        <f aca="false">(L18/L6)*100</f>
        <v>2.06622879036672</v>
      </c>
      <c r="M65" s="0" t="n">
        <f aca="false">(M18/M6)*100</f>
        <v>3.23367907260525</v>
      </c>
      <c r="N65" s="0" t="n">
        <f aca="false">(N18/N6)*100</f>
        <v>3.84039221026828</v>
      </c>
      <c r="O65" s="0" t="n">
        <f aca="false">(O18/O6)*100</f>
        <v>6.93828639904134</v>
      </c>
      <c r="P65" s="0" t="n">
        <f aca="false">(P18/P6)*100</f>
        <v>1.89334528344163</v>
      </c>
      <c r="Q65" s="0" t="n">
        <f aca="false">(Q18/Q6)*100</f>
        <v>1.04915484748397</v>
      </c>
      <c r="R65" s="0" t="n">
        <f aca="false">(R18/R6)*100</f>
        <v>1.01076275152082</v>
      </c>
      <c r="S65" s="0" t="n">
        <f aca="false">(S18/S6)*100</f>
        <v>2.37683664649957</v>
      </c>
      <c r="T65" s="0" t="n">
        <f aca="false">(T18/T6)*100</f>
        <v>1.22184954480115</v>
      </c>
      <c r="U65" s="4"/>
      <c r="V65" s="4"/>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row>
    <row r="66" customFormat="false" ht="15" hidden="false" customHeight="false" outlineLevel="0" collapsed="false">
      <c r="B66" s="27"/>
      <c r="C66" s="11"/>
      <c r="D66" s="4"/>
      <c r="H66" s="174"/>
      <c r="I66" s="0"/>
      <c r="L66" s="91"/>
      <c r="M66" s="100"/>
      <c r="N66" s="100"/>
      <c r="O66" s="100"/>
      <c r="P66" s="100"/>
      <c r="Q66" s="100"/>
      <c r="R66" s="100"/>
      <c r="S66" s="100"/>
      <c r="T66" s="100"/>
      <c r="U66" s="4"/>
      <c r="V66" s="4"/>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row>
    <row r="67" customFormat="false" ht="15" hidden="false" customHeight="false" outlineLevel="0" collapsed="false">
      <c r="B67" s="27"/>
      <c r="C67" s="11"/>
      <c r="D67" s="4"/>
      <c r="E67" s="0" t="s">
        <v>128</v>
      </c>
      <c r="F67" s="0" t="s">
        <v>128</v>
      </c>
      <c r="G67" s="0" t="s">
        <v>128</v>
      </c>
      <c r="H67" s="0" t="s">
        <v>128</v>
      </c>
      <c r="I67" s="38" t="s">
        <v>128</v>
      </c>
      <c r="J67" s="0" t="s">
        <v>128</v>
      </c>
      <c r="K67" s="0" t="s">
        <v>128</v>
      </c>
      <c r="L67" s="0" t="s">
        <v>128</v>
      </c>
      <c r="M67" s="0" t="s">
        <v>128</v>
      </c>
      <c r="N67" s="0" t="s">
        <v>128</v>
      </c>
      <c r="O67" s="0" t="s">
        <v>128</v>
      </c>
      <c r="P67" s="0" t="s">
        <v>128</v>
      </c>
      <c r="Q67" s="0" t="s">
        <v>128</v>
      </c>
      <c r="R67" s="0" t="s">
        <v>128</v>
      </c>
      <c r="S67" s="0" t="s">
        <v>128</v>
      </c>
      <c r="T67" s="0" t="s">
        <v>128</v>
      </c>
      <c r="U67" s="4"/>
      <c r="V67" s="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row>
    <row r="68" customFormat="false" ht="15" hidden="false" customHeight="false" outlineLevel="0" collapsed="false">
      <c r="B68" s="27"/>
      <c r="C68" s="11"/>
      <c r="D68" s="4"/>
      <c r="H68" s="174"/>
      <c r="I68" s="0"/>
      <c r="M68" s="100"/>
      <c r="N68" s="100"/>
      <c r="O68" s="100"/>
      <c r="P68" s="100"/>
      <c r="Q68" s="100"/>
      <c r="R68" s="100"/>
      <c r="S68" s="100"/>
      <c r="T68" s="100"/>
      <c r="U68" s="4"/>
      <c r="V68" s="4"/>
      <c r="W68" s="4"/>
      <c r="X68" s="4"/>
    </row>
    <row r="69" customFormat="false" ht="15" hidden="false" customHeight="false" outlineLevel="0" collapsed="false">
      <c r="B69" s="0" t="s">
        <v>578</v>
      </c>
      <c r="C69" s="11"/>
      <c r="D69" s="147"/>
      <c r="E69" s="147" t="n">
        <f aca="false">E6-E7-E18</f>
        <v>-100000000</v>
      </c>
      <c r="F69" s="147" t="n">
        <f aca="false">F6-F7-F18</f>
        <v>0</v>
      </c>
      <c r="G69" s="147" t="n">
        <f aca="false">G6-G7-G18</f>
        <v>0</v>
      </c>
      <c r="H69" s="147" t="n">
        <f aca="false">H6-H7-H18</f>
        <v>100000000</v>
      </c>
      <c r="I69" s="175" t="n">
        <f aca="false">I6-I7-I18</f>
        <v>0</v>
      </c>
      <c r="J69" s="147" t="n">
        <f aca="false">J6-J7-J18</f>
        <v>0</v>
      </c>
      <c r="K69" s="147" t="n">
        <f aca="false">K6-K7-K18</f>
        <v>-100000000</v>
      </c>
      <c r="L69" s="147" t="n">
        <f aca="false">L6-L7-L18</f>
        <v>100000000</v>
      </c>
      <c r="M69" s="147" t="n">
        <f aca="false">M6-M7-M18</f>
        <v>0</v>
      </c>
      <c r="N69" s="147" t="n">
        <f aca="false">N6-N7-N18</f>
        <v>0</v>
      </c>
      <c r="O69" s="147" t="n">
        <f aca="false">O6-O7-O18</f>
        <v>0</v>
      </c>
      <c r="P69" s="147" t="n">
        <f aca="false">P6-P7-P18</f>
        <v>0</v>
      </c>
      <c r="Q69" s="147" t="n">
        <f aca="false">Q6-Q7-Q18</f>
        <v>0</v>
      </c>
      <c r="R69" s="147" t="n">
        <f aca="false">R6-R7-R18</f>
        <v>0</v>
      </c>
      <c r="S69" s="147" t="n">
        <f aca="false">S6-S7-S18</f>
        <v>-100000000</v>
      </c>
      <c r="T69" s="147" t="n">
        <f aca="false">T6-T7-T18</f>
        <v>100000000</v>
      </c>
      <c r="U69" s="4"/>
      <c r="V69" s="4"/>
      <c r="W69" s="4"/>
      <c r="X69" s="4"/>
    </row>
    <row r="70" customFormat="false" ht="15" hidden="false" customHeight="false" outlineLevel="0" collapsed="false">
      <c r="B70" s="0" t="s">
        <v>579</v>
      </c>
      <c r="C70" s="11"/>
      <c r="D70" s="147"/>
      <c r="E70" s="147" t="n">
        <f aca="false">E7-E8-E15-E16-E17</f>
        <v>0</v>
      </c>
      <c r="F70" s="147" t="n">
        <f aca="false">F7-F8-F15-F16-F17</f>
        <v>0</v>
      </c>
      <c r="G70" s="147" t="n">
        <f aca="false">G7-G8-G15-G16-G17</f>
        <v>100000000</v>
      </c>
      <c r="H70" s="147" t="n">
        <f aca="false">H7-H8-H15-H16-H17</f>
        <v>0</v>
      </c>
      <c r="I70" s="175" t="n">
        <f aca="false">I7-I8-I15-I16-I17</f>
        <v>0</v>
      </c>
      <c r="J70" s="147" t="n">
        <f aca="false">J7-J8-J15-J16</f>
        <v>100000000</v>
      </c>
      <c r="K70" s="147" t="n">
        <f aca="false">K7-K8-K15-K16</f>
        <v>100000000</v>
      </c>
      <c r="L70" s="147" t="n">
        <f aca="false">L7-L8-L15-L16</f>
        <v>0</v>
      </c>
      <c r="M70" s="147" t="n">
        <f aca="false">M7-M8-M15-M16</f>
        <v>0</v>
      </c>
      <c r="N70" s="147" t="n">
        <f aca="false">N7-N8-N15-N16</f>
        <v>100000000</v>
      </c>
      <c r="O70" s="147" t="n">
        <f aca="false">O7-O8-O15-O16</f>
        <v>0</v>
      </c>
      <c r="P70" s="147" t="n">
        <f aca="false">P7-P8-P15-P16</f>
        <v>0</v>
      </c>
      <c r="Q70" s="147" t="n">
        <f aca="false">Q7-Q8-Q15-Q16</f>
        <v>0</v>
      </c>
      <c r="R70" s="147" t="n">
        <f aca="false">R7-R8-R15-R16</f>
        <v>-0.0001220703125</v>
      </c>
      <c r="S70" s="147" t="n">
        <f aca="false">S7-S8-S15-S16</f>
        <v>-0.0001220703125</v>
      </c>
      <c r="T70" s="147" t="n">
        <f aca="false">T7-T8-T15-T16</f>
        <v>0</v>
      </c>
      <c r="U70" s="4"/>
      <c r="V70" s="4"/>
      <c r="W70" s="4"/>
      <c r="X70" s="4"/>
    </row>
    <row r="71" customFormat="false" ht="15" hidden="false" customHeight="false" outlineLevel="0" collapsed="false">
      <c r="B71" s="0" t="s">
        <v>580</v>
      </c>
      <c r="C71" s="11"/>
      <c r="D71" s="53"/>
      <c r="E71" s="54" t="n">
        <f aca="false">E8-E9-E11-E12-E13-E14-E10</f>
        <v>168500000000</v>
      </c>
      <c r="F71" s="54" t="n">
        <f aca="false">F8-F9-F11-F12-F13-F14-F10</f>
        <v>198600000000</v>
      </c>
      <c r="G71" s="54" t="n">
        <f aca="false">G8-G9-G11-G12-G13-G14-G10</f>
        <v>227400000000</v>
      </c>
      <c r="H71" s="53" t="n">
        <f aca="false">H8-H9-H11-H12-H13-H14-H10</f>
        <v>0</v>
      </c>
      <c r="I71" s="176" t="n">
        <f aca="false">I8-I9-I11-I12-I13-I14-I10</f>
        <v>0</v>
      </c>
      <c r="J71" s="53" t="n">
        <f aca="false">J8-J9-J11-J12-J13-J14</f>
        <v>-100000000</v>
      </c>
      <c r="K71" s="53" t="n">
        <f aca="false">K8-K9-K11-K12-K13-K14</f>
        <v>0</v>
      </c>
      <c r="L71" s="53" t="n">
        <f aca="false">L8-L9-L11-L12-L13-L14</f>
        <v>0</v>
      </c>
      <c r="M71" s="53" t="n">
        <f aca="false">M8-M9-M11-M12-M13-M14</f>
        <v>0</v>
      </c>
      <c r="N71" s="53" t="n">
        <f aca="false">N8-N9-N11-N12-N13-N14</f>
        <v>0</v>
      </c>
      <c r="O71" s="53" t="n">
        <f aca="false">O8-O9-O11-O12-O13-O14</f>
        <v>0</v>
      </c>
      <c r="P71" s="53" t="n">
        <f aca="false">P8-P9-P11-P12-P13-P14</f>
        <v>-100000000</v>
      </c>
      <c r="Q71" s="53" t="n">
        <f aca="false">Q8-Q9-Q11-Q12-Q13-Q14</f>
        <v>0</v>
      </c>
      <c r="R71" s="53" t="n">
        <f aca="false">R8-R9-R11-R12-R13-R14</f>
        <v>0</v>
      </c>
      <c r="S71" s="53" t="n">
        <f aca="false">S8-S9-S11-S12-S13-S14</f>
        <v>0</v>
      </c>
      <c r="T71" s="53" t="n">
        <f aca="false">T8-T9-T11-T12-T13-T14</f>
        <v>0</v>
      </c>
      <c r="U71" s="4"/>
      <c r="V71" s="4"/>
      <c r="W71" s="4"/>
      <c r="X71" s="4"/>
    </row>
    <row r="72" customFormat="false" ht="15" hidden="false" customHeight="false" outlineLevel="0" collapsed="false">
      <c r="B72" s="0" t="s">
        <v>581</v>
      </c>
      <c r="C72" s="11"/>
      <c r="D72" s="53"/>
      <c r="E72" s="54" t="n">
        <f aca="false">E18-E19-E20-E21</f>
        <v>18500000000</v>
      </c>
      <c r="F72" s="54" t="n">
        <f aca="false">F18-F19-F20-F21</f>
        <v>47500000000</v>
      </c>
      <c r="G72" s="54" t="n">
        <f aca="false">G18-G19-G20-G21</f>
        <v>52300000000</v>
      </c>
      <c r="H72" s="54" t="n">
        <f aca="false">H18-H19-H20-H21</f>
        <v>9700000000</v>
      </c>
      <c r="I72" s="54" t="n">
        <f aca="false">I18-I19-I20-I21</f>
        <v>9800000000</v>
      </c>
      <c r="J72" s="54" t="n">
        <f aca="false">J18-J19-J20-J21</f>
        <v>12100000000</v>
      </c>
      <c r="K72" s="54" t="n">
        <f aca="false">K18-K19-K20-K21</f>
        <v>23500000000</v>
      </c>
      <c r="L72" s="54" t="n">
        <f aca="false">L18-L19-L20-L21</f>
        <v>15100000000</v>
      </c>
      <c r="M72" s="53" t="n">
        <f aca="false">M18-M19-M20-M21</f>
        <v>0</v>
      </c>
      <c r="N72" s="53" t="n">
        <f aca="false">N18-N19-N20-N21</f>
        <v>0</v>
      </c>
      <c r="O72" s="53" t="n">
        <f aca="false">O18-O19-O20-O21</f>
        <v>0</v>
      </c>
      <c r="P72" s="53" t="n">
        <f aca="false">P18-P19-P20-P21</f>
        <v>0</v>
      </c>
      <c r="Q72" s="53" t="n">
        <f aca="false">Q18-Q19-Q20-Q21</f>
        <v>0</v>
      </c>
      <c r="R72" s="53" t="n">
        <f aca="false">R18-R19-R20-R21</f>
        <v>0</v>
      </c>
      <c r="S72" s="54" t="n">
        <f aca="false">S18-S19-S20-S21</f>
        <v>27500000000</v>
      </c>
      <c r="T72" s="54" t="n">
        <f aca="false">T18-T19-T20-T21</f>
        <v>15300000000</v>
      </c>
      <c r="U72" s="4"/>
      <c r="V72" s="4"/>
      <c r="W72" s="4"/>
      <c r="X72" s="4"/>
    </row>
    <row r="73" customFormat="false" ht="15" hidden="false" customHeight="false" outlineLevel="0" collapsed="false">
      <c r="B73" s="0" t="s">
        <v>582</v>
      </c>
      <c r="C73" s="11"/>
      <c r="D73" s="147"/>
      <c r="E73" s="147" t="n">
        <f aca="false">E22-E24-E39-E44</f>
        <v>0</v>
      </c>
      <c r="F73" s="147" t="n">
        <f aca="false">F22-F24-F39-F44</f>
        <v>0</v>
      </c>
      <c r="G73" s="147" t="n">
        <f aca="false">G22-G24-G39-G44</f>
        <v>0</v>
      </c>
      <c r="H73" s="147" t="n">
        <f aca="false">H22-H24-H39-H44</f>
        <v>0</v>
      </c>
      <c r="I73" s="147" t="n">
        <f aca="false">I22-I24-I39-I44</f>
        <v>0</v>
      </c>
      <c r="J73" s="147" t="n">
        <f aca="false">J22-J24-J39-J44</f>
        <v>0</v>
      </c>
      <c r="K73" s="147" t="n">
        <f aca="false">K22-K24-K39-K44</f>
        <v>0</v>
      </c>
      <c r="L73" s="147" t="n">
        <f aca="false">L22-L24-L39-L44</f>
        <v>0</v>
      </c>
      <c r="M73" s="147" t="n">
        <f aca="false">M22-M24-M39-M44</f>
        <v>0</v>
      </c>
      <c r="N73" s="147" t="n">
        <f aca="false">N22-N24-N39-N44</f>
        <v>0</v>
      </c>
      <c r="O73" s="147" t="n">
        <f aca="false">O22-O24-O39-O44</f>
        <v>0</v>
      </c>
      <c r="P73" s="147" t="n">
        <f aca="false">P22-P24-P39-P44</f>
        <v>0</v>
      </c>
      <c r="Q73" s="147" t="n">
        <f aca="false">Q22-Q24-Q39-Q44</f>
        <v>0</v>
      </c>
      <c r="R73" s="147" t="n">
        <f aca="false">R22-R24-R39-R44</f>
        <v>0</v>
      </c>
      <c r="S73" s="147" t="n">
        <f aca="false">S22-S24-S39-S44</f>
        <v>0</v>
      </c>
      <c r="T73" s="147" t="n">
        <f aca="false">T22-T24-T39-T44</f>
        <v>0</v>
      </c>
      <c r="U73" s="4"/>
      <c r="V73" s="4"/>
      <c r="W73" s="4"/>
      <c r="X73" s="4"/>
    </row>
    <row r="74" customFormat="false" ht="15" hidden="false" customHeight="false" outlineLevel="0" collapsed="false">
      <c r="B74" s="0" t="s">
        <v>583</v>
      </c>
      <c r="C74" s="11"/>
      <c r="D74" s="53"/>
      <c r="E74" s="53" t="n">
        <f aca="false">E24-E25-E26-E27-E28-E29-E35-E36-E37-E31-E30</f>
        <v>100000000</v>
      </c>
      <c r="F74" s="53" t="n">
        <f aca="false">F24-F25-F26-F27-F28-F29-F35-F36-F37-F31-F30</f>
        <v>100000000</v>
      </c>
      <c r="G74" s="53" t="n">
        <f aca="false">G24-G25-G26-G27-G28-G29-G35-G36-G37-G31-G30</f>
        <v>0</v>
      </c>
      <c r="H74" s="53" t="n">
        <f aca="false">H24-H25-H26-H27-H28-H29-H35-H36-H37-H31-H30</f>
        <v>0</v>
      </c>
      <c r="I74" s="176" t="n">
        <f aca="false">I24-I25-I26-I27-I28-I29-I35-I36-I37-I31-I30</f>
        <v>100000000</v>
      </c>
      <c r="J74" s="53" t="n">
        <f aca="false">J24-J25-J26-J27-J28-J29-J35-J36-J37-J31</f>
        <v>0</v>
      </c>
      <c r="K74" s="53" t="n">
        <f aca="false">K24-K25-K26-K27-K28-K29-K35-K36-K37-K31</f>
        <v>-100000000</v>
      </c>
      <c r="L74" s="53" t="n">
        <f aca="false">L24-L25-L26-L27-L28-L29-L35-L36-L37-L31</f>
        <v>0</v>
      </c>
      <c r="M74" s="53" t="n">
        <f aca="false">M24-M25-M26-M27-M28-M29-M35-M36-M37-M31</f>
        <v>100000000</v>
      </c>
      <c r="N74" s="53" t="n">
        <f aca="false">N24-N25-N26-N27-N28-N29-N35-N36-N37-N31</f>
        <v>-100000000</v>
      </c>
      <c r="O74" s="53" t="n">
        <f aca="false">O24-O25-O26-O27-O28-O29-O35-O36-O37-O31</f>
        <v>0</v>
      </c>
      <c r="P74" s="53" t="n">
        <f aca="false">P24-P25-P26-P27-P28-P29-P35-P36-P37-P31</f>
        <v>0</v>
      </c>
      <c r="Q74" s="53" t="n">
        <f aca="false">Q24-Q25-Q26-Q27-Q28-Q29-Q35-Q36-Q37-Q31</f>
        <v>0</v>
      </c>
      <c r="R74" s="53" t="n">
        <f aca="false">R24-R25-R26-R27-R28-R29-R35-R36-R37-R31</f>
        <v>99999999.9998779</v>
      </c>
      <c r="S74" s="53" t="n">
        <f aca="false">S24-S25-S26-S27-S28-S29-S35-S36-S37-S31</f>
        <v>0</v>
      </c>
      <c r="T74" s="53" t="n">
        <f aca="false">T24-T25-T26-T27-T28-T29-T35-T36-T37-T31</f>
        <v>-100000000</v>
      </c>
      <c r="U74" s="4"/>
      <c r="V74" s="4"/>
      <c r="W74" s="4"/>
      <c r="X74" s="4"/>
    </row>
    <row r="75" customFormat="false" ht="15" hidden="false" customHeight="false" outlineLevel="0" collapsed="false">
      <c r="B75" s="0" t="s">
        <v>584</v>
      </c>
      <c r="C75" s="11"/>
      <c r="D75" s="53"/>
      <c r="E75" s="53" t="n">
        <f aca="false">E31-E32-E33</f>
        <v>0</v>
      </c>
      <c r="F75" s="53" t="n">
        <f aca="false">F31-F32-F33</f>
        <v>0</v>
      </c>
      <c r="G75" s="53" t="n">
        <f aca="false">G31-G32-G33</f>
        <v>0</v>
      </c>
      <c r="H75" s="53" t="n">
        <f aca="false">H31-H32-H33</f>
        <v>0</v>
      </c>
      <c r="I75" s="176" t="n">
        <f aca="false">I31-I32-I33</f>
        <v>0</v>
      </c>
      <c r="J75" s="53" t="n">
        <f aca="false">J31-J32-J33</f>
        <v>0</v>
      </c>
      <c r="K75" s="53" t="n">
        <f aca="false">K31-K32-K33</f>
        <v>0</v>
      </c>
      <c r="L75" s="53" t="n">
        <f aca="false">L31-L32-L33</f>
        <v>0</v>
      </c>
      <c r="M75" s="53" t="n">
        <f aca="false">M31-M32-M33</f>
        <v>-100000000</v>
      </c>
      <c r="N75" s="53" t="n">
        <f aca="false">N31-N32-N33</f>
        <v>0</v>
      </c>
      <c r="O75" s="53" t="n">
        <f aca="false">O31-O32-O33</f>
        <v>0</v>
      </c>
      <c r="P75" s="53" t="n">
        <f aca="false">P31-P32-P33</f>
        <v>0</v>
      </c>
      <c r="Q75" s="53" t="n">
        <f aca="false">Q31-Q32-Q33</f>
        <v>0</v>
      </c>
      <c r="R75" s="53" t="n">
        <f aca="false">R31-R32-R33</f>
        <v>0</v>
      </c>
      <c r="S75" s="53" t="n">
        <f aca="false">S31-S32-S33</f>
        <v>-100000000</v>
      </c>
      <c r="T75" s="53" t="n">
        <f aca="false">T31-T32-T33</f>
        <v>0</v>
      </c>
      <c r="U75" s="4"/>
      <c r="V75" s="4"/>
      <c r="W75" s="4"/>
      <c r="X75" s="4"/>
    </row>
    <row r="76" customFormat="false" ht="15" hidden="false" customHeight="false" outlineLevel="0" collapsed="false">
      <c r="B76" s="0" t="s">
        <v>585</v>
      </c>
      <c r="C76" s="11"/>
      <c r="D76" s="53"/>
      <c r="E76" s="53" t="n">
        <f aca="false">E39-E40-E41</f>
        <v>0</v>
      </c>
      <c r="F76" s="53" t="n">
        <f aca="false">F39-F40-F41</f>
        <v>0</v>
      </c>
      <c r="G76" s="53" t="n">
        <f aca="false">G39-G40-G41</f>
        <v>100000000</v>
      </c>
      <c r="H76" s="54" t="n">
        <f aca="false">H39-H40-H41</f>
        <v>62200000000</v>
      </c>
      <c r="I76" s="54" t="n">
        <f aca="false">I39-I40-I41</f>
        <v>92400000000</v>
      </c>
      <c r="J76" s="54" t="n">
        <f aca="false">J39-J40-J41</f>
        <v>88400000000</v>
      </c>
      <c r="K76" s="54" t="n">
        <f aca="false">K39-K40-K41</f>
        <v>164500000000</v>
      </c>
      <c r="L76" s="54" t="n">
        <f aca="false">L39-L40-L41</f>
        <v>141500000000</v>
      </c>
      <c r="M76" s="54" t="n">
        <f aca="false">M39-M40-M41</f>
        <v>185100000000</v>
      </c>
      <c r="N76" s="54" t="n">
        <f aca="false">N39-N40-N41</f>
        <v>178700000000</v>
      </c>
      <c r="O76" s="54" t="n">
        <f aca="false">O39-O40-O41</f>
        <v>154400000000</v>
      </c>
      <c r="P76" s="54" t="n">
        <f aca="false">P39-P40-P41</f>
        <v>103900000000</v>
      </c>
      <c r="Q76" s="54" t="n">
        <f aca="false">Q39-Q40-Q41</f>
        <v>103500000000</v>
      </c>
      <c r="R76" s="54" t="n">
        <f aca="false">R39-R40-R41</f>
        <v>98900000000</v>
      </c>
      <c r="S76" s="54" t="n">
        <f aca="false">S39-S40-S41</f>
        <v>108900000000</v>
      </c>
      <c r="T76" s="54" t="n">
        <f aca="false">T39-T40-T41</f>
        <v>120000000000</v>
      </c>
      <c r="U76" s="4"/>
      <c r="V76" s="4"/>
      <c r="W76" s="4"/>
      <c r="X76" s="4"/>
    </row>
    <row r="77" customFormat="false" ht="15" hidden="false" customHeight="false" outlineLevel="0" collapsed="false">
      <c r="B77" s="0" t="s">
        <v>137</v>
      </c>
      <c r="C77" s="11"/>
      <c r="D77" s="53"/>
      <c r="E77" s="53" t="n">
        <f aca="false">E48-E49-E58</f>
        <v>0</v>
      </c>
      <c r="F77" s="53" t="n">
        <f aca="false">F48-F49-F58</f>
        <v>0</v>
      </c>
      <c r="G77" s="53" t="n">
        <f aca="false">G48-G49-G58</f>
        <v>0</v>
      </c>
      <c r="H77" s="53" t="n">
        <f aca="false">H48-H49-H58</f>
        <v>0</v>
      </c>
      <c r="I77" s="176" t="n">
        <f aca="false">I48-I49-I58</f>
        <v>0</v>
      </c>
      <c r="J77" s="53" t="n">
        <f aca="false">J48-J49-J58</f>
        <v>100000000</v>
      </c>
      <c r="K77" s="53" t="n">
        <f aca="false">K48-K49-K58</f>
        <v>0</v>
      </c>
      <c r="L77" s="53" t="n">
        <f aca="false">L48-L49-L58</f>
        <v>100000000</v>
      </c>
      <c r="M77" s="53" t="n">
        <f aca="false">M48-M49-M58</f>
        <v>0</v>
      </c>
      <c r="N77" s="53" t="n">
        <f aca="false">N48-N49-N58</f>
        <v>100000000</v>
      </c>
      <c r="O77" s="53" t="n">
        <f aca="false">O48-O49-O58</f>
        <v>100000000</v>
      </c>
      <c r="P77" s="53" t="n">
        <f aca="false">P48-P49-P58</f>
        <v>0</v>
      </c>
      <c r="Q77" s="53" t="n">
        <f aca="false">Q48-Q49-Q58</f>
        <v>0</v>
      </c>
      <c r="R77" s="53" t="n">
        <f aca="false">R48-R49-R58</f>
        <v>0</v>
      </c>
      <c r="S77" s="53" t="n">
        <f aca="false">S48-S49-S58</f>
        <v>0</v>
      </c>
      <c r="T77" s="53" t="n">
        <f aca="false">T48-T49-T58</f>
        <v>0</v>
      </c>
      <c r="U77" s="4"/>
      <c r="V77" s="4"/>
      <c r="W77" s="4"/>
      <c r="X77" s="4"/>
    </row>
    <row r="78" customFormat="false" ht="15" hidden="false" customHeight="false" outlineLevel="0" collapsed="false">
      <c r="B78" s="0" t="s">
        <v>274</v>
      </c>
      <c r="C78" s="11"/>
      <c r="D78" s="53"/>
      <c r="E78" s="53" t="n">
        <f aca="false">E49-E50-E53</f>
        <v>0</v>
      </c>
      <c r="F78" s="53" t="n">
        <f aca="false">F49-F50-F53</f>
        <v>0</v>
      </c>
      <c r="G78" s="53" t="n">
        <f aca="false">G49-G50-G53</f>
        <v>0</v>
      </c>
      <c r="H78" s="53" t="n">
        <f aca="false">H49-H50-H53</f>
        <v>-100000000</v>
      </c>
      <c r="I78" s="176" t="n">
        <f aca="false">I49-I50-I53</f>
        <v>0</v>
      </c>
      <c r="J78" s="53" t="n">
        <f aca="false">J49-J50-J53</f>
        <v>0</v>
      </c>
      <c r="K78" s="53" t="n">
        <f aca="false">K49-K50-K53</f>
        <v>0</v>
      </c>
      <c r="L78" s="53" t="n">
        <f aca="false">L49-L50-L53</f>
        <v>-100000000</v>
      </c>
      <c r="M78" s="53" t="n">
        <f aca="false">M49-M50-M53</f>
        <v>0</v>
      </c>
      <c r="N78" s="53" t="n">
        <f aca="false">N49-N50-N53</f>
        <v>0</v>
      </c>
      <c r="O78" s="53" t="n">
        <f aca="false">O49-O50-O53</f>
        <v>0</v>
      </c>
      <c r="P78" s="53" t="n">
        <f aca="false">P49-P50-P53</f>
        <v>-100000000</v>
      </c>
      <c r="Q78" s="53" t="n">
        <f aca="false">Q49-Q50-Q53</f>
        <v>0</v>
      </c>
      <c r="R78" s="53" t="n">
        <f aca="false">R49-R50-R53</f>
        <v>-40900000000</v>
      </c>
      <c r="S78" s="53" t="n">
        <f aca="false">S49-S50-S53</f>
        <v>-800000000</v>
      </c>
      <c r="T78" s="53" t="n">
        <f aca="false">T49-T50-T53</f>
        <v>0</v>
      </c>
      <c r="U78" s="4"/>
      <c r="V78" s="4"/>
      <c r="W78" s="4"/>
      <c r="X78" s="4"/>
    </row>
    <row r="79" customFormat="false" ht="15" hidden="false" customHeight="false" outlineLevel="0" collapsed="false">
      <c r="B79" s="0" t="s">
        <v>505</v>
      </c>
      <c r="C79" s="11"/>
      <c r="D79" s="53"/>
      <c r="E79" s="53" t="n">
        <f aca="false">E58-E59-E60-E63-E61-E62</f>
        <v>0</v>
      </c>
      <c r="F79" s="53" t="n">
        <f aca="false">F58-F59-F60-F63-F61-F62</f>
        <v>0</v>
      </c>
      <c r="G79" s="53" t="n">
        <f aca="false">G58-G59-G60-G63-G61-G62</f>
        <v>0</v>
      </c>
      <c r="H79" s="53" t="n">
        <f aca="false">H58-H59-H60-H63-H61</f>
        <v>100000000</v>
      </c>
      <c r="I79" s="176" t="n">
        <f aca="false">I58-I59-I60-I63</f>
        <v>0</v>
      </c>
      <c r="J79" s="53" t="n">
        <f aca="false">J58-J59-J60-J63</f>
        <v>0</v>
      </c>
      <c r="K79" s="53" t="n">
        <f aca="false">K58-K59-K60-K63</f>
        <v>0</v>
      </c>
      <c r="L79" s="53" t="n">
        <f aca="false">L58-L59-L60-L63</f>
        <v>0</v>
      </c>
      <c r="M79" s="53" t="n">
        <f aca="false">M58-M59-M60-M63</f>
        <v>0</v>
      </c>
      <c r="N79" s="53" t="n">
        <f aca="false">N58-N59-N60-N63</f>
        <v>0</v>
      </c>
      <c r="O79" s="53" t="n">
        <f aca="false">O58-O59-O60-O63</f>
        <v>0</v>
      </c>
      <c r="P79" s="53" t="n">
        <f aca="false">P58-P59-P60-P63</f>
        <v>-100000000</v>
      </c>
      <c r="Q79" s="53" t="n">
        <f aca="false">Q58-Q59-Q60-Q63</f>
        <v>0</v>
      </c>
      <c r="R79" s="53" t="n">
        <f aca="false">R58-R59-R60-R63</f>
        <v>0</v>
      </c>
      <c r="S79" s="53" t="n">
        <f aca="false">S58-S59-S60-S63</f>
        <v>0</v>
      </c>
      <c r="T79" s="53" t="n">
        <f aca="false">T58-T59-T60-T63</f>
        <v>0</v>
      </c>
      <c r="U79" s="4"/>
      <c r="V79" s="4"/>
      <c r="W79" s="4"/>
      <c r="X79" s="4"/>
    </row>
    <row r="80" customFormat="false" ht="15" hidden="false" customHeight="false" outlineLevel="0" collapsed="false">
      <c r="C80" s="11"/>
      <c r="D80" s="55"/>
      <c r="I80" s="0"/>
      <c r="U80" s="4"/>
      <c r="V80" s="4"/>
      <c r="W80" s="4"/>
      <c r="X80" s="4"/>
    </row>
    <row r="81" customFormat="false" ht="15" hidden="false" customHeight="false" outlineLevel="0" collapsed="false">
      <c r="B81" s="0" t="s">
        <v>586</v>
      </c>
      <c r="C81" s="11"/>
      <c r="D81" s="57"/>
      <c r="E81" s="57" t="n">
        <v>1175877000000</v>
      </c>
      <c r="F81" s="57" t="n">
        <v>1362472000000</v>
      </c>
      <c r="G81" s="57" t="n">
        <v>1624643000000</v>
      </c>
      <c r="H81" s="57" t="n">
        <v>1907945000000</v>
      </c>
      <c r="I81" s="177" t="n">
        <v>2242881000000</v>
      </c>
      <c r="J81" s="57" t="n">
        <v>2656190000000</v>
      </c>
      <c r="K81" s="57" t="n">
        <v>3149283000000</v>
      </c>
      <c r="L81" s="57" t="n">
        <v>3568228000000</v>
      </c>
      <c r="M81" s="57" t="n">
        <v>3141651000000</v>
      </c>
      <c r="N81" s="57" t="n">
        <v>3460203000000</v>
      </c>
      <c r="O81" s="57" t="n">
        <v>3777946000000</v>
      </c>
      <c r="P81" s="57" t="n">
        <v>4000722000000</v>
      </c>
      <c r="Q81" s="57" t="n">
        <v>4272899000000</v>
      </c>
      <c r="R81" s="57" t="n">
        <v>4586766000000</v>
      </c>
      <c r="S81" s="57" t="n">
        <v>4937195000000</v>
      </c>
      <c r="T81" s="57" t="n">
        <v>5324666000000</v>
      </c>
      <c r="U81" s="57"/>
      <c r="V81" s="57"/>
      <c r="W81" s="57"/>
      <c r="X81" s="4"/>
    </row>
    <row r="82" customFormat="false" ht="15" hidden="false" customHeight="false" outlineLevel="0" collapsed="false">
      <c r="B82" s="0" t="s">
        <v>140</v>
      </c>
      <c r="C82" s="11"/>
      <c r="E82" s="0" t="n">
        <f aca="false">(E6/E81)*100</f>
        <v>17.0425988432464</v>
      </c>
      <c r="F82" s="0" t="n">
        <f aca="false">(F6/F81)*100</f>
        <v>18.848093758991</v>
      </c>
      <c r="G82" s="0" t="n">
        <f aca="false">(G6/G81)*100</f>
        <v>17.782368187965</v>
      </c>
      <c r="H82" s="0" t="n">
        <f aca="false">(H6/H81)*100</f>
        <v>15.3882842534769</v>
      </c>
      <c r="I82" s="38" t="n">
        <f aca="false">(I6/I81)*100</f>
        <v>15.6896420273746</v>
      </c>
      <c r="J82" s="0" t="n">
        <f aca="false">(J6/J81)*100</f>
        <v>17.965582281388</v>
      </c>
      <c r="K82" s="0" t="n">
        <f aca="false">(K6/K81)*100</f>
        <v>20.0839365658786</v>
      </c>
      <c r="L82" s="0" t="n">
        <f aca="false">(L6/L81)*100</f>
        <v>20.4807540325338</v>
      </c>
      <c r="M82" s="0" t="n">
        <f aca="false">(M6/M81)*100</f>
        <v>20.8680085725626</v>
      </c>
      <c r="N82" s="0" t="n">
        <f aca="false">(N6/N81)*100</f>
        <v>21.2212982879906</v>
      </c>
      <c r="O82" s="0" t="n">
        <f aca="false">(O6/O81)*100</f>
        <v>22.088722284543</v>
      </c>
      <c r="P82" s="0" t="n">
        <f aca="false">(P6/P81)*100</f>
        <v>22.3109728693971</v>
      </c>
      <c r="Q82" s="0" t="n">
        <f aca="false">(Q6/Q81)*100</f>
        <v>24.0913721574041</v>
      </c>
      <c r="R82" s="0" t="n">
        <f aca="false">(R6/R81)*100</f>
        <v>23.2952803783755</v>
      </c>
      <c r="S82" s="0" t="n">
        <f aca="false">(S6/S81)*100</f>
        <v>23.4343589831878</v>
      </c>
      <c r="T82" s="0" t="n">
        <f aca="false">(T6/T81)*100</f>
        <v>23.5169680126415</v>
      </c>
      <c r="U82" s="4"/>
      <c r="V82" s="4"/>
      <c r="W82" s="4"/>
      <c r="X82" s="4"/>
    </row>
    <row r="83" customFormat="false" ht="15" hidden="false" customHeight="false" outlineLevel="0" collapsed="false">
      <c r="B83" s="0" t="s">
        <v>141</v>
      </c>
      <c r="C83" s="11"/>
      <c r="E83" s="0" t="n">
        <f aca="false">(E22/E81)*100</f>
        <v>20.8780340120608</v>
      </c>
      <c r="F83" s="0" t="n">
        <f aca="false">(F22/F81)*100</f>
        <v>19.2517717795301</v>
      </c>
      <c r="G83" s="0" t="n">
        <f aca="false">(G22/G81)*100</f>
        <v>18.8841487022072</v>
      </c>
      <c r="H83" s="0" t="n">
        <f aca="false">(H22/H81)*100</f>
        <v>17.1283763420853</v>
      </c>
      <c r="I83" s="38" t="n">
        <f aca="false">(I22/I81)*100</f>
        <v>18.2711432305147</v>
      </c>
      <c r="J83" s="0" t="n">
        <f aca="false">(J22/J81)*100</f>
        <v>20.0023341703718</v>
      </c>
      <c r="K83" s="0" t="n">
        <f aca="false">(K22/K81)*100</f>
        <v>22.4209764571809</v>
      </c>
      <c r="L83" s="0" t="n">
        <f aca="false">(L22/L81)*100</f>
        <v>22.2379287422216</v>
      </c>
      <c r="M83" s="0" t="n">
        <f aca="false">(M22/M81)*100</f>
        <v>28.5550495583373</v>
      </c>
      <c r="N83" s="0" t="n">
        <f aca="false">(N22/N81)*100</f>
        <v>26.200774925633</v>
      </c>
      <c r="O83" s="0" t="n">
        <f aca="false">(O22/O81)*100</f>
        <v>24.9633001636339</v>
      </c>
      <c r="P83" s="0" t="n">
        <f aca="false">(P22/P81)*100</f>
        <v>23.9031854750218</v>
      </c>
      <c r="Q83" s="0" t="n">
        <f aca="false">(Q22/Q81)*100</f>
        <v>25.3715334717717</v>
      </c>
      <c r="R83" s="0" t="n">
        <f aca="false">(R22/R81)*100</f>
        <v>24.766905484169</v>
      </c>
      <c r="S83" s="0" t="n">
        <f aca="false">(S22/S81)*100</f>
        <v>25.7210825175023</v>
      </c>
      <c r="T83" s="0" t="n">
        <f aca="false">(T22/T81)*100</f>
        <v>25.4945568416873</v>
      </c>
      <c r="U83" s="4"/>
      <c r="V83" s="4"/>
      <c r="W83" s="4"/>
      <c r="X83" s="4"/>
    </row>
    <row r="84" customFormat="false" ht="15" hidden="false" customHeight="false" outlineLevel="0" collapsed="false">
      <c r="C84" s="11"/>
      <c r="Q84" s="55"/>
      <c r="U84" s="4"/>
      <c r="V84" s="4"/>
      <c r="W84" s="4"/>
      <c r="X84" s="4"/>
    </row>
    <row r="85" customFormat="false" ht="15" hidden="false" customHeight="false" outlineLevel="0" collapsed="false">
      <c r="C85" s="11"/>
      <c r="U85" s="4"/>
      <c r="V85" s="4"/>
      <c r="W85" s="4"/>
      <c r="X85" s="4"/>
    </row>
    <row r="86" customFormat="false" ht="13.5" hidden="false" customHeight="true" outlineLevel="0" collapsed="false">
      <c r="B86" s="0" t="s">
        <v>142</v>
      </c>
      <c r="D86" s="0" t="n">
        <f aca="false">IF(D44&lt;0, (D44/D22)*100)</f>
        <v>0</v>
      </c>
      <c r="E86" s="0" t="n">
        <f aca="false">IF(E44&lt;0, (E44/E22)*100)</f>
        <v>0</v>
      </c>
      <c r="F86" s="0" t="n">
        <f aca="false">IF(F44&lt;0, (F44/F22)*100)</f>
        <v>0</v>
      </c>
      <c r="G86" s="0" t="n">
        <f aca="false">IF(G44&lt;0, (G44/G22)*100)</f>
        <v>0</v>
      </c>
      <c r="H86" s="0" t="n">
        <f aca="false">IF(H44&lt;0, (H44/H22)*100)</f>
        <v>0</v>
      </c>
      <c r="I86" s="38" t="n">
        <f aca="false">IF(I44&lt;0, (I44/I22)*100)</f>
        <v>0</v>
      </c>
      <c r="J86" s="0" t="n">
        <f aca="false">IF(J44&lt;0, (J44/J22)*100)</f>
        <v>0</v>
      </c>
      <c r="K86" s="0" t="n">
        <f aca="false">IF(K44&lt;0, (K44/K22)*100)</f>
        <v>0</v>
      </c>
      <c r="L86" s="0" t="n">
        <f aca="false">IF(L44&lt;0, (L44/L22)*100)</f>
        <v>0</v>
      </c>
      <c r="M86" s="0" t="n">
        <f aca="false">IF(M44&lt;0, (M44/M22)*100)</f>
        <v>0</v>
      </c>
      <c r="N86" s="0" t="n">
        <f aca="false">IF(N44&lt;0, (N44/N22)*100)</f>
        <v>0</v>
      </c>
      <c r="O86" s="0" t="n">
        <f aca="false">IF(O44&lt;0, (O44/O22)*100)</f>
        <v>0</v>
      </c>
      <c r="P86" s="0" t="n">
        <f aca="false">IF(P44&lt;0, (P44/P22)*100)</f>
        <v>0</v>
      </c>
      <c r="Q86" s="0" t="n">
        <f aca="false">IF(Q44&lt;0, (Q44/Q22)*100)</f>
        <v>0</v>
      </c>
      <c r="R86" s="0" t="n">
        <f aca="false">IF(R44&lt;0, (R44/R22)*100)</f>
        <v>0</v>
      </c>
      <c r="S86" s="0" t="n">
        <f aca="false">IF(S44&lt;0, (S44/S22)*100)</f>
        <v>0</v>
      </c>
      <c r="T86" s="0" t="n">
        <f aca="false">IF(T44&lt;0, (T44/T22)*100)</f>
        <v>0</v>
      </c>
      <c r="U86" s="0" t="n">
        <f aca="false">IF(U44&lt;0, (U44/U22)*100)</f>
        <v>0</v>
      </c>
      <c r="V86" s="0" t="n">
        <f aca="false">IF(V44&lt;0, (V44/V22)*100)</f>
        <v>0</v>
      </c>
      <c r="W86" s="0" t="n">
        <f aca="false">IF(W44&lt;0, (W44/W22)*100)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X9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8.4744897959184"/>
    <col collapsed="false" hidden="false" max="2" min="2" style="0" width="59.6683673469388"/>
    <col collapsed="false" hidden="false" max="3" min="3" style="0" width="20.5204081632653"/>
    <col collapsed="false" hidden="false" max="4" min="4" style="0" width="17.280612244898"/>
    <col collapsed="false" hidden="false" max="5" min="5" style="0" width="16.469387755102"/>
    <col collapsed="false" hidden="false" max="6" min="6" style="0" width="17.280612244898"/>
    <col collapsed="false" hidden="false" max="9" min="7" style="0" width="18.765306122449"/>
    <col collapsed="false" hidden="false" max="11" min="10" style="0" width="19.4387755102041"/>
    <col collapsed="false" hidden="false" max="19" min="12" style="0" width="19.7091836734694"/>
    <col collapsed="false" hidden="false" max="1025" min="20" style="0" width="8.50510204081633"/>
  </cols>
  <sheetData>
    <row r="1" customFormat="false" ht="15" hidden="false" customHeight="false" outlineLevel="0" collapsed="false">
      <c r="A1" s="59" t="s">
        <v>587</v>
      </c>
      <c r="B1" s="2" t="s">
        <v>588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589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178" t="n">
        <v>2000</v>
      </c>
      <c r="E3" s="178" t="n">
        <v>2001</v>
      </c>
      <c r="F3" s="178"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178" t="s">
        <v>5</v>
      </c>
      <c r="E4" s="178" t="s">
        <v>6</v>
      </c>
      <c r="F4" s="178"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79"/>
      <c r="D5" s="178" t="s">
        <v>28</v>
      </c>
      <c r="E5" s="178" t="s">
        <v>28</v>
      </c>
      <c r="F5" s="178" t="s">
        <v>28</v>
      </c>
      <c r="G5" s="4" t="s">
        <v>28</v>
      </c>
      <c r="H5" s="4" t="s">
        <v>28</v>
      </c>
      <c r="I5" s="3" t="s">
        <v>29</v>
      </c>
      <c r="J5" s="3" t="s">
        <v>28</v>
      </c>
      <c r="K5" s="3" t="s">
        <v>28</v>
      </c>
      <c r="L5" s="3" t="s">
        <v>28</v>
      </c>
      <c r="M5" s="3" t="s">
        <v>28</v>
      </c>
      <c r="N5" s="3" t="s">
        <v>28</v>
      </c>
      <c r="O5" s="3" t="s">
        <v>28</v>
      </c>
      <c r="P5" s="3" t="s">
        <v>340</v>
      </c>
      <c r="Q5" s="4" t="s">
        <v>31</v>
      </c>
      <c r="R5" s="4" t="s">
        <v>31</v>
      </c>
      <c r="S5" s="4" t="s">
        <v>31</v>
      </c>
      <c r="T5" s="4" t="s">
        <v>31</v>
      </c>
      <c r="U5" s="4" t="s">
        <v>31</v>
      </c>
      <c r="V5" s="4" t="s">
        <v>31</v>
      </c>
      <c r="W5" s="4" t="s">
        <v>31</v>
      </c>
      <c r="X5" s="4" t="s">
        <v>31</v>
      </c>
    </row>
    <row r="6" s="13" customFormat="true" ht="16.5" hidden="false" customHeight="false" outlineLevel="0" collapsed="false">
      <c r="A6" s="32" t="s">
        <v>32</v>
      </c>
      <c r="B6" s="98" t="s">
        <v>590</v>
      </c>
      <c r="C6" s="63" t="s">
        <v>34</v>
      </c>
      <c r="D6" s="103"/>
      <c r="E6" s="103"/>
      <c r="F6" s="103"/>
      <c r="G6" s="100" t="n">
        <v>1912000000</v>
      </c>
      <c r="H6" s="100" t="n">
        <v>2288000000</v>
      </c>
      <c r="I6" s="100" t="n">
        <v>3143000000</v>
      </c>
      <c r="J6" s="100" t="n">
        <v>5253000000</v>
      </c>
      <c r="K6" s="16" t="n">
        <v>8007000000</v>
      </c>
      <c r="L6" s="16" t="n">
        <v>19426000000</v>
      </c>
      <c r="M6" s="102" t="n">
        <v>14368000000</v>
      </c>
      <c r="N6" s="102" t="n">
        <v>19386000000</v>
      </c>
      <c r="O6" s="102" t="n">
        <v>23292000000</v>
      </c>
      <c r="P6" s="102" t="n">
        <v>21832000000</v>
      </c>
      <c r="Q6" s="102" t="n">
        <v>22807000000</v>
      </c>
      <c r="R6" s="102" t="n">
        <v>24153000000</v>
      </c>
      <c r="S6" s="102" t="n">
        <v>24385000000</v>
      </c>
    </row>
    <row r="7" customFormat="false" ht="16.5" hidden="false" customHeight="false" outlineLevel="0" collapsed="false">
      <c r="A7" s="30" t="s">
        <v>35</v>
      </c>
      <c r="B7" s="30" t="s">
        <v>591</v>
      </c>
      <c r="C7" s="20" t="s">
        <v>37</v>
      </c>
      <c r="D7" s="103"/>
      <c r="E7" s="103"/>
      <c r="F7" s="103"/>
      <c r="G7" s="100" t="n">
        <v>1906000000</v>
      </c>
      <c r="H7" s="100" t="n">
        <v>2288000000</v>
      </c>
      <c r="I7" s="100" t="n">
        <v>3132000000</v>
      </c>
      <c r="J7" s="100" t="n">
        <v>5248000000</v>
      </c>
      <c r="K7" s="16" t="n">
        <v>8007000000</v>
      </c>
      <c r="L7" s="16" t="n">
        <v>19426000000</v>
      </c>
      <c r="M7" s="16" t="n">
        <v>14368000000</v>
      </c>
      <c r="N7" s="16" t="n">
        <v>19383000000</v>
      </c>
      <c r="O7" s="16" t="n">
        <v>23285000000</v>
      </c>
      <c r="P7" s="16" t="n">
        <v>21832000000</v>
      </c>
      <c r="Q7" s="16" t="n">
        <v>22807000000</v>
      </c>
      <c r="R7" s="16" t="n">
        <v>24153000000</v>
      </c>
      <c r="S7" s="16" t="n">
        <v>24385000000</v>
      </c>
      <c r="T7" s="4"/>
      <c r="U7" s="4"/>
      <c r="V7" s="4"/>
      <c r="W7" s="4"/>
      <c r="X7" s="4"/>
    </row>
    <row r="8" customFormat="false" ht="16.5" hidden="false" customHeight="false" outlineLevel="0" collapsed="false">
      <c r="A8" s="27" t="s">
        <v>38</v>
      </c>
      <c r="B8" s="29" t="s">
        <v>293</v>
      </c>
      <c r="C8" s="49" t="s">
        <v>40</v>
      </c>
      <c r="D8" s="103"/>
      <c r="E8" s="103"/>
      <c r="F8" s="103"/>
      <c r="G8" s="100" t="n">
        <v>1099000000</v>
      </c>
      <c r="H8" s="100" t="n">
        <v>1317000000</v>
      </c>
      <c r="I8" s="100" t="n">
        <v>1902000000</v>
      </c>
      <c r="J8" s="100" t="n">
        <v>3341000000</v>
      </c>
      <c r="K8" s="16" t="n">
        <v>5635000000</v>
      </c>
      <c r="L8" s="16" t="n">
        <v>7176000000</v>
      </c>
      <c r="M8" s="16" t="n">
        <v>5591000000</v>
      </c>
      <c r="N8" s="16" t="n">
        <v>5834000000</v>
      </c>
      <c r="O8" s="16" t="n">
        <v>7016000000</v>
      </c>
      <c r="P8" s="16" t="n">
        <v>7004000000</v>
      </c>
      <c r="Q8" s="16" t="n">
        <v>7739000000</v>
      </c>
      <c r="R8" s="16" t="n">
        <v>8252000000</v>
      </c>
      <c r="S8" s="16" t="n">
        <v>9097000000</v>
      </c>
      <c r="T8" s="4"/>
      <c r="U8" s="4"/>
      <c r="V8" s="4"/>
      <c r="W8" s="4"/>
      <c r="X8" s="4"/>
    </row>
    <row r="9" customFormat="false" ht="16.5" hidden="false" customHeight="false" outlineLevel="0" collapsed="false">
      <c r="A9" s="45" t="s">
        <v>592</v>
      </c>
      <c r="B9" s="105" t="s">
        <v>593</v>
      </c>
      <c r="C9" s="3" t="s">
        <v>43</v>
      </c>
      <c r="D9" s="103"/>
      <c r="E9" s="103"/>
      <c r="F9" s="103"/>
      <c r="G9" s="100" t="n">
        <v>329000000</v>
      </c>
      <c r="H9" s="100" t="n">
        <v>445000000</v>
      </c>
      <c r="I9" s="100" t="n">
        <v>673000000</v>
      </c>
      <c r="J9" s="100" t="n">
        <v>1768000000</v>
      </c>
      <c r="K9" s="16" t="n">
        <v>3046000000</v>
      </c>
      <c r="L9" s="16" t="n">
        <v>3490000000</v>
      </c>
      <c r="M9" s="16" t="n">
        <v>1911000000</v>
      </c>
      <c r="N9" s="16" t="n">
        <v>2020000000</v>
      </c>
      <c r="O9" s="16" t="n">
        <v>2850000000</v>
      </c>
      <c r="P9" s="16" t="n">
        <v>3065000000</v>
      </c>
      <c r="Q9" s="16" t="n">
        <v>3038000000</v>
      </c>
      <c r="R9" s="16" t="n">
        <v>3008000000</v>
      </c>
      <c r="S9" s="16" t="n">
        <v>3067000000</v>
      </c>
      <c r="T9" s="4"/>
      <c r="U9" s="4"/>
      <c r="V9" s="4"/>
      <c r="W9" s="4"/>
      <c r="X9" s="4"/>
    </row>
    <row r="10" customFormat="false" ht="16.5" hidden="false" customHeight="false" outlineLevel="0" collapsed="false">
      <c r="A10" s="45" t="s">
        <v>594</v>
      </c>
      <c r="B10" s="106" t="s">
        <v>595</v>
      </c>
      <c r="C10" s="0" t="s">
        <v>596</v>
      </c>
      <c r="D10" s="103"/>
      <c r="E10" s="103"/>
      <c r="F10" s="103"/>
      <c r="G10" s="100" t="n">
        <v>150000000</v>
      </c>
      <c r="H10" s="100" t="n">
        <v>222000000</v>
      </c>
      <c r="I10" s="100" t="n">
        <v>317000000</v>
      </c>
      <c r="J10" s="100" t="n">
        <v>407000000</v>
      </c>
      <c r="K10" s="16"/>
      <c r="L10" s="16"/>
      <c r="M10" s="16"/>
      <c r="N10" s="16"/>
      <c r="O10" s="16"/>
      <c r="P10" s="16"/>
      <c r="Q10" s="16"/>
      <c r="R10" s="16"/>
      <c r="S10" s="16"/>
      <c r="T10" s="4"/>
      <c r="U10" s="4"/>
      <c r="V10" s="4"/>
      <c r="W10" s="4"/>
      <c r="X10" s="4"/>
    </row>
    <row r="11" customFormat="false" ht="16.5" hidden="false" customHeight="false" outlineLevel="0" collapsed="false">
      <c r="A11" s="45" t="s">
        <v>597</v>
      </c>
      <c r="B11" s="106" t="s">
        <v>598</v>
      </c>
      <c r="C11" s="0" t="s">
        <v>596</v>
      </c>
      <c r="D11" s="103"/>
      <c r="E11" s="103"/>
      <c r="F11" s="103"/>
      <c r="G11" s="100" t="n">
        <v>178000000</v>
      </c>
      <c r="H11" s="100" t="n">
        <v>223000000</v>
      </c>
      <c r="I11" s="100" t="n">
        <v>355000000</v>
      </c>
      <c r="J11" s="100" t="n">
        <v>1361000000</v>
      </c>
      <c r="K11" s="16"/>
      <c r="L11" s="16"/>
      <c r="M11" s="16"/>
      <c r="N11" s="16"/>
      <c r="O11" s="16"/>
      <c r="P11" s="16"/>
      <c r="Q11" s="16"/>
      <c r="R11" s="16"/>
      <c r="S11" s="16"/>
      <c r="T11" s="4"/>
      <c r="U11" s="4"/>
      <c r="V11" s="4"/>
      <c r="W11" s="4"/>
      <c r="X11" s="4"/>
    </row>
    <row r="12" customFormat="false" ht="16.5" hidden="false" customHeight="false" outlineLevel="0" collapsed="false">
      <c r="A12" s="45" t="s">
        <v>599</v>
      </c>
      <c r="B12" s="105" t="s">
        <v>600</v>
      </c>
      <c r="C12" s="3" t="s">
        <v>43</v>
      </c>
      <c r="D12" s="103"/>
      <c r="E12" s="103"/>
      <c r="F12" s="103"/>
      <c r="G12" s="100" t="n">
        <v>149000000</v>
      </c>
      <c r="H12" s="100" t="n">
        <v>182000000</v>
      </c>
      <c r="I12" s="100" t="n">
        <v>198000000</v>
      </c>
      <c r="J12" s="100" t="n">
        <v>294000000</v>
      </c>
      <c r="K12" s="16" t="n">
        <v>551000000</v>
      </c>
      <c r="L12" s="16" t="n">
        <v>599000000</v>
      </c>
      <c r="M12" s="16" t="n">
        <v>582000000</v>
      </c>
      <c r="N12" s="16" t="n">
        <v>697000000</v>
      </c>
      <c r="O12" s="16" t="n">
        <v>744000000</v>
      </c>
      <c r="P12" s="16" t="n">
        <v>158000000</v>
      </c>
      <c r="Q12" s="16" t="n">
        <v>380000000</v>
      </c>
      <c r="R12" s="16" t="n">
        <v>407000000</v>
      </c>
      <c r="S12" s="16" t="n">
        <v>436000000</v>
      </c>
      <c r="T12" s="4"/>
      <c r="U12" s="4"/>
      <c r="V12" s="4"/>
      <c r="W12" s="4"/>
      <c r="X12" s="4"/>
    </row>
    <row r="13" customFormat="false" ht="16.5" hidden="false" customHeight="false" outlineLevel="0" collapsed="false">
      <c r="A13" s="45" t="s">
        <v>601</v>
      </c>
      <c r="B13" s="105" t="s">
        <v>602</v>
      </c>
      <c r="C13" s="3" t="s">
        <v>43</v>
      </c>
      <c r="D13" s="103"/>
      <c r="E13" s="103"/>
      <c r="F13" s="103"/>
      <c r="G13" s="100" t="n">
        <v>410000000</v>
      </c>
      <c r="H13" s="100" t="n">
        <v>453000000</v>
      </c>
      <c r="I13" s="100" t="n">
        <v>600000000</v>
      </c>
      <c r="J13" s="100" t="n">
        <v>738000000</v>
      </c>
      <c r="K13" s="16" t="n">
        <v>1179000000</v>
      </c>
      <c r="L13" s="16" t="n">
        <v>1911000000</v>
      </c>
      <c r="M13" s="16" t="n">
        <v>2013000000</v>
      </c>
      <c r="N13" s="16" t="n">
        <v>2082000000</v>
      </c>
      <c r="O13" s="16" t="n">
        <v>2223000000</v>
      </c>
      <c r="P13" s="16" t="n">
        <v>2367000000</v>
      </c>
      <c r="Q13" s="16" t="n">
        <v>2688000000</v>
      </c>
      <c r="R13" s="16" t="n">
        <v>3041000000</v>
      </c>
      <c r="S13" s="16" t="n">
        <v>3487000000</v>
      </c>
      <c r="T13" s="4"/>
      <c r="U13" s="4"/>
      <c r="V13" s="4"/>
      <c r="W13" s="4"/>
      <c r="X13" s="4"/>
    </row>
    <row r="14" customFormat="false" ht="16.5" hidden="false" customHeight="false" outlineLevel="0" collapsed="false">
      <c r="A14" s="106" t="s">
        <v>199</v>
      </c>
      <c r="B14" s="106" t="s">
        <v>199</v>
      </c>
      <c r="C14" s="3" t="s">
        <v>603</v>
      </c>
      <c r="D14" s="46"/>
      <c r="E14" s="46"/>
      <c r="F14" s="46"/>
      <c r="G14" s="100" t="n">
        <v>266000000</v>
      </c>
      <c r="H14" s="100" t="n">
        <v>281000000</v>
      </c>
      <c r="I14" s="100" t="n">
        <v>346000000</v>
      </c>
      <c r="J14" s="100" t="n">
        <v>386000000</v>
      </c>
      <c r="K14" s="16"/>
      <c r="L14" s="16"/>
      <c r="M14" s="16"/>
      <c r="N14" s="16"/>
      <c r="O14" s="16"/>
      <c r="P14" s="16"/>
      <c r="Q14" s="16"/>
      <c r="R14" s="16"/>
      <c r="S14" s="16"/>
      <c r="T14" s="4"/>
      <c r="U14" s="4"/>
      <c r="V14" s="4"/>
      <c r="W14" s="4"/>
      <c r="X14" s="4"/>
    </row>
    <row r="15" customFormat="false" ht="16.5" hidden="false" customHeight="false" outlineLevel="0" collapsed="false">
      <c r="A15" s="106" t="s">
        <v>604</v>
      </c>
      <c r="B15" s="106" t="s">
        <v>604</v>
      </c>
      <c r="C15" s="3" t="s">
        <v>603</v>
      </c>
      <c r="D15" s="46"/>
      <c r="E15" s="46"/>
      <c r="F15" s="46"/>
      <c r="G15" s="100" t="n">
        <v>144000000</v>
      </c>
      <c r="H15" s="100" t="n">
        <v>171000000</v>
      </c>
      <c r="I15" s="100" t="n">
        <v>254000000</v>
      </c>
      <c r="J15" s="100" t="n">
        <v>351000000</v>
      </c>
      <c r="K15" s="16"/>
      <c r="L15" s="16"/>
      <c r="M15" s="16"/>
      <c r="N15" s="16"/>
      <c r="O15" s="16"/>
      <c r="P15" s="16"/>
      <c r="Q15" s="16"/>
      <c r="R15" s="16"/>
      <c r="S15" s="16"/>
      <c r="T15" s="4"/>
      <c r="U15" s="4"/>
      <c r="V15" s="4"/>
      <c r="W15" s="4"/>
      <c r="X15" s="4"/>
    </row>
    <row r="16" customFormat="false" ht="16.5" hidden="false" customHeight="false" outlineLevel="0" collapsed="false">
      <c r="A16" s="45" t="s">
        <v>605</v>
      </c>
      <c r="B16" s="105" t="s">
        <v>606</v>
      </c>
      <c r="C16" s="3" t="s">
        <v>43</v>
      </c>
      <c r="D16" s="103"/>
      <c r="E16" s="103"/>
      <c r="F16" s="103"/>
      <c r="G16" s="100" t="n">
        <v>67000000</v>
      </c>
      <c r="H16" s="100" t="n">
        <v>72000000</v>
      </c>
      <c r="I16" s="100" t="n">
        <v>141000000</v>
      </c>
      <c r="J16" s="100" t="n">
        <v>187000000</v>
      </c>
      <c r="K16" s="16" t="n">
        <v>403000000</v>
      </c>
      <c r="L16" s="16" t="n">
        <v>487000000</v>
      </c>
      <c r="M16" s="16" t="n">
        <v>485000000</v>
      </c>
      <c r="N16" s="16" t="n">
        <v>515000000</v>
      </c>
      <c r="O16" s="16" t="n">
        <v>480000000</v>
      </c>
      <c r="P16" s="16" t="n">
        <v>531000000</v>
      </c>
      <c r="Q16" s="16" t="n">
        <v>607000000</v>
      </c>
      <c r="R16" s="16" t="n">
        <v>665000000</v>
      </c>
      <c r="S16" s="16" t="n">
        <v>746000000</v>
      </c>
      <c r="T16" s="4"/>
      <c r="U16" s="4"/>
      <c r="V16" s="4"/>
      <c r="W16" s="4"/>
      <c r="X16" s="4"/>
    </row>
    <row r="17" customFormat="false" ht="16.5" hidden="false" customHeight="false" outlineLevel="0" collapsed="false">
      <c r="A17" s="45" t="s">
        <v>607</v>
      </c>
      <c r="B17" s="105" t="s">
        <v>608</v>
      </c>
      <c r="C17" s="3" t="s">
        <v>43</v>
      </c>
      <c r="D17" s="103"/>
      <c r="E17" s="103"/>
      <c r="F17" s="103"/>
      <c r="G17" s="100" t="n">
        <v>93000000</v>
      </c>
      <c r="H17" s="100" t="n">
        <v>101000000</v>
      </c>
      <c r="I17" s="100" t="n">
        <v>205000000</v>
      </c>
      <c r="J17" s="100" t="n">
        <v>239000000</v>
      </c>
      <c r="K17" s="16" t="n">
        <v>288000000</v>
      </c>
      <c r="L17" s="16" t="n">
        <v>450000000</v>
      </c>
      <c r="M17" s="16" t="n">
        <v>421000000</v>
      </c>
      <c r="N17" s="16" t="n">
        <v>292000000</v>
      </c>
      <c r="O17" s="16" t="n">
        <v>440000000</v>
      </c>
      <c r="P17" s="16" t="n">
        <v>590000000</v>
      </c>
      <c r="Q17" s="16" t="n">
        <v>686000000</v>
      </c>
      <c r="R17" s="16" t="n">
        <v>750000000</v>
      </c>
      <c r="S17" s="16" t="n">
        <v>933000000</v>
      </c>
      <c r="T17" s="4"/>
      <c r="U17" s="4"/>
      <c r="V17" s="4"/>
      <c r="W17" s="4"/>
      <c r="X17" s="4"/>
    </row>
    <row r="18" customFormat="false" ht="16.5" hidden="false" customHeight="false" outlineLevel="0" collapsed="false">
      <c r="B18" s="45" t="s">
        <v>609</v>
      </c>
      <c r="D18" s="46"/>
      <c r="E18" s="46"/>
      <c r="F18" s="46"/>
      <c r="G18" s="100" t="n">
        <v>25000000</v>
      </c>
      <c r="H18" s="100"/>
      <c r="I18" s="100"/>
      <c r="J18" s="100"/>
      <c r="K18" s="16"/>
      <c r="L18" s="16"/>
      <c r="M18" s="16"/>
      <c r="N18" s="16"/>
      <c r="O18" s="16"/>
      <c r="P18" s="16"/>
      <c r="Q18" s="16"/>
      <c r="R18" s="16"/>
      <c r="S18" s="16"/>
      <c r="T18" s="4"/>
      <c r="U18" s="4"/>
      <c r="V18" s="4"/>
      <c r="W18" s="4"/>
      <c r="X18" s="4"/>
    </row>
    <row r="19" customFormat="false" ht="16.5" hidden="false" customHeight="false" outlineLevel="0" collapsed="false">
      <c r="A19" s="45" t="s">
        <v>48</v>
      </c>
      <c r="B19" s="105" t="s">
        <v>610</v>
      </c>
      <c r="C19" s="3" t="s">
        <v>43</v>
      </c>
      <c r="D19" s="103"/>
      <c r="E19" s="103"/>
      <c r="F19" s="103"/>
      <c r="G19" s="100" t="n">
        <v>52000000</v>
      </c>
      <c r="H19" s="100" t="n">
        <v>64000000</v>
      </c>
      <c r="I19" s="100" t="n">
        <v>85000000</v>
      </c>
      <c r="J19" s="100" t="n">
        <v>115000000</v>
      </c>
      <c r="K19" s="16" t="n">
        <v>167000000</v>
      </c>
      <c r="L19" s="16" t="n">
        <v>240000000</v>
      </c>
      <c r="M19" s="16" t="n">
        <v>179000000</v>
      </c>
      <c r="N19" s="16" t="n">
        <v>227000000</v>
      </c>
      <c r="O19" s="16" t="n">
        <v>280000000</v>
      </c>
      <c r="P19" s="16" t="n">
        <v>293000000</v>
      </c>
      <c r="Q19" s="16" t="n">
        <v>340000000</v>
      </c>
      <c r="R19" s="16" t="n">
        <v>381000000</v>
      </c>
      <c r="S19" s="16" t="n">
        <v>428000000</v>
      </c>
      <c r="T19" s="4"/>
      <c r="U19" s="4"/>
      <c r="V19" s="4"/>
      <c r="W19" s="4"/>
      <c r="X19" s="4"/>
    </row>
    <row r="20" customFormat="false" ht="16.5" hidden="false" customHeight="false" outlineLevel="0" collapsed="false">
      <c r="A20" s="27" t="s">
        <v>611</v>
      </c>
      <c r="B20" s="29" t="s">
        <v>612</v>
      </c>
      <c r="C20" s="49" t="s">
        <v>40</v>
      </c>
      <c r="D20" s="103"/>
      <c r="E20" s="103"/>
      <c r="F20" s="103"/>
      <c r="G20" s="100" t="n">
        <v>413000000</v>
      </c>
      <c r="H20" s="100" t="n">
        <v>592000000</v>
      </c>
      <c r="I20" s="100" t="n">
        <v>938000000</v>
      </c>
      <c r="J20" s="100" t="n">
        <v>1499000000</v>
      </c>
      <c r="K20" s="16" t="n">
        <v>2209000000</v>
      </c>
      <c r="L20" s="16" t="n">
        <v>12250000000</v>
      </c>
      <c r="M20" s="16" t="n">
        <v>8777000000</v>
      </c>
      <c r="N20" s="16" t="n">
        <v>13549000000</v>
      </c>
      <c r="O20" s="16" t="n">
        <v>16269000000</v>
      </c>
      <c r="P20" s="16" t="n">
        <v>14828000000</v>
      </c>
      <c r="Q20" s="16" t="n">
        <v>15067000000</v>
      </c>
      <c r="R20" s="16" t="n">
        <v>15901000000</v>
      </c>
      <c r="S20" s="16" t="n">
        <v>15287000000</v>
      </c>
      <c r="T20" s="4"/>
      <c r="U20" s="4"/>
      <c r="V20" s="4"/>
      <c r="W20" s="4"/>
      <c r="X20" s="4"/>
    </row>
    <row r="21" customFormat="false" ht="15" hidden="false" customHeight="false" outlineLevel="0" collapsed="false">
      <c r="A21" s="135" t="s">
        <v>613</v>
      </c>
      <c r="B21" s="135" t="s">
        <v>613</v>
      </c>
      <c r="C21" s="20" t="s">
        <v>182</v>
      </c>
      <c r="D21" s="103"/>
      <c r="E21" s="103"/>
      <c r="F21" s="103"/>
      <c r="G21" s="103" t="n">
        <f aca="false">G20-G22</f>
        <v>171000000</v>
      </c>
      <c r="H21" s="103" t="n">
        <f aca="false">H20-H22</f>
        <v>289000000</v>
      </c>
      <c r="I21" s="103" t="n">
        <f aca="false">I20-I22</f>
        <v>342000000</v>
      </c>
      <c r="J21" s="103" t="n">
        <f aca="false">J20-J22</f>
        <v>515000000</v>
      </c>
      <c r="K21" s="103" t="n">
        <f aca="false">K20-K22</f>
        <v>338000000</v>
      </c>
      <c r="L21" s="103" t="n">
        <f aca="false">L20-L22</f>
        <v>385000000</v>
      </c>
      <c r="M21" s="103" t="n">
        <f aca="false">M20-M22</f>
        <v>503000000</v>
      </c>
      <c r="N21" s="103" t="n">
        <f aca="false">N20-N22</f>
        <v>462000000</v>
      </c>
      <c r="O21" s="103" t="n">
        <f aca="false">O20-O22</f>
        <v>748000000</v>
      </c>
      <c r="P21" s="103" t="n">
        <f aca="false">P20-P22</f>
        <v>645000000</v>
      </c>
      <c r="Q21" s="103" t="n">
        <f aca="false">Q20-Q22</f>
        <v>935000000</v>
      </c>
      <c r="R21" s="103" t="n">
        <f aca="false">R20-R22</f>
        <v>1027000000</v>
      </c>
      <c r="S21" s="103" t="n">
        <f aca="false">S20-S22</f>
        <v>1134000000</v>
      </c>
      <c r="T21" s="4"/>
      <c r="U21" s="4"/>
      <c r="V21" s="4"/>
      <c r="W21" s="4"/>
      <c r="X21" s="4"/>
    </row>
    <row r="22" customFormat="false" ht="16.5" hidden="false" customHeight="false" outlineLevel="0" collapsed="false">
      <c r="A22" s="45" t="s">
        <v>614</v>
      </c>
      <c r="B22" s="180" t="s">
        <v>615</v>
      </c>
      <c r="C22" s="20" t="s">
        <v>182</v>
      </c>
      <c r="D22" s="103"/>
      <c r="E22" s="103"/>
      <c r="F22" s="103"/>
      <c r="G22" s="100" t="n">
        <v>242000000</v>
      </c>
      <c r="H22" s="100" t="n">
        <v>303000000</v>
      </c>
      <c r="I22" s="100" t="n">
        <v>596000000</v>
      </c>
      <c r="J22" s="100" t="n">
        <v>984000000</v>
      </c>
      <c r="K22" s="16" t="n">
        <v>1871000000</v>
      </c>
      <c r="L22" s="16" t="n">
        <v>11865000000</v>
      </c>
      <c r="M22" s="16" t="n">
        <v>8274000000</v>
      </c>
      <c r="N22" s="16" t="n">
        <v>13087000000</v>
      </c>
      <c r="O22" s="16" t="n">
        <v>15521000000</v>
      </c>
      <c r="P22" s="16" t="n">
        <v>14183000000</v>
      </c>
      <c r="Q22" s="16" t="n">
        <v>14132000000</v>
      </c>
      <c r="R22" s="16" t="n">
        <v>14874000000</v>
      </c>
      <c r="S22" s="16" t="n">
        <v>14153000000</v>
      </c>
      <c r="T22" s="4"/>
      <c r="U22" s="4"/>
      <c r="V22" s="4"/>
      <c r="W22" s="4"/>
      <c r="X22" s="4"/>
    </row>
    <row r="23" customFormat="false" ht="16.5" hidden="false" customHeight="false" outlineLevel="0" collapsed="false">
      <c r="A23" s="27" t="s">
        <v>616</v>
      </c>
      <c r="B23" s="27" t="s">
        <v>617</v>
      </c>
      <c r="C23" s="49" t="s">
        <v>40</v>
      </c>
      <c r="D23" s="46"/>
      <c r="E23" s="46"/>
      <c r="F23" s="46"/>
      <c r="G23" s="100" t="n">
        <v>394000000</v>
      </c>
      <c r="H23" s="100" t="n">
        <v>379000000</v>
      </c>
      <c r="I23" s="100" t="n">
        <v>292000000</v>
      </c>
      <c r="J23" s="100" t="n">
        <v>408000000</v>
      </c>
      <c r="K23" s="16" t="n">
        <v>163000000</v>
      </c>
      <c r="L23" s="16"/>
      <c r="M23" s="16"/>
      <c r="N23" s="16"/>
      <c r="O23" s="16"/>
      <c r="P23" s="16"/>
      <c r="Q23" s="16"/>
      <c r="R23" s="16"/>
      <c r="S23" s="16"/>
      <c r="T23" s="4"/>
      <c r="U23" s="4"/>
      <c r="V23" s="4"/>
      <c r="W23" s="4"/>
      <c r="X23" s="4"/>
    </row>
    <row r="24" customFormat="false" ht="16.5" hidden="false" customHeight="false" outlineLevel="0" collapsed="false">
      <c r="A24" s="19" t="s">
        <v>52</v>
      </c>
      <c r="B24" s="30" t="s">
        <v>618</v>
      </c>
      <c r="C24" s="20" t="s">
        <v>37</v>
      </c>
      <c r="D24" s="103"/>
      <c r="E24" s="103"/>
      <c r="F24" s="103"/>
      <c r="G24" s="100" t="n">
        <v>6000000</v>
      </c>
      <c r="H24" s="100" t="n">
        <v>0</v>
      </c>
      <c r="I24" s="100" t="n">
        <v>11000000</v>
      </c>
      <c r="J24" s="100" t="n">
        <v>5000000</v>
      </c>
      <c r="K24" s="16" t="n">
        <v>0</v>
      </c>
      <c r="L24" s="16" t="n">
        <v>0</v>
      </c>
      <c r="M24" s="16" t="n">
        <v>0</v>
      </c>
      <c r="N24" s="16" t="n">
        <v>3000000</v>
      </c>
      <c r="O24" s="16" t="n">
        <v>7000000</v>
      </c>
      <c r="P24" s="16" t="n">
        <v>0</v>
      </c>
      <c r="Q24" s="16" t="n">
        <v>0</v>
      </c>
      <c r="R24" s="16" t="n">
        <v>0</v>
      </c>
      <c r="S24" s="16" t="n">
        <v>0</v>
      </c>
      <c r="T24" s="4"/>
      <c r="U24" s="4"/>
      <c r="V24" s="4"/>
      <c r="W24" s="4"/>
      <c r="X24" s="4"/>
    </row>
    <row r="25" s="13" customFormat="true" ht="16.5" hidden="false" customHeight="false" outlineLevel="0" collapsed="false">
      <c r="A25" s="32" t="s">
        <v>188</v>
      </c>
      <c r="B25" s="98" t="s">
        <v>309</v>
      </c>
      <c r="C25" s="63" t="s">
        <v>34</v>
      </c>
      <c r="D25" s="103"/>
      <c r="E25" s="103"/>
      <c r="F25" s="103"/>
      <c r="G25" s="100" t="n">
        <v>2038000000</v>
      </c>
      <c r="H25" s="100" t="n">
        <v>2207000000</v>
      </c>
      <c r="I25" s="100" t="n">
        <v>2839000000</v>
      </c>
      <c r="J25" s="100" t="n">
        <v>5134000000</v>
      </c>
      <c r="K25" s="16" t="n">
        <v>7356000000</v>
      </c>
      <c r="L25" s="16" t="n">
        <v>11829000000</v>
      </c>
      <c r="M25" s="102" t="n">
        <v>12028000000</v>
      </c>
      <c r="N25" s="102" t="n">
        <v>13450000000</v>
      </c>
      <c r="O25" s="102" t="n">
        <v>17368000000</v>
      </c>
      <c r="P25" s="102" t="n">
        <v>19782000000</v>
      </c>
      <c r="Q25" s="102" t="n">
        <v>22332000000</v>
      </c>
      <c r="R25" s="102" t="n">
        <v>24130000000</v>
      </c>
      <c r="S25" s="102" t="n">
        <v>26387000000</v>
      </c>
    </row>
    <row r="26" customFormat="false" ht="16.5" hidden="false" customHeight="false" outlineLevel="0" collapsed="false">
      <c r="A26" s="49" t="s">
        <v>619</v>
      </c>
      <c r="B26" s="30" t="s">
        <v>310</v>
      </c>
      <c r="C26" s="49" t="s">
        <v>191</v>
      </c>
      <c r="D26" s="103"/>
      <c r="E26" s="103"/>
      <c r="F26" s="103"/>
      <c r="G26" s="100" t="n">
        <v>1610000000</v>
      </c>
      <c r="H26" s="100" t="n">
        <v>1858000000</v>
      </c>
      <c r="I26" s="100" t="n">
        <v>2281000000</v>
      </c>
      <c r="J26" s="100" t="n">
        <v>3442000000</v>
      </c>
      <c r="K26" s="16" t="n">
        <v>4595000000</v>
      </c>
      <c r="L26" s="16" t="n">
        <v>6816000000</v>
      </c>
      <c r="M26" s="16" t="n">
        <v>7649000000</v>
      </c>
      <c r="N26" s="16" t="n">
        <v>8157000000</v>
      </c>
      <c r="O26" s="16" t="n">
        <v>9160000000</v>
      </c>
      <c r="P26" s="16" t="n">
        <v>11108000000</v>
      </c>
      <c r="Q26" s="16" t="n">
        <v>12360000000</v>
      </c>
      <c r="R26" s="16" t="n">
        <v>13680000000</v>
      </c>
      <c r="S26" s="16" t="n">
        <v>15272000000</v>
      </c>
      <c r="T26" s="4"/>
      <c r="U26" s="4"/>
      <c r="V26" s="4"/>
      <c r="W26" s="4"/>
      <c r="X26" s="4"/>
    </row>
    <row r="27" customFormat="false" ht="16.5" hidden="false" customHeight="false" outlineLevel="0" collapsed="false">
      <c r="B27" s="30" t="s">
        <v>620</v>
      </c>
      <c r="D27" s="103"/>
      <c r="E27" s="103"/>
      <c r="F27" s="103"/>
      <c r="G27" s="100" t="n">
        <v>1199000000</v>
      </c>
      <c r="H27" s="100" t="n">
        <v>1459000000</v>
      </c>
      <c r="I27" s="100" t="n">
        <v>1973000000</v>
      </c>
      <c r="J27" s="100" t="n">
        <v>3021000000</v>
      </c>
      <c r="K27" s="16" t="n">
        <v>4565000000</v>
      </c>
      <c r="L27" s="16"/>
      <c r="M27" s="16"/>
      <c r="N27" s="16"/>
      <c r="O27" s="16"/>
      <c r="P27" s="16"/>
      <c r="Q27" s="16"/>
      <c r="R27" s="16"/>
      <c r="S27" s="16"/>
      <c r="T27" s="4"/>
      <c r="U27" s="4"/>
      <c r="V27" s="4"/>
      <c r="W27" s="4"/>
      <c r="X27" s="4"/>
    </row>
    <row r="28" customFormat="false" ht="16.5" hidden="false" customHeight="false" outlineLevel="0" collapsed="false">
      <c r="A28" s="45" t="s">
        <v>75</v>
      </c>
      <c r="B28" s="105" t="s">
        <v>76</v>
      </c>
      <c r="C28" s="49" t="s">
        <v>194</v>
      </c>
      <c r="D28" s="103"/>
      <c r="E28" s="103"/>
      <c r="F28" s="103"/>
      <c r="G28" s="100" t="n">
        <v>316000000</v>
      </c>
      <c r="H28" s="100" t="n">
        <v>423000000</v>
      </c>
      <c r="I28" s="100" t="n">
        <v>580000000</v>
      </c>
      <c r="J28" s="100" t="n">
        <v>745000000</v>
      </c>
      <c r="K28" s="16" t="n">
        <v>1086000000</v>
      </c>
      <c r="L28" s="16"/>
      <c r="M28" s="16"/>
      <c r="N28" s="16"/>
      <c r="O28" s="16"/>
      <c r="P28" s="16"/>
      <c r="Q28" s="16"/>
      <c r="R28" s="16"/>
      <c r="S28" s="16"/>
      <c r="T28" s="4"/>
      <c r="U28" s="4"/>
      <c r="V28" s="4"/>
      <c r="W28" s="4"/>
      <c r="X28" s="4"/>
    </row>
    <row r="29" customFormat="false" ht="16.5" hidden="false" customHeight="false" outlineLevel="0" collapsed="false">
      <c r="A29" s="45" t="s">
        <v>79</v>
      </c>
      <c r="B29" s="105" t="s">
        <v>47</v>
      </c>
      <c r="C29" s="49" t="s">
        <v>194</v>
      </c>
      <c r="D29" s="103"/>
      <c r="E29" s="103"/>
      <c r="F29" s="103"/>
      <c r="G29" s="100" t="n">
        <v>402000000</v>
      </c>
      <c r="H29" s="100" t="n">
        <v>496000000</v>
      </c>
      <c r="I29" s="100" t="n">
        <v>716000000</v>
      </c>
      <c r="J29" s="100" t="n">
        <v>1285000000</v>
      </c>
      <c r="K29" s="16" t="n">
        <v>1770000000</v>
      </c>
      <c r="L29" s="16"/>
      <c r="M29" s="16"/>
      <c r="N29" s="16"/>
      <c r="O29" s="16"/>
      <c r="P29" s="16"/>
      <c r="Q29" s="16"/>
      <c r="R29" s="16"/>
      <c r="S29" s="16"/>
      <c r="T29" s="4"/>
      <c r="U29" s="4"/>
      <c r="V29" s="4"/>
      <c r="W29" s="4"/>
      <c r="X29" s="4"/>
    </row>
    <row r="30" customFormat="false" ht="16.5" hidden="false" customHeight="false" outlineLevel="0" collapsed="false">
      <c r="A30" s="105" t="s">
        <v>360</v>
      </c>
      <c r="B30" s="105" t="s">
        <v>360</v>
      </c>
      <c r="C30" s="49" t="s">
        <v>194</v>
      </c>
      <c r="D30" s="103"/>
      <c r="E30" s="103"/>
      <c r="F30" s="103"/>
      <c r="G30" s="100" t="n">
        <v>438000000</v>
      </c>
      <c r="H30" s="100" t="n">
        <v>503000000</v>
      </c>
      <c r="I30" s="100" t="n">
        <v>640000000</v>
      </c>
      <c r="J30" s="100" t="n">
        <v>884000000</v>
      </c>
      <c r="K30" s="16" t="n">
        <v>1297000000</v>
      </c>
      <c r="L30" s="16"/>
      <c r="M30" s="16"/>
      <c r="N30" s="16"/>
      <c r="O30" s="16"/>
      <c r="P30" s="16"/>
      <c r="Q30" s="16"/>
      <c r="R30" s="16"/>
      <c r="S30" s="16"/>
      <c r="T30" s="4"/>
      <c r="U30" s="4"/>
      <c r="V30" s="4"/>
      <c r="W30" s="4"/>
      <c r="X30" s="4"/>
    </row>
    <row r="31" customFormat="false" ht="16.5" hidden="false" customHeight="false" outlineLevel="0" collapsed="false">
      <c r="A31" s="45" t="s">
        <v>621</v>
      </c>
      <c r="B31" s="180" t="s">
        <v>622</v>
      </c>
      <c r="C31" s="49" t="s">
        <v>463</v>
      </c>
      <c r="D31" s="103"/>
      <c r="E31" s="103"/>
      <c r="F31" s="103"/>
      <c r="G31" s="100" t="n">
        <v>371000000</v>
      </c>
      <c r="H31" s="100" t="n">
        <v>404000000</v>
      </c>
      <c r="I31" s="100" t="n">
        <v>495000000</v>
      </c>
      <c r="J31" s="100" t="n">
        <v>566000000</v>
      </c>
      <c r="K31" s="16" t="n">
        <v>1038000000</v>
      </c>
      <c r="L31" s="16"/>
      <c r="M31" s="16"/>
      <c r="N31" s="16"/>
      <c r="O31" s="16"/>
      <c r="P31" s="16"/>
      <c r="Q31" s="16"/>
      <c r="R31" s="16"/>
      <c r="S31" s="16"/>
      <c r="T31" s="4"/>
      <c r="U31" s="4"/>
      <c r="V31" s="4"/>
      <c r="W31" s="4"/>
      <c r="X31" s="4"/>
    </row>
    <row r="32" customFormat="false" ht="16.5" hidden="false" customHeight="false" outlineLevel="0" collapsed="false">
      <c r="A32" s="135" t="s">
        <v>464</v>
      </c>
      <c r="B32" s="135" t="s">
        <v>623</v>
      </c>
      <c r="C32" s="49" t="s">
        <v>463</v>
      </c>
      <c r="D32" s="103"/>
      <c r="E32" s="103"/>
      <c r="F32" s="103"/>
      <c r="G32" s="103" t="n">
        <f aca="false">G30-G31</f>
        <v>67000000</v>
      </c>
      <c r="H32" s="103" t="n">
        <f aca="false">H30-H31</f>
        <v>99000000</v>
      </c>
      <c r="I32" s="103" t="n">
        <f aca="false">I30-I31</f>
        <v>145000000</v>
      </c>
      <c r="J32" s="103" t="n">
        <f aca="false">J30-J31</f>
        <v>318000000</v>
      </c>
      <c r="K32" s="103" t="n">
        <f aca="false">K30-K31</f>
        <v>259000000</v>
      </c>
      <c r="L32" s="16"/>
      <c r="M32" s="16"/>
      <c r="N32" s="16"/>
      <c r="O32" s="16"/>
      <c r="P32" s="16"/>
      <c r="Q32" s="16"/>
      <c r="R32" s="16"/>
      <c r="S32" s="16"/>
      <c r="T32" s="4"/>
      <c r="U32" s="4"/>
      <c r="V32" s="4"/>
      <c r="W32" s="4"/>
      <c r="X32" s="4"/>
    </row>
    <row r="33" customFormat="false" ht="16.5" hidden="false" customHeight="false" outlineLevel="0" collapsed="false">
      <c r="A33" s="45" t="s">
        <v>624</v>
      </c>
      <c r="B33" s="45" t="s">
        <v>625</v>
      </c>
      <c r="C33" s="49" t="s">
        <v>463</v>
      </c>
      <c r="D33" s="103"/>
      <c r="E33" s="103"/>
      <c r="F33" s="103"/>
      <c r="G33" s="100"/>
      <c r="H33" s="100"/>
      <c r="I33" s="100"/>
      <c r="J33" s="100"/>
      <c r="K33" s="16"/>
      <c r="L33" s="16"/>
      <c r="M33" s="16"/>
      <c r="N33" s="16"/>
      <c r="O33" s="16"/>
      <c r="P33" s="16"/>
      <c r="Q33" s="16"/>
      <c r="R33" s="16"/>
      <c r="S33" s="16"/>
      <c r="T33" s="4"/>
      <c r="U33" s="4"/>
      <c r="V33" s="4"/>
      <c r="W33" s="4"/>
      <c r="X33" s="4"/>
    </row>
    <row r="34" customFormat="false" ht="16.5" hidden="false" customHeight="false" outlineLevel="0" collapsed="false">
      <c r="A34" s="45" t="s">
        <v>626</v>
      </c>
      <c r="B34" s="45" t="s">
        <v>627</v>
      </c>
      <c r="C34" s="49" t="s">
        <v>463</v>
      </c>
      <c r="D34" s="103"/>
      <c r="E34" s="103"/>
      <c r="F34" s="103"/>
      <c r="G34" s="100"/>
      <c r="H34" s="100"/>
      <c r="I34" s="100"/>
      <c r="J34" s="100"/>
      <c r="K34" s="16"/>
      <c r="L34" s="16"/>
      <c r="M34" s="16"/>
      <c r="N34" s="16"/>
      <c r="O34" s="16"/>
      <c r="P34" s="16"/>
      <c r="Q34" s="16"/>
      <c r="R34" s="16"/>
      <c r="S34" s="16"/>
      <c r="T34" s="4"/>
      <c r="U34" s="4"/>
      <c r="V34" s="4"/>
      <c r="W34" s="4"/>
      <c r="X34" s="4"/>
    </row>
    <row r="35" customFormat="false" ht="16.5" hidden="false" customHeight="false" outlineLevel="0" collapsed="false">
      <c r="A35" s="105" t="s">
        <v>205</v>
      </c>
      <c r="B35" s="105" t="s">
        <v>205</v>
      </c>
      <c r="C35" s="49" t="s">
        <v>194</v>
      </c>
      <c r="D35" s="103"/>
      <c r="E35" s="103"/>
      <c r="F35" s="103"/>
      <c r="G35" s="100" t="n">
        <v>32000000</v>
      </c>
      <c r="H35" s="100" t="n">
        <v>27000000</v>
      </c>
      <c r="I35" s="100" t="n">
        <v>28000000</v>
      </c>
      <c r="J35" s="100" t="n">
        <v>41000000</v>
      </c>
      <c r="K35" s="16" t="n">
        <v>324000000</v>
      </c>
      <c r="L35" s="16"/>
      <c r="M35" s="16"/>
      <c r="N35" s="16"/>
      <c r="O35" s="16"/>
      <c r="P35" s="16"/>
      <c r="Q35" s="16"/>
      <c r="R35" s="16"/>
      <c r="S35" s="16"/>
      <c r="T35" s="4"/>
      <c r="U35" s="4"/>
      <c r="V35" s="4"/>
      <c r="W35" s="4"/>
      <c r="X35" s="4"/>
    </row>
    <row r="36" customFormat="false" ht="16.5" hidden="false" customHeight="false" outlineLevel="0" collapsed="false">
      <c r="A36" s="45" t="s">
        <v>628</v>
      </c>
      <c r="B36" s="105" t="s">
        <v>629</v>
      </c>
      <c r="C36" s="49" t="s">
        <v>194</v>
      </c>
      <c r="D36" s="103"/>
      <c r="E36" s="103"/>
      <c r="F36" s="103"/>
      <c r="G36" s="100" t="n">
        <v>1000000</v>
      </c>
      <c r="H36" s="100" t="n">
        <v>1000000</v>
      </c>
      <c r="I36" s="100" t="n">
        <v>2000000</v>
      </c>
      <c r="J36" s="100" t="n">
        <v>1000000</v>
      </c>
      <c r="K36" s="16" t="n">
        <v>4000000</v>
      </c>
      <c r="L36" s="16"/>
      <c r="M36" s="16"/>
      <c r="N36" s="16"/>
      <c r="O36" s="16"/>
      <c r="P36" s="16"/>
      <c r="Q36" s="16"/>
      <c r="R36" s="16"/>
      <c r="S36" s="16"/>
      <c r="T36" s="4"/>
      <c r="U36" s="4"/>
      <c r="V36" s="4"/>
      <c r="W36" s="4"/>
      <c r="X36" s="4"/>
    </row>
    <row r="37" customFormat="false" ht="16.5" hidden="false" customHeight="false" outlineLevel="0" collapsed="false">
      <c r="A37" s="105" t="s">
        <v>49</v>
      </c>
      <c r="B37" s="105" t="s">
        <v>49</v>
      </c>
      <c r="C37" s="49" t="s">
        <v>194</v>
      </c>
      <c r="D37" s="103"/>
      <c r="E37" s="103"/>
      <c r="F37" s="103"/>
      <c r="G37" s="100" t="n">
        <v>9000000</v>
      </c>
      <c r="H37" s="100" t="n">
        <v>9000000</v>
      </c>
      <c r="I37" s="100" t="n">
        <v>7000000</v>
      </c>
      <c r="J37" s="100" t="n">
        <v>66000000</v>
      </c>
      <c r="K37" s="16" t="n">
        <v>83000000</v>
      </c>
      <c r="L37" s="16"/>
      <c r="M37" s="16"/>
      <c r="N37" s="16"/>
      <c r="O37" s="16"/>
      <c r="P37" s="16"/>
      <c r="Q37" s="16"/>
      <c r="R37" s="16"/>
      <c r="S37" s="16"/>
      <c r="T37" s="4"/>
      <c r="U37" s="4"/>
      <c r="V37" s="4"/>
      <c r="W37" s="4"/>
      <c r="X37" s="4"/>
    </row>
    <row r="38" customFormat="false" ht="16.5" hidden="false" customHeight="false" outlineLevel="0" collapsed="false">
      <c r="A38" s="105" t="s">
        <v>630</v>
      </c>
      <c r="B38" s="105" t="s">
        <v>631</v>
      </c>
      <c r="C38" s="49" t="s">
        <v>194</v>
      </c>
      <c r="D38" s="103"/>
      <c r="E38" s="103"/>
      <c r="F38" s="103"/>
      <c r="G38" s="100" t="n">
        <v>394000000</v>
      </c>
      <c r="H38" s="100" t="n">
        <v>379000000</v>
      </c>
      <c r="I38" s="100" t="n">
        <v>292000000</v>
      </c>
      <c r="J38" s="100" t="n">
        <v>408000000</v>
      </c>
      <c r="K38" s="16"/>
      <c r="L38" s="16"/>
      <c r="M38" s="16"/>
      <c r="N38" s="16"/>
      <c r="O38" s="16"/>
      <c r="P38" s="16"/>
      <c r="Q38" s="16"/>
      <c r="R38" s="16"/>
      <c r="S38" s="16"/>
      <c r="T38" s="4"/>
      <c r="U38" s="4"/>
      <c r="V38" s="4"/>
      <c r="W38" s="4"/>
      <c r="X38" s="4"/>
    </row>
    <row r="39" customFormat="false" ht="16.5" hidden="false" customHeight="false" outlineLevel="0" collapsed="false">
      <c r="A39" s="105" t="s">
        <v>87</v>
      </c>
      <c r="B39" s="105" t="s">
        <v>87</v>
      </c>
      <c r="C39" s="49" t="s">
        <v>194</v>
      </c>
      <c r="D39" s="103"/>
      <c r="E39" s="103"/>
      <c r="F39" s="103"/>
      <c r="G39" s="100" t="n">
        <v>16000000</v>
      </c>
      <c r="H39" s="100" t="n">
        <v>19000000</v>
      </c>
      <c r="I39" s="100" t="n">
        <v>16000000</v>
      </c>
      <c r="J39" s="100" t="n">
        <v>13000000</v>
      </c>
      <c r="K39" s="16" t="n">
        <v>30000000</v>
      </c>
      <c r="L39" s="16" t="n">
        <v>33000000</v>
      </c>
      <c r="M39" s="16" t="n">
        <v>36000000</v>
      </c>
      <c r="N39" s="16" t="n">
        <v>39000000</v>
      </c>
      <c r="O39" s="16" t="n">
        <v>210000000</v>
      </c>
      <c r="P39" s="16" t="n">
        <v>98000000</v>
      </c>
      <c r="Q39" s="16" t="n">
        <v>172000000</v>
      </c>
      <c r="R39" s="16" t="n">
        <v>177000000</v>
      </c>
      <c r="S39" s="16" t="n">
        <v>124000000</v>
      </c>
      <c r="T39" s="4"/>
      <c r="U39" s="4"/>
      <c r="V39" s="4"/>
      <c r="W39" s="4"/>
      <c r="X39" s="4"/>
    </row>
    <row r="40" customFormat="false" ht="16.5" hidden="false" customHeight="false" outlineLevel="0" collapsed="false">
      <c r="A40" s="105" t="s">
        <v>632</v>
      </c>
      <c r="B40" s="105" t="s">
        <v>633</v>
      </c>
      <c r="C40" s="49" t="s">
        <v>201</v>
      </c>
      <c r="D40" s="103"/>
      <c r="E40" s="103"/>
      <c r="F40" s="103"/>
      <c r="G40" s="100"/>
      <c r="H40" s="100"/>
      <c r="I40" s="100"/>
      <c r="J40" s="100"/>
      <c r="K40" s="16"/>
      <c r="L40" s="16"/>
      <c r="M40" s="16"/>
      <c r="N40" s="16"/>
      <c r="O40" s="16"/>
      <c r="P40" s="16"/>
      <c r="Q40" s="16"/>
      <c r="R40" s="16"/>
      <c r="S40" s="16"/>
      <c r="T40" s="4"/>
      <c r="U40" s="4"/>
      <c r="V40" s="4"/>
      <c r="W40" s="4"/>
      <c r="X40" s="4"/>
    </row>
    <row r="41" customFormat="false" ht="16.5" hidden="false" customHeight="false" outlineLevel="0" collapsed="false">
      <c r="A41" s="105" t="s">
        <v>634</v>
      </c>
      <c r="B41" s="105" t="s">
        <v>635</v>
      </c>
      <c r="C41" s="49" t="s">
        <v>201</v>
      </c>
      <c r="D41" s="103"/>
      <c r="E41" s="103"/>
      <c r="F41" s="103"/>
      <c r="G41" s="100"/>
      <c r="H41" s="100"/>
      <c r="I41" s="100"/>
      <c r="J41" s="100"/>
      <c r="K41" s="16"/>
      <c r="L41" s="16"/>
      <c r="M41" s="16"/>
      <c r="N41" s="16"/>
      <c r="O41" s="16"/>
      <c r="P41" s="16"/>
      <c r="Q41" s="16"/>
      <c r="R41" s="16"/>
      <c r="S41" s="16"/>
      <c r="T41" s="4"/>
      <c r="U41" s="4"/>
      <c r="V41" s="4"/>
      <c r="W41" s="4"/>
      <c r="X41" s="4"/>
    </row>
    <row r="42" customFormat="false" ht="16.5" hidden="false" customHeight="false" outlineLevel="0" collapsed="false">
      <c r="A42" s="19" t="s">
        <v>636</v>
      </c>
      <c r="B42" s="30" t="s">
        <v>637</v>
      </c>
      <c r="C42" s="49" t="s">
        <v>191</v>
      </c>
      <c r="D42" s="103"/>
      <c r="E42" s="103"/>
      <c r="F42" s="103"/>
      <c r="G42" s="100" t="n">
        <v>428000000</v>
      </c>
      <c r="H42" s="100" t="n">
        <v>349000000</v>
      </c>
      <c r="I42" s="100" t="n">
        <v>558000000</v>
      </c>
      <c r="J42" s="100" t="n">
        <v>1692000000</v>
      </c>
      <c r="K42" s="16" t="n">
        <v>2761000000</v>
      </c>
      <c r="L42" s="16" t="n">
        <v>5014000000</v>
      </c>
      <c r="M42" s="16" t="n">
        <v>4379000000</v>
      </c>
      <c r="N42" s="16" t="n">
        <v>5293000000</v>
      </c>
      <c r="O42" s="16" t="n">
        <v>8209000000</v>
      </c>
      <c r="P42" s="16" t="n">
        <v>8674000000</v>
      </c>
      <c r="Q42" s="16" t="n">
        <v>9971000000</v>
      </c>
      <c r="R42" s="16" t="n">
        <v>10450000000</v>
      </c>
      <c r="S42" s="16" t="n">
        <v>11115000000</v>
      </c>
      <c r="T42" s="4"/>
      <c r="U42" s="4"/>
      <c r="V42" s="4"/>
      <c r="W42" s="4"/>
      <c r="X42" s="4"/>
    </row>
    <row r="43" customFormat="false" ht="16.5" hidden="false" customHeight="false" outlineLevel="0" collapsed="false">
      <c r="A43" s="29" t="s">
        <v>638</v>
      </c>
      <c r="B43" s="29" t="s">
        <v>639</v>
      </c>
      <c r="C43" s="49" t="s">
        <v>231</v>
      </c>
      <c r="D43" s="103"/>
      <c r="E43" s="103"/>
      <c r="F43" s="103"/>
      <c r="G43" s="100" t="n">
        <v>304000000</v>
      </c>
      <c r="H43" s="100" t="n">
        <v>244000000</v>
      </c>
      <c r="I43" s="100" t="n">
        <v>438000000</v>
      </c>
      <c r="J43" s="100" t="n">
        <v>1427000000</v>
      </c>
      <c r="K43" s="16" t="n">
        <v>2613000000</v>
      </c>
      <c r="L43" s="16" t="n">
        <v>4914000000</v>
      </c>
      <c r="M43" s="16" t="n">
        <v>4093000000</v>
      </c>
      <c r="N43" s="16" t="n">
        <v>4768000000</v>
      </c>
      <c r="O43" s="16" t="n">
        <v>7442000000</v>
      </c>
      <c r="P43" s="16" t="n">
        <v>7697000000</v>
      </c>
      <c r="Q43" s="16" t="n">
        <v>8895000000</v>
      </c>
      <c r="R43" s="16" t="n">
        <v>8427000000</v>
      </c>
      <c r="S43" s="16" t="n">
        <v>9988000000</v>
      </c>
      <c r="T43" s="4"/>
      <c r="U43" s="4"/>
      <c r="V43" s="4"/>
      <c r="W43" s="4"/>
      <c r="X43" s="4"/>
    </row>
    <row r="44" customFormat="false" ht="16.5" hidden="false" customHeight="false" outlineLevel="0" collapsed="false">
      <c r="B44" s="105" t="s">
        <v>640</v>
      </c>
      <c r="D44" s="46"/>
      <c r="E44" s="46"/>
      <c r="F44" s="46"/>
      <c r="G44" s="100" t="n">
        <v>189000000</v>
      </c>
      <c r="H44" s="100"/>
      <c r="I44" s="100"/>
      <c r="J44" s="100"/>
      <c r="K44" s="16"/>
      <c r="L44" s="16"/>
      <c r="M44" s="16"/>
      <c r="N44" s="16"/>
      <c r="O44" s="16"/>
      <c r="P44" s="16"/>
      <c r="Q44" s="16"/>
      <c r="R44" s="16"/>
      <c r="S44" s="16"/>
      <c r="T44" s="4"/>
      <c r="U44" s="4"/>
      <c r="V44" s="4"/>
      <c r="W44" s="4"/>
      <c r="X44" s="4"/>
    </row>
    <row r="45" customFormat="false" ht="16.5" hidden="false" customHeight="false" outlineLevel="0" collapsed="false">
      <c r="A45" s="29" t="s">
        <v>641</v>
      </c>
      <c r="B45" s="29" t="s">
        <v>642</v>
      </c>
      <c r="C45" s="49" t="s">
        <v>231</v>
      </c>
      <c r="D45" s="103"/>
      <c r="E45" s="103"/>
      <c r="F45" s="103"/>
      <c r="G45" s="100" t="n">
        <v>124000000</v>
      </c>
      <c r="H45" s="100" t="n">
        <v>105000000</v>
      </c>
      <c r="I45" s="100" t="n">
        <v>120000000</v>
      </c>
      <c r="J45" s="100" t="n">
        <v>265000000</v>
      </c>
      <c r="K45" s="16" t="n">
        <v>148000000</v>
      </c>
      <c r="L45" s="16" t="n">
        <v>100000000</v>
      </c>
      <c r="M45" s="16" t="n">
        <v>286000000</v>
      </c>
      <c r="N45" s="16" t="n">
        <v>525000000</v>
      </c>
      <c r="O45" s="16" t="n">
        <v>767000000</v>
      </c>
      <c r="P45" s="16" t="n">
        <v>977000000</v>
      </c>
      <c r="Q45" s="16" t="n">
        <v>1076000000</v>
      </c>
      <c r="R45" s="16" t="n">
        <v>2023000000</v>
      </c>
      <c r="S45" s="16" t="n">
        <v>1126000000</v>
      </c>
      <c r="T45" s="4"/>
      <c r="U45" s="4"/>
      <c r="V45" s="4"/>
      <c r="W45" s="4"/>
      <c r="X45" s="4"/>
    </row>
    <row r="46" customFormat="false" ht="16.5" hidden="false" customHeight="false" outlineLevel="0" collapsed="false">
      <c r="B46" s="30" t="s">
        <v>643</v>
      </c>
      <c r="D46" s="103"/>
      <c r="E46" s="103"/>
      <c r="F46" s="103"/>
      <c r="G46" s="100" t="n">
        <v>-70000000</v>
      </c>
      <c r="H46" s="100" t="n">
        <v>-8000000</v>
      </c>
      <c r="I46" s="100" t="n">
        <v>-17000000</v>
      </c>
      <c r="J46" s="100" t="n">
        <v>155000000</v>
      </c>
      <c r="K46" s="16" t="n">
        <v>-100000000</v>
      </c>
      <c r="L46" s="16" t="n">
        <v>-131000000</v>
      </c>
      <c r="M46" s="16" t="n">
        <v>-142000000</v>
      </c>
      <c r="N46" s="16" t="n">
        <v>-277000000</v>
      </c>
      <c r="O46" s="16" t="n">
        <v>-1043000000</v>
      </c>
      <c r="P46" s="16" t="n">
        <v>-581000000</v>
      </c>
      <c r="Q46" s="16" t="n">
        <v>-247000000</v>
      </c>
      <c r="R46" s="16" t="n">
        <v>-159000000</v>
      </c>
      <c r="S46" s="16" t="n">
        <v>121000000</v>
      </c>
      <c r="T46" s="4"/>
      <c r="U46" s="4"/>
      <c r="V46" s="4"/>
      <c r="W46" s="4"/>
      <c r="X46" s="4"/>
    </row>
    <row r="47" customFormat="false" ht="16.5" hidden="false" customHeight="false" outlineLevel="0" collapsed="false">
      <c r="B47" s="30" t="s">
        <v>644</v>
      </c>
      <c r="D47" s="103"/>
      <c r="E47" s="103"/>
      <c r="F47" s="103"/>
      <c r="G47" s="46"/>
      <c r="H47" s="100" t="n">
        <v>-755000000</v>
      </c>
      <c r="I47" s="100" t="n">
        <v>321000000</v>
      </c>
      <c r="J47" s="100" t="n">
        <v>-36000000</v>
      </c>
      <c r="K47" s="16" t="n">
        <v>751000000</v>
      </c>
      <c r="L47" s="16" t="n">
        <v>7727000000</v>
      </c>
      <c r="M47" s="16" t="n">
        <v>2482000000</v>
      </c>
      <c r="N47" s="16" t="n">
        <v>6213000000</v>
      </c>
      <c r="O47" s="16" t="n">
        <v>6967000000</v>
      </c>
      <c r="P47" s="16" t="n">
        <v>2630000000</v>
      </c>
      <c r="Q47" s="16" t="n">
        <v>722000000</v>
      </c>
      <c r="R47" s="16" t="n">
        <v>183000000</v>
      </c>
      <c r="S47" s="16" t="n">
        <v>-2123000000</v>
      </c>
      <c r="T47" s="4"/>
      <c r="U47" s="4"/>
      <c r="V47" s="4"/>
      <c r="W47" s="4"/>
      <c r="X47" s="4"/>
    </row>
    <row r="48" customFormat="false" ht="16.5" hidden="false" customHeight="false" outlineLevel="0" collapsed="false">
      <c r="B48" s="19" t="s">
        <v>645</v>
      </c>
      <c r="D48" s="103"/>
      <c r="E48" s="103"/>
      <c r="F48" s="103"/>
      <c r="G48" s="46"/>
      <c r="H48" s="100"/>
      <c r="I48" s="100"/>
      <c r="J48" s="100"/>
      <c r="K48" s="16"/>
      <c r="L48" s="16"/>
      <c r="M48" s="16"/>
      <c r="N48" s="16"/>
      <c r="O48" s="16"/>
      <c r="P48" s="16"/>
      <c r="Q48" s="16"/>
      <c r="R48" s="16"/>
      <c r="S48" s="16"/>
      <c r="T48" s="4"/>
      <c r="U48" s="4"/>
      <c r="V48" s="4"/>
      <c r="W48" s="4"/>
      <c r="X48" s="4"/>
    </row>
    <row r="49" customFormat="false" ht="16.5" hidden="false" customHeight="false" outlineLevel="0" collapsed="false">
      <c r="B49" s="19" t="s">
        <v>646</v>
      </c>
      <c r="D49" s="103"/>
      <c r="E49" s="103"/>
      <c r="F49" s="103"/>
      <c r="G49" s="46"/>
      <c r="H49" s="100" t="n">
        <v>90000000</v>
      </c>
      <c r="I49" s="100" t="n">
        <v>441000000</v>
      </c>
      <c r="J49" s="100" t="n">
        <v>229000000</v>
      </c>
      <c r="K49" s="16"/>
      <c r="L49" s="16"/>
      <c r="M49" s="16"/>
      <c r="N49" s="16"/>
      <c r="O49" s="16"/>
      <c r="P49" s="16"/>
      <c r="Q49" s="16"/>
      <c r="R49" s="16"/>
      <c r="S49" s="16"/>
      <c r="T49" s="4"/>
      <c r="U49" s="4"/>
      <c r="V49" s="4"/>
      <c r="W49" s="4"/>
      <c r="X49" s="4"/>
    </row>
    <row r="50" customFormat="false" ht="16.5" hidden="false" customHeight="false" outlineLevel="0" collapsed="false">
      <c r="B50" s="19" t="s">
        <v>647</v>
      </c>
      <c r="D50" s="103"/>
      <c r="E50" s="103"/>
      <c r="F50" s="103"/>
      <c r="G50" s="46"/>
      <c r="H50" s="100"/>
      <c r="I50" s="100"/>
      <c r="J50" s="100"/>
      <c r="K50" s="16"/>
      <c r="L50" s="16"/>
      <c r="M50" s="16"/>
      <c r="N50" s="16"/>
      <c r="O50" s="16"/>
      <c r="P50" s="16"/>
      <c r="Q50" s="16"/>
      <c r="R50" s="16"/>
      <c r="S50" s="16"/>
      <c r="T50" s="4"/>
      <c r="U50" s="4"/>
      <c r="V50" s="4"/>
      <c r="W50" s="4"/>
      <c r="X50" s="4"/>
    </row>
    <row r="51" customFormat="false" ht="16.5" hidden="false" customHeight="false" outlineLevel="0" collapsed="false">
      <c r="B51" s="30" t="s">
        <v>648</v>
      </c>
      <c r="D51" s="46"/>
      <c r="E51" s="46"/>
      <c r="F51" s="46"/>
      <c r="G51" s="100" t="n">
        <v>-849000000</v>
      </c>
      <c r="H51" s="100" t="n">
        <v>195000000</v>
      </c>
      <c r="I51" s="100" t="n">
        <v>-884000000</v>
      </c>
      <c r="J51" s="100" t="n">
        <v>-2690000000</v>
      </c>
      <c r="K51" s="16" t="n">
        <v>-3525000000</v>
      </c>
      <c r="L51" s="16" t="n">
        <v>-6840000000</v>
      </c>
      <c r="M51" s="16" t="n">
        <v>-6942000000</v>
      </c>
      <c r="N51" s="101" t="n">
        <v>-8070000000</v>
      </c>
      <c r="O51" s="101" t="n">
        <v>-10245000000</v>
      </c>
      <c r="P51" s="101" t="n">
        <v>-13504000000</v>
      </c>
      <c r="Q51" s="101" t="n">
        <v>-15171000000</v>
      </c>
      <c r="R51" s="101" t="n">
        <v>-16355000000</v>
      </c>
      <c r="S51" s="101" t="n">
        <v>-17905000000</v>
      </c>
      <c r="T51" s="4"/>
      <c r="U51" s="4"/>
      <c r="V51" s="4"/>
      <c r="W51" s="4"/>
      <c r="X51" s="4"/>
    </row>
    <row r="52" s="13" customFormat="true" ht="16.5" hidden="false" customHeight="false" outlineLevel="0" collapsed="false">
      <c r="A52" s="63" t="s">
        <v>110</v>
      </c>
      <c r="B52" s="98" t="s">
        <v>110</v>
      </c>
      <c r="C52" s="63" t="s">
        <v>34</v>
      </c>
      <c r="D52" s="103"/>
      <c r="E52" s="103"/>
      <c r="F52" s="103"/>
      <c r="G52" s="100" t="n">
        <v>56000000</v>
      </c>
      <c r="H52" s="100" t="n">
        <v>-90000000</v>
      </c>
      <c r="I52" s="100" t="n">
        <v>-321000000</v>
      </c>
      <c r="J52" s="100" t="n">
        <v>36000000</v>
      </c>
      <c r="K52" s="109" t="n">
        <v>-751000000</v>
      </c>
      <c r="L52" s="109" t="n">
        <v>-7727000000</v>
      </c>
      <c r="M52" s="102" t="n">
        <v>-2482000000</v>
      </c>
      <c r="N52" s="102" t="n">
        <v>-6213000000</v>
      </c>
      <c r="O52" s="102" t="n">
        <v>-6967000000</v>
      </c>
      <c r="P52" s="102" t="n">
        <v>-2630000000</v>
      </c>
      <c r="Q52" s="102" t="n">
        <v>-722000000</v>
      </c>
      <c r="R52" s="102" t="n">
        <v>-183000000</v>
      </c>
      <c r="S52" s="102" t="n">
        <v>2123000000</v>
      </c>
    </row>
    <row r="53" customFormat="false" ht="16.5" hidden="false" customHeight="false" outlineLevel="0" collapsed="false">
      <c r="A53" s="49" t="s">
        <v>115</v>
      </c>
      <c r="B53" s="30" t="s">
        <v>116</v>
      </c>
      <c r="C53" s="49" t="s">
        <v>242</v>
      </c>
      <c r="D53" s="103"/>
      <c r="E53" s="103"/>
      <c r="F53" s="103"/>
      <c r="G53" s="100" t="n">
        <v>-151000000</v>
      </c>
      <c r="H53" s="100" t="n">
        <v>-212000000</v>
      </c>
      <c r="I53" s="100" t="n">
        <v>-436000000</v>
      </c>
      <c r="J53" s="100" t="n">
        <v>-223000000</v>
      </c>
      <c r="K53" s="16" t="n">
        <v>-876000000</v>
      </c>
      <c r="L53" s="46" t="n">
        <v>-7752000000</v>
      </c>
      <c r="M53" s="16" t="n">
        <v>-2705000000</v>
      </c>
      <c r="N53" s="16" t="n">
        <v>-6686000000</v>
      </c>
      <c r="O53" s="16" t="n">
        <v>-7654000000</v>
      </c>
      <c r="P53" s="16" t="n">
        <v>-3502000000</v>
      </c>
      <c r="Q53" s="16" t="n">
        <v>-1286000000</v>
      </c>
      <c r="R53" s="16" t="n">
        <v>-2092000000</v>
      </c>
      <c r="S53" s="16" t="n">
        <v>1115000000</v>
      </c>
      <c r="T53" s="4"/>
      <c r="U53" s="4"/>
      <c r="V53" s="4"/>
      <c r="W53" s="4"/>
      <c r="X53" s="4"/>
    </row>
    <row r="54" customFormat="false" ht="16.5" hidden="false" customHeight="false" outlineLevel="0" collapsed="false">
      <c r="A54" s="27" t="s">
        <v>649</v>
      </c>
      <c r="B54" s="29" t="s">
        <v>650</v>
      </c>
      <c r="C54" s="49" t="s">
        <v>119</v>
      </c>
      <c r="D54" s="103"/>
      <c r="E54" s="103"/>
      <c r="F54" s="103"/>
      <c r="G54" s="46"/>
      <c r="H54" s="46"/>
      <c r="I54" s="100" t="n">
        <v>-40000000</v>
      </c>
      <c r="J54" s="100" t="n">
        <v>106000000</v>
      </c>
      <c r="K54" s="16" t="n">
        <v>12000000</v>
      </c>
      <c r="L54" s="46" t="n">
        <v>-659000000</v>
      </c>
      <c r="M54" s="16" t="n">
        <v>-25000000</v>
      </c>
      <c r="N54" s="16" t="n">
        <v>-133000000</v>
      </c>
      <c r="O54" s="16" t="n">
        <v>-1631000000</v>
      </c>
      <c r="P54" s="16" t="n">
        <v>93000000</v>
      </c>
      <c r="Q54" s="16" t="n">
        <v>-240000000</v>
      </c>
      <c r="R54" s="16" t="n">
        <v>-370000000</v>
      </c>
      <c r="S54" s="16" t="n">
        <v>700000000</v>
      </c>
      <c r="T54" s="4"/>
      <c r="U54" s="4"/>
      <c r="V54" s="4"/>
      <c r="W54" s="4"/>
      <c r="X54" s="4"/>
    </row>
    <row r="55" customFormat="false" ht="16.5" hidden="false" customHeight="false" outlineLevel="0" collapsed="false">
      <c r="B55" s="45" t="s">
        <v>118</v>
      </c>
      <c r="D55" s="103"/>
      <c r="E55" s="103"/>
      <c r="F55" s="103"/>
      <c r="G55" s="46"/>
      <c r="H55" s="46"/>
      <c r="I55" s="100"/>
      <c r="J55" s="100"/>
      <c r="K55" s="16"/>
      <c r="L55" s="46"/>
      <c r="M55" s="16"/>
      <c r="N55" s="16"/>
      <c r="O55" s="16"/>
      <c r="P55" s="16"/>
      <c r="Q55" s="16"/>
      <c r="R55" s="16"/>
      <c r="S55" s="16"/>
      <c r="T55" s="4"/>
      <c r="U55" s="4"/>
      <c r="V55" s="4"/>
      <c r="W55" s="4"/>
      <c r="X55" s="4"/>
    </row>
    <row r="56" customFormat="false" ht="16.5" hidden="false" customHeight="false" outlineLevel="0" collapsed="false">
      <c r="B56" s="45" t="s">
        <v>651</v>
      </c>
      <c r="D56" s="103"/>
      <c r="E56" s="103"/>
      <c r="F56" s="103"/>
      <c r="G56" s="46"/>
      <c r="H56" s="46"/>
      <c r="I56" s="100"/>
      <c r="J56" s="100"/>
      <c r="K56" s="16"/>
      <c r="L56" s="46"/>
      <c r="M56" s="16"/>
      <c r="N56" s="16"/>
      <c r="O56" s="16"/>
      <c r="P56" s="16"/>
      <c r="Q56" s="16"/>
      <c r="R56" s="16"/>
      <c r="S56" s="16"/>
      <c r="T56" s="4"/>
      <c r="U56" s="4"/>
      <c r="V56" s="4"/>
      <c r="W56" s="4"/>
      <c r="X56" s="4"/>
    </row>
    <row r="57" customFormat="false" ht="16.5" hidden="false" customHeight="false" outlineLevel="0" collapsed="false">
      <c r="B57" s="45" t="s">
        <v>652</v>
      </c>
      <c r="D57" s="103"/>
      <c r="E57" s="103"/>
      <c r="F57" s="103"/>
      <c r="G57" s="46"/>
      <c r="H57" s="46"/>
      <c r="I57" s="100" t="n">
        <v>16000000</v>
      </c>
      <c r="J57" s="100" t="n">
        <v>6000000</v>
      </c>
      <c r="K57" s="16" t="n">
        <v>26000000</v>
      </c>
      <c r="L57" s="46"/>
      <c r="M57" s="16"/>
      <c r="N57" s="16"/>
      <c r="O57" s="16"/>
      <c r="P57" s="16"/>
      <c r="Q57" s="16"/>
      <c r="R57" s="16"/>
      <c r="S57" s="16"/>
      <c r="T57" s="4"/>
      <c r="U57" s="4"/>
      <c r="V57" s="4"/>
      <c r="W57" s="4"/>
      <c r="X57" s="4"/>
    </row>
    <row r="58" customFormat="false" ht="16.5" hidden="false" customHeight="false" outlineLevel="0" collapsed="false">
      <c r="A58" s="27" t="s">
        <v>653</v>
      </c>
      <c r="B58" s="29" t="s">
        <v>654</v>
      </c>
      <c r="C58" s="49" t="s">
        <v>119</v>
      </c>
      <c r="D58" s="103"/>
      <c r="E58" s="103"/>
      <c r="F58" s="103"/>
      <c r="G58" s="46"/>
      <c r="H58" s="46"/>
      <c r="I58" s="100" t="n">
        <v>-339000000</v>
      </c>
      <c r="J58" s="100" t="n">
        <v>-353000000</v>
      </c>
      <c r="K58" s="16" t="n">
        <v>-959000000</v>
      </c>
      <c r="L58" s="46" t="n">
        <v>-7185000000</v>
      </c>
      <c r="M58" s="16" t="n">
        <v>-3018000000</v>
      </c>
      <c r="N58" s="16" t="n">
        <v>-6700000000</v>
      </c>
      <c r="O58" s="16" t="n">
        <v>-6088000000</v>
      </c>
      <c r="P58" s="16" t="n">
        <v>-3608000000</v>
      </c>
      <c r="Q58" s="16" t="n">
        <v>-1091000000</v>
      </c>
      <c r="R58" s="16" t="n">
        <v>-1767000000</v>
      </c>
      <c r="S58" s="16" t="n">
        <v>-585000000</v>
      </c>
      <c r="T58" s="4"/>
      <c r="U58" s="4"/>
      <c r="V58" s="4"/>
      <c r="W58" s="4"/>
      <c r="X58" s="4"/>
    </row>
    <row r="59" customFormat="false" ht="16.5" hidden="false" customHeight="false" outlineLevel="0" collapsed="false">
      <c r="A59" s="27" t="s">
        <v>655</v>
      </c>
      <c r="B59" s="27" t="s">
        <v>656</v>
      </c>
      <c r="C59" s="49" t="s">
        <v>119</v>
      </c>
      <c r="D59" s="103"/>
      <c r="E59" s="103"/>
      <c r="F59" s="103"/>
      <c r="G59" s="46"/>
      <c r="H59" s="46"/>
      <c r="I59" s="100" t="n">
        <v>12000000</v>
      </c>
      <c r="J59" s="100" t="n">
        <v>42000000</v>
      </c>
      <c r="K59" s="16" t="n">
        <v>65000000</v>
      </c>
      <c r="L59" s="46"/>
      <c r="M59" s="16"/>
      <c r="N59" s="16"/>
      <c r="O59" s="16"/>
      <c r="P59" s="16"/>
      <c r="Q59" s="16"/>
      <c r="R59" s="16"/>
      <c r="S59" s="16"/>
      <c r="T59" s="4"/>
      <c r="U59" s="4"/>
      <c r="V59" s="4"/>
      <c r="W59" s="4"/>
      <c r="X59" s="4"/>
    </row>
    <row r="60" customFormat="false" ht="16.5" hidden="false" customHeight="false" outlineLevel="0" collapsed="false">
      <c r="A60" s="27" t="s">
        <v>657</v>
      </c>
      <c r="B60" s="27" t="s">
        <v>658</v>
      </c>
      <c r="C60" s="49" t="s">
        <v>119</v>
      </c>
      <c r="D60" s="103"/>
      <c r="E60" s="103"/>
      <c r="F60" s="103"/>
      <c r="G60" s="46"/>
      <c r="H60" s="46"/>
      <c r="I60" s="100" t="n">
        <v>20000000</v>
      </c>
      <c r="J60" s="100" t="n">
        <v>0</v>
      </c>
      <c r="K60" s="16" t="n">
        <v>6000000</v>
      </c>
      <c r="L60" s="46"/>
      <c r="M60" s="16"/>
      <c r="N60" s="16"/>
      <c r="O60" s="16"/>
      <c r="P60" s="16"/>
      <c r="Q60" s="16"/>
      <c r="R60" s="16"/>
      <c r="S60" s="16"/>
      <c r="T60" s="4"/>
      <c r="U60" s="4"/>
      <c r="V60" s="4"/>
      <c r="W60" s="4"/>
      <c r="X60" s="4"/>
    </row>
    <row r="61" customFormat="false" ht="16.5" hidden="false" customHeight="false" outlineLevel="0" collapsed="false">
      <c r="A61" s="27" t="s">
        <v>49</v>
      </c>
      <c r="B61" s="27" t="s">
        <v>49</v>
      </c>
      <c r="C61" s="49" t="s">
        <v>119</v>
      </c>
      <c r="D61" s="103"/>
      <c r="E61" s="103"/>
      <c r="F61" s="103"/>
      <c r="G61" s="46"/>
      <c r="H61" s="46"/>
      <c r="I61" s="154" t="n">
        <f aca="false">I53-I54-I58-I59-I60</f>
        <v>-89000000</v>
      </c>
      <c r="J61" s="154" t="n">
        <f aca="false">J53-J54-J58-J59-J60</f>
        <v>-18000000</v>
      </c>
      <c r="K61" s="16"/>
      <c r="L61" s="181" t="n">
        <f aca="false">L53-L54-L58</f>
        <v>92000000</v>
      </c>
      <c r="M61" s="181" t="n">
        <f aca="false">M53-M54-M58</f>
        <v>338000000</v>
      </c>
      <c r="N61" s="181" t="n">
        <f aca="false">N53-N54-N58</f>
        <v>147000000</v>
      </c>
      <c r="O61" s="181" t="n">
        <f aca="false">O53-O54-O58</f>
        <v>65000000</v>
      </c>
      <c r="P61" s="181" t="n">
        <f aca="false">P53-P54-P58</f>
        <v>13000000</v>
      </c>
      <c r="Q61" s="181" t="n">
        <f aca="false">Q53-Q54-Q58</f>
        <v>45000000</v>
      </c>
      <c r="R61" s="181" t="n">
        <f aca="false">R53-R54-R58</f>
        <v>45000000</v>
      </c>
      <c r="S61" s="181" t="n">
        <f aca="false">S53-S54-S58</f>
        <v>1000000000</v>
      </c>
      <c r="T61" s="4"/>
      <c r="U61" s="4"/>
      <c r="V61" s="4"/>
      <c r="W61" s="4"/>
      <c r="X61" s="4"/>
    </row>
    <row r="62" customFormat="false" ht="16.5" hidden="false" customHeight="false" outlineLevel="0" collapsed="false">
      <c r="A62" s="49" t="s">
        <v>248</v>
      </c>
      <c r="B62" s="30" t="s">
        <v>659</v>
      </c>
      <c r="C62" s="49" t="s">
        <v>242</v>
      </c>
      <c r="D62" s="103"/>
      <c r="E62" s="103"/>
      <c r="F62" s="103"/>
      <c r="G62" s="46" t="n">
        <v>207000000</v>
      </c>
      <c r="H62" s="100" t="n">
        <v>122000000</v>
      </c>
      <c r="I62" s="100" t="n">
        <v>115000000</v>
      </c>
      <c r="J62" s="100" t="n">
        <v>259000000</v>
      </c>
      <c r="K62" s="16" t="n">
        <v>125000000</v>
      </c>
      <c r="L62" s="46" t="n">
        <v>25000000</v>
      </c>
      <c r="M62" s="16" t="n">
        <v>223000000</v>
      </c>
      <c r="N62" s="16" t="n">
        <v>473000000</v>
      </c>
      <c r="O62" s="16" t="n">
        <v>687000000</v>
      </c>
      <c r="P62" s="16" t="n">
        <v>872000000</v>
      </c>
      <c r="Q62" s="16" t="n">
        <v>564000000</v>
      </c>
      <c r="R62" s="16" t="n">
        <v>1909000000</v>
      </c>
      <c r="S62" s="16" t="n">
        <v>1008000000</v>
      </c>
      <c r="T62" s="4"/>
      <c r="U62" s="4"/>
      <c r="V62" s="4"/>
      <c r="W62" s="4"/>
      <c r="X62" s="4"/>
    </row>
    <row r="63" customFormat="false" ht="16.5" hidden="false" customHeight="false" outlineLevel="0" collapsed="false">
      <c r="A63" s="29" t="s">
        <v>422</v>
      </c>
      <c r="B63" s="29" t="s">
        <v>422</v>
      </c>
      <c r="C63" s="49" t="s">
        <v>251</v>
      </c>
      <c r="D63" s="103"/>
      <c r="E63" s="103"/>
      <c r="F63" s="103"/>
      <c r="G63" s="46"/>
      <c r="H63" s="46"/>
      <c r="I63" s="100" t="n">
        <v>135000000</v>
      </c>
      <c r="J63" s="100" t="n">
        <v>274000000</v>
      </c>
      <c r="K63" s="16" t="n">
        <v>154000000</v>
      </c>
      <c r="L63" s="46" t="n">
        <v>130000000</v>
      </c>
      <c r="M63" s="16" t="n">
        <v>288000000</v>
      </c>
      <c r="N63" s="16" t="n">
        <v>526000000</v>
      </c>
      <c r="O63" s="16" t="n">
        <v>768000000</v>
      </c>
      <c r="P63" s="16" t="n">
        <v>977000000</v>
      </c>
      <c r="Q63" s="16" t="n">
        <v>1076000000</v>
      </c>
      <c r="R63" s="16" t="n">
        <v>2023000000</v>
      </c>
      <c r="S63" s="16" t="n">
        <v>1126000000</v>
      </c>
      <c r="T63" s="4"/>
      <c r="U63" s="4"/>
      <c r="V63" s="4"/>
      <c r="W63" s="4"/>
      <c r="X63" s="4"/>
    </row>
    <row r="64" customFormat="false" ht="16.5" hidden="false" customHeight="false" outlineLevel="0" collapsed="false">
      <c r="A64" s="105" t="s">
        <v>660</v>
      </c>
      <c r="B64" s="105" t="s">
        <v>661</v>
      </c>
      <c r="C64" s="49" t="s">
        <v>662</v>
      </c>
      <c r="D64" s="103"/>
      <c r="E64" s="103"/>
      <c r="F64" s="103"/>
      <c r="G64" s="46"/>
      <c r="H64" s="46"/>
      <c r="I64" s="46"/>
      <c r="J64" s="46"/>
      <c r="K64" s="16" t="n">
        <v>154000000</v>
      </c>
      <c r="L64" s="46"/>
      <c r="M64" s="16"/>
      <c r="N64" s="16"/>
      <c r="O64" s="16"/>
      <c r="P64" s="16"/>
      <c r="Q64" s="16"/>
      <c r="R64" s="16"/>
      <c r="S64" s="16"/>
      <c r="T64" s="4"/>
      <c r="U64" s="4"/>
      <c r="V64" s="4"/>
      <c r="W64" s="4"/>
      <c r="X64" s="4"/>
    </row>
    <row r="65" customFormat="false" ht="16.5" hidden="false" customHeight="false" outlineLevel="0" collapsed="false">
      <c r="A65" s="45" t="s">
        <v>386</v>
      </c>
      <c r="B65" s="171" t="s">
        <v>663</v>
      </c>
      <c r="C65" s="49" t="s">
        <v>662</v>
      </c>
      <c r="D65" s="103"/>
      <c r="E65" s="103"/>
      <c r="F65" s="103"/>
      <c r="G65" s="46"/>
      <c r="H65" s="46"/>
      <c r="I65" s="46"/>
      <c r="J65" s="46"/>
      <c r="K65" s="16"/>
      <c r="L65" s="46"/>
      <c r="M65" s="16"/>
      <c r="N65" s="16"/>
      <c r="O65" s="16"/>
      <c r="P65" s="16"/>
      <c r="Q65" s="16"/>
      <c r="R65" s="16"/>
      <c r="S65" s="16"/>
      <c r="T65" s="4"/>
      <c r="U65" s="4"/>
      <c r="V65" s="4"/>
      <c r="W65" s="4"/>
      <c r="X65" s="4"/>
    </row>
    <row r="66" customFormat="false" ht="16.5" hidden="false" customHeight="false" outlineLevel="0" collapsed="false">
      <c r="A66" s="45" t="s">
        <v>664</v>
      </c>
      <c r="B66" s="171" t="s">
        <v>665</v>
      </c>
      <c r="C66" s="49" t="s">
        <v>662</v>
      </c>
      <c r="D66" s="103"/>
      <c r="E66" s="103"/>
      <c r="F66" s="103"/>
      <c r="G66" s="46"/>
      <c r="H66" s="46"/>
      <c r="I66" s="100"/>
      <c r="J66" s="100"/>
      <c r="K66" s="16"/>
      <c r="L66" s="46"/>
      <c r="M66" s="16"/>
      <c r="N66" s="16"/>
      <c r="O66" s="16"/>
      <c r="P66" s="16"/>
      <c r="Q66" s="16"/>
      <c r="R66" s="16"/>
      <c r="S66" s="16"/>
      <c r="T66" s="4"/>
      <c r="U66" s="4"/>
      <c r="V66" s="4"/>
      <c r="W66" s="4"/>
      <c r="X66" s="4"/>
    </row>
    <row r="67" customFormat="false" ht="16.5" hidden="false" customHeight="false" outlineLevel="0" collapsed="false">
      <c r="A67" s="29" t="s">
        <v>666</v>
      </c>
      <c r="B67" s="29" t="s">
        <v>666</v>
      </c>
      <c r="C67" s="49" t="s">
        <v>251</v>
      </c>
      <c r="D67" s="46"/>
      <c r="E67" s="46"/>
      <c r="F67" s="46"/>
      <c r="G67" s="46"/>
      <c r="H67" s="46"/>
      <c r="I67" s="100"/>
      <c r="J67" s="100"/>
      <c r="K67" s="16" t="n">
        <v>0</v>
      </c>
      <c r="L67" s="46"/>
      <c r="M67" s="16"/>
      <c r="N67" s="16"/>
      <c r="O67" s="16"/>
      <c r="P67" s="16"/>
      <c r="Q67" s="16"/>
      <c r="R67" s="16"/>
      <c r="S67" s="16"/>
      <c r="T67" s="4"/>
      <c r="U67" s="4"/>
      <c r="V67" s="4"/>
      <c r="W67" s="4"/>
      <c r="X67" s="4"/>
    </row>
    <row r="68" customFormat="false" ht="16.5" hidden="false" customHeight="false" outlineLevel="0" collapsed="false">
      <c r="A68" s="27" t="s">
        <v>667</v>
      </c>
      <c r="B68" s="29" t="s">
        <v>668</v>
      </c>
      <c r="C68" s="49" t="s">
        <v>251</v>
      </c>
      <c r="D68" s="103"/>
      <c r="E68" s="103"/>
      <c r="F68" s="103"/>
      <c r="G68" s="46"/>
      <c r="H68" s="46"/>
      <c r="I68" s="154" t="n">
        <f aca="false">I62-I63</f>
        <v>-20000000</v>
      </c>
      <c r="J68" s="154" t="n">
        <f aca="false">J62-J63</f>
        <v>-15000000</v>
      </c>
      <c r="K68" s="16" t="n">
        <v>-29000000</v>
      </c>
      <c r="L68" s="46" t="n">
        <v>-105000000</v>
      </c>
      <c r="M68" s="16" t="n">
        <v>-65000000</v>
      </c>
      <c r="N68" s="16" t="n">
        <v>-53000000</v>
      </c>
      <c r="O68" s="16" t="n">
        <v>-81000000</v>
      </c>
      <c r="P68" s="16" t="n">
        <v>-105000000</v>
      </c>
      <c r="Q68" s="16" t="n">
        <v>-512000000</v>
      </c>
      <c r="R68" s="16" t="n">
        <v>-114000000</v>
      </c>
      <c r="S68" s="16" t="n">
        <v>-118000000</v>
      </c>
      <c r="T68" s="4"/>
      <c r="U68" s="4"/>
      <c r="V68" s="4"/>
      <c r="W68" s="4"/>
      <c r="X68" s="4"/>
    </row>
    <row r="69" customFormat="false" ht="16.5" hidden="false" customHeight="false" outlineLevel="0" collapsed="false">
      <c r="G69" s="46"/>
      <c r="I69" s="182"/>
      <c r="J69" s="182"/>
      <c r="M69" s="183"/>
      <c r="N69" s="183"/>
      <c r="O69" s="183"/>
      <c r="P69" s="183"/>
      <c r="Q69" s="184"/>
      <c r="R69" s="184"/>
      <c r="S69" s="184"/>
      <c r="T69" s="4"/>
      <c r="U69" s="4"/>
      <c r="V69" s="4"/>
      <c r="W69" s="4"/>
      <c r="X69" s="4"/>
    </row>
    <row r="70" customFormat="false" ht="15" hidden="false" customHeight="false" outlineLevel="0" collapsed="false">
      <c r="D70" s="0" t="s">
        <v>128</v>
      </c>
      <c r="E70" s="0" t="s">
        <v>128</v>
      </c>
      <c r="F70" s="0" t="s">
        <v>128</v>
      </c>
      <c r="G70" s="0" t="s">
        <v>128</v>
      </c>
      <c r="H70" s="0" t="s">
        <v>128</v>
      </c>
      <c r="I70" s="0" t="s">
        <v>128</v>
      </c>
      <c r="J70" s="0" t="s">
        <v>128</v>
      </c>
      <c r="K70" s="0" t="s">
        <v>128</v>
      </c>
      <c r="L70" s="0" t="s">
        <v>128</v>
      </c>
      <c r="M70" s="0" t="s">
        <v>128</v>
      </c>
      <c r="N70" s="0" t="s">
        <v>128</v>
      </c>
      <c r="O70" s="0" t="s">
        <v>128</v>
      </c>
      <c r="P70" s="0" t="s">
        <v>128</v>
      </c>
      <c r="Q70" s="0" t="s">
        <v>128</v>
      </c>
      <c r="R70" s="0" t="s">
        <v>128</v>
      </c>
      <c r="S70" s="0" t="s">
        <v>128</v>
      </c>
      <c r="T70" s="4"/>
      <c r="U70" s="4"/>
      <c r="V70" s="4"/>
      <c r="W70" s="4"/>
      <c r="X70" s="4"/>
    </row>
    <row r="71" customFormat="false" ht="15" hidden="false" customHeight="false" outlineLevel="0" collapsed="false">
      <c r="T71" s="4"/>
      <c r="U71" s="4"/>
      <c r="V71" s="4"/>
      <c r="W71" s="4"/>
      <c r="X71" s="4"/>
    </row>
    <row r="72" customFormat="false" ht="15" hidden="false" customHeight="false" outlineLevel="0" collapsed="false">
      <c r="B72" s="0" t="s">
        <v>669</v>
      </c>
      <c r="D72" s="55" t="n">
        <f aca="false">D6-D7-D24</f>
        <v>0</v>
      </c>
      <c r="E72" s="55" t="n">
        <f aca="false">E6-E7-E24</f>
        <v>0</v>
      </c>
      <c r="F72" s="55" t="n">
        <f aca="false">F6-F7-F24</f>
        <v>0</v>
      </c>
      <c r="G72" s="55" t="n">
        <f aca="false">G6-G7-G24</f>
        <v>0</v>
      </c>
      <c r="H72" s="55" t="n">
        <f aca="false">H6-H7-H24</f>
        <v>0</v>
      </c>
      <c r="I72" s="55" t="n">
        <f aca="false">I6-I7-I24</f>
        <v>0</v>
      </c>
      <c r="J72" s="55" t="n">
        <f aca="false">J6-J7-J24</f>
        <v>0</v>
      </c>
      <c r="K72" s="55" t="n">
        <f aca="false">K6-K7-K24</f>
        <v>0</v>
      </c>
      <c r="L72" s="55" t="n">
        <f aca="false">L6-L7-L24</f>
        <v>0</v>
      </c>
      <c r="M72" s="55" t="n">
        <f aca="false">M6-M7-M24</f>
        <v>0</v>
      </c>
      <c r="N72" s="55" t="n">
        <f aca="false">N6-N7-N24</f>
        <v>0</v>
      </c>
      <c r="O72" s="55" t="n">
        <f aca="false">O6-O7-O24</f>
        <v>0</v>
      </c>
      <c r="P72" s="55" t="n">
        <f aca="false">P6-P7-P24</f>
        <v>0</v>
      </c>
      <c r="Q72" s="55" t="n">
        <f aca="false">Q6-Q7-Q24</f>
        <v>0</v>
      </c>
      <c r="R72" s="55" t="n">
        <f aca="false">R6-R7-R24</f>
        <v>0</v>
      </c>
      <c r="S72" s="55" t="n">
        <f aca="false">S6-S7-S24</f>
        <v>0</v>
      </c>
      <c r="T72" s="4"/>
      <c r="U72" s="4"/>
      <c r="V72" s="4"/>
      <c r="W72" s="4"/>
      <c r="X72" s="4"/>
    </row>
    <row r="73" customFormat="false" ht="15" hidden="false" customHeight="false" outlineLevel="0" collapsed="false">
      <c r="B73" s="0" t="s">
        <v>130</v>
      </c>
      <c r="D73" s="55" t="n">
        <f aca="false">D7-D8-D20-D23</f>
        <v>0</v>
      </c>
      <c r="E73" s="55" t="n">
        <f aca="false">E7-E8-E20-E23</f>
        <v>0</v>
      </c>
      <c r="F73" s="55" t="n">
        <f aca="false">F7-F8-F20-F23</f>
        <v>0</v>
      </c>
      <c r="G73" s="55" t="n">
        <f aca="false">G7-G8-G20-G23</f>
        <v>0</v>
      </c>
      <c r="H73" s="55" t="n">
        <f aca="false">H7-H8-H20-H23</f>
        <v>0</v>
      </c>
      <c r="I73" s="55" t="n">
        <f aca="false">I7-I8-I20-I23</f>
        <v>0</v>
      </c>
      <c r="J73" s="55" t="n">
        <f aca="false">J7-J8-J20-J23</f>
        <v>0</v>
      </c>
      <c r="K73" s="55" t="n">
        <f aca="false">K7-K8-K20-K23</f>
        <v>0</v>
      </c>
      <c r="L73" s="55" t="n">
        <f aca="false">L7-L8-L20-L23</f>
        <v>0</v>
      </c>
      <c r="M73" s="55" t="n">
        <f aca="false">M7-M8-M20-M23</f>
        <v>0</v>
      </c>
      <c r="N73" s="55" t="n">
        <f aca="false">N7-N8-N20-N23</f>
        <v>0</v>
      </c>
      <c r="O73" s="55" t="n">
        <f aca="false">O7-O8-O20-O23</f>
        <v>0</v>
      </c>
      <c r="P73" s="55" t="n">
        <f aca="false">P7-P8-P20-P23</f>
        <v>0</v>
      </c>
      <c r="Q73" s="55" t="n">
        <f aca="false">Q7-Q8-Q20-Q23</f>
        <v>1000000</v>
      </c>
      <c r="R73" s="55" t="n">
        <f aca="false">R7-R8-R20-R23</f>
        <v>0</v>
      </c>
      <c r="S73" s="55" t="n">
        <f aca="false">S7-S8-S20-S23</f>
        <v>1000000</v>
      </c>
      <c r="T73" s="4"/>
      <c r="U73" s="4"/>
      <c r="V73" s="4"/>
      <c r="W73" s="4"/>
      <c r="X73" s="4"/>
    </row>
    <row r="74" customFormat="false" ht="15" hidden="false" customHeight="false" outlineLevel="0" collapsed="false">
      <c r="B74" s="0" t="s">
        <v>670</v>
      </c>
      <c r="D74" s="55" t="n">
        <f aca="false">D8-D9-D12-D13-D16-D17-D19</f>
        <v>0</v>
      </c>
      <c r="E74" s="55" t="n">
        <f aca="false">E8-E9-E12-E13-E16-E17-E19</f>
        <v>0</v>
      </c>
      <c r="F74" s="55" t="n">
        <f aca="false">F8-F9-F12-F13-F16-F17-F19</f>
        <v>0</v>
      </c>
      <c r="G74" s="55" t="n">
        <f aca="false">G8-G9-G12-G13-G16-G17-G19</f>
        <v>-1000000</v>
      </c>
      <c r="H74" s="55" t="n">
        <f aca="false">H8-H9-H12-H13-H16-H17-H19</f>
        <v>0</v>
      </c>
      <c r="I74" s="55" t="n">
        <f aca="false">I8-I9-I12-I13-I16-I17-I19</f>
        <v>0</v>
      </c>
      <c r="J74" s="55" t="n">
        <f aca="false">J8-J9-J12-J13-J16-J17-J19</f>
        <v>0</v>
      </c>
      <c r="K74" s="55" t="n">
        <f aca="false">K8-K9-K12-K13-K16-K17-K19</f>
        <v>1000000</v>
      </c>
      <c r="L74" s="55" t="n">
        <f aca="false">L8-L9-L12-L13-L16-L17-L19</f>
        <v>-1000000</v>
      </c>
      <c r="M74" s="55" t="n">
        <f aca="false">M8-M9-M12-M13-M16-M17-M19</f>
        <v>0</v>
      </c>
      <c r="N74" s="55" t="n">
        <f aca="false">N8-N9-N12-N13-N16-N17-N19</f>
        <v>1000000</v>
      </c>
      <c r="O74" s="55" t="n">
        <f aca="false">O8-O9-O12-O13-O16-O17-O19</f>
        <v>-1000000</v>
      </c>
      <c r="P74" s="55" t="n">
        <f aca="false">P8-P9-P12-P13-P16-P17-P19</f>
        <v>0</v>
      </c>
      <c r="Q74" s="55" t="n">
        <f aca="false">Q8-Q9-Q12-Q13-Q16-Q17-Q19</f>
        <v>0</v>
      </c>
      <c r="R74" s="55" t="n">
        <f aca="false">R8-R9-R12-R13-R16-R17-R19</f>
        <v>0</v>
      </c>
      <c r="S74" s="55" t="n">
        <f aca="false">S8-S9-S12-S13-S16-S17-S19</f>
        <v>0</v>
      </c>
      <c r="T74" s="4"/>
      <c r="U74" s="4"/>
      <c r="V74" s="4"/>
      <c r="W74" s="4"/>
      <c r="X74" s="4"/>
    </row>
    <row r="75" customFormat="false" ht="15" hidden="false" customHeight="false" outlineLevel="0" collapsed="false">
      <c r="B75" s="0" t="s">
        <v>671</v>
      </c>
      <c r="D75" s="55" t="n">
        <f aca="false">D9-D10-D11</f>
        <v>0</v>
      </c>
      <c r="E75" s="55" t="n">
        <f aca="false">E9-E10-E11</f>
        <v>0</v>
      </c>
      <c r="F75" s="55" t="n">
        <f aca="false">F9-F10-F11</f>
        <v>0</v>
      </c>
      <c r="G75" s="55" t="n">
        <f aca="false">G9-G10-G11</f>
        <v>1000000</v>
      </c>
      <c r="H75" s="55" t="n">
        <f aca="false">H9-H10-H11</f>
        <v>0</v>
      </c>
      <c r="I75" s="55" t="n">
        <f aca="false">I9-I10-I11</f>
        <v>1000000</v>
      </c>
      <c r="J75" s="55" t="n">
        <f aca="false">J9-J10-J11</f>
        <v>0</v>
      </c>
      <c r="K75" s="56" t="n">
        <f aca="false">K9-K10-K11</f>
        <v>3046000000</v>
      </c>
      <c r="L75" s="56" t="n">
        <f aca="false">L9-L10-L11</f>
        <v>3490000000</v>
      </c>
      <c r="M75" s="56" t="n">
        <f aca="false">M9-M10-M11</f>
        <v>1911000000</v>
      </c>
      <c r="N75" s="56" t="n">
        <f aca="false">N9-N10-N11</f>
        <v>2020000000</v>
      </c>
      <c r="O75" s="56" t="n">
        <f aca="false">O9-O10-O11</f>
        <v>2850000000</v>
      </c>
      <c r="P75" s="56" t="n">
        <f aca="false">P9-P10-P11</f>
        <v>3065000000</v>
      </c>
      <c r="Q75" s="56" t="n">
        <f aca="false">Q9-Q10-Q11</f>
        <v>3038000000</v>
      </c>
      <c r="R75" s="56" t="n">
        <f aca="false">R9-R10-R11</f>
        <v>3008000000</v>
      </c>
      <c r="S75" s="56" t="n">
        <f aca="false">S9-S10-S11</f>
        <v>3067000000</v>
      </c>
      <c r="T75" s="4"/>
      <c r="U75" s="4"/>
      <c r="V75" s="4"/>
      <c r="W75" s="4"/>
      <c r="X75" s="4"/>
    </row>
    <row r="76" customFormat="false" ht="15" hidden="false" customHeight="false" outlineLevel="0" collapsed="false">
      <c r="B76" s="0" t="s">
        <v>672</v>
      </c>
      <c r="D76" s="56" t="n">
        <f aca="false">D13-D14-D15</f>
        <v>0</v>
      </c>
      <c r="E76" s="56" t="n">
        <f aca="false">E13-E14-E15</f>
        <v>0</v>
      </c>
      <c r="F76" s="56" t="n">
        <f aca="false">F13-F14-F15</f>
        <v>0</v>
      </c>
      <c r="G76" s="55" t="n">
        <f aca="false">G13-G14-G15</f>
        <v>0</v>
      </c>
      <c r="H76" s="55" t="n">
        <f aca="false">H13-H14-H15</f>
        <v>1000000</v>
      </c>
      <c r="I76" s="55" t="n">
        <f aca="false">I13-I14-I15</f>
        <v>0</v>
      </c>
      <c r="J76" s="55" t="n">
        <f aca="false">J13-J14-J15</f>
        <v>1000000</v>
      </c>
      <c r="K76" s="56" t="n">
        <f aca="false">K13-K14-K15</f>
        <v>1179000000</v>
      </c>
      <c r="L76" s="56" t="n">
        <f aca="false">L13-L14-L15</f>
        <v>1911000000</v>
      </c>
      <c r="M76" s="56" t="n">
        <f aca="false">M13-M14-M15</f>
        <v>2013000000</v>
      </c>
      <c r="N76" s="56" t="n">
        <f aca="false">N13-N14-N15</f>
        <v>2082000000</v>
      </c>
      <c r="O76" s="56" t="n">
        <f aca="false">O13-O14-O15</f>
        <v>2223000000</v>
      </c>
      <c r="P76" s="56" t="n">
        <f aca="false">P13-P14-P15</f>
        <v>2367000000</v>
      </c>
      <c r="Q76" s="56" t="n">
        <f aca="false">Q13-Q14-Q15</f>
        <v>2688000000</v>
      </c>
      <c r="R76" s="56" t="n">
        <f aca="false">R13-R14-R15</f>
        <v>3041000000</v>
      </c>
      <c r="S76" s="56" t="n">
        <f aca="false">S13-S14-S15</f>
        <v>3487000000</v>
      </c>
      <c r="T76" s="4"/>
      <c r="U76" s="4"/>
      <c r="V76" s="4"/>
      <c r="W76" s="4"/>
      <c r="X76" s="4"/>
    </row>
    <row r="77" customFormat="false" ht="15" hidden="false" customHeight="false" outlineLevel="0" collapsed="false">
      <c r="B77" s="0" t="s">
        <v>673</v>
      </c>
      <c r="D77" s="152" t="n">
        <f aca="false">D20-D21-D22</f>
        <v>0</v>
      </c>
      <c r="E77" s="152" t="n">
        <f aca="false">E20-E21-E22</f>
        <v>0</v>
      </c>
      <c r="F77" s="152" t="n">
        <f aca="false">F20-F21-F22</f>
        <v>0</v>
      </c>
      <c r="G77" s="152" t="n">
        <f aca="false">G20-G21-G22</f>
        <v>0</v>
      </c>
      <c r="H77" s="152" t="n">
        <f aca="false">H20-H21-H22</f>
        <v>0</v>
      </c>
      <c r="I77" s="152" t="n">
        <f aca="false">I20-I21-I22</f>
        <v>0</v>
      </c>
      <c r="J77" s="152" t="n">
        <f aca="false">J20-J21-J22</f>
        <v>0</v>
      </c>
      <c r="K77" s="152" t="n">
        <f aca="false">K20-K21-K22</f>
        <v>0</v>
      </c>
      <c r="L77" s="152" t="n">
        <f aca="false">L20-L21-L22</f>
        <v>0</v>
      </c>
      <c r="M77" s="152" t="n">
        <f aca="false">M20-M21-M22</f>
        <v>0</v>
      </c>
      <c r="N77" s="152" t="n">
        <f aca="false">N20-N21-N22</f>
        <v>0</v>
      </c>
      <c r="O77" s="152" t="n">
        <f aca="false">O20-O21-O22</f>
        <v>0</v>
      </c>
      <c r="P77" s="152" t="n">
        <f aca="false">P20-P21-P22</f>
        <v>0</v>
      </c>
      <c r="Q77" s="152" t="n">
        <f aca="false">Q20-Q21-Q22</f>
        <v>0</v>
      </c>
      <c r="R77" s="152" t="n">
        <f aca="false">R20-R21-R22</f>
        <v>0</v>
      </c>
      <c r="S77" s="152" t="n">
        <f aca="false">S20-S21-S22</f>
        <v>0</v>
      </c>
      <c r="T77" s="4"/>
      <c r="U77" s="4"/>
      <c r="V77" s="4"/>
      <c r="W77" s="4"/>
      <c r="X77" s="4"/>
    </row>
    <row r="78" customFormat="false" ht="15" hidden="false" customHeight="false" outlineLevel="0" collapsed="false">
      <c r="B78" s="0" t="s">
        <v>674</v>
      </c>
      <c r="D78" s="152" t="n">
        <f aca="false">D25-D26-D42</f>
        <v>0</v>
      </c>
      <c r="E78" s="152" t="n">
        <f aca="false">E25-E26-E42</f>
        <v>0</v>
      </c>
      <c r="F78" s="152" t="n">
        <f aca="false">F25-F26-F42</f>
        <v>0</v>
      </c>
      <c r="G78" s="152" t="n">
        <f aca="false">G25-G26-G42</f>
        <v>0</v>
      </c>
      <c r="H78" s="152" t="n">
        <f aca="false">H25-H26-H42</f>
        <v>0</v>
      </c>
      <c r="I78" s="152" t="n">
        <f aca="false">I25-I26-I42</f>
        <v>0</v>
      </c>
      <c r="J78" s="152" t="n">
        <f aca="false">J25-J26-J42</f>
        <v>0</v>
      </c>
      <c r="K78" s="152" t="n">
        <f aca="false">K25-K26-K42</f>
        <v>0</v>
      </c>
      <c r="L78" s="152" t="n">
        <f aca="false">L25-L26-L42</f>
        <v>-1000000</v>
      </c>
      <c r="M78" s="152" t="n">
        <f aca="false">M25-M26-M42</f>
        <v>0</v>
      </c>
      <c r="N78" s="152" t="n">
        <f aca="false">N25-N26-N42</f>
        <v>0</v>
      </c>
      <c r="O78" s="152" t="n">
        <f aca="false">O25-O26-O42</f>
        <v>-1000000</v>
      </c>
      <c r="P78" s="152" t="n">
        <f aca="false">P25-P26-P42</f>
        <v>0</v>
      </c>
      <c r="Q78" s="152" t="n">
        <f aca="false">Q25-Q26-Q42</f>
        <v>1000000</v>
      </c>
      <c r="R78" s="152" t="n">
        <f aca="false">R25-R26-R42</f>
        <v>0</v>
      </c>
      <c r="S78" s="152" t="n">
        <f aca="false">S25-S26-S42</f>
        <v>0</v>
      </c>
      <c r="T78" s="4"/>
      <c r="U78" s="4"/>
      <c r="V78" s="4"/>
      <c r="W78" s="4"/>
      <c r="X78" s="4"/>
    </row>
    <row r="79" customFormat="false" ht="15" hidden="false" customHeight="false" outlineLevel="0" collapsed="false">
      <c r="B79" s="0" t="s">
        <v>675</v>
      </c>
      <c r="D79" s="152" t="n">
        <f aca="false">D26-D28-D29-D30-D38-D39-D348-D35-D36-D37</f>
        <v>0</v>
      </c>
      <c r="E79" s="152" t="n">
        <f aca="false">E26-E28-E29-E30-E38-E39-E348-E35-E36-E37</f>
        <v>0</v>
      </c>
      <c r="F79" s="152" t="n">
        <f aca="false">F26-F28-F29-F30-F38-F39-F348-F35-F36-F37</f>
        <v>0</v>
      </c>
      <c r="G79" s="152" t="n">
        <f aca="false">G26-G28-G29-G30-G38-G39-G348-G35-G36-G37</f>
        <v>2000000</v>
      </c>
      <c r="H79" s="152" t="n">
        <f aca="false">H26-H28-H29-H30-H38-H39-H348-H35-H36-H37</f>
        <v>1000000</v>
      </c>
      <c r="I79" s="152" t="n">
        <f aca="false">I26-I28-I29-I30-I38-I39-I348-I35-I36-I37</f>
        <v>0</v>
      </c>
      <c r="J79" s="152" t="n">
        <f aca="false">J26-J28-J29-J30-J38-J39-J348-J35-J36-J37</f>
        <v>-1000000</v>
      </c>
      <c r="K79" s="152" t="n">
        <f aca="false">K26-K28-K29-K30-K38-K39-K348-K35-K36-K37</f>
        <v>1000000</v>
      </c>
      <c r="L79" s="56" t="n">
        <f aca="false">L26-L28-L29-L30-L38-L39-L348-L35-L36-L37</f>
        <v>6783000000</v>
      </c>
      <c r="M79" s="56" t="n">
        <f aca="false">M26-M28-M29-M30-M38-M39-M348-M35-M36-M37</f>
        <v>7613000000</v>
      </c>
      <c r="N79" s="56" t="n">
        <f aca="false">N26-N28-N29-N30-N38-N39-N348-N35-N36-N37</f>
        <v>8118000000</v>
      </c>
      <c r="O79" s="56" t="n">
        <f aca="false">O26-O28-O29-O30-O38-O39-O348-O35-O36-O37</f>
        <v>8950000000</v>
      </c>
      <c r="P79" s="56" t="n">
        <f aca="false">P26-P28-P29-P30-P38-P39-P348-P35-P36-P37</f>
        <v>11010000000</v>
      </c>
      <c r="Q79" s="56" t="n">
        <f aca="false">Q26-Q28-Q29-Q30-Q38-Q39-Q348-Q35-Q36-Q37</f>
        <v>12188000000</v>
      </c>
      <c r="R79" s="56" t="n">
        <f aca="false">R26-R28-R29-R30-R38-R39-R348-R35-R36-R37</f>
        <v>13503000000</v>
      </c>
      <c r="S79" s="56" t="n">
        <f aca="false">S26-S28-S29-S30-S38-S39-S348-S35-S36-S37</f>
        <v>15148000000</v>
      </c>
      <c r="T79" s="4"/>
      <c r="U79" s="4"/>
      <c r="V79" s="4"/>
      <c r="W79" s="4"/>
      <c r="X79" s="4"/>
    </row>
    <row r="80" customFormat="false" ht="15" hidden="false" customHeight="false" outlineLevel="0" collapsed="false">
      <c r="B80" s="0" t="s">
        <v>676</v>
      </c>
      <c r="D80" s="152" t="n">
        <f aca="false">D30-D31-D33-D34-D32</f>
        <v>0</v>
      </c>
      <c r="E80" s="152" t="n">
        <f aca="false">E30-E31-E33-E34-E32</f>
        <v>0</v>
      </c>
      <c r="F80" s="152" t="n">
        <f aca="false">F30-F31-F33-F34-F32</f>
        <v>0</v>
      </c>
      <c r="G80" s="152" t="n">
        <f aca="false">G30-G31-G33-G34-G32</f>
        <v>0</v>
      </c>
      <c r="H80" s="152" t="n">
        <f aca="false">H30-H31-H33-H34-H32</f>
        <v>0</v>
      </c>
      <c r="I80" s="152" t="n">
        <f aca="false">I30-I31-I33-I34-I32</f>
        <v>0</v>
      </c>
      <c r="J80" s="152" t="n">
        <f aca="false">J30-J31-J33-J34-J32</f>
        <v>0</v>
      </c>
      <c r="K80" s="152" t="n">
        <f aca="false">K30-K31-K33-K34-K32</f>
        <v>0</v>
      </c>
      <c r="L80" s="152" t="n">
        <f aca="false">L30-L31-L33-L34-L32</f>
        <v>0</v>
      </c>
      <c r="M80" s="152" t="n">
        <f aca="false">M30-M31-M33-M34-M32</f>
        <v>0</v>
      </c>
      <c r="N80" s="152" t="n">
        <f aca="false">N30-N31-N33-N34-N32</f>
        <v>0</v>
      </c>
      <c r="O80" s="152" t="n">
        <f aca="false">O30-O31-O33-O34-O32</f>
        <v>0</v>
      </c>
      <c r="P80" s="152" t="n">
        <f aca="false">P30-P31-P33-P34-P32</f>
        <v>0</v>
      </c>
      <c r="Q80" s="152" t="n">
        <f aca="false">Q30-Q31-Q33-Q34-Q32</f>
        <v>0</v>
      </c>
      <c r="R80" s="152" t="n">
        <f aca="false">R30-R31-R33-R34-R32</f>
        <v>0</v>
      </c>
      <c r="S80" s="152" t="n">
        <f aca="false">S30-S31-S33-S34-S32</f>
        <v>0</v>
      </c>
      <c r="T80" s="4"/>
      <c r="U80" s="4"/>
      <c r="V80" s="4"/>
      <c r="W80" s="4"/>
      <c r="X80" s="4"/>
    </row>
    <row r="81" customFormat="false" ht="15" hidden="false" customHeight="false" outlineLevel="0" collapsed="false">
      <c r="B81" s="0" t="s">
        <v>268</v>
      </c>
      <c r="D81" s="152" t="n">
        <f aca="false">D39-D40-D41</f>
        <v>0</v>
      </c>
      <c r="E81" s="152" t="n">
        <f aca="false">E39-E40-E41</f>
        <v>0</v>
      </c>
      <c r="F81" s="152" t="n">
        <f aca="false">F39-F40-F41</f>
        <v>0</v>
      </c>
      <c r="G81" s="56" t="n">
        <f aca="false">G39-G40-G41</f>
        <v>16000000</v>
      </c>
      <c r="H81" s="56" t="n">
        <f aca="false">H39-H40-H41</f>
        <v>19000000</v>
      </c>
      <c r="I81" s="56" t="n">
        <f aca="false">I39-I40-I41</f>
        <v>16000000</v>
      </c>
      <c r="J81" s="56" t="n">
        <f aca="false">J39-J40-J41</f>
        <v>13000000</v>
      </c>
      <c r="K81" s="56" t="n">
        <f aca="false">K39-K40-K41</f>
        <v>30000000</v>
      </c>
      <c r="L81" s="56" t="n">
        <f aca="false">L39-L40-L41</f>
        <v>33000000</v>
      </c>
      <c r="M81" s="56" t="n">
        <f aca="false">M39-M40-M41</f>
        <v>36000000</v>
      </c>
      <c r="N81" s="56" t="n">
        <f aca="false">N39-N40-N41</f>
        <v>39000000</v>
      </c>
      <c r="O81" s="56" t="n">
        <f aca="false">O39-O40-O41</f>
        <v>210000000</v>
      </c>
      <c r="P81" s="56" t="n">
        <f aca="false">P39-P40-P41</f>
        <v>98000000</v>
      </c>
      <c r="Q81" s="56" t="n">
        <f aca="false">Q39-Q40-Q41</f>
        <v>172000000</v>
      </c>
      <c r="R81" s="56" t="n">
        <f aca="false">R39-R40-R41</f>
        <v>177000000</v>
      </c>
      <c r="S81" s="56" t="n">
        <f aca="false">S39-S40-S41</f>
        <v>124000000</v>
      </c>
      <c r="T81" s="4"/>
      <c r="U81" s="4"/>
      <c r="V81" s="4"/>
      <c r="W81" s="4"/>
      <c r="X81" s="4"/>
    </row>
    <row r="82" customFormat="false" ht="15" hidden="false" customHeight="false" outlineLevel="0" collapsed="false">
      <c r="B82" s="0" t="s">
        <v>677</v>
      </c>
      <c r="D82" s="152" t="n">
        <f aca="false">D42-D43-D45</f>
        <v>0</v>
      </c>
      <c r="E82" s="152" t="n">
        <f aca="false">E42-E43-E45</f>
        <v>0</v>
      </c>
      <c r="F82" s="152" t="n">
        <f aca="false">F42-F43-F45</f>
        <v>0</v>
      </c>
      <c r="G82" s="152" t="n">
        <f aca="false">G42-G43-G45</f>
        <v>0</v>
      </c>
      <c r="H82" s="152" t="n">
        <f aca="false">H42-H43-H45</f>
        <v>0</v>
      </c>
      <c r="I82" s="152" t="n">
        <f aca="false">I42-I43-I45</f>
        <v>0</v>
      </c>
      <c r="J82" s="152" t="n">
        <f aca="false">J42-J43-J45</f>
        <v>0</v>
      </c>
      <c r="K82" s="152" t="n">
        <f aca="false">K42-K43-K45</f>
        <v>0</v>
      </c>
      <c r="L82" s="152" t="n">
        <f aca="false">L42-L43-L45</f>
        <v>0</v>
      </c>
      <c r="M82" s="152" t="n">
        <f aca="false">M42-M43-M45</f>
        <v>0</v>
      </c>
      <c r="N82" s="152" t="n">
        <f aca="false">N42-N43-N45</f>
        <v>0</v>
      </c>
      <c r="O82" s="152" t="n">
        <f aca="false">O42-O43-O45</f>
        <v>0</v>
      </c>
      <c r="P82" s="152" t="n">
        <f aca="false">P42-P43-P45</f>
        <v>0</v>
      </c>
      <c r="Q82" s="152" t="n">
        <f aca="false">Q42-Q43-Q45</f>
        <v>0</v>
      </c>
      <c r="R82" s="152" t="n">
        <f aca="false">R42-R43-R45</f>
        <v>0</v>
      </c>
      <c r="S82" s="152" t="n">
        <f aca="false">S42-S43-S45</f>
        <v>1000000</v>
      </c>
      <c r="T82" s="4"/>
      <c r="U82" s="4"/>
      <c r="V82" s="4"/>
      <c r="W82" s="4"/>
      <c r="X82" s="4"/>
    </row>
    <row r="83" customFormat="false" ht="15" hidden="false" customHeight="false" outlineLevel="0" collapsed="false">
      <c r="B83" s="0" t="s">
        <v>678</v>
      </c>
      <c r="D83" s="152" t="n">
        <f aca="false">D52-D53-D62</f>
        <v>0</v>
      </c>
      <c r="E83" s="152" t="n">
        <f aca="false">E52-E53-E62</f>
        <v>0</v>
      </c>
      <c r="F83" s="152" t="n">
        <f aca="false">F52-F53-F62</f>
        <v>0</v>
      </c>
      <c r="G83" s="152" t="n">
        <f aca="false">G52-G53-G62</f>
        <v>0</v>
      </c>
      <c r="H83" s="152" t="n">
        <f aca="false">H52-H53-H62</f>
        <v>0</v>
      </c>
      <c r="I83" s="152" t="n">
        <f aca="false">I52-I53-I62</f>
        <v>0</v>
      </c>
      <c r="J83" s="152" t="n">
        <f aca="false">J52-J53-J62</f>
        <v>0</v>
      </c>
      <c r="K83" s="152" t="n">
        <f aca="false">K52-K53-K62</f>
        <v>0</v>
      </c>
      <c r="L83" s="152" t="n">
        <f aca="false">L52-L53-L62</f>
        <v>0</v>
      </c>
      <c r="M83" s="152" t="n">
        <f aca="false">M52-M53-M62</f>
        <v>0</v>
      </c>
      <c r="N83" s="152" t="n">
        <f aca="false">N52-N53-N62</f>
        <v>0</v>
      </c>
      <c r="O83" s="152" t="n">
        <f aca="false">O52-O53-O62</f>
        <v>0</v>
      </c>
      <c r="P83" s="152" t="n">
        <f aca="false">P52-P53-P62</f>
        <v>0</v>
      </c>
      <c r="Q83" s="152" t="n">
        <f aca="false">Q52-Q53-Q62</f>
        <v>0</v>
      </c>
      <c r="R83" s="152" t="n">
        <f aca="false">R52-R53-R62</f>
        <v>0</v>
      </c>
      <c r="S83" s="152" t="n">
        <f aca="false">S52-S53-S62</f>
        <v>0</v>
      </c>
      <c r="T83" s="4"/>
      <c r="U83" s="4"/>
      <c r="V83" s="4"/>
      <c r="W83" s="4"/>
      <c r="X83" s="4"/>
    </row>
    <row r="84" customFormat="false" ht="15" hidden="false" customHeight="false" outlineLevel="0" collapsed="false">
      <c r="B84" s="0" t="s">
        <v>274</v>
      </c>
      <c r="D84" s="152" t="n">
        <f aca="false">D53-D54-D58-D59-D61-D60</f>
        <v>0</v>
      </c>
      <c r="E84" s="152" t="n">
        <f aca="false">E53-E54-E58-E59-E61-E60</f>
        <v>0</v>
      </c>
      <c r="F84" s="152" t="n">
        <f aca="false">F53-F54-F58-F59-F61-F60</f>
        <v>0</v>
      </c>
      <c r="G84" s="56" t="n">
        <f aca="false">G53-G54-G58-G59-G61-G60</f>
        <v>-151000000</v>
      </c>
      <c r="H84" s="56" t="n">
        <f aca="false">H53-H54-H58-H59-H61-H60</f>
        <v>-212000000</v>
      </c>
      <c r="I84" s="152" t="n">
        <f aca="false">I53-I54-I58-I59-I61-I60</f>
        <v>0</v>
      </c>
      <c r="J84" s="152" t="n">
        <f aca="false">J53-J54-J58-J59-J61-J60</f>
        <v>0</v>
      </c>
      <c r="K84" s="152" t="n">
        <f aca="false">K53-K54-K58-K59-K61-K60</f>
        <v>0</v>
      </c>
      <c r="L84" s="152" t="n">
        <f aca="false">L53-L54-L58-L59-L61-L60</f>
        <v>0</v>
      </c>
      <c r="M84" s="152" t="n">
        <f aca="false">M53-M54-M58-M59-M61-M60</f>
        <v>0</v>
      </c>
      <c r="N84" s="152" t="n">
        <f aca="false">N53-N54-N58-N59-N61-N60</f>
        <v>0</v>
      </c>
      <c r="O84" s="152" t="n">
        <f aca="false">O53-O54-O58-O59-O61-O60</f>
        <v>0</v>
      </c>
      <c r="P84" s="152" t="n">
        <f aca="false">P53-P54-P58-P59-P61-P60</f>
        <v>0</v>
      </c>
      <c r="Q84" s="152" t="n">
        <f aca="false">Q53-Q54-Q58-Q59-Q61-Q60</f>
        <v>0</v>
      </c>
      <c r="R84" s="152" t="n">
        <f aca="false">R53-R54-R58-R59-R61-R60</f>
        <v>0</v>
      </c>
      <c r="S84" s="152" t="n">
        <f aca="false">S53-S54-S58-S59-S61-S60</f>
        <v>0</v>
      </c>
      <c r="T84" s="4"/>
      <c r="U84" s="4"/>
      <c r="V84" s="4"/>
      <c r="W84" s="4"/>
      <c r="X84" s="4"/>
    </row>
    <row r="85" customFormat="false" ht="15" hidden="false" customHeight="false" outlineLevel="0" collapsed="false">
      <c r="B85" s="0" t="s">
        <v>505</v>
      </c>
      <c r="D85" s="152" t="n">
        <f aca="false">D62-D63-D68</f>
        <v>0</v>
      </c>
      <c r="E85" s="152" t="n">
        <f aca="false">E62-E63-E68</f>
        <v>0</v>
      </c>
      <c r="F85" s="152" t="n">
        <f aca="false">F62-F63-F68</f>
        <v>0</v>
      </c>
      <c r="G85" s="56" t="n">
        <f aca="false">G62-G63-G68</f>
        <v>207000000</v>
      </c>
      <c r="H85" s="56" t="n">
        <f aca="false">H62-H63-H68</f>
        <v>122000000</v>
      </c>
      <c r="I85" s="152" t="n">
        <f aca="false">I62-I63-I68</f>
        <v>0</v>
      </c>
      <c r="J85" s="152" t="n">
        <f aca="false">J62-J63-J68</f>
        <v>0</v>
      </c>
      <c r="K85" s="152" t="n">
        <f aca="false">K62-K63-K68</f>
        <v>0</v>
      </c>
      <c r="L85" s="152" t="n">
        <f aca="false">L62-L63-L68</f>
        <v>0</v>
      </c>
      <c r="M85" s="152" t="n">
        <f aca="false">M62-M63-M68</f>
        <v>0</v>
      </c>
      <c r="N85" s="152" t="n">
        <f aca="false">N62-N63-N68</f>
        <v>0</v>
      </c>
      <c r="O85" s="152" t="n">
        <f aca="false">O62-O63-O68</f>
        <v>0</v>
      </c>
      <c r="P85" s="152" t="n">
        <f aca="false">P62-P63-P68</f>
        <v>0</v>
      </c>
      <c r="Q85" s="152" t="n">
        <f aca="false">Q62-Q63-Q68</f>
        <v>0</v>
      </c>
      <c r="R85" s="152" t="n">
        <f aca="false">R62-R63-R68</f>
        <v>0</v>
      </c>
      <c r="S85" s="152" t="n">
        <f aca="false">S62-S63-S68</f>
        <v>0</v>
      </c>
      <c r="T85" s="4"/>
      <c r="U85" s="4"/>
      <c r="V85" s="4"/>
      <c r="W85" s="4"/>
      <c r="X85" s="4"/>
    </row>
    <row r="86" customFormat="false" ht="15" hidden="false" customHeight="false" outlineLevel="0" collapsed="false">
      <c r="B86" s="0" t="s">
        <v>506</v>
      </c>
      <c r="D86" s="152" t="n">
        <f aca="false">D63-D64-D65-D66</f>
        <v>0</v>
      </c>
      <c r="E86" s="152" t="n">
        <f aca="false">E63-E64-E65-E66</f>
        <v>0</v>
      </c>
      <c r="F86" s="152" t="n">
        <f aca="false">F63-F64-F65-F66</f>
        <v>0</v>
      </c>
      <c r="G86" s="152" t="n">
        <f aca="false">G63-G64-G65-G66</f>
        <v>0</v>
      </c>
      <c r="H86" s="152" t="n">
        <f aca="false">H63-H64-H65-H66</f>
        <v>0</v>
      </c>
      <c r="I86" s="56" t="n">
        <f aca="false">I63-I64-I65-I66</f>
        <v>135000000</v>
      </c>
      <c r="J86" s="56" t="n">
        <f aca="false">J63-J64-J65-J66</f>
        <v>274000000</v>
      </c>
      <c r="K86" s="152" t="n">
        <f aca="false">K63-K64-K65-K66</f>
        <v>0</v>
      </c>
      <c r="L86" s="56" t="n">
        <f aca="false">L63-L64-L65-L66</f>
        <v>130000000</v>
      </c>
      <c r="M86" s="56" t="n">
        <f aca="false">M63-M64-M65-M66</f>
        <v>288000000</v>
      </c>
      <c r="N86" s="56" t="n">
        <f aca="false">N63-N64-N65-N66</f>
        <v>526000000</v>
      </c>
      <c r="O86" s="56" t="n">
        <f aca="false">O63-O64-O65-O66</f>
        <v>768000000</v>
      </c>
      <c r="P86" s="56" t="n">
        <f aca="false">P63-P64-P65-P66</f>
        <v>977000000</v>
      </c>
      <c r="Q86" s="56" t="n">
        <f aca="false">Q63-Q64-Q65-Q66</f>
        <v>1076000000</v>
      </c>
      <c r="R86" s="56" t="n">
        <f aca="false">R63-R64-R65-R66</f>
        <v>2023000000</v>
      </c>
      <c r="S86" s="56" t="n">
        <f aca="false">S63-S64-S65-S66</f>
        <v>1126000000</v>
      </c>
      <c r="T86" s="4"/>
      <c r="U86" s="4"/>
      <c r="V86" s="4"/>
      <c r="W86" s="4"/>
      <c r="X86" s="4"/>
    </row>
    <row r="87" customFormat="false" ht="15.75" hidden="false" customHeight="true" outlineLevel="0" collapsed="false">
      <c r="C87" s="55"/>
      <c r="G87" s="46"/>
      <c r="I87" s="182"/>
      <c r="J87" s="182"/>
      <c r="K87" s="183"/>
      <c r="M87" s="183"/>
      <c r="N87" s="183"/>
      <c r="O87" s="183"/>
      <c r="P87" s="183"/>
      <c r="Q87" s="184"/>
      <c r="R87" s="184"/>
      <c r="S87" s="184"/>
      <c r="T87" s="4"/>
      <c r="U87" s="4"/>
      <c r="V87" s="4"/>
      <c r="W87" s="4"/>
      <c r="X87" s="4"/>
    </row>
    <row r="88" customFormat="false" ht="15.75" hidden="false" customHeight="false" outlineLevel="0" collapsed="false">
      <c r="B88" s="0" t="s">
        <v>679</v>
      </c>
      <c r="D88" s="93" t="n">
        <v>4718000000</v>
      </c>
      <c r="E88" s="94" t="n">
        <v>5316000000</v>
      </c>
      <c r="F88" s="94" t="n">
        <v>6062000000</v>
      </c>
      <c r="G88" s="94" t="n">
        <v>7147000000</v>
      </c>
      <c r="H88" s="94" t="n">
        <v>8530000000</v>
      </c>
      <c r="I88" s="94" t="n">
        <v>12523000000</v>
      </c>
      <c r="J88" s="94" t="n">
        <v>18746000000</v>
      </c>
      <c r="K88" s="94" t="n">
        <v>28361000000</v>
      </c>
      <c r="L88" s="94" t="n">
        <v>38006000000</v>
      </c>
      <c r="M88" s="94" t="n">
        <v>35602000000</v>
      </c>
      <c r="N88" s="94" t="n">
        <v>42465000000</v>
      </c>
      <c r="O88" s="94" t="n">
        <v>51158000000</v>
      </c>
      <c r="P88" s="94" t="n">
        <v>53968000000</v>
      </c>
      <c r="Q88" s="94" t="n">
        <v>57708000000</v>
      </c>
      <c r="R88" s="159" t="n">
        <v>58108000000</v>
      </c>
      <c r="S88" s="159" t="n">
        <v>63047000000</v>
      </c>
      <c r="T88" s="159" t="n">
        <v>66816000000</v>
      </c>
      <c r="U88" s="159" t="n">
        <v>71573000000</v>
      </c>
      <c r="V88" s="159" t="n">
        <v>76720000000</v>
      </c>
      <c r="W88" s="159" t="n">
        <v>83005000000</v>
      </c>
      <c r="X88" s="160" t="n">
        <v>88687000000</v>
      </c>
    </row>
    <row r="89" customFormat="false" ht="15" hidden="false" customHeight="false" outlineLevel="0" collapsed="false">
      <c r="B89" s="0" t="s">
        <v>140</v>
      </c>
      <c r="D89" s="0" t="n">
        <f aca="false">(D6/D88)*100</f>
        <v>0</v>
      </c>
      <c r="E89" s="0" t="n">
        <f aca="false">(E6/E88)*100</f>
        <v>0</v>
      </c>
      <c r="F89" s="0" t="n">
        <f aca="false">(F6/F88)*100</f>
        <v>0</v>
      </c>
      <c r="G89" s="0" t="n">
        <f aca="false">(G6/G88)*100</f>
        <v>26.7524835595355</v>
      </c>
      <c r="H89" s="0" t="n">
        <f aca="false">(H6/H88)*100</f>
        <v>26.8229777256741</v>
      </c>
      <c r="I89" s="0" t="n">
        <f aca="false">(I6/I88)*100</f>
        <v>25.0978200111794</v>
      </c>
      <c r="J89" s="0" t="n">
        <f aca="false">(J6/J88)*100</f>
        <v>28.021978021978</v>
      </c>
      <c r="K89" s="0" t="n">
        <f aca="false">(K6/K88)*100</f>
        <v>28.2324318606537</v>
      </c>
      <c r="L89" s="0" t="n">
        <f aca="false">(L6/L88)*100</f>
        <v>51.1129821607115</v>
      </c>
      <c r="M89" s="0" t="n">
        <f aca="false">(M6/M88)*100</f>
        <v>40.3572832986911</v>
      </c>
      <c r="N89" s="0" t="n">
        <f aca="false">(N6/N88)*100</f>
        <v>45.6517131755563</v>
      </c>
      <c r="O89" s="0" t="n">
        <f aca="false">(O6/O88)*100</f>
        <v>45.5295359474569</v>
      </c>
      <c r="P89" s="0" t="n">
        <f aca="false">(P6/P88)*100</f>
        <v>40.4536021345983</v>
      </c>
      <c r="Q89" s="0" t="n">
        <f aca="false">(Q6/Q88)*100</f>
        <v>39.5213835170167</v>
      </c>
      <c r="R89" s="0" t="n">
        <f aca="false">(R6/R88)*100</f>
        <v>41.5657052385214</v>
      </c>
      <c r="S89" s="0" t="n">
        <f aca="false">(S6/S88)*100</f>
        <v>38.6774945675448</v>
      </c>
      <c r="T89" s="4"/>
      <c r="U89" s="4"/>
      <c r="V89" s="4"/>
      <c r="W89" s="4"/>
      <c r="X89" s="4"/>
    </row>
    <row r="90" customFormat="false" ht="15" hidden="false" customHeight="false" outlineLevel="0" collapsed="false">
      <c r="B90" s="0" t="s">
        <v>141</v>
      </c>
      <c r="D90" s="0" t="n">
        <f aca="false">(D25/D88)*100</f>
        <v>0</v>
      </c>
      <c r="E90" s="0" t="n">
        <f aca="false">(E25/E88)*100</f>
        <v>0</v>
      </c>
      <c r="F90" s="0" t="n">
        <f aca="false">(F25/F88)*100</f>
        <v>0</v>
      </c>
      <c r="G90" s="0" t="n">
        <f aca="false">(G25/G88)*100</f>
        <v>28.5154610326011</v>
      </c>
      <c r="H90" s="0" t="n">
        <f aca="false">(H25/H88)*100</f>
        <v>25.873388042204</v>
      </c>
      <c r="I90" s="0" t="n">
        <f aca="false">(I25/I88)*100</f>
        <v>22.6702866725226</v>
      </c>
      <c r="J90" s="0" t="n">
        <f aca="false">(J25/J88)*100</f>
        <v>27.3871759308652</v>
      </c>
      <c r="K90" s="0" t="n">
        <f aca="false">(K25/K88)*100</f>
        <v>25.9370261979479</v>
      </c>
      <c r="L90" s="0" t="n">
        <f aca="false">(L25/L88)*100</f>
        <v>31.1240330474136</v>
      </c>
      <c r="M90" s="0" t="n">
        <f aca="false">(M25/M88)*100</f>
        <v>33.7846188416381</v>
      </c>
      <c r="N90" s="0" t="n">
        <f aca="false">(N25/N88)*100</f>
        <v>31.6731425880137</v>
      </c>
      <c r="O90" s="0" t="n">
        <f aca="false">(O25/O88)*100</f>
        <v>33.9497243832832</v>
      </c>
      <c r="P90" s="0" t="n">
        <f aca="false">(P25/P88)*100</f>
        <v>36.6550548473169</v>
      </c>
      <c r="Q90" s="0" t="n">
        <f aca="false">(Q25/Q88)*100</f>
        <v>38.6982740694531</v>
      </c>
      <c r="R90" s="0" t="n">
        <f aca="false">(R25/R88)*100</f>
        <v>41.5261237695326</v>
      </c>
      <c r="S90" s="0" t="n">
        <f aca="false">(S25/S88)*100</f>
        <v>41.8529033895348</v>
      </c>
      <c r="T90" s="4"/>
      <c r="U90" s="4"/>
      <c r="V90" s="4"/>
      <c r="W90" s="4"/>
      <c r="X90" s="4"/>
    </row>
    <row r="91" customFormat="false" ht="16.5" hidden="false" customHeight="false" outlineLevel="0" collapsed="false">
      <c r="B91" s="0" t="s">
        <v>680</v>
      </c>
      <c r="M91" s="183"/>
      <c r="N91" s="183"/>
      <c r="O91" s="183"/>
      <c r="P91" s="183"/>
      <c r="Q91" s="184"/>
      <c r="R91" s="184"/>
      <c r="S91" s="184"/>
      <c r="T91" s="4"/>
      <c r="U91" s="4"/>
      <c r="V91" s="4"/>
      <c r="W91" s="4"/>
      <c r="X91" s="4"/>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AI7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38" activePane="bottomRight" state="frozen"/>
      <selection pane="topLeft" activeCell="A1" activeCellId="0" sqref="A1"/>
      <selection pane="topRight" activeCell="R1" activeCellId="0" sqref="R1"/>
      <selection pane="bottomLeft" activeCell="A38" activeCellId="0" sqref="A38"/>
      <selection pane="bottomRight" activeCell="U47" activeCellId="0" sqref="U47"/>
    </sheetView>
  </sheetViews>
  <sheetFormatPr defaultRowHeight="15"/>
  <cols>
    <col collapsed="false" hidden="false" max="1" min="1" style="0" width="45.3571428571429"/>
    <col collapsed="false" hidden="false" max="2" min="2" style="0" width="35.9081632653061"/>
    <col collapsed="false" hidden="false" max="3" min="3" style="0" width="30.1020408163265"/>
    <col collapsed="false" hidden="false" max="5" min="4" style="0" width="8.50510204081633"/>
    <col collapsed="false" hidden="false" max="6" min="6" style="0" width="23.0816326530612"/>
    <col collapsed="false" hidden="false" max="7" min="7" style="0" width="19.8418367346939"/>
    <col collapsed="false" hidden="false" max="9" min="8" style="0" width="22.4081632653061"/>
    <col collapsed="false" hidden="false" max="10" min="10" style="0" width="19.8418367346939"/>
    <col collapsed="false" hidden="false" max="12" min="11" style="0" width="22.4081632653061"/>
    <col collapsed="false" hidden="false" max="15" min="13" style="0" width="23.0816326530612"/>
    <col collapsed="false" hidden="false" max="16" min="16" style="0" width="21.4642857142857"/>
    <col collapsed="false" hidden="false" max="17" min="17" style="0" width="24.7040816326531"/>
    <col collapsed="false" hidden="false" max="18" min="18" style="0" width="23.7602040816327"/>
    <col collapsed="false" hidden="false" max="19" min="19" style="0" width="24.1632653061224"/>
    <col collapsed="false" hidden="false" max="20" min="20" style="0" width="23.0816326530612"/>
    <col collapsed="false" hidden="false" max="21" min="21" style="0" width="24.1632653061224"/>
    <col collapsed="false" hidden="false" max="22" min="22" style="0" width="13.3622448979592"/>
    <col collapsed="false" hidden="false" max="1025" min="23" style="0" width="8.50510204081633"/>
  </cols>
  <sheetData>
    <row r="1" customFormat="false" ht="15" hidden="false" customHeight="false" outlineLevel="0" collapsed="false">
      <c r="A1" s="1" t="s">
        <v>681</v>
      </c>
      <c r="B1" s="2" t="s">
        <v>682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row>
    <row r="2" customFormat="false" ht="15" hidden="false" customHeight="false" outlineLevel="0" collapsed="false">
      <c r="B2" s="7" t="s">
        <v>683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30</v>
      </c>
      <c r="T5" s="4" t="s">
        <v>31</v>
      </c>
      <c r="U5" s="4" t="s">
        <v>31</v>
      </c>
      <c r="V5" s="4" t="s">
        <v>31</v>
      </c>
      <c r="W5" s="4" t="s">
        <v>31</v>
      </c>
      <c r="X5" s="4" t="s">
        <v>31</v>
      </c>
      <c r="Y5" s="6"/>
      <c r="Z5" s="6"/>
      <c r="AA5" s="6"/>
      <c r="AB5" s="6"/>
      <c r="AC5" s="6"/>
      <c r="AD5" s="6"/>
      <c r="AE5" s="6"/>
      <c r="AF5" s="6"/>
      <c r="AG5" s="6"/>
      <c r="AH5" s="6"/>
      <c r="AI5" s="6"/>
    </row>
    <row r="6" s="13" customFormat="true" ht="15" hidden="false" customHeight="false" outlineLevel="0" collapsed="false">
      <c r="A6" s="12" t="s">
        <v>32</v>
      </c>
      <c r="B6" s="12" t="s">
        <v>33</v>
      </c>
      <c r="C6" s="13" t="s">
        <v>34</v>
      </c>
      <c r="D6" s="63"/>
      <c r="E6" s="63"/>
      <c r="F6" s="185" t="n">
        <v>276800000000</v>
      </c>
      <c r="G6" s="185" t="n">
        <v>309700000000</v>
      </c>
      <c r="H6" s="185" t="n">
        <v>339000000000</v>
      </c>
      <c r="I6" s="185" t="n">
        <v>389200000000</v>
      </c>
      <c r="J6" s="185" t="n">
        <v>444000000000</v>
      </c>
      <c r="K6" s="186" t="n">
        <v>511000000000</v>
      </c>
      <c r="L6" s="186" t="n">
        <v>615000000000</v>
      </c>
      <c r="M6" s="186" t="n">
        <v>667000000000</v>
      </c>
      <c r="N6" s="186" t="n">
        <v>799000000000</v>
      </c>
      <c r="O6" s="186" t="n">
        <v>949000000000</v>
      </c>
      <c r="P6" s="187" t="n">
        <v>1187000000000</v>
      </c>
      <c r="Q6" s="187" t="n">
        <v>1346000000000</v>
      </c>
      <c r="R6" s="187" t="n">
        <v>1467000000000</v>
      </c>
      <c r="S6" s="187" t="n">
        <v>1504000000000</v>
      </c>
      <c r="T6" s="109" t="n">
        <v>1808000000000</v>
      </c>
      <c r="U6" s="109" t="n">
        <v>2284000000000</v>
      </c>
      <c r="Y6" s="6"/>
      <c r="Z6" s="6"/>
      <c r="AA6" s="6"/>
      <c r="AB6" s="6"/>
      <c r="AC6" s="6"/>
      <c r="AD6" s="6"/>
      <c r="AE6" s="6"/>
      <c r="AF6" s="6"/>
      <c r="AG6" s="6"/>
      <c r="AH6" s="6"/>
      <c r="AI6" s="6"/>
    </row>
    <row r="7" customFormat="false" ht="15" hidden="false" customHeight="false" outlineLevel="0" collapsed="false">
      <c r="A7" s="38" t="s">
        <v>35</v>
      </c>
      <c r="B7" s="49" t="s">
        <v>684</v>
      </c>
      <c r="C7" s="188" t="s">
        <v>37</v>
      </c>
      <c r="D7" s="49"/>
      <c r="E7" s="49"/>
      <c r="F7" s="189" t="n">
        <v>276800000000</v>
      </c>
      <c r="G7" s="189" t="n">
        <v>309700000000</v>
      </c>
      <c r="H7" s="189" t="n">
        <v>339000000000</v>
      </c>
      <c r="I7" s="189" t="n">
        <v>389200000000</v>
      </c>
      <c r="J7" s="189" t="n">
        <v>444000000000</v>
      </c>
      <c r="K7" s="189" t="n">
        <v>483000000000</v>
      </c>
      <c r="L7" s="189" t="n">
        <v>591000000000</v>
      </c>
      <c r="M7" s="189" t="n">
        <v>646000000000</v>
      </c>
      <c r="N7" s="189" t="n">
        <v>757000000000</v>
      </c>
      <c r="O7" s="189" t="n">
        <v>928000000000</v>
      </c>
      <c r="P7" s="189" t="n">
        <v>1138000000000</v>
      </c>
      <c r="Q7" s="189" t="n">
        <v>1288000000000</v>
      </c>
      <c r="R7" s="189" t="n">
        <v>1404000000000</v>
      </c>
      <c r="S7" s="189" t="n">
        <v>1460000000000</v>
      </c>
      <c r="T7" s="46" t="n">
        <v>1765000000000</v>
      </c>
      <c r="U7" s="46" t="n">
        <v>2223000000000</v>
      </c>
      <c r="Y7" s="6"/>
      <c r="Z7" s="6"/>
      <c r="AA7" s="6"/>
      <c r="AB7" s="6"/>
      <c r="AC7" s="6"/>
      <c r="AD7" s="6"/>
      <c r="AE7" s="6"/>
      <c r="AF7" s="6"/>
      <c r="AG7" s="6"/>
      <c r="AH7" s="6"/>
      <c r="AI7" s="6"/>
    </row>
    <row r="8" customFormat="false" ht="15" hidden="false" customHeight="false" outlineLevel="0" collapsed="false">
      <c r="A8" s="0" t="s">
        <v>38</v>
      </c>
      <c r="B8" s="49" t="s">
        <v>262</v>
      </c>
      <c r="C8" s="20" t="s">
        <v>40</v>
      </c>
      <c r="D8" s="49"/>
      <c r="E8" s="49"/>
      <c r="F8" s="189" t="n">
        <v>210300000000</v>
      </c>
      <c r="G8" s="189" t="n">
        <v>248200000000</v>
      </c>
      <c r="H8" s="189" t="n">
        <v>274300000000</v>
      </c>
      <c r="I8" s="189" t="n">
        <v>314100000000</v>
      </c>
      <c r="J8" s="189" t="n">
        <v>354000000000</v>
      </c>
      <c r="K8" s="189" t="n">
        <v>390000000000</v>
      </c>
      <c r="L8" s="189" t="n">
        <v>481000000000</v>
      </c>
      <c r="M8" s="189" t="n">
        <v>529000000000</v>
      </c>
      <c r="N8" s="189" t="n">
        <v>625000000000</v>
      </c>
      <c r="O8" s="189" t="n">
        <v>796000000000</v>
      </c>
      <c r="P8" s="189" t="n">
        <v>952000000000</v>
      </c>
      <c r="Q8" s="189" t="n">
        <v>1075000000000</v>
      </c>
      <c r="R8" s="189" t="n">
        <v>1160000000000</v>
      </c>
      <c r="S8" s="189" t="n">
        <v>1288000000000</v>
      </c>
      <c r="T8" s="46" t="n">
        <v>1503000000000</v>
      </c>
      <c r="U8" s="46" t="n">
        <v>1883000000000</v>
      </c>
      <c r="Y8" s="6"/>
      <c r="Z8" s="6"/>
      <c r="AA8" s="6"/>
      <c r="AB8" s="6"/>
      <c r="AC8" s="6"/>
      <c r="AD8" s="6"/>
      <c r="AE8" s="6"/>
      <c r="AF8" s="6"/>
      <c r="AG8" s="6"/>
      <c r="AH8" s="6"/>
      <c r="AI8" s="6"/>
    </row>
    <row r="9" customFormat="false" ht="15" hidden="false" customHeight="false" outlineLevel="0" collapsed="false">
      <c r="A9" s="47" t="s">
        <v>685</v>
      </c>
      <c r="B9" s="47" t="s">
        <v>685</v>
      </c>
      <c r="C9" s="0" t="s">
        <v>43</v>
      </c>
      <c r="D9" s="49"/>
      <c r="E9" s="49"/>
      <c r="F9" s="189" t="n">
        <v>199200000000</v>
      </c>
      <c r="G9" s="189" t="n">
        <v>237600000000</v>
      </c>
      <c r="H9" s="189" t="n">
        <v>261900000000</v>
      </c>
      <c r="I9" s="189" t="n">
        <v>299900000000</v>
      </c>
      <c r="J9" s="189" t="n">
        <v>339000000000</v>
      </c>
      <c r="K9" s="189" t="n">
        <v>371000000000</v>
      </c>
      <c r="L9" s="189" t="n">
        <v>458000000000</v>
      </c>
      <c r="M9" s="189" t="n">
        <v>502000000000</v>
      </c>
      <c r="N9" s="189" t="n">
        <v>598000000000</v>
      </c>
      <c r="O9" s="189" t="n">
        <v>764000000000</v>
      </c>
      <c r="P9" s="189" t="n">
        <v>916000000000</v>
      </c>
      <c r="Q9" s="189" t="n">
        <v>1033000000000</v>
      </c>
      <c r="R9" s="189" t="n">
        <v>1114000000000</v>
      </c>
      <c r="S9" s="189" t="n">
        <v>1240000000000</v>
      </c>
      <c r="T9" s="46" t="n">
        <v>1448000000000</v>
      </c>
      <c r="U9" s="46" t="n">
        <v>1821000000000</v>
      </c>
      <c r="Y9" s="6"/>
      <c r="Z9" s="6"/>
      <c r="AA9" s="6"/>
      <c r="AB9" s="6"/>
      <c r="AC9" s="6"/>
      <c r="AD9" s="6"/>
      <c r="AE9" s="6"/>
      <c r="AF9" s="6"/>
      <c r="AG9" s="6"/>
      <c r="AH9" s="6"/>
      <c r="AI9" s="6"/>
    </row>
    <row r="10" customFormat="false" ht="15" hidden="false" customHeight="false" outlineLevel="0" collapsed="false">
      <c r="A10" s="0" t="s">
        <v>686</v>
      </c>
      <c r="B10" s="190" t="s">
        <v>687</v>
      </c>
      <c r="C10" s="49" t="s">
        <v>688</v>
      </c>
      <c r="D10" s="49"/>
      <c r="E10" s="49"/>
      <c r="F10" s="189"/>
      <c r="G10" s="189" t="n">
        <v>124800000000</v>
      </c>
      <c r="H10" s="189" t="n">
        <v>141000000000</v>
      </c>
      <c r="I10" s="189" t="n">
        <v>161600000000</v>
      </c>
      <c r="J10" s="189" t="n">
        <v>183000000000</v>
      </c>
      <c r="K10" s="189"/>
      <c r="L10" s="189"/>
      <c r="M10" s="189" t="n">
        <v>277000000000</v>
      </c>
      <c r="N10" s="189" t="n">
        <v>339000000000</v>
      </c>
      <c r="O10" s="189" t="n">
        <v>426000000000</v>
      </c>
      <c r="P10" s="189" t="n">
        <v>503000000000</v>
      </c>
      <c r="Q10" s="189" t="n">
        <v>550000000000</v>
      </c>
      <c r="R10" s="189" t="n">
        <v>590000000000</v>
      </c>
      <c r="S10" s="189" t="n">
        <v>665000000000</v>
      </c>
      <c r="T10" s="46" t="n">
        <v>767000000000</v>
      </c>
      <c r="U10" s="46" t="n">
        <v>1007000000000</v>
      </c>
      <c r="Y10" s="6"/>
      <c r="Z10" s="6"/>
      <c r="AA10" s="6"/>
      <c r="AB10" s="6"/>
      <c r="AC10" s="6"/>
      <c r="AD10" s="6"/>
      <c r="AE10" s="6"/>
      <c r="AF10" s="6"/>
      <c r="AG10" s="6"/>
      <c r="AH10" s="6"/>
      <c r="AI10" s="6"/>
    </row>
    <row r="11" customFormat="false" ht="15" hidden="false" customHeight="false" outlineLevel="0" collapsed="false">
      <c r="A11" s="0" t="s">
        <v>295</v>
      </c>
      <c r="B11" s="191" t="s">
        <v>689</v>
      </c>
      <c r="C11" s="49" t="s">
        <v>688</v>
      </c>
      <c r="D11" s="49"/>
      <c r="E11" s="49"/>
      <c r="F11" s="189"/>
      <c r="G11" s="189" t="n">
        <v>43700000000</v>
      </c>
      <c r="H11" s="189" t="n">
        <v>47100000000</v>
      </c>
      <c r="I11" s="189" t="n">
        <v>56700000000</v>
      </c>
      <c r="J11" s="189" t="n">
        <v>71000000000</v>
      </c>
      <c r="K11" s="189"/>
      <c r="L11" s="189"/>
      <c r="M11" s="189" t="n">
        <v>134000000000</v>
      </c>
      <c r="N11" s="189" t="n">
        <v>162000000000</v>
      </c>
      <c r="O11" s="189" t="n">
        <v>221000000000</v>
      </c>
      <c r="P11" s="189" t="n">
        <v>281000000000</v>
      </c>
      <c r="Q11" s="189" t="n">
        <v>344000000000</v>
      </c>
      <c r="R11" s="189" t="n">
        <v>378000000000</v>
      </c>
      <c r="S11" s="189" t="n">
        <v>407000000000</v>
      </c>
      <c r="T11" s="46" t="n">
        <v>476000000000</v>
      </c>
      <c r="U11" s="46" t="n">
        <v>579000000000</v>
      </c>
      <c r="Y11" s="6"/>
      <c r="Z11" s="6"/>
      <c r="AA11" s="6"/>
      <c r="AB11" s="6"/>
      <c r="AC11" s="6"/>
      <c r="AD11" s="6"/>
      <c r="AE11" s="6"/>
      <c r="AF11" s="6"/>
      <c r="AG11" s="6"/>
      <c r="AH11" s="6"/>
      <c r="AI11" s="6"/>
    </row>
    <row r="12" customFormat="false" ht="15" hidden="false" customHeight="false" outlineLevel="0" collapsed="false">
      <c r="A12" s="191" t="s">
        <v>690</v>
      </c>
      <c r="B12" s="191" t="s">
        <v>691</v>
      </c>
      <c r="C12" s="49" t="s">
        <v>688</v>
      </c>
      <c r="D12" s="49"/>
      <c r="E12" s="49"/>
      <c r="F12" s="189"/>
      <c r="G12" s="189" t="n">
        <v>66900000000</v>
      </c>
      <c r="H12" s="189" t="n">
        <v>70900000000</v>
      </c>
      <c r="I12" s="189" t="n">
        <v>79100000000</v>
      </c>
      <c r="J12" s="189" t="n">
        <v>78000000000</v>
      </c>
      <c r="K12" s="189"/>
      <c r="L12" s="189"/>
      <c r="M12" s="189" t="n">
        <v>87000000000</v>
      </c>
      <c r="N12" s="189" t="n">
        <v>89000000000</v>
      </c>
      <c r="O12" s="189" t="n">
        <v>112000000000</v>
      </c>
      <c r="P12" s="189" t="n">
        <v>126000000000</v>
      </c>
      <c r="Q12" s="189" t="n">
        <v>126000000000</v>
      </c>
      <c r="R12" s="189" t="n">
        <v>139000000000</v>
      </c>
      <c r="S12" s="189" t="n">
        <v>158000000000</v>
      </c>
      <c r="T12" s="46" t="n">
        <v>179000000000</v>
      </c>
      <c r="U12" s="46" t="n">
        <v>206000000000</v>
      </c>
      <c r="Y12" s="6"/>
      <c r="Z12" s="6"/>
      <c r="AA12" s="6"/>
      <c r="AB12" s="6"/>
      <c r="AC12" s="6"/>
      <c r="AD12" s="6"/>
      <c r="AE12" s="6"/>
      <c r="AF12" s="6"/>
      <c r="AG12" s="6"/>
      <c r="AH12" s="6"/>
      <c r="AI12" s="6"/>
    </row>
    <row r="13" customFormat="false" ht="16.5" hidden="false" customHeight="false" outlineLevel="0" collapsed="false">
      <c r="A13" s="191" t="s">
        <v>692</v>
      </c>
      <c r="B13" s="192" t="s">
        <v>693</v>
      </c>
      <c r="C13" s="49" t="s">
        <v>688</v>
      </c>
      <c r="D13" s="49"/>
      <c r="E13" s="49"/>
      <c r="F13" s="189"/>
      <c r="G13" s="189" t="n">
        <v>2199999999.99999</v>
      </c>
      <c r="H13" s="189" t="n">
        <v>2899999999.99997</v>
      </c>
      <c r="I13" s="189" t="n">
        <v>2500000000</v>
      </c>
      <c r="J13" s="189" t="n">
        <v>7000000000</v>
      </c>
      <c r="K13" s="189"/>
      <c r="L13" s="189"/>
      <c r="M13" s="189" t="n">
        <v>4000000000</v>
      </c>
      <c r="N13" s="189" t="n">
        <v>8000000000</v>
      </c>
      <c r="O13" s="193" t="n">
        <v>5000000000</v>
      </c>
      <c r="P13" s="193" t="n">
        <v>6000000000</v>
      </c>
      <c r="Q13" s="194" t="n">
        <f aca="false">Q9-Q10-Q11-Q12</f>
        <v>13000000000</v>
      </c>
      <c r="R13" s="194" t="n">
        <f aca="false">R9-R10-R11-R12</f>
        <v>7000000000</v>
      </c>
      <c r="S13" s="194" t="n">
        <f aca="false">S9-S10-S11-S12</f>
        <v>10000000000</v>
      </c>
      <c r="T13" s="194" t="n">
        <f aca="false">T9-T10-T11-T12</f>
        <v>26000000000</v>
      </c>
      <c r="U13" s="194" t="n">
        <f aca="false">U9-U10-U11-U12</f>
        <v>29000000000</v>
      </c>
      <c r="Y13" s="6"/>
      <c r="Z13" s="6"/>
      <c r="AA13" s="6"/>
      <c r="AB13" s="6"/>
      <c r="AC13" s="6"/>
      <c r="AD13" s="6"/>
      <c r="AE13" s="6"/>
      <c r="AF13" s="6"/>
      <c r="AG13" s="6"/>
      <c r="AH13" s="6"/>
      <c r="AI13" s="6"/>
    </row>
    <row r="14" customFormat="false" ht="16.5" hidden="false" customHeight="false" outlineLevel="0" collapsed="false">
      <c r="A14" s="47" t="s">
        <v>694</v>
      </c>
      <c r="B14" s="47" t="s">
        <v>695</v>
      </c>
      <c r="C14" s="0" t="s">
        <v>43</v>
      </c>
      <c r="D14" s="49"/>
      <c r="E14" s="49"/>
      <c r="F14" s="189" t="n">
        <v>11100000000</v>
      </c>
      <c r="G14" s="189" t="n">
        <v>10700000000</v>
      </c>
      <c r="H14" s="189" t="n">
        <v>12400000000</v>
      </c>
      <c r="I14" s="189" t="n">
        <v>14200000000</v>
      </c>
      <c r="J14" s="189" t="n">
        <v>15000000000</v>
      </c>
      <c r="K14" s="189" t="n">
        <v>19000000000</v>
      </c>
      <c r="L14" s="189" t="n">
        <v>23000000000</v>
      </c>
      <c r="M14" s="189" t="n">
        <v>27000000000</v>
      </c>
      <c r="N14" s="189" t="n">
        <v>27000000000</v>
      </c>
      <c r="O14" s="189" t="n">
        <v>32000000000</v>
      </c>
      <c r="P14" s="189" t="n">
        <v>36000000000</v>
      </c>
      <c r="Q14" s="193" t="n">
        <v>41000000000</v>
      </c>
      <c r="R14" s="193" t="n">
        <v>46000000000</v>
      </c>
      <c r="S14" s="193" t="n">
        <v>48000000000</v>
      </c>
      <c r="T14" s="46" t="n">
        <v>55000000000</v>
      </c>
      <c r="U14" s="46" t="n">
        <v>63000000000</v>
      </c>
      <c r="Y14" s="6"/>
      <c r="Z14" s="6"/>
      <c r="AA14" s="6"/>
      <c r="AB14" s="6"/>
      <c r="AC14" s="6"/>
      <c r="AD14" s="6"/>
      <c r="AE14" s="6"/>
      <c r="AF14" s="6"/>
      <c r="AG14" s="6"/>
      <c r="AH14" s="6"/>
      <c r="AI14" s="6"/>
    </row>
    <row r="15" customFormat="false" ht="15" hidden="false" customHeight="false" outlineLevel="0" collapsed="false">
      <c r="A15" s="3" t="s">
        <v>50</v>
      </c>
      <c r="B15" s="49" t="s">
        <v>696</v>
      </c>
      <c r="C15" s="20" t="s">
        <v>40</v>
      </c>
      <c r="D15" s="49"/>
      <c r="E15" s="49"/>
      <c r="F15" s="189" t="n">
        <v>66500000000</v>
      </c>
      <c r="G15" s="189" t="n">
        <v>61500000000</v>
      </c>
      <c r="H15" s="189" t="n">
        <v>64700000000</v>
      </c>
      <c r="I15" s="189" t="n">
        <v>75100000000</v>
      </c>
      <c r="J15" s="189" t="n">
        <v>89000000000</v>
      </c>
      <c r="K15" s="189" t="n">
        <v>94000000000</v>
      </c>
      <c r="L15" s="189" t="n">
        <v>110000000000</v>
      </c>
      <c r="M15" s="189" t="n">
        <v>117000000000</v>
      </c>
      <c r="N15" s="189" t="n">
        <v>132000000000</v>
      </c>
      <c r="O15" s="189" t="n">
        <v>132000000000</v>
      </c>
      <c r="P15" s="189" t="n">
        <v>186000000000</v>
      </c>
      <c r="Q15" s="189" t="n">
        <v>214000000000</v>
      </c>
      <c r="R15" s="189" t="n">
        <v>243000000000</v>
      </c>
      <c r="S15" s="189" t="n">
        <v>172000000000</v>
      </c>
      <c r="T15" s="46" t="n">
        <v>262000000000</v>
      </c>
      <c r="U15" s="46" t="n">
        <v>339000000000</v>
      </c>
      <c r="Y15" s="6"/>
      <c r="Z15" s="6"/>
      <c r="AA15" s="6"/>
      <c r="AB15" s="6"/>
      <c r="AC15" s="6"/>
      <c r="AD15" s="6"/>
      <c r="AE15" s="6"/>
      <c r="AF15" s="6"/>
      <c r="AG15" s="6"/>
      <c r="AH15" s="6"/>
      <c r="AI15" s="6"/>
    </row>
    <row r="16" s="13" customFormat="true" ht="15" hidden="false" customHeight="false" outlineLevel="0" collapsed="false">
      <c r="A16" s="195" t="s">
        <v>52</v>
      </c>
      <c r="B16" s="63" t="s">
        <v>697</v>
      </c>
      <c r="C16" s="196" t="s">
        <v>37</v>
      </c>
      <c r="D16" s="63"/>
      <c r="E16" s="63"/>
      <c r="F16" s="197"/>
      <c r="G16" s="197"/>
      <c r="H16" s="197"/>
      <c r="I16" s="197"/>
      <c r="J16" s="197"/>
      <c r="K16" s="197" t="n">
        <v>28000000000</v>
      </c>
      <c r="L16" s="197" t="n">
        <v>24000000000</v>
      </c>
      <c r="M16" s="197" t="n">
        <v>21000000000</v>
      </c>
      <c r="N16" s="197" t="n">
        <v>42000000000</v>
      </c>
      <c r="O16" s="197" t="n">
        <v>21000000000</v>
      </c>
      <c r="P16" s="197" t="n">
        <v>49000000000</v>
      </c>
      <c r="Q16" s="197" t="n">
        <v>58000000000</v>
      </c>
      <c r="R16" s="197" t="n">
        <v>64000000000</v>
      </c>
      <c r="S16" s="197" t="n">
        <v>44000000000</v>
      </c>
      <c r="T16" s="109" t="n">
        <v>43000000000</v>
      </c>
      <c r="U16" s="109" t="n">
        <v>61000000000</v>
      </c>
      <c r="Y16" s="6"/>
      <c r="Z16" s="6"/>
      <c r="AA16" s="6"/>
      <c r="AB16" s="6"/>
      <c r="AC16" s="6"/>
      <c r="AD16" s="6"/>
      <c r="AE16" s="6"/>
      <c r="AF16" s="6"/>
      <c r="AG16" s="6"/>
      <c r="AH16" s="6"/>
      <c r="AI16" s="6"/>
    </row>
    <row r="17" s="38" customFormat="true" ht="15" hidden="false" customHeight="false" outlineLevel="0" collapsed="false">
      <c r="B17" s="38" t="s">
        <v>350</v>
      </c>
      <c r="D17" s="49"/>
      <c r="E17" s="49"/>
      <c r="F17" s="189" t="n">
        <v>403700000000</v>
      </c>
      <c r="G17" s="189" t="n">
        <v>411400000000</v>
      </c>
      <c r="H17" s="189" t="n">
        <v>434800000000</v>
      </c>
      <c r="I17" s="189" t="n">
        <v>513300000000</v>
      </c>
      <c r="J17" s="189" t="n">
        <v>578000000000</v>
      </c>
      <c r="K17" s="189" t="n">
        <v>634000000000</v>
      </c>
      <c r="L17" s="189" t="n">
        <v>869000000000</v>
      </c>
      <c r="M17" s="189" t="n">
        <v>893000000000</v>
      </c>
      <c r="N17" s="189" t="n">
        <v>1013000000000</v>
      </c>
      <c r="O17" s="189" t="n">
        <v>1278000000000</v>
      </c>
      <c r="P17" s="189" t="n">
        <v>1501000000000</v>
      </c>
      <c r="Q17" s="189"/>
      <c r="R17" s="189"/>
      <c r="S17" s="198"/>
      <c r="T17" s="165"/>
      <c r="U17" s="165"/>
      <c r="Y17" s="6"/>
      <c r="Z17" s="6"/>
      <c r="AA17" s="6"/>
      <c r="AB17" s="6"/>
      <c r="AC17" s="6"/>
      <c r="AD17" s="6"/>
      <c r="AE17" s="6"/>
      <c r="AF17" s="6"/>
      <c r="AG17" s="6"/>
      <c r="AH17" s="6"/>
      <c r="AI17" s="6"/>
    </row>
    <row r="18" s="13" customFormat="true" ht="16.5" hidden="false" customHeight="false" outlineLevel="0" collapsed="false">
      <c r="A18" s="13" t="s">
        <v>68</v>
      </c>
      <c r="B18" s="13" t="s">
        <v>350</v>
      </c>
      <c r="C18" s="199" t="s">
        <v>34</v>
      </c>
      <c r="D18" s="63"/>
      <c r="E18" s="63"/>
      <c r="F18" s="197" t="n">
        <f aca="false">F19+F25+F28+F31+F32</f>
        <v>403600000000</v>
      </c>
      <c r="G18" s="197" t="n">
        <f aca="false">G19+G25+G28+G31+G32</f>
        <v>426400000000</v>
      </c>
      <c r="H18" s="197" t="n">
        <f aca="false">H19+H25+H28+H31+H32</f>
        <v>453800000000</v>
      </c>
      <c r="I18" s="197" t="n">
        <f aca="false">I19+I25+I28+I31+I32</f>
        <v>525000000000</v>
      </c>
      <c r="J18" s="197" t="n">
        <f aca="false">J19+J25+J28+J31+J32</f>
        <v>586000000000</v>
      </c>
      <c r="K18" s="197" t="n">
        <f aca="false">K19+K25+K28+K31+K32</f>
        <v>638000000000</v>
      </c>
      <c r="L18" s="197" t="n">
        <f aca="false">L19+L25+L28+L31+L32</f>
        <v>884000000000</v>
      </c>
      <c r="M18" s="197" t="n">
        <f aca="false">M19+M25+M28+M31+M32</f>
        <v>892000000000</v>
      </c>
      <c r="N18" s="197" t="n">
        <f aca="false">N19+N25+N28+N31+N32</f>
        <v>1012000000000</v>
      </c>
      <c r="O18" s="200" t="n">
        <f aca="false">O19+O25+O28+O31+O32</f>
        <v>1279000000000</v>
      </c>
      <c r="P18" s="200" t="n">
        <f aca="false">P19+P25+P28+P31+P32</f>
        <v>1501000000000</v>
      </c>
      <c r="Q18" s="201" t="n">
        <v>1752000000000</v>
      </c>
      <c r="R18" s="200" t="n">
        <v>1881000000000</v>
      </c>
      <c r="S18" s="200" t="n">
        <v>2091000000000</v>
      </c>
      <c r="T18" s="109" t="n">
        <v>2566000000000</v>
      </c>
      <c r="U18" s="109" t="n">
        <v>3122000000000</v>
      </c>
      <c r="Y18" s="6"/>
      <c r="Z18" s="6"/>
      <c r="AA18" s="6"/>
      <c r="AB18" s="6"/>
      <c r="AC18" s="6"/>
      <c r="AD18" s="6"/>
      <c r="AE18" s="6"/>
      <c r="AF18" s="6"/>
      <c r="AG18" s="6"/>
      <c r="AH18" s="6"/>
      <c r="AI18" s="6"/>
    </row>
    <row r="19" customFormat="false" ht="15" hidden="false" customHeight="false" outlineLevel="0" collapsed="false">
      <c r="A19" s="3" t="s">
        <v>70</v>
      </c>
      <c r="B19" s="49" t="s">
        <v>698</v>
      </c>
      <c r="C19" s="20" t="s">
        <v>72</v>
      </c>
      <c r="D19" s="49"/>
      <c r="E19" s="49"/>
      <c r="F19" s="189" t="n">
        <v>218200000000</v>
      </c>
      <c r="G19" s="189" t="n">
        <v>244500000000</v>
      </c>
      <c r="H19" s="189" t="n">
        <v>258600000000</v>
      </c>
      <c r="I19" s="189" t="n">
        <v>312500000000</v>
      </c>
      <c r="J19" s="189" t="n">
        <v>350000000000</v>
      </c>
      <c r="K19" s="189" t="n">
        <v>430000000000</v>
      </c>
      <c r="L19" s="189" t="n">
        <v>521000000000</v>
      </c>
      <c r="M19" s="189" t="n">
        <v>623000000000</v>
      </c>
      <c r="N19" s="189" t="n">
        <v>659000000000</v>
      </c>
      <c r="O19" s="189" t="n">
        <v>773000000000</v>
      </c>
      <c r="P19" s="189" t="n">
        <v>884000000000</v>
      </c>
      <c r="Q19" s="189" t="n">
        <v>997000000000</v>
      </c>
      <c r="R19" s="189" t="n">
        <v>1106000000000</v>
      </c>
      <c r="S19" s="189" t="n">
        <v>1190000000000</v>
      </c>
      <c r="T19" s="46" t="n">
        <v>1533000000000</v>
      </c>
      <c r="U19" s="46" t="n">
        <v>1871000000000</v>
      </c>
      <c r="Y19" s="6"/>
      <c r="Z19" s="6"/>
      <c r="AA19" s="6"/>
      <c r="AB19" s="6"/>
      <c r="AC19" s="6"/>
      <c r="AD19" s="6"/>
      <c r="AE19" s="6"/>
      <c r="AF19" s="6"/>
      <c r="AG19" s="6"/>
      <c r="AH19" s="6"/>
      <c r="AI19" s="6"/>
    </row>
    <row r="20" customFormat="false" ht="15" hidden="false" customHeight="false" outlineLevel="0" collapsed="false">
      <c r="A20" s="47" t="s">
        <v>699</v>
      </c>
      <c r="B20" s="47" t="s">
        <v>700</v>
      </c>
      <c r="C20" s="20" t="s">
        <v>77</v>
      </c>
      <c r="D20" s="49"/>
      <c r="E20" s="49"/>
      <c r="F20" s="189" t="n">
        <v>68800000000</v>
      </c>
      <c r="G20" s="189" t="n">
        <v>71200000000</v>
      </c>
      <c r="H20" s="189" t="n">
        <v>76600000000</v>
      </c>
      <c r="I20" s="189" t="n">
        <v>84200000000</v>
      </c>
      <c r="J20" s="189" t="n">
        <v>100000000000</v>
      </c>
      <c r="K20" s="189" t="n">
        <v>129000000000</v>
      </c>
      <c r="L20" s="189" t="n">
        <v>127000000000</v>
      </c>
      <c r="M20" s="189" t="n">
        <v>139000000000</v>
      </c>
      <c r="N20" s="189" t="n">
        <v>161000000000</v>
      </c>
      <c r="O20" s="189" t="n">
        <v>199000000000</v>
      </c>
      <c r="P20" s="189" t="n">
        <v>209000000000</v>
      </c>
      <c r="Q20" s="189" t="n">
        <v>217000000000</v>
      </c>
      <c r="R20" s="189" t="n">
        <v>263000000000</v>
      </c>
      <c r="S20" s="189" t="n">
        <v>288000000000</v>
      </c>
      <c r="T20" s="46" t="n">
        <v>444000000000</v>
      </c>
      <c r="U20" s="46" t="n">
        <v>582000000000</v>
      </c>
      <c r="Y20" s="6"/>
      <c r="Z20" s="6"/>
      <c r="AA20" s="6"/>
      <c r="AB20" s="6"/>
      <c r="AC20" s="6"/>
      <c r="AD20" s="6"/>
      <c r="AE20" s="6"/>
      <c r="AF20" s="6"/>
      <c r="AG20" s="6"/>
      <c r="AH20" s="6"/>
      <c r="AI20" s="6"/>
    </row>
    <row r="21" customFormat="false" ht="15" hidden="false" customHeight="false" outlineLevel="0" collapsed="false">
      <c r="A21" s="47" t="s">
        <v>79</v>
      </c>
      <c r="B21" s="47" t="s">
        <v>701</v>
      </c>
      <c r="C21" s="20" t="s">
        <v>77</v>
      </c>
      <c r="D21" s="49"/>
      <c r="E21" s="49"/>
      <c r="F21" s="189" t="n">
        <v>33200000000</v>
      </c>
      <c r="G21" s="189" t="n">
        <v>42500000000</v>
      </c>
      <c r="H21" s="189" t="n">
        <v>45100000000</v>
      </c>
      <c r="I21" s="189" t="n">
        <v>56400000000</v>
      </c>
      <c r="J21" s="189" t="n">
        <v>61000000000</v>
      </c>
      <c r="K21" s="189" t="n">
        <v>62000000000</v>
      </c>
      <c r="L21" s="189" t="n">
        <v>71000000000</v>
      </c>
      <c r="M21" s="189" t="n">
        <v>82000000000</v>
      </c>
      <c r="N21" s="189" t="n">
        <v>86000000000</v>
      </c>
      <c r="O21" s="189" t="n">
        <v>101000000000</v>
      </c>
      <c r="P21" s="189" t="n">
        <v>108000000000</v>
      </c>
      <c r="Q21" s="189" t="n">
        <v>131000000000</v>
      </c>
      <c r="R21" s="189" t="n">
        <v>151000000000</v>
      </c>
      <c r="S21" s="189" t="n">
        <v>165000000000</v>
      </c>
      <c r="T21" s="46" t="n">
        <v>172000000000</v>
      </c>
      <c r="U21" s="46" t="n">
        <v>187000000000</v>
      </c>
      <c r="Y21" s="6"/>
      <c r="Z21" s="6"/>
      <c r="AA21" s="6"/>
      <c r="AB21" s="6"/>
      <c r="AC21" s="6"/>
      <c r="AD21" s="6"/>
      <c r="AE21" s="6"/>
      <c r="AF21" s="6"/>
      <c r="AG21" s="6"/>
      <c r="AH21" s="6"/>
      <c r="AI21" s="6"/>
    </row>
    <row r="22" customFormat="false" ht="15" hidden="false" customHeight="false" outlineLevel="0" collapsed="false">
      <c r="A22" s="47" t="s">
        <v>86</v>
      </c>
      <c r="B22" s="47" t="s">
        <v>702</v>
      </c>
      <c r="C22" s="20" t="s">
        <v>77</v>
      </c>
      <c r="D22" s="49"/>
      <c r="E22" s="49"/>
      <c r="F22" s="189" t="n">
        <v>49300000000</v>
      </c>
      <c r="G22" s="189" t="n">
        <v>56600000000</v>
      </c>
      <c r="H22" s="189" t="n">
        <v>54500000000</v>
      </c>
      <c r="I22" s="189" t="n">
        <v>61800000000</v>
      </c>
      <c r="J22" s="189" t="n">
        <v>75000000000</v>
      </c>
      <c r="K22" s="189" t="n">
        <v>90000000000</v>
      </c>
      <c r="L22" s="189" t="n">
        <v>135000000000</v>
      </c>
      <c r="M22" s="189" t="n">
        <v>154000000000</v>
      </c>
      <c r="N22" s="189" t="n">
        <v>148000000000</v>
      </c>
      <c r="O22" s="189" t="n">
        <v>156000000000</v>
      </c>
      <c r="P22" s="189" t="n">
        <v>203000000000</v>
      </c>
      <c r="Q22" s="189" t="n">
        <v>240000000000</v>
      </c>
      <c r="R22" s="189" t="n">
        <v>282000000000</v>
      </c>
      <c r="S22" s="189" t="n">
        <v>310000000000</v>
      </c>
      <c r="T22" s="46" t="n">
        <v>354000000000</v>
      </c>
      <c r="U22" s="46" t="n">
        <v>453000000000</v>
      </c>
      <c r="Y22" s="6"/>
      <c r="Z22" s="6"/>
      <c r="AA22" s="6"/>
      <c r="AB22" s="6"/>
      <c r="AC22" s="6"/>
      <c r="AD22" s="6"/>
      <c r="AE22" s="6"/>
      <c r="AF22" s="6"/>
      <c r="AG22" s="6"/>
      <c r="AH22" s="6"/>
      <c r="AI22" s="6"/>
    </row>
    <row r="23" customFormat="false" ht="15" hidden="false" customHeight="false" outlineLevel="0" collapsed="false">
      <c r="A23" s="47" t="s">
        <v>81</v>
      </c>
      <c r="B23" s="47" t="s">
        <v>703</v>
      </c>
      <c r="C23" s="20" t="s">
        <v>77</v>
      </c>
      <c r="D23" s="49"/>
      <c r="E23" s="49"/>
      <c r="F23" s="189" t="n">
        <v>58400000000</v>
      </c>
      <c r="G23" s="189" t="n">
        <v>70200000000</v>
      </c>
      <c r="H23" s="189" t="n">
        <v>78900000000</v>
      </c>
      <c r="I23" s="189" t="n">
        <v>103200000000</v>
      </c>
      <c r="J23" s="189" t="n">
        <v>109000000000</v>
      </c>
      <c r="K23" s="189" t="n">
        <v>143000000000</v>
      </c>
      <c r="L23" s="189" t="n">
        <v>186000000000</v>
      </c>
      <c r="M23" s="189" t="n">
        <v>246000000000</v>
      </c>
      <c r="N23" s="189" t="n">
        <v>261000000000</v>
      </c>
      <c r="O23" s="189" t="n">
        <v>314000000000</v>
      </c>
      <c r="P23" s="189" t="n">
        <v>363000000000</v>
      </c>
      <c r="Q23" s="189" t="n">
        <v>407000000000</v>
      </c>
      <c r="R23" s="189" t="n">
        <v>407000000000</v>
      </c>
      <c r="S23" s="189" t="n">
        <v>424000000000</v>
      </c>
      <c r="T23" s="46" t="n">
        <v>559000000000</v>
      </c>
      <c r="U23" s="46" t="n">
        <v>644000000000</v>
      </c>
      <c r="Y23" s="6"/>
      <c r="Z23" s="6"/>
      <c r="AA23" s="6"/>
      <c r="AB23" s="6"/>
      <c r="AC23" s="6"/>
      <c r="AD23" s="6"/>
      <c r="AE23" s="6"/>
      <c r="AF23" s="6"/>
      <c r="AG23" s="6"/>
      <c r="AH23" s="6"/>
      <c r="AI23" s="6"/>
    </row>
    <row r="24" customFormat="false" ht="15" hidden="false" customHeight="false" outlineLevel="0" collapsed="false">
      <c r="A24" s="47" t="s">
        <v>704</v>
      </c>
      <c r="B24" s="47" t="s">
        <v>705</v>
      </c>
      <c r="C24" s="20" t="s">
        <v>77</v>
      </c>
      <c r="D24" s="49"/>
      <c r="E24" s="49"/>
      <c r="F24" s="189" t="n">
        <v>8400000000</v>
      </c>
      <c r="G24" s="189" t="n">
        <v>4000000000</v>
      </c>
      <c r="H24" s="189" t="n">
        <v>3600000000</v>
      </c>
      <c r="I24" s="189" t="n">
        <v>6900000000</v>
      </c>
      <c r="J24" s="189" t="n">
        <v>6000000000</v>
      </c>
      <c r="K24" s="189" t="n">
        <v>6000000000</v>
      </c>
      <c r="L24" s="189" t="n">
        <v>2000000000</v>
      </c>
      <c r="M24" s="189" t="n">
        <v>2000000000</v>
      </c>
      <c r="N24" s="189" t="n">
        <v>4000000000</v>
      </c>
      <c r="O24" s="189" t="n">
        <v>3000000000</v>
      </c>
      <c r="P24" s="189" t="n">
        <v>2000000000</v>
      </c>
      <c r="Q24" s="189" t="n">
        <v>2000000000</v>
      </c>
      <c r="R24" s="189" t="n">
        <v>2000000000</v>
      </c>
      <c r="S24" s="189" t="n">
        <v>2000000000</v>
      </c>
      <c r="T24" s="46" t="n">
        <v>5000000000</v>
      </c>
      <c r="U24" s="46" t="n">
        <v>6000000000</v>
      </c>
      <c r="Y24" s="6"/>
      <c r="Z24" s="6"/>
      <c r="AA24" s="6"/>
      <c r="AB24" s="6"/>
      <c r="AC24" s="6"/>
      <c r="AD24" s="6"/>
      <c r="AE24" s="6"/>
      <c r="AF24" s="6"/>
      <c r="AG24" s="6"/>
      <c r="AH24" s="6"/>
      <c r="AI24" s="6"/>
    </row>
    <row r="25" customFormat="false" ht="15" hidden="false" customHeight="false" outlineLevel="0" collapsed="false">
      <c r="A25" s="49" t="s">
        <v>706</v>
      </c>
      <c r="B25" s="49" t="s">
        <v>707</v>
      </c>
      <c r="C25" s="20" t="s">
        <v>72</v>
      </c>
      <c r="D25" s="49"/>
      <c r="E25" s="49"/>
      <c r="F25" s="189" t="n">
        <v>2100000000</v>
      </c>
      <c r="G25" s="202" t="n">
        <f aca="false">G27+G26</f>
        <v>12300000000</v>
      </c>
      <c r="H25" s="189" t="n">
        <v>11300000000</v>
      </c>
      <c r="I25" s="189" t="n">
        <v>2500000000</v>
      </c>
      <c r="J25" s="202"/>
      <c r="K25" s="202"/>
      <c r="L25" s="202"/>
      <c r="M25" s="189" t="n">
        <v>1000000000</v>
      </c>
      <c r="N25" s="189" t="n">
        <v>2000000000</v>
      </c>
      <c r="O25" s="203" t="n">
        <v>20000000000</v>
      </c>
      <c r="P25" s="203" t="n">
        <v>12000000000</v>
      </c>
      <c r="Q25" s="203" t="n">
        <v>-4000000000</v>
      </c>
      <c r="R25" s="203" t="n">
        <v>3000000000</v>
      </c>
      <c r="S25" s="203" t="n">
        <v>21000000000</v>
      </c>
      <c r="T25" s="46" t="n">
        <v>4000000000</v>
      </c>
      <c r="U25" s="46" t="n">
        <v>4000000000</v>
      </c>
      <c r="Y25" s="6"/>
      <c r="Z25" s="6"/>
      <c r="AA25" s="6"/>
      <c r="AB25" s="6"/>
      <c r="AC25" s="6"/>
      <c r="AD25" s="6"/>
      <c r="AE25" s="6"/>
      <c r="AF25" s="6"/>
      <c r="AG25" s="6"/>
      <c r="AH25" s="6"/>
      <c r="AI25" s="6"/>
    </row>
    <row r="26" customFormat="false" ht="15" hidden="false" customHeight="false" outlineLevel="0" collapsed="false">
      <c r="A26" s="26" t="s">
        <v>708</v>
      </c>
      <c r="B26" s="26" t="s">
        <v>709</v>
      </c>
      <c r="C26" s="49" t="s">
        <v>374</v>
      </c>
      <c r="D26" s="49"/>
      <c r="E26" s="49"/>
      <c r="F26" s="189" t="n">
        <v>2100000000</v>
      </c>
      <c r="G26" s="202"/>
      <c r="H26" s="189" t="n">
        <v>3500000000</v>
      </c>
      <c r="I26" s="189"/>
      <c r="J26" s="189"/>
      <c r="K26" s="189"/>
      <c r="L26" s="189"/>
      <c r="M26" s="189"/>
      <c r="N26" s="189"/>
      <c r="O26" s="189"/>
      <c r="P26" s="189"/>
      <c r="Q26" s="189"/>
      <c r="R26" s="189"/>
      <c r="S26" s="204"/>
      <c r="T26" s="46"/>
      <c r="U26" s="46"/>
      <c r="Y26" s="6"/>
      <c r="Z26" s="6"/>
      <c r="AA26" s="6"/>
      <c r="AB26" s="6"/>
      <c r="AC26" s="6"/>
      <c r="AD26" s="6"/>
      <c r="AE26" s="6"/>
      <c r="AF26" s="6"/>
      <c r="AG26" s="6"/>
      <c r="AH26" s="6"/>
      <c r="AI26" s="6"/>
    </row>
    <row r="27" customFormat="false" ht="15" hidden="false" customHeight="false" outlineLevel="0" collapsed="false">
      <c r="A27" s="47" t="s">
        <v>706</v>
      </c>
      <c r="B27" s="47" t="s">
        <v>707</v>
      </c>
      <c r="C27" s="49" t="s">
        <v>374</v>
      </c>
      <c r="D27" s="49"/>
      <c r="E27" s="49"/>
      <c r="F27" s="189" t="n">
        <v>0</v>
      </c>
      <c r="G27" s="189" t="n">
        <v>12300000000</v>
      </c>
      <c r="H27" s="189" t="n">
        <v>7800000000</v>
      </c>
      <c r="I27" s="189" t="n">
        <v>2500000000</v>
      </c>
      <c r="J27" s="202"/>
      <c r="K27" s="202"/>
      <c r="L27" s="202"/>
      <c r="M27" s="189" t="n">
        <v>1000000000</v>
      </c>
      <c r="N27" s="189" t="n">
        <v>2000000000</v>
      </c>
      <c r="O27" s="189" t="n">
        <v>20000000000</v>
      </c>
      <c r="P27" s="189" t="n">
        <v>12000000000</v>
      </c>
      <c r="Q27" s="189"/>
      <c r="R27" s="189"/>
      <c r="S27" s="204"/>
      <c r="T27" s="46"/>
      <c r="U27" s="46"/>
      <c r="Y27" s="6"/>
      <c r="Z27" s="6"/>
      <c r="AA27" s="6"/>
      <c r="AB27" s="6"/>
      <c r="AC27" s="6"/>
      <c r="AD27" s="6"/>
      <c r="AE27" s="6"/>
      <c r="AF27" s="6"/>
      <c r="AG27" s="6"/>
      <c r="AH27" s="6"/>
      <c r="AI27" s="6"/>
    </row>
    <row r="28" customFormat="false" ht="15" hidden="false" customHeight="false" outlineLevel="0" collapsed="false">
      <c r="A28" s="205" t="s">
        <v>88</v>
      </c>
      <c r="B28" s="205" t="s">
        <v>88</v>
      </c>
      <c r="C28" s="20" t="s">
        <v>72</v>
      </c>
      <c r="D28" s="49"/>
      <c r="E28" s="49"/>
      <c r="F28" s="189" t="n">
        <v>169500000000</v>
      </c>
      <c r="G28" s="189" t="n">
        <v>169600000000</v>
      </c>
      <c r="H28" s="189" t="n">
        <v>194500000000</v>
      </c>
      <c r="I28" s="189" t="n">
        <v>215300000000</v>
      </c>
      <c r="J28" s="189" t="n">
        <v>233000000000</v>
      </c>
      <c r="K28" s="189" t="n">
        <v>219000000000</v>
      </c>
      <c r="L28" s="189" t="n">
        <v>242000000000</v>
      </c>
      <c r="M28" s="189" t="n">
        <v>250000000000</v>
      </c>
      <c r="N28" s="189" t="n">
        <v>342000000000</v>
      </c>
      <c r="O28" s="189" t="n">
        <v>413000000000</v>
      </c>
      <c r="P28" s="189" t="n">
        <v>464000000000</v>
      </c>
      <c r="Q28" s="189" t="n">
        <f aca="false">Q29+Q30</f>
        <v>589000000000</v>
      </c>
      <c r="R28" s="189" t="n">
        <f aca="false">R29+R30</f>
        <v>695000000000</v>
      </c>
      <c r="S28" s="189" t="n">
        <f aca="false">S29+S30</f>
        <v>790000000000</v>
      </c>
      <c r="T28" s="189" t="n">
        <f aca="false">T29+T30</f>
        <v>972000000000</v>
      </c>
      <c r="U28" s="189" t="n">
        <f aca="false">U29+U30</f>
        <v>1181000000000</v>
      </c>
      <c r="Y28" s="6"/>
      <c r="Z28" s="6"/>
      <c r="AA28" s="6"/>
      <c r="AB28" s="6"/>
      <c r="AC28" s="6"/>
      <c r="AD28" s="6"/>
      <c r="AE28" s="6"/>
      <c r="AF28" s="6"/>
      <c r="AG28" s="6"/>
      <c r="AH28" s="6"/>
      <c r="AI28" s="6"/>
    </row>
    <row r="29" customFormat="false" ht="15" hidden="false" customHeight="false" outlineLevel="0" collapsed="false">
      <c r="A29" s="47" t="s">
        <v>710</v>
      </c>
      <c r="B29" s="47" t="s">
        <v>710</v>
      </c>
      <c r="C29" s="20" t="s">
        <v>91</v>
      </c>
      <c r="D29" s="49"/>
      <c r="E29" s="49"/>
      <c r="F29" s="189" t="n">
        <v>152300000000</v>
      </c>
      <c r="G29" s="189" t="n">
        <v>163000000000</v>
      </c>
      <c r="H29" s="189" t="n">
        <v>167900000000</v>
      </c>
      <c r="I29" s="189" t="n">
        <v>185800000000</v>
      </c>
      <c r="J29" s="189" t="n">
        <v>195000000000</v>
      </c>
      <c r="K29" s="189" t="n">
        <v>191000000000</v>
      </c>
      <c r="L29" s="189" t="n">
        <v>183000000000</v>
      </c>
      <c r="M29" s="189" t="n">
        <v>194000000000</v>
      </c>
      <c r="N29" s="189" t="n">
        <v>256000000000</v>
      </c>
      <c r="O29" s="189" t="n">
        <v>335000000000</v>
      </c>
      <c r="P29" s="189" t="n">
        <v>363000000000</v>
      </c>
      <c r="Q29" s="189" t="n">
        <v>500000000000</v>
      </c>
      <c r="R29" s="189" t="n">
        <v>552000000000</v>
      </c>
      <c r="S29" s="189" t="n">
        <v>651000000000</v>
      </c>
      <c r="T29" s="206" t="n">
        <v>821000000000</v>
      </c>
      <c r="U29" s="206" t="n">
        <v>1024000000000</v>
      </c>
      <c r="Y29" s="6"/>
      <c r="Z29" s="6"/>
      <c r="AA29" s="6"/>
      <c r="AB29" s="6"/>
      <c r="AC29" s="6"/>
      <c r="AD29" s="6"/>
      <c r="AE29" s="6"/>
      <c r="AF29" s="6"/>
      <c r="AG29" s="6"/>
      <c r="AH29" s="6"/>
      <c r="AI29" s="6"/>
    </row>
    <row r="30" customFormat="false" ht="15" hidden="false" customHeight="false" outlineLevel="0" collapsed="false">
      <c r="A30" s="47" t="s">
        <v>711</v>
      </c>
      <c r="B30" s="47" t="s">
        <v>712</v>
      </c>
      <c r="C30" s="20" t="s">
        <v>91</v>
      </c>
      <c r="D30" s="49"/>
      <c r="E30" s="49"/>
      <c r="F30" s="189" t="n">
        <v>17200000000</v>
      </c>
      <c r="G30" s="189" t="n">
        <v>6600000000</v>
      </c>
      <c r="H30" s="189" t="n">
        <v>26600000000</v>
      </c>
      <c r="I30" s="189" t="n">
        <v>29500000000</v>
      </c>
      <c r="J30" s="189" t="n">
        <v>38000000000</v>
      </c>
      <c r="K30" s="189" t="n">
        <v>28000000000</v>
      </c>
      <c r="L30" s="189" t="n">
        <v>59000000000</v>
      </c>
      <c r="M30" s="189" t="n">
        <v>56000000000</v>
      </c>
      <c r="N30" s="189" t="n">
        <v>86000000000</v>
      </c>
      <c r="O30" s="189" t="n">
        <v>78000000000</v>
      </c>
      <c r="P30" s="189" t="n">
        <v>101000000000</v>
      </c>
      <c r="Q30" s="189" t="n">
        <v>89000000000</v>
      </c>
      <c r="R30" s="189" t="n">
        <v>143000000000</v>
      </c>
      <c r="S30" s="189" t="n">
        <v>139000000000</v>
      </c>
      <c r="T30" s="206" t="n">
        <v>151000000000</v>
      </c>
      <c r="U30" s="206" t="n">
        <v>157000000000</v>
      </c>
      <c r="Y30" s="6"/>
      <c r="Z30" s="6"/>
      <c r="AA30" s="6"/>
      <c r="AB30" s="6"/>
      <c r="AC30" s="6"/>
      <c r="AD30" s="6"/>
      <c r="AE30" s="6"/>
      <c r="AF30" s="6"/>
      <c r="AG30" s="6"/>
      <c r="AH30" s="6"/>
      <c r="AI30" s="6"/>
    </row>
    <row r="31" customFormat="false" ht="15" hidden="false" customHeight="false" outlineLevel="0" collapsed="false">
      <c r="A31" s="49" t="s">
        <v>553</v>
      </c>
      <c r="B31" s="49" t="s">
        <v>713</v>
      </c>
      <c r="C31" s="20" t="s">
        <v>72</v>
      </c>
      <c r="D31" s="49"/>
      <c r="E31" s="49"/>
      <c r="F31" s="189"/>
      <c r="G31" s="189"/>
      <c r="H31" s="189" t="n">
        <v>-10600000000</v>
      </c>
      <c r="I31" s="189" t="n">
        <v>-5300000000</v>
      </c>
      <c r="J31" s="189" t="n">
        <v>3000000000</v>
      </c>
      <c r="K31" s="189" t="n">
        <v>-11000000000</v>
      </c>
      <c r="L31" s="189" t="n">
        <v>121000000000</v>
      </c>
      <c r="M31" s="189" t="n">
        <v>18000000000</v>
      </c>
      <c r="N31" s="189" t="n">
        <v>9000000000</v>
      </c>
      <c r="O31" s="189" t="n">
        <v>73000000000</v>
      </c>
      <c r="P31" s="189" t="n">
        <v>141000000000</v>
      </c>
      <c r="Q31" s="189" t="n">
        <v>170000000000</v>
      </c>
      <c r="R31" s="189" t="n">
        <v>77000000000</v>
      </c>
      <c r="S31" s="189" t="n">
        <v>90000000000</v>
      </c>
      <c r="T31" s="206" t="n">
        <v>57000000000</v>
      </c>
      <c r="U31" s="206" t="n">
        <v>67000000000</v>
      </c>
      <c r="Y31" s="6"/>
      <c r="Z31" s="6"/>
      <c r="AA31" s="6"/>
      <c r="AB31" s="6"/>
      <c r="AC31" s="6"/>
      <c r="AD31" s="6"/>
      <c r="AE31" s="6"/>
      <c r="AF31" s="6"/>
      <c r="AG31" s="6"/>
      <c r="AH31" s="6"/>
      <c r="AI31" s="6"/>
    </row>
    <row r="32" customFormat="false" ht="15" hidden="false" customHeight="false" outlineLevel="0" collapsed="false">
      <c r="A32" s="49" t="s">
        <v>714</v>
      </c>
      <c r="B32" s="49" t="s">
        <v>715</v>
      </c>
      <c r="C32" s="20" t="s">
        <v>72</v>
      </c>
      <c r="D32" s="49"/>
      <c r="E32" s="49"/>
      <c r="F32" s="189" t="n">
        <v>13800000000</v>
      </c>
      <c r="G32" s="189"/>
      <c r="H32" s="189"/>
      <c r="I32" s="189"/>
      <c r="J32" s="189"/>
      <c r="K32" s="189"/>
      <c r="L32" s="189"/>
      <c r="M32" s="189"/>
      <c r="N32" s="189"/>
      <c r="O32" s="189"/>
      <c r="P32" s="189"/>
      <c r="Q32" s="189"/>
      <c r="R32" s="189"/>
      <c r="S32" s="189"/>
      <c r="T32" s="46"/>
      <c r="U32" s="46"/>
      <c r="Y32" s="6"/>
      <c r="Z32" s="6"/>
      <c r="AA32" s="6"/>
      <c r="AB32" s="6"/>
      <c r="AC32" s="6"/>
      <c r="AD32" s="6"/>
      <c r="AE32" s="6"/>
      <c r="AF32" s="6"/>
      <c r="AG32" s="6"/>
      <c r="AH32" s="6"/>
      <c r="AI32" s="6"/>
    </row>
    <row r="33" customFormat="false" ht="15" hidden="false" customHeight="false" outlineLevel="0" collapsed="false">
      <c r="B33" s="49" t="s">
        <v>716</v>
      </c>
      <c r="C33" s="49"/>
      <c r="D33" s="49"/>
      <c r="E33" s="49"/>
      <c r="F33" s="189"/>
      <c r="G33" s="189"/>
      <c r="H33" s="189"/>
      <c r="I33" s="189"/>
      <c r="J33" s="189"/>
      <c r="K33" s="189" t="n">
        <v>-123000000000</v>
      </c>
      <c r="L33" s="189" t="n">
        <v>-254000000000</v>
      </c>
      <c r="M33" s="189" t="n">
        <v>-226000000000</v>
      </c>
      <c r="N33" s="189" t="n">
        <v>-214000000000</v>
      </c>
      <c r="O33" s="189" t="n">
        <v>-329000000000</v>
      </c>
      <c r="P33" s="189" t="n">
        <v>-314000000000</v>
      </c>
      <c r="Q33" s="189" t="n">
        <v>-405000000000</v>
      </c>
      <c r="R33" s="189" t="n">
        <v>-413000000000</v>
      </c>
      <c r="S33" s="189" t="n">
        <v>-588000000000</v>
      </c>
      <c r="T33" s="206" t="n">
        <v>-758000000000</v>
      </c>
      <c r="U33" s="206" t="n">
        <v>-838000000000</v>
      </c>
      <c r="Y33" s="6"/>
      <c r="Z33" s="6"/>
      <c r="AA33" s="6"/>
      <c r="AB33" s="6"/>
      <c r="AC33" s="6"/>
      <c r="AD33" s="6"/>
      <c r="AE33" s="6"/>
      <c r="AF33" s="6"/>
      <c r="AG33" s="6"/>
      <c r="AH33" s="6"/>
      <c r="AI33" s="6"/>
    </row>
    <row r="34" customFormat="false" ht="15" hidden="false" customHeight="false" outlineLevel="0" collapsed="false">
      <c r="B34" s="49" t="s">
        <v>717</v>
      </c>
      <c r="C34" s="49"/>
      <c r="D34" s="49"/>
      <c r="E34" s="49"/>
      <c r="F34" s="189" t="n">
        <v>-126900000000</v>
      </c>
      <c r="G34" s="189" t="n">
        <v>-101700000000</v>
      </c>
      <c r="H34" s="189" t="n">
        <v>-95700000000</v>
      </c>
      <c r="I34" s="189" t="n">
        <v>-124000000000</v>
      </c>
      <c r="J34" s="189" t="n">
        <v>-134000000000</v>
      </c>
      <c r="K34" s="189" t="n">
        <v>-3200000000</v>
      </c>
      <c r="L34" s="189" t="n">
        <v>-5100000000</v>
      </c>
      <c r="M34" s="189" t="n">
        <v>-248000000000</v>
      </c>
      <c r="N34" s="189" t="n">
        <v>-256000000000</v>
      </c>
      <c r="O34" s="189" t="n">
        <v>-349000000000</v>
      </c>
      <c r="P34" s="189" t="n">
        <v>-363000000000</v>
      </c>
      <c r="Q34" s="189" t="n">
        <v>-463000000000</v>
      </c>
      <c r="R34" s="189" t="n">
        <v>-477000000000</v>
      </c>
      <c r="S34" s="189" t="n">
        <v>-632000000000</v>
      </c>
      <c r="T34" s="206" t="n">
        <v>-801000000000</v>
      </c>
      <c r="U34" s="206" t="n">
        <v>-899000000000</v>
      </c>
      <c r="Y34" s="6"/>
      <c r="Z34" s="6"/>
      <c r="AA34" s="6"/>
      <c r="AB34" s="6"/>
      <c r="AC34" s="6"/>
      <c r="AD34" s="6"/>
      <c r="AE34" s="6"/>
      <c r="AF34" s="6"/>
      <c r="AG34" s="6"/>
      <c r="AH34" s="6"/>
      <c r="AI34" s="6"/>
    </row>
    <row r="35" customFormat="false" ht="16.5" hidden="false" customHeight="false" outlineLevel="0" collapsed="false">
      <c r="B35" s="30" t="s">
        <v>718</v>
      </c>
      <c r="C35" s="49"/>
      <c r="D35" s="49"/>
      <c r="E35" s="49"/>
      <c r="F35" s="189"/>
      <c r="G35" s="189"/>
      <c r="H35" s="189"/>
      <c r="I35" s="189"/>
      <c r="J35" s="189"/>
      <c r="K35" s="189"/>
      <c r="L35" s="189"/>
      <c r="M35" s="189"/>
      <c r="N35" s="189"/>
      <c r="O35" s="189"/>
      <c r="P35" s="189"/>
      <c r="Q35" s="189" t="n">
        <v>-165000000000</v>
      </c>
      <c r="R35" s="207" t="n">
        <v>-131000000000</v>
      </c>
      <c r="S35" s="207" t="n">
        <v>-278000000000</v>
      </c>
      <c r="T35" s="207" t="n">
        <v>-404000000000</v>
      </c>
      <c r="U35" s="207" t="n">
        <v>-385000000000</v>
      </c>
      <c r="Y35" s="6"/>
      <c r="Z35" s="6"/>
      <c r="AA35" s="6"/>
      <c r="AB35" s="6"/>
      <c r="AC35" s="6"/>
      <c r="AD35" s="6"/>
      <c r="AE35" s="6"/>
      <c r="AF35" s="6"/>
      <c r="AG35" s="6"/>
      <c r="AH35" s="6"/>
      <c r="AI35" s="6"/>
    </row>
    <row r="36" customFormat="false" ht="16.5" hidden="false" customHeight="false" outlineLevel="0" collapsed="false">
      <c r="B36" s="30" t="s">
        <v>719</v>
      </c>
      <c r="C36" s="49"/>
      <c r="D36" s="49"/>
      <c r="E36" s="49"/>
      <c r="F36" s="189"/>
      <c r="G36" s="189"/>
      <c r="H36" s="189"/>
      <c r="I36" s="189"/>
      <c r="J36" s="189"/>
      <c r="K36" s="189"/>
      <c r="L36" s="189"/>
      <c r="M36" s="189"/>
      <c r="N36" s="189"/>
      <c r="O36" s="189"/>
      <c r="P36" s="189"/>
      <c r="Q36" s="189" t="n">
        <v>-223000000000</v>
      </c>
      <c r="R36" s="207" t="n">
        <v>-195000000000</v>
      </c>
      <c r="S36" s="207" t="n">
        <v>-322000000000</v>
      </c>
      <c r="T36" s="207" t="n">
        <v>-448000000000</v>
      </c>
      <c r="U36" s="207" t="n">
        <v>-446000000000</v>
      </c>
      <c r="Y36" s="6"/>
      <c r="Z36" s="6"/>
      <c r="AA36" s="6"/>
      <c r="AB36" s="6"/>
      <c r="AC36" s="6"/>
      <c r="AD36" s="6"/>
      <c r="AE36" s="6"/>
      <c r="AF36" s="6"/>
      <c r="AG36" s="6"/>
      <c r="AH36" s="6"/>
      <c r="AI36" s="6"/>
    </row>
    <row r="37" s="13" customFormat="true" ht="15" hidden="false" customHeight="false" outlineLevel="0" collapsed="false">
      <c r="A37" s="32" t="s">
        <v>110</v>
      </c>
      <c r="B37" s="32" t="s">
        <v>720</v>
      </c>
      <c r="C37" s="12" t="s">
        <v>34</v>
      </c>
      <c r="D37" s="63"/>
      <c r="E37" s="63"/>
      <c r="F37" s="197" t="n">
        <f aca="false">F38+F41+F45</f>
        <v>126800000000</v>
      </c>
      <c r="G37" s="197" t="n">
        <v>101700000000</v>
      </c>
      <c r="H37" s="197" t="n">
        <v>95700000000</v>
      </c>
      <c r="I37" s="197" t="n">
        <v>124000000000</v>
      </c>
      <c r="J37" s="197" t="n">
        <v>134000000000</v>
      </c>
      <c r="K37" s="197" t="n">
        <v>123000000000</v>
      </c>
      <c r="L37" s="197" t="n">
        <v>254000000000</v>
      </c>
      <c r="M37" s="197" t="n">
        <v>226000000000</v>
      </c>
      <c r="N37" s="197" t="n">
        <v>214000000000</v>
      </c>
      <c r="O37" s="197" t="n">
        <v>329000000000</v>
      </c>
      <c r="P37" s="197" t="n">
        <v>314000000000</v>
      </c>
      <c r="Q37" s="197" t="n">
        <v>405000000000</v>
      </c>
      <c r="R37" s="197" t="n">
        <v>413000000000</v>
      </c>
      <c r="S37" s="197" t="n">
        <v>588000000000</v>
      </c>
      <c r="T37" s="208" t="n">
        <v>758000000000</v>
      </c>
      <c r="U37" s="208" t="n">
        <v>838000000000</v>
      </c>
      <c r="Y37" s="6"/>
      <c r="Z37" s="6"/>
      <c r="AA37" s="6"/>
      <c r="AB37" s="6"/>
      <c r="AC37" s="6"/>
      <c r="AD37" s="6"/>
      <c r="AE37" s="6"/>
      <c r="AF37" s="6"/>
      <c r="AG37" s="6"/>
      <c r="AH37" s="6"/>
      <c r="AI37" s="6"/>
    </row>
    <row r="38" customFormat="false" ht="15" hidden="false" customHeight="false" outlineLevel="0" collapsed="false">
      <c r="A38" s="0" t="s">
        <v>112</v>
      </c>
      <c r="B38" s="49" t="s">
        <v>361</v>
      </c>
      <c r="C38" s="20" t="s">
        <v>114</v>
      </c>
      <c r="D38" s="49"/>
      <c r="F38" s="189" t="n">
        <v>58100000000</v>
      </c>
      <c r="G38" s="189" t="n">
        <v>64200000000</v>
      </c>
      <c r="H38" s="189" t="n">
        <v>35900000000</v>
      </c>
      <c r="I38" s="189" t="n">
        <v>60200000000</v>
      </c>
      <c r="J38" s="189" t="n">
        <v>48000000000</v>
      </c>
      <c r="K38" s="189" t="n">
        <v>31000000000</v>
      </c>
      <c r="L38" s="189" t="n">
        <v>113000000000</v>
      </c>
      <c r="M38" s="189" t="n">
        <v>26000000000</v>
      </c>
      <c r="N38" s="189" t="n">
        <v>65000000000</v>
      </c>
      <c r="O38" s="189" t="n">
        <v>28000000000</v>
      </c>
      <c r="P38" s="189" t="n">
        <v>73000000000</v>
      </c>
      <c r="Q38" s="189" t="n">
        <v>97000000000</v>
      </c>
      <c r="R38" s="189" t="n">
        <v>90000000000</v>
      </c>
      <c r="S38" s="189" t="n">
        <v>116000000000</v>
      </c>
      <c r="T38" s="206" t="n">
        <v>168000000000</v>
      </c>
      <c r="U38" s="206" t="n">
        <v>187000000000</v>
      </c>
      <c r="Y38" s="6"/>
      <c r="Z38" s="6"/>
      <c r="AA38" s="6"/>
      <c r="AB38" s="6"/>
      <c r="AC38" s="6"/>
      <c r="AD38" s="6"/>
      <c r="AE38" s="6"/>
      <c r="AF38" s="6"/>
      <c r="AG38" s="6"/>
      <c r="AH38" s="6"/>
      <c r="AI38" s="6"/>
    </row>
    <row r="39" customFormat="false" ht="15" hidden="false" customHeight="false" outlineLevel="0" collapsed="false">
      <c r="A39" s="47" t="s">
        <v>390</v>
      </c>
      <c r="B39" s="47" t="s">
        <v>390</v>
      </c>
      <c r="C39" s="49" t="s">
        <v>251</v>
      </c>
      <c r="D39" s="49"/>
      <c r="F39" s="189"/>
      <c r="G39" s="189"/>
      <c r="H39" s="189"/>
      <c r="I39" s="189"/>
      <c r="J39" s="189"/>
      <c r="K39" s="189"/>
      <c r="L39" s="189"/>
      <c r="M39" s="189" t="n">
        <v>73000000000</v>
      </c>
      <c r="N39" s="189" t="n">
        <v>111000000000</v>
      </c>
      <c r="O39" s="189" t="n">
        <v>81000000000</v>
      </c>
      <c r="P39" s="189" t="n">
        <v>134000000000</v>
      </c>
      <c r="Q39" s="189" t="n">
        <v>170000000000</v>
      </c>
      <c r="R39" s="189" t="n">
        <v>176000000000</v>
      </c>
      <c r="S39" s="189" t="n">
        <v>190000000000</v>
      </c>
      <c r="T39" s="206" t="n">
        <v>243000000000</v>
      </c>
      <c r="U39" s="206" t="n">
        <v>269000000000</v>
      </c>
      <c r="Y39" s="6"/>
      <c r="Z39" s="6"/>
      <c r="AA39" s="6"/>
      <c r="AB39" s="6"/>
      <c r="AC39" s="6"/>
      <c r="AD39" s="6"/>
      <c r="AE39" s="6"/>
      <c r="AF39" s="6"/>
      <c r="AG39" s="6"/>
      <c r="AH39" s="6"/>
      <c r="AI39" s="6"/>
    </row>
    <row r="40" customFormat="false" ht="15" hidden="false" customHeight="false" outlineLevel="0" collapsed="false">
      <c r="A40" s="26" t="s">
        <v>393</v>
      </c>
      <c r="B40" s="47" t="s">
        <v>393</v>
      </c>
      <c r="C40" s="49" t="s">
        <v>251</v>
      </c>
      <c r="D40" s="49"/>
      <c r="F40" s="189"/>
      <c r="G40" s="189"/>
      <c r="H40" s="189"/>
      <c r="I40" s="189"/>
      <c r="J40" s="189"/>
      <c r="K40" s="189"/>
      <c r="L40" s="189"/>
      <c r="M40" s="189" t="n">
        <v>-47000000000</v>
      </c>
      <c r="N40" s="189" t="n">
        <v>-46000000000</v>
      </c>
      <c r="O40" s="189" t="n">
        <v>-53000000000</v>
      </c>
      <c r="P40" s="189" t="n">
        <v>-61000000000</v>
      </c>
      <c r="Q40" s="189" t="n">
        <v>-73000000000</v>
      </c>
      <c r="R40" s="189" t="n">
        <v>-87000000000</v>
      </c>
      <c r="S40" s="189" t="n">
        <v>-74000000000</v>
      </c>
      <c r="T40" s="206" t="n">
        <v>-75000000000</v>
      </c>
      <c r="U40" s="206" t="n">
        <v>-81000000000</v>
      </c>
      <c r="Y40" s="6"/>
      <c r="Z40" s="6"/>
      <c r="AA40" s="6"/>
      <c r="AB40" s="6"/>
      <c r="AC40" s="6"/>
      <c r="AD40" s="6"/>
      <c r="AE40" s="6"/>
      <c r="AF40" s="6"/>
      <c r="AG40" s="6"/>
      <c r="AH40" s="6"/>
      <c r="AI40" s="6"/>
    </row>
    <row r="41" customFormat="false" ht="15" hidden="false" customHeight="false" outlineLevel="0" collapsed="false">
      <c r="A41" s="0" t="s">
        <v>115</v>
      </c>
      <c r="B41" s="49" t="s">
        <v>199</v>
      </c>
      <c r="C41" s="20" t="s">
        <v>114</v>
      </c>
      <c r="D41" s="49"/>
      <c r="F41" s="202" t="n">
        <f aca="false">F42+F44+F46</f>
        <v>68700000000</v>
      </c>
      <c r="G41" s="189" t="n">
        <v>37500000000</v>
      </c>
      <c r="H41" s="189" t="n">
        <v>59800000000</v>
      </c>
      <c r="I41" s="189" t="n">
        <v>63800000000</v>
      </c>
      <c r="J41" s="189" t="n">
        <v>86000000000</v>
      </c>
      <c r="K41" s="189" t="n">
        <v>91000000000</v>
      </c>
      <c r="L41" s="189" t="n">
        <v>141000000000</v>
      </c>
      <c r="M41" s="189" t="n">
        <v>159000000000</v>
      </c>
      <c r="N41" s="189" t="n">
        <v>87000000000</v>
      </c>
      <c r="O41" s="189" t="n">
        <v>300000000000</v>
      </c>
      <c r="P41" s="189" t="n">
        <v>239000000000</v>
      </c>
      <c r="Q41" s="189" t="n">
        <v>261000000000</v>
      </c>
      <c r="R41" s="189" t="n">
        <v>283000000000</v>
      </c>
      <c r="S41" s="189" t="n">
        <v>359000000000</v>
      </c>
      <c r="T41" s="206" t="n">
        <v>590000000000</v>
      </c>
      <c r="U41" s="206" t="n">
        <v>651000000000</v>
      </c>
      <c r="Y41" s="6"/>
      <c r="Z41" s="6"/>
      <c r="AA41" s="6"/>
      <c r="AB41" s="6"/>
      <c r="AC41" s="6"/>
      <c r="AD41" s="6"/>
      <c r="AE41" s="6"/>
      <c r="AF41" s="6"/>
      <c r="AG41" s="6"/>
      <c r="AH41" s="6"/>
      <c r="AI41" s="6"/>
    </row>
    <row r="42" customFormat="false" ht="15" hidden="false" customHeight="false" outlineLevel="0" collapsed="false">
      <c r="A42" s="21" t="s">
        <v>117</v>
      </c>
      <c r="B42" s="47" t="s">
        <v>721</v>
      </c>
      <c r="C42" s="49" t="s">
        <v>119</v>
      </c>
      <c r="D42" s="49"/>
      <c r="F42" s="189" t="n">
        <v>21700000000</v>
      </c>
      <c r="G42" s="189" t="n">
        <v>-10700000000</v>
      </c>
      <c r="H42" s="189" t="n">
        <v>13400000000</v>
      </c>
      <c r="I42" s="189" t="n">
        <v>35000000000</v>
      </c>
      <c r="J42" s="189" t="n">
        <v>59000000000</v>
      </c>
      <c r="K42" s="189" t="n">
        <v>41000000000</v>
      </c>
      <c r="L42" s="189" t="n">
        <v>110000000000</v>
      </c>
      <c r="M42" s="189" t="n">
        <v>103000000000</v>
      </c>
      <c r="N42" s="189" t="n">
        <v>-54000000000</v>
      </c>
      <c r="O42" s="189" t="n">
        <v>245000000000</v>
      </c>
      <c r="P42" s="189" t="n">
        <v>196000000000</v>
      </c>
      <c r="Q42" s="189" t="n">
        <v>205000000000</v>
      </c>
      <c r="R42" s="189" t="n">
        <v>99000000000</v>
      </c>
      <c r="S42" s="189" t="n">
        <v>-23000000000</v>
      </c>
      <c r="T42" s="206" t="n">
        <v>276000000000</v>
      </c>
      <c r="U42" s="206" t="n">
        <v>502000000000</v>
      </c>
      <c r="Y42" s="6"/>
      <c r="Z42" s="6"/>
      <c r="AA42" s="6"/>
      <c r="AB42" s="6"/>
      <c r="AC42" s="6"/>
      <c r="AD42" s="6"/>
      <c r="AE42" s="6"/>
      <c r="AF42" s="6"/>
      <c r="AG42" s="6"/>
      <c r="AH42" s="6"/>
      <c r="AI42" s="6"/>
    </row>
    <row r="43" customFormat="false" ht="15" hidden="false" customHeight="false" outlineLevel="0" collapsed="false">
      <c r="A43" s="21"/>
      <c r="B43" s="190" t="s">
        <v>722</v>
      </c>
      <c r="C43" s="49"/>
      <c r="D43" s="49"/>
      <c r="F43" s="189"/>
      <c r="G43" s="189"/>
      <c r="H43" s="189"/>
      <c r="I43" s="189"/>
      <c r="J43" s="189"/>
      <c r="K43" s="189"/>
      <c r="L43" s="189"/>
      <c r="M43" s="189" t="n">
        <v>25000000000</v>
      </c>
      <c r="N43" s="189" t="n">
        <v>-77000000000</v>
      </c>
      <c r="O43" s="189" t="n">
        <v>114000000000</v>
      </c>
      <c r="P43" s="189" t="n">
        <v>45000000000</v>
      </c>
      <c r="Q43" s="189" t="n">
        <v>-71000000000</v>
      </c>
      <c r="R43" s="189" t="n">
        <v>-179000000000</v>
      </c>
      <c r="S43" s="189" t="n">
        <v>-18000000000</v>
      </c>
      <c r="T43" s="206" t="n">
        <v>-15000000000</v>
      </c>
      <c r="U43" s="206" t="n">
        <v>-15000000000</v>
      </c>
      <c r="Y43" s="6"/>
      <c r="Z43" s="6"/>
      <c r="AA43" s="6"/>
      <c r="AB43" s="6"/>
      <c r="AC43" s="6"/>
      <c r="AD43" s="6"/>
      <c r="AE43" s="6"/>
      <c r="AF43" s="6"/>
      <c r="AG43" s="6"/>
      <c r="AH43" s="6"/>
      <c r="AI43" s="6"/>
    </row>
    <row r="44" customFormat="false" ht="15" hidden="false" customHeight="false" outlineLevel="0" collapsed="false">
      <c r="A44" s="21" t="s">
        <v>404</v>
      </c>
      <c r="B44" s="47" t="s">
        <v>561</v>
      </c>
      <c r="C44" s="49" t="s">
        <v>119</v>
      </c>
      <c r="D44" s="49"/>
      <c r="F44" s="189" t="n">
        <v>46400000000</v>
      </c>
      <c r="G44" s="189" t="n">
        <v>48200000000</v>
      </c>
      <c r="H44" s="189" t="n">
        <v>46400000000</v>
      </c>
      <c r="I44" s="189" t="n">
        <v>28800000000</v>
      </c>
      <c r="J44" s="189" t="n">
        <v>28000000000</v>
      </c>
      <c r="K44" s="189" t="n">
        <v>50000000000</v>
      </c>
      <c r="L44" s="189" t="n">
        <v>32000000000</v>
      </c>
      <c r="M44" s="189" t="n">
        <v>56000000000</v>
      </c>
      <c r="N44" s="189" t="n">
        <v>141000000000</v>
      </c>
      <c r="O44" s="189" t="n">
        <v>55000000000</v>
      </c>
      <c r="P44" s="189" t="n">
        <v>43000000000</v>
      </c>
      <c r="Q44" s="189" t="n">
        <v>57000000000</v>
      </c>
      <c r="R44" s="189" t="n">
        <v>184000000000</v>
      </c>
      <c r="S44" s="189" t="n">
        <v>383000000000</v>
      </c>
      <c r="T44" s="206" t="n">
        <v>315000000000</v>
      </c>
      <c r="U44" s="206" t="n">
        <v>149000000000</v>
      </c>
      <c r="Y44" s="6"/>
      <c r="Z44" s="6"/>
      <c r="AA44" s="6"/>
      <c r="AB44" s="6"/>
      <c r="AC44" s="6"/>
      <c r="AD44" s="6"/>
      <c r="AE44" s="6"/>
      <c r="AF44" s="6"/>
      <c r="AG44" s="6"/>
      <c r="AH44" s="6"/>
      <c r="AI44" s="6"/>
    </row>
    <row r="45" customFormat="false" ht="15" hidden="false" customHeight="false" outlineLevel="0" collapsed="false">
      <c r="A45" s="49" t="s">
        <v>723</v>
      </c>
      <c r="B45" s="49" t="s">
        <v>724</v>
      </c>
      <c r="C45" s="20" t="s">
        <v>114</v>
      </c>
      <c r="D45" s="49"/>
      <c r="F45" s="209"/>
      <c r="G45" s="209"/>
      <c r="H45" s="209"/>
      <c r="I45" s="209"/>
      <c r="J45" s="209"/>
      <c r="K45" s="209"/>
      <c r="L45" s="209"/>
      <c r="M45" s="210" t="n">
        <v>41000000000</v>
      </c>
      <c r="N45" s="210" t="n">
        <v>62000000000</v>
      </c>
      <c r="O45" s="210" t="n">
        <v>1000000000</v>
      </c>
      <c r="P45" s="210" t="n">
        <v>2000000000</v>
      </c>
      <c r="Q45" s="210" t="n">
        <v>47000000000</v>
      </c>
      <c r="R45" s="210" t="n">
        <v>41000000000</v>
      </c>
      <c r="S45" s="210" t="n">
        <v>113000000000</v>
      </c>
      <c r="T45" s="46" t="n">
        <v>0</v>
      </c>
      <c r="U45" s="46" t="n">
        <v>0</v>
      </c>
      <c r="Y45" s="6"/>
      <c r="Z45" s="6"/>
      <c r="AA45" s="6"/>
      <c r="AB45" s="6"/>
      <c r="AC45" s="6"/>
      <c r="AD45" s="6"/>
      <c r="AE45" s="6"/>
      <c r="AF45" s="6"/>
      <c r="AG45" s="6"/>
      <c r="AH45" s="6"/>
      <c r="AI45" s="6"/>
    </row>
    <row r="46" customFormat="false" ht="15" hidden="false" customHeight="false" outlineLevel="0" collapsed="false">
      <c r="A46" s="0" t="s">
        <v>243</v>
      </c>
      <c r="B46" s="0" t="s">
        <v>243</v>
      </c>
      <c r="C46" s="49" t="s">
        <v>119</v>
      </c>
      <c r="F46" s="55" t="n">
        <v>600000000.000008</v>
      </c>
      <c r="Y46" s="6"/>
      <c r="Z46" s="6"/>
      <c r="AA46" s="6"/>
      <c r="AB46" s="6"/>
      <c r="AC46" s="6"/>
      <c r="AD46" s="6"/>
      <c r="AE46" s="6"/>
      <c r="AF46" s="6"/>
      <c r="AG46" s="6"/>
      <c r="AH46" s="6"/>
      <c r="AI46" s="6"/>
    </row>
    <row r="47" customFormat="false" ht="15" hidden="false" customHeight="false" outlineLevel="0" collapsed="false">
      <c r="F47" s="0" t="s">
        <v>128</v>
      </c>
      <c r="G47" s="0" t="s">
        <v>127</v>
      </c>
      <c r="H47" s="0" t="s">
        <v>127</v>
      </c>
      <c r="I47" s="0" t="s">
        <v>128</v>
      </c>
      <c r="J47" s="0" t="s">
        <v>127</v>
      </c>
      <c r="K47" s="0" t="s">
        <v>725</v>
      </c>
      <c r="L47" s="0" t="s">
        <v>725</v>
      </c>
      <c r="M47" s="0" t="s">
        <v>128</v>
      </c>
      <c r="N47" s="0" t="s">
        <v>127</v>
      </c>
      <c r="O47" s="26" t="s">
        <v>127</v>
      </c>
      <c r="P47" s="26" t="s">
        <v>127</v>
      </c>
      <c r="Q47" s="26" t="s">
        <v>127</v>
      </c>
      <c r="R47" s="26" t="s">
        <v>127</v>
      </c>
      <c r="S47" s="26" t="s">
        <v>127</v>
      </c>
      <c r="T47" s="26" t="s">
        <v>127</v>
      </c>
      <c r="U47" s="26" t="s">
        <v>127</v>
      </c>
      <c r="Y47" s="6"/>
      <c r="Z47" s="6"/>
      <c r="AA47" s="6"/>
      <c r="AB47" s="6"/>
      <c r="AC47" s="6"/>
      <c r="AD47" s="6"/>
      <c r="AE47" s="6"/>
      <c r="AF47" s="6"/>
      <c r="AG47" s="6"/>
      <c r="AH47" s="6"/>
      <c r="AI47" s="6"/>
    </row>
    <row r="48" customFormat="false" ht="15" hidden="false" customHeight="false" outlineLevel="0" collapsed="false">
      <c r="Y48" s="6"/>
      <c r="Z48" s="6"/>
      <c r="AA48" s="6"/>
      <c r="AB48" s="6"/>
      <c r="AC48" s="6"/>
      <c r="AD48" s="6"/>
      <c r="AE48" s="6"/>
      <c r="AF48" s="6"/>
      <c r="AG48" s="6"/>
      <c r="AH48" s="6"/>
      <c r="AI48" s="6"/>
    </row>
    <row r="49" customFormat="false" ht="15" hidden="false" customHeight="false" outlineLevel="0" collapsed="false">
      <c r="B49" s="0" t="s">
        <v>261</v>
      </c>
      <c r="F49" s="143" t="n">
        <f aca="false">F6-F7-F16</f>
        <v>0</v>
      </c>
      <c r="G49" s="143" t="n">
        <f aca="false">G6-G7-G16</f>
        <v>0</v>
      </c>
      <c r="H49" s="143" t="n">
        <f aca="false">H6-H7-H16</f>
        <v>0</v>
      </c>
      <c r="I49" s="143" t="n">
        <f aca="false">I6-I7-I16</f>
        <v>0</v>
      </c>
      <c r="J49" s="143" t="n">
        <f aca="false">J6-J7-J16</f>
        <v>0</v>
      </c>
      <c r="K49" s="143" t="n">
        <f aca="false">K6-K7-K16</f>
        <v>0</v>
      </c>
      <c r="L49" s="143" t="n">
        <f aca="false">L6-L7-L16</f>
        <v>0</v>
      </c>
      <c r="M49" s="143" t="n">
        <f aca="false">M6-M7-M16</f>
        <v>0</v>
      </c>
      <c r="N49" s="143" t="n">
        <f aca="false">N6-N7-N16</f>
        <v>0</v>
      </c>
      <c r="O49" s="143" t="n">
        <f aca="false">O6-O7-O16</f>
        <v>0</v>
      </c>
      <c r="P49" s="143" t="n">
        <f aca="false">P6-P7-P16</f>
        <v>0</v>
      </c>
      <c r="Q49" s="143" t="n">
        <f aca="false">Q6-Q7-Q16</f>
        <v>0</v>
      </c>
      <c r="R49" s="143" t="n">
        <f aca="false">R6-R7-R16</f>
        <v>-1000000000</v>
      </c>
      <c r="S49" s="143" t="n">
        <f aca="false">S6-S7-S16</f>
        <v>0</v>
      </c>
      <c r="T49" s="143" t="n">
        <f aca="false">T6-T7-T16</f>
        <v>0</v>
      </c>
      <c r="U49" s="143" t="n">
        <f aca="false">U6-U7-U16</f>
        <v>0</v>
      </c>
      <c r="Y49" s="6"/>
      <c r="Z49" s="6"/>
      <c r="AA49" s="6"/>
      <c r="AB49" s="6"/>
      <c r="AC49" s="6"/>
      <c r="AD49" s="6"/>
      <c r="AE49" s="6"/>
      <c r="AF49" s="6"/>
      <c r="AG49" s="6"/>
      <c r="AH49" s="6"/>
      <c r="AI49" s="6"/>
    </row>
    <row r="50" customFormat="false" ht="15" hidden="false" customHeight="false" outlineLevel="0" collapsed="false">
      <c r="B50" s="0" t="s">
        <v>130</v>
      </c>
      <c r="F50" s="211" t="n">
        <f aca="false">F7-F8-F15</f>
        <v>0</v>
      </c>
      <c r="G50" s="211" t="n">
        <f aca="false">G7-G8-G15</f>
        <v>0</v>
      </c>
      <c r="H50" s="211" t="n">
        <f aca="false">H7-H8-H15</f>
        <v>0</v>
      </c>
      <c r="I50" s="211" t="n">
        <f aca="false">I7-I8-I15</f>
        <v>0</v>
      </c>
      <c r="J50" s="211" t="n">
        <f aca="false">J7-J8-J15</f>
        <v>1000000000</v>
      </c>
      <c r="K50" s="211" t="n">
        <f aca="false">K7-K8-K15</f>
        <v>-1000000000</v>
      </c>
      <c r="L50" s="211" t="n">
        <f aca="false">L7-L8-L15</f>
        <v>0</v>
      </c>
      <c r="M50" s="211" t="n">
        <f aca="false">M7-M8-M15</f>
        <v>0</v>
      </c>
      <c r="N50" s="211" t="n">
        <f aca="false">N7-N8-N15</f>
        <v>0</v>
      </c>
      <c r="O50" s="211" t="n">
        <f aca="false">O7-O8-O15</f>
        <v>0</v>
      </c>
      <c r="P50" s="211" t="n">
        <f aca="false">P7-P8-P15</f>
        <v>0</v>
      </c>
      <c r="Q50" s="211" t="n">
        <f aca="false">Q7-Q8-Q15</f>
        <v>-1000000000</v>
      </c>
      <c r="R50" s="211" t="n">
        <f aca="false">R7-R8-R15</f>
        <v>1000000000</v>
      </c>
      <c r="S50" s="211" t="n">
        <f aca="false">S7-S8-S15</f>
        <v>0</v>
      </c>
      <c r="T50" s="211" t="n">
        <f aca="false">T7-T8-T15</f>
        <v>0</v>
      </c>
      <c r="U50" s="211" t="n">
        <f aca="false">U7-U8-U15</f>
        <v>1000000000</v>
      </c>
      <c r="Y50" s="6"/>
      <c r="Z50" s="6"/>
      <c r="AA50" s="6"/>
      <c r="AB50" s="6"/>
      <c r="AC50" s="6"/>
      <c r="AD50" s="6"/>
      <c r="AE50" s="6"/>
      <c r="AF50" s="6"/>
      <c r="AG50" s="6"/>
      <c r="AH50" s="6"/>
      <c r="AI50" s="6"/>
    </row>
    <row r="51" customFormat="false" ht="15" hidden="false" customHeight="false" outlineLevel="0" collapsed="false">
      <c r="B51" s="0" t="s">
        <v>131</v>
      </c>
      <c r="F51" s="211" t="n">
        <f aca="false">F8-F9-F14</f>
        <v>0</v>
      </c>
      <c r="G51" s="211" t="n">
        <f aca="false">G8-G9-G14</f>
        <v>-100000000</v>
      </c>
      <c r="H51" s="211" t="n">
        <f aca="false">H8-H9-H14</f>
        <v>0</v>
      </c>
      <c r="I51" s="211" t="n">
        <f aca="false">I8-I9-I14</f>
        <v>0</v>
      </c>
      <c r="J51" s="211" t="n">
        <f aca="false">J8-J9-J14</f>
        <v>0</v>
      </c>
      <c r="K51" s="211" t="n">
        <f aca="false">K8-K9-K14</f>
        <v>0</v>
      </c>
      <c r="L51" s="211" t="n">
        <f aca="false">L8-L9-L14</f>
        <v>0</v>
      </c>
      <c r="M51" s="211" t="n">
        <f aca="false">M8-M9-M14</f>
        <v>0</v>
      </c>
      <c r="N51" s="211" t="n">
        <f aca="false">N8-N9-N14</f>
        <v>0</v>
      </c>
      <c r="O51" s="211" t="n">
        <f aca="false">O8-O9-O14</f>
        <v>0</v>
      </c>
      <c r="P51" s="211" t="n">
        <f aca="false">P8-P9-P14</f>
        <v>0</v>
      </c>
      <c r="Q51" s="211" t="n">
        <f aca="false">Q8-Q9-Q14</f>
        <v>1000000000</v>
      </c>
      <c r="R51" s="211" t="n">
        <f aca="false">R8-R9-R14</f>
        <v>0</v>
      </c>
      <c r="S51" s="211" t="n">
        <f aca="false">S8-S9-S14</f>
        <v>0</v>
      </c>
      <c r="T51" s="211" t="n">
        <f aca="false">T8-T9-T14</f>
        <v>0</v>
      </c>
      <c r="U51" s="211" t="n">
        <f aca="false">U8-U9-U14</f>
        <v>-1000000000</v>
      </c>
      <c r="Y51" s="6"/>
      <c r="Z51" s="6"/>
      <c r="AA51" s="6"/>
      <c r="AB51" s="6"/>
      <c r="AC51" s="6"/>
      <c r="AD51" s="6"/>
      <c r="AE51" s="6"/>
      <c r="AF51" s="6"/>
      <c r="AG51" s="6"/>
      <c r="AH51" s="6"/>
      <c r="AI51" s="6"/>
    </row>
    <row r="52" customFormat="false" ht="15" hidden="false" customHeight="false" outlineLevel="0" collapsed="false">
      <c r="B52" s="0" t="s">
        <v>726</v>
      </c>
      <c r="F52" s="212" t="n">
        <f aca="false">F9-F10-F11-F12-F13</f>
        <v>199200000000</v>
      </c>
      <c r="G52" s="53" t="n">
        <f aca="false">G9-G10-G11-G12-G13</f>
        <v>0</v>
      </c>
      <c r="H52" s="53" t="n">
        <f aca="false">H9-H10-H11-H12-H13</f>
        <v>0</v>
      </c>
      <c r="I52" s="53" t="n">
        <f aca="false">I9-I10-I11-I12-I13</f>
        <v>0</v>
      </c>
      <c r="J52" s="53" t="n">
        <f aca="false">J9-J10-J11-J12-J13</f>
        <v>0</v>
      </c>
      <c r="K52" s="212" t="n">
        <f aca="false">K9-K10-K11-K12-K13</f>
        <v>371000000000</v>
      </c>
      <c r="L52" s="212" t="n">
        <f aca="false">L9-L10-L11-L12-L13</f>
        <v>458000000000</v>
      </c>
      <c r="M52" s="53" t="n">
        <f aca="false">M9-M10-M11-M12-M13</f>
        <v>0</v>
      </c>
      <c r="N52" s="53" t="n">
        <f aca="false">N9-N10-N11-N12-N13</f>
        <v>0</v>
      </c>
      <c r="O52" s="53" t="n">
        <f aca="false">O9-O10-O11-O12-O13</f>
        <v>0</v>
      </c>
      <c r="P52" s="53" t="n">
        <f aca="false">P9-P10-P11-P12-P13</f>
        <v>0</v>
      </c>
      <c r="Q52" s="53" t="n">
        <f aca="false">Q9-Q10-Q11-Q12-Q13</f>
        <v>0</v>
      </c>
      <c r="R52" s="53" t="n">
        <f aca="false">R9-R10-R11-R12-R13</f>
        <v>0</v>
      </c>
      <c r="S52" s="53" t="n">
        <f aca="false">S9-S10-S11-S12-S13</f>
        <v>0</v>
      </c>
      <c r="T52" s="53" t="n">
        <f aca="false">T9-T10-T11-T12-T13</f>
        <v>0</v>
      </c>
      <c r="U52" s="53" t="n">
        <f aca="false">U9-U10-U11-U12-U13</f>
        <v>0</v>
      </c>
      <c r="Y52" s="6"/>
      <c r="Z52" s="6"/>
      <c r="AA52" s="6"/>
      <c r="AB52" s="6"/>
      <c r="AC52" s="6"/>
      <c r="AD52" s="6"/>
      <c r="AE52" s="6"/>
      <c r="AF52" s="6"/>
      <c r="AG52" s="6"/>
      <c r="AH52" s="6"/>
      <c r="AI52" s="6"/>
    </row>
    <row r="53" customFormat="false" ht="15" hidden="false" customHeight="false" outlineLevel="0" collapsed="false">
      <c r="B53" s="0" t="s">
        <v>582</v>
      </c>
      <c r="F53" s="143" t="n">
        <f aca="false">F18-F19-F25-F28-F32-F31</f>
        <v>0</v>
      </c>
      <c r="G53" s="143" t="n">
        <f aca="false">G18-G19-G25-G28-G32-G31</f>
        <v>0</v>
      </c>
      <c r="H53" s="143" t="n">
        <f aca="false">H18-H19-H25-H28-H32-H31</f>
        <v>0</v>
      </c>
      <c r="I53" s="143" t="n">
        <f aca="false">I18-I19-I25-I28-I32-I31</f>
        <v>0</v>
      </c>
      <c r="J53" s="143" t="n">
        <f aca="false">J18-J19-J25-J28-J32-J31</f>
        <v>0</v>
      </c>
      <c r="K53" s="143" t="n">
        <f aca="false">K18-K19-K25-K28-K32-K31</f>
        <v>0</v>
      </c>
      <c r="L53" s="143" t="n">
        <f aca="false">L18-L19-L25-L28-L32-L31</f>
        <v>0</v>
      </c>
      <c r="M53" s="143" t="n">
        <f aca="false">M18-M19-M25-M28-M32-M31</f>
        <v>0</v>
      </c>
      <c r="N53" s="143" t="n">
        <f aca="false">N18-N19-N25-N28-N32-N31</f>
        <v>0</v>
      </c>
      <c r="O53" s="143" t="n">
        <f aca="false">O18-O19-O25-O28-O32-O31</f>
        <v>0</v>
      </c>
      <c r="P53" s="143" t="n">
        <f aca="false">P18-P19-P25-P28-P32-P31</f>
        <v>0</v>
      </c>
      <c r="Q53" s="143" t="n">
        <f aca="false">Q18-Q19-Q25-Q28-Q32-Q31</f>
        <v>0</v>
      </c>
      <c r="R53" s="143" t="n">
        <f aca="false">R18-R19-R25-R28-R32-R31</f>
        <v>0</v>
      </c>
      <c r="S53" s="143" t="n">
        <f aca="false">S18-S19-S25-S28-S32-S31</f>
        <v>0</v>
      </c>
      <c r="T53" s="143" t="n">
        <f aca="false">T18-T19-T25-T28-T32-T31</f>
        <v>0</v>
      </c>
      <c r="U53" s="143" t="n">
        <f aca="false">U18-U19-U25-U28-U32-U31</f>
        <v>-1000000000</v>
      </c>
      <c r="Y53" s="6"/>
      <c r="Z53" s="6"/>
      <c r="AA53" s="6"/>
      <c r="AB53" s="6"/>
      <c r="AC53" s="6"/>
      <c r="AD53" s="6"/>
      <c r="AE53" s="6"/>
      <c r="AF53" s="6"/>
      <c r="AG53" s="6"/>
      <c r="AH53" s="6"/>
      <c r="AI53" s="6"/>
    </row>
    <row r="54" customFormat="false" ht="15" hidden="false" customHeight="false" outlineLevel="0" collapsed="false">
      <c r="B54" s="0" t="s">
        <v>333</v>
      </c>
      <c r="F54" s="143" t="n">
        <f aca="false">F19-F20-F22-F21-F23-F24</f>
        <v>100000000</v>
      </c>
      <c r="G54" s="143" t="n">
        <f aca="false">G19-G20-G22-G21-G23-G24</f>
        <v>0</v>
      </c>
      <c r="H54" s="143" t="n">
        <f aca="false">H19-H20-H22-H21-H23-H24</f>
        <v>-99999999.9999695</v>
      </c>
      <c r="I54" s="143" t="n">
        <f aca="false">I19-I20-I22-I21-I23-I24</f>
        <v>0</v>
      </c>
      <c r="J54" s="143" t="n">
        <f aca="false">J19-J20-J22-J21-J23-J24</f>
        <v>-1000000000</v>
      </c>
      <c r="K54" s="143" t="n">
        <f aca="false">K19-K20-K22-K21-K23-K24</f>
        <v>0</v>
      </c>
      <c r="L54" s="143" t="n">
        <f aca="false">L19-L20-L22-L21-L23-L24</f>
        <v>0</v>
      </c>
      <c r="M54" s="143" t="n">
        <f aca="false">M19-M20-M22-M21-M23-M24</f>
        <v>0</v>
      </c>
      <c r="N54" s="143" t="n">
        <f aca="false">N19-N20-N22-N21-N23-N24</f>
        <v>-1000000000</v>
      </c>
      <c r="O54" s="143" t="n">
        <f aca="false">O19-O20-O22-O21-O23-O24</f>
        <v>0</v>
      </c>
      <c r="P54" s="143" t="n">
        <f aca="false">P19-P20-P22-P21-P23-P24</f>
        <v>-1000000000</v>
      </c>
      <c r="Q54" s="143" t="n">
        <f aca="false">Q19-Q20-Q22-Q21-Q23-Q24</f>
        <v>0</v>
      </c>
      <c r="R54" s="143" t="n">
        <f aca="false">R19-R20-R22-R21-R23-R24</f>
        <v>1000000000</v>
      </c>
      <c r="S54" s="143" t="n">
        <f aca="false">S19-S20-S22-S21-S23-S24</f>
        <v>1000000000</v>
      </c>
      <c r="T54" s="143" t="n">
        <f aca="false">T19-T20-T22-T21-T23-T24</f>
        <v>-1000000000</v>
      </c>
      <c r="U54" s="143" t="n">
        <f aca="false">U19-U20-U22-U21-U23-U24</f>
        <v>-1000000000</v>
      </c>
      <c r="Y54" s="6"/>
      <c r="Z54" s="6"/>
      <c r="AA54" s="6"/>
      <c r="AB54" s="6"/>
      <c r="AC54" s="6"/>
      <c r="AD54" s="6"/>
      <c r="AE54" s="6"/>
      <c r="AF54" s="6"/>
      <c r="AG54" s="6"/>
      <c r="AH54" s="6"/>
      <c r="AI54" s="6"/>
    </row>
    <row r="55" customFormat="false" ht="15" hidden="false" customHeight="false" outlineLevel="0" collapsed="false">
      <c r="B55" s="0" t="s">
        <v>727</v>
      </c>
      <c r="F55" s="194" t="n">
        <f aca="false">F25-F26-F27</f>
        <v>0</v>
      </c>
      <c r="G55" s="194" t="n">
        <f aca="false">G25-G26-G27</f>
        <v>0</v>
      </c>
      <c r="H55" s="194" t="n">
        <f aca="false">H25-H26-H27</f>
        <v>0</v>
      </c>
      <c r="I55" s="194" t="n">
        <f aca="false">I25-I26-I27</f>
        <v>0</v>
      </c>
      <c r="J55" s="194" t="n">
        <f aca="false">J25-J26-J27</f>
        <v>0</v>
      </c>
      <c r="K55" s="194" t="n">
        <f aca="false">K25-K26-K27</f>
        <v>0</v>
      </c>
      <c r="L55" s="194" t="n">
        <f aca="false">L25-L26-L27</f>
        <v>0</v>
      </c>
      <c r="M55" s="194" t="n">
        <f aca="false">M25-M26-M27</f>
        <v>0</v>
      </c>
      <c r="N55" s="194" t="n">
        <f aca="false">N25-N26-N27</f>
        <v>0</v>
      </c>
      <c r="O55" s="194" t="n">
        <f aca="false">O25-O26-O27</f>
        <v>0</v>
      </c>
      <c r="P55" s="194" t="n">
        <f aca="false">P25-P26-P27</f>
        <v>0</v>
      </c>
      <c r="Q55" s="194" t="n">
        <f aca="false">Q25-Q26-Q27</f>
        <v>-4000000000</v>
      </c>
      <c r="R55" s="194" t="n">
        <f aca="false">R25-R26-R27</f>
        <v>3000000000</v>
      </c>
      <c r="S55" s="194" t="n">
        <f aca="false">S25-S26-S27</f>
        <v>21000000000</v>
      </c>
      <c r="T55" s="194" t="n">
        <f aca="false">T25-T26-T27</f>
        <v>4000000000</v>
      </c>
      <c r="U55" s="194" t="n">
        <f aca="false">U25-U26-U27</f>
        <v>4000000000</v>
      </c>
      <c r="Y55" s="6"/>
      <c r="Z55" s="6"/>
      <c r="AA55" s="6"/>
      <c r="AB55" s="6"/>
      <c r="AC55" s="6"/>
      <c r="AD55" s="6"/>
      <c r="AE55" s="6"/>
      <c r="AF55" s="6"/>
      <c r="AG55" s="6"/>
      <c r="AH55" s="6"/>
      <c r="AI55" s="6"/>
    </row>
    <row r="56" customFormat="false" ht="15" hidden="false" customHeight="false" outlineLevel="0" collapsed="false">
      <c r="B56" s="0" t="s">
        <v>728</v>
      </c>
      <c r="F56" s="194" t="n">
        <f aca="false">F28-F29-F30</f>
        <v>0</v>
      </c>
      <c r="G56" s="194" t="n">
        <f aca="false">G28-G29-G30</f>
        <v>0</v>
      </c>
      <c r="H56" s="194" t="n">
        <f aca="false">H28-H29-H30</f>
        <v>0</v>
      </c>
      <c r="I56" s="194" t="n">
        <f aca="false">I28-I29-I30</f>
        <v>0</v>
      </c>
      <c r="J56" s="194" t="n">
        <f aca="false">J28-J29-J30</f>
        <v>0</v>
      </c>
      <c r="K56" s="194" t="n">
        <f aca="false">K28-K29-K30</f>
        <v>0</v>
      </c>
      <c r="L56" s="194" t="n">
        <f aca="false">L28-L29-L30</f>
        <v>0</v>
      </c>
      <c r="M56" s="194" t="n">
        <f aca="false">M28-M29-M30</f>
        <v>0</v>
      </c>
      <c r="N56" s="194" t="n">
        <f aca="false">N28-N29-N30</f>
        <v>0</v>
      </c>
      <c r="O56" s="194" t="n">
        <f aca="false">O28-O29-O30</f>
        <v>0</v>
      </c>
      <c r="P56" s="194" t="n">
        <f aca="false">P28-P29-P30</f>
        <v>0</v>
      </c>
      <c r="Q56" s="194" t="n">
        <f aca="false">Q28-Q29-Q30</f>
        <v>0</v>
      </c>
      <c r="R56" s="194" t="n">
        <f aca="false">R28-R29-R30</f>
        <v>0</v>
      </c>
      <c r="S56" s="194" t="n">
        <f aca="false">S28-S29-S30</f>
        <v>0</v>
      </c>
      <c r="T56" s="194" t="n">
        <f aca="false">T28-T29-T30</f>
        <v>0</v>
      </c>
      <c r="U56" s="194" t="n">
        <f aca="false">U28-U29-U30</f>
        <v>0</v>
      </c>
      <c r="Y56" s="6"/>
      <c r="Z56" s="6"/>
      <c r="AA56" s="6"/>
      <c r="AB56" s="6"/>
      <c r="AC56" s="6"/>
      <c r="AD56" s="6"/>
      <c r="AE56" s="6"/>
      <c r="AF56" s="6"/>
      <c r="AG56" s="6"/>
      <c r="AH56" s="6"/>
      <c r="AI56" s="6"/>
    </row>
    <row r="57" customFormat="false" ht="15" hidden="false" customHeight="false" outlineLevel="0" collapsed="false">
      <c r="B57" s="0" t="s">
        <v>137</v>
      </c>
      <c r="F57" s="143" t="n">
        <f aca="false">F37-F38-F41-F45</f>
        <v>0</v>
      </c>
      <c r="G57" s="143" t="n">
        <f aca="false">G37-G38-G41-G45</f>
        <v>0</v>
      </c>
      <c r="H57" s="143" t="n">
        <f aca="false">H37-H38-H41-H45</f>
        <v>0</v>
      </c>
      <c r="I57" s="143" t="n">
        <f aca="false">I37-I38-I41-I45</f>
        <v>0</v>
      </c>
      <c r="J57" s="143" t="n">
        <f aca="false">J37-J38-J41-J45</f>
        <v>0</v>
      </c>
      <c r="K57" s="143" t="n">
        <f aca="false">K37-K38-K41-K45</f>
        <v>1000000000</v>
      </c>
      <c r="L57" s="143" t="n">
        <f aca="false">L37-L38-L41-L45</f>
        <v>0</v>
      </c>
      <c r="M57" s="143" t="n">
        <f aca="false">M37-M38-M41-M45</f>
        <v>0</v>
      </c>
      <c r="N57" s="143" t="n">
        <f aca="false">N37-N38-N41-N45</f>
        <v>0</v>
      </c>
      <c r="O57" s="143" t="n">
        <f aca="false">O37-O38-O41-O45</f>
        <v>0</v>
      </c>
      <c r="P57" s="143" t="n">
        <f aca="false">P37-P38-P41-P45</f>
        <v>0</v>
      </c>
      <c r="Q57" s="143" t="n">
        <f aca="false">Q37-Q38-Q41-Q45</f>
        <v>0</v>
      </c>
      <c r="R57" s="143" t="n">
        <f aca="false">R37-R38-R41-R45</f>
        <v>-1000000000</v>
      </c>
      <c r="S57" s="143" t="n">
        <f aca="false">S37-S38-S41-S45</f>
        <v>0</v>
      </c>
      <c r="T57" s="143" t="n">
        <f aca="false">T37-T38-T41-T45</f>
        <v>0</v>
      </c>
      <c r="U57" s="143" t="n">
        <f aca="false">U37-U38-U41-U45</f>
        <v>0</v>
      </c>
      <c r="Y57" s="6"/>
      <c r="Z57" s="6"/>
      <c r="AA57" s="6"/>
      <c r="AB57" s="6"/>
      <c r="AC57" s="6"/>
      <c r="AD57" s="6"/>
      <c r="AE57" s="6"/>
      <c r="AF57" s="6"/>
      <c r="AG57" s="6"/>
      <c r="AH57" s="6"/>
      <c r="AI57" s="6"/>
    </row>
    <row r="58" customFormat="false" ht="15" hidden="false" customHeight="false" outlineLevel="0" collapsed="false">
      <c r="B58" s="0" t="s">
        <v>505</v>
      </c>
      <c r="F58" s="213" t="n">
        <f aca="false">F38-F39-F40</f>
        <v>58100000000</v>
      </c>
      <c r="G58" s="213" t="n">
        <f aca="false">G38-G39-G40</f>
        <v>64200000000</v>
      </c>
      <c r="H58" s="213" t="n">
        <f aca="false">H38-H39-H40</f>
        <v>35900000000</v>
      </c>
      <c r="I58" s="213" t="n">
        <f aca="false">I38-I39-I40</f>
        <v>60200000000</v>
      </c>
      <c r="J58" s="213" t="n">
        <f aca="false">J38-J39-J40</f>
        <v>48000000000</v>
      </c>
      <c r="K58" s="213" t="n">
        <f aca="false">K38-K39-K40</f>
        <v>31000000000</v>
      </c>
      <c r="L58" s="213" t="n">
        <f aca="false">L38-L39-L40</f>
        <v>113000000000</v>
      </c>
      <c r="M58" s="194" t="n">
        <f aca="false">M38-M39-M40</f>
        <v>0</v>
      </c>
      <c r="N58" s="194" t="n">
        <f aca="false">N38-N39-N40</f>
        <v>0</v>
      </c>
      <c r="O58" s="194" t="n">
        <f aca="false">O38-O39-O40</f>
        <v>0</v>
      </c>
      <c r="P58" s="194" t="n">
        <f aca="false">P38-P39-P40</f>
        <v>0</v>
      </c>
      <c r="Q58" s="194" t="n">
        <f aca="false">Q38-Q39-Q40</f>
        <v>0</v>
      </c>
      <c r="R58" s="194" t="n">
        <f aca="false">R38-R39-R40</f>
        <v>1000000000</v>
      </c>
      <c r="S58" s="194" t="n">
        <f aca="false">S38-S39-S40</f>
        <v>0</v>
      </c>
      <c r="T58" s="194" t="n">
        <f aca="false">T38-T39-T40</f>
        <v>0</v>
      </c>
      <c r="U58" s="194" t="n">
        <f aca="false">U38-U39-U40</f>
        <v>-1000000000</v>
      </c>
      <c r="Y58" s="6"/>
      <c r="Z58" s="6"/>
      <c r="AA58" s="6"/>
      <c r="AB58" s="6"/>
      <c r="AC58" s="6"/>
      <c r="AD58" s="6"/>
      <c r="AE58" s="6"/>
      <c r="AF58" s="6"/>
      <c r="AG58" s="6"/>
      <c r="AH58" s="6"/>
      <c r="AI58" s="6"/>
    </row>
    <row r="59" customFormat="false" ht="15" hidden="false" customHeight="false" outlineLevel="0" collapsed="false">
      <c r="B59" s="0" t="s">
        <v>274</v>
      </c>
      <c r="F59" s="194" t="n">
        <f aca="false">F41-F42-F44-F46</f>
        <v>0</v>
      </c>
      <c r="G59" s="194" t="n">
        <f aca="false">G41-G42-G44</f>
        <v>0</v>
      </c>
      <c r="H59" s="194" t="n">
        <f aca="false">H41-H42-H44</f>
        <v>0</v>
      </c>
      <c r="I59" s="194" t="n">
        <f aca="false">I41-I42-I44</f>
        <v>0</v>
      </c>
      <c r="J59" s="194" t="n">
        <f aca="false">J41-J42-J44</f>
        <v>-1000000000</v>
      </c>
      <c r="K59" s="194" t="n">
        <f aca="false">K41-K42-K44</f>
        <v>0</v>
      </c>
      <c r="L59" s="194" t="n">
        <f aca="false">L41-L42-L44</f>
        <v>-1000000000</v>
      </c>
      <c r="M59" s="194" t="n">
        <f aca="false">M41-M42-M44</f>
        <v>0</v>
      </c>
      <c r="N59" s="194" t="n">
        <f aca="false">N41-N42-N44</f>
        <v>0</v>
      </c>
      <c r="O59" s="194" t="n">
        <f aca="false">O41-O42-O44</f>
        <v>0</v>
      </c>
      <c r="P59" s="194" t="n">
        <f aca="false">P41-P42-P44</f>
        <v>0</v>
      </c>
      <c r="Q59" s="194" t="n">
        <f aca="false">Q41-Q42-Q44</f>
        <v>-1000000000</v>
      </c>
      <c r="R59" s="194" t="n">
        <f aca="false">R41-R42-R44</f>
        <v>0</v>
      </c>
      <c r="S59" s="194" t="n">
        <f aca="false">S41-S42-S44</f>
        <v>-1000000000</v>
      </c>
      <c r="T59" s="194" t="n">
        <f aca="false">T41-T42-T44</f>
        <v>-1000000000</v>
      </c>
      <c r="U59" s="194" t="n">
        <f aca="false">U41-U42-U44</f>
        <v>0</v>
      </c>
      <c r="Y59" s="6"/>
      <c r="Z59" s="6"/>
      <c r="AA59" s="6"/>
      <c r="AB59" s="6"/>
      <c r="AC59" s="6"/>
      <c r="AD59" s="6"/>
      <c r="AE59" s="6"/>
      <c r="AF59" s="6"/>
      <c r="AG59" s="6"/>
      <c r="AH59" s="6"/>
      <c r="AI59" s="6"/>
    </row>
    <row r="60" customFormat="false" ht="15" hidden="false" customHeight="false" outlineLevel="0" collapsed="false">
      <c r="Y60" s="6"/>
      <c r="Z60" s="6"/>
      <c r="AA60" s="6"/>
      <c r="AB60" s="6"/>
      <c r="AC60" s="6"/>
      <c r="AD60" s="6"/>
      <c r="AE60" s="6"/>
      <c r="AF60" s="6"/>
      <c r="AG60" s="6"/>
      <c r="AH60" s="6"/>
      <c r="AI60" s="6"/>
    </row>
    <row r="61" customFormat="false" ht="15.75" hidden="false" customHeight="false" outlineLevel="0" collapsed="false">
      <c r="F61" s="55"/>
      <c r="Y61" s="6"/>
      <c r="Z61" s="6"/>
      <c r="AA61" s="6"/>
      <c r="AB61" s="6"/>
      <c r="AC61" s="6"/>
      <c r="AD61" s="6"/>
      <c r="AE61" s="6"/>
      <c r="AF61" s="6"/>
      <c r="AG61" s="6"/>
      <c r="AH61" s="6"/>
      <c r="AI61" s="6"/>
    </row>
    <row r="62" customFormat="false" ht="15.75" hidden="false" customHeight="false" outlineLevel="0" collapsed="false">
      <c r="B62" s="0" t="s">
        <v>729</v>
      </c>
      <c r="F62" s="214" t="n">
        <v>3292565000000</v>
      </c>
      <c r="G62" s="95" t="n">
        <v>3635559000000</v>
      </c>
      <c r="H62" s="95" t="n">
        <v>4037972000000</v>
      </c>
      <c r="I62" s="95" t="n">
        <v>4512849000000</v>
      </c>
      <c r="J62" s="95" t="n">
        <v>5096842000000</v>
      </c>
      <c r="K62" s="95" t="n">
        <v>5843372000000</v>
      </c>
      <c r="L62" s="95" t="n">
        <v>6660046000000</v>
      </c>
      <c r="M62" s="95" t="n">
        <v>7518347000000</v>
      </c>
      <c r="N62" s="95" t="n">
        <v>8574041000000</v>
      </c>
      <c r="O62" s="95" t="n">
        <v>9859632000000</v>
      </c>
      <c r="P62" s="95" t="n">
        <v>11270636000000</v>
      </c>
      <c r="Q62" s="55" t="n">
        <v>11989000000000</v>
      </c>
      <c r="R62" s="55" t="n">
        <v>13437000000000</v>
      </c>
      <c r="S62" s="55" t="n">
        <v>15136000000000</v>
      </c>
      <c r="T62" s="55" t="n">
        <v>17180000000000</v>
      </c>
      <c r="U62" s="55" t="n">
        <v>19704000000000</v>
      </c>
      <c r="V62" s="96"/>
      <c r="W62" s="215"/>
    </row>
    <row r="63" customFormat="false" ht="15" hidden="false" customHeight="false" outlineLevel="0" collapsed="false">
      <c r="B63" s="0" t="s">
        <v>140</v>
      </c>
      <c r="F63" s="0" t="n">
        <f aca="false">(F6/F62)*100</f>
        <v>8.40681960720593</v>
      </c>
      <c r="G63" s="0" t="n">
        <f aca="false">(G6/G62)*100</f>
        <v>8.51863496095098</v>
      </c>
      <c r="H63" s="0" t="n">
        <f aca="false">(H6/H62)*100</f>
        <v>8.39530338496651</v>
      </c>
      <c r="I63" s="0" t="n">
        <f aca="false">(I6/I62)*100</f>
        <v>8.62426374115332</v>
      </c>
      <c r="J63" s="0" t="n">
        <f aca="false">(J6/J62)*100</f>
        <v>8.71127651200488</v>
      </c>
      <c r="K63" s="0" t="n">
        <f aca="false">(K6/K62)*100</f>
        <v>8.74495068943069</v>
      </c>
      <c r="L63" s="0" t="n">
        <f aca="false">(L6/L62)*100</f>
        <v>9.23417045467854</v>
      </c>
      <c r="M63" s="0" t="n">
        <f aca="false">(M6/M62)*100</f>
        <v>8.87163095824122</v>
      </c>
      <c r="N63" s="0" t="n">
        <f aca="false">(N6/N62)*100</f>
        <v>9.31882644368041</v>
      </c>
      <c r="O63" s="0" t="n">
        <f aca="false">(O6/O62)*100</f>
        <v>9.62510568345756</v>
      </c>
      <c r="P63" s="0" t="n">
        <f aca="false">(P6/P62)*100</f>
        <v>10.5317925270588</v>
      </c>
      <c r="Q63" s="0" t="n">
        <f aca="false">(Q6/Q62)*100</f>
        <v>11.2269580448745</v>
      </c>
      <c r="R63" s="0" t="n">
        <f aca="false">(R6/R62)*100</f>
        <v>10.9176155391829</v>
      </c>
      <c r="S63" s="0" t="n">
        <f aca="false">(S6/S62)*100</f>
        <v>9.93657505285412</v>
      </c>
      <c r="T63" s="0" t="n">
        <f aca="false">(T6/T62)*100</f>
        <v>10.5238649592549</v>
      </c>
      <c r="U63" s="0" t="n">
        <f aca="false">(U6/U62)*100</f>
        <v>11.5915550142103</v>
      </c>
    </row>
    <row r="64" customFormat="false" ht="15" hidden="false" customHeight="false" outlineLevel="0" collapsed="false">
      <c r="B64" s="0" t="s">
        <v>141</v>
      </c>
      <c r="F64" s="0" t="n">
        <f aca="false">(F17/F62)*100</f>
        <v>12.2609576424459</v>
      </c>
      <c r="G64" s="0" t="n">
        <f aca="false">(G17/G62)*100</f>
        <v>11.3160039487738</v>
      </c>
      <c r="H64" s="0" t="n">
        <f aca="false">(H17/H62)*100</f>
        <v>10.7677814506886</v>
      </c>
      <c r="I64" s="0" t="n">
        <f aca="false">(I17/I62)*100</f>
        <v>11.3741895640647</v>
      </c>
      <c r="J64" s="0" t="n">
        <f aca="false">(J17/J62)*100</f>
        <v>11.3403554593217</v>
      </c>
      <c r="K64" s="0" t="n">
        <f aca="false">(K17/K62)*100</f>
        <v>10.8498996812115</v>
      </c>
      <c r="L64" s="0" t="n">
        <f aca="false">(L17/L62)*100</f>
        <v>13.0479579270173</v>
      </c>
      <c r="M64" s="0" t="n">
        <f aca="false">(M17/M62)*100</f>
        <v>11.8776108631325</v>
      </c>
      <c r="N64" s="0" t="n">
        <f aca="false">(N17/N62)*100</f>
        <v>11.8147323998101</v>
      </c>
      <c r="O64" s="0" t="n">
        <f aca="false">(O17/O62)*100</f>
        <v>12.9619442186078</v>
      </c>
      <c r="P64" s="0" t="n">
        <f aca="false">(P17/P62)*100</f>
        <v>13.3177932460954</v>
      </c>
      <c r="Q64" s="0" t="n">
        <f aca="false">(Q18/Q62)*100</f>
        <v>14.6133956126449</v>
      </c>
      <c r="R64" s="0" t="n">
        <f aca="false">(R18/R62)*100</f>
        <v>13.9986604152713</v>
      </c>
      <c r="S64" s="0" t="n">
        <f aca="false">(S18/S62)*100</f>
        <v>13.8147463002114</v>
      </c>
      <c r="T64" s="0" t="n">
        <f aca="false">(T18/T62)*100</f>
        <v>14.9359720605355</v>
      </c>
      <c r="U64" s="0" t="n">
        <f aca="false">(U18/U62)*100</f>
        <v>15.8444985789687</v>
      </c>
    </row>
    <row r="67" customFormat="false" ht="15" hidden="false" customHeight="false" outlineLevel="0" collapsed="false">
      <c r="F67" s="143" t="n">
        <f aca="false">F6+F37-F18</f>
        <v>0</v>
      </c>
      <c r="G67" s="143" t="n">
        <f aca="false">G6+G37-G18</f>
        <v>-15000000000</v>
      </c>
      <c r="H67" s="143" t="n">
        <f aca="false">H6+H37-H18</f>
        <v>-19100000000</v>
      </c>
      <c r="I67" s="143" t="n">
        <f aca="false">I6+I37-I18</f>
        <v>-11800000000</v>
      </c>
      <c r="J67" s="143" t="n">
        <f aca="false">J6+J37-J18</f>
        <v>-8000000000</v>
      </c>
      <c r="K67" s="143" t="n">
        <f aca="false">K6+K37-K18</f>
        <v>-4000000000</v>
      </c>
      <c r="L67" s="143" t="n">
        <f aca="false">L6+L37-L18</f>
        <v>-15000000000</v>
      </c>
      <c r="Q67" s="55"/>
      <c r="R67" s="55"/>
      <c r="S67" s="55"/>
      <c r="T67" s="55"/>
      <c r="U67" s="55"/>
    </row>
    <row r="70" customFormat="false" ht="15" hidden="false" customHeight="false" outlineLevel="0" collapsed="false">
      <c r="B70" s="0" t="s">
        <v>142</v>
      </c>
      <c r="F70" s="0" t="n">
        <f aca="false">IF(F31&lt;0, (F31/F17)*100)</f>
        <v>0</v>
      </c>
      <c r="G70" s="0" t="n">
        <f aca="false">IF(G31&lt;0, (G31/G17)*100)</f>
        <v>0</v>
      </c>
      <c r="H70" s="0" t="n">
        <f aca="false">IF(H31&lt;0, (H31/H17)*100)</f>
        <v>-2.43790248390064</v>
      </c>
      <c r="I70" s="0" t="n">
        <f aca="false">IF(I31&lt;0, (I31/I17)*100)</f>
        <v>-1.03253458016754</v>
      </c>
      <c r="J70" s="0" t="n">
        <f aca="false">IF(J31&lt;0, (J31/J17)*100)</f>
        <v>0</v>
      </c>
      <c r="K70" s="0" t="n">
        <f aca="false">IF(K31&lt;0, (K31/K17)*100)</f>
        <v>-1.73501577287066</v>
      </c>
      <c r="L70" s="0" t="n">
        <f aca="false">IF(L31&lt;0, (L31/L17)*100)</f>
        <v>0</v>
      </c>
      <c r="M70" s="0" t="n">
        <f aca="false">IF(M31&lt;0, (M31/M17)*100)</f>
        <v>0</v>
      </c>
      <c r="N70" s="0" t="n">
        <f aca="false">IF(N31&lt;0, (N31/N17)*100)</f>
        <v>0</v>
      </c>
      <c r="O70" s="0" t="n">
        <f aca="false">IF(O31&lt;0, (O31/O17)*100)</f>
        <v>0</v>
      </c>
      <c r="P70" s="0" t="n">
        <f aca="false">IF(P31&lt;0, (P31/P17)*100)</f>
        <v>0</v>
      </c>
      <c r="Q70" s="0" t="n">
        <f aca="false">IF(Q31&lt;0, (Q31/Q17)*100)</f>
        <v>0</v>
      </c>
      <c r="R70" s="0" t="n">
        <f aca="false">IF(R31&lt;0, (R31/R17)*100)</f>
        <v>0</v>
      </c>
      <c r="S70" s="0" t="n">
        <f aca="false">IF(S31&lt;0, (S31/S17)*100)</f>
        <v>0</v>
      </c>
      <c r="T70" s="0" t="n">
        <f aca="false">IF(T31&lt;0, (T31/T17)*100)</f>
        <v>0</v>
      </c>
      <c r="U70" s="0" t="n">
        <f aca="false">IF(U31&lt;0, (U31/U17)*100)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AQ72"/>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43.7397959183673"/>
    <col collapsed="false" hidden="false" max="2" min="2" style="0" width="42.9285714285714"/>
    <col collapsed="false" hidden="false" max="3" min="3" style="0" width="24.3010204081633"/>
    <col collapsed="false" hidden="false" max="10" min="4" style="0" width="8.50510204081633"/>
    <col collapsed="false" hidden="false" max="11" min="11" style="0" width="14.5816326530612"/>
    <col collapsed="false" hidden="false" max="12" min="12" style="0" width="24.1632653061224"/>
    <col collapsed="false" hidden="false" max="14" min="13" style="0" width="23.3520408163265"/>
    <col collapsed="false" hidden="false" max="16" min="15" style="0" width="24.9744897959184"/>
    <col collapsed="false" hidden="false" max="19" min="17" style="0" width="23.4897959183673"/>
    <col collapsed="false" hidden="false" max="1025" min="20" style="0" width="8.50510204081633"/>
  </cols>
  <sheetData>
    <row r="1" customFormat="false" ht="15" hidden="false" customHeight="false" outlineLevel="0" collapsed="false">
      <c r="A1" s="59" t="s">
        <v>730</v>
      </c>
      <c r="B1" s="2" t="s">
        <v>731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732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340</v>
      </c>
      <c r="S5" s="4" t="s">
        <v>31</v>
      </c>
      <c r="T5" s="4" t="s">
        <v>31</v>
      </c>
      <c r="U5" s="4" t="s">
        <v>31</v>
      </c>
      <c r="V5" s="4" t="s">
        <v>31</v>
      </c>
      <c r="W5" s="4" t="s">
        <v>31</v>
      </c>
      <c r="X5" s="4" t="s">
        <v>31</v>
      </c>
    </row>
    <row r="6" s="13" customFormat="true" ht="15" hidden="false" customHeight="false" outlineLevel="0" collapsed="false">
      <c r="A6" s="216" t="s">
        <v>733</v>
      </c>
      <c r="B6" s="216" t="s">
        <v>733</v>
      </c>
      <c r="C6" s="63" t="s">
        <v>34</v>
      </c>
      <c r="D6" s="168"/>
      <c r="E6" s="168"/>
      <c r="F6" s="168"/>
      <c r="G6" s="168"/>
      <c r="H6" s="168"/>
      <c r="I6" s="195"/>
      <c r="J6" s="195"/>
      <c r="K6" s="195"/>
      <c r="L6" s="217" t="n">
        <f aca="false">L7+L16</f>
        <v>67491216000000</v>
      </c>
      <c r="M6" s="217" t="n">
        <f aca="false">M7+M16</f>
        <v>65010160600000</v>
      </c>
      <c r="N6" s="217" t="n">
        <f aca="false">N7+N16</f>
        <v>70560246900000</v>
      </c>
      <c r="O6" s="217" t="n">
        <f aca="false">O7+O16</f>
        <v>118565922300000</v>
      </c>
      <c r="P6" s="217" t="n">
        <f aca="false">P7+P16</f>
        <v>223279665500000</v>
      </c>
      <c r="Q6" s="217" t="n">
        <f aca="false">Q7+Q16</f>
        <v>272543637600000</v>
      </c>
      <c r="R6" s="217" t="n">
        <f aca="false">R7+R16</f>
        <v>313717566500000</v>
      </c>
      <c r="S6" s="217" t="n">
        <f aca="false">S7+S16</f>
        <v>401697927904000</v>
      </c>
      <c r="T6" s="168"/>
      <c r="U6" s="168"/>
      <c r="V6" s="168"/>
      <c r="W6" s="168"/>
      <c r="X6" s="168"/>
      <c r="Y6" s="38"/>
      <c r="Z6" s="38"/>
      <c r="AA6" s="38"/>
      <c r="AB6" s="38"/>
      <c r="AC6" s="38"/>
      <c r="AD6" s="38"/>
      <c r="AE6" s="38"/>
      <c r="AF6" s="38"/>
      <c r="AG6" s="38"/>
      <c r="AH6" s="38"/>
      <c r="AI6" s="38"/>
      <c r="AJ6" s="38"/>
      <c r="AK6" s="38"/>
      <c r="AL6" s="38"/>
      <c r="AM6" s="38"/>
      <c r="AN6" s="38"/>
      <c r="AO6" s="38"/>
      <c r="AP6" s="38"/>
      <c r="AQ6" s="38"/>
    </row>
    <row r="7" customFormat="false" ht="16.5" hidden="false" customHeight="false" outlineLevel="0" collapsed="false">
      <c r="A7" s="218" t="s">
        <v>734</v>
      </c>
      <c r="B7" s="218" t="s">
        <v>734</v>
      </c>
      <c r="C7" s="20" t="s">
        <v>37</v>
      </c>
      <c r="D7" s="4"/>
      <c r="E7" s="4"/>
      <c r="F7" s="4"/>
      <c r="G7" s="4"/>
      <c r="H7" s="4"/>
      <c r="I7" s="4"/>
      <c r="J7" s="4"/>
      <c r="K7" s="4"/>
      <c r="L7" s="46" t="n">
        <f aca="false">L8+L14+L15</f>
        <v>67491216000000</v>
      </c>
      <c r="M7" s="46" t="n">
        <f aca="false">M8+M14+M15</f>
        <v>65010160600000</v>
      </c>
      <c r="N7" s="46" t="n">
        <f aca="false">N8+N14+N15</f>
        <v>70560246900000</v>
      </c>
      <c r="O7" s="46" t="n">
        <f aca="false">O8+O14+O15</f>
        <v>118565922300000</v>
      </c>
      <c r="P7" s="46" t="n">
        <f aca="false">P8+P14+P15</f>
        <v>223279665500000</v>
      </c>
      <c r="Q7" s="46" t="n">
        <v>272543637600000</v>
      </c>
      <c r="R7" s="46" t="n">
        <v>313717566500000</v>
      </c>
      <c r="S7" s="46" t="n">
        <v>401697927904000</v>
      </c>
      <c r="T7" s="4"/>
      <c r="U7" s="4"/>
      <c r="V7" s="4"/>
      <c r="W7" s="4"/>
      <c r="X7" s="4"/>
      <c r="Y7" s="38"/>
      <c r="Z7" s="38"/>
      <c r="AA7" s="38"/>
      <c r="AB7" s="38"/>
      <c r="AC7" s="38"/>
      <c r="AD7" s="38"/>
      <c r="AE7" s="38"/>
      <c r="AF7" s="38"/>
      <c r="AG7" s="38"/>
      <c r="AH7" s="38"/>
      <c r="AI7" s="38"/>
      <c r="AJ7" s="38"/>
      <c r="AK7" s="38"/>
      <c r="AL7" s="38"/>
      <c r="AM7" s="38"/>
      <c r="AN7" s="38"/>
      <c r="AO7" s="38"/>
      <c r="AP7" s="38"/>
      <c r="AQ7" s="38"/>
    </row>
    <row r="8" customFormat="false" ht="16.5" hidden="false" customHeight="false" outlineLevel="0" collapsed="false">
      <c r="A8" s="219" t="s">
        <v>342</v>
      </c>
      <c r="B8" s="219" t="s">
        <v>342</v>
      </c>
      <c r="C8" s="49" t="s">
        <v>40</v>
      </c>
      <c r="D8" s="4"/>
      <c r="E8" s="4"/>
      <c r="F8" s="4"/>
      <c r="G8" s="4"/>
      <c r="H8" s="4"/>
      <c r="I8" s="4"/>
      <c r="J8" s="4"/>
      <c r="K8" s="4"/>
      <c r="L8" s="46" t="n">
        <f aca="false">L9+L10+L12+L11+L13</f>
        <v>48801340800000</v>
      </c>
      <c r="M8" s="220" t="n">
        <v>41370102200000</v>
      </c>
      <c r="N8" s="46" t="n">
        <f aca="false">N9+N10+N12+N11+N13</f>
        <v>44737499200000</v>
      </c>
      <c r="O8" s="46" t="n">
        <f aca="false">O9+O10+O12+O11+O13</f>
        <v>73695109600000</v>
      </c>
      <c r="P8" s="46" t="n">
        <v>137892430000000</v>
      </c>
      <c r="Q8" s="46" t="n">
        <v>161743186800000</v>
      </c>
      <c r="R8" s="46" t="n">
        <v>171260210000000</v>
      </c>
      <c r="S8" s="46" t="n">
        <v>223705867840000</v>
      </c>
      <c r="T8" s="4"/>
      <c r="U8" s="4"/>
      <c r="V8" s="4"/>
      <c r="W8" s="4"/>
      <c r="X8" s="4"/>
      <c r="Y8" s="38"/>
      <c r="Z8" s="38"/>
      <c r="AA8" s="38"/>
      <c r="AB8" s="38"/>
      <c r="AC8" s="38"/>
      <c r="AD8" s="38"/>
      <c r="AE8" s="38"/>
      <c r="AF8" s="38"/>
      <c r="AG8" s="38"/>
      <c r="AH8" s="38"/>
      <c r="AI8" s="38"/>
      <c r="AJ8" s="38"/>
      <c r="AK8" s="38"/>
      <c r="AL8" s="38"/>
      <c r="AM8" s="38"/>
      <c r="AN8" s="38"/>
      <c r="AO8" s="38"/>
      <c r="AP8" s="38"/>
      <c r="AQ8" s="38"/>
    </row>
    <row r="9" customFormat="false" ht="16.5" hidden="false" customHeight="false" outlineLevel="0" collapsed="false">
      <c r="A9" s="45" t="s">
        <v>735</v>
      </c>
      <c r="B9" s="221" t="s">
        <v>736</v>
      </c>
      <c r="C9" s="19" t="s">
        <v>43</v>
      </c>
      <c r="D9" s="4"/>
      <c r="E9" s="4"/>
      <c r="F9" s="4"/>
      <c r="G9" s="4"/>
      <c r="H9" s="4"/>
      <c r="I9" s="4"/>
      <c r="J9" s="4"/>
      <c r="K9" s="4"/>
      <c r="L9" s="220" t="n">
        <v>11162008800000</v>
      </c>
      <c r="M9" s="220" t="n">
        <v>9620954000000</v>
      </c>
      <c r="N9" s="220" t="n">
        <v>11842279200000</v>
      </c>
      <c r="O9" s="46" t="n">
        <v>20801039000000</v>
      </c>
      <c r="P9" s="46" t="n">
        <v>43489151000000</v>
      </c>
      <c r="Q9" s="46" t="n">
        <v>49032383400000</v>
      </c>
      <c r="R9" s="46" t="n">
        <v>52156518500000</v>
      </c>
      <c r="S9" s="46" t="n">
        <v>65166491936000</v>
      </c>
      <c r="T9" s="4"/>
      <c r="U9" s="4"/>
      <c r="V9" s="4"/>
      <c r="W9" s="4"/>
      <c r="X9" s="4"/>
      <c r="Y9" s="38"/>
      <c r="Z9" s="38"/>
      <c r="AA9" s="38"/>
      <c r="AB9" s="38"/>
      <c r="AC9" s="38"/>
      <c r="AD9" s="38"/>
      <c r="AE9" s="38"/>
      <c r="AF9" s="38"/>
      <c r="AG9" s="38"/>
      <c r="AH9" s="38"/>
      <c r="AI9" s="38"/>
      <c r="AJ9" s="38"/>
      <c r="AK9" s="38"/>
      <c r="AL9" s="38"/>
      <c r="AM9" s="38"/>
      <c r="AN9" s="38"/>
      <c r="AO9" s="38"/>
      <c r="AP9" s="38"/>
      <c r="AQ9" s="38"/>
    </row>
    <row r="10" customFormat="false" ht="16.5" hidden="false" customHeight="false" outlineLevel="0" collapsed="false">
      <c r="A10" s="221" t="s">
        <v>737</v>
      </c>
      <c r="B10" s="221" t="s">
        <v>737</v>
      </c>
      <c r="C10" s="19" t="s">
        <v>43</v>
      </c>
      <c r="D10" s="4"/>
      <c r="E10" s="4"/>
      <c r="F10" s="4"/>
      <c r="G10" s="4"/>
      <c r="H10" s="4"/>
      <c r="I10" s="4"/>
      <c r="J10" s="4"/>
      <c r="K10" s="4"/>
      <c r="L10" s="220" t="n">
        <v>1946862000000</v>
      </c>
      <c r="M10" s="220" t="n">
        <v>1649306400000</v>
      </c>
      <c r="N10" s="220" t="n">
        <v>1809237100000</v>
      </c>
      <c r="O10" s="46" t="n">
        <v>2674419300000</v>
      </c>
      <c r="P10" s="46" t="n">
        <v>5303555000000</v>
      </c>
      <c r="Q10" s="46" t="n">
        <v>7641410400000</v>
      </c>
      <c r="R10" s="46" t="n">
        <v>9341466000000</v>
      </c>
      <c r="S10" s="46" t="n">
        <v>11671610496000</v>
      </c>
      <c r="T10" s="4"/>
      <c r="U10" s="4"/>
      <c r="V10" s="4"/>
      <c r="W10" s="4"/>
      <c r="X10" s="4"/>
      <c r="Y10" s="38"/>
      <c r="Z10" s="38"/>
      <c r="AA10" s="38"/>
      <c r="AB10" s="38"/>
      <c r="AC10" s="38"/>
      <c r="AD10" s="38"/>
      <c r="AE10" s="38"/>
      <c r="AF10" s="38"/>
      <c r="AG10" s="38"/>
      <c r="AH10" s="38"/>
      <c r="AI10" s="38"/>
      <c r="AJ10" s="38"/>
      <c r="AK10" s="38"/>
      <c r="AL10" s="38"/>
      <c r="AM10" s="38"/>
      <c r="AN10" s="38"/>
      <c r="AO10" s="38"/>
      <c r="AP10" s="38"/>
      <c r="AQ10" s="38"/>
    </row>
    <row r="11" customFormat="false" ht="16.5" hidden="false" customHeight="false" outlineLevel="0" collapsed="false">
      <c r="A11" s="45" t="s">
        <v>79</v>
      </c>
      <c r="B11" s="221" t="s">
        <v>738</v>
      </c>
      <c r="C11" s="19" t="s">
        <v>43</v>
      </c>
      <c r="D11" s="4"/>
      <c r="E11" s="4"/>
      <c r="F11" s="4"/>
      <c r="G11" s="4"/>
      <c r="H11" s="4"/>
      <c r="I11" s="4"/>
      <c r="J11" s="4"/>
      <c r="K11" s="4"/>
      <c r="L11" s="220" t="n">
        <v>20766528000000</v>
      </c>
      <c r="M11" s="220" t="n">
        <v>20204003400000</v>
      </c>
      <c r="N11" s="220" t="n">
        <v>23191130100000</v>
      </c>
      <c r="O11" s="46" t="n">
        <v>35064608600000</v>
      </c>
      <c r="P11" s="46" t="n">
        <v>63642660000000</v>
      </c>
      <c r="Q11" s="46" t="n">
        <v>82145161800000</v>
      </c>
      <c r="R11" s="46" t="n">
        <v>91079293500000</v>
      </c>
      <c r="S11" s="46" t="n">
        <v>113798202336000</v>
      </c>
      <c r="T11" s="4"/>
      <c r="U11" s="4"/>
      <c r="V11" s="4"/>
      <c r="W11" s="4"/>
      <c r="X11" s="4"/>
      <c r="Y11" s="38"/>
      <c r="Z11" s="38"/>
      <c r="AA11" s="38"/>
      <c r="AB11" s="38"/>
      <c r="AC11" s="38"/>
      <c r="AD11" s="38"/>
      <c r="AE11" s="38"/>
      <c r="AF11" s="38"/>
      <c r="AG11" s="38"/>
      <c r="AH11" s="38"/>
      <c r="AI11" s="38"/>
      <c r="AJ11" s="38"/>
      <c r="AK11" s="38"/>
      <c r="AL11" s="38"/>
      <c r="AM11" s="38"/>
      <c r="AN11" s="38"/>
      <c r="AO11" s="38"/>
      <c r="AP11" s="38"/>
      <c r="AQ11" s="38"/>
    </row>
    <row r="12" customFormat="false" ht="16.5" hidden="false" customHeight="false" outlineLevel="0" collapsed="false">
      <c r="A12" s="45" t="s">
        <v>739</v>
      </c>
      <c r="B12" s="221" t="s">
        <v>740</v>
      </c>
      <c r="C12" s="19" t="s">
        <v>43</v>
      </c>
      <c r="D12" s="4"/>
      <c r="E12" s="4"/>
      <c r="F12" s="4"/>
      <c r="G12" s="4"/>
      <c r="H12" s="4"/>
      <c r="I12" s="4"/>
      <c r="J12" s="4"/>
      <c r="K12" s="4"/>
      <c r="L12" s="220" t="n">
        <v>10642845600000</v>
      </c>
      <c r="M12" s="220" t="n">
        <v>7971647600000</v>
      </c>
      <c r="N12" s="220" t="n">
        <v>5756663500000</v>
      </c>
      <c r="O12" s="46" t="n">
        <v>15155042700000</v>
      </c>
      <c r="P12" s="46" t="n">
        <v>25457064000000</v>
      </c>
      <c r="Q12" s="46" t="n">
        <v>22924231200000</v>
      </c>
      <c r="R12" s="46" t="n">
        <v>18682932000000</v>
      </c>
      <c r="S12" s="46" t="n">
        <v>33069563072000</v>
      </c>
      <c r="T12" s="4"/>
      <c r="U12" s="4"/>
      <c r="V12" s="4"/>
      <c r="W12" s="4"/>
      <c r="X12" s="4"/>
      <c r="Y12" s="38"/>
      <c r="Z12" s="38"/>
      <c r="AA12" s="38"/>
      <c r="AB12" s="38"/>
      <c r="AC12" s="38"/>
      <c r="AD12" s="38"/>
      <c r="AE12" s="38"/>
      <c r="AF12" s="38"/>
      <c r="AG12" s="38"/>
      <c r="AH12" s="38"/>
      <c r="AI12" s="38"/>
      <c r="AJ12" s="38"/>
      <c r="AK12" s="38"/>
      <c r="AL12" s="38"/>
      <c r="AM12" s="38"/>
      <c r="AN12" s="38"/>
      <c r="AO12" s="38"/>
      <c r="AP12" s="38"/>
      <c r="AQ12" s="38"/>
    </row>
    <row r="13" customFormat="false" ht="15" hidden="false" customHeight="false" outlineLevel="0" collapsed="false">
      <c r="A13" s="45" t="s">
        <v>48</v>
      </c>
      <c r="B13" s="45" t="s">
        <v>48</v>
      </c>
      <c r="C13" s="19" t="s">
        <v>43</v>
      </c>
      <c r="D13" s="4"/>
      <c r="E13" s="4"/>
      <c r="F13" s="4"/>
      <c r="G13" s="4"/>
      <c r="H13" s="4"/>
      <c r="I13" s="4"/>
      <c r="J13" s="4"/>
      <c r="K13" s="4"/>
      <c r="L13" s="220" t="n">
        <v>4283096400000</v>
      </c>
      <c r="M13" s="220" t="n">
        <v>1924190800000</v>
      </c>
      <c r="N13" s="220" t="n">
        <v>2138189300000</v>
      </c>
      <c r="O13" s="46"/>
      <c r="P13" s="46"/>
      <c r="Q13" s="46"/>
      <c r="R13" s="46"/>
      <c r="S13" s="46"/>
      <c r="T13" s="4"/>
      <c r="U13" s="4"/>
      <c r="V13" s="4"/>
      <c r="W13" s="4"/>
      <c r="X13" s="4"/>
      <c r="Y13" s="38"/>
      <c r="Z13" s="38"/>
      <c r="AA13" s="38"/>
      <c r="AB13" s="38"/>
      <c r="AC13" s="38"/>
      <c r="AD13" s="38"/>
      <c r="AE13" s="38"/>
      <c r="AF13" s="38"/>
      <c r="AG13" s="38"/>
      <c r="AH13" s="38"/>
      <c r="AI13" s="38"/>
      <c r="AJ13" s="38"/>
      <c r="AK13" s="38"/>
      <c r="AL13" s="38"/>
      <c r="AM13" s="38"/>
      <c r="AN13" s="38"/>
      <c r="AO13" s="38"/>
      <c r="AP13" s="38"/>
      <c r="AQ13" s="38"/>
    </row>
    <row r="14" customFormat="false" ht="16.5" hidden="false" customHeight="false" outlineLevel="0" collapsed="false">
      <c r="A14" s="27" t="s">
        <v>599</v>
      </c>
      <c r="B14" s="219" t="s">
        <v>741</v>
      </c>
      <c r="C14" s="49" t="s">
        <v>40</v>
      </c>
      <c r="D14" s="4"/>
      <c r="E14" s="4"/>
      <c r="F14" s="4"/>
      <c r="G14" s="4"/>
      <c r="H14" s="4"/>
      <c r="I14" s="4"/>
      <c r="J14" s="4"/>
      <c r="K14" s="4"/>
      <c r="L14" s="220" t="n">
        <v>14536569600000</v>
      </c>
      <c r="M14" s="220" t="n">
        <v>15805853000000</v>
      </c>
      <c r="N14" s="220" t="n">
        <v>19243703700000</v>
      </c>
      <c r="O14" s="46" t="n">
        <v>28824296900000</v>
      </c>
      <c r="P14" s="46" t="n">
        <v>55687327500000</v>
      </c>
      <c r="Q14" s="46" t="n">
        <v>75140535600000</v>
      </c>
      <c r="R14" s="46" t="n">
        <v>94193115500000</v>
      </c>
      <c r="S14" s="46" t="n">
        <v>117688739168000</v>
      </c>
      <c r="T14" s="4"/>
      <c r="U14" s="4"/>
      <c r="V14" s="4"/>
      <c r="W14" s="4"/>
      <c r="X14" s="4"/>
      <c r="Y14" s="38"/>
      <c r="Z14" s="38"/>
      <c r="AA14" s="38"/>
      <c r="AB14" s="38"/>
      <c r="AC14" s="38"/>
      <c r="AD14" s="38"/>
      <c r="AE14" s="38"/>
      <c r="AF14" s="38"/>
      <c r="AG14" s="38"/>
      <c r="AH14" s="38"/>
      <c r="AI14" s="38"/>
      <c r="AJ14" s="38"/>
      <c r="AK14" s="38"/>
      <c r="AL14" s="38"/>
      <c r="AM14" s="38"/>
      <c r="AN14" s="38"/>
      <c r="AO14" s="38"/>
      <c r="AP14" s="38"/>
      <c r="AQ14" s="38"/>
    </row>
    <row r="15" customFormat="false" ht="16.5" hidden="false" customHeight="false" outlineLevel="0" collapsed="false">
      <c r="A15" s="27" t="s">
        <v>742</v>
      </c>
      <c r="B15" s="219" t="s">
        <v>743</v>
      </c>
      <c r="C15" s="49" t="s">
        <v>40</v>
      </c>
      <c r="D15" s="4"/>
      <c r="E15" s="4"/>
      <c r="F15" s="4"/>
      <c r="G15" s="4"/>
      <c r="H15" s="4"/>
      <c r="I15" s="4"/>
      <c r="J15" s="4"/>
      <c r="K15" s="4"/>
      <c r="L15" s="220" t="n">
        <v>4153305600000</v>
      </c>
      <c r="M15" s="220" t="n">
        <v>7834205400000</v>
      </c>
      <c r="N15" s="220" t="n">
        <v>6579044000000</v>
      </c>
      <c r="O15" s="46" t="n">
        <v>16046515800000</v>
      </c>
      <c r="P15" s="46" t="n">
        <v>29699908000000</v>
      </c>
      <c r="Q15" s="46" t="n">
        <v>35659915200000</v>
      </c>
      <c r="R15" s="46" t="n">
        <v>48264241000000</v>
      </c>
      <c r="S15" s="46" t="n">
        <v>60303320896000</v>
      </c>
      <c r="T15" s="4"/>
      <c r="U15" s="4"/>
      <c r="V15" s="4"/>
      <c r="W15" s="4"/>
      <c r="X15" s="4"/>
      <c r="Y15" s="38"/>
      <c r="Z15" s="38"/>
      <c r="AA15" s="38"/>
      <c r="AB15" s="38"/>
      <c r="AC15" s="38"/>
      <c r="AD15" s="38"/>
      <c r="AE15" s="38"/>
      <c r="AF15" s="38"/>
      <c r="AG15" s="38"/>
      <c r="AH15" s="38"/>
      <c r="AI15" s="38"/>
      <c r="AJ15" s="38"/>
      <c r="AK15" s="38"/>
      <c r="AL15" s="38"/>
      <c r="AM15" s="38"/>
      <c r="AN15" s="38"/>
      <c r="AO15" s="38"/>
      <c r="AP15" s="38"/>
      <c r="AQ15" s="38"/>
    </row>
    <row r="16" customFormat="false" ht="15" hidden="false" customHeight="false" outlineLevel="0" collapsed="false">
      <c r="A16" s="19" t="s">
        <v>744</v>
      </c>
      <c r="B16" s="19" t="s">
        <v>744</v>
      </c>
      <c r="C16" s="20" t="s">
        <v>37</v>
      </c>
      <c r="D16" s="4"/>
      <c r="E16" s="4"/>
      <c r="F16" s="4"/>
      <c r="G16" s="4"/>
      <c r="H16" s="4"/>
      <c r="I16" s="4"/>
      <c r="J16" s="4"/>
      <c r="K16" s="4"/>
      <c r="L16" s="220"/>
      <c r="M16" s="220"/>
      <c r="N16" s="220"/>
      <c r="O16" s="46"/>
      <c r="P16" s="46"/>
      <c r="Q16" s="46"/>
      <c r="R16" s="46"/>
      <c r="S16" s="46"/>
      <c r="T16" s="4"/>
      <c r="U16" s="4"/>
      <c r="V16" s="4"/>
      <c r="W16" s="4"/>
      <c r="X16" s="4"/>
      <c r="Y16" s="38"/>
      <c r="Z16" s="38"/>
      <c r="AA16" s="38"/>
      <c r="AB16" s="38"/>
      <c r="AC16" s="38"/>
      <c r="AD16" s="38"/>
      <c r="AE16" s="38"/>
      <c r="AF16" s="38"/>
      <c r="AG16" s="38"/>
      <c r="AH16" s="38"/>
      <c r="AI16" s="38"/>
      <c r="AJ16" s="38"/>
      <c r="AK16" s="38"/>
      <c r="AL16" s="38"/>
      <c r="AM16" s="38"/>
      <c r="AN16" s="38"/>
      <c r="AO16" s="38"/>
      <c r="AP16" s="38"/>
      <c r="AQ16" s="38"/>
    </row>
    <row r="17" s="13" customFormat="true" ht="15" hidden="false" customHeight="false" outlineLevel="0" collapsed="false">
      <c r="A17" s="32" t="s">
        <v>188</v>
      </c>
      <c r="B17" s="32" t="s">
        <v>188</v>
      </c>
      <c r="C17" s="63" t="s">
        <v>34</v>
      </c>
      <c r="D17" s="168"/>
      <c r="E17" s="168"/>
      <c r="F17" s="168"/>
      <c r="G17" s="168"/>
      <c r="H17" s="168"/>
      <c r="I17" s="168"/>
      <c r="J17" s="168"/>
      <c r="K17" s="168"/>
      <c r="L17" s="222" t="n">
        <f aca="false">L18+L30</f>
        <v>62948538000000</v>
      </c>
      <c r="M17" s="222" t="n">
        <f aca="false">M18+M30</f>
        <v>65285045000000</v>
      </c>
      <c r="N17" s="223" t="n">
        <f aca="false">N18+N30</f>
        <v>73685292800000</v>
      </c>
      <c r="O17" s="223" t="n">
        <f aca="false">O18+O30</f>
        <v>109354033600000</v>
      </c>
      <c r="P17" s="223" t="n">
        <f aca="false">P18+P30</f>
        <v>218506466000000</v>
      </c>
      <c r="Q17" s="223" t="n">
        <f aca="false">Q18+Q30</f>
        <v>275090774400000</v>
      </c>
      <c r="R17" s="222" t="n">
        <f aca="false">R18+R30</f>
        <v>312939111000000</v>
      </c>
      <c r="S17" s="223" t="n">
        <f aca="false">S18+S30</f>
        <v>429904319936000</v>
      </c>
      <c r="T17" s="168"/>
      <c r="U17" s="168"/>
      <c r="V17" s="168"/>
      <c r="W17" s="168"/>
      <c r="X17" s="168"/>
      <c r="Y17" s="38"/>
      <c r="Z17" s="38"/>
      <c r="AA17" s="38"/>
      <c r="AB17" s="38"/>
      <c r="AC17" s="38"/>
      <c r="AD17" s="38"/>
      <c r="AE17" s="38"/>
      <c r="AF17" s="38"/>
      <c r="AG17" s="38"/>
      <c r="AH17" s="38"/>
      <c r="AI17" s="38"/>
      <c r="AJ17" s="38"/>
      <c r="AK17" s="38"/>
      <c r="AL17" s="38"/>
      <c r="AM17" s="38"/>
      <c r="AN17" s="38"/>
      <c r="AO17" s="38"/>
      <c r="AP17" s="38"/>
      <c r="AQ17" s="38"/>
    </row>
    <row r="18" customFormat="false" ht="16.5" hidden="false" customHeight="false" outlineLevel="0" collapsed="false">
      <c r="A18" s="19" t="s">
        <v>453</v>
      </c>
      <c r="B18" s="218" t="s">
        <v>745</v>
      </c>
      <c r="C18" s="49" t="s">
        <v>191</v>
      </c>
      <c r="D18" s="4"/>
      <c r="E18" s="4"/>
      <c r="F18" s="4"/>
      <c r="G18" s="4"/>
      <c r="H18" s="4"/>
      <c r="I18" s="4"/>
      <c r="J18" s="4"/>
      <c r="K18" s="4"/>
      <c r="L18" s="181" t="n">
        <f aca="false">L19+L22+L23+L24+L25+L26+L27+L28</f>
        <v>55420671600000</v>
      </c>
      <c r="M18" s="181" t="n">
        <f aca="false">M19+M22+M23+M24+M25+M26+M27+M28</f>
        <v>58687819400000</v>
      </c>
      <c r="N18" s="220" t="n">
        <v>66283868300000</v>
      </c>
      <c r="O18" s="46" t="n">
        <v>100439302600000</v>
      </c>
      <c r="P18" s="46" t="n">
        <v>196231535000000</v>
      </c>
      <c r="Q18" s="181" t="n">
        <f aca="false">Q19+Q22+Q23+Q24+Q25+Q26+Q27+Q28</f>
        <v>243251564400000</v>
      </c>
      <c r="R18" s="181" t="n">
        <f aca="false">R19+R22+R23+R24+R25+R26+R27+R28</f>
        <v>270124058500000</v>
      </c>
      <c r="S18" s="181" t="n">
        <f aca="false">S19+S22+S23+S24+S25+S26+S27+S28</f>
        <v>373491535872000</v>
      </c>
      <c r="T18" s="4"/>
      <c r="U18" s="4"/>
      <c r="V18" s="4"/>
      <c r="W18" s="4"/>
      <c r="X18" s="4"/>
      <c r="Y18" s="38"/>
      <c r="Z18" s="38"/>
      <c r="AA18" s="38"/>
      <c r="AB18" s="38"/>
      <c r="AC18" s="38"/>
      <c r="AD18" s="38"/>
      <c r="AE18" s="38"/>
      <c r="AF18" s="38"/>
      <c r="AG18" s="38"/>
      <c r="AH18" s="38"/>
      <c r="AI18" s="38"/>
      <c r="AJ18" s="38"/>
      <c r="AK18" s="38"/>
      <c r="AL18" s="38"/>
      <c r="AM18" s="38"/>
      <c r="AN18" s="38"/>
      <c r="AO18" s="38"/>
      <c r="AP18" s="38"/>
      <c r="AQ18" s="38"/>
    </row>
    <row r="19" customFormat="false" ht="16.5" hidden="false" customHeight="false" outlineLevel="0" collapsed="false">
      <c r="A19" s="27" t="s">
        <v>746</v>
      </c>
      <c r="B19" s="219" t="s">
        <v>747</v>
      </c>
      <c r="C19" s="49" t="s">
        <v>194</v>
      </c>
      <c r="D19" s="4"/>
      <c r="E19" s="4"/>
      <c r="F19" s="4"/>
      <c r="G19" s="4"/>
      <c r="H19" s="4"/>
      <c r="I19" s="4"/>
      <c r="J19" s="4"/>
      <c r="K19" s="4"/>
      <c r="L19" s="181" t="n">
        <f aca="false">L20+L21</f>
        <v>11551381200000</v>
      </c>
      <c r="M19" s="181" t="n">
        <f aca="false">M20+M21</f>
        <v>12369798000000</v>
      </c>
      <c r="N19" s="220" t="n">
        <v>15460753400000</v>
      </c>
      <c r="O19" s="46" t="n">
        <v>24961246800000</v>
      </c>
      <c r="P19" s="46" t="n">
        <v>47201639500000</v>
      </c>
      <c r="Q19" s="181" t="n">
        <f aca="false">Q20+Q21</f>
        <v>59220930600000</v>
      </c>
      <c r="R19" s="181" t="n">
        <f aca="false">R20+R21</f>
        <v>66168717500000</v>
      </c>
      <c r="S19" s="46" t="n">
        <v>84619176096000</v>
      </c>
      <c r="T19" s="4"/>
      <c r="U19" s="4"/>
      <c r="V19" s="4"/>
      <c r="W19" s="4"/>
      <c r="X19" s="4"/>
      <c r="Y19" s="38"/>
      <c r="Z19" s="38"/>
      <c r="AA19" s="38"/>
      <c r="AB19" s="38"/>
      <c r="AC19" s="38"/>
      <c r="AD19" s="38"/>
      <c r="AE19" s="38"/>
      <c r="AF19" s="38"/>
      <c r="AG19" s="38"/>
      <c r="AH19" s="38"/>
      <c r="AI19" s="38"/>
      <c r="AJ19" s="38"/>
      <c r="AK19" s="38"/>
      <c r="AL19" s="38"/>
      <c r="AM19" s="38"/>
      <c r="AN19" s="38"/>
      <c r="AO19" s="38"/>
      <c r="AP19" s="38"/>
      <c r="AQ19" s="38"/>
    </row>
    <row r="20" customFormat="false" ht="16.5" hidden="false" customHeight="false" outlineLevel="0" collapsed="false">
      <c r="A20" s="45" t="s">
        <v>75</v>
      </c>
      <c r="B20" s="221" t="s">
        <v>748</v>
      </c>
      <c r="C20" s="19" t="s">
        <v>749</v>
      </c>
      <c r="D20" s="4"/>
      <c r="E20" s="4"/>
      <c r="F20" s="4"/>
      <c r="G20" s="4"/>
      <c r="H20" s="4"/>
      <c r="I20" s="4"/>
      <c r="J20" s="4"/>
      <c r="K20" s="4"/>
      <c r="L20" s="220" t="n">
        <v>9085356000000</v>
      </c>
      <c r="M20" s="220" t="n">
        <v>9758396200000</v>
      </c>
      <c r="N20" s="220" t="n">
        <v>12171231400000</v>
      </c>
      <c r="O20" s="46" t="n">
        <v>19612408200000</v>
      </c>
      <c r="P20" s="46" t="n">
        <v>37124885000000</v>
      </c>
      <c r="Q20" s="46" t="n">
        <v>46485246600000</v>
      </c>
      <c r="R20" s="46" t="n">
        <v>52156518500000</v>
      </c>
      <c r="S20" s="46" t="n">
        <v>66139126144000</v>
      </c>
      <c r="T20" s="4"/>
      <c r="U20" s="4"/>
      <c r="V20" s="4"/>
      <c r="W20" s="4"/>
      <c r="X20" s="4"/>
      <c r="Y20" s="38"/>
      <c r="Z20" s="38"/>
      <c r="AA20" s="38"/>
      <c r="AB20" s="38"/>
      <c r="AC20" s="38"/>
      <c r="AD20" s="38"/>
      <c r="AE20" s="38"/>
      <c r="AF20" s="38"/>
      <c r="AG20" s="38"/>
      <c r="AH20" s="38"/>
      <c r="AI20" s="38"/>
      <c r="AJ20" s="38"/>
      <c r="AK20" s="38"/>
      <c r="AL20" s="38"/>
      <c r="AM20" s="38"/>
      <c r="AN20" s="38"/>
      <c r="AO20" s="38"/>
      <c r="AP20" s="38"/>
      <c r="AQ20" s="38"/>
    </row>
    <row r="21" customFormat="false" ht="16.5" hidden="false" customHeight="false" outlineLevel="0" collapsed="false">
      <c r="A21" s="45" t="s">
        <v>522</v>
      </c>
      <c r="B21" s="221" t="s">
        <v>750</v>
      </c>
      <c r="C21" s="19" t="s">
        <v>749</v>
      </c>
      <c r="D21" s="4"/>
      <c r="E21" s="4"/>
      <c r="F21" s="4"/>
      <c r="G21" s="4"/>
      <c r="H21" s="4"/>
      <c r="I21" s="4"/>
      <c r="J21" s="4"/>
      <c r="K21" s="4"/>
      <c r="L21" s="220" t="n">
        <v>2466025200000</v>
      </c>
      <c r="M21" s="220" t="n">
        <v>2611401800000</v>
      </c>
      <c r="N21" s="220" t="n">
        <v>3289522000000</v>
      </c>
      <c r="O21" s="46" t="n">
        <v>5348838600000</v>
      </c>
      <c r="P21" s="46" t="n">
        <v>10076754500000</v>
      </c>
      <c r="Q21" s="46" t="n">
        <v>12735684000000</v>
      </c>
      <c r="R21" s="46" t="n">
        <v>14012199000000</v>
      </c>
      <c r="S21" s="46" t="n">
        <v>18480049952000</v>
      </c>
      <c r="T21" s="4"/>
      <c r="U21" s="4"/>
      <c r="V21" s="4"/>
      <c r="W21" s="4"/>
      <c r="X21" s="4"/>
      <c r="Y21" s="38"/>
      <c r="Z21" s="38"/>
      <c r="AA21" s="38"/>
      <c r="AB21" s="38"/>
      <c r="AC21" s="38"/>
      <c r="AD21" s="38"/>
      <c r="AE21" s="38"/>
      <c r="AF21" s="38"/>
      <c r="AG21" s="38"/>
      <c r="AH21" s="38"/>
      <c r="AI21" s="38"/>
      <c r="AJ21" s="38"/>
      <c r="AK21" s="38"/>
      <c r="AL21" s="38"/>
      <c r="AM21" s="38"/>
      <c r="AN21" s="38"/>
      <c r="AO21" s="38"/>
      <c r="AP21" s="38"/>
      <c r="AQ21" s="38"/>
    </row>
    <row r="22" customFormat="false" ht="16.5" hidden="false" customHeight="false" outlineLevel="0" collapsed="false">
      <c r="A22" s="27" t="s">
        <v>751</v>
      </c>
      <c r="B22" s="219" t="s">
        <v>752</v>
      </c>
      <c r="C22" s="49" t="s">
        <v>194</v>
      </c>
      <c r="D22" s="4"/>
      <c r="E22" s="4"/>
      <c r="F22" s="4"/>
      <c r="G22" s="4"/>
      <c r="H22" s="4"/>
      <c r="I22" s="4"/>
      <c r="J22" s="4"/>
      <c r="K22" s="4"/>
      <c r="L22" s="220" t="n">
        <v>11940753600000</v>
      </c>
      <c r="M22" s="220" t="n">
        <v>10720491600000</v>
      </c>
      <c r="N22" s="220" t="n">
        <v>12171231400000</v>
      </c>
      <c r="O22" s="46" t="n">
        <v>19018092800000</v>
      </c>
      <c r="P22" s="46" t="n">
        <v>38185596000000</v>
      </c>
      <c r="Q22" s="46" t="n">
        <v>47758815000000</v>
      </c>
      <c r="R22" s="46" t="n">
        <v>40479686000000</v>
      </c>
      <c r="S22" s="46" t="n">
        <v>50576978816000</v>
      </c>
      <c r="T22" s="4"/>
      <c r="U22" s="4"/>
      <c r="V22" s="4"/>
      <c r="W22" s="4"/>
      <c r="X22" s="4"/>
      <c r="Y22" s="38"/>
      <c r="Z22" s="38"/>
      <c r="AA22" s="38"/>
      <c r="AB22" s="38"/>
      <c r="AC22" s="38"/>
      <c r="AD22" s="38"/>
      <c r="AE22" s="38"/>
      <c r="AF22" s="38"/>
      <c r="AG22" s="38"/>
      <c r="AH22" s="38"/>
      <c r="AI22" s="38"/>
      <c r="AJ22" s="38"/>
      <c r="AK22" s="38"/>
      <c r="AL22" s="38"/>
      <c r="AM22" s="38"/>
      <c r="AN22" s="38"/>
      <c r="AO22" s="38"/>
      <c r="AP22" s="38"/>
      <c r="AQ22" s="38"/>
    </row>
    <row r="23" customFormat="false" ht="16.5" hidden="false" customHeight="false" outlineLevel="0" collapsed="false">
      <c r="A23" s="27" t="s">
        <v>753</v>
      </c>
      <c r="B23" s="219" t="s">
        <v>754</v>
      </c>
      <c r="C23" s="49" t="s">
        <v>194</v>
      </c>
      <c r="D23" s="4"/>
      <c r="E23" s="4"/>
      <c r="F23" s="4"/>
      <c r="G23" s="4"/>
      <c r="H23" s="4"/>
      <c r="I23" s="4"/>
      <c r="J23" s="4"/>
      <c r="K23" s="4"/>
      <c r="O23" s="46" t="n">
        <v>297157700000</v>
      </c>
      <c r="P23" s="46" t="n">
        <v>530355500000</v>
      </c>
      <c r="Q23" s="46" t="n">
        <v>636784200000</v>
      </c>
      <c r="R23" s="46" t="n">
        <v>778455500000</v>
      </c>
      <c r="S23" s="46" t="n">
        <v>0</v>
      </c>
      <c r="T23" s="4"/>
      <c r="U23" s="4"/>
      <c r="V23" s="4"/>
      <c r="W23" s="4"/>
      <c r="X23" s="4"/>
      <c r="Y23" s="38"/>
      <c r="Z23" s="38"/>
      <c r="AA23" s="38"/>
      <c r="AB23" s="38"/>
      <c r="AC23" s="38"/>
      <c r="AD23" s="38"/>
      <c r="AE23" s="38"/>
      <c r="AF23" s="38"/>
      <c r="AG23" s="38"/>
      <c r="AH23" s="38"/>
      <c r="AI23" s="38"/>
      <c r="AJ23" s="38"/>
      <c r="AK23" s="38"/>
      <c r="AL23" s="38"/>
      <c r="AM23" s="38"/>
      <c r="AN23" s="38"/>
      <c r="AO23" s="38"/>
      <c r="AP23" s="38"/>
      <c r="AQ23" s="38"/>
    </row>
    <row r="24" customFormat="false" ht="16.5" hidden="false" customHeight="false" outlineLevel="0" collapsed="false">
      <c r="A24" s="219" t="s">
        <v>87</v>
      </c>
      <c r="B24" s="219" t="s">
        <v>87</v>
      </c>
      <c r="C24" s="49" t="s">
        <v>194</v>
      </c>
      <c r="D24" s="4"/>
      <c r="E24" s="4"/>
      <c r="F24" s="4"/>
      <c r="G24" s="4"/>
      <c r="H24" s="4"/>
      <c r="I24" s="4"/>
      <c r="J24" s="4"/>
      <c r="K24" s="4"/>
      <c r="L24" s="220" t="n">
        <v>778744800000</v>
      </c>
      <c r="M24" s="220" t="n">
        <v>1099537600000</v>
      </c>
      <c r="N24" s="220" t="n">
        <v>1151332700000</v>
      </c>
      <c r="O24" s="46" t="n">
        <v>3268734700000</v>
      </c>
      <c r="P24" s="46" t="n">
        <v>7424977000000</v>
      </c>
      <c r="Q24" s="46" t="n">
        <v>6367842000000</v>
      </c>
      <c r="R24" s="46" t="n">
        <v>8563010500000</v>
      </c>
      <c r="S24" s="46" t="n">
        <v>17507415744000</v>
      </c>
      <c r="T24" s="4"/>
      <c r="U24" s="4"/>
      <c r="V24" s="4"/>
      <c r="W24" s="4"/>
      <c r="X24" s="4"/>
      <c r="Y24" s="38"/>
      <c r="Z24" s="38"/>
      <c r="AA24" s="38"/>
      <c r="AB24" s="38"/>
      <c r="AC24" s="38"/>
      <c r="AD24" s="38"/>
      <c r="AE24" s="38"/>
      <c r="AF24" s="38"/>
      <c r="AG24" s="38"/>
      <c r="AH24" s="38"/>
      <c r="AI24" s="38"/>
      <c r="AJ24" s="38"/>
      <c r="AK24" s="38"/>
      <c r="AL24" s="38"/>
      <c r="AM24" s="38"/>
      <c r="AN24" s="38"/>
      <c r="AO24" s="38"/>
      <c r="AP24" s="38"/>
      <c r="AQ24" s="38"/>
    </row>
    <row r="25" customFormat="false" ht="16.5" hidden="false" customHeight="false" outlineLevel="0" collapsed="false">
      <c r="A25" s="219" t="s">
        <v>205</v>
      </c>
      <c r="B25" s="219" t="s">
        <v>205</v>
      </c>
      <c r="C25" s="49" t="s">
        <v>194</v>
      </c>
      <c r="D25" s="4"/>
      <c r="E25" s="4"/>
      <c r="F25" s="4"/>
      <c r="G25" s="4"/>
      <c r="H25" s="4"/>
      <c r="I25" s="4"/>
      <c r="J25" s="4"/>
      <c r="K25" s="4"/>
      <c r="L25" s="220" t="n">
        <v>11810962800000</v>
      </c>
      <c r="M25" s="220" t="n">
        <v>12232355800000</v>
      </c>
      <c r="N25" s="220" t="n">
        <v>8881709400000</v>
      </c>
      <c r="O25" s="46" t="n">
        <v>13669254200000</v>
      </c>
      <c r="P25" s="46" t="n">
        <v>27048130500000</v>
      </c>
      <c r="Q25" s="46" t="n">
        <v>31202425800000</v>
      </c>
      <c r="R25" s="46" t="n">
        <v>54491885000000</v>
      </c>
      <c r="S25" s="46" t="n">
        <v>68084394560000</v>
      </c>
      <c r="T25" s="4"/>
      <c r="U25" s="4"/>
      <c r="V25" s="4"/>
      <c r="W25" s="4"/>
      <c r="X25" s="4"/>
      <c r="Y25" s="38"/>
      <c r="Z25" s="38"/>
      <c r="AA25" s="38"/>
      <c r="AB25" s="38"/>
      <c r="AC25" s="38"/>
      <c r="AD25" s="38"/>
      <c r="AE25" s="38"/>
      <c r="AF25" s="38"/>
      <c r="AG25" s="38"/>
      <c r="AH25" s="38"/>
      <c r="AI25" s="38"/>
      <c r="AJ25" s="38"/>
      <c r="AK25" s="38"/>
      <c r="AL25" s="38"/>
      <c r="AM25" s="38"/>
      <c r="AN25" s="38"/>
      <c r="AO25" s="38"/>
      <c r="AP25" s="38"/>
      <c r="AQ25" s="38"/>
    </row>
    <row r="26" customFormat="false" ht="16.5" hidden="false" customHeight="false" outlineLevel="0" collapsed="false">
      <c r="A26" s="219" t="s">
        <v>52</v>
      </c>
      <c r="B26" s="219" t="s">
        <v>52</v>
      </c>
      <c r="C26" s="49" t="s">
        <v>194</v>
      </c>
      <c r="D26" s="4"/>
      <c r="E26" s="4"/>
      <c r="F26" s="4"/>
      <c r="G26" s="4"/>
      <c r="H26" s="4"/>
      <c r="I26" s="4"/>
      <c r="J26" s="4"/>
      <c r="K26" s="4"/>
      <c r="L26" s="220" t="n">
        <v>129790800000</v>
      </c>
      <c r="M26" s="220" t="n">
        <v>137442200000</v>
      </c>
      <c r="N26" s="220" t="n">
        <v>164476100000</v>
      </c>
      <c r="O26" s="46" t="n">
        <v>0</v>
      </c>
      <c r="P26" s="46" t="n">
        <v>0</v>
      </c>
      <c r="Q26" s="46" t="n">
        <v>0</v>
      </c>
      <c r="R26" s="46" t="n">
        <v>0</v>
      </c>
      <c r="S26" s="46" t="n">
        <v>0</v>
      </c>
      <c r="T26" s="4"/>
      <c r="U26" s="4"/>
      <c r="V26" s="4"/>
      <c r="W26" s="4"/>
      <c r="X26" s="4"/>
      <c r="Y26" s="38"/>
      <c r="Z26" s="38"/>
      <c r="AA26" s="38"/>
      <c r="AB26" s="38"/>
      <c r="AC26" s="38"/>
      <c r="AD26" s="38"/>
      <c r="AE26" s="38"/>
      <c r="AF26" s="38"/>
      <c r="AG26" s="38"/>
      <c r="AH26" s="38"/>
      <c r="AI26" s="38"/>
      <c r="AJ26" s="38"/>
      <c r="AK26" s="38"/>
      <c r="AL26" s="38"/>
      <c r="AM26" s="38"/>
      <c r="AN26" s="38"/>
      <c r="AO26" s="38"/>
      <c r="AP26" s="38"/>
      <c r="AQ26" s="38"/>
    </row>
    <row r="27" customFormat="false" ht="16.5" hidden="false" customHeight="false" outlineLevel="0" collapsed="false">
      <c r="A27" s="27" t="s">
        <v>755</v>
      </c>
      <c r="B27" s="219" t="s">
        <v>756</v>
      </c>
      <c r="C27" s="49" t="s">
        <v>194</v>
      </c>
      <c r="D27" s="4"/>
      <c r="E27" s="4"/>
      <c r="F27" s="4"/>
      <c r="G27" s="4"/>
      <c r="H27" s="4"/>
      <c r="I27" s="4"/>
      <c r="J27" s="4"/>
      <c r="K27" s="4"/>
      <c r="L27" s="220" t="n">
        <v>15445105200000</v>
      </c>
      <c r="M27" s="220" t="n">
        <v>17867486000000</v>
      </c>
      <c r="N27" s="220" t="n">
        <v>22368749600000</v>
      </c>
      <c r="O27" s="46" t="n">
        <v>33875977800000</v>
      </c>
      <c r="P27" s="46" t="n">
        <v>67355148500000</v>
      </c>
      <c r="Q27" s="46" t="n">
        <v>89786572200000</v>
      </c>
      <c r="R27" s="46" t="n">
        <v>94193115500000</v>
      </c>
      <c r="S27" s="46" t="n">
        <v>117688739168000</v>
      </c>
      <c r="T27" s="4"/>
      <c r="U27" s="4"/>
      <c r="V27" s="4"/>
      <c r="W27" s="4"/>
      <c r="X27" s="4"/>
      <c r="Y27" s="38"/>
      <c r="Z27" s="38"/>
      <c r="AA27" s="38"/>
      <c r="AB27" s="38"/>
      <c r="AC27" s="38"/>
      <c r="AD27" s="38"/>
      <c r="AE27" s="38"/>
      <c r="AF27" s="38"/>
      <c r="AG27" s="38"/>
      <c r="AH27" s="38"/>
      <c r="AI27" s="38"/>
      <c r="AJ27" s="38"/>
      <c r="AK27" s="38"/>
      <c r="AL27" s="38"/>
      <c r="AM27" s="38"/>
      <c r="AN27" s="38"/>
      <c r="AO27" s="38"/>
      <c r="AP27" s="38"/>
      <c r="AQ27" s="38"/>
    </row>
    <row r="28" customFormat="false" ht="16.5" hidden="false" customHeight="false" outlineLevel="0" collapsed="false">
      <c r="A28" s="27" t="s">
        <v>757</v>
      </c>
      <c r="B28" s="219" t="s">
        <v>758</v>
      </c>
      <c r="C28" s="49" t="s">
        <v>194</v>
      </c>
      <c r="D28" s="4"/>
      <c r="E28" s="4"/>
      <c r="F28" s="4"/>
      <c r="G28" s="4"/>
      <c r="H28" s="4"/>
      <c r="I28" s="4"/>
      <c r="J28" s="4"/>
      <c r="K28" s="4"/>
      <c r="L28" s="220" t="n">
        <v>3763933200000</v>
      </c>
      <c r="M28" s="220" t="n">
        <v>4260708200000</v>
      </c>
      <c r="N28" s="220" t="n">
        <v>6085615700000</v>
      </c>
      <c r="O28" s="46" t="n">
        <v>5348838600000</v>
      </c>
      <c r="P28" s="46" t="n">
        <v>8485688000000</v>
      </c>
      <c r="Q28" s="46" t="n">
        <v>8278194600000</v>
      </c>
      <c r="R28" s="46" t="n">
        <v>5449188500000</v>
      </c>
      <c r="S28" s="46" t="n">
        <v>35014831488000</v>
      </c>
      <c r="T28" s="4"/>
      <c r="U28" s="4"/>
      <c r="V28" s="4"/>
      <c r="W28" s="4"/>
      <c r="X28" s="4"/>
      <c r="Y28" s="38"/>
      <c r="Z28" s="38"/>
      <c r="AA28" s="38"/>
      <c r="AB28" s="38"/>
      <c r="AC28" s="38"/>
      <c r="AD28" s="38"/>
      <c r="AE28" s="38"/>
      <c r="AF28" s="38"/>
      <c r="AG28" s="38"/>
      <c r="AH28" s="38"/>
      <c r="AI28" s="38"/>
      <c r="AJ28" s="38"/>
      <c r="AK28" s="38"/>
      <c r="AL28" s="38"/>
      <c r="AM28" s="38"/>
      <c r="AN28" s="38"/>
      <c r="AO28" s="38"/>
      <c r="AP28" s="38"/>
      <c r="AQ28" s="38"/>
    </row>
    <row r="29" customFormat="false" ht="16.5" hidden="false" customHeight="false" outlineLevel="0" collapsed="false">
      <c r="A29" s="19" t="s">
        <v>759</v>
      </c>
      <c r="B29" s="218" t="s">
        <v>760</v>
      </c>
      <c r="C29" s="19"/>
      <c r="D29" s="4"/>
      <c r="E29" s="4"/>
      <c r="F29" s="4"/>
      <c r="G29" s="4"/>
      <c r="H29" s="4"/>
      <c r="I29" s="4"/>
      <c r="J29" s="4"/>
      <c r="K29" s="4"/>
      <c r="L29" s="220" t="n">
        <v>12070544400000</v>
      </c>
      <c r="M29" s="220" t="n">
        <v>6184899000000</v>
      </c>
      <c r="N29" s="220" t="n">
        <v>4440854700000</v>
      </c>
      <c r="O29" s="46" t="n">
        <v>17829462000000</v>
      </c>
      <c r="P29" s="46" t="n">
        <v>26517775000000</v>
      </c>
      <c r="Q29" s="46" t="n">
        <v>29928857400000</v>
      </c>
      <c r="R29" s="46" t="n">
        <v>43593508000000</v>
      </c>
      <c r="S29" s="46" t="n">
        <v>27233757824000</v>
      </c>
      <c r="T29" s="4"/>
      <c r="U29" s="4"/>
      <c r="V29" s="4"/>
      <c r="W29" s="4"/>
      <c r="X29" s="4"/>
      <c r="Y29" s="38"/>
      <c r="Z29" s="38"/>
      <c r="AA29" s="38"/>
      <c r="AB29" s="38"/>
      <c r="AC29" s="38"/>
      <c r="AD29" s="38"/>
      <c r="AE29" s="38"/>
      <c r="AF29" s="38"/>
      <c r="AG29" s="38"/>
      <c r="AH29" s="38"/>
      <c r="AI29" s="38"/>
      <c r="AJ29" s="38"/>
      <c r="AK29" s="38"/>
      <c r="AL29" s="38"/>
      <c r="AM29" s="38"/>
      <c r="AN29" s="38"/>
      <c r="AO29" s="38"/>
      <c r="AP29" s="38"/>
      <c r="AQ29" s="38"/>
    </row>
    <row r="30" customFormat="false" ht="16.5" hidden="false" customHeight="false" outlineLevel="0" collapsed="false">
      <c r="A30" s="19" t="s">
        <v>227</v>
      </c>
      <c r="B30" s="218" t="s">
        <v>761</v>
      </c>
      <c r="C30" s="49" t="s">
        <v>191</v>
      </c>
      <c r="D30" s="4"/>
      <c r="E30" s="4"/>
      <c r="F30" s="4"/>
      <c r="G30" s="4"/>
      <c r="H30" s="4"/>
      <c r="I30" s="4"/>
      <c r="J30" s="4"/>
      <c r="K30" s="4"/>
      <c r="L30" s="220" t="n">
        <v>7527866400000</v>
      </c>
      <c r="M30" s="220" t="n">
        <v>6597225600000</v>
      </c>
      <c r="N30" s="220" t="n">
        <v>7401424500000</v>
      </c>
      <c r="O30" s="46" t="n">
        <v>8914731000000</v>
      </c>
      <c r="P30" s="46" t="n">
        <v>22274931000000</v>
      </c>
      <c r="Q30" s="46" t="n">
        <v>31839210000000</v>
      </c>
      <c r="R30" s="46" t="n">
        <v>42815052500000</v>
      </c>
      <c r="S30" s="46" t="n">
        <v>56412784064000</v>
      </c>
      <c r="T30" s="4"/>
      <c r="U30" s="4"/>
      <c r="V30" s="4"/>
      <c r="W30" s="4"/>
      <c r="X30" s="4"/>
      <c r="Y30" s="38"/>
      <c r="Z30" s="38"/>
      <c r="AA30" s="38"/>
      <c r="AB30" s="38"/>
      <c r="AC30" s="38"/>
      <c r="AD30" s="38"/>
      <c r="AE30" s="38"/>
      <c r="AF30" s="38"/>
      <c r="AG30" s="38"/>
      <c r="AH30" s="38"/>
      <c r="AI30" s="38"/>
      <c r="AJ30" s="38"/>
      <c r="AK30" s="38"/>
      <c r="AL30" s="38"/>
      <c r="AM30" s="38"/>
      <c r="AN30" s="38"/>
      <c r="AO30" s="38"/>
      <c r="AP30" s="38"/>
      <c r="AQ30" s="38"/>
    </row>
    <row r="31" customFormat="false" ht="16.5" hidden="false" customHeight="false" outlineLevel="0" collapsed="false">
      <c r="A31" s="19"/>
      <c r="B31" s="218" t="s">
        <v>762</v>
      </c>
      <c r="C31" s="19"/>
      <c r="D31" s="4"/>
      <c r="E31" s="4"/>
      <c r="F31" s="4"/>
      <c r="G31" s="4"/>
      <c r="H31" s="4"/>
      <c r="I31" s="4"/>
      <c r="J31" s="4"/>
      <c r="K31" s="4"/>
      <c r="L31" s="220" t="n">
        <v>4542678000000</v>
      </c>
      <c r="M31" s="220" t="n">
        <v>-412326600000</v>
      </c>
      <c r="N31" s="220" t="n">
        <v>-2960569800000</v>
      </c>
      <c r="O31" s="46" t="n">
        <v>9211888700000</v>
      </c>
      <c r="P31" s="46" t="n">
        <v>4773199500000</v>
      </c>
      <c r="Q31" s="46" t="n">
        <v>-1910352600000</v>
      </c>
      <c r="R31" s="46" t="n">
        <v>778455500000</v>
      </c>
      <c r="S31" s="46" t="n">
        <v>-29179026240000</v>
      </c>
      <c r="T31" s="4"/>
      <c r="U31" s="4"/>
      <c r="V31" s="4"/>
      <c r="W31" s="4"/>
      <c r="X31" s="4"/>
    </row>
    <row r="32" s="13" customFormat="true" ht="16.5" hidden="false" customHeight="false" outlineLevel="0" collapsed="false">
      <c r="A32" s="32" t="s">
        <v>556</v>
      </c>
      <c r="B32" s="224" t="s">
        <v>763</v>
      </c>
      <c r="C32" s="63" t="s">
        <v>34</v>
      </c>
      <c r="D32" s="168"/>
      <c r="E32" s="168"/>
      <c r="F32" s="168"/>
      <c r="G32" s="168"/>
      <c r="H32" s="168"/>
      <c r="I32" s="168"/>
      <c r="J32" s="168"/>
      <c r="K32" s="168"/>
      <c r="L32" s="223" t="n">
        <f aca="false">L33+L34</f>
        <v>-4672468800000</v>
      </c>
      <c r="M32" s="223" t="n">
        <f aca="false">M33+M34</f>
        <v>549768800000.002</v>
      </c>
      <c r="N32" s="223" t="n">
        <v>2960569800000</v>
      </c>
      <c r="O32" s="109" t="n">
        <v>8617573300000</v>
      </c>
      <c r="P32" s="109" t="n">
        <v>-2121422000000</v>
      </c>
      <c r="Q32" s="109" t="n">
        <v>13372468200000</v>
      </c>
      <c r="R32" s="109" t="n">
        <v>-6227644000000</v>
      </c>
      <c r="S32" s="109" t="n">
        <v>-29179026240000</v>
      </c>
      <c r="T32" s="168"/>
      <c r="U32" s="168"/>
      <c r="V32" s="168"/>
      <c r="W32" s="168"/>
      <c r="X32" s="168"/>
    </row>
    <row r="33" customFormat="false" ht="15" hidden="false" customHeight="false" outlineLevel="0" collapsed="false">
      <c r="A33" s="19" t="s">
        <v>115</v>
      </c>
      <c r="B33" s="19" t="s">
        <v>115</v>
      </c>
      <c r="C33" s="49" t="s">
        <v>242</v>
      </c>
      <c r="D33" s="4"/>
      <c r="E33" s="4"/>
      <c r="F33" s="4"/>
      <c r="G33" s="4"/>
      <c r="H33" s="4"/>
      <c r="I33" s="4"/>
      <c r="J33" s="4"/>
      <c r="K33" s="4"/>
      <c r="L33" s="220" t="n">
        <f aca="false">L44+L55</f>
        <v>-7657657200000</v>
      </c>
      <c r="M33" s="220" t="n">
        <f aca="false">M44+M55</f>
        <v>-10995376000000</v>
      </c>
      <c r="N33" s="220" t="n">
        <f aca="false">N44+N55</f>
        <v>-1644761000000</v>
      </c>
      <c r="O33" s="46"/>
      <c r="P33" s="46"/>
      <c r="Q33" s="46"/>
      <c r="R33" s="46"/>
      <c r="S33" s="46"/>
      <c r="T33" s="4"/>
      <c r="U33" s="4"/>
      <c r="V33" s="4"/>
      <c r="W33" s="4"/>
      <c r="X33" s="4"/>
    </row>
    <row r="34" customFormat="false" ht="15" hidden="false" customHeight="false" outlineLevel="0" collapsed="false">
      <c r="A34" s="19" t="s">
        <v>112</v>
      </c>
      <c r="B34" s="19" t="s">
        <v>112</v>
      </c>
      <c r="C34" s="49" t="s">
        <v>242</v>
      </c>
      <c r="D34" s="4"/>
      <c r="E34" s="4"/>
      <c r="F34" s="4"/>
      <c r="G34" s="4"/>
      <c r="H34" s="4"/>
      <c r="I34" s="4"/>
      <c r="J34" s="4"/>
      <c r="K34" s="4"/>
      <c r="L34" s="220" t="n">
        <f aca="false">L45+L56</f>
        <v>2985188400000</v>
      </c>
      <c r="M34" s="220" t="n">
        <f aca="false">M45+M56</f>
        <v>11545144800000</v>
      </c>
      <c r="N34" s="220" t="n">
        <f aca="false">N45+N56</f>
        <v>4605330800000</v>
      </c>
      <c r="O34" s="46"/>
      <c r="P34" s="46"/>
      <c r="Q34" s="46"/>
      <c r="R34" s="46"/>
      <c r="S34" s="46"/>
      <c r="T34" s="4"/>
      <c r="U34" s="4"/>
      <c r="V34" s="4"/>
      <c r="W34" s="4"/>
      <c r="X34" s="4"/>
    </row>
    <row r="35" customFormat="false" ht="16.5" hidden="false" customHeight="false" outlineLevel="0" collapsed="false">
      <c r="B35" s="30" t="s">
        <v>764</v>
      </c>
      <c r="C35" s="19"/>
      <c r="D35" s="4"/>
      <c r="E35" s="4"/>
      <c r="F35" s="4"/>
      <c r="G35" s="4"/>
      <c r="H35" s="4"/>
      <c r="I35" s="4"/>
      <c r="J35" s="4"/>
      <c r="K35" s="4"/>
      <c r="L35" s="220" t="n">
        <v>-9474728400000</v>
      </c>
      <c r="M35" s="220" t="n">
        <v>-7834205400000</v>
      </c>
      <c r="N35" s="220" t="n">
        <v>-2960569800000</v>
      </c>
      <c r="O35" s="46"/>
      <c r="P35" s="46"/>
      <c r="Q35" s="46"/>
      <c r="R35" s="46"/>
      <c r="S35" s="46"/>
      <c r="T35" s="4"/>
      <c r="U35" s="4"/>
      <c r="V35" s="4"/>
      <c r="W35" s="4"/>
      <c r="X35" s="4"/>
    </row>
    <row r="36" customFormat="false" ht="16.5" hidden="false" customHeight="false" outlineLevel="0" collapsed="false">
      <c r="B36" s="44" t="s">
        <v>765</v>
      </c>
      <c r="C36" s="19"/>
      <c r="D36" s="4"/>
      <c r="E36" s="4"/>
      <c r="F36" s="4"/>
      <c r="G36" s="4"/>
      <c r="H36" s="4"/>
      <c r="I36" s="4"/>
      <c r="J36" s="4"/>
      <c r="K36" s="4"/>
      <c r="L36" s="220" t="n">
        <v>0</v>
      </c>
      <c r="M36" s="220" t="n">
        <v>0</v>
      </c>
      <c r="N36" s="220" t="n">
        <v>0</v>
      </c>
      <c r="O36" s="46"/>
      <c r="P36" s="46"/>
      <c r="Q36" s="46"/>
      <c r="R36" s="46"/>
      <c r="S36" s="46"/>
      <c r="T36" s="4"/>
      <c r="U36" s="4"/>
      <c r="V36" s="4"/>
      <c r="W36" s="4"/>
      <c r="X36" s="4"/>
    </row>
    <row r="37" customFormat="false" ht="16.5" hidden="false" customHeight="false" outlineLevel="0" collapsed="false">
      <c r="B37" s="30" t="s">
        <v>766</v>
      </c>
      <c r="C37" s="19"/>
      <c r="D37" s="4"/>
      <c r="E37" s="4"/>
      <c r="F37" s="4"/>
      <c r="G37" s="4"/>
      <c r="H37" s="4"/>
      <c r="I37" s="4"/>
      <c r="J37" s="4"/>
      <c r="K37" s="4"/>
      <c r="L37" s="220" t="n">
        <v>0</v>
      </c>
      <c r="M37" s="220" t="n">
        <v>-1649306400000</v>
      </c>
      <c r="N37" s="220" t="n">
        <v>0</v>
      </c>
      <c r="O37" s="46"/>
      <c r="P37" s="46"/>
      <c r="Q37" s="46"/>
      <c r="R37" s="46"/>
      <c r="S37" s="46"/>
      <c r="T37" s="4"/>
      <c r="U37" s="4"/>
      <c r="V37" s="4"/>
      <c r="W37" s="4"/>
      <c r="X37" s="4"/>
    </row>
    <row r="38" customFormat="false" ht="16.5" hidden="false" customHeight="false" outlineLevel="0" collapsed="false">
      <c r="B38" s="30" t="s">
        <v>418</v>
      </c>
      <c r="C38" s="19"/>
      <c r="D38" s="4"/>
      <c r="E38" s="4"/>
      <c r="F38" s="4"/>
      <c r="G38" s="4"/>
      <c r="H38" s="4"/>
      <c r="I38" s="4"/>
      <c r="J38" s="4"/>
      <c r="K38" s="4"/>
      <c r="L38" s="220" t="n">
        <v>-7398075600000</v>
      </c>
      <c r="M38" s="220" t="n">
        <v>-7696763200000</v>
      </c>
      <c r="N38" s="220" t="n">
        <v>-986856600000</v>
      </c>
      <c r="O38" s="46"/>
      <c r="P38" s="46"/>
      <c r="Q38" s="46"/>
      <c r="R38" s="46"/>
      <c r="S38" s="46"/>
      <c r="T38" s="4"/>
      <c r="U38" s="4"/>
      <c r="V38" s="4"/>
      <c r="W38" s="4"/>
      <c r="X38" s="4"/>
    </row>
    <row r="39" customFormat="false" ht="16.5" hidden="false" customHeight="false" outlineLevel="0" collapsed="false">
      <c r="B39" s="30" t="s">
        <v>767</v>
      </c>
      <c r="C39" s="19"/>
      <c r="D39" s="4"/>
      <c r="E39" s="4"/>
      <c r="F39" s="4"/>
      <c r="G39" s="4"/>
      <c r="H39" s="4"/>
      <c r="I39" s="4"/>
      <c r="J39" s="4"/>
      <c r="K39" s="4"/>
      <c r="L39" s="220" t="n">
        <v>0</v>
      </c>
      <c r="M39" s="220" t="n">
        <v>0</v>
      </c>
      <c r="N39" s="220" t="n">
        <v>0</v>
      </c>
      <c r="O39" s="46"/>
      <c r="P39" s="46"/>
      <c r="Q39" s="46"/>
      <c r="R39" s="46"/>
      <c r="S39" s="46"/>
      <c r="T39" s="4"/>
      <c r="U39" s="4"/>
      <c r="V39" s="4"/>
      <c r="W39" s="4"/>
      <c r="X39" s="4"/>
    </row>
    <row r="40" customFormat="false" ht="16.5" hidden="false" customHeight="false" outlineLevel="0" collapsed="false">
      <c r="B40" s="30" t="s">
        <v>422</v>
      </c>
      <c r="C40" s="19"/>
      <c r="D40" s="4"/>
      <c r="E40" s="4"/>
      <c r="F40" s="4"/>
      <c r="G40" s="4"/>
      <c r="H40" s="4"/>
      <c r="I40" s="4"/>
      <c r="J40" s="4"/>
      <c r="K40" s="4"/>
      <c r="L40" s="220" t="n">
        <v>-908535600000</v>
      </c>
      <c r="M40" s="220" t="n">
        <v>-412326600000</v>
      </c>
      <c r="N40" s="220" t="n">
        <v>-986856600000</v>
      </c>
      <c r="O40" s="46"/>
      <c r="P40" s="46"/>
      <c r="Q40" s="46"/>
      <c r="R40" s="46"/>
      <c r="S40" s="46"/>
      <c r="T40" s="4"/>
      <c r="U40" s="4"/>
      <c r="V40" s="4"/>
      <c r="W40" s="4"/>
      <c r="X40" s="4"/>
    </row>
    <row r="41" customFormat="false" ht="16.5" hidden="false" customHeight="false" outlineLevel="0" collapsed="false">
      <c r="B41" s="30" t="s">
        <v>768</v>
      </c>
      <c r="C41" s="19"/>
      <c r="D41" s="4"/>
      <c r="E41" s="4"/>
      <c r="F41" s="4"/>
      <c r="G41" s="4"/>
      <c r="H41" s="4"/>
      <c r="I41" s="4"/>
      <c r="J41" s="4"/>
      <c r="K41" s="4"/>
      <c r="L41" s="220" t="n">
        <v>-1168117200000</v>
      </c>
      <c r="M41" s="220" t="n">
        <v>1924190800000</v>
      </c>
      <c r="N41" s="220" t="n">
        <v>-986856600000</v>
      </c>
      <c r="O41" s="46"/>
      <c r="P41" s="46"/>
      <c r="Q41" s="46"/>
      <c r="R41" s="46"/>
      <c r="S41" s="46"/>
      <c r="T41" s="4"/>
      <c r="U41" s="4"/>
      <c r="V41" s="4"/>
      <c r="W41" s="4"/>
      <c r="X41" s="4"/>
    </row>
    <row r="42" customFormat="false" ht="16.5" hidden="false" customHeight="false" outlineLevel="0" collapsed="false">
      <c r="B42" s="30" t="s">
        <v>417</v>
      </c>
      <c r="C42" s="19"/>
      <c r="D42" s="4"/>
      <c r="E42" s="4"/>
      <c r="F42" s="4"/>
      <c r="G42" s="4"/>
      <c r="H42" s="4"/>
      <c r="I42" s="4"/>
      <c r="J42" s="4"/>
      <c r="K42" s="4"/>
      <c r="L42" s="220" t="n">
        <v>0</v>
      </c>
      <c r="M42" s="220" t="n">
        <v>0</v>
      </c>
      <c r="N42" s="220" t="n">
        <v>0</v>
      </c>
      <c r="O42" s="46"/>
      <c r="P42" s="46"/>
      <c r="Q42" s="46"/>
      <c r="R42" s="46"/>
      <c r="S42" s="46"/>
      <c r="T42" s="4"/>
      <c r="U42" s="4"/>
      <c r="V42" s="4"/>
      <c r="W42" s="4"/>
      <c r="X42" s="4"/>
    </row>
    <row r="43" customFormat="false" ht="16.5" hidden="false" customHeight="false" outlineLevel="0" collapsed="false">
      <c r="B43" s="44" t="s">
        <v>769</v>
      </c>
      <c r="C43" s="19"/>
      <c r="D43" s="4"/>
      <c r="E43" s="4"/>
      <c r="F43" s="4"/>
      <c r="G43" s="4"/>
      <c r="H43" s="4"/>
      <c r="I43" s="4"/>
      <c r="J43" s="4"/>
      <c r="K43" s="4"/>
      <c r="L43" s="220" t="n">
        <v>0</v>
      </c>
      <c r="M43" s="220" t="n">
        <v>0</v>
      </c>
      <c r="N43" s="220" t="n">
        <v>0</v>
      </c>
      <c r="O43" s="46"/>
      <c r="P43" s="46"/>
      <c r="Q43" s="46"/>
      <c r="R43" s="46"/>
      <c r="S43" s="46"/>
      <c r="T43" s="4"/>
      <c r="U43" s="4"/>
      <c r="V43" s="4"/>
      <c r="W43" s="4"/>
      <c r="X43" s="4"/>
    </row>
    <row r="44" customFormat="false" ht="16.5" hidden="false" customHeight="false" outlineLevel="0" collapsed="false">
      <c r="B44" s="30" t="s">
        <v>199</v>
      </c>
      <c r="C44" s="19"/>
      <c r="D44" s="4"/>
      <c r="E44" s="4"/>
      <c r="F44" s="4"/>
      <c r="G44" s="4"/>
      <c r="H44" s="4"/>
      <c r="I44" s="4"/>
      <c r="J44" s="4"/>
      <c r="K44" s="4"/>
      <c r="L44" s="220" t="n">
        <v>-9474728400000</v>
      </c>
      <c r="M44" s="220" t="n">
        <v>-6184899000000</v>
      </c>
      <c r="N44" s="220" t="n">
        <v>-2960569800000</v>
      </c>
      <c r="O44" s="46"/>
      <c r="P44" s="46"/>
      <c r="Q44" s="46"/>
      <c r="R44" s="46"/>
      <c r="S44" s="46"/>
      <c r="T44" s="4"/>
      <c r="U44" s="4"/>
      <c r="V44" s="4"/>
      <c r="W44" s="4"/>
      <c r="X44" s="4"/>
    </row>
    <row r="45" customFormat="false" ht="16.5" hidden="false" customHeight="false" outlineLevel="0" collapsed="false">
      <c r="B45" s="30" t="s">
        <v>202</v>
      </c>
      <c r="C45" s="19"/>
      <c r="D45" s="4"/>
      <c r="E45" s="4"/>
      <c r="F45" s="4"/>
      <c r="G45" s="4"/>
      <c r="H45" s="4"/>
      <c r="I45" s="4"/>
      <c r="J45" s="4"/>
      <c r="K45" s="4"/>
      <c r="L45" s="220" t="n">
        <v>0</v>
      </c>
      <c r="M45" s="220" t="n">
        <v>-1649306400000</v>
      </c>
      <c r="N45" s="220" t="n">
        <v>0</v>
      </c>
      <c r="O45" s="46"/>
      <c r="P45" s="46"/>
      <c r="Q45" s="46"/>
      <c r="R45" s="46"/>
      <c r="S45" s="46"/>
      <c r="T45" s="4"/>
      <c r="U45" s="4"/>
      <c r="V45" s="4"/>
      <c r="W45" s="4"/>
      <c r="X45" s="4"/>
    </row>
    <row r="46" customFormat="false" ht="16.5" hidden="false" customHeight="false" outlineLevel="0" collapsed="false">
      <c r="B46" s="30" t="s">
        <v>770</v>
      </c>
      <c r="C46" s="19"/>
      <c r="D46" s="4"/>
      <c r="E46" s="4"/>
      <c r="F46" s="4"/>
      <c r="G46" s="4"/>
      <c r="H46" s="4"/>
      <c r="I46" s="4"/>
      <c r="J46" s="4"/>
      <c r="K46" s="4"/>
      <c r="L46" s="220" t="n">
        <v>4932050400000</v>
      </c>
      <c r="M46" s="220" t="n">
        <v>8383974200000</v>
      </c>
      <c r="N46" s="220" t="n">
        <v>5921139600000</v>
      </c>
      <c r="O46" s="46"/>
      <c r="P46" s="46"/>
      <c r="Q46" s="46"/>
      <c r="R46" s="46"/>
      <c r="S46" s="46"/>
      <c r="T46" s="4"/>
      <c r="U46" s="4"/>
      <c r="V46" s="4"/>
      <c r="W46" s="4"/>
      <c r="X46" s="4"/>
    </row>
    <row r="47" customFormat="false" ht="16.5" hidden="false" customHeight="false" outlineLevel="0" collapsed="false">
      <c r="B47" s="44" t="s">
        <v>765</v>
      </c>
      <c r="C47" s="19"/>
      <c r="D47" s="4"/>
      <c r="E47" s="4"/>
      <c r="F47" s="4"/>
      <c r="G47" s="4"/>
      <c r="H47" s="4"/>
      <c r="I47" s="4"/>
      <c r="J47" s="4"/>
      <c r="K47" s="4"/>
      <c r="L47" s="220" t="n">
        <v>0</v>
      </c>
      <c r="M47" s="220" t="n">
        <v>0</v>
      </c>
      <c r="N47" s="220" t="n">
        <v>0</v>
      </c>
      <c r="O47" s="46"/>
      <c r="P47" s="46"/>
      <c r="Q47" s="46"/>
      <c r="R47" s="46"/>
      <c r="S47" s="46"/>
      <c r="T47" s="4"/>
      <c r="U47" s="4"/>
      <c r="V47" s="4"/>
      <c r="W47" s="4"/>
      <c r="X47" s="4"/>
    </row>
    <row r="48" customFormat="false" ht="16.5" hidden="false" customHeight="false" outlineLevel="0" collapsed="false">
      <c r="B48" s="30" t="s">
        <v>771</v>
      </c>
      <c r="C48" s="19"/>
      <c r="D48" s="4"/>
      <c r="E48" s="4"/>
      <c r="F48" s="4"/>
      <c r="G48" s="4"/>
      <c r="H48" s="4"/>
      <c r="I48" s="4"/>
      <c r="J48" s="4"/>
      <c r="K48" s="4"/>
      <c r="L48" s="220" t="n">
        <v>0</v>
      </c>
      <c r="M48" s="220" t="n">
        <v>1649306400000</v>
      </c>
      <c r="N48" s="220" t="n">
        <v>0</v>
      </c>
      <c r="O48" s="46"/>
      <c r="P48" s="46"/>
      <c r="Q48" s="46"/>
      <c r="R48" s="46"/>
      <c r="S48" s="46"/>
      <c r="T48" s="4"/>
      <c r="U48" s="4"/>
      <c r="V48" s="4"/>
      <c r="W48" s="4"/>
      <c r="X48" s="4"/>
    </row>
    <row r="49" customFormat="false" ht="16.5" hidden="false" customHeight="false" outlineLevel="0" collapsed="false">
      <c r="B49" s="30" t="s">
        <v>418</v>
      </c>
      <c r="C49" s="19"/>
      <c r="D49" s="4"/>
      <c r="E49" s="4"/>
      <c r="F49" s="4"/>
      <c r="G49" s="4"/>
      <c r="H49" s="4"/>
      <c r="I49" s="4"/>
      <c r="J49" s="4"/>
      <c r="K49" s="4"/>
      <c r="L49" s="220" t="n">
        <v>0</v>
      </c>
      <c r="M49" s="220" t="n">
        <v>0</v>
      </c>
      <c r="N49" s="220" t="n">
        <v>0</v>
      </c>
      <c r="O49" s="46"/>
      <c r="P49" s="46"/>
      <c r="Q49" s="46"/>
      <c r="R49" s="46"/>
      <c r="S49" s="46"/>
      <c r="T49" s="4"/>
      <c r="U49" s="4"/>
      <c r="V49" s="4"/>
      <c r="W49" s="4"/>
      <c r="X49" s="4"/>
    </row>
    <row r="50" customFormat="false" ht="16.5" hidden="false" customHeight="false" outlineLevel="0" collapsed="false">
      <c r="B50" s="30" t="s">
        <v>767</v>
      </c>
      <c r="C50" s="19"/>
      <c r="D50" s="4"/>
      <c r="E50" s="4"/>
      <c r="F50" s="4"/>
      <c r="G50" s="4"/>
      <c r="H50" s="4"/>
      <c r="I50" s="4"/>
      <c r="J50" s="4"/>
      <c r="K50" s="4"/>
      <c r="L50" s="220" t="n">
        <v>1687280400000</v>
      </c>
      <c r="M50" s="220" t="n">
        <v>-2336517400000</v>
      </c>
      <c r="N50" s="220" t="n">
        <v>6085615700000</v>
      </c>
      <c r="O50" s="46"/>
      <c r="P50" s="46"/>
      <c r="Q50" s="46"/>
      <c r="R50" s="46"/>
      <c r="S50" s="46"/>
      <c r="T50" s="4"/>
      <c r="U50" s="4"/>
      <c r="V50" s="4"/>
      <c r="W50" s="4"/>
      <c r="X50" s="4"/>
    </row>
    <row r="51" customFormat="false" ht="16.5" hidden="false" customHeight="false" outlineLevel="0" collapsed="false">
      <c r="B51" s="30" t="s">
        <v>422</v>
      </c>
      <c r="C51" s="19"/>
      <c r="D51" s="4"/>
      <c r="E51" s="4"/>
      <c r="F51" s="4"/>
      <c r="G51" s="4"/>
      <c r="H51" s="4"/>
      <c r="I51" s="4"/>
      <c r="J51" s="4"/>
      <c r="K51" s="4"/>
      <c r="L51" s="220" t="n">
        <v>3114979200000</v>
      </c>
      <c r="M51" s="220" t="n">
        <v>8933743000000</v>
      </c>
      <c r="N51" s="220" t="n">
        <v>-164476100000</v>
      </c>
      <c r="O51" s="46"/>
      <c r="P51" s="46"/>
      <c r="Q51" s="46"/>
      <c r="R51" s="46"/>
      <c r="S51" s="46"/>
      <c r="T51" s="4"/>
      <c r="U51" s="4"/>
      <c r="V51" s="4"/>
      <c r="W51" s="4"/>
      <c r="X51" s="4"/>
    </row>
    <row r="52" customFormat="false" ht="16.5" hidden="false" customHeight="false" outlineLevel="0" collapsed="false">
      <c r="B52" s="30" t="s">
        <v>768</v>
      </c>
      <c r="C52" s="19"/>
      <c r="D52" s="4"/>
      <c r="E52" s="4"/>
      <c r="F52" s="4"/>
      <c r="G52" s="4"/>
      <c r="H52" s="4"/>
      <c r="I52" s="4"/>
      <c r="J52" s="4"/>
      <c r="K52" s="4"/>
      <c r="L52" s="220" t="n">
        <v>0</v>
      </c>
      <c r="M52" s="220" t="n">
        <v>0</v>
      </c>
      <c r="N52" s="220" t="n">
        <v>0</v>
      </c>
      <c r="O52" s="46"/>
      <c r="P52" s="46"/>
      <c r="Q52" s="46"/>
      <c r="R52" s="46"/>
      <c r="S52" s="46"/>
      <c r="T52" s="4"/>
      <c r="U52" s="4"/>
      <c r="V52" s="4"/>
      <c r="W52" s="4"/>
      <c r="X52" s="4"/>
    </row>
    <row r="53" customFormat="false" ht="16.5" hidden="false" customHeight="false" outlineLevel="0" collapsed="false">
      <c r="B53" s="30" t="s">
        <v>392</v>
      </c>
      <c r="C53" s="19"/>
      <c r="D53" s="4"/>
      <c r="E53" s="4"/>
      <c r="F53" s="4"/>
      <c r="G53" s="4"/>
      <c r="H53" s="4"/>
      <c r="I53" s="4"/>
      <c r="J53" s="4"/>
      <c r="K53" s="4"/>
      <c r="L53" s="220" t="n">
        <v>0</v>
      </c>
      <c r="M53" s="220" t="n">
        <v>0</v>
      </c>
      <c r="N53" s="220" t="n">
        <v>0</v>
      </c>
      <c r="O53" s="46"/>
      <c r="P53" s="46"/>
      <c r="Q53" s="46"/>
      <c r="R53" s="46"/>
      <c r="S53" s="46"/>
      <c r="T53" s="4"/>
      <c r="U53" s="4"/>
      <c r="V53" s="4"/>
      <c r="W53" s="4"/>
      <c r="X53" s="4"/>
    </row>
    <row r="54" customFormat="false" ht="16.5" hidden="false" customHeight="false" outlineLevel="0" collapsed="false">
      <c r="B54" s="44" t="s">
        <v>769</v>
      </c>
      <c r="C54" s="19"/>
      <c r="D54" s="4"/>
      <c r="E54" s="4"/>
      <c r="F54" s="4"/>
      <c r="G54" s="4"/>
      <c r="H54" s="4"/>
      <c r="I54" s="4"/>
      <c r="J54" s="4"/>
      <c r="K54" s="4"/>
      <c r="L54" s="220" t="n">
        <v>0</v>
      </c>
      <c r="M54" s="220" t="n">
        <v>0</v>
      </c>
      <c r="N54" s="220" t="n">
        <v>0</v>
      </c>
      <c r="O54" s="46"/>
      <c r="P54" s="46"/>
      <c r="Q54" s="46"/>
      <c r="R54" s="46"/>
      <c r="S54" s="46"/>
      <c r="T54" s="4"/>
      <c r="U54" s="4"/>
      <c r="V54" s="4"/>
      <c r="W54" s="4"/>
      <c r="X54" s="4"/>
    </row>
    <row r="55" customFormat="false" ht="16.5" hidden="false" customHeight="false" outlineLevel="0" collapsed="false">
      <c r="B55" s="30" t="s">
        <v>199</v>
      </c>
      <c r="C55" s="19"/>
      <c r="D55" s="4"/>
      <c r="E55" s="4"/>
      <c r="F55" s="4"/>
      <c r="G55" s="4"/>
      <c r="H55" s="4"/>
      <c r="I55" s="4"/>
      <c r="J55" s="4"/>
      <c r="K55" s="4"/>
      <c r="L55" s="220" t="n">
        <v>1817071200000</v>
      </c>
      <c r="M55" s="220" t="n">
        <v>-4810477000000</v>
      </c>
      <c r="N55" s="220" t="n">
        <v>1315808800000</v>
      </c>
      <c r="O55" s="46"/>
      <c r="P55" s="46"/>
      <c r="Q55" s="46"/>
      <c r="R55" s="46"/>
      <c r="S55" s="46"/>
      <c r="T55" s="4"/>
      <c r="U55" s="4"/>
      <c r="V55" s="4"/>
      <c r="W55" s="4"/>
      <c r="X55" s="4"/>
    </row>
    <row r="56" customFormat="false" ht="16.5" hidden="false" customHeight="false" outlineLevel="0" collapsed="false">
      <c r="B56" s="30" t="s">
        <v>202</v>
      </c>
      <c r="C56" s="19"/>
      <c r="D56" s="4"/>
      <c r="E56" s="4"/>
      <c r="F56" s="4"/>
      <c r="G56" s="4"/>
      <c r="H56" s="4"/>
      <c r="I56" s="4"/>
      <c r="J56" s="4"/>
      <c r="K56" s="4"/>
      <c r="L56" s="220" t="n">
        <v>2985188400000</v>
      </c>
      <c r="M56" s="220" t="n">
        <v>13194451200000</v>
      </c>
      <c r="N56" s="220" t="n">
        <v>4605330800000</v>
      </c>
      <c r="O56" s="46"/>
      <c r="P56" s="46"/>
      <c r="Q56" s="46"/>
      <c r="R56" s="46"/>
      <c r="S56" s="46"/>
      <c r="T56" s="4"/>
      <c r="U56" s="4"/>
      <c r="V56" s="4"/>
      <c r="W56" s="4"/>
      <c r="X56" s="4"/>
    </row>
    <row r="57" customFormat="false" ht="15" hidden="false" customHeight="false" outlineLevel="0" collapsed="false">
      <c r="B57" s="19"/>
      <c r="C57" s="19"/>
      <c r="D57" s="4"/>
      <c r="E57" s="4"/>
      <c r="F57" s="4"/>
      <c r="G57" s="4"/>
      <c r="H57" s="4"/>
      <c r="I57" s="4"/>
      <c r="J57" s="4"/>
      <c r="K57" s="4"/>
      <c r="L57" s="4"/>
      <c r="M57" s="4"/>
      <c r="N57" s="4"/>
      <c r="O57" s="4"/>
      <c r="P57" s="4"/>
      <c r="Q57" s="4"/>
      <c r="R57" s="4"/>
      <c r="S57" s="4"/>
      <c r="T57" s="4"/>
      <c r="U57" s="4"/>
      <c r="V57" s="4"/>
      <c r="W57" s="4"/>
      <c r="X57" s="4"/>
    </row>
    <row r="58" customFormat="false" ht="15" hidden="false" customHeight="false" outlineLevel="0" collapsed="false">
      <c r="B58" s="19"/>
      <c r="C58" s="19"/>
      <c r="D58" s="4"/>
      <c r="E58" s="4"/>
      <c r="F58" s="4"/>
      <c r="G58" s="4"/>
      <c r="H58" s="4"/>
      <c r="I58" s="4"/>
      <c r="J58" s="4"/>
      <c r="K58" s="4"/>
      <c r="L58" s="0" t="s">
        <v>128</v>
      </c>
      <c r="M58" s="0" t="s">
        <v>128</v>
      </c>
      <c r="N58" s="0" t="s">
        <v>128</v>
      </c>
      <c r="O58" s="0" t="s">
        <v>128</v>
      </c>
      <c r="P58" s="0" t="s">
        <v>128</v>
      </c>
      <c r="Q58" s="0" t="s">
        <v>128</v>
      </c>
      <c r="R58" s="0" t="s">
        <v>128</v>
      </c>
      <c r="S58" s="0" t="s">
        <v>128</v>
      </c>
      <c r="T58" s="4"/>
      <c r="U58" s="4"/>
      <c r="V58" s="4"/>
      <c r="W58" s="4"/>
      <c r="X58" s="4"/>
    </row>
    <row r="60" customFormat="false" ht="15" hidden="false" customHeight="false" outlineLevel="0" collapsed="false">
      <c r="B60" s="0" t="s">
        <v>772</v>
      </c>
      <c r="L60" s="55" t="n">
        <f aca="false">L6-L7-L16</f>
        <v>0</v>
      </c>
      <c r="M60" s="55" t="n">
        <f aca="false">M6-M7-M16</f>
        <v>0</v>
      </c>
      <c r="N60" s="55" t="n">
        <f aca="false">N6-N7-N16</f>
        <v>0</v>
      </c>
      <c r="O60" s="55" t="n">
        <f aca="false">O6-O7-O16</f>
        <v>0</v>
      </c>
      <c r="P60" s="55" t="n">
        <f aca="false">P6-P7-P16</f>
        <v>0</v>
      </c>
      <c r="Q60" s="55" t="n">
        <f aca="false">Q6-Q7-Q16</f>
        <v>0</v>
      </c>
      <c r="R60" s="55" t="n">
        <f aca="false">R6-R7-R16</f>
        <v>0</v>
      </c>
      <c r="S60" s="55" t="n">
        <f aca="false">S6-S7-S16</f>
        <v>0</v>
      </c>
    </row>
    <row r="61" customFormat="false" ht="15" hidden="false" customHeight="false" outlineLevel="0" collapsed="false">
      <c r="B61" s="0" t="s">
        <v>773</v>
      </c>
      <c r="L61" s="55" t="n">
        <f aca="false">L7-L8-L14-L15</f>
        <v>0</v>
      </c>
      <c r="M61" s="55" t="n">
        <f aca="false">M7-M8-M14-M15</f>
        <v>0</v>
      </c>
      <c r="N61" s="55" t="n">
        <f aca="false">N7-N8-N14-N15</f>
        <v>0</v>
      </c>
      <c r="O61" s="55" t="n">
        <f aca="false">O7-O8-O14-O15</f>
        <v>0</v>
      </c>
      <c r="P61" s="55" t="n">
        <f aca="false">P7-P8-P14-P15</f>
        <v>0</v>
      </c>
      <c r="Q61" s="55" t="n">
        <f aca="false">Q7-Q8-Q14-Q15</f>
        <v>0</v>
      </c>
      <c r="R61" s="55" t="n">
        <f aca="false">R7-R8-R14-R15</f>
        <v>0</v>
      </c>
      <c r="S61" s="55" t="n">
        <f aca="false">S7-S8-S14-S15</f>
        <v>0</v>
      </c>
    </row>
    <row r="62" customFormat="false" ht="15" hidden="false" customHeight="false" outlineLevel="0" collapsed="false">
      <c r="B62" s="0" t="s">
        <v>427</v>
      </c>
      <c r="L62" s="55" t="n">
        <f aca="false">L8-L9-L10-L11-L12-L13</f>
        <v>0</v>
      </c>
      <c r="M62" s="55" t="n">
        <f aca="false">M8-M9-M10-M11-M12-M13</f>
        <v>0.0078125</v>
      </c>
      <c r="N62" s="55" t="n">
        <f aca="false">N8-N9-N10-N11-N12-N13</f>
        <v>0</v>
      </c>
      <c r="O62" s="55" t="n">
        <f aca="false">O8-O9-O10-O11-O12-O13</f>
        <v>0</v>
      </c>
      <c r="P62" s="55" t="n">
        <f aca="false">P8-P9-P10-P11-P12-P13</f>
        <v>0</v>
      </c>
      <c r="Q62" s="55" t="n">
        <f aca="false">Q8-Q9-Q10-Q11-Q12-Q13</f>
        <v>0</v>
      </c>
      <c r="R62" s="55" t="n">
        <f aca="false">R8-R9-R10-R11-R12-R13</f>
        <v>0</v>
      </c>
      <c r="S62" s="55" t="n">
        <f aca="false">S8-S9-S10-S11-S12-S13</f>
        <v>0</v>
      </c>
    </row>
    <row r="63" customFormat="false" ht="15" hidden="false" customHeight="false" outlineLevel="0" collapsed="false">
      <c r="B63" s="0" t="s">
        <v>774</v>
      </c>
      <c r="L63" s="55" t="n">
        <f aca="false">L17-L18-L30</f>
        <v>0</v>
      </c>
      <c r="M63" s="55" t="n">
        <f aca="false">M17-M18-M30</f>
        <v>0</v>
      </c>
      <c r="N63" s="55" t="n">
        <f aca="false">N17-N18-N30</f>
        <v>0</v>
      </c>
      <c r="O63" s="55" t="n">
        <f aca="false">O17-O18-O30</f>
        <v>0</v>
      </c>
      <c r="P63" s="55" t="n">
        <f aca="false">P17-P18-P30</f>
        <v>0</v>
      </c>
      <c r="Q63" s="55" t="n">
        <f aca="false">Q17-Q18-Q30</f>
        <v>0</v>
      </c>
      <c r="R63" s="55" t="n">
        <f aca="false">R17-R18-R30</f>
        <v>0</v>
      </c>
      <c r="S63" s="55" t="n">
        <f aca="false">S17-S18-S30</f>
        <v>0</v>
      </c>
    </row>
    <row r="64" customFormat="false" ht="15" hidden="false" customHeight="false" outlineLevel="0" collapsed="false">
      <c r="B64" s="0" t="s">
        <v>775</v>
      </c>
      <c r="L64" s="55" t="n">
        <f aca="false">L18-L19-L22-L24-L25-L26-L27-L28-L23</f>
        <v>0</v>
      </c>
      <c r="M64" s="55" t="n">
        <f aca="false">M18-M19-M22-M24-M25-M26-M27-M28-M23</f>
        <v>0</v>
      </c>
      <c r="N64" s="55" t="n">
        <f aca="false">N18-N19-N22-N24-N25-N26-N27-N28-N23</f>
        <v>0</v>
      </c>
      <c r="O64" s="55" t="n">
        <f aca="false">O18-O19-O22-O24-O25-O26-O27-O28-O23</f>
        <v>0</v>
      </c>
      <c r="P64" s="55" t="n">
        <f aca="false">P18-P19-P22-P24-P25-P26-P27-P28-P23</f>
        <v>0</v>
      </c>
      <c r="Q64" s="55" t="n">
        <f aca="false">Q18-Q19-Q22-Q24-Q25-Q26-Q27-Q28-Q23</f>
        <v>0.015625</v>
      </c>
      <c r="R64" s="55" t="n">
        <f aca="false">R18-R19-R22-R24-R25-R26-R27-R28-R23</f>
        <v>0.015625</v>
      </c>
      <c r="S64" s="55" t="n">
        <f aca="false">S18-S19-S22-S24-S25-S26-S27-S28-S23</f>
        <v>0</v>
      </c>
    </row>
    <row r="65" customFormat="false" ht="15" hidden="false" customHeight="false" outlineLevel="0" collapsed="false">
      <c r="B65" s="0" t="s">
        <v>776</v>
      </c>
      <c r="L65" s="55" t="n">
        <f aca="false">L19-L20-L21</f>
        <v>0</v>
      </c>
      <c r="M65" s="55" t="n">
        <f aca="false">M19-M20-M21</f>
        <v>0</v>
      </c>
      <c r="N65" s="55" t="n">
        <f aca="false">N19-N20-N21</f>
        <v>0</v>
      </c>
      <c r="O65" s="55" t="n">
        <f aca="false">O19-O20-O21</f>
        <v>0</v>
      </c>
      <c r="P65" s="55" t="n">
        <f aca="false">P19-P20-P21</f>
        <v>0</v>
      </c>
      <c r="Q65" s="55" t="n">
        <f aca="false">Q19-Q20-Q21</f>
        <v>0</v>
      </c>
      <c r="R65" s="55" t="n">
        <f aca="false">R19-R20-R21</f>
        <v>0</v>
      </c>
      <c r="S65" s="55" t="n">
        <f aca="false">S19-S20-S21</f>
        <v>0</v>
      </c>
    </row>
    <row r="66" customFormat="false" ht="15" hidden="false" customHeight="false" outlineLevel="0" collapsed="false">
      <c r="B66" s="0" t="s">
        <v>433</v>
      </c>
      <c r="L66" s="55" t="n">
        <f aca="false">L32-L33-L34</f>
        <v>0</v>
      </c>
      <c r="M66" s="55" t="n">
        <f aca="false">M32-M33-M34</f>
        <v>0</v>
      </c>
      <c r="N66" s="55" t="n">
        <f aca="false">N32-N33-N34</f>
        <v>0</v>
      </c>
      <c r="O66" s="56" t="n">
        <f aca="false">O32-O35-O46</f>
        <v>8617573300000</v>
      </c>
      <c r="P66" s="56" t="n">
        <f aca="false">P32-P35-P46</f>
        <v>-2121422000000</v>
      </c>
      <c r="Q66" s="56" t="n">
        <f aca="false">Q32-Q35-Q46</f>
        <v>13372468200000</v>
      </c>
      <c r="R66" s="56" t="n">
        <f aca="false">R32-R35-R46</f>
        <v>-6227644000000</v>
      </c>
      <c r="S66" s="56" t="n">
        <f aca="false">S32-S35-S46</f>
        <v>-29179026240000</v>
      </c>
    </row>
    <row r="69" customFormat="false" ht="15.75" hidden="false" customHeight="false" outlineLevel="0" collapsed="false">
      <c r="K69" s="55"/>
    </row>
    <row r="70" customFormat="false" ht="15.75" hidden="false" customHeight="false" outlineLevel="0" collapsed="false">
      <c r="B70" s="0" t="s">
        <v>586</v>
      </c>
      <c r="D70" s="214" t="n">
        <v>9133812000000</v>
      </c>
      <c r="E70" s="95" t="n">
        <v>17173162000000</v>
      </c>
      <c r="F70" s="95" t="n">
        <v>26138268000000</v>
      </c>
      <c r="G70" s="95" t="n">
        <v>36564791000000</v>
      </c>
      <c r="H70" s="95" t="n">
        <v>49991816000000</v>
      </c>
      <c r="I70" s="95" t="n">
        <v>65067100000000</v>
      </c>
      <c r="J70" s="95" t="n">
        <v>79267000000000</v>
      </c>
      <c r="K70" s="95" t="n">
        <v>97165300000000</v>
      </c>
      <c r="L70" s="95" t="n">
        <v>129790800000000</v>
      </c>
      <c r="M70" s="95" t="n">
        <v>137442200000000</v>
      </c>
      <c r="N70" s="95" t="n">
        <v>164476100000000</v>
      </c>
      <c r="O70" s="95" t="n">
        <v>297157700000000</v>
      </c>
      <c r="P70" s="95" t="n">
        <v>530355500000000</v>
      </c>
      <c r="Q70" s="95" t="n">
        <v>636784200000000</v>
      </c>
      <c r="R70" s="96" t="n">
        <v>778455500000000</v>
      </c>
      <c r="S70" s="96" t="n">
        <v>972634208000000</v>
      </c>
      <c r="T70" s="96" t="n">
        <v>1169572316000000</v>
      </c>
      <c r="U70" s="96" t="n">
        <v>1359663990000000</v>
      </c>
      <c r="V70" s="96" t="n">
        <v>1583368067000000</v>
      </c>
      <c r="W70" s="96" t="n">
        <v>1839573050000000</v>
      </c>
      <c r="X70" s="215" t="n">
        <v>2142153117000000</v>
      </c>
    </row>
    <row r="71" customFormat="false" ht="15" hidden="false" customHeight="false" outlineLevel="0" collapsed="false">
      <c r="B71" s="0" t="s">
        <v>335</v>
      </c>
      <c r="L71" s="0" t="n">
        <f aca="false">(L6/L70)*100</f>
        <v>52</v>
      </c>
      <c r="M71" s="0" t="n">
        <f aca="false">(M6/M70)*100</f>
        <v>47.3</v>
      </c>
      <c r="N71" s="0" t="n">
        <f aca="false">(N6/N70)*100</f>
        <v>42.9</v>
      </c>
      <c r="O71" s="0" t="n">
        <f aca="false">(O6/O70)*100</f>
        <v>39.9</v>
      </c>
      <c r="P71" s="0" t="n">
        <f aca="false">(P6/P70)*100</f>
        <v>42.1</v>
      </c>
      <c r="Q71" s="0" t="n">
        <f aca="false">(Q6/Q70)*100</f>
        <v>42.8</v>
      </c>
      <c r="R71" s="0" t="n">
        <f aca="false">(R6/R70)*100</f>
        <v>40.3</v>
      </c>
      <c r="S71" s="0" t="n">
        <f aca="false">(S6/S70)*100</f>
        <v>41.3</v>
      </c>
    </row>
    <row r="72" customFormat="false" ht="15" hidden="false" customHeight="false" outlineLevel="0" collapsed="false">
      <c r="B72" s="0" t="s">
        <v>141</v>
      </c>
      <c r="L72" s="0" t="n">
        <f aca="false">(L17/L70)*100</f>
        <v>48.5</v>
      </c>
      <c r="M72" s="0" t="n">
        <f aca="false">(M17/M70)*100</f>
        <v>47.5</v>
      </c>
      <c r="N72" s="0" t="n">
        <f aca="false">(N17/N70)*100</f>
        <v>44.8</v>
      </c>
      <c r="O72" s="0" t="n">
        <f aca="false">(O17/O70)*100</f>
        <v>36.8</v>
      </c>
      <c r="P72" s="0" t="n">
        <f aca="false">(P17/P70)*100</f>
        <v>41.2</v>
      </c>
      <c r="Q72" s="0" t="n">
        <f aca="false">(Q17/Q70)*100</f>
        <v>43.2</v>
      </c>
      <c r="R72" s="0" t="n">
        <f aca="false">(R17/R70)*100</f>
        <v>40.2</v>
      </c>
      <c r="S72" s="0" t="n">
        <f aca="false">(S17/S70)*100</f>
        <v>44.2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B8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D4" activeCellId="0" sqref="D4"/>
    </sheetView>
  </sheetViews>
  <sheetFormatPr defaultRowHeight="15"/>
  <cols>
    <col collapsed="false" hidden="false" max="1" min="1" style="0" width="27.8061224489796"/>
    <col collapsed="false" hidden="false" max="2" min="2" style="0" width="44.2755102040816"/>
    <col collapsed="false" hidden="false" max="3" min="3" style="0" width="23.219387755102"/>
    <col collapsed="false" hidden="false" max="6" min="4" style="0" width="16.3316326530612"/>
    <col collapsed="false" hidden="false" max="7" min="7" style="0" width="18.2244897959184"/>
    <col collapsed="false" hidden="false" max="23" min="8" style="0" width="16.3316326530612"/>
    <col collapsed="false" hidden="false" max="25" min="24" style="0" width="8.50510204081633"/>
    <col collapsed="false" hidden="false" max="26" min="26" style="0" width="20.1122448979592"/>
    <col collapsed="false" hidden="false" max="34" min="27" style="0" width="12.4183673469388"/>
    <col collapsed="false" hidden="false" max="1025" min="35" style="0" width="8.50510204081633"/>
  </cols>
  <sheetData>
    <row r="1" customFormat="false" ht="15" hidden="false" customHeight="false" outlineLevel="0" collapsed="false">
      <c r="A1" s="1" t="s">
        <v>777</v>
      </c>
      <c r="B1" s="2" t="s">
        <v>778</v>
      </c>
      <c r="C1" s="2"/>
      <c r="D1" s="3"/>
      <c r="E1" s="3"/>
      <c r="F1" s="3"/>
      <c r="G1" s="3"/>
      <c r="H1" s="3"/>
      <c r="I1" s="3"/>
      <c r="J1" s="3"/>
      <c r="K1" s="3"/>
      <c r="L1" s="3"/>
      <c r="M1" s="3"/>
      <c r="N1" s="4"/>
      <c r="O1" s="4"/>
      <c r="P1" s="4"/>
      <c r="Q1" s="5"/>
      <c r="R1" s="4"/>
      <c r="S1" s="4"/>
      <c r="T1" s="4"/>
      <c r="U1" s="4"/>
      <c r="V1" s="4"/>
      <c r="W1" s="4"/>
    </row>
    <row r="2" customFormat="false" ht="15" hidden="false" customHeight="false" outlineLevel="0" collapsed="false">
      <c r="B2" s="7" t="s">
        <v>779</v>
      </c>
      <c r="C2" s="7"/>
      <c r="D2" s="4"/>
      <c r="E2" s="4"/>
      <c r="F2" s="4"/>
      <c r="G2" s="4"/>
      <c r="H2" s="4"/>
      <c r="I2" s="4"/>
      <c r="J2" s="4"/>
      <c r="K2" s="4"/>
      <c r="L2" s="4"/>
      <c r="M2" s="4"/>
      <c r="N2" s="4"/>
      <c r="O2" s="4"/>
      <c r="P2" s="4"/>
      <c r="Q2" s="8"/>
      <c r="R2" s="9"/>
      <c r="S2" s="10"/>
      <c r="T2" s="4"/>
      <c r="U2" s="4"/>
      <c r="V2" s="4"/>
      <c r="W2" s="4"/>
    </row>
    <row r="3" customFormat="false" ht="15" hidden="false" customHeight="false" outlineLevel="0" collapsed="false">
      <c r="B3" s="11" t="s">
        <v>3</v>
      </c>
      <c r="C3" s="11"/>
      <c r="D3" s="0" t="n">
        <v>1999</v>
      </c>
      <c r="E3" s="4" t="n">
        <v>2000</v>
      </c>
      <c r="F3" s="4" t="n">
        <v>2001</v>
      </c>
      <c r="G3" s="225"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225" t="s">
        <v>7</v>
      </c>
      <c r="G4" s="4" t="s">
        <v>8</v>
      </c>
      <c r="H4" s="4" t="s">
        <v>9</v>
      </c>
      <c r="I4" s="4" t="s">
        <v>10</v>
      </c>
      <c r="J4" s="225" t="s">
        <v>12</v>
      </c>
      <c r="K4" s="4" t="s">
        <v>13</v>
      </c>
      <c r="L4" s="4" t="s">
        <v>14</v>
      </c>
      <c r="M4" s="4" t="s">
        <v>15</v>
      </c>
      <c r="N4" s="4" t="s">
        <v>16</v>
      </c>
      <c r="O4" s="4" t="s">
        <v>17</v>
      </c>
      <c r="P4" s="4" t="s">
        <v>18</v>
      </c>
      <c r="Q4" s="5" t="s">
        <v>19</v>
      </c>
      <c r="R4" s="4" t="s">
        <v>20</v>
      </c>
      <c r="S4" s="4" t="s">
        <v>21</v>
      </c>
      <c r="T4" s="4" t="s">
        <v>22</v>
      </c>
      <c r="U4" s="4" t="s">
        <v>23</v>
      </c>
      <c r="V4" s="4" t="s">
        <v>24</v>
      </c>
      <c r="W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4" t="s">
        <v>29</v>
      </c>
      <c r="N5" s="4" t="s">
        <v>28</v>
      </c>
      <c r="O5" s="4" t="s">
        <v>28</v>
      </c>
      <c r="P5" s="4" t="s">
        <v>28</v>
      </c>
      <c r="Q5" s="4" t="s">
        <v>780</v>
      </c>
      <c r="R5" s="4" t="s">
        <v>780</v>
      </c>
      <c r="S5" s="4" t="s">
        <v>31</v>
      </c>
      <c r="T5" s="4" t="s">
        <v>31</v>
      </c>
      <c r="U5" s="4" t="s">
        <v>31</v>
      </c>
      <c r="V5" s="4" t="s">
        <v>31</v>
      </c>
      <c r="W5" s="4" t="s">
        <v>31</v>
      </c>
    </row>
    <row r="6" s="13" customFormat="true" ht="15" hidden="false" customHeight="false" outlineLevel="0" collapsed="false">
      <c r="A6" s="12" t="s">
        <v>32</v>
      </c>
      <c r="B6" s="13" t="s">
        <v>781</v>
      </c>
      <c r="C6" s="13" t="s">
        <v>34</v>
      </c>
      <c r="D6" s="226" t="n">
        <f aca="false">D7+D17</f>
        <v>342333500</v>
      </c>
      <c r="E6" s="226" t="n">
        <f aca="false">E7+E17</f>
        <v>373848000</v>
      </c>
      <c r="F6" s="226" t="n">
        <f aca="false">F7+F17</f>
        <v>436465500</v>
      </c>
      <c r="G6" s="226" t="n">
        <f aca="false">G7+G17</f>
        <v>421953000</v>
      </c>
      <c r="H6" s="227" t="n">
        <v>482448000</v>
      </c>
      <c r="I6" s="226" t="n">
        <f aca="false">I7+I17</f>
        <v>521352000</v>
      </c>
      <c r="J6" s="109" t="n">
        <v>635000000</v>
      </c>
      <c r="K6" s="109" t="n">
        <v>731000000</v>
      </c>
      <c r="L6" s="109" t="n">
        <v>778000000</v>
      </c>
      <c r="M6" s="109" t="n">
        <v>736000000</v>
      </c>
      <c r="N6" s="109" t="n">
        <v>778000000</v>
      </c>
      <c r="O6" s="109" t="n">
        <v>836000000</v>
      </c>
      <c r="P6" s="109" t="n">
        <v>837000000</v>
      </c>
      <c r="Q6" s="109" t="n">
        <v>910000000</v>
      </c>
      <c r="R6" s="109" t="n">
        <v>1001000000</v>
      </c>
      <c r="S6" s="109" t="n">
        <v>980000000</v>
      </c>
      <c r="T6" s="109" t="n">
        <v>1007000000</v>
      </c>
      <c r="U6" s="228" t="n">
        <v>1042000000</v>
      </c>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customFormat="false" ht="15" hidden="false" customHeight="false" outlineLevel="0" collapsed="false">
      <c r="A7" s="18" t="s">
        <v>341</v>
      </c>
      <c r="B7" s="0" t="s">
        <v>35</v>
      </c>
      <c r="C7" s="20" t="s">
        <v>37</v>
      </c>
      <c r="D7" s="229" t="n">
        <f aca="false">D9+D16</f>
        <v>318097500</v>
      </c>
      <c r="E7" s="229" t="n">
        <f aca="false">E9+E16</f>
        <v>350272000</v>
      </c>
      <c r="F7" s="229" t="n">
        <f aca="false">F9+F16</f>
        <v>418723000</v>
      </c>
      <c r="G7" s="229" t="n">
        <f aca="false">G9+G16</f>
        <v>416010000</v>
      </c>
      <c r="H7" s="227" t="n">
        <v>450708000</v>
      </c>
      <c r="I7" s="229" t="n">
        <f aca="false">I9+I16</f>
        <v>507984000</v>
      </c>
      <c r="J7" s="46" t="n">
        <v>598000000</v>
      </c>
      <c r="K7" s="46" t="n">
        <v>706000000</v>
      </c>
      <c r="L7" s="46" t="n">
        <v>691000000</v>
      </c>
      <c r="M7" s="46" t="n">
        <v>702000000</v>
      </c>
      <c r="N7" s="46" t="n">
        <v>771000000</v>
      </c>
      <c r="O7" s="46" t="n">
        <v>803000000</v>
      </c>
      <c r="P7" s="46" t="n">
        <v>816000000</v>
      </c>
      <c r="Q7" s="46" t="n">
        <v>870000000</v>
      </c>
      <c r="R7" s="46" t="n">
        <v>962000000</v>
      </c>
      <c r="S7" s="46" t="n">
        <v>940000000</v>
      </c>
      <c r="T7" s="46" t="n">
        <v>966000000</v>
      </c>
      <c r="U7" s="9" t="n">
        <v>1002000000</v>
      </c>
      <c r="V7" s="4"/>
      <c r="W7" s="4"/>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5" hidden="false" customHeight="false" outlineLevel="0" collapsed="false">
      <c r="B8" s="0" t="s">
        <v>782</v>
      </c>
      <c r="C8" s="11"/>
      <c r="D8" s="46"/>
      <c r="E8" s="46"/>
      <c r="F8" s="46"/>
      <c r="G8" s="46"/>
      <c r="H8" s="46"/>
      <c r="I8" s="46"/>
      <c r="J8" s="46"/>
      <c r="K8" s="46" t="n">
        <v>680000000</v>
      </c>
      <c r="L8" s="46" t="n">
        <v>650000000</v>
      </c>
      <c r="M8" s="77" t="n">
        <v>662000000</v>
      </c>
      <c r="N8" s="77" t="n">
        <v>703000000</v>
      </c>
      <c r="O8" s="77" t="n">
        <v>712000000</v>
      </c>
      <c r="P8" s="77" t="n">
        <v>769000000</v>
      </c>
      <c r="Q8" s="46" t="n">
        <v>833000000</v>
      </c>
      <c r="R8" s="77" t="n">
        <v>935000000</v>
      </c>
      <c r="S8" s="77" t="n">
        <v>928000000</v>
      </c>
      <c r="T8" s="77" t="n">
        <v>960000000</v>
      </c>
      <c r="U8" s="9" t="n">
        <v>995000000</v>
      </c>
      <c r="V8" s="4"/>
      <c r="W8" s="4"/>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5" hidden="false" customHeight="false" outlineLevel="0" collapsed="false">
      <c r="A9" s="0" t="s">
        <v>783</v>
      </c>
      <c r="B9" s="0" t="s">
        <v>784</v>
      </c>
      <c r="C9" s="49" t="s">
        <v>40</v>
      </c>
      <c r="D9" s="229" t="n">
        <f aca="false">D10+D14</f>
        <v>310523750</v>
      </c>
      <c r="E9" s="103" t="n">
        <v>338484000</v>
      </c>
      <c r="F9" s="229" t="n">
        <f aca="false">F10+F14</f>
        <v>402754750</v>
      </c>
      <c r="G9" s="99" t="n">
        <v>410067000</v>
      </c>
      <c r="H9" s="99" t="n">
        <v>444360000</v>
      </c>
      <c r="I9" s="99" t="n">
        <v>505756000</v>
      </c>
      <c r="J9" s="46" t="n">
        <v>586000000</v>
      </c>
      <c r="K9" s="46" t="n">
        <v>676000000</v>
      </c>
      <c r="L9" s="46" t="n">
        <v>686000000</v>
      </c>
      <c r="M9" s="77" t="n">
        <v>697000000</v>
      </c>
      <c r="N9" s="77" t="n">
        <v>766000000</v>
      </c>
      <c r="O9" s="77" t="n">
        <v>795000000</v>
      </c>
      <c r="P9" s="77" t="n">
        <v>811000000</v>
      </c>
      <c r="Q9" s="46" t="n">
        <v>864000000</v>
      </c>
      <c r="R9" s="77" t="n">
        <v>956000000</v>
      </c>
      <c r="S9" s="77" t="n">
        <v>935000000</v>
      </c>
      <c r="T9" s="77" t="n">
        <v>960000000</v>
      </c>
      <c r="U9" s="9" t="n">
        <v>996000000</v>
      </c>
      <c r="V9" s="4"/>
      <c r="W9" s="4"/>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5" hidden="false" customHeight="false" outlineLevel="0" collapsed="false">
      <c r="A10" s="26" t="s">
        <v>38</v>
      </c>
      <c r="B10" s="26" t="s">
        <v>262</v>
      </c>
      <c r="C10" s="11" t="s">
        <v>785</v>
      </c>
      <c r="D10" s="103" t="n">
        <v>265081250</v>
      </c>
      <c r="E10" s="103" t="n">
        <v>296384000</v>
      </c>
      <c r="F10" s="103" t="n">
        <v>326462000</v>
      </c>
      <c r="G10" s="99" t="n">
        <v>370447000</v>
      </c>
      <c r="H10" s="99" t="n">
        <v>402040000</v>
      </c>
      <c r="I10" s="99" t="n">
        <v>456740000</v>
      </c>
      <c r="J10" s="46" t="n">
        <v>530000000</v>
      </c>
      <c r="K10" s="46" t="n">
        <v>592000000</v>
      </c>
      <c r="L10" s="46" t="n">
        <v>594000000</v>
      </c>
      <c r="M10" s="77" t="n">
        <v>605000000</v>
      </c>
      <c r="N10" s="77" t="n">
        <v>659000000</v>
      </c>
      <c r="O10" s="77" t="n">
        <v>670000000</v>
      </c>
      <c r="P10" s="77" t="n">
        <v>704000000</v>
      </c>
      <c r="Q10" s="46" t="n">
        <v>748000000</v>
      </c>
      <c r="R10" s="77" t="n">
        <v>849000000</v>
      </c>
      <c r="S10" s="77" t="n">
        <v>818000000</v>
      </c>
      <c r="T10" s="77" t="n">
        <v>844000000</v>
      </c>
      <c r="U10" s="9" t="n">
        <v>875000000</v>
      </c>
      <c r="V10" s="4"/>
      <c r="W10" s="4"/>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5" hidden="false" customHeight="false" outlineLevel="0" collapsed="false">
      <c r="A11" s="21" t="s">
        <v>786</v>
      </c>
      <c r="B11" s="21" t="s">
        <v>787</v>
      </c>
      <c r="C11" s="11" t="s">
        <v>297</v>
      </c>
      <c r="D11" s="46"/>
      <c r="E11" s="46"/>
      <c r="F11" s="46"/>
      <c r="G11" s="46"/>
      <c r="H11" s="46"/>
      <c r="I11" s="46"/>
      <c r="J11" s="46"/>
      <c r="K11" s="46" t="n">
        <v>15000000</v>
      </c>
      <c r="L11" s="46" t="n">
        <v>24000000</v>
      </c>
      <c r="M11" s="77" t="n">
        <v>28000000</v>
      </c>
      <c r="N11" s="77" t="n">
        <v>51000000</v>
      </c>
      <c r="O11" s="77" t="n">
        <v>53000000</v>
      </c>
      <c r="P11" s="77" t="n">
        <v>32000000</v>
      </c>
      <c r="Q11" s="46" t="n">
        <v>21000000</v>
      </c>
      <c r="R11" s="77" t="n">
        <v>16000000</v>
      </c>
      <c r="S11" s="77" t="n">
        <v>8000000</v>
      </c>
      <c r="T11" s="77" t="n">
        <v>6000000</v>
      </c>
      <c r="U11" s="9" t="n">
        <v>7000000</v>
      </c>
      <c r="V11" s="4"/>
      <c r="W11" s="4"/>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5" hidden="false" customHeight="false" outlineLevel="0" collapsed="false">
      <c r="A12" s="21" t="s">
        <v>788</v>
      </c>
      <c r="B12" s="21" t="s">
        <v>788</v>
      </c>
      <c r="C12" s="11" t="s">
        <v>297</v>
      </c>
      <c r="D12" s="46"/>
      <c r="E12" s="46"/>
      <c r="F12" s="46"/>
      <c r="G12" s="99"/>
      <c r="H12" s="99" t="n">
        <v>112148000</v>
      </c>
      <c r="I12" s="99" t="n">
        <v>129224000</v>
      </c>
      <c r="J12" s="46" t="n">
        <v>181000000</v>
      </c>
      <c r="K12" s="46" t="n">
        <v>174000000</v>
      </c>
      <c r="L12" s="46" t="n">
        <v>176000000</v>
      </c>
      <c r="M12" s="77" t="n">
        <v>158000000</v>
      </c>
      <c r="N12" s="77" t="n">
        <v>195000000</v>
      </c>
      <c r="O12" s="77" t="n">
        <v>171000000</v>
      </c>
      <c r="P12" s="77" t="n">
        <v>214000000</v>
      </c>
      <c r="Q12" s="46" t="n">
        <v>237000000</v>
      </c>
      <c r="R12" s="77" t="n">
        <v>270000000</v>
      </c>
      <c r="S12" s="77" t="n">
        <v>263000000</v>
      </c>
      <c r="T12" s="77" t="n">
        <v>0</v>
      </c>
      <c r="U12" s="9" t="n">
        <v>0</v>
      </c>
      <c r="V12" s="4"/>
      <c r="W12" s="4"/>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5" hidden="false" customHeight="false" outlineLevel="0" collapsed="false">
      <c r="A13" s="230" t="s">
        <v>789</v>
      </c>
      <c r="B13" s="230" t="s">
        <v>790</v>
      </c>
      <c r="C13" s="11" t="s">
        <v>297</v>
      </c>
      <c r="D13" s="46"/>
      <c r="E13" s="46"/>
      <c r="F13" s="46"/>
      <c r="G13" s="99"/>
      <c r="H13" s="99" t="n">
        <f aca="false">H10-H11-H12</f>
        <v>289892000</v>
      </c>
      <c r="I13" s="99" t="n">
        <f aca="false">I10-I11-I12</f>
        <v>327516000</v>
      </c>
      <c r="J13" s="99" t="n">
        <f aca="false">J10-J11-J12</f>
        <v>349000000</v>
      </c>
      <c r="K13" s="99" t="n">
        <f aca="false">K10-K11-K12</f>
        <v>403000000</v>
      </c>
      <c r="L13" s="99" t="n">
        <f aca="false">L10-L11-L12</f>
        <v>394000000</v>
      </c>
      <c r="M13" s="99" t="n">
        <f aca="false">M10-M11-M12</f>
        <v>419000000</v>
      </c>
      <c r="N13" s="99" t="n">
        <f aca="false">N10-N11-N12</f>
        <v>413000000</v>
      </c>
      <c r="O13" s="99" t="n">
        <f aca="false">O10-O11-O12</f>
        <v>446000000</v>
      </c>
      <c r="P13" s="99" t="n">
        <f aca="false">P10-P11-P12</f>
        <v>458000000</v>
      </c>
      <c r="Q13" s="99" t="n">
        <f aca="false">Q10-Q11-Q12</f>
        <v>490000000</v>
      </c>
      <c r="R13" s="99" t="n">
        <f aca="false">R10-R11-R12</f>
        <v>563000000</v>
      </c>
      <c r="S13" s="99" t="n">
        <f aca="false">S10-S11-S12</f>
        <v>547000000</v>
      </c>
      <c r="T13" s="99" t="n">
        <f aca="false">T10-T11-T12</f>
        <v>838000000</v>
      </c>
      <c r="U13" s="99" t="n">
        <f aca="false">U10-U11-U12</f>
        <v>868000000</v>
      </c>
      <c r="V13" s="4"/>
      <c r="W13" s="4"/>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customFormat="false" ht="15" hidden="false" customHeight="false" outlineLevel="0" collapsed="false">
      <c r="A14" s="26" t="s">
        <v>50</v>
      </c>
      <c r="B14" s="26" t="s">
        <v>696</v>
      </c>
      <c r="C14" s="11" t="s">
        <v>785</v>
      </c>
      <c r="D14" s="103" t="n">
        <v>45442500</v>
      </c>
      <c r="E14" s="103" t="n">
        <v>42100000</v>
      </c>
      <c r="F14" s="103" t="n">
        <v>76292750</v>
      </c>
      <c r="G14" s="99" t="n">
        <v>39620000</v>
      </c>
      <c r="H14" s="99" t="n">
        <v>42320000</v>
      </c>
      <c r="I14" s="99" t="n">
        <v>49016000</v>
      </c>
      <c r="J14" s="46" t="n">
        <v>56000000</v>
      </c>
      <c r="K14" s="46" t="n">
        <v>84000000</v>
      </c>
      <c r="L14" s="46" t="n">
        <v>92000000</v>
      </c>
      <c r="M14" s="77" t="n">
        <v>93000000</v>
      </c>
      <c r="N14" s="77" t="n">
        <v>107000000</v>
      </c>
      <c r="O14" s="77" t="n">
        <v>125000000</v>
      </c>
      <c r="P14" s="77" t="n">
        <v>108000000</v>
      </c>
      <c r="Q14" s="46" t="n">
        <v>117000000</v>
      </c>
      <c r="R14" s="77" t="n">
        <v>107000000</v>
      </c>
      <c r="S14" s="77" t="n">
        <v>117000000</v>
      </c>
      <c r="T14" s="77" t="n">
        <v>116000000</v>
      </c>
      <c r="U14" s="9" t="n">
        <v>120000000</v>
      </c>
      <c r="V14" s="4"/>
      <c r="W14" s="4"/>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customFormat="false" ht="15" hidden="false" customHeight="false" outlineLevel="0" collapsed="false">
      <c r="B15" s="21" t="s">
        <v>787</v>
      </c>
      <c r="C15" s="11"/>
      <c r="D15" s="46"/>
      <c r="E15" s="46"/>
      <c r="F15" s="46"/>
      <c r="G15" s="46"/>
      <c r="H15" s="46"/>
      <c r="I15" s="46"/>
      <c r="J15" s="46" t="n">
        <v>7000000</v>
      </c>
      <c r="K15" s="46" t="n">
        <v>11000000</v>
      </c>
      <c r="L15" s="46" t="n">
        <v>17000000</v>
      </c>
      <c r="M15" s="77" t="n">
        <v>12000000</v>
      </c>
      <c r="N15" s="77" t="n">
        <v>16000000</v>
      </c>
      <c r="O15" s="77" t="n">
        <v>37000000</v>
      </c>
      <c r="P15" s="77" t="n">
        <v>15000000</v>
      </c>
      <c r="Q15" s="46" t="n">
        <v>15000000</v>
      </c>
      <c r="R15" s="77" t="n">
        <v>11000000</v>
      </c>
      <c r="S15" s="77" t="n">
        <v>4000000</v>
      </c>
      <c r="T15" s="77" t="n">
        <v>0</v>
      </c>
      <c r="U15" s="9" t="n">
        <v>0</v>
      </c>
      <c r="V15" s="4"/>
      <c r="W15" s="4"/>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5" hidden="false" customHeight="false" outlineLevel="0" collapsed="false">
      <c r="A16" s="0" t="s">
        <v>444</v>
      </c>
      <c r="B16" s="0" t="s">
        <v>526</v>
      </c>
      <c r="C16" s="49" t="s">
        <v>40</v>
      </c>
      <c r="D16" s="103" t="n">
        <v>7573750</v>
      </c>
      <c r="E16" s="103" t="n">
        <v>11788000</v>
      </c>
      <c r="F16" s="103" t="n">
        <v>15968250</v>
      </c>
      <c r="G16" s="99" t="n">
        <v>5943000</v>
      </c>
      <c r="H16" s="99" t="n">
        <v>6348000</v>
      </c>
      <c r="I16" s="99" t="n">
        <v>2228000</v>
      </c>
      <c r="J16" s="46" t="n">
        <v>11000000</v>
      </c>
      <c r="K16" s="46" t="n">
        <v>30000000</v>
      </c>
      <c r="L16" s="46" t="n">
        <v>4000000</v>
      </c>
      <c r="M16" s="77" t="n">
        <v>5000000</v>
      </c>
      <c r="N16" s="77" t="n">
        <v>5000000</v>
      </c>
      <c r="O16" s="77" t="n">
        <v>8000000</v>
      </c>
      <c r="P16" s="77" t="n">
        <v>5000000</v>
      </c>
      <c r="Q16" s="46" t="n">
        <v>5000000</v>
      </c>
      <c r="R16" s="77" t="n">
        <v>6000000</v>
      </c>
      <c r="S16" s="77" t="n">
        <v>5000000</v>
      </c>
      <c r="T16" s="77" t="n">
        <v>6000000</v>
      </c>
      <c r="U16" s="9" t="n">
        <v>6000000</v>
      </c>
      <c r="V16" s="4"/>
      <c r="W16" s="4"/>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s="13" customFormat="true" ht="15" hidden="false" customHeight="false" outlineLevel="0" collapsed="false">
      <c r="A17" s="13" t="s">
        <v>52</v>
      </c>
      <c r="B17" s="13" t="s">
        <v>52</v>
      </c>
      <c r="C17" s="33" t="s">
        <v>37</v>
      </c>
      <c r="D17" s="103" t="n">
        <v>24236000</v>
      </c>
      <c r="E17" s="103" t="n">
        <v>23576000</v>
      </c>
      <c r="F17" s="103" t="n">
        <v>17742500</v>
      </c>
      <c r="G17" s="227" t="n">
        <v>5943000</v>
      </c>
      <c r="H17" s="227" t="n">
        <v>31740000</v>
      </c>
      <c r="I17" s="227" t="n">
        <v>13368000</v>
      </c>
      <c r="J17" s="109" t="n">
        <v>37000000</v>
      </c>
      <c r="K17" s="109" t="n">
        <v>25000000</v>
      </c>
      <c r="L17" s="109" t="n">
        <v>87000000</v>
      </c>
      <c r="M17" s="84" t="n">
        <v>34000000</v>
      </c>
      <c r="N17" s="84" t="n">
        <v>7000000</v>
      </c>
      <c r="O17" s="84" t="n">
        <v>33000000</v>
      </c>
      <c r="P17" s="84" t="n">
        <v>21000000</v>
      </c>
      <c r="Q17" s="109" t="n">
        <v>40000000</v>
      </c>
      <c r="R17" s="84" t="n">
        <v>39000000</v>
      </c>
      <c r="S17" s="84" t="n">
        <v>41000000</v>
      </c>
      <c r="T17" s="84" t="n">
        <v>41000000</v>
      </c>
      <c r="U17" s="228" t="n">
        <v>41000000</v>
      </c>
      <c r="V17" s="168"/>
      <c r="W17" s="168"/>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s="38" customFormat="true" ht="16.5" hidden="false" customHeight="false" outlineLevel="0" collapsed="false">
      <c r="A18" s="231"/>
      <c r="B18" s="232" t="s">
        <v>791</v>
      </c>
      <c r="D18" s="233" t="n">
        <v>471087250</v>
      </c>
      <c r="E18" s="233" t="n">
        <v>527092000</v>
      </c>
      <c r="F18" s="233" t="n">
        <v>608567750</v>
      </c>
      <c r="G18" s="227" t="n">
        <v>647787000</v>
      </c>
      <c r="H18" s="227" t="n">
        <v>636916000</v>
      </c>
      <c r="I18" s="227" t="n">
        <v>646120000</v>
      </c>
      <c r="J18" s="165" t="n">
        <v>730000000</v>
      </c>
      <c r="K18" s="165" t="n">
        <v>749000000</v>
      </c>
      <c r="L18" s="165" t="n">
        <v>767000000</v>
      </c>
      <c r="M18" s="77" t="n">
        <v>768000000</v>
      </c>
      <c r="N18" s="77" t="n">
        <v>825000000</v>
      </c>
      <c r="O18" s="77" t="n">
        <v>867000000</v>
      </c>
      <c r="P18" s="77" t="n">
        <v>854000000</v>
      </c>
      <c r="Q18" s="165" t="n">
        <v>1023000000</v>
      </c>
      <c r="R18" s="77" t="n">
        <v>1134000000</v>
      </c>
      <c r="S18" s="77" t="n">
        <v>1165000000</v>
      </c>
      <c r="T18" s="77" t="n">
        <v>1161000000</v>
      </c>
      <c r="U18" s="9" t="n">
        <v>1198000000</v>
      </c>
      <c r="V18" s="4"/>
      <c r="W18" s="4"/>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s="13" customFormat="true" ht="15" hidden="false" customHeight="false" outlineLevel="0" collapsed="false">
      <c r="A19" s="32" t="s">
        <v>188</v>
      </c>
      <c r="B19" s="32" t="s">
        <v>188</v>
      </c>
      <c r="C19" s="216" t="s">
        <v>34</v>
      </c>
      <c r="D19" s="226" t="n">
        <f aca="false">D20+D32+D37+D36</f>
        <v>469572500</v>
      </c>
      <c r="E19" s="226" t="n">
        <f aca="false">E20+E32+E37+E36</f>
        <v>527092000</v>
      </c>
      <c r="F19" s="226" t="n">
        <f aca="false">F20+F32+F37+F36</f>
        <v>610342000</v>
      </c>
      <c r="G19" s="226" t="n">
        <f aca="false">G20+G32+G37+G36</f>
        <v>649768000</v>
      </c>
      <c r="H19" s="226" t="n">
        <f aca="false">H20+H32+H37+H36</f>
        <v>634800000</v>
      </c>
      <c r="I19" s="226" t="n">
        <f aca="false">I20+I32+I37+I36</f>
        <v>646120000</v>
      </c>
      <c r="J19" s="226" t="n">
        <f aca="false">J20+J32+J37+J36</f>
        <v>730000000</v>
      </c>
      <c r="K19" s="226" t="n">
        <f aca="false">K20+K32+K37+K36</f>
        <v>748000000</v>
      </c>
      <c r="L19" s="226" t="n">
        <f aca="false">L20+L32+L37+L36</f>
        <v>767000000</v>
      </c>
      <c r="M19" s="226" t="n">
        <f aca="false">M20+M32+M37+M36</f>
        <v>768000000</v>
      </c>
      <c r="N19" s="226" t="n">
        <f aca="false">N20+N32+N37+N36</f>
        <v>825000000</v>
      </c>
      <c r="O19" s="226" t="n">
        <f aca="false">O20+O32+O37+O36</f>
        <v>867000000</v>
      </c>
      <c r="P19" s="226" t="n">
        <f aca="false">P20+P32+P37+P36</f>
        <v>854000000</v>
      </c>
      <c r="Q19" s="226" t="n">
        <f aca="false">Q20+Q32+Q37+Q36</f>
        <v>1023000000</v>
      </c>
      <c r="R19" s="226" t="n">
        <f aca="false">R20+R32+R37+R36</f>
        <v>1134000000</v>
      </c>
      <c r="S19" s="226" t="n">
        <f aca="false">S20+S32+S37+S36</f>
        <v>1166000000</v>
      </c>
      <c r="T19" s="226" t="n">
        <f aca="false">T20+T32+T37+T36</f>
        <v>1161000000</v>
      </c>
      <c r="U19" s="226" t="n">
        <f aca="false">U20+U32+U37+U36</f>
        <v>1197000000</v>
      </c>
      <c r="V19" s="168"/>
      <c r="W19" s="168"/>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6.5" hidden="false" customHeight="false" outlineLevel="0" collapsed="false">
      <c r="A20" s="18" t="s">
        <v>70</v>
      </c>
      <c r="B20" s="30" t="s">
        <v>310</v>
      </c>
      <c r="C20" s="49" t="s">
        <v>191</v>
      </c>
      <c r="D20" s="112" t="n">
        <f aca="false">D21+D22+D23+D24+D29+D30</f>
        <v>290832000</v>
      </c>
      <c r="E20" s="103" t="n">
        <v>296384000</v>
      </c>
      <c r="F20" s="112" t="n">
        <f aca="false">F21+F22+F23+F24+F29+F30</f>
        <v>340656000</v>
      </c>
      <c r="G20" s="112" t="n">
        <f aca="false">G21+G22+G23+G24+G29+G30</f>
        <v>410067000</v>
      </c>
      <c r="H20" s="112" t="n">
        <f aca="false">H21+H22+H23+H24+H29+H30</f>
        <v>497260000</v>
      </c>
      <c r="I20" s="99" t="n">
        <v>554772000</v>
      </c>
      <c r="J20" s="46" t="n">
        <v>617000000</v>
      </c>
      <c r="K20" s="46" t="n">
        <v>601000000</v>
      </c>
      <c r="L20" s="46" t="n">
        <v>634000000</v>
      </c>
      <c r="M20" s="77" t="n">
        <v>669000000</v>
      </c>
      <c r="N20" s="77" t="n">
        <v>682000000</v>
      </c>
      <c r="O20" s="77" t="n">
        <v>724000000</v>
      </c>
      <c r="P20" s="77" t="n">
        <v>707000000</v>
      </c>
      <c r="Q20" s="46" t="n">
        <v>780000000</v>
      </c>
      <c r="R20" s="77" t="n">
        <v>842000000</v>
      </c>
      <c r="S20" s="77" t="n">
        <v>914000000</v>
      </c>
      <c r="T20" s="77" t="n">
        <v>959000000</v>
      </c>
      <c r="U20" s="9" t="n">
        <v>1038000000</v>
      </c>
      <c r="V20" s="4"/>
      <c r="W20" s="4"/>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customFormat="false" ht="16.5" hidden="false" customHeight="false" outlineLevel="0" collapsed="false">
      <c r="A21" s="134" t="s">
        <v>533</v>
      </c>
      <c r="B21" s="29" t="s">
        <v>76</v>
      </c>
      <c r="C21" s="49" t="s">
        <v>194</v>
      </c>
      <c r="D21" s="103" t="n">
        <v>148445500</v>
      </c>
      <c r="E21" s="103" t="n">
        <v>151560000</v>
      </c>
      <c r="F21" s="103" t="n">
        <v>165005250</v>
      </c>
      <c r="G21" s="99" t="n">
        <v>188195000</v>
      </c>
      <c r="H21" s="99" t="n">
        <v>207368000</v>
      </c>
      <c r="I21" s="99" t="n">
        <v>222800000</v>
      </c>
      <c r="J21" s="46" t="n">
        <v>219000000</v>
      </c>
      <c r="K21" s="46" t="n">
        <v>234000000</v>
      </c>
      <c r="L21" s="46" t="n">
        <v>250000000</v>
      </c>
      <c r="M21" s="77" t="n">
        <v>274000000</v>
      </c>
      <c r="N21" s="77" t="n">
        <v>279000000</v>
      </c>
      <c r="O21" s="77" t="n">
        <v>297000000</v>
      </c>
      <c r="P21" s="77" t="n">
        <v>298000000</v>
      </c>
      <c r="Q21" s="46" t="n">
        <v>312000000</v>
      </c>
      <c r="R21" s="77" t="n">
        <v>338000000</v>
      </c>
      <c r="S21" s="77" t="n">
        <v>388000000</v>
      </c>
      <c r="T21" s="77" t="n">
        <v>397000000</v>
      </c>
      <c r="U21" s="9" t="n">
        <v>407000000</v>
      </c>
      <c r="V21" s="4"/>
      <c r="W21" s="4"/>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customFormat="false" ht="16.5" hidden="false" customHeight="false" outlineLevel="0" collapsed="false">
      <c r="A22" s="29" t="s">
        <v>83</v>
      </c>
      <c r="B22" s="29" t="s">
        <v>83</v>
      </c>
      <c r="C22" s="49" t="s">
        <v>194</v>
      </c>
      <c r="D22" s="46"/>
      <c r="E22" s="46"/>
      <c r="F22" s="46"/>
      <c r="G22" s="99" t="n">
        <v>27734000</v>
      </c>
      <c r="H22" s="99" t="n">
        <v>31740000</v>
      </c>
      <c r="I22" s="99" t="n">
        <v>40104000</v>
      </c>
      <c r="J22" s="46" t="n">
        <v>40000000</v>
      </c>
      <c r="K22" s="46" t="n">
        <v>42000000</v>
      </c>
      <c r="L22" s="46" t="n">
        <v>48000000</v>
      </c>
      <c r="M22" s="77" t="n">
        <v>48000000</v>
      </c>
      <c r="N22" s="77" t="n">
        <v>45000000</v>
      </c>
      <c r="O22" s="77" t="n">
        <v>52000000</v>
      </c>
      <c r="P22" s="77" t="n">
        <v>54000000</v>
      </c>
      <c r="Q22" s="46" t="n">
        <v>55000000</v>
      </c>
      <c r="R22" s="77" t="n">
        <v>64000000</v>
      </c>
      <c r="S22" s="77" t="n">
        <v>60000000</v>
      </c>
      <c r="T22" s="77" t="n">
        <v>61000000</v>
      </c>
      <c r="U22" s="9" t="n">
        <v>63000000</v>
      </c>
      <c r="V22" s="4"/>
      <c r="W22" s="4"/>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customFormat="false" ht="16.5" hidden="false" customHeight="false" outlineLevel="0" collapsed="false">
      <c r="A23" s="27" t="s">
        <v>79</v>
      </c>
      <c r="B23" s="29" t="s">
        <v>47</v>
      </c>
      <c r="C23" s="49" t="s">
        <v>194</v>
      </c>
      <c r="D23" s="103" t="n">
        <v>62104750</v>
      </c>
      <c r="E23" s="103" t="n">
        <v>60624000</v>
      </c>
      <c r="F23" s="103" t="n">
        <v>67421500</v>
      </c>
      <c r="G23" s="99" t="n">
        <v>75278000</v>
      </c>
      <c r="H23" s="99" t="n">
        <v>76176000</v>
      </c>
      <c r="I23" s="99" t="n">
        <v>89120000</v>
      </c>
      <c r="J23" s="46" t="n">
        <v>110000000</v>
      </c>
      <c r="K23" s="46" t="n">
        <v>133000000</v>
      </c>
      <c r="L23" s="46" t="n">
        <v>147000000</v>
      </c>
      <c r="M23" s="77" t="n">
        <v>157000000</v>
      </c>
      <c r="N23" s="77" t="n">
        <v>164000000</v>
      </c>
      <c r="O23" s="77" t="n">
        <v>172000000</v>
      </c>
      <c r="P23" s="77" t="n">
        <v>166000000</v>
      </c>
      <c r="Q23" s="46" t="n">
        <v>173000000</v>
      </c>
      <c r="R23" s="77" t="n">
        <v>199000000</v>
      </c>
      <c r="S23" s="77" t="n">
        <v>211000000</v>
      </c>
      <c r="T23" s="77" t="n">
        <v>220000000</v>
      </c>
      <c r="U23" s="9" t="n">
        <v>231000000</v>
      </c>
      <c r="V23" s="4"/>
      <c r="W23" s="4"/>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6.5" hidden="false" customHeight="false" outlineLevel="0" collapsed="false">
      <c r="A24" s="27" t="s">
        <v>86</v>
      </c>
      <c r="B24" s="29" t="s">
        <v>319</v>
      </c>
      <c r="C24" s="49" t="s">
        <v>194</v>
      </c>
      <c r="D24" s="103" t="n">
        <v>30295000</v>
      </c>
      <c r="E24" s="103" t="n">
        <v>40416000</v>
      </c>
      <c r="F24" s="103" t="n">
        <v>53227500</v>
      </c>
      <c r="G24" s="112" t="n">
        <f aca="false">G25+G26</f>
        <v>91126000</v>
      </c>
      <c r="H24" s="112" t="n">
        <f aca="false">H25+H26</f>
        <v>150236000</v>
      </c>
      <c r="I24" s="99" t="n">
        <v>167100000</v>
      </c>
      <c r="J24" s="46" t="n">
        <v>195000000</v>
      </c>
      <c r="K24" s="46" t="n">
        <v>117000000</v>
      </c>
      <c r="L24" s="46" t="n">
        <v>104000000</v>
      </c>
      <c r="M24" s="77" t="n">
        <v>97000000</v>
      </c>
      <c r="N24" s="77" t="n">
        <v>97000000</v>
      </c>
      <c r="O24" s="77" t="n">
        <v>100000000</v>
      </c>
      <c r="P24" s="77" t="n">
        <v>58000000</v>
      </c>
      <c r="Q24" s="46" t="n">
        <v>107000000</v>
      </c>
      <c r="R24" s="77" t="n">
        <v>90000000</v>
      </c>
      <c r="S24" s="77" t="n">
        <v>91000000</v>
      </c>
      <c r="T24" s="77" t="n">
        <v>110000000</v>
      </c>
      <c r="U24" s="9" t="n">
        <v>161000000</v>
      </c>
      <c r="V24" s="4"/>
      <c r="W24" s="4"/>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5" hidden="false" customHeight="false" outlineLevel="0" collapsed="false">
      <c r="A25" s="191" t="s">
        <v>199</v>
      </c>
      <c r="B25" s="191" t="s">
        <v>199</v>
      </c>
      <c r="C25" s="11" t="s">
        <v>201</v>
      </c>
      <c r="D25" s="46"/>
      <c r="E25" s="46"/>
      <c r="F25" s="46"/>
      <c r="G25" s="99" t="n">
        <v>13867000</v>
      </c>
      <c r="H25" s="99" t="n">
        <v>16928000</v>
      </c>
      <c r="I25" s="99" t="n">
        <v>15596000</v>
      </c>
      <c r="J25" s="46"/>
      <c r="K25" s="46"/>
      <c r="L25" s="46"/>
      <c r="M25" s="77"/>
      <c r="N25" s="77"/>
      <c r="O25" s="77"/>
      <c r="P25" s="77"/>
      <c r="Q25" s="46"/>
      <c r="R25" s="77"/>
      <c r="S25" s="77"/>
      <c r="T25" s="77"/>
      <c r="U25" s="9"/>
      <c r="V25" s="4"/>
      <c r="W25" s="4"/>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5" hidden="false" customHeight="false" outlineLevel="0" collapsed="false">
      <c r="A26" s="191" t="s">
        <v>202</v>
      </c>
      <c r="B26" s="191" t="s">
        <v>202</v>
      </c>
      <c r="C26" s="11" t="s">
        <v>201</v>
      </c>
      <c r="D26" s="46"/>
      <c r="E26" s="46"/>
      <c r="F26" s="46"/>
      <c r="G26" s="99" t="n">
        <v>77259000</v>
      </c>
      <c r="H26" s="99" t="n">
        <v>133308000</v>
      </c>
      <c r="I26" s="99" t="n">
        <v>151504000</v>
      </c>
      <c r="J26" s="46"/>
      <c r="K26" s="46"/>
      <c r="L26" s="46"/>
      <c r="M26" s="77"/>
      <c r="N26" s="77"/>
      <c r="O26" s="77"/>
      <c r="P26" s="77"/>
      <c r="Q26" s="46"/>
      <c r="R26" s="77"/>
      <c r="S26" s="77"/>
      <c r="T26" s="77"/>
      <c r="U26" s="9"/>
      <c r="V26" s="4"/>
      <c r="W26" s="4"/>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5" hidden="false" customHeight="false" outlineLevel="0" collapsed="false">
      <c r="A27" s="191" t="s">
        <v>87</v>
      </c>
      <c r="B27" s="191" t="s">
        <v>87</v>
      </c>
      <c r="C27" s="11"/>
      <c r="D27" s="46"/>
      <c r="E27" s="46"/>
      <c r="F27" s="46"/>
      <c r="G27" s="99" t="n">
        <v>77259000</v>
      </c>
      <c r="H27" s="99" t="n">
        <v>103684000</v>
      </c>
      <c r="I27" s="99" t="n">
        <v>124768000</v>
      </c>
      <c r="J27" s="46"/>
      <c r="K27" s="46"/>
      <c r="L27" s="46"/>
      <c r="M27" s="77"/>
      <c r="N27" s="77"/>
      <c r="O27" s="77"/>
      <c r="P27" s="77"/>
      <c r="Q27" s="46"/>
      <c r="R27" s="77"/>
      <c r="S27" s="77"/>
      <c r="T27" s="77"/>
      <c r="U27" s="9"/>
      <c r="V27" s="4"/>
      <c r="W27" s="4"/>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5" hidden="false" customHeight="false" outlineLevel="0" collapsed="false">
      <c r="A28" s="191" t="s">
        <v>792</v>
      </c>
      <c r="B28" s="191" t="s">
        <v>793</v>
      </c>
      <c r="C28" s="11"/>
      <c r="D28" s="46"/>
      <c r="E28" s="46"/>
      <c r="F28" s="46"/>
      <c r="G28" s="99" t="n">
        <v>0</v>
      </c>
      <c r="H28" s="99" t="n">
        <v>31740000</v>
      </c>
      <c r="I28" s="99" t="n">
        <v>24508000</v>
      </c>
      <c r="J28" s="46"/>
      <c r="K28" s="46"/>
      <c r="L28" s="46"/>
      <c r="M28" s="77"/>
      <c r="N28" s="77"/>
      <c r="O28" s="77"/>
      <c r="P28" s="77"/>
      <c r="Q28" s="46"/>
      <c r="R28" s="77"/>
      <c r="S28" s="77"/>
      <c r="T28" s="77"/>
      <c r="U28" s="9"/>
      <c r="V28" s="4"/>
      <c r="W28" s="4"/>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5" hidden="false" customHeight="false" outlineLevel="0" collapsed="false">
      <c r="A29" s="47" t="s">
        <v>360</v>
      </c>
      <c r="B29" s="47" t="s">
        <v>360</v>
      </c>
      <c r="C29" s="49" t="s">
        <v>194</v>
      </c>
      <c r="D29" s="46"/>
      <c r="E29" s="46"/>
      <c r="F29" s="46"/>
      <c r="G29" s="99" t="n">
        <v>27734000</v>
      </c>
      <c r="H29" s="99" t="n">
        <v>31740000</v>
      </c>
      <c r="I29" s="99" t="n">
        <v>35648000</v>
      </c>
      <c r="J29" s="46" t="n">
        <v>52000000</v>
      </c>
      <c r="K29" s="46" t="n">
        <v>76000000</v>
      </c>
      <c r="L29" s="46" t="n">
        <v>85000000</v>
      </c>
      <c r="M29" s="77" t="n">
        <v>93000000</v>
      </c>
      <c r="N29" s="77" t="n">
        <v>97000000</v>
      </c>
      <c r="O29" s="77" t="n">
        <v>104000000</v>
      </c>
      <c r="P29" s="77" t="n">
        <v>131000000</v>
      </c>
      <c r="Q29" s="46" t="n">
        <v>133000000</v>
      </c>
      <c r="R29" s="77" t="n">
        <v>151000000</v>
      </c>
      <c r="S29" s="77" t="n">
        <v>164000000</v>
      </c>
      <c r="T29" s="77" t="n">
        <v>170000000</v>
      </c>
      <c r="U29" s="9" t="n">
        <v>177000000</v>
      </c>
      <c r="V29" s="4"/>
      <c r="W29" s="4"/>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5" hidden="false" customHeight="false" outlineLevel="0" collapsed="false">
      <c r="A30" s="26" t="s">
        <v>794</v>
      </c>
      <c r="B30" s="26" t="s">
        <v>49</v>
      </c>
      <c r="C30" s="49" t="s">
        <v>194</v>
      </c>
      <c r="D30" s="103" t="n">
        <v>49986750</v>
      </c>
      <c r="E30" s="103" t="n">
        <v>43784000</v>
      </c>
      <c r="F30" s="103" t="n">
        <v>55001750</v>
      </c>
      <c r="G30" s="99"/>
      <c r="H30" s="99"/>
      <c r="I30" s="99"/>
      <c r="J30" s="46"/>
      <c r="K30" s="46"/>
      <c r="L30" s="46"/>
      <c r="M30" s="77"/>
      <c r="N30" s="77"/>
      <c r="O30" s="77"/>
      <c r="P30" s="77"/>
      <c r="Q30" s="46"/>
      <c r="R30" s="77"/>
      <c r="S30" s="77"/>
      <c r="T30" s="77"/>
      <c r="U30" s="9"/>
      <c r="V30" s="4"/>
      <c r="W30" s="4"/>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6.5" hidden="false" customHeight="false" outlineLevel="0" collapsed="false">
      <c r="B31" s="30" t="s">
        <v>795</v>
      </c>
      <c r="D31" s="103" t="n">
        <v>180255250</v>
      </c>
      <c r="E31" s="103" t="n">
        <v>230708000</v>
      </c>
      <c r="F31" s="103" t="n">
        <v>269686000</v>
      </c>
      <c r="G31" s="99" t="n">
        <v>239701000</v>
      </c>
      <c r="H31" s="99" t="n">
        <v>137540000</v>
      </c>
      <c r="I31" s="99" t="n">
        <v>91348000</v>
      </c>
      <c r="J31" s="46" t="n">
        <v>113000000</v>
      </c>
      <c r="K31" s="46" t="n">
        <v>148000000</v>
      </c>
      <c r="L31" s="46" t="n">
        <v>134000000</v>
      </c>
      <c r="M31" s="77" t="n">
        <v>100000000</v>
      </c>
      <c r="N31" s="77" t="n">
        <v>143000000</v>
      </c>
      <c r="O31" s="77" t="n">
        <v>143000000</v>
      </c>
      <c r="P31" s="77" t="n">
        <v>147000000</v>
      </c>
      <c r="Q31" s="46" t="n">
        <v>243000000</v>
      </c>
      <c r="R31" s="77" t="n">
        <v>291000000</v>
      </c>
      <c r="S31" s="77" t="n">
        <v>251000000</v>
      </c>
      <c r="T31" s="77" t="n">
        <v>202000000</v>
      </c>
      <c r="U31" s="9" t="n">
        <v>159000000</v>
      </c>
      <c r="V31" s="4"/>
      <c r="W31" s="4"/>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6.5" hidden="false" customHeight="false" outlineLevel="0" collapsed="false">
      <c r="A32" s="19" t="s">
        <v>227</v>
      </c>
      <c r="B32" s="30" t="s">
        <v>320</v>
      </c>
      <c r="C32" s="49" t="s">
        <v>191</v>
      </c>
      <c r="D32" s="229" t="n">
        <f aca="false">D33+D35</f>
        <v>178740500</v>
      </c>
      <c r="E32" s="229" t="n">
        <f aca="false">E33+E35</f>
        <v>178504000</v>
      </c>
      <c r="F32" s="229" t="n">
        <f aca="false">F33+F35</f>
        <v>195167500</v>
      </c>
      <c r="G32" s="99" t="n">
        <v>192157000</v>
      </c>
      <c r="H32" s="99" t="n">
        <v>141772000</v>
      </c>
      <c r="I32" s="99" t="n">
        <v>84664000</v>
      </c>
      <c r="J32" s="46" t="n">
        <v>111000000</v>
      </c>
      <c r="K32" s="46" t="n">
        <v>134000000</v>
      </c>
      <c r="L32" s="46" t="n">
        <v>130000000</v>
      </c>
      <c r="M32" s="77" t="n">
        <v>94000000</v>
      </c>
      <c r="N32" s="77" t="n">
        <v>126000000</v>
      </c>
      <c r="O32" s="77" t="n">
        <v>138000000</v>
      </c>
      <c r="P32" s="77" t="n">
        <v>144000000</v>
      </c>
      <c r="Q32" s="46" t="n">
        <v>240000000</v>
      </c>
      <c r="R32" s="77" t="n">
        <v>289000000</v>
      </c>
      <c r="S32" s="77" t="n">
        <v>249000000</v>
      </c>
      <c r="T32" s="77" t="n">
        <v>199000000</v>
      </c>
      <c r="U32" s="9" t="n">
        <v>157000000</v>
      </c>
      <c r="V32" s="4"/>
      <c r="W32" s="4"/>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6.5" hidden="false" customHeight="false" outlineLevel="0" collapsed="false">
      <c r="A33" s="0" t="s">
        <v>199</v>
      </c>
      <c r="B33" s="29" t="s">
        <v>796</v>
      </c>
      <c r="C33" s="49" t="s">
        <v>231</v>
      </c>
      <c r="D33" s="103" t="n">
        <v>77252250</v>
      </c>
      <c r="E33" s="103" t="n">
        <v>53888000</v>
      </c>
      <c r="F33" s="103" t="n">
        <v>106455000</v>
      </c>
      <c r="G33" s="99" t="n">
        <v>93107000</v>
      </c>
      <c r="H33" s="99" t="n">
        <v>59248000</v>
      </c>
      <c r="I33" s="99" t="n">
        <v>51244000</v>
      </c>
      <c r="J33" s="46" t="n">
        <v>81000000</v>
      </c>
      <c r="K33" s="46" t="n">
        <v>72000000</v>
      </c>
      <c r="L33" s="46" t="n">
        <v>79000000</v>
      </c>
      <c r="M33" s="77" t="n">
        <v>54000000</v>
      </c>
      <c r="N33" s="77" t="n">
        <v>73000000</v>
      </c>
      <c r="O33" s="77" t="n">
        <v>73000000</v>
      </c>
      <c r="P33" s="77" t="n">
        <v>66000000</v>
      </c>
      <c r="Q33" s="46" t="n">
        <v>111000000</v>
      </c>
      <c r="R33" s="77" t="n">
        <v>116000000</v>
      </c>
      <c r="S33" s="77" t="n">
        <v>78000000</v>
      </c>
      <c r="T33" s="77" t="n">
        <v>66000000</v>
      </c>
      <c r="U33" s="9" t="n">
        <v>41000000</v>
      </c>
      <c r="V33" s="4"/>
      <c r="W33" s="4"/>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5" hidden="false" customHeight="false" outlineLevel="0" collapsed="false">
      <c r="A34" s="0" t="s">
        <v>797</v>
      </c>
      <c r="B34" s="27" t="s">
        <v>798</v>
      </c>
      <c r="C34" s="49" t="s">
        <v>231</v>
      </c>
      <c r="D34" s="103"/>
      <c r="E34" s="103"/>
      <c r="F34" s="103"/>
      <c r="G34" s="46"/>
      <c r="H34" s="46"/>
      <c r="I34" s="46"/>
      <c r="J34" s="46"/>
      <c r="K34" s="46"/>
      <c r="L34" s="46"/>
      <c r="M34" s="77"/>
      <c r="N34" s="77"/>
      <c r="O34" s="77"/>
      <c r="P34" s="77"/>
      <c r="Q34" s="46"/>
      <c r="R34" s="77"/>
      <c r="S34" s="77"/>
      <c r="T34" s="77"/>
      <c r="U34" s="9"/>
      <c r="V34" s="4"/>
      <c r="W34" s="4"/>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5" hidden="false" customHeight="false" outlineLevel="0" collapsed="false">
      <c r="A35" s="0" t="s">
        <v>548</v>
      </c>
      <c r="B35" s="26" t="s">
        <v>799</v>
      </c>
      <c r="C35" s="49" t="s">
        <v>231</v>
      </c>
      <c r="D35" s="103" t="n">
        <v>101488250</v>
      </c>
      <c r="E35" s="103" t="n">
        <v>124616000</v>
      </c>
      <c r="F35" s="103" t="n">
        <v>88712500</v>
      </c>
      <c r="G35" s="99" t="n">
        <v>99050000</v>
      </c>
      <c r="H35" s="99" t="n">
        <v>82524000</v>
      </c>
      <c r="I35" s="99" t="n">
        <v>33420000</v>
      </c>
      <c r="J35" s="46" t="n">
        <v>30000000</v>
      </c>
      <c r="K35" s="46" t="n">
        <v>62000000</v>
      </c>
      <c r="L35" s="46" t="n">
        <v>52000000</v>
      </c>
      <c r="M35" s="77" t="n">
        <v>41000000</v>
      </c>
      <c r="N35" s="77" t="n">
        <v>53000000</v>
      </c>
      <c r="O35" s="77" t="n">
        <v>65000000</v>
      </c>
      <c r="P35" s="77" t="n">
        <v>78000000</v>
      </c>
      <c r="Q35" s="46" t="n">
        <v>129000000</v>
      </c>
      <c r="R35" s="77" t="n">
        <v>172000000</v>
      </c>
      <c r="S35" s="77" t="n">
        <v>171000000</v>
      </c>
      <c r="T35" s="77" t="n">
        <v>133000000</v>
      </c>
      <c r="U35" s="9" t="n">
        <v>115000000</v>
      </c>
      <c r="V35" s="4"/>
      <c r="W35" s="4"/>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5" hidden="false" customHeight="false" outlineLevel="0" collapsed="false">
      <c r="A36" s="0" t="s">
        <v>553</v>
      </c>
      <c r="B36" s="0" t="s">
        <v>553</v>
      </c>
      <c r="C36" s="49" t="s">
        <v>191</v>
      </c>
      <c r="D36" s="103" t="n">
        <v>0</v>
      </c>
      <c r="E36" s="103" t="n">
        <v>52204000</v>
      </c>
      <c r="F36" s="103" t="n">
        <v>37259250</v>
      </c>
      <c r="G36" s="99" t="n">
        <v>47544000</v>
      </c>
      <c r="H36" s="99" t="n">
        <v>-4232000</v>
      </c>
      <c r="I36" s="99" t="n">
        <v>6684000</v>
      </c>
      <c r="J36" s="46" t="n">
        <v>2000000</v>
      </c>
      <c r="K36" s="46" t="n">
        <v>13000000</v>
      </c>
      <c r="L36" s="46" t="n">
        <v>3000000</v>
      </c>
      <c r="M36" s="77" t="n">
        <v>5000000</v>
      </c>
      <c r="N36" s="77" t="n">
        <v>17000000</v>
      </c>
      <c r="O36" s="77" t="n">
        <v>5000000</v>
      </c>
      <c r="P36" s="77" t="n">
        <v>3000000</v>
      </c>
      <c r="Q36" s="46" t="n">
        <v>3000000</v>
      </c>
      <c r="R36" s="77" t="n">
        <v>3000000</v>
      </c>
      <c r="S36" s="77" t="n">
        <v>3000000</v>
      </c>
      <c r="T36" s="77" t="n">
        <v>3000000</v>
      </c>
      <c r="U36" s="9" t="n">
        <v>2000000</v>
      </c>
      <c r="V36" s="4"/>
      <c r="W36" s="4"/>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5" hidden="false" customHeight="false" outlineLevel="0" collapsed="false">
      <c r="A37" s="19" t="s">
        <v>800</v>
      </c>
      <c r="B37" s="19" t="s">
        <v>801</v>
      </c>
      <c r="C37" s="49" t="s">
        <v>191</v>
      </c>
      <c r="D37" s="103"/>
      <c r="E37" s="103"/>
      <c r="F37" s="103" t="n">
        <v>37259250</v>
      </c>
      <c r="G37" s="99"/>
      <c r="H37" s="99"/>
      <c r="I37" s="99"/>
      <c r="J37" s="46"/>
      <c r="K37" s="46"/>
      <c r="L37" s="46"/>
      <c r="M37" s="77"/>
      <c r="N37" s="77"/>
      <c r="O37" s="77"/>
      <c r="P37" s="77"/>
      <c r="Q37" s="46"/>
      <c r="R37" s="77"/>
      <c r="S37" s="77"/>
      <c r="T37" s="77"/>
      <c r="U37" s="9"/>
      <c r="V37" s="4"/>
      <c r="W37" s="4"/>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5" hidden="false" customHeight="false" outlineLevel="0" collapsed="false">
      <c r="B38" s="19" t="s">
        <v>801</v>
      </c>
      <c r="C38" s="49"/>
      <c r="D38" s="103" t="n">
        <v>0</v>
      </c>
      <c r="E38" s="103" t="n">
        <v>0</v>
      </c>
      <c r="G38" s="99" t="n">
        <v>-13867000</v>
      </c>
      <c r="H38" s="99" t="n">
        <v>-19044000</v>
      </c>
      <c r="I38" s="99" t="n">
        <v>-2228000</v>
      </c>
      <c r="J38" s="46"/>
      <c r="K38" s="46" t="n">
        <v>0</v>
      </c>
      <c r="L38" s="46"/>
      <c r="M38" s="77"/>
      <c r="N38" s="77"/>
      <c r="O38" s="77"/>
      <c r="P38" s="77"/>
      <c r="Q38" s="46"/>
      <c r="R38" s="77"/>
      <c r="S38" s="77"/>
      <c r="T38" s="77"/>
      <c r="U38" s="9"/>
      <c r="V38" s="4"/>
      <c r="W38" s="4"/>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6.5" hidden="false" customHeight="false" outlineLevel="0" collapsed="false">
      <c r="B39" s="232" t="s">
        <v>802</v>
      </c>
      <c r="C39" s="11"/>
      <c r="D39" s="46"/>
      <c r="E39" s="46"/>
      <c r="F39" s="46"/>
      <c r="G39" s="46"/>
      <c r="H39" s="46"/>
      <c r="I39" s="46"/>
      <c r="J39" s="46" t="n">
        <v>100000000</v>
      </c>
      <c r="K39" s="46" t="n">
        <v>99000000</v>
      </c>
      <c r="L39" s="46" t="n">
        <v>114000000</v>
      </c>
      <c r="M39" s="77" t="n">
        <v>64000000</v>
      </c>
      <c r="N39" s="77" t="n">
        <v>50000000</v>
      </c>
      <c r="O39" s="77" t="n">
        <v>68000000</v>
      </c>
      <c r="P39" s="77" t="n">
        <v>41000000</v>
      </c>
      <c r="Q39" s="46" t="n">
        <v>-6000000</v>
      </c>
      <c r="R39" s="77" t="n">
        <v>-42000000</v>
      </c>
      <c r="S39" s="77" t="n">
        <v>-94000000</v>
      </c>
      <c r="T39" s="77" t="n">
        <v>-44000000</v>
      </c>
      <c r="U39" s="9" t="n">
        <v>5000000</v>
      </c>
      <c r="V39" s="4"/>
      <c r="W39" s="4"/>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6.5" hidden="false" customHeight="false" outlineLevel="0" collapsed="false">
      <c r="B40" s="232" t="s">
        <v>803</v>
      </c>
      <c r="C40" s="11"/>
      <c r="D40" s="46"/>
      <c r="E40" s="46"/>
      <c r="F40" s="46"/>
      <c r="G40" s="46"/>
      <c r="H40" s="46"/>
      <c r="I40" s="46"/>
      <c r="J40" s="46"/>
      <c r="K40" s="46" t="n">
        <v>48000000</v>
      </c>
      <c r="L40" s="46" t="n">
        <v>-14000000</v>
      </c>
      <c r="M40" s="77" t="n">
        <v>-9000000</v>
      </c>
      <c r="N40" s="77" t="n">
        <v>-25000000</v>
      </c>
      <c r="O40" s="77" t="n">
        <v>-55000000</v>
      </c>
      <c r="P40" s="77" t="n">
        <v>-27000000</v>
      </c>
      <c r="Q40" s="46" t="n">
        <v>-83000000</v>
      </c>
      <c r="R40" s="77" t="n">
        <v>-108000000</v>
      </c>
      <c r="S40" s="77" t="n">
        <v>-146000000</v>
      </c>
      <c r="T40" s="77" t="n">
        <v>-91000000</v>
      </c>
      <c r="U40" s="9" t="n">
        <v>-42000000</v>
      </c>
      <c r="V40" s="4"/>
      <c r="W40" s="4"/>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customFormat="false" ht="16.5" hidden="false" customHeight="false" outlineLevel="0" collapsed="false">
      <c r="B41" s="232" t="s">
        <v>804</v>
      </c>
      <c r="C41" s="11"/>
      <c r="D41" s="233" t="n">
        <v>-84826000</v>
      </c>
      <c r="E41" s="233" t="n">
        <v>-163348000</v>
      </c>
      <c r="F41" s="233" t="n">
        <v>-173876500</v>
      </c>
      <c r="G41" s="227" t="n">
        <v>-209986000</v>
      </c>
      <c r="H41" s="227" t="n">
        <v>-135424000</v>
      </c>
      <c r="I41" s="227" t="n">
        <v>-122540000</v>
      </c>
      <c r="J41" s="46" t="n">
        <v>-96000000</v>
      </c>
      <c r="K41" s="46" t="n">
        <v>-18000000</v>
      </c>
      <c r="L41" s="46" t="n">
        <v>10000000</v>
      </c>
      <c r="M41" s="77" t="n">
        <v>-33000000</v>
      </c>
      <c r="N41" s="77" t="n">
        <v>-47000000</v>
      </c>
      <c r="O41" s="77" t="n">
        <v>-32000000</v>
      </c>
      <c r="P41" s="77" t="n">
        <v>-17000000</v>
      </c>
      <c r="Q41" s="46" t="n">
        <v>-113000000</v>
      </c>
      <c r="R41" s="77" t="n">
        <v>-133000000</v>
      </c>
      <c r="S41" s="77" t="n">
        <v>-185000000</v>
      </c>
      <c r="T41" s="77" t="n">
        <v>-154000000</v>
      </c>
      <c r="U41" s="9" t="n">
        <v>-155000000</v>
      </c>
      <c r="V41" s="4"/>
      <c r="W41" s="4"/>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s="13" customFormat="true" ht="16.5" hidden="false" customHeight="false" outlineLevel="0" collapsed="false">
      <c r="A42" s="234" t="s">
        <v>110</v>
      </c>
      <c r="B42" s="235" t="s">
        <v>110</v>
      </c>
      <c r="C42" s="216" t="s">
        <v>34</v>
      </c>
      <c r="D42" s="181" t="n">
        <f aca="false">D43+D45+D52+D58</f>
        <v>86340750</v>
      </c>
      <c r="E42" s="181" t="n">
        <f aca="false">E43+E45+E52+E58</f>
        <v>163348000</v>
      </c>
      <c r="F42" s="181" t="n">
        <f aca="false">F43+F45+F52+F58</f>
        <v>173876500</v>
      </c>
      <c r="G42" s="227" t="n">
        <v>209986000</v>
      </c>
      <c r="H42" s="181" t="n">
        <f aca="false">H43+H45+H52+H58</f>
        <v>135424000</v>
      </c>
      <c r="I42" s="181" t="n">
        <f aca="false">I43+I45+I52+I58</f>
        <v>118084000</v>
      </c>
      <c r="J42" s="109" t="n">
        <v>96000000</v>
      </c>
      <c r="K42" s="109" t="n">
        <v>18000000</v>
      </c>
      <c r="L42" s="109" t="n">
        <v>-10000000</v>
      </c>
      <c r="M42" s="84" t="n">
        <v>33000000</v>
      </c>
      <c r="N42" s="84" t="n">
        <v>47000000</v>
      </c>
      <c r="O42" s="84" t="n">
        <v>32000000</v>
      </c>
      <c r="P42" s="84" t="n">
        <v>17000000</v>
      </c>
      <c r="Q42" s="109" t="n">
        <v>113000000</v>
      </c>
      <c r="R42" s="84" t="n">
        <v>133000000</v>
      </c>
      <c r="S42" s="84" t="n">
        <v>185000000</v>
      </c>
      <c r="T42" s="84" t="n">
        <v>154000000</v>
      </c>
      <c r="U42" s="228" t="n">
        <v>155000000</v>
      </c>
      <c r="V42" s="168"/>
      <c r="W42" s="168"/>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6.5" hidden="false" customHeight="false" outlineLevel="0" collapsed="false">
      <c r="A43" s="0" t="s">
        <v>805</v>
      </c>
      <c r="B43" s="30" t="s">
        <v>806</v>
      </c>
      <c r="C43" s="20" t="s">
        <v>114</v>
      </c>
      <c r="D43" s="103" t="n">
        <v>0</v>
      </c>
      <c r="E43" s="103" t="n">
        <v>58940000</v>
      </c>
      <c r="F43" s="103" t="n">
        <v>5322750</v>
      </c>
      <c r="G43" s="99" t="n">
        <v>-103012000</v>
      </c>
      <c r="H43" s="99" t="n">
        <v>0</v>
      </c>
      <c r="I43" s="99" t="n">
        <v>51244000</v>
      </c>
      <c r="J43" s="46"/>
      <c r="K43" s="46" t="n">
        <v>0</v>
      </c>
      <c r="L43" s="46" t="n">
        <v>0</v>
      </c>
      <c r="M43" s="77" t="n">
        <v>0</v>
      </c>
      <c r="N43" s="77" t="n">
        <v>55000000</v>
      </c>
      <c r="O43" s="77" t="n">
        <v>20000000</v>
      </c>
      <c r="P43" s="77" t="n">
        <v>0</v>
      </c>
      <c r="Q43" s="46" t="n">
        <v>0</v>
      </c>
      <c r="R43" s="77" t="n">
        <v>0</v>
      </c>
      <c r="S43" s="77" t="n">
        <v>0</v>
      </c>
      <c r="T43" s="77" t="n">
        <v>0</v>
      </c>
      <c r="U43" s="9" t="n">
        <v>0</v>
      </c>
      <c r="V43" s="4"/>
      <c r="W43" s="4"/>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B44" s="19" t="s">
        <v>807</v>
      </c>
      <c r="C44" s="11"/>
      <c r="D44" s="233" t="n">
        <v>84826000</v>
      </c>
      <c r="E44" s="233" t="n">
        <v>104408000</v>
      </c>
      <c r="F44" s="233" t="n">
        <v>168553750</v>
      </c>
      <c r="G44" s="227" t="n">
        <v>312998000</v>
      </c>
      <c r="H44" s="227" t="n">
        <v>135424000</v>
      </c>
      <c r="I44" s="227" t="n">
        <v>71296000</v>
      </c>
      <c r="J44" s="46"/>
      <c r="K44" s="46"/>
      <c r="L44" s="46"/>
      <c r="M44" s="77"/>
      <c r="N44" s="77"/>
      <c r="O44" s="77"/>
      <c r="P44" s="77"/>
      <c r="Q44" s="46"/>
      <c r="R44" s="77"/>
      <c r="S44" s="77"/>
      <c r="T44" s="77"/>
      <c r="U44" s="9"/>
      <c r="V44" s="4"/>
      <c r="W44" s="4"/>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6.5" hidden="false" customHeight="false" outlineLevel="0" collapsed="false">
      <c r="A45" s="49" t="s">
        <v>115</v>
      </c>
      <c r="B45" s="30" t="s">
        <v>199</v>
      </c>
      <c r="C45" s="20" t="s">
        <v>114</v>
      </c>
      <c r="D45" s="103" t="n">
        <v>-4544250</v>
      </c>
      <c r="E45" s="103" t="n">
        <v>-104408000</v>
      </c>
      <c r="F45" s="103" t="n">
        <v>86938250</v>
      </c>
      <c r="G45" s="99" t="n">
        <v>-59430000</v>
      </c>
      <c r="H45" s="99" t="n">
        <v>95220000</v>
      </c>
      <c r="I45" s="99" t="n">
        <v>-26736000</v>
      </c>
      <c r="J45" s="46" t="n">
        <v>76000000</v>
      </c>
      <c r="K45" s="46" t="n">
        <v>-25000000</v>
      </c>
      <c r="L45" s="46" t="n">
        <v>-22000000</v>
      </c>
      <c r="M45" s="77" t="n">
        <v>-16000000</v>
      </c>
      <c r="N45" s="77" t="n">
        <v>-16000000</v>
      </c>
      <c r="O45" s="77" t="n">
        <v>-4000000</v>
      </c>
      <c r="P45" s="77" t="n">
        <v>-29000000</v>
      </c>
      <c r="Q45" s="46" t="n">
        <v>-26000000</v>
      </c>
      <c r="R45" s="77" t="n">
        <v>39000000</v>
      </c>
      <c r="S45" s="77" t="n">
        <v>115000000</v>
      </c>
      <c r="T45" s="77" t="n">
        <v>90000000</v>
      </c>
      <c r="U45" s="9" t="n">
        <v>144000000</v>
      </c>
      <c r="V45" s="4"/>
      <c r="W45" s="4"/>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customFormat="false" ht="16.5" hidden="false" customHeight="false" outlineLevel="0" collapsed="false">
      <c r="A46" s="29" t="s">
        <v>808</v>
      </c>
      <c r="B46" s="29" t="s">
        <v>809</v>
      </c>
      <c r="C46" s="19" t="s">
        <v>119</v>
      </c>
      <c r="D46" s="103" t="n">
        <v>-4544250</v>
      </c>
      <c r="E46" s="103" t="n">
        <v>-104408000</v>
      </c>
      <c r="F46" s="103" t="n">
        <v>83389750</v>
      </c>
      <c r="G46" s="99" t="n">
        <v>-51506000</v>
      </c>
      <c r="H46" s="99" t="n">
        <v>99452000</v>
      </c>
      <c r="I46" s="99" t="n">
        <v>-22280000</v>
      </c>
      <c r="J46" s="46"/>
      <c r="K46" s="46"/>
      <c r="L46" s="46"/>
      <c r="M46" s="77"/>
      <c r="N46" s="77"/>
      <c r="O46" s="77"/>
      <c r="P46" s="77"/>
      <c r="Q46" s="46"/>
      <c r="R46" s="77"/>
      <c r="S46" s="77"/>
      <c r="T46" s="77"/>
      <c r="U46" s="9"/>
      <c r="V46" s="4"/>
      <c r="W46" s="4"/>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customFormat="false" ht="16.5" hidden="false" customHeight="false" outlineLevel="0" collapsed="false">
      <c r="B47" s="105" t="s">
        <v>118</v>
      </c>
      <c r="C47" s="11"/>
      <c r="D47" s="46"/>
      <c r="E47" s="46"/>
      <c r="F47" s="46"/>
      <c r="G47" s="99" t="n">
        <v>77259000</v>
      </c>
      <c r="H47" s="99" t="n">
        <v>74060000</v>
      </c>
      <c r="I47" s="99" t="n">
        <v>0</v>
      </c>
      <c r="J47" s="46"/>
      <c r="K47" s="46"/>
      <c r="L47" s="46"/>
      <c r="M47" s="77"/>
      <c r="N47" s="77"/>
      <c r="O47" s="77"/>
      <c r="P47" s="77"/>
      <c r="Q47" s="46"/>
      <c r="R47" s="77"/>
      <c r="S47" s="77"/>
      <c r="T47" s="77"/>
      <c r="U47" s="9"/>
      <c r="V47" s="4"/>
      <c r="W47" s="4"/>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6.5" hidden="false" customHeight="false" outlineLevel="0" collapsed="false">
      <c r="B48" s="105" t="s">
        <v>651</v>
      </c>
      <c r="C48" s="11"/>
      <c r="D48" s="46"/>
      <c r="E48" s="46"/>
      <c r="F48" s="46"/>
      <c r="G48" s="99" t="n">
        <v>-1981000</v>
      </c>
      <c r="H48" s="99" t="n">
        <v>19044000</v>
      </c>
      <c r="I48" s="99" t="n">
        <v>-22280000</v>
      </c>
      <c r="J48" s="46"/>
      <c r="K48" s="46"/>
      <c r="L48" s="46"/>
      <c r="M48" s="77"/>
      <c r="N48" s="77"/>
      <c r="O48" s="77"/>
      <c r="P48" s="77"/>
      <c r="Q48" s="46"/>
      <c r="R48" s="77"/>
      <c r="S48" s="77"/>
      <c r="T48" s="77"/>
      <c r="U48" s="9"/>
      <c r="V48" s="4"/>
      <c r="W48" s="4"/>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6.5" hidden="false" customHeight="false" outlineLevel="0" collapsed="false">
      <c r="B49" s="105" t="s">
        <v>810</v>
      </c>
      <c r="C49" s="11"/>
      <c r="D49" s="46"/>
      <c r="E49" s="46"/>
      <c r="F49" s="46"/>
      <c r="G49" s="99" t="n">
        <v>-126784000</v>
      </c>
      <c r="H49" s="99" t="n">
        <v>4232000</v>
      </c>
      <c r="I49" s="99" t="n">
        <v>-2228000</v>
      </c>
      <c r="J49" s="46"/>
      <c r="K49" s="46"/>
      <c r="L49" s="46"/>
      <c r="M49" s="77"/>
      <c r="N49" s="77"/>
      <c r="O49" s="77"/>
      <c r="P49" s="77"/>
      <c r="Q49" s="46"/>
      <c r="R49" s="77"/>
      <c r="S49" s="77"/>
      <c r="T49" s="77"/>
      <c r="U49" s="9"/>
      <c r="V49" s="4"/>
      <c r="W49" s="4"/>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customFormat="false" ht="15" hidden="false" customHeight="false" outlineLevel="0" collapsed="false">
      <c r="B50" s="45" t="s">
        <v>811</v>
      </c>
      <c r="C50" s="11"/>
      <c r="D50" s="46"/>
      <c r="E50" s="46"/>
      <c r="F50" s="46"/>
      <c r="G50" s="46"/>
      <c r="H50" s="46"/>
      <c r="I50" s="46"/>
      <c r="J50" s="46"/>
      <c r="K50" s="46"/>
      <c r="L50" s="46" t="n">
        <v>19000000</v>
      </c>
      <c r="M50" s="77" t="n">
        <v>8000000</v>
      </c>
      <c r="N50" s="77" t="n">
        <v>2000000</v>
      </c>
      <c r="O50" s="77" t="n">
        <v>2000000</v>
      </c>
      <c r="P50" s="77" t="n">
        <v>2000000</v>
      </c>
      <c r="Q50" s="46" t="n">
        <v>3000000</v>
      </c>
      <c r="R50" s="77" t="n">
        <v>2000000</v>
      </c>
      <c r="S50" s="77" t="n">
        <v>22000000</v>
      </c>
      <c r="T50" s="77" t="n">
        <v>137000000</v>
      </c>
      <c r="U50" s="9" t="n">
        <v>340000000</v>
      </c>
      <c r="V50" s="4"/>
      <c r="W50" s="4"/>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customFormat="false" ht="15" hidden="false" customHeight="false" outlineLevel="0" collapsed="false">
      <c r="A51" s="27" t="s">
        <v>328</v>
      </c>
      <c r="B51" s="27" t="s">
        <v>328</v>
      </c>
      <c r="C51" s="19" t="s">
        <v>119</v>
      </c>
      <c r="D51" s="103" t="n">
        <v>0</v>
      </c>
      <c r="E51" s="103" t="n">
        <v>0</v>
      </c>
      <c r="F51" s="103" t="n">
        <v>3548500</v>
      </c>
      <c r="G51" s="99" t="n">
        <v>-7924000</v>
      </c>
      <c r="H51" s="99" t="n">
        <v>-2116000</v>
      </c>
      <c r="I51" s="99" t="n">
        <v>-2228000</v>
      </c>
      <c r="J51" s="46"/>
      <c r="K51" s="46"/>
      <c r="L51" s="46"/>
      <c r="M51" s="77"/>
      <c r="N51" s="77"/>
      <c r="O51" s="77"/>
      <c r="P51" s="77"/>
      <c r="Q51" s="46"/>
      <c r="R51" s="77"/>
      <c r="S51" s="77"/>
      <c r="T51" s="77"/>
      <c r="U51" s="9"/>
      <c r="V51" s="4"/>
      <c r="W51" s="4"/>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5" hidden="false" customHeight="false" outlineLevel="0" collapsed="false">
      <c r="A52" s="18" t="s">
        <v>112</v>
      </c>
      <c r="B52" s="19" t="s">
        <v>361</v>
      </c>
      <c r="C52" s="20" t="s">
        <v>114</v>
      </c>
      <c r="D52" s="103" t="n">
        <v>63619500</v>
      </c>
      <c r="E52" s="103" t="n">
        <v>205448000</v>
      </c>
      <c r="F52" s="103" t="n">
        <v>81615500</v>
      </c>
      <c r="G52" s="99" t="n">
        <v>372428000</v>
      </c>
      <c r="H52" s="112" t="n">
        <f aca="false">H53+H54+H55+H56</f>
        <v>40204000</v>
      </c>
      <c r="I52" s="112" t="n">
        <f aca="false">I53+I54+I55+I56</f>
        <v>93575999.9999999</v>
      </c>
      <c r="J52" s="46" t="n">
        <v>20000000</v>
      </c>
      <c r="K52" s="46" t="n">
        <v>43000000</v>
      </c>
      <c r="L52" s="46" t="n">
        <v>12000000</v>
      </c>
      <c r="M52" s="77" t="n">
        <v>49000000</v>
      </c>
      <c r="N52" s="77" t="n">
        <v>8000000</v>
      </c>
      <c r="O52" s="77" t="n">
        <v>16000000</v>
      </c>
      <c r="P52" s="77" t="n">
        <v>46000000</v>
      </c>
      <c r="Q52" s="46" t="n">
        <v>140000000</v>
      </c>
      <c r="R52" s="77" t="n">
        <v>93000000</v>
      </c>
      <c r="S52" s="77" t="n">
        <v>69000000</v>
      </c>
      <c r="T52" s="77" t="n">
        <v>64000000</v>
      </c>
      <c r="U52" s="9" t="n">
        <v>11000000</v>
      </c>
      <c r="V52" s="4"/>
      <c r="W52" s="4"/>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6.5" hidden="false" customHeight="false" outlineLevel="0" collapsed="false">
      <c r="A53" s="29" t="s">
        <v>390</v>
      </c>
      <c r="B53" s="29" t="s">
        <v>390</v>
      </c>
      <c r="C53" s="49" t="s">
        <v>251</v>
      </c>
      <c r="D53" s="46"/>
      <c r="E53" s="46"/>
      <c r="F53" s="46"/>
      <c r="G53" s="99" t="n">
        <v>501193000</v>
      </c>
      <c r="H53" s="99" t="n">
        <v>421084000</v>
      </c>
      <c r="I53" s="99" t="n">
        <v>409952000</v>
      </c>
      <c r="J53" s="46"/>
      <c r="K53" s="46" t="n">
        <v>163000000</v>
      </c>
      <c r="L53" s="46" t="n">
        <v>96000000</v>
      </c>
      <c r="M53" s="77" t="n">
        <v>115000000</v>
      </c>
      <c r="N53" s="77" t="n">
        <v>62000000</v>
      </c>
      <c r="O53" s="77" t="n">
        <v>71000000</v>
      </c>
      <c r="P53" s="77" t="n">
        <v>137000000</v>
      </c>
      <c r="Q53" s="46" t="n">
        <v>291000000</v>
      </c>
      <c r="R53" s="77" t="n">
        <v>164000000</v>
      </c>
      <c r="S53" s="77" t="n">
        <v>147000000</v>
      </c>
      <c r="T53" s="77" t="n">
        <v>151000000</v>
      </c>
      <c r="U53" s="9" t="n">
        <v>104000000</v>
      </c>
      <c r="V53" s="4"/>
      <c r="W53" s="4"/>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5" hidden="false" customHeight="false" outlineLevel="0" collapsed="false">
      <c r="A54" s="26" t="s">
        <v>393</v>
      </c>
      <c r="B54" s="26" t="s">
        <v>393</v>
      </c>
      <c r="C54" s="49" t="s">
        <v>251</v>
      </c>
      <c r="D54" s="46"/>
      <c r="E54" s="46"/>
      <c r="F54" s="46"/>
      <c r="G54" s="99" t="n">
        <v>-101031000</v>
      </c>
      <c r="H54" s="99" t="n">
        <v>-247572000</v>
      </c>
      <c r="I54" s="99" t="n">
        <v>-298552000</v>
      </c>
      <c r="J54" s="46"/>
      <c r="K54" s="46" t="n">
        <v>-120000000</v>
      </c>
      <c r="L54" s="46" t="n">
        <v>-84000000</v>
      </c>
      <c r="M54" s="77" t="n">
        <v>-66000000</v>
      </c>
      <c r="N54" s="77" t="n">
        <v>-54000000</v>
      </c>
      <c r="O54" s="77" t="n">
        <v>-55000000</v>
      </c>
      <c r="P54" s="77" t="n">
        <v>-91000000</v>
      </c>
      <c r="Q54" s="46" t="n">
        <v>151000000</v>
      </c>
      <c r="R54" s="77" t="n">
        <v>71000000</v>
      </c>
      <c r="S54" s="77" t="n">
        <v>78000000</v>
      </c>
      <c r="T54" s="77" t="n">
        <v>87000000</v>
      </c>
      <c r="U54" s="9" t="n">
        <v>92000000</v>
      </c>
      <c r="V54" s="4"/>
      <c r="W54" s="4"/>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A55" s="0" t="s">
        <v>812</v>
      </c>
      <c r="B55" s="47" t="s">
        <v>813</v>
      </c>
      <c r="C55" s="49" t="s">
        <v>251</v>
      </c>
      <c r="D55" s="46"/>
      <c r="E55" s="46"/>
      <c r="F55" s="46"/>
      <c r="G55" s="99" t="n">
        <v>0</v>
      </c>
      <c r="H55" s="99" t="n">
        <v>-122728000</v>
      </c>
      <c r="I55" s="99" t="n">
        <v>-6684000</v>
      </c>
      <c r="J55" s="46"/>
      <c r="K55" s="46"/>
      <c r="L55" s="46"/>
      <c r="M55" s="77"/>
      <c r="N55" s="77"/>
      <c r="O55" s="77"/>
      <c r="P55" s="77"/>
      <c r="Q55" s="46"/>
      <c r="R55" s="77"/>
      <c r="S55" s="77"/>
      <c r="T55" s="77"/>
      <c r="U55" s="9"/>
      <c r="V55" s="4"/>
      <c r="W55" s="4"/>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5" hidden="false" customHeight="false" outlineLevel="0" collapsed="false">
      <c r="A56" s="47" t="s">
        <v>814</v>
      </c>
      <c r="B56" s="47" t="s">
        <v>815</v>
      </c>
      <c r="C56" s="49" t="s">
        <v>251</v>
      </c>
      <c r="D56" s="46"/>
      <c r="E56" s="46"/>
      <c r="F56" s="46"/>
      <c r="G56" s="99" t="n">
        <v>-27734000</v>
      </c>
      <c r="H56" s="99" t="n">
        <v>-10580000</v>
      </c>
      <c r="I56" s="99" t="n">
        <v>-11140000</v>
      </c>
      <c r="J56" s="46"/>
      <c r="K56" s="46"/>
      <c r="L56" s="46"/>
      <c r="M56" s="77"/>
      <c r="N56" s="77"/>
      <c r="O56" s="77"/>
      <c r="P56" s="77"/>
      <c r="Q56" s="46"/>
      <c r="R56" s="77"/>
      <c r="S56" s="77"/>
      <c r="T56" s="77"/>
      <c r="U56" s="4"/>
      <c r="V56" s="4"/>
      <c r="W56" s="4"/>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5" hidden="false" customHeight="false" outlineLevel="0" collapsed="false">
      <c r="B57" s="49" t="s">
        <v>816</v>
      </c>
      <c r="C57" s="11"/>
      <c r="D57" s="46"/>
      <c r="E57" s="46"/>
      <c r="F57" s="46"/>
      <c r="G57" s="99" t="n">
        <v>0</v>
      </c>
      <c r="H57" s="99" t="n">
        <v>0</v>
      </c>
      <c r="I57" s="99" t="n">
        <v>0</v>
      </c>
      <c r="J57" s="46"/>
      <c r="K57" s="46"/>
      <c r="L57" s="46"/>
      <c r="M57" s="77"/>
      <c r="N57" s="77"/>
      <c r="O57" s="77"/>
      <c r="P57" s="77"/>
      <c r="Q57" s="46"/>
      <c r="R57" s="77"/>
      <c r="S57" s="77"/>
      <c r="T57" s="77"/>
      <c r="U57" s="4"/>
      <c r="V57" s="4"/>
      <c r="W57" s="4"/>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5" hidden="false" customHeight="false" outlineLevel="0" collapsed="false">
      <c r="A58" s="49" t="s">
        <v>817</v>
      </c>
      <c r="B58" s="49" t="s">
        <v>818</v>
      </c>
      <c r="C58" s="20" t="s">
        <v>114</v>
      </c>
      <c r="D58" s="103" t="n">
        <v>27265500</v>
      </c>
      <c r="E58" s="103" t="n">
        <v>3368000</v>
      </c>
      <c r="F58" s="103"/>
      <c r="G58" s="99"/>
      <c r="H58" s="99"/>
      <c r="I58" s="99"/>
      <c r="J58" s="46"/>
      <c r="K58" s="46"/>
      <c r="L58" s="99"/>
      <c r="M58" s="77"/>
      <c r="N58" s="77"/>
      <c r="O58" s="77"/>
      <c r="P58" s="77"/>
      <c r="Q58" s="46"/>
      <c r="R58" s="77"/>
      <c r="S58" s="77"/>
      <c r="T58" s="77"/>
      <c r="U58" s="4"/>
      <c r="V58" s="4"/>
      <c r="W58" s="4"/>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s="236" customFormat="true" ht="16.5" hidden="false" customHeight="false" outlineLevel="0" collapsed="false">
      <c r="B59" s="237" t="s">
        <v>819</v>
      </c>
      <c r="Z59" s="19"/>
      <c r="AA59" s="238"/>
      <c r="AB59" s="19"/>
      <c r="AC59" s="19"/>
      <c r="AD59" s="19"/>
      <c r="AE59" s="19"/>
      <c r="AF59" s="19"/>
      <c r="AG59" s="19"/>
      <c r="AH59" s="19"/>
    </row>
    <row r="60" customFormat="false" ht="16.5" hidden="false" customHeight="false" outlineLevel="0" collapsed="false">
      <c r="A60" s="236"/>
      <c r="B60" s="29" t="s">
        <v>820</v>
      </c>
      <c r="N60" s="239" t="n">
        <v>68000000</v>
      </c>
      <c r="O60" s="239" t="n">
        <v>90000000</v>
      </c>
      <c r="P60" s="239" t="n">
        <v>47000000</v>
      </c>
      <c r="Q60" s="239" t="n">
        <v>37000000</v>
      </c>
      <c r="R60" s="239" t="n">
        <v>27000000</v>
      </c>
      <c r="S60" s="239" t="n">
        <v>12000000</v>
      </c>
      <c r="T60" s="239" t="n">
        <v>6000000</v>
      </c>
      <c r="U60" s="239" t="n">
        <v>7000000</v>
      </c>
      <c r="Z60" s="19"/>
    </row>
    <row r="61" customFormat="false" ht="15" hidden="false" customHeight="false" outlineLevel="0" collapsed="false">
      <c r="B61" s="49"/>
      <c r="C61" s="11"/>
      <c r="J61" s="46"/>
      <c r="K61" s="46"/>
      <c r="L61" s="46"/>
      <c r="M61" s="77"/>
      <c r="N61" s="77"/>
      <c r="O61" s="77"/>
      <c r="P61" s="77"/>
      <c r="Q61" s="46"/>
      <c r="R61" s="77"/>
      <c r="S61" s="77"/>
      <c r="T61" s="77"/>
      <c r="U61" s="4"/>
      <c r="V61" s="4"/>
      <c r="W61" s="4"/>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B62" s="49"/>
      <c r="C62" s="11"/>
      <c r="D62" s="0" t="s">
        <v>128</v>
      </c>
      <c r="E62" s="0" t="s">
        <v>128</v>
      </c>
      <c r="F62" s="0" t="s">
        <v>128</v>
      </c>
      <c r="G62" s="0" t="s">
        <v>127</v>
      </c>
      <c r="H62" s="0" t="s">
        <v>127</v>
      </c>
      <c r="I62" s="0" t="s">
        <v>127</v>
      </c>
      <c r="J62" s="0" t="s">
        <v>127</v>
      </c>
      <c r="K62" s="0" t="s">
        <v>128</v>
      </c>
      <c r="L62" s="0" t="s">
        <v>128</v>
      </c>
      <c r="M62" s="0" t="s">
        <v>128</v>
      </c>
      <c r="N62" s="0" t="s">
        <v>128</v>
      </c>
      <c r="O62" s="0" t="s">
        <v>128</v>
      </c>
      <c r="P62" s="0" t="s">
        <v>128</v>
      </c>
      <c r="Q62" s="46" t="s">
        <v>128</v>
      </c>
      <c r="R62" s="46" t="s">
        <v>128</v>
      </c>
      <c r="S62" s="46" t="s">
        <v>128</v>
      </c>
      <c r="T62" s="46" t="s">
        <v>128</v>
      </c>
      <c r="U62" s="46" t="s">
        <v>128</v>
      </c>
      <c r="V62" s="4"/>
      <c r="W62" s="4"/>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5" hidden="false" customHeight="false" outlineLevel="0" collapsed="false">
      <c r="B63" s="49"/>
      <c r="C63" s="11"/>
      <c r="M63" s="4"/>
      <c r="N63" s="4"/>
      <c r="O63" s="4"/>
      <c r="P63" s="4"/>
      <c r="Q63" s="55"/>
      <c r="R63" s="4"/>
      <c r="S63" s="4"/>
      <c r="T63" s="4"/>
      <c r="U63" s="4"/>
      <c r="V63" s="4"/>
      <c r="W63" s="4"/>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5" hidden="false" customHeight="false" outlineLevel="0" collapsed="false">
      <c r="B64" s="0" t="s">
        <v>821</v>
      </c>
      <c r="C64" s="11"/>
      <c r="D64" s="53" t="n">
        <f aca="false">D6-D7-D17</f>
        <v>0</v>
      </c>
      <c r="E64" s="53" t="n">
        <f aca="false">E6-E7-E17</f>
        <v>0</v>
      </c>
      <c r="F64" s="53" t="n">
        <f aca="false">F6-F7-F17</f>
        <v>0</v>
      </c>
      <c r="G64" s="53" t="n">
        <f aca="false">G6-G7-G17</f>
        <v>0</v>
      </c>
      <c r="H64" s="0" t="n">
        <f aca="false">H6-H7-H17</f>
        <v>0</v>
      </c>
      <c r="I64" s="53" t="n">
        <f aca="false">I6-I7-I17</f>
        <v>0</v>
      </c>
      <c r="J64" s="0" t="n">
        <f aca="false">J6-J7-J17</f>
        <v>0</v>
      </c>
      <c r="K64" s="0" t="n">
        <f aca="false">K6-K7-K17</f>
        <v>0</v>
      </c>
      <c r="L64" s="0" t="n">
        <f aca="false">L6-L7-L17</f>
        <v>0</v>
      </c>
      <c r="M64" s="0" t="n">
        <f aca="false">M6-M7-M17</f>
        <v>0</v>
      </c>
      <c r="N64" s="0" t="n">
        <f aca="false">N6-N7-N17</f>
        <v>0</v>
      </c>
      <c r="O64" s="0" t="n">
        <f aca="false">O6-O7-O17</f>
        <v>0</v>
      </c>
      <c r="P64" s="0" t="n">
        <f aca="false">P6-P7-P17</f>
        <v>0</v>
      </c>
      <c r="Q64" s="0" t="n">
        <f aca="false">Q6-Q7-Q17</f>
        <v>0</v>
      </c>
      <c r="R64" s="0" t="n">
        <f aca="false">R6-R7-R17</f>
        <v>0</v>
      </c>
      <c r="S64" s="0" t="n">
        <f aca="false">S6-S7-S17</f>
        <v>-1000000</v>
      </c>
      <c r="T64" s="0" t="n">
        <f aca="false">T6-T7-T17</f>
        <v>0</v>
      </c>
      <c r="U64" s="0" t="n">
        <f aca="false">U6-U7-U17</f>
        <v>-1000000</v>
      </c>
      <c r="V64" s="4"/>
      <c r="W64" s="4"/>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customFormat="false" ht="15" hidden="false" customHeight="false" outlineLevel="0" collapsed="false">
      <c r="B65" s="0" t="s">
        <v>130</v>
      </c>
      <c r="C65" s="11"/>
      <c r="D65" s="55" t="n">
        <f aca="false">D7-D9-D16</f>
        <v>0</v>
      </c>
      <c r="E65" s="55" t="n">
        <f aca="false">E7-E9-E16</f>
        <v>0</v>
      </c>
      <c r="F65" s="53" t="n">
        <f aca="false">F7-F9-F16</f>
        <v>0</v>
      </c>
      <c r="G65" s="55" t="n">
        <f aca="false">G7-G9-G16</f>
        <v>0</v>
      </c>
      <c r="H65" s="53" t="n">
        <f aca="false">H7-H9-H16</f>
        <v>0</v>
      </c>
      <c r="I65" s="55" t="n">
        <f aca="false">I7-I9-I16</f>
        <v>0</v>
      </c>
      <c r="J65" s="0" t="n">
        <f aca="false">J7-J9-J16</f>
        <v>1000000</v>
      </c>
      <c r="K65" s="0" t="n">
        <f aca="false">K7-K9-K16</f>
        <v>0</v>
      </c>
      <c r="L65" s="0" t="n">
        <f aca="false">L7-L9-L16</f>
        <v>1000000</v>
      </c>
      <c r="M65" s="0" t="n">
        <f aca="false">M7-M9-M16</f>
        <v>0</v>
      </c>
      <c r="N65" s="0" t="n">
        <f aca="false">N7-N9-N16</f>
        <v>0</v>
      </c>
      <c r="O65" s="0" t="n">
        <f aca="false">O7-O9-O16</f>
        <v>0</v>
      </c>
      <c r="P65" s="0" t="n">
        <f aca="false">P7-P9-P16</f>
        <v>0</v>
      </c>
      <c r="Q65" s="0" t="n">
        <f aca="false">Q7-Q9-Q16</f>
        <v>1000000</v>
      </c>
      <c r="R65" s="0" t="n">
        <f aca="false">R7-R9-R16</f>
        <v>0</v>
      </c>
      <c r="S65" s="0" t="n">
        <f aca="false">S7-S9-S16</f>
        <v>0</v>
      </c>
      <c r="T65" s="0" t="n">
        <f aca="false">T7-T9-T16</f>
        <v>0</v>
      </c>
      <c r="U65" s="0" t="n">
        <f aca="false">U7-U9-U16</f>
        <v>0</v>
      </c>
      <c r="V65" s="4"/>
      <c r="W65" s="4"/>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customFormat="false" ht="15" hidden="false" customHeight="false" outlineLevel="0" collapsed="false">
      <c r="B66" s="0" t="s">
        <v>501</v>
      </c>
      <c r="C66" s="11"/>
      <c r="D66" s="55" t="n">
        <f aca="false">D9-D10-D14</f>
        <v>0</v>
      </c>
      <c r="E66" s="0" t="n">
        <f aca="false">E9-E10-E14</f>
        <v>0</v>
      </c>
      <c r="F66" s="55" t="n">
        <f aca="false">F9-F10-F14</f>
        <v>0</v>
      </c>
      <c r="G66" s="0" t="n">
        <f aca="false">G9-G10-G14</f>
        <v>0</v>
      </c>
      <c r="H66" s="55" t="n">
        <f aca="false">H9-H10-H14</f>
        <v>0</v>
      </c>
      <c r="I66" s="55" t="n">
        <f aca="false">I9-I10-I14</f>
        <v>0</v>
      </c>
      <c r="J66" s="0" t="n">
        <f aca="false">J9-J10-J14</f>
        <v>0</v>
      </c>
      <c r="K66" s="0" t="n">
        <f aca="false">K9-K10-K14</f>
        <v>0</v>
      </c>
      <c r="L66" s="0" t="n">
        <f aca="false">L9-L10-L14</f>
        <v>0</v>
      </c>
      <c r="M66" s="0" t="n">
        <f aca="false">M9-M10-M14</f>
        <v>-1000000</v>
      </c>
      <c r="N66" s="0" t="n">
        <f aca="false">N9-N10-N14</f>
        <v>0</v>
      </c>
      <c r="O66" s="0" t="n">
        <f aca="false">O9-O10-O14</f>
        <v>0</v>
      </c>
      <c r="P66" s="0" t="n">
        <f aca="false">P9-P10-P14</f>
        <v>-1000000</v>
      </c>
      <c r="Q66" s="0" t="n">
        <f aca="false">Q9-Q10-Q14</f>
        <v>-1000000</v>
      </c>
      <c r="R66" s="0" t="n">
        <f aca="false">R9-R10-R14</f>
        <v>0</v>
      </c>
      <c r="S66" s="0" t="n">
        <f aca="false">S9-S10-S14</f>
        <v>0</v>
      </c>
      <c r="T66" s="0" t="n">
        <f aca="false">T9-T10-T14</f>
        <v>0</v>
      </c>
      <c r="U66" s="0" t="n">
        <f aca="false">U9-U10-U14</f>
        <v>1000000</v>
      </c>
      <c r="V66" s="4"/>
      <c r="W66" s="4"/>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customFormat="false" ht="15" hidden="false" customHeight="false" outlineLevel="0" collapsed="false">
      <c r="B67" s="0" t="s">
        <v>131</v>
      </c>
      <c r="C67" s="11"/>
      <c r="D67" s="240" t="n">
        <f aca="false">D10-D11-D12-D13</f>
        <v>265081250</v>
      </c>
      <c r="E67" s="240" t="n">
        <f aca="false">E10-E11-E12-E13</f>
        <v>296384000</v>
      </c>
      <c r="F67" s="240" t="n">
        <f aca="false">F10-F11-F12-F13</f>
        <v>326462000</v>
      </c>
      <c r="G67" s="240" t="n">
        <f aca="false">G10-G11-G12-G13</f>
        <v>370447000</v>
      </c>
      <c r="H67" s="55" t="n">
        <f aca="false">H10-H11-H12-H13</f>
        <v>0</v>
      </c>
      <c r="I67" s="55" t="n">
        <f aca="false">I10-I11-I12-I13</f>
        <v>0</v>
      </c>
      <c r="J67" s="55" t="n">
        <f aca="false">J10-J11-J12-J13</f>
        <v>0</v>
      </c>
      <c r="K67" s="55" t="n">
        <f aca="false">K10-K11-K12-K13</f>
        <v>0</v>
      </c>
      <c r="L67" s="55" t="n">
        <f aca="false">L10-L11-L12-L13</f>
        <v>0</v>
      </c>
      <c r="M67" s="55" t="n">
        <f aca="false">M10-M11-M12-M13</f>
        <v>0</v>
      </c>
      <c r="N67" s="55" t="n">
        <f aca="false">N10-N11-N12-N13</f>
        <v>0</v>
      </c>
      <c r="O67" s="55" t="n">
        <f aca="false">O10-O11-O12-O13</f>
        <v>0</v>
      </c>
      <c r="P67" s="55" t="n">
        <f aca="false">P10-P11-P12-P13</f>
        <v>0</v>
      </c>
      <c r="Q67" s="55" t="n">
        <f aca="false">Q10-Q11-Q12-Q13</f>
        <v>0</v>
      </c>
      <c r="R67" s="55" t="n">
        <f aca="false">R10-R11-R12-R13</f>
        <v>0</v>
      </c>
      <c r="S67" s="55" t="n">
        <f aca="false">S10-S11-S12-S13</f>
        <v>0</v>
      </c>
      <c r="T67" s="55" t="n">
        <f aca="false">T10-T11-T12-T13</f>
        <v>0</v>
      </c>
      <c r="U67" s="55" t="n">
        <f aca="false">U10-U11-U12-U13</f>
        <v>0</v>
      </c>
      <c r="V67" s="4"/>
      <c r="W67" s="4"/>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customFormat="false" ht="15" hidden="false" customHeight="false" outlineLevel="0" collapsed="false">
      <c r="B68" s="0" t="s">
        <v>134</v>
      </c>
      <c r="C68" s="11"/>
      <c r="D68" s="55" t="n">
        <f aca="false">D19-D20-D32-D37-D36</f>
        <v>0</v>
      </c>
      <c r="E68" s="55" t="n">
        <f aca="false">E19-E20-E32-E37-E36</f>
        <v>0</v>
      </c>
      <c r="F68" s="55" t="n">
        <f aca="false">F19-F20-F32-F37-F36</f>
        <v>0</v>
      </c>
      <c r="G68" s="55" t="n">
        <f aca="false">G19-G20-G32-G37-G36</f>
        <v>0</v>
      </c>
      <c r="H68" s="55" t="n">
        <f aca="false">H19-H20-H32-H37-H36</f>
        <v>0</v>
      </c>
      <c r="I68" s="55" t="n">
        <f aca="false">I19-I20-I32-I37-I36</f>
        <v>0</v>
      </c>
      <c r="J68" s="55" t="n">
        <f aca="false">J19-J20-J32-J37-J36</f>
        <v>0</v>
      </c>
      <c r="K68" s="55" t="n">
        <f aca="false">K19-K20-K32-K37-K36</f>
        <v>0</v>
      </c>
      <c r="L68" s="55" t="n">
        <f aca="false">L19-L20-L32-L37-L36</f>
        <v>0</v>
      </c>
      <c r="M68" s="55" t="n">
        <f aca="false">M19-M20-M32-M37-M36</f>
        <v>0</v>
      </c>
      <c r="N68" s="55" t="n">
        <f aca="false">N19-N20-N32-N37-N36</f>
        <v>0</v>
      </c>
      <c r="O68" s="55" t="n">
        <f aca="false">O19-O20-O32-O37-O36</f>
        <v>0</v>
      </c>
      <c r="P68" s="55" t="n">
        <f aca="false">P19-P20-P32-P37-P36</f>
        <v>0</v>
      </c>
      <c r="Q68" s="55" t="n">
        <f aca="false">Q19-Q20-Q32-Q37-Q36</f>
        <v>0</v>
      </c>
      <c r="R68" s="55" t="n">
        <f aca="false">R19-R20-R32-R37-R36</f>
        <v>0</v>
      </c>
      <c r="S68" s="55" t="n">
        <f aca="false">S19-S20-S32-S37-S36</f>
        <v>0</v>
      </c>
      <c r="T68" s="55" t="n">
        <f aca="false">T19-T20-T32-T37-T36</f>
        <v>0</v>
      </c>
      <c r="U68" s="55" t="n">
        <f aca="false">U19-U20-U32-U37-U36</f>
        <v>0</v>
      </c>
      <c r="V68" s="4"/>
      <c r="W68" s="4"/>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customFormat="false" ht="15" hidden="false" customHeight="false" outlineLevel="0" collapsed="false">
      <c r="B69" s="0" t="s">
        <v>775</v>
      </c>
      <c r="C69" s="11"/>
      <c r="D69" s="55" t="n">
        <f aca="false">D20-D21-D22-D23-D24-E71-D29-D30</f>
        <v>0</v>
      </c>
      <c r="E69" s="55" t="n">
        <f aca="false">E20-E21-E22-E23-E24-F71-E29-E30</f>
        <v>0</v>
      </c>
      <c r="F69" s="55" t="n">
        <f aca="false">F20-F21-F22-F23-F24-G71-F29-F30</f>
        <v>0</v>
      </c>
      <c r="G69" s="0" t="n">
        <f aca="false">G20-G21-G22-G23-G24-H71-G29</f>
        <v>0</v>
      </c>
      <c r="H69" s="55" t="n">
        <f aca="false">H20-H21-H22-H23-H24-I71-H29</f>
        <v>0</v>
      </c>
      <c r="I69" s="0" t="e">
        <f aca="false">I20-I21-I22-I23-I24-#REF!-I29</f>
        <v>#REF!</v>
      </c>
      <c r="J69" s="0" t="n">
        <f aca="false">J20-J21-J22-J23-J24-K71-J29</f>
        <v>1000000</v>
      </c>
      <c r="K69" s="0" t="n">
        <f aca="false">K20-K21-K22-K23-K24-L71-K29</f>
        <v>0</v>
      </c>
      <c r="L69" s="0" t="n">
        <f aca="false">L20-L21-L22-L23-L24-M71-L29</f>
        <v>1000000</v>
      </c>
      <c r="M69" s="0" t="n">
        <f aca="false">M20-M21-M22-M23-M24-N71-M29</f>
        <v>0</v>
      </c>
      <c r="N69" s="0" t="n">
        <f aca="false">N20-N21-N22-N23-N24-O71-N29</f>
        <v>0</v>
      </c>
      <c r="O69" s="0" t="n">
        <f aca="false">O20-O21-O22-O23-O24-P71-O29</f>
        <v>-1000000</v>
      </c>
      <c r="P69" s="0" t="n">
        <f aca="false">P20-P21-P22-P23-P24-Q71-P29</f>
        <v>0</v>
      </c>
      <c r="Q69" s="0" t="n">
        <f aca="false">Q20-Q21-Q22-Q23-Q24-R71-Q29</f>
        <v>-1000000</v>
      </c>
      <c r="R69" s="0" t="n">
        <f aca="false">R20-R21-R22-R23-R24-S71-R29</f>
        <v>0</v>
      </c>
      <c r="S69" s="0" t="n">
        <f aca="false">S20-S21-S22-S23-S24-T71-S29</f>
        <v>0</v>
      </c>
      <c r="T69" s="0" t="n">
        <f aca="false">T20-T21-T22-T23-T24-U71-T29</f>
        <v>0</v>
      </c>
      <c r="U69" s="0" t="n">
        <f aca="false">U20-U21-U22-U23-U24-V71-U29</f>
        <v>-1000000</v>
      </c>
      <c r="V69" s="4"/>
      <c r="W69" s="4"/>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customFormat="false" ht="15" hidden="false" customHeight="false" outlineLevel="0" collapsed="false">
      <c r="B70" s="0" t="s">
        <v>268</v>
      </c>
      <c r="C70" s="11"/>
      <c r="D70" s="56" t="n">
        <f aca="false">D24-D25-D26</f>
        <v>30295000</v>
      </c>
      <c r="E70" s="56" t="n">
        <f aca="false">E24-E25-E26</f>
        <v>40416000</v>
      </c>
      <c r="F70" s="56" t="n">
        <f aca="false">F24-F25-F26</f>
        <v>53227500</v>
      </c>
      <c r="G70" s="55" t="n">
        <f aca="false">G24-G25-G26</f>
        <v>0</v>
      </c>
      <c r="H70" s="55" t="n">
        <f aca="false">H24-H25-H26</f>
        <v>0</v>
      </c>
      <c r="I70" s="55" t="n">
        <f aca="false">I24-I25-I26</f>
        <v>0</v>
      </c>
      <c r="J70" s="56" t="n">
        <f aca="false">J24-J25-J26</f>
        <v>195000000</v>
      </c>
      <c r="K70" s="56" t="n">
        <f aca="false">K24-K25-K26</f>
        <v>117000000</v>
      </c>
      <c r="L70" s="56" t="n">
        <f aca="false">L24-L25-L26</f>
        <v>104000000</v>
      </c>
      <c r="M70" s="56" t="n">
        <f aca="false">M24-M25-M26</f>
        <v>97000000</v>
      </c>
      <c r="N70" s="56" t="n">
        <f aca="false">N24-N25-N26</f>
        <v>97000000</v>
      </c>
      <c r="O70" s="56" t="n">
        <f aca="false">O24-O25-O26</f>
        <v>100000000</v>
      </c>
      <c r="P70" s="56" t="n">
        <f aca="false">P24-P25-P26</f>
        <v>58000000</v>
      </c>
      <c r="Q70" s="56" t="n">
        <f aca="false">Q24-Q25-Q26</f>
        <v>107000000</v>
      </c>
      <c r="R70" s="56" t="n">
        <f aca="false">R24-R25-R26</f>
        <v>90000000</v>
      </c>
      <c r="S70" s="56" t="n">
        <f aca="false">S24-S25-S26</f>
        <v>91000000</v>
      </c>
      <c r="T70" s="56" t="n">
        <f aca="false">T24-T25-T26</f>
        <v>110000000</v>
      </c>
      <c r="U70" s="56" t="n">
        <f aca="false">U24-U25-U26</f>
        <v>161000000</v>
      </c>
      <c r="V70" s="4"/>
      <c r="W70" s="4"/>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customFormat="false" ht="15" hidden="false" customHeight="false" outlineLevel="0" collapsed="false">
      <c r="B71" s="0" t="s">
        <v>822</v>
      </c>
      <c r="C71" s="11"/>
      <c r="D71" s="55" t="n">
        <f aca="false">D32-D33-D34-D35</f>
        <v>0</v>
      </c>
      <c r="E71" s="55" t="n">
        <f aca="false">E32-E33-E34-E35</f>
        <v>0</v>
      </c>
      <c r="F71" s="55" t="n">
        <f aca="false">F32-F33-F34-F35</f>
        <v>0</v>
      </c>
      <c r="G71" s="55" t="n">
        <f aca="false">G32-G33-G34-G35</f>
        <v>0</v>
      </c>
      <c r="H71" s="55" t="n">
        <f aca="false">H32-H33-H34-H35</f>
        <v>0</v>
      </c>
      <c r="I71" s="55" t="n">
        <f aca="false">I32-I33-I34-I35</f>
        <v>0</v>
      </c>
      <c r="J71" s="55" t="n">
        <f aca="false">J32-J33-J34-J35</f>
        <v>0</v>
      </c>
      <c r="K71" s="55" t="n">
        <f aca="false">K32-K33-K34-K35</f>
        <v>0</v>
      </c>
      <c r="L71" s="55" t="n">
        <f aca="false">L32-L33-L34-L35</f>
        <v>-1000000</v>
      </c>
      <c r="M71" s="55" t="n">
        <f aca="false">M32-M33-M34-M35</f>
        <v>-1000000</v>
      </c>
      <c r="N71" s="55" t="n">
        <f aca="false">N32-N33-N34-N35</f>
        <v>0</v>
      </c>
      <c r="O71" s="55" t="n">
        <f aca="false">O32-O33-O34-O35</f>
        <v>0</v>
      </c>
      <c r="P71" s="55" t="n">
        <f aca="false">P32-P33-P34-P35</f>
        <v>0</v>
      </c>
      <c r="Q71" s="55" t="n">
        <f aca="false">Q32-Q33-Q34-Q35</f>
        <v>0</v>
      </c>
      <c r="R71" s="55" t="n">
        <f aca="false">R32-R33-R34-R35</f>
        <v>1000000</v>
      </c>
      <c r="S71" s="55" t="n">
        <f aca="false">S32-S33-S34-S35</f>
        <v>0</v>
      </c>
      <c r="T71" s="55" t="n">
        <f aca="false">T32-T33-T34-T35</f>
        <v>0</v>
      </c>
      <c r="U71" s="55" t="n">
        <f aca="false">U32-U33-U34-U35</f>
        <v>1000000</v>
      </c>
      <c r="V71" s="4"/>
      <c r="W71" s="4"/>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customFormat="false" ht="15" hidden="false" customHeight="false" outlineLevel="0" collapsed="false">
      <c r="B72" s="0" t="s">
        <v>137</v>
      </c>
      <c r="C72" s="11"/>
      <c r="D72" s="55" t="n">
        <f aca="false">D42-D43-D45-D52-D58</f>
        <v>0</v>
      </c>
      <c r="E72" s="55" t="n">
        <f aca="false">E42-E43-E45-E52-E58</f>
        <v>0</v>
      </c>
      <c r="F72" s="55" t="n">
        <f aca="false">F42-F43-F45-F52-F58</f>
        <v>0</v>
      </c>
      <c r="G72" s="55" t="n">
        <f aca="false">G42-G43-G45-G52-G58</f>
        <v>0</v>
      </c>
      <c r="H72" s="55" t="n">
        <f aca="false">H42-H43-H45-H52-H58</f>
        <v>0</v>
      </c>
      <c r="I72" s="55" t="n">
        <f aca="false">I42-I43-I45-I52-I58</f>
        <v>0</v>
      </c>
      <c r="J72" s="55" t="n">
        <f aca="false">J42-J43-J45-J52-J58</f>
        <v>0</v>
      </c>
      <c r="K72" s="55" t="n">
        <f aca="false">K42-K43-K45-K52-K58</f>
        <v>0</v>
      </c>
      <c r="L72" s="55" t="n">
        <f aca="false">L42-L43-L45-L52-L58</f>
        <v>0</v>
      </c>
      <c r="M72" s="55" t="n">
        <f aca="false">M42-M43-M45-M52-M58</f>
        <v>0</v>
      </c>
      <c r="N72" s="55" t="n">
        <f aca="false">N42-N43-N45-N52-N58</f>
        <v>0</v>
      </c>
      <c r="O72" s="55" t="n">
        <f aca="false">O42-O43-O45-O52-O58</f>
        <v>0</v>
      </c>
      <c r="P72" s="55" t="n">
        <f aca="false">P42-P43-P45-P52-P58</f>
        <v>0</v>
      </c>
      <c r="Q72" s="55" t="n">
        <f aca="false">Q42-Q43-Q45-Q52-Q58</f>
        <v>-1000000</v>
      </c>
      <c r="R72" s="55" t="n">
        <f aca="false">R42-R43-R45-R52-R58</f>
        <v>1000000</v>
      </c>
      <c r="S72" s="55" t="n">
        <f aca="false">S42-S43-S45-S52-S58</f>
        <v>1000000</v>
      </c>
      <c r="T72" s="55" t="n">
        <f aca="false">T42-T43-T45-T52-T58</f>
        <v>0</v>
      </c>
      <c r="U72" s="55" t="n">
        <f aca="false">U42-U43-U45-U52-U58</f>
        <v>0</v>
      </c>
      <c r="V72" s="4"/>
      <c r="W72" s="4"/>
    </row>
    <row r="73" customFormat="false" ht="15" hidden="false" customHeight="false" outlineLevel="0" collapsed="false">
      <c r="B73" s="0" t="s">
        <v>823</v>
      </c>
      <c r="C73" s="11"/>
      <c r="D73" s="56" t="n">
        <f aca="false">D52-D53-D55-D54-D56</f>
        <v>63619500</v>
      </c>
      <c r="E73" s="56" t="n">
        <f aca="false">E52-E53-E55-E54-E56</f>
        <v>205448000</v>
      </c>
      <c r="F73" s="56" t="n">
        <f aca="false">F52-F53-F55-F54-F56</f>
        <v>81615500</v>
      </c>
      <c r="G73" s="55" t="n">
        <f aca="false">G52-G53-G55-G54-G56</f>
        <v>0</v>
      </c>
      <c r="H73" s="55" t="n">
        <f aca="false">H52-H53-H55-H54-H56</f>
        <v>0</v>
      </c>
      <c r="I73" s="55" t="n">
        <f aca="false">I52-I53-I55-I54-I56</f>
        <v>0</v>
      </c>
      <c r="J73" s="56" t="n">
        <f aca="false">J52-J53-J55-J54-J56</f>
        <v>20000000</v>
      </c>
      <c r="K73" s="55" t="n">
        <f aca="false">K52-K53-K55-K54-K56</f>
        <v>0</v>
      </c>
      <c r="L73" s="55" t="n">
        <f aca="false">L52-L53-L55-L54-L56</f>
        <v>0</v>
      </c>
      <c r="M73" s="55" t="n">
        <f aca="false">M52-M53-M55-M54-M56</f>
        <v>0</v>
      </c>
      <c r="N73" s="55" t="n">
        <f aca="false">N52-N53-N55-N54-N56</f>
        <v>0</v>
      </c>
      <c r="O73" s="55" t="n">
        <f aca="false">O52-O53-O55-O54-O56</f>
        <v>0</v>
      </c>
      <c r="P73" s="55" t="n">
        <f aca="false">P52-P53-P55-P54-P56</f>
        <v>0</v>
      </c>
      <c r="Q73" s="55" t="n">
        <f aca="false">Q52-Q53-Q55-Q54-Q56</f>
        <v>-302000000</v>
      </c>
      <c r="R73" s="55" t="n">
        <f aca="false">R52-R53-R55-R54-R56</f>
        <v>-142000000</v>
      </c>
      <c r="S73" s="55" t="n">
        <f aca="false">S52-S53-S55-S54-S56</f>
        <v>-156000000</v>
      </c>
      <c r="T73" s="55" t="n">
        <f aca="false">T52-T53-T55-T54-T56</f>
        <v>-174000000</v>
      </c>
      <c r="U73" s="55" t="n">
        <f aca="false">U52-U53-U55-U54-U56</f>
        <v>-185000000</v>
      </c>
      <c r="V73" s="4"/>
      <c r="W73" s="4"/>
    </row>
    <row r="74" customFormat="false" ht="15" hidden="false" customHeight="false" outlineLevel="0" collapsed="false">
      <c r="C74" s="11"/>
      <c r="D74" s="55"/>
      <c r="E74" s="55"/>
      <c r="F74" s="53"/>
      <c r="H74" s="55"/>
      <c r="I74" s="55"/>
      <c r="J74" s="55"/>
      <c r="V74" s="4"/>
      <c r="W74" s="4"/>
    </row>
    <row r="75" customFormat="false" ht="15" hidden="false" customHeight="false" outlineLevel="0" collapsed="false">
      <c r="C75" s="11"/>
      <c r="D75" s="55"/>
      <c r="V75" s="4"/>
      <c r="W75" s="4"/>
    </row>
    <row r="76" customFormat="false" ht="15.75" hidden="false" customHeight="false" outlineLevel="0" collapsed="false">
      <c r="B76" s="0" t="s">
        <v>586</v>
      </c>
      <c r="C76" s="11"/>
      <c r="D76" s="0" t="n">
        <v>1664000000</v>
      </c>
      <c r="E76" s="0" t="n">
        <v>1744000000</v>
      </c>
      <c r="F76" s="0" t="n">
        <v>1865000000</v>
      </c>
      <c r="G76" s="0" t="n">
        <v>1981000000</v>
      </c>
      <c r="H76" s="0" t="n">
        <v>2116000000</v>
      </c>
      <c r="I76" s="0" t="n">
        <v>2228000000</v>
      </c>
      <c r="J76" s="0" t="n">
        <v>2581000000</v>
      </c>
      <c r="K76" s="0" t="n">
        <v>2739000000</v>
      </c>
      <c r="L76" s="0" t="n">
        <v>2677000000</v>
      </c>
      <c r="M76" s="0" t="n">
        <v>2797000000</v>
      </c>
      <c r="N76" s="0" t="n">
        <v>2842000000</v>
      </c>
      <c r="O76" s="0" t="n">
        <v>3020000000</v>
      </c>
      <c r="P76" s="0" t="n">
        <v>3173000000</v>
      </c>
      <c r="Q76" s="0" t="n">
        <v>3286000000</v>
      </c>
      <c r="R76" s="0" t="n">
        <v>3430000000</v>
      </c>
      <c r="S76" s="0" t="n">
        <v>3565000000</v>
      </c>
      <c r="T76" s="0" t="n">
        <v>3727000000</v>
      </c>
      <c r="U76" s="0" t="n">
        <v>3907000000</v>
      </c>
      <c r="W76" s="4"/>
    </row>
    <row r="77" customFormat="false" ht="15.75" hidden="false" customHeight="false" outlineLevel="0" collapsed="false">
      <c r="B77" s="93" t="s">
        <v>140</v>
      </c>
      <c r="C77" s="94"/>
      <c r="D77" s="94" t="n">
        <f aca="false">(D6/D76)*100</f>
        <v>20.5729266826923</v>
      </c>
      <c r="E77" s="94" t="n">
        <f aca="false">(E6/E76)*100</f>
        <v>21.4362385321101</v>
      </c>
      <c r="F77" s="94" t="n">
        <f aca="false">(F6/F76)*100</f>
        <v>23.4029758713137</v>
      </c>
      <c r="G77" s="94" t="n">
        <f aca="false">(G6/G76)*100</f>
        <v>21.3</v>
      </c>
      <c r="H77" s="94" t="n">
        <f aca="false">(H6/H76)*100</f>
        <v>22.8</v>
      </c>
      <c r="I77" s="94" t="n">
        <f aca="false">(I6/I76)*100</f>
        <v>23.4</v>
      </c>
      <c r="J77" s="94" t="n">
        <f aca="false">(J6/J76)*100</f>
        <v>24.602867105773</v>
      </c>
      <c r="K77" s="94" t="n">
        <f aca="false">(K6/K76)*100</f>
        <v>26.688572471705</v>
      </c>
      <c r="L77" s="94" t="n">
        <f aca="false">(L6/L76)*100</f>
        <v>29.0623832648487</v>
      </c>
      <c r="M77" s="94" t="n">
        <f aca="false">(M6/M76)*100</f>
        <v>26.3139077583125</v>
      </c>
      <c r="N77" s="94" t="n">
        <f aca="false">(N6/N76)*100</f>
        <v>27.375087966221</v>
      </c>
      <c r="O77" s="94" t="n">
        <f aca="false">(O6/O76)*100</f>
        <v>27.682119205298</v>
      </c>
      <c r="P77" s="94" t="n">
        <f aca="false">(P6/P76)*100</f>
        <v>26.3788213047589</v>
      </c>
      <c r="Q77" s="94" t="n">
        <f aca="false">(Q6/Q76)*100</f>
        <v>27.6932440657334</v>
      </c>
      <c r="R77" s="94" t="n">
        <f aca="false">(R6/R76)*100</f>
        <v>29.1836734693878</v>
      </c>
      <c r="S77" s="94" t="n">
        <f aca="false">(S6/S76)*100</f>
        <v>27.4894810659187</v>
      </c>
      <c r="T77" s="94" t="n">
        <f aca="false">(T6/T76)*100</f>
        <v>27.019050174403</v>
      </c>
      <c r="U77" s="94" t="n">
        <f aca="false">(U6/U76)*100</f>
        <v>26.6700793447658</v>
      </c>
      <c r="V77" s="4"/>
      <c r="W77" s="4"/>
    </row>
    <row r="78" customFormat="false" ht="15" hidden="false" customHeight="false" outlineLevel="0" collapsed="false">
      <c r="B78" s="0" t="s">
        <v>141</v>
      </c>
      <c r="C78" s="11"/>
      <c r="D78" s="0" t="n">
        <f aca="false">(D19/D76)*100</f>
        <v>28.2195012019231</v>
      </c>
      <c r="E78" s="0" t="n">
        <f aca="false">(E19/E76)*100</f>
        <v>30.2231651376147</v>
      </c>
      <c r="F78" s="0" t="n">
        <f aca="false">(F19/F76)*100</f>
        <v>32.7261126005362</v>
      </c>
      <c r="G78" s="0" t="n">
        <f aca="false">(G19/G76)*100</f>
        <v>32.8</v>
      </c>
      <c r="H78" s="0" t="n">
        <f aca="false">(H19/H76)*100</f>
        <v>30</v>
      </c>
      <c r="I78" s="0" t="n">
        <f aca="false">(I19/I76)*100</f>
        <v>29</v>
      </c>
      <c r="J78" s="0" t="n">
        <f aca="false">(J19/J76)*100</f>
        <v>28.283611003487</v>
      </c>
      <c r="K78" s="0" t="n">
        <f aca="false">(K19/K76)*100</f>
        <v>27.3092369477912</v>
      </c>
      <c r="L78" s="0" t="n">
        <f aca="false">(L19/L76)*100</f>
        <v>28.6514755323123</v>
      </c>
      <c r="M78" s="0" t="n">
        <f aca="false">(M19/M76)*100</f>
        <v>27.4579907043261</v>
      </c>
      <c r="N78" s="0" t="n">
        <f aca="false">(N19/N76)*100</f>
        <v>29.0288529204785</v>
      </c>
      <c r="O78" s="0" t="n">
        <f aca="false">(O19/O76)*100</f>
        <v>28.7086092715232</v>
      </c>
      <c r="P78" s="0" t="n">
        <f aca="false">(P19/P76)*100</f>
        <v>26.9145918688938</v>
      </c>
      <c r="Q78" s="0" t="n">
        <f aca="false">(Q19/Q76)*100</f>
        <v>31.1320754716981</v>
      </c>
      <c r="R78" s="0" t="n">
        <f aca="false">(R19/R76)*100</f>
        <v>33.0612244897959</v>
      </c>
      <c r="S78" s="0" t="n">
        <f aca="false">(S19/S76)*100</f>
        <v>32.7068723702665</v>
      </c>
      <c r="T78" s="0" t="n">
        <f aca="false">(T19/T76)*100</f>
        <v>31.1510598336464</v>
      </c>
      <c r="U78" s="0" t="n">
        <f aca="false">(U19/U76)*100</f>
        <v>30.6373176350141</v>
      </c>
      <c r="V78" s="4"/>
      <c r="W78" s="4"/>
    </row>
    <row r="79" customFormat="false" ht="15" hidden="false" customHeight="false" outlineLevel="0" collapsed="false">
      <c r="C79" s="11"/>
      <c r="L79" s="55"/>
      <c r="U79" s="4"/>
      <c r="V79" s="4"/>
      <c r="W79" s="4"/>
    </row>
    <row r="80" customFormat="false" ht="13.5" hidden="false" customHeight="true" outlineLevel="0" collapsed="false">
      <c r="B80" s="0" t="s">
        <v>142</v>
      </c>
      <c r="D80" s="0" t="n">
        <f aca="false">IF(D36&lt;0, (D36/D18)*100)</f>
        <v>0</v>
      </c>
      <c r="E80" s="0" t="n">
        <f aca="false">IF(E36&lt;0, (E36/E18)*100)</f>
        <v>0</v>
      </c>
      <c r="F80" s="0" t="n">
        <f aca="false">IF(F36&lt;0, (F36/F18)*100)</f>
        <v>0</v>
      </c>
      <c r="G80" s="0" t="n">
        <f aca="false">IF(G36&lt;0, (G36/G18)*100)</f>
        <v>0</v>
      </c>
      <c r="H80" s="0" t="n">
        <f aca="false">IF(H36&lt;0, (H36/H18)*100)</f>
        <v>-0.664451827242525</v>
      </c>
      <c r="I80" s="0" t="n">
        <f aca="false">IF(I36&lt;0, (I36/I18)*100)</f>
        <v>0</v>
      </c>
      <c r="J80" s="0" t="n">
        <f aca="false">IF(J36&lt;0, (J36/J18)*100)</f>
        <v>0</v>
      </c>
      <c r="K80" s="0" t="n">
        <f aca="false">IF(K36&lt;0, (K36/K18)*100)</f>
        <v>0</v>
      </c>
      <c r="L80" s="0" t="n">
        <f aca="false">IF(L36&lt;0, (L36/L18)*100)</f>
        <v>0</v>
      </c>
      <c r="M80" s="0" t="n">
        <f aca="false">IF(M36&lt;0, (M36/M18)*100)</f>
        <v>0</v>
      </c>
      <c r="N80" s="0" t="n">
        <f aca="false">IF(N36&lt;0, (N36/N18)*100)</f>
        <v>0</v>
      </c>
      <c r="O80" s="0" t="n">
        <f aca="false">IF(O36&lt;0, (O36/O18)*100)</f>
        <v>0</v>
      </c>
      <c r="P80" s="0" t="n">
        <f aca="false">IF(P36&lt;0, (P36/P18)*100)</f>
        <v>0</v>
      </c>
      <c r="Q80" s="0" t="n">
        <f aca="false">IF(Q36&lt;0, (Q36/Q18)*100)</f>
        <v>0</v>
      </c>
      <c r="R80" s="0" t="n">
        <f aca="false">IF(R36&lt;0, (R36/R18)*100)</f>
        <v>0</v>
      </c>
      <c r="S80" s="0" t="n">
        <f aca="false">IF(S36&lt;0, (S36/S18)*100)</f>
        <v>0</v>
      </c>
      <c r="T80" s="0" t="n">
        <f aca="false">IF(T36&lt;0, (T36/T18)*100)</f>
        <v>0</v>
      </c>
      <c r="U80" s="0" t="n">
        <f aca="false">IF(U36&lt;0, (U36/U18)*100)</f>
        <v>0</v>
      </c>
      <c r="V80" s="0" t="n">
        <f aca="false">IF(V36&lt;0, (V36/V18)*100)</f>
        <v>0</v>
      </c>
      <c r="W80" s="0" t="n">
        <f aca="false">IF(W36&lt;0, (W36/W18)*100)</f>
        <v>0</v>
      </c>
    </row>
    <row r="85"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X9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9" activePane="bottomRight" state="frozen"/>
      <selection pane="topLeft" activeCell="A1" activeCellId="0" sqref="A1"/>
      <selection pane="topRight" activeCell="R1" activeCellId="0" sqref="R1"/>
      <selection pane="bottomLeft" activeCell="A9" activeCellId="0" sqref="A9"/>
      <selection pane="bottomRight" activeCell="X38" activeCellId="0" sqref="X38"/>
    </sheetView>
  </sheetViews>
  <sheetFormatPr defaultRowHeight="15"/>
  <cols>
    <col collapsed="false" hidden="false" max="1" min="1" style="0" width="31.9948979591837"/>
    <col collapsed="false" hidden="false" max="2" min="2" style="0" width="47.515306122449"/>
    <col collapsed="false" hidden="false" max="3" min="3" style="0" width="29.4285714285714"/>
    <col collapsed="false" hidden="false" max="4" min="4" style="0" width="18.765306122449"/>
    <col collapsed="false" hidden="false" max="7" min="5" style="0" width="18.3571428571429"/>
    <col collapsed="false" hidden="false" max="10" min="8" style="0" width="20.6530612244898"/>
    <col collapsed="false" hidden="false" max="11" min="11" style="0" width="24.5663265306122"/>
    <col collapsed="false" hidden="false" max="23" min="12" style="0" width="21.734693877551"/>
    <col collapsed="false" hidden="false" max="24" min="24" style="0" width="20.7908163265306"/>
    <col collapsed="false" hidden="false" max="1025" min="25" style="0" width="8.50510204081633"/>
  </cols>
  <sheetData>
    <row r="1" customFormat="false" ht="15" hidden="false" customHeight="false" outlineLevel="0" collapsed="false">
      <c r="A1" s="0" t="s">
        <v>824</v>
      </c>
      <c r="B1" s="2" t="s">
        <v>825</v>
      </c>
      <c r="C1" s="2"/>
      <c r="D1" s="3"/>
      <c r="E1" s="3"/>
      <c r="F1" s="3"/>
      <c r="G1" s="3"/>
      <c r="H1" s="3"/>
      <c r="I1" s="3"/>
      <c r="J1" s="3"/>
      <c r="K1" s="3"/>
      <c r="L1" s="3"/>
      <c r="M1" s="3"/>
      <c r="N1" s="3"/>
      <c r="O1" s="4"/>
      <c r="P1" s="4"/>
      <c r="Q1" s="4"/>
      <c r="R1" s="5"/>
      <c r="S1" s="77"/>
      <c r="T1" s="77"/>
      <c r="U1" s="4"/>
      <c r="V1" s="4"/>
      <c r="W1" s="4"/>
      <c r="X1" s="4"/>
    </row>
    <row r="2" customFormat="false" ht="15" hidden="false" customHeight="false" outlineLevel="0" collapsed="false">
      <c r="B2" s="7" t="s">
        <v>826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340</v>
      </c>
      <c r="S5" s="4" t="s">
        <v>31</v>
      </c>
      <c r="T5" s="4" t="s">
        <v>31</v>
      </c>
      <c r="U5" s="4" t="s">
        <v>31</v>
      </c>
      <c r="V5" s="4" t="s">
        <v>31</v>
      </c>
      <c r="W5" s="4" t="s">
        <v>31</v>
      </c>
      <c r="X5" s="4" t="s">
        <v>31</v>
      </c>
    </row>
    <row r="6" s="17" customFormat="true" ht="15" hidden="false" customHeight="false" outlineLevel="0" collapsed="false">
      <c r="A6" s="118" t="s">
        <v>32</v>
      </c>
      <c r="B6" s="118" t="s">
        <v>33</v>
      </c>
      <c r="C6" s="17" t="s">
        <v>34</v>
      </c>
      <c r="D6" s="241" t="n">
        <v>293200000000</v>
      </c>
      <c r="E6" s="241" t="n">
        <v>327000000000</v>
      </c>
      <c r="F6" s="241" t="n">
        <v>337200000000</v>
      </c>
      <c r="G6" s="241" t="n">
        <v>387500000000</v>
      </c>
      <c r="H6" s="241" t="n">
        <v>407100000000</v>
      </c>
      <c r="I6" s="241" t="n">
        <v>431300000000</v>
      </c>
      <c r="J6" s="241" t="n">
        <v>472600000000</v>
      </c>
      <c r="K6" s="241" t="n">
        <v>626900000000</v>
      </c>
      <c r="L6" s="241" t="n">
        <v>633300000000</v>
      </c>
      <c r="M6" s="241" t="n">
        <v>675900000000</v>
      </c>
      <c r="N6" s="241" t="n">
        <v>649600000000</v>
      </c>
      <c r="O6" s="241" t="n">
        <f aca="false">O7+O12</f>
        <v>692700000000</v>
      </c>
      <c r="P6" s="241" t="n">
        <v>795648000000</v>
      </c>
      <c r="Q6" s="241" t="n">
        <v>837186000000</v>
      </c>
      <c r="R6" s="241" t="n">
        <v>823716000000</v>
      </c>
      <c r="S6" s="241" t="n">
        <f aca="false">S7+S12</f>
        <v>879000000000</v>
      </c>
      <c r="T6" s="241" t="n">
        <v>965526000000</v>
      </c>
      <c r="U6" s="241" t="n">
        <v>1022208000000</v>
      </c>
      <c r="V6" s="241" t="n">
        <v>1111206000000</v>
      </c>
      <c r="W6" s="241" t="n">
        <v>1206128000000</v>
      </c>
      <c r="X6" s="241" t="n">
        <v>1312786000000</v>
      </c>
    </row>
    <row r="7" s="38" customFormat="true" ht="16.5" hidden="false" customHeight="false" outlineLevel="0" collapsed="false">
      <c r="A7" s="18" t="s">
        <v>35</v>
      </c>
      <c r="B7" s="38" t="s">
        <v>684</v>
      </c>
      <c r="C7" s="20" t="s">
        <v>37</v>
      </c>
      <c r="D7" s="242" t="n">
        <v>266200000000</v>
      </c>
      <c r="E7" s="242" t="n">
        <v>281000000000</v>
      </c>
      <c r="F7" s="242" t="n">
        <v>318200000000</v>
      </c>
      <c r="G7" s="242" t="n">
        <v>350700000000</v>
      </c>
      <c r="H7" s="23" t="n">
        <v>351400000000</v>
      </c>
      <c r="I7" s="23" t="n">
        <v>383400000000</v>
      </c>
      <c r="J7" s="23" t="n">
        <v>416900000000</v>
      </c>
      <c r="K7" s="23" t="n">
        <v>548000000000</v>
      </c>
      <c r="L7" s="23" t="n">
        <v>581300000000</v>
      </c>
      <c r="M7" s="23" t="n">
        <v>575800000000</v>
      </c>
      <c r="N7" s="25" t="n">
        <v>603000000000</v>
      </c>
      <c r="O7" s="22" t="n">
        <v>605600000000</v>
      </c>
      <c r="P7" s="22" t="n">
        <v>722500000000</v>
      </c>
      <c r="Q7" s="22" t="n">
        <v>795500000000</v>
      </c>
      <c r="R7" s="22" t="n">
        <v>780800000000</v>
      </c>
      <c r="S7" s="22" t="n">
        <v>836400000000</v>
      </c>
      <c r="T7" s="22" t="n">
        <v>899400000000</v>
      </c>
      <c r="U7" s="22" t="n">
        <v>968400000000</v>
      </c>
      <c r="V7" s="22" t="n">
        <v>1053000000000</v>
      </c>
      <c r="W7" s="22" t="n">
        <v>1143400000000</v>
      </c>
      <c r="X7" s="165" t="n">
        <v>1244800000000</v>
      </c>
    </row>
    <row r="8" customFormat="false" ht="16.5" hidden="false" customHeight="false" outlineLevel="0" collapsed="false">
      <c r="A8" s="26" t="s">
        <v>38</v>
      </c>
      <c r="B8" s="0" t="s">
        <v>262</v>
      </c>
      <c r="C8" s="20" t="s">
        <v>40</v>
      </c>
      <c r="D8" s="242" t="n">
        <v>234100000000</v>
      </c>
      <c r="E8" s="242" t="n">
        <v>247100000000</v>
      </c>
      <c r="F8" s="242" t="n">
        <v>282500000000</v>
      </c>
      <c r="G8" s="242" t="n">
        <v>313600000000</v>
      </c>
      <c r="H8" s="23" t="n">
        <v>311400000000</v>
      </c>
      <c r="I8" s="23" t="n">
        <v>334000000000</v>
      </c>
      <c r="J8" s="23" t="n">
        <v>378800000000</v>
      </c>
      <c r="K8" s="23" t="n">
        <v>446700000000</v>
      </c>
      <c r="L8" s="23" t="n">
        <v>512200000000</v>
      </c>
      <c r="M8" s="23" t="n">
        <v>500400000000</v>
      </c>
      <c r="N8" s="25" t="n">
        <v>525900000000</v>
      </c>
      <c r="O8" s="22" t="n">
        <v>534700000000</v>
      </c>
      <c r="P8" s="22" t="n">
        <v>598200000000</v>
      </c>
      <c r="Q8" s="22" t="n">
        <v>668200000000</v>
      </c>
      <c r="R8" s="22" t="n">
        <v>701200000000</v>
      </c>
      <c r="S8" s="22" t="n">
        <v>736200000000</v>
      </c>
      <c r="T8" s="22" t="n">
        <v>792500000000</v>
      </c>
      <c r="U8" s="22" t="n">
        <v>853300000000</v>
      </c>
      <c r="V8" s="22" t="n">
        <v>928600000000</v>
      </c>
      <c r="W8" s="22" t="n">
        <v>1009100000000</v>
      </c>
      <c r="X8" s="165" t="n">
        <v>1099500000000</v>
      </c>
    </row>
    <row r="9" customFormat="false" ht="16.5" hidden="false" customHeight="false" outlineLevel="0" collapsed="false">
      <c r="A9" s="18" t="s">
        <v>44</v>
      </c>
      <c r="B9" s="26" t="s">
        <v>827</v>
      </c>
      <c r="C9" s="0" t="s">
        <v>43</v>
      </c>
      <c r="D9" s="242" t="n">
        <v>126700000000</v>
      </c>
      <c r="E9" s="242" t="n">
        <v>133200000000</v>
      </c>
      <c r="F9" s="242" t="n">
        <v>145900000000</v>
      </c>
      <c r="G9" s="242" t="n">
        <v>163600000000</v>
      </c>
      <c r="H9" s="23" t="n">
        <v>155900000000</v>
      </c>
      <c r="I9" s="23" t="n">
        <v>174800000000</v>
      </c>
      <c r="J9" s="23" t="n">
        <v>207400000000</v>
      </c>
      <c r="K9" s="23" t="n">
        <v>250100000000</v>
      </c>
      <c r="L9" s="23" t="n">
        <v>278900000000</v>
      </c>
      <c r="M9" s="23" t="n">
        <v>259300000000</v>
      </c>
      <c r="N9" s="25" t="n">
        <v>278400000000</v>
      </c>
      <c r="O9" s="24" t="n">
        <v>261200000000</v>
      </c>
      <c r="P9" s="24" t="n">
        <v>318100000000</v>
      </c>
      <c r="Q9" s="24" t="n">
        <v>371600000000</v>
      </c>
      <c r="R9" s="22" t="n">
        <v>362100000000</v>
      </c>
      <c r="S9" s="24" t="n">
        <v>370000000000</v>
      </c>
      <c r="T9" s="24" t="n">
        <v>397700000000</v>
      </c>
      <c r="U9" s="24" t="n">
        <v>428300000000</v>
      </c>
      <c r="V9" s="24" t="n">
        <v>462900000000</v>
      </c>
      <c r="W9" s="22" t="n">
        <v>499600000000</v>
      </c>
      <c r="X9" s="165" t="n">
        <v>540800000000</v>
      </c>
    </row>
    <row r="10" customFormat="false" ht="16.5" hidden="false" customHeight="false" outlineLevel="0" collapsed="false">
      <c r="A10" s="18" t="s">
        <v>828</v>
      </c>
      <c r="B10" s="26" t="s">
        <v>829</v>
      </c>
      <c r="C10" s="0" t="s">
        <v>43</v>
      </c>
      <c r="D10" s="242" t="n">
        <v>107400000000</v>
      </c>
      <c r="E10" s="242" t="n">
        <v>113900000000</v>
      </c>
      <c r="F10" s="242" t="n">
        <v>136600000000</v>
      </c>
      <c r="G10" s="242" t="n">
        <v>150000000000</v>
      </c>
      <c r="H10" s="23" t="n">
        <v>155500000000</v>
      </c>
      <c r="I10" s="23" t="n">
        <v>159200000000</v>
      </c>
      <c r="J10" s="23" t="n">
        <v>171400000000</v>
      </c>
      <c r="K10" s="23" t="n">
        <v>196600000000</v>
      </c>
      <c r="L10" s="23" t="n">
        <v>233300000000</v>
      </c>
      <c r="M10" s="23" t="n">
        <v>241200000000</v>
      </c>
      <c r="N10" s="25" t="n">
        <v>247500000000</v>
      </c>
      <c r="O10" s="24" t="n">
        <v>273500000000</v>
      </c>
      <c r="P10" s="24" t="n">
        <v>280100000000</v>
      </c>
      <c r="Q10" s="24" t="n">
        <v>296500000000</v>
      </c>
      <c r="R10" s="22" t="n">
        <v>339100000000</v>
      </c>
      <c r="S10" s="24" t="n">
        <v>366200000000</v>
      </c>
      <c r="T10" s="24" t="n">
        <v>394700000000</v>
      </c>
      <c r="U10" s="24" t="n">
        <v>425000000000</v>
      </c>
      <c r="V10" s="24" t="n">
        <v>465700000000</v>
      </c>
      <c r="W10" s="22" t="n">
        <v>509400000000</v>
      </c>
      <c r="X10" s="165" t="n">
        <v>558700000000</v>
      </c>
    </row>
    <row r="11" customFormat="false" ht="16.5" hidden="false" customHeight="false" outlineLevel="0" collapsed="false">
      <c r="A11" s="0" t="s">
        <v>50</v>
      </c>
      <c r="B11" s="0" t="s">
        <v>696</v>
      </c>
      <c r="C11" s="20" t="s">
        <v>40</v>
      </c>
      <c r="D11" s="242" t="n">
        <v>32100000000</v>
      </c>
      <c r="E11" s="242" t="n">
        <v>33900000000</v>
      </c>
      <c r="F11" s="242" t="n">
        <v>35700000000</v>
      </c>
      <c r="G11" s="242" t="n">
        <v>37100000000</v>
      </c>
      <c r="H11" s="23" t="n">
        <v>40000000000</v>
      </c>
      <c r="I11" s="23" t="n">
        <v>49400000000</v>
      </c>
      <c r="J11" s="23" t="n">
        <v>38100000000</v>
      </c>
      <c r="K11" s="23" t="n">
        <v>101300000000</v>
      </c>
      <c r="L11" s="23" t="n">
        <v>69100000000</v>
      </c>
      <c r="M11" s="23" t="n">
        <v>75400000000</v>
      </c>
      <c r="N11" s="25" t="n">
        <v>77100000000</v>
      </c>
      <c r="O11" s="24" t="n">
        <v>70900000000</v>
      </c>
      <c r="P11" s="24" t="n">
        <v>124400000000</v>
      </c>
      <c r="Q11" s="24" t="n">
        <v>127300000000</v>
      </c>
      <c r="R11" s="22" t="n">
        <v>79500000000</v>
      </c>
      <c r="S11" s="24" t="n">
        <v>100200000000</v>
      </c>
      <c r="T11" s="24" t="n">
        <v>106900000000</v>
      </c>
      <c r="U11" s="24" t="n">
        <v>115100000000</v>
      </c>
      <c r="V11" s="24" t="n">
        <v>124400000000</v>
      </c>
      <c r="W11" s="22" t="n">
        <v>134300000000</v>
      </c>
      <c r="X11" s="165" t="n">
        <v>145300000000</v>
      </c>
    </row>
    <row r="12" s="17" customFormat="true" ht="15" hidden="false" customHeight="false" outlineLevel="0" collapsed="false">
      <c r="A12" s="17" t="s">
        <v>52</v>
      </c>
      <c r="B12" s="17" t="s">
        <v>52</v>
      </c>
      <c r="C12" s="243" t="s">
        <v>37</v>
      </c>
      <c r="D12" s="244" t="n">
        <v>27000000000</v>
      </c>
      <c r="E12" s="244" t="n">
        <v>46000000000</v>
      </c>
      <c r="F12" s="244" t="n">
        <v>19000000000</v>
      </c>
      <c r="G12" s="244" t="n">
        <v>36800000000</v>
      </c>
      <c r="H12" s="244" t="n">
        <v>55700000000</v>
      </c>
      <c r="I12" s="244" t="n">
        <v>47900000000</v>
      </c>
      <c r="J12" s="244" t="n">
        <v>55700000000</v>
      </c>
      <c r="K12" s="244" t="n">
        <v>78900000000</v>
      </c>
      <c r="L12" s="244" t="n">
        <v>52000000000</v>
      </c>
      <c r="M12" s="244" t="n">
        <v>100100000000</v>
      </c>
      <c r="N12" s="244" t="n">
        <f aca="false">N6-N7</f>
        <v>46600000000</v>
      </c>
      <c r="O12" s="244" t="n">
        <f aca="false">O13+O14</f>
        <v>87100000000</v>
      </c>
      <c r="P12" s="244" t="n">
        <f aca="false">P6-P7</f>
        <v>73148000000</v>
      </c>
      <c r="Q12" s="244" t="n">
        <f aca="false">Q6-Q7</f>
        <v>41686000000.0001</v>
      </c>
      <c r="R12" s="244" t="n">
        <f aca="false">R6-R7</f>
        <v>42916000000</v>
      </c>
      <c r="S12" s="42" t="n">
        <f aca="false">S58</f>
        <v>42600000000</v>
      </c>
      <c r="T12" s="244" t="n">
        <f aca="false">T6-T7</f>
        <v>66126000000</v>
      </c>
      <c r="U12" s="244" t="n">
        <f aca="false">U6-U7</f>
        <v>53808000000.0001</v>
      </c>
      <c r="V12" s="244" t="n">
        <f aca="false">V6-V7</f>
        <v>58206000000</v>
      </c>
      <c r="W12" s="244" t="n">
        <f aca="false">W6-W7</f>
        <v>62728000000.0002</v>
      </c>
      <c r="X12" s="244" t="n">
        <f aca="false">X6-X7</f>
        <v>67986000000</v>
      </c>
    </row>
    <row r="13" customFormat="false" ht="15" hidden="false" customHeight="false" outlineLevel="0" collapsed="false">
      <c r="A13" s="26" t="s">
        <v>528</v>
      </c>
      <c r="B13" s="26" t="s">
        <v>528</v>
      </c>
      <c r="C13" s="36" t="s">
        <v>56</v>
      </c>
      <c r="D13" s="242" t="n">
        <v>25300000000</v>
      </c>
      <c r="E13" s="242" t="n">
        <v>24500000000</v>
      </c>
      <c r="F13" s="242" t="n">
        <v>15300000000</v>
      </c>
      <c r="G13" s="242" t="n">
        <v>31900000000</v>
      </c>
      <c r="H13" s="23" t="n">
        <v>40900000000</v>
      </c>
      <c r="I13" s="23" t="n">
        <v>39700000000</v>
      </c>
      <c r="J13" s="23" t="n">
        <v>37600000000</v>
      </c>
      <c r="K13" s="23" t="n">
        <v>60600000000</v>
      </c>
      <c r="L13" s="23" t="n">
        <v>21600000000</v>
      </c>
      <c r="M13" s="23" t="n">
        <v>28800000000</v>
      </c>
      <c r="N13" s="24" t="n">
        <f aca="false">N58</f>
        <v>19200000000</v>
      </c>
      <c r="O13" s="24" t="n">
        <f aca="false">O58</f>
        <v>76800000000</v>
      </c>
      <c r="P13" s="24" t="n">
        <f aca="false">P58</f>
        <v>43400000000</v>
      </c>
      <c r="Q13" s="24" t="n">
        <f aca="false">Q58</f>
        <v>28100000000</v>
      </c>
      <c r="R13" s="24" t="n">
        <f aca="false">R58</f>
        <v>35900000000</v>
      </c>
      <c r="S13" s="24" t="n">
        <f aca="false">S58</f>
        <v>42600000000</v>
      </c>
      <c r="T13" s="24" t="n">
        <f aca="false">T58</f>
        <v>65300000000</v>
      </c>
      <c r="U13" s="24" t="n">
        <f aca="false">U58</f>
        <v>44900000000</v>
      </c>
      <c r="V13" s="24" t="n">
        <f aca="false">V58</f>
        <v>48500000000</v>
      </c>
      <c r="W13" s="24" t="n">
        <f aca="false">W58</f>
        <v>52400000000</v>
      </c>
      <c r="X13" s="24" t="n">
        <f aca="false">X58</f>
        <v>56700000000</v>
      </c>
    </row>
    <row r="14" customFormat="false" ht="16.5" hidden="false" customHeight="false" outlineLevel="0" collapsed="false">
      <c r="A14" s="26" t="s">
        <v>830</v>
      </c>
      <c r="B14" s="26" t="s">
        <v>831</v>
      </c>
      <c r="C14" s="36" t="s">
        <v>56</v>
      </c>
      <c r="D14" s="242" t="n">
        <v>1700000000</v>
      </c>
      <c r="E14" s="242" t="n">
        <v>21500000000</v>
      </c>
      <c r="F14" s="242" t="n">
        <v>3700000000</v>
      </c>
      <c r="G14" s="242" t="n">
        <v>4900000000</v>
      </c>
      <c r="H14" s="23" t="n">
        <v>14800000000</v>
      </c>
      <c r="I14" s="23" t="n">
        <v>8200000000</v>
      </c>
      <c r="J14" s="23" t="n">
        <v>18100000000</v>
      </c>
      <c r="K14" s="23" t="n">
        <v>18300000000</v>
      </c>
      <c r="L14" s="23" t="n">
        <v>30400000000</v>
      </c>
      <c r="M14" s="23" t="n">
        <v>71300000000</v>
      </c>
      <c r="N14" s="25" t="n">
        <f aca="false">N12-N13</f>
        <v>27400000000</v>
      </c>
      <c r="O14" s="25" t="n">
        <f aca="false">O63</f>
        <v>10300000000</v>
      </c>
      <c r="P14" s="25" t="n">
        <f aca="false">P12-P13</f>
        <v>29748000000</v>
      </c>
      <c r="Q14" s="25" t="n">
        <f aca="false">Q12-Q13</f>
        <v>13586000000.0001</v>
      </c>
      <c r="R14" s="25" t="n">
        <f aca="false">R12-R13</f>
        <v>7016000000</v>
      </c>
      <c r="S14" s="25" t="n">
        <f aca="false">S12-S13</f>
        <v>0</v>
      </c>
      <c r="T14" s="25" t="n">
        <f aca="false">T12-T13</f>
        <v>826000000</v>
      </c>
      <c r="U14" s="25" t="n">
        <f aca="false">U12-U13</f>
        <v>8908000000.00012</v>
      </c>
      <c r="V14" s="25" t="n">
        <f aca="false">V12-V13</f>
        <v>9706000000</v>
      </c>
      <c r="W14" s="25" t="n">
        <f aca="false">W12-W13</f>
        <v>10328000000.0002</v>
      </c>
      <c r="X14" s="25" t="n">
        <f aca="false">X12-X13</f>
        <v>11286000000</v>
      </c>
    </row>
    <row r="15" s="38" customFormat="true" ht="16.5" hidden="false" customHeight="false" outlineLevel="0" collapsed="false">
      <c r="A15" s="38" t="s">
        <v>68</v>
      </c>
      <c r="B15" s="245" t="s">
        <v>350</v>
      </c>
      <c r="D15" s="242" t="n">
        <v>322500000000</v>
      </c>
      <c r="E15" s="242" t="n">
        <v>353200000000</v>
      </c>
      <c r="F15" s="242" t="n">
        <v>382100000000</v>
      </c>
      <c r="G15" s="242" t="n">
        <v>426300000000</v>
      </c>
      <c r="H15" s="23" t="n">
        <v>429500000000</v>
      </c>
      <c r="I15" s="23" t="n">
        <v>489300000000</v>
      </c>
      <c r="J15" s="23" t="n">
        <v>483800000000</v>
      </c>
      <c r="K15" s="165" t="n">
        <v>622400000000</v>
      </c>
      <c r="L15" s="23" t="n">
        <v>684700000000</v>
      </c>
      <c r="M15" s="23" t="n">
        <v>809000000000</v>
      </c>
      <c r="N15" s="25" t="n">
        <v>702200000000</v>
      </c>
      <c r="O15" s="24" t="n">
        <v>754700000000</v>
      </c>
      <c r="P15" s="24" t="n">
        <v>815700000000</v>
      </c>
      <c r="Q15" s="24" t="n">
        <v>952000000000</v>
      </c>
      <c r="R15" s="22" t="n">
        <v>916500000000</v>
      </c>
      <c r="S15" s="24" t="n">
        <v>1159700000000</v>
      </c>
      <c r="T15" s="24" t="n">
        <v>1214900000000</v>
      </c>
      <c r="U15" s="24" t="n">
        <v>1287000000000</v>
      </c>
      <c r="V15" s="24" t="n">
        <v>1376900000000</v>
      </c>
      <c r="W15" s="22" t="n">
        <v>1490100000000</v>
      </c>
      <c r="X15" s="152" t="n">
        <v>1604400000000</v>
      </c>
    </row>
    <row r="16" s="17" customFormat="true" ht="15" hidden="false" customHeight="false" outlineLevel="0" collapsed="false">
      <c r="A16" s="13" t="s">
        <v>68</v>
      </c>
      <c r="B16" s="13" t="s">
        <v>350</v>
      </c>
      <c r="C16" s="32" t="s">
        <v>34</v>
      </c>
      <c r="D16" s="244" t="n">
        <f aca="false">D17+D31+D34</f>
        <v>322500000000</v>
      </c>
      <c r="E16" s="244" t="n">
        <f aca="false">E17+E31+E34</f>
        <v>353200000000</v>
      </c>
      <c r="F16" s="244" t="n">
        <f aca="false">F17+F31+F34</f>
        <v>382100000000</v>
      </c>
      <c r="G16" s="244" t="n">
        <f aca="false">G17+G31+G34</f>
        <v>426300000000</v>
      </c>
      <c r="H16" s="244" t="n">
        <f aca="false">H17+H31+H34</f>
        <v>429500000000</v>
      </c>
      <c r="I16" s="244" t="n">
        <f aca="false">I17+I31+I34</f>
        <v>489300000000</v>
      </c>
      <c r="J16" s="244" t="n">
        <f aca="false">J17+J31+J34</f>
        <v>483800000000</v>
      </c>
      <c r="K16" s="244" t="n">
        <f aca="false">K17+K31+K34</f>
        <v>622400000000</v>
      </c>
      <c r="L16" s="244" t="n">
        <f aca="false">L17+L31+L34</f>
        <v>684600000000</v>
      </c>
      <c r="M16" s="244" t="n">
        <f aca="false">M17+M31+M34</f>
        <v>809000000000</v>
      </c>
      <c r="N16" s="244" t="n">
        <f aca="false">N17+N31+N34</f>
        <v>702200000000</v>
      </c>
      <c r="O16" s="244" t="n">
        <f aca="false">O17+O31+O34</f>
        <v>754700000000</v>
      </c>
      <c r="P16" s="244" t="n">
        <f aca="false">P17+P31+P34</f>
        <v>815800000000</v>
      </c>
      <c r="Q16" s="244" t="n">
        <f aca="false">Q17+Q31+Q34</f>
        <v>952100000000</v>
      </c>
      <c r="R16" s="244" t="n">
        <f aca="false">R17+R31+R34</f>
        <v>916500000000</v>
      </c>
      <c r="S16" s="244" t="n">
        <f aca="false">S17+S31+S34</f>
        <v>1159700000000</v>
      </c>
      <c r="T16" s="244" t="n">
        <f aca="false">T17+T31+T34</f>
        <v>1214900000000</v>
      </c>
      <c r="U16" s="244" t="n">
        <f aca="false">U17+U31+U34</f>
        <v>1286900000000</v>
      </c>
      <c r="V16" s="244" t="n">
        <f aca="false">V17+V31+V34</f>
        <v>1377000000000</v>
      </c>
      <c r="W16" s="244" t="n">
        <f aca="false">W17+W31+W34</f>
        <v>1490100000000</v>
      </c>
      <c r="X16" s="244" t="n">
        <f aca="false">X17+X31+X34</f>
        <v>1604400000000</v>
      </c>
    </row>
    <row r="17" customFormat="false" ht="16.5" hidden="false" customHeight="false" outlineLevel="0" collapsed="false">
      <c r="A17" s="18" t="s">
        <v>70</v>
      </c>
      <c r="B17" s="0" t="s">
        <v>698</v>
      </c>
      <c r="C17" s="20" t="s">
        <v>72</v>
      </c>
      <c r="D17" s="22" t="n">
        <v>199700000000</v>
      </c>
      <c r="E17" s="22" t="n">
        <v>217500000000</v>
      </c>
      <c r="F17" s="242" t="n">
        <v>259300000000</v>
      </c>
      <c r="G17" s="242" t="n">
        <v>287200000000</v>
      </c>
      <c r="H17" s="23" t="n">
        <v>297800000000</v>
      </c>
      <c r="I17" s="23" t="n">
        <v>345900000000</v>
      </c>
      <c r="J17" s="23" t="n">
        <v>369200000000</v>
      </c>
      <c r="K17" s="23" t="n">
        <v>423800000000</v>
      </c>
      <c r="L17" s="23" t="n">
        <v>465100000000</v>
      </c>
      <c r="M17" s="23" t="n">
        <v>494000000000</v>
      </c>
      <c r="N17" s="25" t="n">
        <v>504400000000</v>
      </c>
      <c r="O17" s="22" t="n">
        <v>515600000000</v>
      </c>
      <c r="P17" s="24" t="n">
        <v>592500000000</v>
      </c>
      <c r="Q17" s="24" t="n">
        <v>632800000000</v>
      </c>
      <c r="R17" s="246" t="n">
        <v>683400000000</v>
      </c>
      <c r="S17" s="246" t="n">
        <v>767200000000</v>
      </c>
      <c r="T17" s="246" t="n">
        <v>830100000000</v>
      </c>
      <c r="U17" s="246" t="n">
        <v>903600000000</v>
      </c>
      <c r="V17" s="246" t="n">
        <v>977100000000</v>
      </c>
      <c r="W17" s="246" t="n">
        <v>1057300000000</v>
      </c>
      <c r="X17" s="247" t="n">
        <v>1136000000000</v>
      </c>
    </row>
    <row r="18" customFormat="false" ht="16.5" hidden="false" customHeight="false" outlineLevel="0" collapsed="false">
      <c r="B18" s="0" t="s">
        <v>832</v>
      </c>
      <c r="D18" s="242" t="n">
        <v>220700000000</v>
      </c>
      <c r="E18" s="242" t="n">
        <v>257800000000</v>
      </c>
      <c r="F18" s="242" t="n">
        <v>243700000000</v>
      </c>
      <c r="G18" s="242" t="n">
        <v>274900000000</v>
      </c>
      <c r="H18" s="23" t="n">
        <v>290800000000</v>
      </c>
      <c r="I18" s="23" t="n">
        <v>339000000000</v>
      </c>
      <c r="J18" s="23" t="n">
        <v>359200000000</v>
      </c>
      <c r="K18" s="23" t="n">
        <v>381600000000</v>
      </c>
      <c r="L18" s="23" t="n">
        <v>454800000000</v>
      </c>
      <c r="M18" s="23" t="n">
        <v>478400000000</v>
      </c>
      <c r="N18" s="25" t="n">
        <v>486700000000</v>
      </c>
      <c r="O18" s="24" t="n">
        <v>500700000000</v>
      </c>
      <c r="P18" s="24" t="n">
        <v>569300000000</v>
      </c>
      <c r="Q18" s="24" t="n">
        <v>612900000000</v>
      </c>
      <c r="R18" s="248" t="n">
        <v>665100000000</v>
      </c>
      <c r="S18" s="246" t="n">
        <v>725300000000</v>
      </c>
      <c r="T18" s="246" t="n">
        <v>765800000000</v>
      </c>
      <c r="U18" s="246" t="n">
        <v>838700000000</v>
      </c>
      <c r="V18" s="246" t="n">
        <v>903300000000</v>
      </c>
      <c r="W18" s="246" t="n">
        <v>971600000000</v>
      </c>
      <c r="X18" s="247" t="n">
        <v>1037700000000</v>
      </c>
    </row>
    <row r="19" customFormat="false" ht="16.5" hidden="false" customHeight="false" outlineLevel="0" collapsed="false">
      <c r="A19" s="26" t="s">
        <v>75</v>
      </c>
      <c r="B19" s="26" t="s">
        <v>833</v>
      </c>
      <c r="C19" s="20" t="s">
        <v>77</v>
      </c>
      <c r="D19" s="242" t="n">
        <v>74800000000</v>
      </c>
      <c r="E19" s="242" t="n">
        <v>80700000000</v>
      </c>
      <c r="F19" s="242" t="n">
        <v>90100000000</v>
      </c>
      <c r="G19" s="242" t="n">
        <v>108000000000</v>
      </c>
      <c r="H19" s="23" t="n">
        <v>118300000000</v>
      </c>
      <c r="I19" s="23" t="n">
        <v>130300000000</v>
      </c>
      <c r="J19" s="23" t="n">
        <v>135000000000</v>
      </c>
      <c r="K19" s="23" t="n">
        <v>143100000000</v>
      </c>
      <c r="L19" s="23" t="n">
        <v>182400000000</v>
      </c>
      <c r="M19" s="23" t="n">
        <v>225900000000</v>
      </c>
      <c r="N19" s="25" t="n">
        <v>238700000000</v>
      </c>
      <c r="O19" s="24" t="n">
        <v>253200000000</v>
      </c>
      <c r="P19" s="24" t="n">
        <v>279400000000</v>
      </c>
      <c r="Q19" s="24" t="n">
        <v>300300000000</v>
      </c>
      <c r="R19" s="246" t="n">
        <v>317400000000</v>
      </c>
      <c r="S19" s="246" t="n">
        <v>332000000000</v>
      </c>
      <c r="T19" s="246" t="n">
        <v>356900000000</v>
      </c>
      <c r="U19" s="246" t="n">
        <v>384300000000</v>
      </c>
      <c r="V19" s="246" t="n">
        <v>415400000000</v>
      </c>
      <c r="W19" s="246" t="n">
        <v>448300000000</v>
      </c>
      <c r="X19" s="247" t="n">
        <v>485200000000</v>
      </c>
    </row>
    <row r="20" customFormat="false" ht="16.5" hidden="false" customHeight="false" outlineLevel="0" collapsed="false">
      <c r="A20" s="26" t="s">
        <v>834</v>
      </c>
      <c r="B20" s="26" t="s">
        <v>835</v>
      </c>
      <c r="C20" s="20" t="s">
        <v>77</v>
      </c>
      <c r="D20" s="242" t="n">
        <v>19300000000</v>
      </c>
      <c r="E20" s="242" t="n">
        <v>20500000000</v>
      </c>
      <c r="F20" s="242" t="n">
        <v>21500000000</v>
      </c>
      <c r="G20" s="242" t="n">
        <v>25700000000</v>
      </c>
      <c r="H20" s="23" t="n">
        <v>26700000000</v>
      </c>
      <c r="I20" s="23" t="n">
        <v>26500000000</v>
      </c>
      <c r="J20" s="23" t="n">
        <v>29300000000</v>
      </c>
      <c r="K20" s="23" t="n">
        <v>34300000000</v>
      </c>
      <c r="L20" s="23" t="n">
        <v>36000000000</v>
      </c>
      <c r="M20" s="23" t="n">
        <v>39800000000</v>
      </c>
      <c r="N20" s="25" t="n">
        <v>43600000000</v>
      </c>
      <c r="O20" s="24" t="n">
        <v>48700000000</v>
      </c>
      <c r="P20" s="24" t="n">
        <v>55500000000</v>
      </c>
      <c r="Q20" s="24" t="n">
        <v>61200000000</v>
      </c>
      <c r="R20" s="246" t="n">
        <v>67500000000</v>
      </c>
      <c r="S20" s="246" t="n">
        <v>71000000000</v>
      </c>
      <c r="T20" s="246" t="n">
        <v>83100000000</v>
      </c>
      <c r="U20" s="246" t="n">
        <v>88000000000</v>
      </c>
      <c r="V20" s="246" t="n">
        <v>92900000000</v>
      </c>
      <c r="W20" s="246" t="n">
        <v>98300000000</v>
      </c>
      <c r="X20" s="247" t="n">
        <v>94000000000</v>
      </c>
    </row>
    <row r="21" customFormat="false" ht="15" hidden="false" customHeight="false" outlineLevel="0" collapsed="false">
      <c r="A21" s="26" t="s">
        <v>836</v>
      </c>
      <c r="B21" s="26" t="s">
        <v>837</v>
      </c>
      <c r="C21" s="20" t="s">
        <v>77</v>
      </c>
      <c r="D21" s="242" t="n">
        <v>91500000000</v>
      </c>
      <c r="E21" s="242" t="n">
        <v>101100000000</v>
      </c>
      <c r="F21" s="242"/>
      <c r="G21" s="242"/>
      <c r="H21" s="23"/>
      <c r="I21" s="23"/>
      <c r="J21" s="23"/>
      <c r="K21" s="23" t="n">
        <v>0</v>
      </c>
      <c r="L21" s="23"/>
      <c r="M21" s="23"/>
      <c r="N21" s="23"/>
      <c r="O21" s="23"/>
      <c r="P21" s="23"/>
      <c r="Q21" s="23"/>
      <c r="R21" s="114"/>
      <c r="S21" s="114"/>
      <c r="T21" s="114"/>
      <c r="U21" s="114"/>
      <c r="V21" s="114"/>
      <c r="W21" s="114"/>
      <c r="X21" s="55"/>
    </row>
    <row r="22" customFormat="false" ht="17.25" hidden="false" customHeight="false" outlineLevel="0" collapsed="false">
      <c r="A22" s="26" t="s">
        <v>838</v>
      </c>
      <c r="B22" s="26" t="s">
        <v>839</v>
      </c>
      <c r="C22" s="20" t="s">
        <v>77</v>
      </c>
      <c r="D22" s="22"/>
      <c r="E22" s="22"/>
      <c r="F22" s="242" t="n">
        <v>73700000000</v>
      </c>
      <c r="G22" s="242" t="n">
        <v>61800000000</v>
      </c>
      <c r="H22" s="23" t="n">
        <v>65500000000</v>
      </c>
      <c r="I22" s="23" t="n">
        <v>81800000000</v>
      </c>
      <c r="J22" s="23" t="n">
        <v>102200000000</v>
      </c>
      <c r="K22" s="23" t="n">
        <v>106100000000</v>
      </c>
      <c r="L22" s="23" t="n">
        <v>119300000000</v>
      </c>
      <c r="M22" s="23" t="n">
        <v>110000000000</v>
      </c>
      <c r="N22" s="25" t="n">
        <v>114100000000</v>
      </c>
      <c r="O22" s="24" t="n">
        <v>109500000000</v>
      </c>
      <c r="P22" s="24" t="n">
        <v>124500000000</v>
      </c>
      <c r="Q22" s="24" t="n">
        <v>132300000000</v>
      </c>
      <c r="R22" s="249" t="n">
        <v>176400000000</v>
      </c>
      <c r="S22" s="249" t="n">
        <v>199000000000</v>
      </c>
      <c r="T22" s="249" t="n">
        <v>202500000000</v>
      </c>
      <c r="U22" s="249" t="n">
        <v>233700000000</v>
      </c>
      <c r="V22" s="249" t="n">
        <v>251500000000</v>
      </c>
      <c r="W22" s="249" t="n">
        <v>270200000000</v>
      </c>
      <c r="X22" s="250" t="n">
        <v>290800000000</v>
      </c>
    </row>
    <row r="23" customFormat="false" ht="16.5" hidden="false" customHeight="false" outlineLevel="0" collapsed="false">
      <c r="A23" s="26"/>
      <c r="B23" s="251" t="s">
        <v>840</v>
      </c>
      <c r="C23" s="20"/>
      <c r="D23" s="22"/>
      <c r="E23" s="22"/>
      <c r="F23" s="242"/>
      <c r="G23" s="242"/>
      <c r="H23" s="23"/>
      <c r="I23" s="23"/>
      <c r="J23" s="23"/>
      <c r="K23" s="23"/>
      <c r="L23" s="23"/>
      <c r="M23" s="23"/>
      <c r="N23" s="25"/>
      <c r="O23" s="24"/>
      <c r="P23" s="24"/>
      <c r="Q23" s="24"/>
      <c r="R23" s="246" t="n">
        <v>30000000000</v>
      </c>
      <c r="S23" s="246" t="n">
        <v>23600000000</v>
      </c>
      <c r="T23" s="246" t="n">
        <v>22200000000</v>
      </c>
      <c r="U23" s="246" t="n">
        <v>35800000000</v>
      </c>
      <c r="V23" s="246" t="n">
        <v>39400000000</v>
      </c>
      <c r="W23" s="246" t="n">
        <v>42900000000</v>
      </c>
      <c r="X23" s="247" t="n">
        <v>46700000000</v>
      </c>
    </row>
    <row r="24" customFormat="false" ht="16.5" hidden="false" customHeight="false" outlineLevel="0" collapsed="false">
      <c r="A24" s="26"/>
      <c r="B24" s="251" t="s">
        <v>841</v>
      </c>
      <c r="C24" s="20"/>
      <c r="D24" s="22"/>
      <c r="E24" s="22"/>
      <c r="F24" s="242"/>
      <c r="G24" s="242"/>
      <c r="H24" s="23"/>
      <c r="I24" s="23"/>
      <c r="J24" s="23"/>
      <c r="K24" s="23"/>
      <c r="L24" s="23"/>
      <c r="M24" s="23"/>
      <c r="N24" s="25"/>
      <c r="O24" s="24"/>
      <c r="P24" s="24"/>
      <c r="Q24" s="24"/>
      <c r="R24" s="246" t="n">
        <v>0</v>
      </c>
      <c r="S24" s="246" t="n">
        <v>19700000000</v>
      </c>
      <c r="T24" s="246" t="n">
        <v>17000000000</v>
      </c>
      <c r="U24" s="246" t="n">
        <v>22000000000</v>
      </c>
      <c r="V24" s="246" t="n">
        <v>22000000000</v>
      </c>
      <c r="W24" s="246" t="n">
        <v>22000000000</v>
      </c>
      <c r="X24" s="247" t="n">
        <v>22000000000</v>
      </c>
    </row>
    <row r="25" customFormat="false" ht="15" hidden="false" customHeight="false" outlineLevel="0" collapsed="false">
      <c r="A25" s="26" t="s">
        <v>363</v>
      </c>
      <c r="B25" s="26" t="s">
        <v>842</v>
      </c>
      <c r="C25" s="20" t="s">
        <v>77</v>
      </c>
      <c r="D25" s="22"/>
      <c r="E25" s="22"/>
      <c r="F25" s="242" t="n">
        <v>58400000000</v>
      </c>
      <c r="G25" s="242" t="n">
        <v>79500000000</v>
      </c>
      <c r="H25" s="23" t="n">
        <v>80300000000</v>
      </c>
      <c r="I25" s="23" t="n">
        <v>100400000000</v>
      </c>
      <c r="J25" s="23" t="n">
        <v>92700000000</v>
      </c>
      <c r="K25" s="23"/>
      <c r="L25" s="23"/>
      <c r="M25" s="23"/>
      <c r="N25" s="23"/>
      <c r="O25" s="23"/>
      <c r="P25" s="23"/>
      <c r="Q25" s="23"/>
      <c r="R25" s="23"/>
      <c r="S25" s="23"/>
      <c r="T25" s="23"/>
      <c r="U25" s="23"/>
      <c r="V25" s="23"/>
      <c r="W25" s="23"/>
      <c r="X25" s="152"/>
    </row>
    <row r="26" customFormat="false" ht="16.5" hidden="false" customHeight="false" outlineLevel="0" collapsed="false">
      <c r="A26" s="26" t="s">
        <v>79</v>
      </c>
      <c r="B26" s="26" t="s">
        <v>843</v>
      </c>
      <c r="C26" s="20" t="s">
        <v>77</v>
      </c>
      <c r="D26" s="22"/>
      <c r="E26" s="22"/>
      <c r="F26" s="22"/>
      <c r="G26" s="22"/>
      <c r="H26" s="22"/>
      <c r="I26" s="22"/>
      <c r="J26" s="22"/>
      <c r="K26" s="22" t="n">
        <v>98100000000</v>
      </c>
      <c r="L26" s="23" t="n">
        <v>117000000000</v>
      </c>
      <c r="M26" s="23" t="n">
        <v>102700000000</v>
      </c>
      <c r="N26" s="25" t="n">
        <v>90300000000</v>
      </c>
      <c r="O26" s="24" t="n">
        <v>89300000000</v>
      </c>
      <c r="P26" s="24" t="n">
        <v>110000000000</v>
      </c>
      <c r="Q26" s="24" t="n">
        <v>119000000000</v>
      </c>
      <c r="R26" s="246" t="n">
        <v>103900000000</v>
      </c>
      <c r="S26" s="246" t="n">
        <v>123300000000</v>
      </c>
      <c r="T26" s="246" t="n">
        <v>123300000000</v>
      </c>
      <c r="U26" s="246" t="n">
        <v>132800000000</v>
      </c>
      <c r="V26" s="246" t="n">
        <v>143500000000</v>
      </c>
      <c r="W26" s="248" t="n">
        <v>154900000000</v>
      </c>
      <c r="X26" s="252" t="n">
        <v>167600000000</v>
      </c>
    </row>
    <row r="27" customFormat="false" ht="16.5" hidden="false" customHeight="false" outlineLevel="0" collapsed="false">
      <c r="A27" s="26" t="s">
        <v>86</v>
      </c>
      <c r="B27" s="26" t="s">
        <v>87</v>
      </c>
      <c r="C27" s="20" t="s">
        <v>77</v>
      </c>
      <c r="D27" s="242" t="n">
        <v>14100000000</v>
      </c>
      <c r="E27" s="242" t="n">
        <v>15200000000</v>
      </c>
      <c r="F27" s="242" t="n">
        <v>15500000000</v>
      </c>
      <c r="G27" s="242" t="n">
        <v>12300000000</v>
      </c>
      <c r="H27" s="23" t="n">
        <v>7000000000</v>
      </c>
      <c r="I27" s="23" t="n">
        <v>6900000000</v>
      </c>
      <c r="J27" s="23" t="n">
        <v>10100000000</v>
      </c>
      <c r="K27" s="23" t="n">
        <v>42200000000</v>
      </c>
      <c r="L27" s="23" t="n">
        <v>10300000000</v>
      </c>
      <c r="M27" s="23" t="n">
        <v>15600000000</v>
      </c>
      <c r="N27" s="25" t="n">
        <v>17700000000</v>
      </c>
      <c r="O27" s="24" t="n">
        <v>14900000000</v>
      </c>
      <c r="P27" s="24" t="n">
        <v>23100000000</v>
      </c>
      <c r="Q27" s="24" t="n">
        <v>19900000000</v>
      </c>
      <c r="R27" s="246" t="n">
        <v>18300000000</v>
      </c>
      <c r="S27" s="246" t="n">
        <v>41900000000</v>
      </c>
      <c r="T27" s="246" t="n">
        <v>64300000000</v>
      </c>
      <c r="U27" s="246" t="n">
        <v>65000000000</v>
      </c>
      <c r="V27" s="248" t="n">
        <v>73700000000</v>
      </c>
      <c r="W27" s="246" t="n">
        <v>85700000000</v>
      </c>
      <c r="X27" s="247" t="n">
        <v>98400000000</v>
      </c>
    </row>
    <row r="28" customFormat="false" ht="17.25" hidden="false" customHeight="false" outlineLevel="0" collapsed="false">
      <c r="A28" s="26" t="s">
        <v>199</v>
      </c>
      <c r="B28" s="0" t="s">
        <v>844</v>
      </c>
      <c r="C28" s="20" t="s">
        <v>201</v>
      </c>
      <c r="D28" s="242" t="n">
        <v>1600000000</v>
      </c>
      <c r="E28" s="242" t="n">
        <v>1800000000</v>
      </c>
      <c r="F28" s="242" t="n">
        <v>1200000000</v>
      </c>
      <c r="G28" s="242" t="n">
        <v>1000000000</v>
      </c>
      <c r="H28" s="23" t="n">
        <v>1200000000</v>
      </c>
      <c r="I28" s="23" t="n">
        <v>1300000000</v>
      </c>
      <c r="J28" s="23" t="n">
        <v>200000000</v>
      </c>
      <c r="K28" s="23" t="n">
        <v>0</v>
      </c>
      <c r="L28" s="23" t="n">
        <v>5600000000</v>
      </c>
      <c r="M28" s="23" t="n">
        <v>7400000000</v>
      </c>
      <c r="N28" s="25" t="n">
        <v>9600000000</v>
      </c>
      <c r="O28" s="24" t="n">
        <v>7100000000</v>
      </c>
      <c r="P28" s="24" t="n">
        <v>12500000000</v>
      </c>
      <c r="Q28" s="24" t="n">
        <v>10100000000</v>
      </c>
      <c r="R28" s="248" t="n">
        <v>8100000000</v>
      </c>
      <c r="S28" s="246" t="n">
        <v>26400000000</v>
      </c>
      <c r="T28" s="253" t="n">
        <v>40200000000</v>
      </c>
      <c r="U28" s="253" t="n">
        <v>49300000000</v>
      </c>
      <c r="V28" s="253" t="n">
        <v>56400000000</v>
      </c>
      <c r="W28" s="246" t="n">
        <v>66500000000</v>
      </c>
      <c r="X28" s="247" t="n">
        <v>77100000000</v>
      </c>
    </row>
    <row r="29" customFormat="false" ht="17.25" hidden="false" customHeight="false" outlineLevel="0" collapsed="false">
      <c r="A29" s="26" t="s">
        <v>548</v>
      </c>
      <c r="B29" s="0" t="s">
        <v>845</v>
      </c>
      <c r="C29" s="20" t="s">
        <v>201</v>
      </c>
      <c r="D29" s="242" t="n">
        <v>12400000000</v>
      </c>
      <c r="E29" s="242" t="n">
        <v>13500000000</v>
      </c>
      <c r="F29" s="242" t="n">
        <v>14300000000</v>
      </c>
      <c r="G29" s="242" t="n">
        <v>11300000000</v>
      </c>
      <c r="H29" s="23" t="n">
        <v>5800000000</v>
      </c>
      <c r="I29" s="23" t="n">
        <v>5600000000</v>
      </c>
      <c r="J29" s="23" t="n">
        <v>9900000000</v>
      </c>
      <c r="K29" s="23" t="n">
        <v>42100000000</v>
      </c>
      <c r="L29" s="23" t="n">
        <v>4800000000</v>
      </c>
      <c r="M29" s="23" t="n">
        <v>8200000000</v>
      </c>
      <c r="N29" s="25" t="n">
        <v>8100000000</v>
      </c>
      <c r="O29" s="24" t="n">
        <v>7800000000</v>
      </c>
      <c r="P29" s="24" t="n">
        <v>10600000000</v>
      </c>
      <c r="Q29" s="24" t="n">
        <v>9800000000</v>
      </c>
      <c r="R29" s="246" t="n">
        <v>10300000000</v>
      </c>
      <c r="S29" s="253" t="n">
        <v>15500000000</v>
      </c>
      <c r="T29" s="246" t="n">
        <v>24100000000</v>
      </c>
      <c r="U29" s="246" t="n">
        <v>15600000000</v>
      </c>
      <c r="V29" s="246" t="n">
        <v>17300000000</v>
      </c>
      <c r="W29" s="246" t="n">
        <v>19200000000</v>
      </c>
      <c r="X29" s="247" t="n">
        <v>21300000000</v>
      </c>
    </row>
    <row r="30" customFormat="false" ht="16.5" hidden="false" customHeight="false" outlineLevel="0" collapsed="false">
      <c r="B30" s="0" t="s">
        <v>846</v>
      </c>
      <c r="D30" s="22"/>
      <c r="E30" s="22"/>
      <c r="F30" s="242" t="n">
        <v>122900000000</v>
      </c>
      <c r="G30" s="242" t="n">
        <v>139100000000</v>
      </c>
      <c r="H30" s="23" t="n">
        <v>131700000000</v>
      </c>
      <c r="I30" s="23" t="n">
        <v>143400000000</v>
      </c>
      <c r="J30" s="23" t="n">
        <v>114600000000</v>
      </c>
      <c r="K30" s="23" t="n">
        <v>198600000000</v>
      </c>
      <c r="L30" s="23" t="n">
        <v>219500000000</v>
      </c>
      <c r="M30" s="23" t="n">
        <v>315100000000</v>
      </c>
      <c r="N30" s="25" t="n">
        <v>197800000000</v>
      </c>
      <c r="O30" s="24" t="n">
        <v>239100000000</v>
      </c>
      <c r="P30" s="24" t="n">
        <v>223300000000</v>
      </c>
      <c r="Q30" s="24" t="n">
        <v>319200000000</v>
      </c>
      <c r="R30" s="246" t="n">
        <v>233100000000</v>
      </c>
      <c r="S30" s="246" t="n">
        <v>392500000000</v>
      </c>
      <c r="T30" s="246" t="n">
        <v>384800000000</v>
      </c>
      <c r="U30" s="246" t="n">
        <v>383300000000</v>
      </c>
      <c r="V30" s="246" t="n">
        <v>399900000000</v>
      </c>
      <c r="W30" s="246" t="n">
        <v>432800000000</v>
      </c>
      <c r="X30" s="247" t="n">
        <v>468400000000</v>
      </c>
    </row>
    <row r="31" customFormat="false" ht="16.5" hidden="false" customHeight="false" outlineLevel="0" collapsed="false">
      <c r="A31" s="0" t="s">
        <v>227</v>
      </c>
      <c r="B31" s="0" t="s">
        <v>847</v>
      </c>
      <c r="C31" s="20" t="s">
        <v>72</v>
      </c>
      <c r="D31" s="242" t="n">
        <v>122500000000</v>
      </c>
      <c r="E31" s="242" t="n">
        <v>135300000000</v>
      </c>
      <c r="F31" s="242" t="n">
        <v>119600000000</v>
      </c>
      <c r="G31" s="242" t="n">
        <v>141100000000</v>
      </c>
      <c r="H31" s="23" t="n">
        <v>131000000000</v>
      </c>
      <c r="I31" s="23" t="n">
        <v>144200000000</v>
      </c>
      <c r="J31" s="23" t="n">
        <v>113400000000</v>
      </c>
      <c r="K31" s="23" t="n">
        <v>198400000000</v>
      </c>
      <c r="L31" s="23" t="n">
        <v>174700000000</v>
      </c>
      <c r="M31" s="23" t="n">
        <v>302300000000</v>
      </c>
      <c r="N31" s="25" t="n">
        <v>177200000000</v>
      </c>
      <c r="O31" s="24" t="n">
        <v>226600000000</v>
      </c>
      <c r="P31" s="24" t="n">
        <v>217300000000</v>
      </c>
      <c r="Q31" s="24" t="n">
        <v>288100000000</v>
      </c>
      <c r="R31" s="246" t="n">
        <v>249600000000</v>
      </c>
      <c r="S31" s="246" t="n">
        <v>392500000000</v>
      </c>
      <c r="T31" s="246" t="n">
        <v>384800000000</v>
      </c>
      <c r="U31" s="246" t="n">
        <v>383300000000</v>
      </c>
      <c r="V31" s="246" t="n">
        <v>399900000000</v>
      </c>
      <c r="W31" s="246" t="n">
        <v>432800000000</v>
      </c>
      <c r="X31" s="247" t="n">
        <v>468400000000</v>
      </c>
    </row>
    <row r="32" customFormat="false" ht="17.25" hidden="false" customHeight="false" outlineLevel="0" collapsed="false">
      <c r="A32" s="26" t="s">
        <v>229</v>
      </c>
      <c r="B32" s="26" t="s">
        <v>848</v>
      </c>
      <c r="C32" s="20" t="s">
        <v>91</v>
      </c>
      <c r="D32" s="242" t="n">
        <v>35000000000</v>
      </c>
      <c r="E32" s="242" t="n">
        <v>55400000000</v>
      </c>
      <c r="F32" s="242" t="n">
        <v>54500000000</v>
      </c>
      <c r="G32" s="242" t="n">
        <v>71800000000</v>
      </c>
      <c r="H32" s="23" t="n">
        <v>61200000000</v>
      </c>
      <c r="I32" s="23" t="n">
        <v>76300000000</v>
      </c>
      <c r="J32" s="23" t="n">
        <v>48600000000</v>
      </c>
      <c r="K32" s="23" t="n">
        <v>85200000000</v>
      </c>
      <c r="L32" s="23" t="n">
        <v>105300000000</v>
      </c>
      <c r="M32" s="23" t="n">
        <v>221600000000</v>
      </c>
      <c r="N32" s="25" t="n">
        <v>101200000000</v>
      </c>
      <c r="O32" s="24" t="n">
        <v>107500000000</v>
      </c>
      <c r="P32" s="24" t="n">
        <v>129600000000</v>
      </c>
      <c r="Q32" s="24" t="n">
        <v>133800000000</v>
      </c>
      <c r="R32" s="246" t="n">
        <v>114600000000</v>
      </c>
      <c r="S32" s="253" t="n">
        <v>245000000000</v>
      </c>
      <c r="T32" s="246" t="n">
        <v>215200000000</v>
      </c>
      <c r="U32" s="246" t="n">
        <v>226000000000</v>
      </c>
      <c r="V32" s="246" t="n">
        <v>236100000000</v>
      </c>
      <c r="W32" s="246" t="n">
        <v>256000000000</v>
      </c>
      <c r="X32" s="247" t="n">
        <v>277000000000</v>
      </c>
    </row>
    <row r="33" customFormat="false" ht="16.5" hidden="false" customHeight="false" outlineLevel="0" collapsed="false">
      <c r="A33" s="26" t="s">
        <v>367</v>
      </c>
      <c r="B33" s="26" t="s">
        <v>849</v>
      </c>
      <c r="C33" s="20" t="s">
        <v>91</v>
      </c>
      <c r="D33" s="242" t="n">
        <v>87400000000</v>
      </c>
      <c r="E33" s="242" t="n">
        <v>79800000000</v>
      </c>
      <c r="F33" s="242" t="n">
        <v>65100000000</v>
      </c>
      <c r="G33" s="242" t="n">
        <v>69300000000</v>
      </c>
      <c r="H33" s="23" t="n">
        <v>69800000000</v>
      </c>
      <c r="I33" s="23" t="n">
        <v>67900000000</v>
      </c>
      <c r="J33" s="23" t="n">
        <v>64800000000</v>
      </c>
      <c r="K33" s="23" t="n">
        <v>113200000000</v>
      </c>
      <c r="L33" s="23" t="n">
        <v>69400000000</v>
      </c>
      <c r="M33" s="23" t="n">
        <v>80700000000</v>
      </c>
      <c r="N33" s="25" t="n">
        <v>76000000000</v>
      </c>
      <c r="O33" s="24" t="n">
        <v>119100000000</v>
      </c>
      <c r="P33" s="24" t="n">
        <v>87700000000</v>
      </c>
      <c r="Q33" s="24" t="n">
        <v>154300000000</v>
      </c>
      <c r="R33" s="246" t="n">
        <v>135100000000</v>
      </c>
      <c r="S33" s="246" t="n">
        <v>147500000000</v>
      </c>
      <c r="T33" s="246" t="n">
        <v>169600000000</v>
      </c>
      <c r="U33" s="246" t="n">
        <v>157400000000</v>
      </c>
      <c r="V33" s="246" t="n">
        <v>163800000000</v>
      </c>
      <c r="W33" s="246" t="n">
        <v>176800000000</v>
      </c>
      <c r="X33" s="247" t="n">
        <v>191400000000</v>
      </c>
    </row>
    <row r="34" customFormat="false" ht="16.5" hidden="false" customHeight="false" outlineLevel="0" collapsed="false">
      <c r="A34" s="26" t="s">
        <v>234</v>
      </c>
      <c r="B34" s="0" t="s">
        <v>713</v>
      </c>
      <c r="C34" s="20" t="s">
        <v>72</v>
      </c>
      <c r="D34" s="242" t="n">
        <v>300000000</v>
      </c>
      <c r="E34" s="242" t="n">
        <v>400000000</v>
      </c>
      <c r="F34" s="242" t="n">
        <v>3200000000</v>
      </c>
      <c r="G34" s="242" t="n">
        <v>-2000000000</v>
      </c>
      <c r="H34" s="23" t="n">
        <v>700000000</v>
      </c>
      <c r="I34" s="23" t="n">
        <v>-800000000</v>
      </c>
      <c r="J34" s="23" t="n">
        <v>1200000000</v>
      </c>
      <c r="K34" s="23" t="n">
        <v>200000000</v>
      </c>
      <c r="L34" s="23" t="n">
        <v>44800000000</v>
      </c>
      <c r="M34" s="23" t="n">
        <v>12700000000</v>
      </c>
      <c r="N34" s="25" t="n">
        <v>20600000000</v>
      </c>
      <c r="O34" s="24" t="n">
        <v>12500000000</v>
      </c>
      <c r="P34" s="24" t="n">
        <v>6000000000</v>
      </c>
      <c r="Q34" s="24" t="n">
        <v>31200000000</v>
      </c>
      <c r="R34" s="246" t="n">
        <v>-16500000000</v>
      </c>
      <c r="S34" s="246" t="n">
        <v>0</v>
      </c>
      <c r="T34" s="246" t="n">
        <v>0</v>
      </c>
      <c r="U34" s="246" t="n">
        <v>0</v>
      </c>
      <c r="V34" s="246" t="n">
        <v>0</v>
      </c>
      <c r="W34" s="246" t="n">
        <v>0</v>
      </c>
      <c r="X34" s="247" t="n">
        <v>0</v>
      </c>
    </row>
    <row r="35" customFormat="false" ht="17.25" hidden="false" customHeight="false" outlineLevel="0" collapsed="false">
      <c r="B35" s="0" t="s">
        <v>850</v>
      </c>
      <c r="D35" s="242" t="n">
        <v>-56300000000</v>
      </c>
      <c r="E35" s="242" t="n">
        <v>-72300000000</v>
      </c>
      <c r="F35" s="242" t="n">
        <v>-63900000000</v>
      </c>
      <c r="G35" s="242" t="n">
        <v>-75700000000</v>
      </c>
      <c r="H35" s="23" t="n">
        <v>-78100000000</v>
      </c>
      <c r="I35" s="23" t="n">
        <v>-105800000000</v>
      </c>
      <c r="J35" s="22" t="n">
        <v>-66900000000</v>
      </c>
      <c r="K35" s="23" t="n">
        <v>-74400000000</v>
      </c>
      <c r="L35" s="23" t="n">
        <v>-103400000000</v>
      </c>
      <c r="M35" s="23" t="n">
        <v>-233200000000</v>
      </c>
      <c r="N35" s="25" t="n">
        <v>-99200000000</v>
      </c>
      <c r="O35" s="24" t="n">
        <v>-149100000000</v>
      </c>
      <c r="P35" s="24" t="n">
        <v>-93200000000</v>
      </c>
      <c r="Q35" s="24" t="n">
        <v>-156500000000</v>
      </c>
      <c r="R35" s="253" t="n">
        <v>-135800000000</v>
      </c>
      <c r="S35" s="253" t="n">
        <v>-323300000000</v>
      </c>
      <c r="T35" s="253" t="n">
        <v>-315600000000</v>
      </c>
      <c r="U35" s="253" t="n">
        <v>-318500000000</v>
      </c>
      <c r="V35" s="253" t="n">
        <v>-323900000000</v>
      </c>
      <c r="W35" s="253" t="n">
        <v>-346800000000</v>
      </c>
      <c r="X35" s="254" t="n">
        <v>-359600000000</v>
      </c>
    </row>
    <row r="36" customFormat="false" ht="17.25" hidden="false" customHeight="false" outlineLevel="0" collapsed="false">
      <c r="B36" s="0" t="s">
        <v>851</v>
      </c>
      <c r="D36" s="242" t="n">
        <v>45500000000</v>
      </c>
      <c r="E36" s="242" t="n">
        <v>23200000000</v>
      </c>
      <c r="F36" s="22"/>
      <c r="G36" s="22"/>
      <c r="H36" s="22"/>
      <c r="I36" s="22"/>
      <c r="J36" s="22" t="n">
        <v>-56800000000</v>
      </c>
      <c r="K36" s="255" t="n">
        <v>-32200000000</v>
      </c>
      <c r="L36" s="255" t="n">
        <v>-93100000000</v>
      </c>
      <c r="M36" s="255" t="n">
        <v>-217600000000</v>
      </c>
      <c r="N36" s="256" t="n">
        <v>-81500000000</v>
      </c>
      <c r="O36" s="24" t="n">
        <v>-134200000000</v>
      </c>
      <c r="P36" s="24" t="n">
        <v>-70100000000</v>
      </c>
      <c r="Q36" s="24" t="n">
        <v>-136600000000</v>
      </c>
      <c r="R36" s="257" t="n">
        <v>-117500000000</v>
      </c>
      <c r="S36" s="257" t="n">
        <v>-281400000000</v>
      </c>
      <c r="T36" s="257" t="n">
        <v>-251300000000</v>
      </c>
      <c r="U36" s="257" t="n">
        <v>-253600000000</v>
      </c>
      <c r="V36" s="257" t="n">
        <v>-250200000000</v>
      </c>
      <c r="W36" s="257" t="n">
        <v>-261000000000</v>
      </c>
      <c r="X36" s="258" t="n">
        <v>-261200000000</v>
      </c>
    </row>
    <row r="37" customFormat="false" ht="17.25" hidden="false" customHeight="false" outlineLevel="0" collapsed="false">
      <c r="B37" s="0" t="s">
        <v>852</v>
      </c>
      <c r="D37" s="242" t="n">
        <v>-42200000000</v>
      </c>
      <c r="E37" s="242" t="n">
        <v>-57000000000</v>
      </c>
      <c r="F37" s="22"/>
      <c r="G37" s="22"/>
      <c r="H37" s="22"/>
      <c r="I37" s="22"/>
      <c r="J37" s="22" t="n">
        <v>9200000000</v>
      </c>
      <c r="K37" s="255" t="n">
        <v>81100000000</v>
      </c>
      <c r="L37" s="255" t="n">
        <v>21200000000</v>
      </c>
      <c r="M37" s="255" t="n">
        <v>-124200000000</v>
      </c>
      <c r="N37" s="256" t="n">
        <v>15100000000</v>
      </c>
      <c r="O37" s="24" t="n">
        <v>-2600000000</v>
      </c>
      <c r="P37" s="24" t="n">
        <v>23600000000</v>
      </c>
      <c r="Q37" s="24" t="n">
        <v>48800000000</v>
      </c>
      <c r="R37" s="257" t="n">
        <v>1100000000</v>
      </c>
      <c r="S37" s="257" t="n">
        <v>-133800000000</v>
      </c>
      <c r="T37" s="257" t="n">
        <v>-81700000000</v>
      </c>
      <c r="U37" s="257" t="n">
        <v>-96200000000</v>
      </c>
      <c r="V37" s="257" t="n">
        <v>-86400000000</v>
      </c>
      <c r="W37" s="257" t="n">
        <v>-84200000000</v>
      </c>
      <c r="X37" s="258" t="n">
        <v>-69900000000</v>
      </c>
    </row>
    <row r="38" customFormat="false" ht="16.5" hidden="false" customHeight="false" outlineLevel="0" collapsed="false">
      <c r="B38" s="0" t="s">
        <v>853</v>
      </c>
      <c r="D38" s="242" t="n">
        <v>-30600000000</v>
      </c>
      <c r="E38" s="242" t="n">
        <v>-6700000000</v>
      </c>
      <c r="F38" s="242" t="n">
        <v>-6700000000</v>
      </c>
      <c r="G38" s="242" t="n">
        <v>-2100000000</v>
      </c>
      <c r="H38" s="23" t="n">
        <v>-8500000000</v>
      </c>
      <c r="I38" s="23" t="n">
        <v>-19000000000</v>
      </c>
      <c r="J38" s="23" t="n">
        <v>-15000000000</v>
      </c>
      <c r="K38" s="23" t="n">
        <v>-30900000000</v>
      </c>
      <c r="L38" s="23" t="n">
        <v>-16400000000</v>
      </c>
      <c r="M38" s="23" t="n">
        <v>-28300000000</v>
      </c>
      <c r="N38" s="25" t="n">
        <v>-17200000000</v>
      </c>
      <c r="O38" s="24" t="n">
        <v>-11600000000</v>
      </c>
      <c r="P38" s="24" t="n">
        <v>-12200000000</v>
      </c>
      <c r="Q38" s="24" t="n">
        <v>-7200000000</v>
      </c>
      <c r="R38" s="246" t="n">
        <v>-2400000000</v>
      </c>
      <c r="S38" s="246" t="n">
        <v>-10400000000</v>
      </c>
      <c r="T38" s="246" t="n">
        <v>-10000000000</v>
      </c>
      <c r="U38" s="246" t="n">
        <v>0</v>
      </c>
      <c r="V38" s="246" t="n">
        <v>0</v>
      </c>
      <c r="W38" s="246" t="n">
        <v>0</v>
      </c>
      <c r="X38" s="247" t="n">
        <v>0</v>
      </c>
    </row>
    <row r="39" customFormat="false" ht="16.5" hidden="false" customHeight="false" outlineLevel="0" collapsed="false">
      <c r="B39" s="0" t="s">
        <v>845</v>
      </c>
      <c r="D39" s="242" t="n">
        <v>-14800000000</v>
      </c>
      <c r="E39" s="242" t="n">
        <v>0</v>
      </c>
      <c r="F39" s="242" t="n">
        <v>0</v>
      </c>
      <c r="G39" s="242" t="n">
        <v>0</v>
      </c>
      <c r="H39" s="23" t="n">
        <v>0</v>
      </c>
      <c r="I39" s="23" t="n">
        <v>0</v>
      </c>
      <c r="J39" s="23" t="n">
        <v>0</v>
      </c>
      <c r="K39" s="23" t="n">
        <v>0</v>
      </c>
      <c r="L39" s="23" t="n">
        <v>0</v>
      </c>
      <c r="M39" s="23" t="n">
        <v>0</v>
      </c>
      <c r="N39" s="25" t="n">
        <v>0</v>
      </c>
      <c r="O39" s="24" t="n">
        <v>0</v>
      </c>
      <c r="P39" s="24" t="n">
        <v>0</v>
      </c>
      <c r="Q39" s="24" t="n">
        <v>0</v>
      </c>
      <c r="R39" s="248" t="n">
        <v>0</v>
      </c>
      <c r="S39" s="248" t="n">
        <v>0</v>
      </c>
      <c r="T39" s="248" t="n">
        <v>0</v>
      </c>
      <c r="U39" s="246" t="n">
        <v>0</v>
      </c>
      <c r="V39" s="246" t="n">
        <v>0</v>
      </c>
      <c r="W39" s="246" t="n">
        <v>0</v>
      </c>
      <c r="X39" s="247" t="n">
        <v>0</v>
      </c>
    </row>
    <row r="40" customFormat="false" ht="16.5" hidden="false" customHeight="false" outlineLevel="0" collapsed="false">
      <c r="B40" s="0" t="s">
        <v>854</v>
      </c>
      <c r="D40" s="242" t="n">
        <v>-15800000000</v>
      </c>
      <c r="E40" s="242" t="n">
        <v>-6700000000</v>
      </c>
      <c r="F40" s="242" t="n">
        <v>-6700000000</v>
      </c>
      <c r="G40" s="242" t="n">
        <v>-2100000000</v>
      </c>
      <c r="H40" s="23" t="n">
        <v>-8500000000</v>
      </c>
      <c r="I40" s="23" t="n">
        <v>-19000000000</v>
      </c>
      <c r="J40" s="23" t="n">
        <v>-15000000000</v>
      </c>
      <c r="K40" s="23" t="n">
        <v>-30900000000</v>
      </c>
      <c r="L40" s="23" t="n">
        <v>-16400000000</v>
      </c>
      <c r="M40" s="23" t="n">
        <v>-28300000000</v>
      </c>
      <c r="N40" s="25" t="n">
        <v>-17200000000</v>
      </c>
      <c r="O40" s="24" t="n">
        <v>-11600000000</v>
      </c>
      <c r="P40" s="24" t="n">
        <v>-12200000000</v>
      </c>
      <c r="Q40" s="24" t="n">
        <v>-7200000000</v>
      </c>
      <c r="R40" s="246" t="n">
        <v>-2400000000</v>
      </c>
      <c r="S40" s="246" t="n">
        <v>-10400000000</v>
      </c>
      <c r="T40" s="246" t="n">
        <v>-10000000000</v>
      </c>
      <c r="U40" s="246" t="n">
        <v>0</v>
      </c>
      <c r="V40" s="246" t="n">
        <v>0</v>
      </c>
      <c r="W40" s="246" t="n">
        <v>0</v>
      </c>
      <c r="X40" s="247" t="n">
        <v>0</v>
      </c>
    </row>
    <row r="41" customFormat="false" ht="17.25" hidden="false" customHeight="false" outlineLevel="0" collapsed="false">
      <c r="B41" s="0" t="s">
        <v>855</v>
      </c>
      <c r="D41" s="242" t="n">
        <v>-600000000</v>
      </c>
      <c r="E41" s="242" t="n">
        <v>8400000000</v>
      </c>
      <c r="F41" s="242" t="n">
        <v>-13800000000</v>
      </c>
      <c r="G41" s="242" t="n">
        <v>1300000000</v>
      </c>
      <c r="H41" s="23" t="n">
        <v>-10700000000</v>
      </c>
      <c r="I41" s="23" t="n">
        <v>40200000000</v>
      </c>
      <c r="J41" s="23" t="n">
        <v>25800000000</v>
      </c>
      <c r="K41" s="23" t="n">
        <v>14700000000</v>
      </c>
      <c r="L41" s="23" t="n">
        <v>-102800000000</v>
      </c>
      <c r="M41" s="23" t="n">
        <v>-26800000000</v>
      </c>
      <c r="N41" s="25" t="n">
        <v>9500000000</v>
      </c>
      <c r="O41" s="24" t="n">
        <v>-7800000000</v>
      </c>
      <c r="P41" s="24" t="n">
        <v>5300000000</v>
      </c>
      <c r="Q41" s="24" t="n">
        <v>13000000000</v>
      </c>
      <c r="R41" s="253" t="n">
        <v>-28100000000</v>
      </c>
      <c r="S41" s="253" t="n">
        <v>0</v>
      </c>
      <c r="T41" s="253" t="n">
        <v>0</v>
      </c>
      <c r="U41" s="253" t="n">
        <v>0</v>
      </c>
      <c r="V41" s="253" t="n">
        <v>0</v>
      </c>
      <c r="W41" s="253" t="n">
        <v>0</v>
      </c>
      <c r="X41" s="254" t="n">
        <v>0</v>
      </c>
    </row>
    <row r="42" customFormat="false" ht="17.25" hidden="false" customHeight="false" outlineLevel="0" collapsed="false">
      <c r="B42" s="0" t="s">
        <v>856</v>
      </c>
      <c r="D42" s="242" t="n">
        <v>-87500000000</v>
      </c>
      <c r="E42" s="242" t="n">
        <v>-70600000000</v>
      </c>
      <c r="F42" s="242" t="n">
        <v>-84400000000</v>
      </c>
      <c r="G42" s="242" t="n">
        <v>-76400000000</v>
      </c>
      <c r="H42" s="22" t="n">
        <v>-97300000000</v>
      </c>
      <c r="I42" s="23" t="n">
        <v>-84700000000</v>
      </c>
      <c r="J42" s="23" t="n">
        <v>-56100000000</v>
      </c>
      <c r="K42" s="23" t="n">
        <v>-90600000000</v>
      </c>
      <c r="L42" s="23" t="n">
        <v>-222600000000</v>
      </c>
      <c r="M42" s="23" t="n">
        <v>-288300000000</v>
      </c>
      <c r="N42" s="25" t="n">
        <v>-106900000000</v>
      </c>
      <c r="O42" s="24" t="n">
        <v>-168500000000</v>
      </c>
      <c r="P42" s="24" t="n">
        <v>-100200000000</v>
      </c>
      <c r="Q42" s="24" t="n">
        <v>-150700000000</v>
      </c>
      <c r="R42" s="253" t="n">
        <v>-166200000000</v>
      </c>
      <c r="S42" s="253" t="n">
        <v>-333700000000</v>
      </c>
      <c r="T42" s="253" t="n">
        <v>-325600000000</v>
      </c>
      <c r="U42" s="253" t="n">
        <v>-318500000000</v>
      </c>
      <c r="V42" s="253" t="n">
        <v>-323900000000</v>
      </c>
      <c r="W42" s="253" t="n">
        <v>-346800000000</v>
      </c>
      <c r="X42" s="254" t="n">
        <v>-359600000000</v>
      </c>
    </row>
    <row r="43" s="13" customFormat="true" ht="15" hidden="false" customHeight="false" outlineLevel="0" collapsed="false">
      <c r="A43" s="32" t="s">
        <v>110</v>
      </c>
      <c r="B43" s="32" t="s">
        <v>110</v>
      </c>
      <c r="C43" s="32" t="s">
        <v>34</v>
      </c>
      <c r="D43" s="259" t="n">
        <f aca="false">D45+D55</f>
        <v>60600000000</v>
      </c>
      <c r="E43" s="259" t="n">
        <f aca="false">E45+E55</f>
        <v>24600000000</v>
      </c>
      <c r="F43" s="259" t="n">
        <f aca="false">F45+F55</f>
        <v>65500000000</v>
      </c>
      <c r="G43" s="259" t="n">
        <f aca="false">G45+G55</f>
        <v>39600000000</v>
      </c>
      <c r="H43" s="259" t="n">
        <f aca="false">H45+H55</f>
        <v>41500000000</v>
      </c>
      <c r="I43" s="259" t="n">
        <f aca="false">I45+I55</f>
        <v>36800000000</v>
      </c>
      <c r="J43" s="259" t="n">
        <f aca="false">J45+J55</f>
        <v>400000000</v>
      </c>
      <c r="K43" s="259" t="n">
        <f aca="false">K45+K55</f>
        <v>-17000000000</v>
      </c>
      <c r="L43" s="259" t="n">
        <f aca="false">L45+L55</f>
        <v>167100000000</v>
      </c>
      <c r="M43" s="259" t="n">
        <f aca="false">M45+M55</f>
        <v>188600000000</v>
      </c>
      <c r="N43" s="259" t="n">
        <f aca="false">N45+N55</f>
        <v>64600000000</v>
      </c>
      <c r="O43" s="259" t="n">
        <f aca="false">O45+O55</f>
        <v>79100000000</v>
      </c>
      <c r="P43" s="259" t="n">
        <f aca="false">P45+P55</f>
        <v>27052000000</v>
      </c>
      <c r="Q43" s="259" t="n">
        <f aca="false">Q45+Q55</f>
        <v>109014000000</v>
      </c>
      <c r="R43" s="259" t="n">
        <f aca="false">R45+R55</f>
        <v>123384000000</v>
      </c>
      <c r="S43" s="259" t="n">
        <f aca="false">S45+S55</f>
        <v>291100000000</v>
      </c>
      <c r="T43" s="259" t="n">
        <f aca="false">T45+T55</f>
        <v>259374000000</v>
      </c>
      <c r="U43" s="259" t="n">
        <f aca="false">U45+U55</f>
        <v>264792000000</v>
      </c>
      <c r="V43" s="259" t="n">
        <f aca="false">V45+V55</f>
        <v>265794000000</v>
      </c>
      <c r="W43" s="259" t="n">
        <f aca="false">W45+W55</f>
        <v>284072000000</v>
      </c>
      <c r="X43" s="259" t="n">
        <f aca="false">X45+X55</f>
        <v>291614000000</v>
      </c>
    </row>
    <row r="44" s="38" customFormat="true" ht="13.5" hidden="false" customHeight="true" outlineLevel="0" collapsed="false">
      <c r="B44" s="38" t="s">
        <v>110</v>
      </c>
      <c r="D44" s="242" t="n">
        <v>87500000000</v>
      </c>
      <c r="E44" s="242" t="n">
        <v>70600000000</v>
      </c>
      <c r="F44" s="242" t="n">
        <v>84400000000</v>
      </c>
      <c r="G44" s="242" t="n">
        <v>76500000000</v>
      </c>
      <c r="H44" s="23" t="n">
        <v>97200000000</v>
      </c>
      <c r="I44" s="23" t="n">
        <v>84700000000</v>
      </c>
      <c r="J44" s="23" t="n">
        <v>56100000000</v>
      </c>
      <c r="K44" s="23" t="n">
        <v>61900000000</v>
      </c>
      <c r="L44" s="23" t="n">
        <v>219200000000</v>
      </c>
      <c r="M44" s="23" t="n">
        <v>288600000000</v>
      </c>
      <c r="N44" s="25" t="n">
        <v>111200000000</v>
      </c>
      <c r="O44" s="24" t="n">
        <v>166200000000</v>
      </c>
      <c r="P44" s="24" t="n">
        <v>100200000000</v>
      </c>
      <c r="Q44" s="24" t="n">
        <v>150700000000</v>
      </c>
      <c r="R44" s="253" t="n">
        <v>166200000000</v>
      </c>
      <c r="S44" s="253" t="n">
        <v>333700000000</v>
      </c>
      <c r="T44" s="253" t="n">
        <v>325600000000</v>
      </c>
      <c r="U44" s="253" t="n">
        <v>318500000000</v>
      </c>
      <c r="V44" s="253" t="n">
        <v>323900000000</v>
      </c>
      <c r="W44" s="253" t="n">
        <v>346800000000</v>
      </c>
      <c r="X44" s="254" t="n">
        <v>359600000000</v>
      </c>
    </row>
    <row r="45" customFormat="false" ht="15" hidden="false" customHeight="false" outlineLevel="0" collapsed="false">
      <c r="A45" s="18" t="s">
        <v>115</v>
      </c>
      <c r="B45" s="0" t="s">
        <v>857</v>
      </c>
      <c r="C45" s="20" t="s">
        <v>114</v>
      </c>
      <c r="D45" s="242" t="n">
        <v>13900000000</v>
      </c>
      <c r="E45" s="242" t="n">
        <v>-49000000000</v>
      </c>
      <c r="F45" s="242" t="n">
        <v>11400000000</v>
      </c>
      <c r="G45" s="242" t="n">
        <v>-3200000000</v>
      </c>
      <c r="H45" s="23" t="n">
        <v>2400000000</v>
      </c>
      <c r="I45" s="23" t="n">
        <v>-6400000000</v>
      </c>
      <c r="J45" s="23" t="n">
        <v>-48400000000</v>
      </c>
      <c r="K45" s="23" t="n">
        <v>-95900000000</v>
      </c>
      <c r="L45" s="23" t="n">
        <v>109800000000</v>
      </c>
      <c r="M45" s="23" t="n">
        <v>146000000000</v>
      </c>
      <c r="N45" s="22" t="n">
        <v>-1200000000</v>
      </c>
      <c r="O45" s="24" t="n">
        <v>54700000000</v>
      </c>
      <c r="P45" s="24" t="n">
        <v>6000000000</v>
      </c>
      <c r="Q45" s="24" t="n">
        <v>-25500000000</v>
      </c>
      <c r="R45" s="22" t="n">
        <v>39800000000</v>
      </c>
      <c r="S45" s="24" t="n">
        <v>215900000000</v>
      </c>
      <c r="T45" s="24" t="n">
        <v>191300000000</v>
      </c>
      <c r="U45" s="24" t="n">
        <v>167000000000</v>
      </c>
      <c r="V45" s="24" t="n">
        <v>168200000000</v>
      </c>
      <c r="W45" s="22" t="n">
        <v>177900000000</v>
      </c>
      <c r="X45" s="55" t="n">
        <v>176800000000</v>
      </c>
    </row>
    <row r="46" customFormat="false" ht="16.5" hidden="false" customHeight="false" outlineLevel="0" collapsed="false">
      <c r="A46" s="26" t="s">
        <v>117</v>
      </c>
      <c r="B46" s="26" t="s">
        <v>858</v>
      </c>
      <c r="C46" s="19" t="s">
        <v>119</v>
      </c>
      <c r="D46" s="242" t="n">
        <v>1200000000</v>
      </c>
      <c r="E46" s="242" t="n">
        <v>-47800000000</v>
      </c>
      <c r="F46" s="242" t="n">
        <v>13700000000</v>
      </c>
      <c r="G46" s="242" t="n">
        <v>-1200000000</v>
      </c>
      <c r="H46" s="23" t="n">
        <v>8900000000</v>
      </c>
      <c r="I46" s="23" t="n">
        <v>18200000000</v>
      </c>
      <c r="J46" s="23" t="n">
        <v>-50100000000</v>
      </c>
      <c r="K46" s="23" t="n">
        <v>-131700000000</v>
      </c>
      <c r="L46" s="23" t="n">
        <v>128500000000</v>
      </c>
      <c r="M46" s="23" t="n">
        <v>80500000000</v>
      </c>
      <c r="N46" s="25" t="n">
        <v>-11900000000</v>
      </c>
      <c r="O46" s="24" t="n">
        <v>100400000000</v>
      </c>
      <c r="P46" s="24" t="n">
        <v>-9900000000</v>
      </c>
      <c r="Q46" s="24" t="n">
        <v>15200000000</v>
      </c>
      <c r="R46" s="22" t="n">
        <v>33600000000</v>
      </c>
      <c r="S46" s="24" t="n">
        <v>117000000000</v>
      </c>
      <c r="T46" s="24" t="n">
        <v>97600000000</v>
      </c>
      <c r="U46" s="24" t="n">
        <v>58900000000</v>
      </c>
      <c r="V46" s="24" t="n">
        <v>105400000000</v>
      </c>
      <c r="W46" s="22" t="n">
        <v>110100000000</v>
      </c>
      <c r="X46" s="55" t="n">
        <v>103500000000</v>
      </c>
    </row>
    <row r="47" customFormat="false" ht="16.5" hidden="false" customHeight="false" outlineLevel="0" collapsed="false">
      <c r="B47" s="21" t="s">
        <v>859</v>
      </c>
      <c r="D47" s="242" t="n">
        <v>-2500000000</v>
      </c>
      <c r="E47" s="242" t="n">
        <v>-3100000000</v>
      </c>
      <c r="F47" s="242" t="n">
        <v>-6800000000</v>
      </c>
      <c r="G47" s="242" t="n">
        <v>-3500000000</v>
      </c>
      <c r="H47" s="23" t="n">
        <v>-2800000000</v>
      </c>
      <c r="I47" s="23" t="n">
        <v>-3400000000</v>
      </c>
      <c r="J47" s="22"/>
      <c r="K47" s="23" t="n">
        <v>600000000</v>
      </c>
      <c r="L47" s="23" t="n">
        <v>8400000000</v>
      </c>
      <c r="M47" s="23" t="n">
        <v>7400000000</v>
      </c>
      <c r="N47" s="25" t="n">
        <v>8400000000</v>
      </c>
      <c r="O47" s="24" t="n">
        <v>18200000000</v>
      </c>
      <c r="P47" s="24" t="n">
        <v>16100000000</v>
      </c>
      <c r="Q47" s="24" t="n">
        <v>7500000000</v>
      </c>
      <c r="R47" s="22" t="n">
        <v>5100000000</v>
      </c>
      <c r="S47" s="24" t="n">
        <v>-2000000000</v>
      </c>
      <c r="T47" s="24" t="n">
        <v>-6600000000</v>
      </c>
      <c r="U47" s="24" t="n">
        <v>-9800000000</v>
      </c>
      <c r="V47" s="24" t="n">
        <v>-12300000000</v>
      </c>
      <c r="W47" s="22" t="n">
        <v>-12100000000</v>
      </c>
      <c r="X47" s="55" t="n">
        <v>-11300000000</v>
      </c>
    </row>
    <row r="48" customFormat="false" ht="16.5" hidden="false" customHeight="false" outlineLevel="0" collapsed="false">
      <c r="B48" s="21" t="s">
        <v>390</v>
      </c>
      <c r="D48" s="242" t="n">
        <v>6300000000</v>
      </c>
      <c r="E48" s="242" t="n">
        <v>7500000000</v>
      </c>
      <c r="F48" s="22"/>
      <c r="G48" s="22"/>
      <c r="H48" s="23" t="n">
        <v>1100000000</v>
      </c>
      <c r="I48" s="23" t="n">
        <v>700000000</v>
      </c>
      <c r="J48" s="22"/>
      <c r="K48" s="22" t="n">
        <v>600000000</v>
      </c>
      <c r="L48" s="23" t="n">
        <v>8400000000</v>
      </c>
      <c r="M48" s="23" t="n">
        <v>7400000000</v>
      </c>
      <c r="N48" s="25" t="n">
        <v>8400000000</v>
      </c>
      <c r="O48" s="24" t="n">
        <v>18300000000</v>
      </c>
      <c r="P48" s="24" t="n">
        <v>16400000000</v>
      </c>
      <c r="Q48" s="24" t="n">
        <v>7900000000</v>
      </c>
      <c r="R48" s="22" t="n">
        <v>7900000000</v>
      </c>
      <c r="S48" s="24" t="n">
        <v>0</v>
      </c>
      <c r="T48" s="24" t="n">
        <v>0</v>
      </c>
      <c r="U48" s="24" t="n">
        <v>0</v>
      </c>
      <c r="V48" s="24" t="n">
        <v>0</v>
      </c>
      <c r="W48" s="22" t="n">
        <v>0</v>
      </c>
      <c r="X48" s="55" t="n">
        <v>0</v>
      </c>
    </row>
    <row r="49" customFormat="false" ht="16.5" hidden="false" customHeight="false" outlineLevel="0" collapsed="false">
      <c r="B49" s="21" t="s">
        <v>860</v>
      </c>
      <c r="D49" s="242" t="n">
        <v>-8900000000</v>
      </c>
      <c r="E49" s="242" t="n">
        <v>-10500000000</v>
      </c>
      <c r="F49" s="22"/>
      <c r="G49" s="22"/>
      <c r="H49" s="23" t="n">
        <v>-3900000000</v>
      </c>
      <c r="I49" s="23" t="n">
        <v>-4100000000</v>
      </c>
      <c r="J49" s="22"/>
      <c r="K49" s="22" t="n">
        <v>0</v>
      </c>
      <c r="L49" s="23" t="n">
        <v>0</v>
      </c>
      <c r="M49" s="23" t="n">
        <v>0</v>
      </c>
      <c r="N49" s="25" t="n">
        <v>0</v>
      </c>
      <c r="O49" s="24" t="n">
        <v>-100000000</v>
      </c>
      <c r="P49" s="24" t="n">
        <v>-300000000</v>
      </c>
      <c r="Q49" s="24" t="n">
        <v>-400000000</v>
      </c>
      <c r="R49" s="22" t="n">
        <v>-2800000000</v>
      </c>
      <c r="S49" s="24" t="n">
        <v>-2000000000</v>
      </c>
      <c r="T49" s="24" t="n">
        <v>-6600000000</v>
      </c>
      <c r="U49" s="24" t="n">
        <v>-9800000000</v>
      </c>
      <c r="V49" s="24" t="n">
        <v>-12300000000</v>
      </c>
      <c r="W49" s="22" t="n">
        <v>-12100000000</v>
      </c>
      <c r="X49" s="55" t="n">
        <v>-11300000000</v>
      </c>
    </row>
    <row r="50" customFormat="false" ht="16.5" hidden="false" customHeight="false" outlineLevel="0" collapsed="false">
      <c r="B50" s="21" t="s">
        <v>49</v>
      </c>
      <c r="D50" s="242" t="n">
        <v>3800000000</v>
      </c>
      <c r="E50" s="242" t="n">
        <v>-44700000000</v>
      </c>
      <c r="F50" s="242" t="n">
        <v>20400000000</v>
      </c>
      <c r="G50" s="242" t="n">
        <v>2300000000</v>
      </c>
      <c r="H50" s="23" t="n">
        <v>11700000000</v>
      </c>
      <c r="I50" s="23" t="n">
        <v>21500000000</v>
      </c>
      <c r="J50" s="22"/>
      <c r="K50" s="23" t="n">
        <v>-132400000000</v>
      </c>
      <c r="L50" s="23" t="n">
        <v>120100000000</v>
      </c>
      <c r="M50" s="23" t="n">
        <v>73000000000</v>
      </c>
      <c r="N50" s="25" t="n">
        <v>-20300000000</v>
      </c>
      <c r="O50" s="24" t="n">
        <v>82200000000</v>
      </c>
      <c r="P50" s="24" t="n">
        <v>-26000000000</v>
      </c>
      <c r="Q50" s="24" t="n">
        <v>7700000000</v>
      </c>
      <c r="R50" s="22" t="n">
        <v>28500000000</v>
      </c>
      <c r="S50" s="24" t="n">
        <v>119000000000</v>
      </c>
      <c r="T50" s="24" t="n">
        <v>104200000000</v>
      </c>
      <c r="U50" s="24" t="n">
        <v>68700000000</v>
      </c>
      <c r="V50" s="24" t="n">
        <v>117700000000</v>
      </c>
      <c r="W50" s="22" t="n">
        <v>122300000000</v>
      </c>
      <c r="X50" s="55" t="n">
        <v>114800000000</v>
      </c>
    </row>
    <row r="51" customFormat="false" ht="16.5" hidden="false" customHeight="false" outlineLevel="0" collapsed="false">
      <c r="A51" s="26" t="s">
        <v>861</v>
      </c>
      <c r="B51" s="26" t="s">
        <v>862</v>
      </c>
      <c r="C51" s="19" t="s">
        <v>119</v>
      </c>
      <c r="D51" s="242" t="n">
        <v>12600000000</v>
      </c>
      <c r="E51" s="242" t="n">
        <v>-1300000000</v>
      </c>
      <c r="F51" s="242" t="n">
        <v>-2300000000</v>
      </c>
      <c r="G51" s="242" t="n">
        <v>-2000000000</v>
      </c>
      <c r="H51" s="23" t="n">
        <v>-6500000000</v>
      </c>
      <c r="I51" s="23" t="n">
        <v>-24600000000</v>
      </c>
      <c r="J51" s="23" t="n">
        <v>1700000000</v>
      </c>
      <c r="K51" s="23" t="n">
        <v>35900000000</v>
      </c>
      <c r="L51" s="23" t="n">
        <v>-18700000000</v>
      </c>
      <c r="M51" s="23" t="n">
        <v>65500000000</v>
      </c>
      <c r="N51" s="25" t="n">
        <v>10700000000</v>
      </c>
      <c r="O51" s="24" t="n">
        <v>-45700000000</v>
      </c>
      <c r="P51" s="24" t="n">
        <v>15800000000</v>
      </c>
      <c r="Q51" s="24" t="n">
        <v>-40700000000</v>
      </c>
      <c r="R51" s="22" t="n">
        <v>6100000000</v>
      </c>
      <c r="S51" s="24" t="n">
        <v>98900000000</v>
      </c>
      <c r="T51" s="24" t="n">
        <v>93700000000</v>
      </c>
      <c r="U51" s="24" t="n">
        <v>108100000000</v>
      </c>
      <c r="V51" s="24" t="n">
        <v>62800000000</v>
      </c>
      <c r="W51" s="22" t="n">
        <v>67800000000</v>
      </c>
      <c r="X51" s="55" t="n">
        <v>73300000000</v>
      </c>
    </row>
    <row r="52" customFormat="false" ht="16.5" hidden="false" customHeight="false" outlineLevel="0" collapsed="false">
      <c r="B52" s="21" t="s">
        <v>805</v>
      </c>
      <c r="D52" s="242" t="n">
        <v>900000000</v>
      </c>
      <c r="E52" s="242" t="n">
        <v>0</v>
      </c>
      <c r="F52" s="242" t="n">
        <v>0</v>
      </c>
      <c r="G52" s="242" t="n">
        <v>3800000000</v>
      </c>
      <c r="H52" s="23" t="n">
        <v>1600000000</v>
      </c>
      <c r="I52" s="23" t="n">
        <v>500000000</v>
      </c>
      <c r="J52" s="23" t="n">
        <v>0</v>
      </c>
      <c r="K52" s="23" t="n">
        <v>4100000000</v>
      </c>
      <c r="L52" s="23" t="n">
        <v>4700000000</v>
      </c>
      <c r="M52" s="23" t="n">
        <v>17900000000</v>
      </c>
      <c r="N52" s="25" t="n">
        <v>17500000000</v>
      </c>
      <c r="O52" s="24" t="n">
        <v>0</v>
      </c>
      <c r="P52" s="24" t="n">
        <v>0</v>
      </c>
      <c r="Q52" s="24" t="n">
        <v>0</v>
      </c>
      <c r="R52" s="22" t="n">
        <v>0</v>
      </c>
      <c r="S52" s="24" t="n">
        <v>0</v>
      </c>
      <c r="T52" s="24" t="n">
        <v>50000000000</v>
      </c>
      <c r="U52" s="24" t="n">
        <v>50000000000</v>
      </c>
      <c r="V52" s="24" t="n">
        <v>0</v>
      </c>
      <c r="W52" s="22" t="n">
        <v>0</v>
      </c>
      <c r="X52" s="55" t="n">
        <v>0</v>
      </c>
    </row>
    <row r="53" customFormat="false" ht="16.5" hidden="false" customHeight="false" outlineLevel="0" collapsed="false">
      <c r="B53" s="21" t="s">
        <v>863</v>
      </c>
      <c r="D53" s="242" t="n">
        <v>1400000000</v>
      </c>
      <c r="E53" s="242" t="n">
        <v>-1300000000</v>
      </c>
      <c r="F53" s="242" t="n">
        <v>-1700000000</v>
      </c>
      <c r="G53" s="242" t="n">
        <v>-3400000000</v>
      </c>
      <c r="H53" s="23" t="n">
        <v>-5300000000</v>
      </c>
      <c r="I53" s="23" t="n">
        <v>-26500000000</v>
      </c>
      <c r="J53" s="23" t="n">
        <v>-5700000000</v>
      </c>
      <c r="K53" s="23" t="n">
        <v>700000000</v>
      </c>
      <c r="L53" s="23" t="n">
        <v>-11700000000</v>
      </c>
      <c r="M53" s="23" t="n">
        <v>-12900000000</v>
      </c>
      <c r="N53" s="25" t="n">
        <v>-22500000000</v>
      </c>
      <c r="O53" s="24" t="n">
        <v>-30500000000</v>
      </c>
      <c r="P53" s="24" t="n">
        <v>-11200000000</v>
      </c>
      <c r="Q53" s="24" t="n">
        <v>-15800000000</v>
      </c>
      <c r="R53" s="22" t="n">
        <v>-8700000000</v>
      </c>
      <c r="S53" s="24" t="n">
        <v>-10200000000</v>
      </c>
      <c r="T53" s="24" t="n">
        <v>-10200000000</v>
      </c>
      <c r="U53" s="24" t="n">
        <v>0</v>
      </c>
      <c r="V53" s="24" t="n">
        <v>0</v>
      </c>
      <c r="W53" s="22" t="n">
        <v>0</v>
      </c>
      <c r="X53" s="55" t="n">
        <v>0</v>
      </c>
    </row>
    <row r="54" customFormat="false" ht="16.5" hidden="false" customHeight="false" outlineLevel="0" collapsed="false">
      <c r="B54" s="21" t="s">
        <v>864</v>
      </c>
      <c r="D54" s="242" t="n">
        <v>10300000000</v>
      </c>
      <c r="E54" s="242" t="n">
        <v>0</v>
      </c>
      <c r="F54" s="242" t="n">
        <v>-600000000</v>
      </c>
      <c r="G54" s="242" t="n">
        <v>-2400000000</v>
      </c>
      <c r="H54" s="23" t="n">
        <v>-2800000000</v>
      </c>
      <c r="I54" s="23" t="n">
        <v>1500000000</v>
      </c>
      <c r="J54" s="23" t="n">
        <v>7500000000</v>
      </c>
      <c r="K54" s="23" t="n">
        <v>31100000000</v>
      </c>
      <c r="L54" s="23" t="n">
        <v>-11800000000</v>
      </c>
      <c r="M54" s="23" t="n">
        <v>60600000000</v>
      </c>
      <c r="N54" s="25" t="n">
        <v>15700000000</v>
      </c>
      <c r="O54" s="24" t="n">
        <v>-15200000000</v>
      </c>
      <c r="P54" s="24" t="n">
        <v>27100000000</v>
      </c>
      <c r="Q54" s="24" t="n">
        <v>-24900000000</v>
      </c>
      <c r="R54" s="22" t="n">
        <v>14800000000</v>
      </c>
      <c r="S54" s="24" t="n">
        <v>109100000000</v>
      </c>
      <c r="T54" s="24" t="n">
        <v>53900000000</v>
      </c>
      <c r="U54" s="24" t="n">
        <v>58100000000</v>
      </c>
      <c r="V54" s="24" t="n">
        <v>62800000000</v>
      </c>
      <c r="W54" s="22" t="n">
        <v>67800000000</v>
      </c>
      <c r="X54" s="55" t="n">
        <v>73300000000</v>
      </c>
    </row>
    <row r="55" customFormat="false" ht="15" hidden="false" customHeight="false" outlineLevel="0" collapsed="false">
      <c r="A55" s="18" t="s">
        <v>112</v>
      </c>
      <c r="B55" s="260" t="s">
        <v>865</v>
      </c>
      <c r="C55" s="20" t="s">
        <v>114</v>
      </c>
      <c r="D55" s="242" t="n">
        <v>46700000000</v>
      </c>
      <c r="E55" s="242" t="n">
        <v>73600000000</v>
      </c>
      <c r="F55" s="242" t="n">
        <v>54100000000</v>
      </c>
      <c r="G55" s="242" t="n">
        <v>42800000000</v>
      </c>
      <c r="H55" s="242" t="n">
        <v>39100000000</v>
      </c>
      <c r="I55" s="242" t="n">
        <v>43200000000</v>
      </c>
      <c r="J55" s="242" t="n">
        <v>48800000000</v>
      </c>
      <c r="K55" s="242" t="n">
        <f aca="false">K59+K60+K61</f>
        <v>78900000000</v>
      </c>
      <c r="L55" s="242" t="n">
        <f aca="false">L59+L60+L61</f>
        <v>57300000000</v>
      </c>
      <c r="M55" s="242" t="n">
        <f aca="false">M59+M60+M61</f>
        <v>42600000000</v>
      </c>
      <c r="N55" s="242" t="n">
        <f aca="false">N59+N60+N61</f>
        <v>65800000000</v>
      </c>
      <c r="O55" s="242" t="n">
        <f aca="false">O59+O60+O61</f>
        <v>24400000000</v>
      </c>
      <c r="P55" s="242" t="n">
        <f aca="false">P59+P60+P61</f>
        <v>21052000000</v>
      </c>
      <c r="Q55" s="242" t="n">
        <f aca="false">Q59+Q60+Q61</f>
        <v>134514000000</v>
      </c>
      <c r="R55" s="242" t="n">
        <f aca="false">R59+R60+R61</f>
        <v>83584000000</v>
      </c>
      <c r="S55" s="242" t="n">
        <f aca="false">S59+S60+S61</f>
        <v>75200000000</v>
      </c>
      <c r="T55" s="242" t="n">
        <f aca="false">T59+T60+T61</f>
        <v>68074000000</v>
      </c>
      <c r="U55" s="242" t="n">
        <f aca="false">U59+U60+U61</f>
        <v>97791999999.9999</v>
      </c>
      <c r="V55" s="242" t="n">
        <f aca="false">V59+V60+V61</f>
        <v>97594000000</v>
      </c>
      <c r="W55" s="242" t="n">
        <f aca="false">W59+W60+W61</f>
        <v>106172000000</v>
      </c>
      <c r="X55" s="242" t="n">
        <f aca="false">X59+X60+X61</f>
        <v>114814000000</v>
      </c>
    </row>
    <row r="56" customFormat="false" ht="16.5" hidden="false" customHeight="false" outlineLevel="0" collapsed="false">
      <c r="B56" s="0" t="s">
        <v>866</v>
      </c>
      <c r="D56" s="242" t="n">
        <v>73700000000</v>
      </c>
      <c r="E56" s="242" t="n">
        <v>119600000000</v>
      </c>
      <c r="F56" s="242" t="n">
        <v>73100000000</v>
      </c>
      <c r="G56" s="242" t="n">
        <v>79600000000</v>
      </c>
      <c r="H56" s="23" t="n">
        <v>94800000000</v>
      </c>
      <c r="I56" s="23" t="n">
        <v>91100000000</v>
      </c>
      <c r="J56" s="23" t="n">
        <v>104500000000</v>
      </c>
      <c r="K56" s="23" t="n">
        <v>157800000000</v>
      </c>
      <c r="L56" s="23" t="n">
        <v>109300000000</v>
      </c>
      <c r="M56" s="23" t="n">
        <v>142600000000</v>
      </c>
      <c r="N56" s="25" t="n">
        <v>112400000000</v>
      </c>
      <c r="O56" s="24" t="n">
        <v>111500000000</v>
      </c>
      <c r="P56" s="24" t="n">
        <v>94200000000</v>
      </c>
      <c r="Q56" s="24" t="n">
        <v>176200000000</v>
      </c>
      <c r="R56" s="22" t="n">
        <v>126500000000</v>
      </c>
      <c r="S56" s="24" t="n">
        <v>117800000000</v>
      </c>
      <c r="T56" s="24" t="n">
        <v>134200000000</v>
      </c>
      <c r="U56" s="24" t="n">
        <v>151600000000</v>
      </c>
      <c r="V56" s="24" t="n">
        <v>155700000000</v>
      </c>
      <c r="W56" s="22" t="n">
        <v>168900000000</v>
      </c>
      <c r="X56" s="55" t="n">
        <v>182800000000</v>
      </c>
    </row>
    <row r="57" customFormat="false" ht="16.5" hidden="false" customHeight="false" outlineLevel="0" collapsed="false">
      <c r="B57" s="26" t="s">
        <v>867</v>
      </c>
      <c r="D57" s="242" t="n">
        <v>74400000000</v>
      </c>
      <c r="E57" s="242" t="n">
        <v>79800000000</v>
      </c>
      <c r="F57" s="242" t="n">
        <v>70400000000</v>
      </c>
      <c r="G57" s="242" t="n">
        <v>69300000000</v>
      </c>
      <c r="H57" s="23" t="n">
        <v>69800000000</v>
      </c>
      <c r="I57" s="23" t="n">
        <v>67900000000</v>
      </c>
      <c r="J57" s="23" t="n">
        <v>64800000000</v>
      </c>
      <c r="K57" s="23" t="n">
        <v>113200000000</v>
      </c>
      <c r="L57" s="23" t="n">
        <v>69400000000</v>
      </c>
      <c r="M57" s="23" t="n">
        <v>80700000000</v>
      </c>
      <c r="N57" s="25" t="n">
        <v>76000000000</v>
      </c>
      <c r="O57" s="24" t="n">
        <v>119100000000</v>
      </c>
      <c r="P57" s="24" t="n">
        <v>87700000000</v>
      </c>
      <c r="Q57" s="24" t="n">
        <v>154300000000</v>
      </c>
      <c r="R57" s="22" t="n">
        <v>135100000000</v>
      </c>
      <c r="S57" s="24" t="n">
        <v>147500000000</v>
      </c>
      <c r="T57" s="24" t="n">
        <v>169600000000</v>
      </c>
      <c r="U57" s="24" t="n">
        <v>157400000000</v>
      </c>
      <c r="V57" s="24" t="n">
        <v>163800000000</v>
      </c>
      <c r="W57" s="22" t="n">
        <v>176800000000</v>
      </c>
      <c r="X57" s="55" t="n">
        <v>191400000000</v>
      </c>
    </row>
    <row r="58" customFormat="false" ht="16.5" hidden="false" customHeight="false" outlineLevel="0" collapsed="false">
      <c r="B58" s="21" t="s">
        <v>52</v>
      </c>
      <c r="D58" s="242" t="n">
        <v>25300000000</v>
      </c>
      <c r="E58" s="242" t="n">
        <v>24500000000</v>
      </c>
      <c r="F58" s="242" t="n">
        <v>15300000000</v>
      </c>
      <c r="G58" s="242" t="n">
        <v>31900000000</v>
      </c>
      <c r="H58" s="23" t="n">
        <v>40900000000</v>
      </c>
      <c r="I58" s="23" t="n">
        <v>39700000000</v>
      </c>
      <c r="J58" s="23" t="n">
        <v>37600000000</v>
      </c>
      <c r="K58" s="23" t="n">
        <v>60600000000</v>
      </c>
      <c r="L58" s="23" t="n">
        <v>21600000000</v>
      </c>
      <c r="M58" s="23" t="n">
        <v>28800000000</v>
      </c>
      <c r="N58" s="25" t="n">
        <v>19200000000</v>
      </c>
      <c r="O58" s="24" t="n">
        <v>76800000000</v>
      </c>
      <c r="P58" s="24" t="n">
        <v>43400000000</v>
      </c>
      <c r="Q58" s="24" t="n">
        <v>28100000000</v>
      </c>
      <c r="R58" s="22" t="n">
        <v>35900000000</v>
      </c>
      <c r="S58" s="24" t="n">
        <v>42600000000</v>
      </c>
      <c r="T58" s="24" t="n">
        <v>65300000000</v>
      </c>
      <c r="U58" s="24" t="n">
        <v>44900000000</v>
      </c>
      <c r="V58" s="24" t="n">
        <v>48500000000</v>
      </c>
      <c r="W58" s="22" t="n">
        <v>52400000000</v>
      </c>
      <c r="X58" s="55" t="n">
        <v>56700000000</v>
      </c>
    </row>
    <row r="59" customFormat="false" ht="16.5" hidden="false" customHeight="false" outlineLevel="0" collapsed="false">
      <c r="A59" s="26" t="s">
        <v>422</v>
      </c>
      <c r="B59" s="21" t="s">
        <v>422</v>
      </c>
      <c r="C59" s="49" t="s">
        <v>251</v>
      </c>
      <c r="D59" s="242" t="n">
        <v>49100000000</v>
      </c>
      <c r="E59" s="242" t="n">
        <v>55300000000</v>
      </c>
      <c r="F59" s="242" t="n">
        <v>55100000000</v>
      </c>
      <c r="G59" s="242" t="n">
        <v>37400000000</v>
      </c>
      <c r="H59" s="23" t="n">
        <v>28900000000</v>
      </c>
      <c r="I59" s="23" t="n">
        <v>28100000000</v>
      </c>
      <c r="J59" s="23" t="n">
        <v>27200000000</v>
      </c>
      <c r="K59" s="23" t="n">
        <v>52600000000</v>
      </c>
      <c r="L59" s="23" t="n">
        <v>47700000000</v>
      </c>
      <c r="M59" s="23" t="n">
        <v>52000000000</v>
      </c>
      <c r="N59" s="25" t="n">
        <v>56800000000</v>
      </c>
      <c r="O59" s="24" t="n">
        <v>42300000000</v>
      </c>
      <c r="P59" s="24" t="n">
        <v>44300000000</v>
      </c>
      <c r="Q59" s="24" t="n">
        <v>126200000000</v>
      </c>
      <c r="R59" s="22" t="n">
        <v>99200000000</v>
      </c>
      <c r="S59" s="24" t="n">
        <v>104900000000</v>
      </c>
      <c r="T59" s="24" t="n">
        <v>104300000000</v>
      </c>
      <c r="U59" s="24" t="n">
        <v>112500000000</v>
      </c>
      <c r="V59" s="24" t="n">
        <v>115300000000</v>
      </c>
      <c r="W59" s="22" t="n">
        <v>124400000000</v>
      </c>
      <c r="X59" s="55" t="n">
        <v>134700000000</v>
      </c>
    </row>
    <row r="60" customFormat="false" ht="16.5" hidden="false" customHeight="false" outlineLevel="0" collapsed="false">
      <c r="A60" s="26" t="s">
        <v>393</v>
      </c>
      <c r="B60" s="26" t="s">
        <v>868</v>
      </c>
      <c r="C60" s="49" t="s">
        <v>251</v>
      </c>
      <c r="D60" s="242" t="n">
        <v>-22900000000</v>
      </c>
      <c r="E60" s="242" t="n">
        <v>-17500000000</v>
      </c>
      <c r="F60" s="242" t="n">
        <v>-18800000000</v>
      </c>
      <c r="G60" s="242" t="n">
        <v>-17900000000</v>
      </c>
      <c r="H60" s="23" t="n">
        <v>-9300000000</v>
      </c>
      <c r="I60" s="23" t="n">
        <v>-9700000000</v>
      </c>
      <c r="J60" s="23" t="n">
        <v>-548500000000</v>
      </c>
      <c r="K60" s="23" t="n">
        <v>0</v>
      </c>
      <c r="L60" s="23" t="n">
        <v>-8300000000</v>
      </c>
      <c r="M60" s="23" t="n">
        <v>-9400000000</v>
      </c>
      <c r="N60" s="25" t="n">
        <v>-15800000000</v>
      </c>
      <c r="O60" s="24" t="n">
        <v>-17900000000</v>
      </c>
      <c r="P60" s="24" t="n">
        <v>-25000000000</v>
      </c>
      <c r="Q60" s="24" t="n">
        <v>-28200000000</v>
      </c>
      <c r="R60" s="22" t="n">
        <v>-26600000000</v>
      </c>
      <c r="S60" s="24" t="n">
        <v>-41500000000</v>
      </c>
      <c r="T60" s="24" t="n">
        <v>-47100000000</v>
      </c>
      <c r="U60" s="24" t="n">
        <v>-29000000000</v>
      </c>
      <c r="V60" s="24" t="n">
        <v>-31900000000</v>
      </c>
      <c r="W60" s="22" t="n">
        <v>-32300000000</v>
      </c>
      <c r="X60" s="55" t="n">
        <v>-33500000000</v>
      </c>
    </row>
    <row r="61" customFormat="false" ht="15" hidden="false" customHeight="false" outlineLevel="0" collapsed="false">
      <c r="A61" s="26" t="s">
        <v>249</v>
      </c>
      <c r="B61" s="26" t="s">
        <v>869</v>
      </c>
      <c r="C61" s="49" t="s">
        <v>251</v>
      </c>
      <c r="D61" s="242" t="n">
        <v>0</v>
      </c>
      <c r="E61" s="242" t="n">
        <v>20200000000</v>
      </c>
      <c r="F61" s="242" t="n">
        <v>0</v>
      </c>
      <c r="G61" s="242" t="n">
        <v>6300000000</v>
      </c>
      <c r="H61" s="242" t="n">
        <v>19500000000</v>
      </c>
      <c r="I61" s="242" t="n">
        <v>24800000000</v>
      </c>
      <c r="J61" s="242" t="n">
        <v>0</v>
      </c>
      <c r="K61" s="242" t="n">
        <v>26300000000</v>
      </c>
      <c r="L61" s="242" t="n">
        <v>17900000000</v>
      </c>
      <c r="M61" s="242" t="n">
        <v>0</v>
      </c>
      <c r="N61" s="242" t="n">
        <f aca="false">N64</f>
        <v>24800000000</v>
      </c>
      <c r="O61" s="242" t="n">
        <f aca="false">O64</f>
        <v>0</v>
      </c>
      <c r="P61" s="242" t="n">
        <f aca="false">P64</f>
        <v>1752000000</v>
      </c>
      <c r="Q61" s="242" t="n">
        <f aca="false">Q64</f>
        <v>36513999999.9999</v>
      </c>
      <c r="R61" s="242" t="n">
        <f aca="false">R64</f>
        <v>10984000000</v>
      </c>
      <c r="S61" s="242" t="n">
        <f aca="false">S64</f>
        <v>11800000000</v>
      </c>
      <c r="T61" s="242" t="n">
        <f aca="false">T64</f>
        <v>10874000000</v>
      </c>
      <c r="U61" s="242" t="n">
        <f aca="false">U64</f>
        <v>14291999999.9999</v>
      </c>
      <c r="V61" s="242" t="n">
        <f aca="false">V64</f>
        <v>14194000000</v>
      </c>
      <c r="W61" s="242" t="n">
        <f aca="false">W64</f>
        <v>14071999999.9998</v>
      </c>
      <c r="X61" s="242" t="n">
        <f aca="false">X64</f>
        <v>13614000000</v>
      </c>
    </row>
    <row r="62" customFormat="false" ht="16.5" hidden="false" customHeight="false" outlineLevel="0" collapsed="false">
      <c r="B62" s="26" t="s">
        <v>870</v>
      </c>
      <c r="D62" s="242" t="n">
        <v>1700000000</v>
      </c>
      <c r="E62" s="242" t="n">
        <v>41700000000</v>
      </c>
      <c r="F62" s="242" t="n">
        <v>3700000000</v>
      </c>
      <c r="G62" s="242" t="n">
        <v>11200000000</v>
      </c>
      <c r="H62" s="23" t="n">
        <v>34300000000</v>
      </c>
      <c r="I62" s="23" t="n">
        <v>33000000000</v>
      </c>
      <c r="J62" s="23" t="n">
        <v>18100000000</v>
      </c>
      <c r="K62" s="23" t="n">
        <v>44300000000</v>
      </c>
      <c r="L62" s="23" t="n">
        <v>48300000000</v>
      </c>
      <c r="M62" s="23" t="n">
        <v>71300000000</v>
      </c>
      <c r="N62" s="25" t="n">
        <v>52200000000</v>
      </c>
      <c r="O62" s="242" t="n">
        <v>10300000000</v>
      </c>
      <c r="P62" s="242" t="n">
        <v>31500000000</v>
      </c>
      <c r="Q62" s="242" t="n">
        <v>50100000000</v>
      </c>
      <c r="R62" s="242" t="n">
        <v>18000000000</v>
      </c>
      <c r="S62" s="242" t="n">
        <v>11800000000</v>
      </c>
      <c r="T62" s="242" t="n">
        <v>11700000000</v>
      </c>
      <c r="U62" s="242" t="n">
        <v>23200000000</v>
      </c>
      <c r="V62" s="242" t="n">
        <v>23900000000</v>
      </c>
      <c r="W62" s="242" t="n">
        <v>24400000000</v>
      </c>
      <c r="X62" s="55" t="n">
        <v>24900000000</v>
      </c>
    </row>
    <row r="63" customFormat="false" ht="16.5" hidden="false" customHeight="false" outlineLevel="0" collapsed="false">
      <c r="B63" s="21" t="s">
        <v>871</v>
      </c>
      <c r="D63" s="242" t="n">
        <v>1700000000</v>
      </c>
      <c r="E63" s="242" t="n">
        <v>21500000000</v>
      </c>
      <c r="F63" s="242" t="n">
        <v>3700000000</v>
      </c>
      <c r="G63" s="242" t="n">
        <v>4900000000</v>
      </c>
      <c r="H63" s="23" t="n">
        <v>14800000000</v>
      </c>
      <c r="I63" s="23" t="n">
        <v>8200000000</v>
      </c>
      <c r="J63" s="23" t="n">
        <v>18100000000</v>
      </c>
      <c r="K63" s="23" t="n">
        <v>18300000000</v>
      </c>
      <c r="L63" s="23" t="n">
        <v>30400000000</v>
      </c>
      <c r="M63" s="23" t="n">
        <v>71300000000</v>
      </c>
      <c r="N63" s="25" t="n">
        <f aca="false">N14</f>
        <v>27400000000</v>
      </c>
      <c r="O63" s="25" t="n">
        <f aca="false">O62</f>
        <v>10300000000</v>
      </c>
      <c r="P63" s="25" t="n">
        <f aca="false">P14</f>
        <v>29748000000</v>
      </c>
      <c r="Q63" s="25" t="n">
        <f aca="false">Q14</f>
        <v>13586000000.0001</v>
      </c>
      <c r="R63" s="25" t="n">
        <f aca="false">R14</f>
        <v>7016000000</v>
      </c>
      <c r="S63" s="25" t="n">
        <f aca="false">S14</f>
        <v>0</v>
      </c>
      <c r="T63" s="25" t="n">
        <f aca="false">T14</f>
        <v>826000000</v>
      </c>
      <c r="U63" s="25" t="n">
        <f aca="false">U14</f>
        <v>8908000000.00012</v>
      </c>
      <c r="V63" s="25" t="n">
        <f aca="false">V14</f>
        <v>9706000000</v>
      </c>
      <c r="W63" s="25" t="n">
        <f aca="false">W14</f>
        <v>10328000000.0002</v>
      </c>
      <c r="X63" s="25" t="n">
        <f aca="false">X14</f>
        <v>11286000000</v>
      </c>
    </row>
    <row r="64" customFormat="false" ht="16.5" hidden="false" customHeight="false" outlineLevel="0" collapsed="false">
      <c r="A64" s="26"/>
      <c r="B64" s="21" t="s">
        <v>872</v>
      </c>
      <c r="D64" s="242" t="n">
        <v>0</v>
      </c>
      <c r="E64" s="242" t="n">
        <v>20200000000</v>
      </c>
      <c r="F64" s="242" t="n">
        <v>0</v>
      </c>
      <c r="G64" s="242" t="n">
        <v>6300000000</v>
      </c>
      <c r="H64" s="23" t="n">
        <v>19500000000</v>
      </c>
      <c r="I64" s="23" t="n">
        <v>24800000000</v>
      </c>
      <c r="J64" s="23" t="n">
        <v>0</v>
      </c>
      <c r="K64" s="23" t="n">
        <v>26300000000</v>
      </c>
      <c r="L64" s="23" t="n">
        <v>17900000000</v>
      </c>
      <c r="M64" s="23" t="n">
        <v>0</v>
      </c>
      <c r="N64" s="25" t="n">
        <f aca="false">N62-N63</f>
        <v>24800000000</v>
      </c>
      <c r="O64" s="25" t="n">
        <f aca="false">O62-O63</f>
        <v>0</v>
      </c>
      <c r="P64" s="25" t="n">
        <f aca="false">P62-P63</f>
        <v>1752000000</v>
      </c>
      <c r="Q64" s="25" t="n">
        <f aca="false">Q62-Q63</f>
        <v>36513999999.9999</v>
      </c>
      <c r="R64" s="25" t="n">
        <f aca="false">R62-R63</f>
        <v>10984000000</v>
      </c>
      <c r="S64" s="25" t="n">
        <f aca="false">S62-S63</f>
        <v>11800000000</v>
      </c>
      <c r="T64" s="25" t="n">
        <f aca="false">T62-T63</f>
        <v>10874000000</v>
      </c>
      <c r="U64" s="25" t="n">
        <f aca="false">U62-U63</f>
        <v>14291999999.9999</v>
      </c>
      <c r="V64" s="25" t="n">
        <f aca="false">V62-V63</f>
        <v>14194000000</v>
      </c>
      <c r="W64" s="25" t="n">
        <f aca="false">W62-W63</f>
        <v>14071999999.9998</v>
      </c>
      <c r="X64" s="25" t="n">
        <f aca="false">X62-X63</f>
        <v>13614000000</v>
      </c>
    </row>
    <row r="65" customFormat="false" ht="15" hidden="false" customHeight="false" outlineLevel="0" collapsed="false">
      <c r="A65" s="107" t="s">
        <v>873</v>
      </c>
      <c r="B65" s="107" t="s">
        <v>874</v>
      </c>
      <c r="C65" s="49" t="s">
        <v>251</v>
      </c>
      <c r="D65" s="242" t="n">
        <v>20500000000</v>
      </c>
      <c r="E65" s="242" t="n">
        <v>15700000000</v>
      </c>
      <c r="F65" s="242" t="n">
        <v>17800000000</v>
      </c>
      <c r="G65" s="242" t="n">
        <v>17000000000</v>
      </c>
      <c r="H65" s="23" t="n">
        <v>0</v>
      </c>
      <c r="I65" s="23" t="n">
        <v>0</v>
      </c>
      <c r="J65" s="23" t="n">
        <v>0</v>
      </c>
      <c r="K65" s="23"/>
      <c r="L65" s="23"/>
      <c r="M65" s="23"/>
      <c r="N65" s="23"/>
      <c r="O65" s="23"/>
      <c r="P65" s="23"/>
      <c r="Q65" s="23"/>
      <c r="R65" s="23"/>
      <c r="S65" s="23"/>
      <c r="T65" s="23"/>
      <c r="U65" s="23"/>
      <c r="V65" s="23"/>
      <c r="W65" s="23"/>
    </row>
    <row r="66" customFormat="false" ht="15" hidden="false" customHeight="false" outlineLevel="0" collapsed="false">
      <c r="A66" s="107" t="s">
        <v>875</v>
      </c>
      <c r="B66" s="107" t="s">
        <v>876</v>
      </c>
      <c r="C66" s="49" t="s">
        <v>251</v>
      </c>
      <c r="D66" s="22"/>
      <c r="E66" s="22"/>
      <c r="F66" s="22"/>
      <c r="G66" s="22"/>
      <c r="H66" s="22"/>
      <c r="I66" s="22"/>
      <c r="J66" s="23" t="n">
        <v>570200000000</v>
      </c>
      <c r="K66" s="23"/>
      <c r="L66" s="23"/>
      <c r="M66" s="23"/>
      <c r="N66" s="23"/>
      <c r="O66" s="23"/>
      <c r="P66" s="23"/>
      <c r="Q66" s="23"/>
      <c r="R66" s="23"/>
      <c r="S66" s="23"/>
      <c r="T66" s="23"/>
      <c r="U66" s="23"/>
      <c r="V66" s="23"/>
      <c r="W66" s="23"/>
    </row>
    <row r="67" customFormat="false" ht="17.25" hidden="false" customHeight="false" outlineLevel="0" collapsed="false">
      <c r="B67" s="0" t="s">
        <v>498</v>
      </c>
      <c r="D67" s="22"/>
      <c r="E67" s="22"/>
      <c r="F67" s="22"/>
      <c r="G67" s="22"/>
      <c r="H67" s="22"/>
      <c r="I67" s="22"/>
      <c r="J67" s="22"/>
      <c r="K67" s="23" t="n">
        <v>28700000000</v>
      </c>
      <c r="L67" s="23" t="n">
        <v>3400000000</v>
      </c>
      <c r="M67" s="23" t="n">
        <v>-300000000</v>
      </c>
      <c r="N67" s="25" t="n">
        <v>-4300000000</v>
      </c>
      <c r="O67" s="24" t="n">
        <v>2300000000</v>
      </c>
      <c r="P67" s="24" t="n">
        <v>0</v>
      </c>
      <c r="Q67" s="24" t="n">
        <v>0</v>
      </c>
      <c r="R67" s="253" t="n">
        <v>0</v>
      </c>
      <c r="S67" s="253" t="n">
        <v>0</v>
      </c>
      <c r="T67" s="253" t="n">
        <v>0</v>
      </c>
      <c r="U67" s="253" t="n">
        <v>0</v>
      </c>
      <c r="V67" s="253" t="n">
        <v>0</v>
      </c>
      <c r="W67" s="253" t="n">
        <v>0</v>
      </c>
      <c r="X67" s="253" t="n">
        <v>0</v>
      </c>
    </row>
    <row r="69" customFormat="false" ht="15" hidden="false" customHeight="false" outlineLevel="0" collapsed="false">
      <c r="D69" s="0" t="s">
        <v>128</v>
      </c>
      <c r="E69" s="0" t="s">
        <v>128</v>
      </c>
      <c r="F69" s="0" t="s">
        <v>128</v>
      </c>
      <c r="G69" s="0" t="s">
        <v>128</v>
      </c>
      <c r="H69" s="0" t="s">
        <v>128</v>
      </c>
      <c r="I69" s="0" t="s">
        <v>128</v>
      </c>
      <c r="J69" s="0" t="s">
        <v>128</v>
      </c>
      <c r="K69" s="0" t="s">
        <v>128</v>
      </c>
      <c r="L69" s="0" t="s">
        <v>128</v>
      </c>
      <c r="M69" s="0" t="s">
        <v>128</v>
      </c>
      <c r="N69" s="0" t="s">
        <v>128</v>
      </c>
      <c r="O69" s="0" t="s">
        <v>128</v>
      </c>
      <c r="P69" s="0" t="s">
        <v>128</v>
      </c>
      <c r="Q69" s="0" t="s">
        <v>128</v>
      </c>
      <c r="R69" s="0" t="s">
        <v>128</v>
      </c>
      <c r="S69" s="0" t="s">
        <v>128</v>
      </c>
      <c r="T69" s="0" t="s">
        <v>128</v>
      </c>
      <c r="U69" s="0" t="s">
        <v>128</v>
      </c>
      <c r="V69" s="0" t="s">
        <v>128</v>
      </c>
      <c r="W69" s="0" t="s">
        <v>128</v>
      </c>
      <c r="X69" s="0" t="s">
        <v>128</v>
      </c>
    </row>
    <row r="71" customFormat="false" ht="15" hidden="false" customHeight="false" outlineLevel="0" collapsed="false">
      <c r="D71" s="143"/>
    </row>
    <row r="72" customFormat="false" ht="15" hidden="false" customHeight="false" outlineLevel="0" collapsed="false">
      <c r="B72" s="0" t="s">
        <v>877</v>
      </c>
      <c r="D72" s="143" t="n">
        <f aca="false">D6-D7-D12</f>
        <v>0</v>
      </c>
      <c r="E72" s="143" t="n">
        <f aca="false">E6-E7-E12</f>
        <v>0</v>
      </c>
      <c r="F72" s="143" t="n">
        <f aca="false">F6-F7-F12</f>
        <v>0</v>
      </c>
      <c r="G72" s="143" t="n">
        <f aca="false">G6-G7-G12</f>
        <v>0</v>
      </c>
      <c r="H72" s="143" t="n">
        <f aca="false">H6-H7-H12</f>
        <v>0</v>
      </c>
      <c r="I72" s="143" t="n">
        <f aca="false">I6-I7-I12</f>
        <v>0</v>
      </c>
      <c r="J72" s="143" t="n">
        <f aca="false">J6-J7-J12</f>
        <v>0</v>
      </c>
      <c r="K72" s="143" t="n">
        <f aca="false">K6-K7-K12</f>
        <v>0</v>
      </c>
      <c r="L72" s="143" t="n">
        <f aca="false">L6-L7-L12</f>
        <v>0</v>
      </c>
      <c r="M72" s="143" t="n">
        <f aca="false">M6-M7-M12</f>
        <v>0</v>
      </c>
      <c r="N72" s="143" t="n">
        <f aca="false">N6-N7-N12</f>
        <v>0</v>
      </c>
      <c r="O72" s="143" t="n">
        <f aca="false">O6-O7-O12</f>
        <v>0</v>
      </c>
      <c r="P72" s="143" t="n">
        <f aca="false">P6-P7-P12</f>
        <v>0</v>
      </c>
      <c r="Q72" s="143" t="n">
        <f aca="false">Q6-Q7-Q12</f>
        <v>0</v>
      </c>
      <c r="R72" s="143" t="n">
        <f aca="false">R6-R7-R12</f>
        <v>0</v>
      </c>
      <c r="S72" s="143" t="n">
        <f aca="false">S6-S7-S12</f>
        <v>0</v>
      </c>
      <c r="T72" s="143" t="n">
        <f aca="false">T6-T7-T12</f>
        <v>0</v>
      </c>
      <c r="U72" s="143" t="n">
        <f aca="false">U6-U7-U12</f>
        <v>0</v>
      </c>
      <c r="V72" s="143" t="n">
        <f aca="false">V6-V7-V12</f>
        <v>0</v>
      </c>
      <c r="W72" s="143" t="n">
        <f aca="false">W6-W7-W12</f>
        <v>0</v>
      </c>
      <c r="X72" s="143" t="n">
        <f aca="false">X6-X7-X12</f>
        <v>0</v>
      </c>
    </row>
    <row r="73" customFormat="false" ht="15" hidden="false" customHeight="false" outlineLevel="0" collapsed="false">
      <c r="B73" s="0" t="s">
        <v>130</v>
      </c>
      <c r="D73" s="143" t="n">
        <f aca="false">D7-D8-D11</f>
        <v>0</v>
      </c>
      <c r="E73" s="143" t="n">
        <f aca="false">E7-E8-E11</f>
        <v>0</v>
      </c>
      <c r="F73" s="143" t="n">
        <f aca="false">F7-F8-F11</f>
        <v>0</v>
      </c>
      <c r="G73" s="143" t="n">
        <f aca="false">G7-G8-G11</f>
        <v>0</v>
      </c>
      <c r="H73" s="143" t="n">
        <f aca="false">H7-H8-H11</f>
        <v>0</v>
      </c>
      <c r="I73" s="143" t="n">
        <f aca="false">I7-I8-I11</f>
        <v>0</v>
      </c>
      <c r="J73" s="143" t="n">
        <f aca="false">J7-J8-J11</f>
        <v>0</v>
      </c>
      <c r="K73" s="143" t="n">
        <f aca="false">K7-K8-K11</f>
        <v>0</v>
      </c>
      <c r="L73" s="143" t="n">
        <f aca="false">L7-L8-L11</f>
        <v>0</v>
      </c>
      <c r="M73" s="143" t="n">
        <f aca="false">M7-M8-M11</f>
        <v>0</v>
      </c>
      <c r="N73" s="143" t="n">
        <f aca="false">N7-N8-N11</f>
        <v>0</v>
      </c>
      <c r="O73" s="143" t="n">
        <f aca="false">O7-O8-O11</f>
        <v>0</v>
      </c>
      <c r="P73" s="143" t="n">
        <f aca="false">P7-P8-P11</f>
        <v>-100000000</v>
      </c>
      <c r="Q73" s="143" t="n">
        <f aca="false">Q7-Q8-Q11</f>
        <v>0</v>
      </c>
      <c r="R73" s="143" t="n">
        <f aca="false">R7-R8-R11</f>
        <v>100000000</v>
      </c>
      <c r="S73" s="143" t="n">
        <f aca="false">S7-S8-S11</f>
        <v>0</v>
      </c>
      <c r="T73" s="143" t="n">
        <f aca="false">T7-T8-T11</f>
        <v>0</v>
      </c>
      <c r="U73" s="143" t="n">
        <f aca="false">U7-U8-U11</f>
        <v>0</v>
      </c>
      <c r="V73" s="143" t="n">
        <f aca="false">V7-V8-V11</f>
        <v>0</v>
      </c>
      <c r="W73" s="143" t="n">
        <f aca="false">W7-W8-W11</f>
        <v>0</v>
      </c>
      <c r="X73" s="143" t="n">
        <f aca="false">X7-X8-X11</f>
        <v>0</v>
      </c>
    </row>
    <row r="74" customFormat="false" ht="15" hidden="false" customHeight="false" outlineLevel="0" collapsed="false">
      <c r="B74" s="0" t="s">
        <v>580</v>
      </c>
      <c r="D74" s="143" t="n">
        <f aca="false">D8-D9-D10</f>
        <v>0</v>
      </c>
      <c r="E74" s="143" t="n">
        <f aca="false">E8-E9-E10</f>
        <v>0</v>
      </c>
      <c r="F74" s="143" t="n">
        <f aca="false">F8-F9-F10</f>
        <v>0</v>
      </c>
      <c r="G74" s="143" t="n">
        <f aca="false">G8-G9-G10</f>
        <v>0</v>
      </c>
      <c r="H74" s="143" t="n">
        <f aca="false">H8-H9-H10</f>
        <v>0</v>
      </c>
      <c r="I74" s="143" t="n">
        <f aca="false">I8-I9-I10</f>
        <v>0</v>
      </c>
      <c r="J74" s="143" t="n">
        <f aca="false">J8-J9-J10</f>
        <v>0</v>
      </c>
      <c r="K74" s="143" t="n">
        <f aca="false">K8-K9-K10</f>
        <v>0</v>
      </c>
      <c r="L74" s="143" t="n">
        <f aca="false">L8-L9-L10</f>
        <v>0</v>
      </c>
      <c r="M74" s="143" t="n">
        <f aca="false">M8-M9-M10</f>
        <v>-100000000</v>
      </c>
      <c r="N74" s="143" t="n">
        <f aca="false">N8-N9-N10</f>
        <v>0</v>
      </c>
      <c r="O74" s="143" t="n">
        <f aca="false">O8-O9-O10</f>
        <v>0</v>
      </c>
      <c r="P74" s="143" t="n">
        <f aca="false">P8-P9-P10</f>
        <v>0</v>
      </c>
      <c r="Q74" s="143" t="n">
        <f aca="false">Q8-Q9-Q10</f>
        <v>100000000</v>
      </c>
      <c r="R74" s="143" t="n">
        <f aca="false">R8-R9-R10</f>
        <v>0</v>
      </c>
      <c r="S74" s="143" t="n">
        <f aca="false">S8-S9-S10</f>
        <v>0</v>
      </c>
      <c r="T74" s="143" t="n">
        <f aca="false">T8-T9-T10</f>
        <v>100000000</v>
      </c>
      <c r="U74" s="143" t="n">
        <f aca="false">U8-U9-U10</f>
        <v>0</v>
      </c>
      <c r="V74" s="143" t="n">
        <f aca="false">V8-V9-V10</f>
        <v>0</v>
      </c>
      <c r="W74" s="143" t="n">
        <f aca="false">W8-W9-W10</f>
        <v>100000000</v>
      </c>
      <c r="X74" s="143" t="n">
        <f aca="false">X8-X9-X10</f>
        <v>0</v>
      </c>
    </row>
    <row r="75" customFormat="false" ht="15" hidden="false" customHeight="false" outlineLevel="0" collapsed="false">
      <c r="B75" s="0" t="s">
        <v>132</v>
      </c>
      <c r="D75" s="143" t="n">
        <f aca="false">D12-D13-D14</f>
        <v>0</v>
      </c>
      <c r="E75" s="143" t="n">
        <f aca="false">E12-E13-E14</f>
        <v>0</v>
      </c>
      <c r="F75" s="143" t="n">
        <f aca="false">F12-F13-F14</f>
        <v>0</v>
      </c>
      <c r="G75" s="143" t="n">
        <f aca="false">G12-G13-G14</f>
        <v>0</v>
      </c>
      <c r="H75" s="143" t="n">
        <f aca="false">H12-H13-H14</f>
        <v>0</v>
      </c>
      <c r="I75" s="143" t="n">
        <f aca="false">I12-I13-I14</f>
        <v>0</v>
      </c>
      <c r="J75" s="143" t="n">
        <f aca="false">J12-J13-J14</f>
        <v>0</v>
      </c>
      <c r="K75" s="143" t="n">
        <f aca="false">K12-K13-K14</f>
        <v>0</v>
      </c>
      <c r="L75" s="143" t="n">
        <f aca="false">L12-L13-L14</f>
        <v>0</v>
      </c>
      <c r="M75" s="143" t="n">
        <f aca="false">M12-M13-M14</f>
        <v>0</v>
      </c>
      <c r="N75" s="143" t="n">
        <f aca="false">N12-N13-N14</f>
        <v>0</v>
      </c>
      <c r="O75" s="143" t="n">
        <f aca="false">O12-O13-O14</f>
        <v>0</v>
      </c>
      <c r="P75" s="143" t="n">
        <f aca="false">P12-P13-P14</f>
        <v>0</v>
      </c>
      <c r="Q75" s="143" t="n">
        <f aca="false">Q12-Q13-Q14</f>
        <v>0</v>
      </c>
      <c r="R75" s="143" t="n">
        <f aca="false">R12-R13-R14</f>
        <v>0</v>
      </c>
      <c r="S75" s="143" t="n">
        <f aca="false">S12-S13-S14</f>
        <v>0</v>
      </c>
      <c r="T75" s="143" t="n">
        <f aca="false">T12-T13-T14</f>
        <v>0</v>
      </c>
      <c r="U75" s="143" t="n">
        <f aca="false">U12-U13-U14</f>
        <v>0</v>
      </c>
      <c r="V75" s="143" t="n">
        <f aca="false">V12-V13-V14</f>
        <v>0</v>
      </c>
      <c r="W75" s="143" t="n">
        <f aca="false">W12-W13-W14</f>
        <v>0</v>
      </c>
      <c r="X75" s="143" t="n">
        <f aca="false">X12-X13-X14</f>
        <v>0</v>
      </c>
    </row>
    <row r="76" customFormat="false" ht="15" hidden="false" customHeight="false" outlineLevel="0" collapsed="false">
      <c r="B76" s="0" t="s">
        <v>134</v>
      </c>
      <c r="D76" s="143" t="n">
        <f aca="false">D16-D17-D31-D34</f>
        <v>0</v>
      </c>
      <c r="E76" s="143" t="n">
        <f aca="false">E16-E17-E31-E34</f>
        <v>-1.52587890625E-005</v>
      </c>
      <c r="F76" s="143" t="n">
        <f aca="false">F16-F17-F31-F34</f>
        <v>0</v>
      </c>
      <c r="G76" s="143" t="n">
        <f aca="false">G16-G17-G31-G34</f>
        <v>0</v>
      </c>
      <c r="H76" s="143" t="n">
        <f aca="false">H16-H17-H31-H34</f>
        <v>0</v>
      </c>
      <c r="I76" s="143" t="n">
        <f aca="false">I16-I17-I31-I34</f>
        <v>0</v>
      </c>
      <c r="J76" s="143" t="n">
        <f aca="false">J16-J17-J31-J34</f>
        <v>0</v>
      </c>
      <c r="K76" s="143" t="n">
        <f aca="false">K16-K17-K31-K34</f>
        <v>0</v>
      </c>
      <c r="L76" s="143" t="n">
        <f aca="false">L16-L17-L31-L34</f>
        <v>0</v>
      </c>
      <c r="M76" s="143" t="n">
        <f aca="false">M16-M17-M31-M34</f>
        <v>0</v>
      </c>
      <c r="N76" s="143" t="n">
        <f aca="false">N16-N17-N31-N34</f>
        <v>0</v>
      </c>
      <c r="O76" s="143" t="n">
        <f aca="false">O16-O17-O31-O34</f>
        <v>0</v>
      </c>
      <c r="P76" s="143" t="n">
        <f aca="false">P16-P17-P31-P34</f>
        <v>0</v>
      </c>
      <c r="Q76" s="143" t="n">
        <f aca="false">Q16-Q17-Q31-Q34</f>
        <v>0</v>
      </c>
      <c r="R76" s="143" t="n">
        <f aca="false">R16-R17-R31-R34</f>
        <v>0</v>
      </c>
      <c r="S76" s="143" t="n">
        <f aca="false">S16-S17-S31-S34</f>
        <v>0</v>
      </c>
      <c r="T76" s="143" t="n">
        <f aca="false">T16-T17-T31-T34</f>
        <v>0</v>
      </c>
      <c r="U76" s="143" t="n">
        <f aca="false">U16-U17-U31-U34</f>
        <v>0</v>
      </c>
      <c r="V76" s="143" t="n">
        <f aca="false">V16-V17-V31-V34</f>
        <v>0</v>
      </c>
      <c r="W76" s="143" t="n">
        <f aca="false">W16-W17-W31-W34</f>
        <v>0</v>
      </c>
      <c r="X76" s="143" t="n">
        <f aca="false">X16-X17-X31-X34</f>
        <v>0</v>
      </c>
    </row>
    <row r="77" customFormat="false" ht="15" hidden="false" customHeight="false" outlineLevel="0" collapsed="false">
      <c r="B77" s="0" t="s">
        <v>333</v>
      </c>
      <c r="D77" s="55" t="n">
        <f aca="false">D17-D19-D20-D21-D22-D25-D26-D27</f>
        <v>0</v>
      </c>
      <c r="E77" s="55" t="n">
        <f aca="false">E17-E19-E20-E21-E22-E25-E26-E27</f>
        <v>0</v>
      </c>
      <c r="F77" s="55" t="n">
        <f aca="false">F17-F19-F20-F21-F22-F25-F26-F27</f>
        <v>100000000</v>
      </c>
      <c r="G77" s="55" t="n">
        <f aca="false">G17-G19-G20-G21-G22-G25-G26-G27</f>
        <v>-100000000</v>
      </c>
      <c r="H77" s="55" t="n">
        <f aca="false">H17-H19-H20-H21-H22-H25-H26-H27</f>
        <v>0</v>
      </c>
      <c r="I77" s="55" t="n">
        <f aca="false">I17-I19-I20-I21-I22-I25-I26-I27</f>
        <v>0</v>
      </c>
      <c r="J77" s="55" t="n">
        <f aca="false">J17-J19-J20-J21-J22-J25-J26-J27</f>
        <v>-100000000</v>
      </c>
      <c r="K77" s="55" t="n">
        <f aca="false">K17-K19-K20-K21-K22-K25-K26-K27</f>
        <v>0</v>
      </c>
      <c r="L77" s="55" t="n">
        <f aca="false">L17-L19-L20-L21-L22-L25-L26-L27</f>
        <v>100000000</v>
      </c>
      <c r="M77" s="55" t="n">
        <f aca="false">M17-M19-M20-M21-M22-M25-M26-M27</f>
        <v>0</v>
      </c>
      <c r="N77" s="55" t="n">
        <f aca="false">N17-N19-N20-N21-N22-N25-N26-N27</f>
        <v>0</v>
      </c>
      <c r="O77" s="55" t="n">
        <f aca="false">O17-O19-O20-O21-O22-O25-O26-O27</f>
        <v>0</v>
      </c>
      <c r="P77" s="55" t="n">
        <f aca="false">P17-P19-P20-P21-P22-P25-P26-P27</f>
        <v>0</v>
      </c>
      <c r="Q77" s="55" t="n">
        <f aca="false">Q17-Q19-Q20-Q21-Q22-Q25-Q26-Q27</f>
        <v>100000000</v>
      </c>
      <c r="R77" s="55" t="n">
        <f aca="false">R17-R19-R20-R21-R22-R25-R26-R27</f>
        <v>-100000000</v>
      </c>
      <c r="S77" s="55" t="n">
        <f aca="false">S17-S19-S20-S21-S22-S25-S26-S27</f>
        <v>0</v>
      </c>
      <c r="T77" s="55" t="n">
        <f aca="false">T17-T19-T20-T21-T22-T25-T26-T27</f>
        <v>0</v>
      </c>
      <c r="U77" s="55" t="n">
        <f aca="false">U17-U19-U20-U21-U22-U25-U26-U27</f>
        <v>-200000000.000015</v>
      </c>
      <c r="V77" s="55" t="n">
        <f aca="false">V17-V19-V20-V21-V22-V25-V26-V27</f>
        <v>100000000</v>
      </c>
      <c r="W77" s="55" t="n">
        <f aca="false">W17-W19-W20-W21-W22-W25-W26-W27</f>
        <v>-100000000</v>
      </c>
      <c r="X77" s="55" t="n">
        <f aca="false">X17-X19-X20-X21-X22-X25-X26-X27</f>
        <v>0</v>
      </c>
    </row>
    <row r="78" customFormat="false" ht="15" hidden="false" customHeight="false" outlineLevel="0" collapsed="false">
      <c r="B78" s="0" t="s">
        <v>878</v>
      </c>
      <c r="D78" s="55" t="n">
        <f aca="false">D27-D28-D29</f>
        <v>100000000</v>
      </c>
      <c r="E78" s="55" t="n">
        <f aca="false">E27-E28-E29</f>
        <v>-100000000</v>
      </c>
      <c r="F78" s="55" t="n">
        <f aca="false">F27-F28-F29</f>
        <v>0</v>
      </c>
      <c r="G78" s="55" t="n">
        <f aca="false">G27-G28-G29</f>
        <v>0</v>
      </c>
      <c r="H78" s="55" t="n">
        <f aca="false">H27-H28-H29</f>
        <v>0</v>
      </c>
      <c r="I78" s="55" t="n">
        <f aca="false">I27-I28-I29</f>
        <v>0</v>
      </c>
      <c r="J78" s="55" t="n">
        <f aca="false">J27-J28-J29</f>
        <v>0</v>
      </c>
      <c r="K78" s="55" t="n">
        <f aca="false">K27-K28-K29</f>
        <v>100000000</v>
      </c>
      <c r="L78" s="55" t="n">
        <f aca="false">L27-L28-L29</f>
        <v>-100000000</v>
      </c>
      <c r="M78" s="55" t="n">
        <f aca="false">M27-M28-M29</f>
        <v>0</v>
      </c>
      <c r="N78" s="55" t="n">
        <f aca="false">N27-N28-N29</f>
        <v>0</v>
      </c>
      <c r="O78" s="55" t="n">
        <f aca="false">O27-O28-O29</f>
        <v>0</v>
      </c>
      <c r="P78" s="55" t="n">
        <f aca="false">P27-P28-P29</f>
        <v>0</v>
      </c>
      <c r="Q78" s="55" t="n">
        <f aca="false">Q27-Q28-Q29</f>
        <v>0</v>
      </c>
      <c r="R78" s="55" t="n">
        <f aca="false">R27-R28-R29</f>
        <v>-100000000</v>
      </c>
      <c r="S78" s="55" t="n">
        <f aca="false">S27-S28-S29</f>
        <v>0</v>
      </c>
      <c r="T78" s="55" t="n">
        <f aca="false">T27-T28-T29</f>
        <v>0</v>
      </c>
      <c r="U78" s="55" t="n">
        <f aca="false">U27-U28-U29</f>
        <v>100000000</v>
      </c>
      <c r="V78" s="55" t="n">
        <f aca="false">V27-V28-V29</f>
        <v>0</v>
      </c>
      <c r="W78" s="55" t="n">
        <f aca="false">W27-W28-W29</f>
        <v>0</v>
      </c>
      <c r="X78" s="55" t="n">
        <f aca="false">X27-X28-X29</f>
        <v>0</v>
      </c>
    </row>
    <row r="79" customFormat="false" ht="15" hidden="false" customHeight="false" outlineLevel="0" collapsed="false">
      <c r="B79" s="0" t="s">
        <v>822</v>
      </c>
      <c r="D79" s="55" t="n">
        <f aca="false">D31-D32-D33</f>
        <v>100000000</v>
      </c>
      <c r="E79" s="55" t="n">
        <f aca="false">E31-E32-E33</f>
        <v>100000000.000015</v>
      </c>
      <c r="F79" s="55" t="n">
        <f aca="false">F31-F32-F33</f>
        <v>0</v>
      </c>
      <c r="G79" s="55" t="n">
        <f aca="false">G31-G32-G33</f>
        <v>0</v>
      </c>
      <c r="H79" s="55" t="n">
        <f aca="false">H31-H32-H33</f>
        <v>0</v>
      </c>
      <c r="I79" s="55" t="n">
        <f aca="false">I31-I32-I33</f>
        <v>0</v>
      </c>
      <c r="J79" s="55" t="n">
        <f aca="false">J31-J32-J33</f>
        <v>0</v>
      </c>
      <c r="K79" s="55" t="n">
        <f aca="false">K31-K32-K33</f>
        <v>0</v>
      </c>
      <c r="L79" s="55" t="n">
        <f aca="false">L31-L32-L33</f>
        <v>0</v>
      </c>
      <c r="M79" s="55" t="n">
        <f aca="false">M31-M32-M33</f>
        <v>0</v>
      </c>
      <c r="N79" s="55" t="n">
        <f aca="false">N31-N32-N33</f>
        <v>0</v>
      </c>
      <c r="O79" s="55" t="n">
        <f aca="false">O31-O32-O33</f>
        <v>0</v>
      </c>
      <c r="P79" s="55" t="n">
        <f aca="false">P31-P32-P33</f>
        <v>0</v>
      </c>
      <c r="Q79" s="55" t="n">
        <f aca="false">Q31-Q32-Q33</f>
        <v>0</v>
      </c>
      <c r="R79" s="55" t="n">
        <f aca="false">R31-R32-R33</f>
        <v>-100000000</v>
      </c>
      <c r="S79" s="55" t="n">
        <f aca="false">S31-S32-S33</f>
        <v>0</v>
      </c>
      <c r="T79" s="55" t="n">
        <f aca="false">T31-T32-T33</f>
        <v>0</v>
      </c>
    </row>
    <row r="80" customFormat="false" ht="15" hidden="false" customHeight="false" outlineLevel="0" collapsed="false">
      <c r="B80" s="0" t="s">
        <v>137</v>
      </c>
      <c r="D80" s="55" t="n">
        <f aca="false">D43-D45-D55</f>
        <v>0</v>
      </c>
      <c r="E80" s="55" t="n">
        <f aca="false">E43-E45-E55</f>
        <v>0</v>
      </c>
      <c r="F80" s="55" t="n">
        <f aca="false">F43-F45-F55</f>
        <v>0</v>
      </c>
      <c r="G80" s="55" t="n">
        <f aca="false">G43-G45-G55</f>
        <v>0</v>
      </c>
      <c r="H80" s="55" t="n">
        <f aca="false">H43-H45-H55</f>
        <v>0</v>
      </c>
      <c r="I80" s="55" t="n">
        <f aca="false">I43-I45-I55</f>
        <v>0</v>
      </c>
      <c r="J80" s="55" t="n">
        <f aca="false">J43-J45-J55</f>
        <v>0</v>
      </c>
      <c r="K80" s="55" t="n">
        <f aca="false">K43-K45-K55</f>
        <v>0</v>
      </c>
      <c r="L80" s="55" t="n">
        <f aca="false">L43-L45-L55</f>
        <v>0</v>
      </c>
      <c r="M80" s="55" t="n">
        <f aca="false">M43-M45-M55</f>
        <v>0</v>
      </c>
      <c r="N80" s="55" t="n">
        <f aca="false">N43-N45-N55</f>
        <v>0</v>
      </c>
      <c r="O80" s="55" t="n">
        <f aca="false">O43-O45-O55</f>
        <v>0</v>
      </c>
      <c r="P80" s="55" t="n">
        <f aca="false">P43-P45-P55</f>
        <v>0</v>
      </c>
      <c r="Q80" s="55" t="n">
        <f aca="false">Q43-Q45-Q55</f>
        <v>0</v>
      </c>
      <c r="R80" s="55" t="n">
        <f aca="false">R43-R45-R55</f>
        <v>0</v>
      </c>
      <c r="S80" s="55" t="n">
        <f aca="false">S43-S45-S55</f>
        <v>0</v>
      </c>
      <c r="T80" s="55" t="n">
        <f aca="false">T43-T45-T55</f>
        <v>0</v>
      </c>
      <c r="U80" s="55" t="n">
        <f aca="false">U43-U45-U55</f>
        <v>0</v>
      </c>
      <c r="V80" s="55" t="n">
        <f aca="false">V43-V45-V55</f>
        <v>0</v>
      </c>
      <c r="W80" s="55" t="n">
        <f aca="false">W43-W45-W55</f>
        <v>0</v>
      </c>
      <c r="X80" s="55" t="n">
        <f aca="false">X43-X45-X55</f>
        <v>0</v>
      </c>
    </row>
    <row r="81" customFormat="false" ht="15" hidden="false" customHeight="false" outlineLevel="0" collapsed="false">
      <c r="B81" s="0" t="s">
        <v>138</v>
      </c>
      <c r="D81" s="55" t="n">
        <f aca="false">D45-D46-D51</f>
        <v>100000000</v>
      </c>
      <c r="E81" s="55" t="n">
        <f aca="false">E45-E46-E51</f>
        <v>100000000</v>
      </c>
      <c r="F81" s="55" t="n">
        <f aca="false">F45-F46-F51</f>
        <v>0</v>
      </c>
      <c r="G81" s="55" t="n">
        <f aca="false">G45-G46-G51</f>
        <v>0</v>
      </c>
      <c r="H81" s="55" t="n">
        <f aca="false">H45-H46-H51</f>
        <v>0</v>
      </c>
      <c r="I81" s="55" t="n">
        <f aca="false">I45-I46-I51</f>
        <v>0</v>
      </c>
      <c r="J81" s="55" t="n">
        <f aca="false">J45-J46-J51</f>
        <v>0</v>
      </c>
      <c r="K81" s="55" t="n">
        <f aca="false">K45-K46-K51</f>
        <v>-100000000.000015</v>
      </c>
      <c r="L81" s="55" t="n">
        <f aca="false">L45-L46-L51</f>
        <v>0</v>
      </c>
      <c r="M81" s="55" t="n">
        <f aca="false">M45-M46-M51</f>
        <v>0</v>
      </c>
      <c r="N81" s="55" t="n">
        <f aca="false">N45-N46-N51</f>
        <v>0</v>
      </c>
      <c r="O81" s="55" t="n">
        <f aca="false">O45-O46-O51</f>
        <v>0</v>
      </c>
      <c r="P81" s="55" t="n">
        <f aca="false">P45-P46-P51</f>
        <v>100000000</v>
      </c>
      <c r="Q81" s="55" t="n">
        <f aca="false">Q45-Q46-Q51</f>
        <v>0</v>
      </c>
      <c r="R81" s="55" t="n">
        <f aca="false">R45-R46-R51</f>
        <v>100000000</v>
      </c>
      <c r="S81" s="55" t="n">
        <f aca="false">S45-S46-S51</f>
        <v>0</v>
      </c>
      <c r="T81" s="55" t="n">
        <f aca="false">T45-T46-T51</f>
        <v>0</v>
      </c>
      <c r="U81" s="55" t="n">
        <f aca="false">U45-U46-U51</f>
        <v>0</v>
      </c>
      <c r="V81" s="55" t="n">
        <f aca="false">V45-V46-V51</f>
        <v>0</v>
      </c>
      <c r="W81" s="55" t="n">
        <f aca="false">W45-W46-W51</f>
        <v>0</v>
      </c>
      <c r="X81" s="55" t="n">
        <f aca="false">X45-X46-X51</f>
        <v>0</v>
      </c>
    </row>
    <row r="82" customFormat="false" ht="15" hidden="false" customHeight="false" outlineLevel="0" collapsed="false">
      <c r="B82" s="0" t="s">
        <v>879</v>
      </c>
      <c r="D82" s="55" t="n">
        <f aca="false">D55-D59-D60-D61-D65-D66</f>
        <v>0</v>
      </c>
      <c r="E82" s="55" t="n">
        <f aca="false">E55-E59-E60-E61-E65-E66</f>
        <v>-100000000</v>
      </c>
      <c r="F82" s="55" t="n">
        <f aca="false">F55-F59-F60-F61-F65-F66</f>
        <v>0</v>
      </c>
      <c r="G82" s="55" t="n">
        <f aca="false">G55-G59-G60-G61-G65-G66</f>
        <v>0</v>
      </c>
      <c r="H82" s="55" t="n">
        <f aca="false">H55-H59-H60-H61-H65-H66</f>
        <v>0</v>
      </c>
      <c r="I82" s="55" t="n">
        <f aca="false">I55-I59-I60-I61-I65-I66</f>
        <v>0</v>
      </c>
      <c r="J82" s="55" t="n">
        <f aca="false">J55-J59-J60-J61-J65-J66</f>
        <v>-100000000</v>
      </c>
      <c r="K82" s="55" t="n">
        <f aca="false">K55-K59-K60-K61-K65-K66</f>
        <v>0</v>
      </c>
      <c r="L82" s="55" t="n">
        <f aca="false">L55-L59-L60-L61-L65-L66</f>
        <v>0</v>
      </c>
      <c r="M82" s="55" t="n">
        <f aca="false">M55-M59-M60-M61-M65-M66</f>
        <v>0</v>
      </c>
      <c r="N82" s="55" t="n">
        <f aca="false">N55-N59-N60-N61-N65-N66</f>
        <v>0</v>
      </c>
      <c r="O82" s="55" t="n">
        <f aca="false">O55-O59-O60-O61-O65-O66</f>
        <v>0</v>
      </c>
      <c r="P82" s="55" t="n">
        <f aca="false">P55-P59-P60-P61-P65-P66</f>
        <v>0</v>
      </c>
      <c r="Q82" s="55" t="n">
        <f aca="false">Q55-Q59-Q60-Q61-Q65-Q66</f>
        <v>0</v>
      </c>
      <c r="R82" s="55" t="n">
        <f aca="false">R55-R59-R60-R61-R65-R66</f>
        <v>0</v>
      </c>
      <c r="S82" s="55" t="n">
        <f aca="false">S55-S59-S60-S61-S65-S66</f>
        <v>0</v>
      </c>
      <c r="T82" s="55" t="n">
        <f aca="false">T55-T59-T60-T61-T65-T66</f>
        <v>0</v>
      </c>
      <c r="U82" s="55" t="n">
        <f aca="false">U55-U59-U60-U61-U65-U66</f>
        <v>0</v>
      </c>
      <c r="V82" s="55" t="n">
        <f aca="false">V55-V59-V60-V61-V65-V66</f>
        <v>0</v>
      </c>
      <c r="W82" s="55" t="n">
        <f aca="false">W55-W59-W60-W61-W65-W66</f>
        <v>0</v>
      </c>
      <c r="X82" s="55" t="n">
        <f aca="false">X55-X59-X60-X61-X65-X66</f>
        <v>0</v>
      </c>
    </row>
    <row r="83" customFormat="false" ht="15" hidden="false" customHeight="false" outlineLevel="0" collapsed="false">
      <c r="D83" s="55"/>
    </row>
    <row r="85" customFormat="false" ht="15" hidden="false" customHeight="false" outlineLevel="0" collapsed="false">
      <c r="B85" s="0" t="s">
        <v>679</v>
      </c>
      <c r="D85" s="57" t="n">
        <v>1679702000000</v>
      </c>
      <c r="E85" s="57" t="n">
        <v>1832200000000</v>
      </c>
      <c r="F85" s="57" t="n">
        <v>1956700000000</v>
      </c>
      <c r="G85" s="57" t="n">
        <v>2067900000000</v>
      </c>
      <c r="H85" s="57" t="n">
        <v>2140013000000</v>
      </c>
      <c r="I85" s="57" t="n">
        <v>2298715000000</v>
      </c>
      <c r="J85" s="57" t="n">
        <v>2460244000000</v>
      </c>
      <c r="K85" s="57" t="n">
        <v>2638975000000</v>
      </c>
      <c r="L85" s="57" t="n">
        <v>2970544000000</v>
      </c>
      <c r="M85" s="57" t="n">
        <v>3109134000000</v>
      </c>
      <c r="N85" s="57" t="n">
        <v>3247927000000</v>
      </c>
      <c r="O85" s="261" t="n">
        <v>3687000000000</v>
      </c>
      <c r="P85" s="261" t="n">
        <v>4144000000000</v>
      </c>
      <c r="Q85" s="261" t="n">
        <v>4501000000000</v>
      </c>
      <c r="R85" s="261" t="n">
        <v>4734000000000</v>
      </c>
      <c r="S85" s="261" t="n">
        <v>5018000000000</v>
      </c>
      <c r="T85" s="261" t="n">
        <v>5394000000000</v>
      </c>
      <c r="U85" s="261" t="n">
        <v>5808000000000</v>
      </c>
      <c r="V85" s="261" t="n">
        <v>6278000000000</v>
      </c>
      <c r="W85" s="261" t="n">
        <v>6776000000000</v>
      </c>
      <c r="X85" s="261" t="n">
        <v>7334000000000</v>
      </c>
    </row>
    <row r="86" customFormat="false" ht="15" hidden="false" customHeight="false" outlineLevel="0" collapsed="false">
      <c r="B86" s="0" t="s">
        <v>335</v>
      </c>
      <c r="D86" s="0" t="n">
        <f aca="false">(D6/D85)*100</f>
        <v>17.4554772215548</v>
      </c>
      <c r="E86" s="0" t="n">
        <f aca="false">(E6/E85)*100</f>
        <v>17.8473965724266</v>
      </c>
      <c r="F86" s="0" t="n">
        <f aca="false">(F6/F85)*100</f>
        <v>17.233096540093</v>
      </c>
      <c r="G86" s="0" t="n">
        <f aca="false">(G6/G85)*100</f>
        <v>18.7388171575028</v>
      </c>
      <c r="H86" s="0" t="n">
        <f aca="false">(H6/H85)*100</f>
        <v>19.0232489241888</v>
      </c>
      <c r="I86" s="0" t="n">
        <f aca="false">(I6/I85)*100</f>
        <v>18.7626565276687</v>
      </c>
      <c r="J86" s="0" t="n">
        <f aca="false">(J6/J85)*100</f>
        <v>19.2094767836036</v>
      </c>
      <c r="K86" s="0" t="n">
        <f aca="false">(K6/K85)*100</f>
        <v>23.7554353489518</v>
      </c>
      <c r="L86" s="0" t="n">
        <f aca="false">(L6/L85)*100</f>
        <v>21.3193273689937</v>
      </c>
      <c r="M86" s="0" t="n">
        <f aca="false">(M6/M85)*100</f>
        <v>21.739172386909</v>
      </c>
      <c r="N86" s="0" t="n">
        <f aca="false">(N6/N85)*100</f>
        <v>20.0004495174922</v>
      </c>
      <c r="O86" s="0" t="n">
        <f aca="false">(O6/O85)*100</f>
        <v>18.7876322213181</v>
      </c>
      <c r="P86" s="0" t="n">
        <f aca="false">(P6/P85)*100</f>
        <v>19.2</v>
      </c>
      <c r="Q86" s="0" t="n">
        <f aca="false">(Q6/Q85)*100</f>
        <v>18.6</v>
      </c>
      <c r="R86" s="0" t="n">
        <f aca="false">(R6/R85)*100</f>
        <v>17.4</v>
      </c>
      <c r="S86" s="0" t="n">
        <f aca="false">(S6/S85)*100</f>
        <v>17.5169390195297</v>
      </c>
      <c r="T86" s="0" t="n">
        <f aca="false">(T6/T85)*100</f>
        <v>17.9</v>
      </c>
      <c r="U86" s="0" t="n">
        <f aca="false">(U6/U85)*100</f>
        <v>17.6</v>
      </c>
      <c r="V86" s="0" t="n">
        <f aca="false">(V6/V85)*100</f>
        <v>17.7</v>
      </c>
      <c r="W86" s="0" t="n">
        <f aca="false">(W6/W85)*100</f>
        <v>17.8</v>
      </c>
      <c r="X86" s="0" t="n">
        <f aca="false">(X6/X85)*100</f>
        <v>17.9</v>
      </c>
    </row>
    <row r="87" customFormat="false" ht="15" hidden="false" customHeight="false" outlineLevel="0" collapsed="false">
      <c r="B87" s="0" t="s">
        <v>141</v>
      </c>
      <c r="D87" s="0" t="n">
        <f aca="false">(D15/D85)*100</f>
        <v>19.1998342563145</v>
      </c>
      <c r="E87" s="0" t="n">
        <f aca="false">(E15/E85)*100</f>
        <v>19.2773714659972</v>
      </c>
      <c r="F87" s="0" t="n">
        <f aca="false">(F15/F85)*100</f>
        <v>19.527776358154</v>
      </c>
      <c r="G87" s="0" t="n">
        <f aca="false">(G15/G85)*100</f>
        <v>20.6151167851443</v>
      </c>
      <c r="H87" s="0" t="n">
        <f aca="false">(H15/H85)*100</f>
        <v>20.0699715375561</v>
      </c>
      <c r="I87" s="0" t="n">
        <f aca="false">(I15/I85)*100</f>
        <v>21.2858053303694</v>
      </c>
      <c r="J87" s="0" t="n">
        <f aca="false">(J15/J85)*100</f>
        <v>19.6647161826225</v>
      </c>
      <c r="K87" s="0" t="n">
        <f aca="false">(K15/K85)*100</f>
        <v>23.5849145975237</v>
      </c>
      <c r="L87" s="0" t="n">
        <f aca="false">(L15/L85)*100</f>
        <v>23.0496501650876</v>
      </c>
      <c r="M87" s="0" t="n">
        <f aca="false">(M15/M85)*100</f>
        <v>26.0201072067013</v>
      </c>
      <c r="N87" s="0" t="n">
        <f aca="false">(N15/N85)*100</f>
        <v>21.6199440443089</v>
      </c>
      <c r="O87" s="0" t="n">
        <f aca="false">(O15/O85)*100</f>
        <v>20.4692161649037</v>
      </c>
      <c r="P87" s="0" t="n">
        <f aca="false">(P15/P85)*100</f>
        <v>19.6838803088803</v>
      </c>
      <c r="Q87" s="0" t="n">
        <f aca="false">(Q15/Q85)*100</f>
        <v>21.1508553654743</v>
      </c>
      <c r="R87" s="0" t="n">
        <f aca="false">(R15/R85)*100</f>
        <v>19.3599493029151</v>
      </c>
      <c r="S87" s="0" t="n">
        <f aca="false">(S15/S85)*100</f>
        <v>23.1108011159825</v>
      </c>
      <c r="T87" s="0" t="n">
        <f aca="false">(T15/T85)*100</f>
        <v>22.5231738969225</v>
      </c>
      <c r="U87" s="0" t="n">
        <f aca="false">(U15/U85)*100</f>
        <v>22.1590909090909</v>
      </c>
      <c r="V87" s="0" t="n">
        <f aca="false">(V15/V85)*100</f>
        <v>21.9321439949028</v>
      </c>
      <c r="W87" s="0" t="n">
        <f aca="false">(W15/W85)*100</f>
        <v>21.9908500590319</v>
      </c>
      <c r="X87" s="0" t="n">
        <f aca="false">(X15/X85)*100</f>
        <v>21.876193073357</v>
      </c>
    </row>
    <row r="90" customFormat="false" ht="15" hidden="false" customHeight="false" outlineLevel="0" collapsed="false">
      <c r="N90" s="55"/>
    </row>
    <row r="92" customFormat="false" ht="13.5" hidden="false" customHeight="true" outlineLevel="0" collapsed="false">
      <c r="B92" s="0" t="s">
        <v>142</v>
      </c>
      <c r="D92" s="0" t="n">
        <f aca="false">IF(D34&lt;0, (D34/D15)*100)</f>
        <v>0</v>
      </c>
      <c r="E92" s="0" t="n">
        <f aca="false">IF(E34&lt;0, (E34/E15)*100)</f>
        <v>0</v>
      </c>
      <c r="F92" s="0" t="n">
        <f aca="false">IF(F34&lt;0, (F34/F15)*100)</f>
        <v>0</v>
      </c>
      <c r="G92" s="0" t="n">
        <f aca="false">IF(G34&lt;0, (G34/G15)*100)</f>
        <v>-0.469153178512784</v>
      </c>
      <c r="H92" s="0" t="n">
        <f aca="false">IF(H34&lt;0, (H34/H15)*100)</f>
        <v>0</v>
      </c>
      <c r="I92" s="0" t="n">
        <f aca="false">IF(I34&lt;0, (I34/I15)*100)</f>
        <v>-0.163498875945228</v>
      </c>
      <c r="J92" s="0" t="n">
        <f aca="false">IF(J34&lt;0, (J34/J15)*100)</f>
        <v>0</v>
      </c>
      <c r="K92" s="0" t="n">
        <f aca="false">IF(K34&lt;0, (K34/K15)*100)</f>
        <v>0</v>
      </c>
      <c r="L92" s="0" t="n">
        <f aca="false">IF(L34&lt;0, (L34/L15)*100)</f>
        <v>0</v>
      </c>
      <c r="M92" s="0" t="n">
        <f aca="false">IF(M34&lt;0, (M34/M15)*100)</f>
        <v>0</v>
      </c>
      <c r="N92" s="0" t="n">
        <f aca="false">IF(N34&lt;0, (N34/N15)*100)</f>
        <v>0</v>
      </c>
      <c r="O92" s="0" t="n">
        <f aca="false">IF(O34&lt;0, (O34/O15)*100)</f>
        <v>0</v>
      </c>
      <c r="P92" s="0" t="n">
        <f aca="false">IF(P34&lt;0, (P34/P15)*100)</f>
        <v>0</v>
      </c>
      <c r="Q92" s="0" t="n">
        <f aca="false">IF(Q34&lt;0, (Q34/Q15)*100)</f>
        <v>0</v>
      </c>
      <c r="R92" s="0" t="n">
        <f aca="false">IF(R34&lt;0, (R34/R15)*100)</f>
        <v>-1.80032733224223</v>
      </c>
      <c r="S92" s="0" t="n">
        <f aca="false">IF(S34&lt;0, (S34/S15)*100)</f>
        <v>0</v>
      </c>
      <c r="T92" s="0" t="n">
        <f aca="false">IF(T34&lt;0, (T34/T15)*100)</f>
        <v>0</v>
      </c>
      <c r="U92" s="0" t="n">
        <f aca="false">IF(U34&lt;0, (U34/U15)*100)</f>
        <v>0</v>
      </c>
      <c r="V92" s="0" t="n">
        <f aca="false">IF(V34&lt;0, (V34/V15)*100)</f>
        <v>0</v>
      </c>
      <c r="W92" s="0" t="n">
        <f aca="false">IF(W34&lt;0, (W34/W15)*100)</f>
        <v>0</v>
      </c>
      <c r="X92" s="0" t="n">
        <f aca="false">IF(X34&lt;0, (X34/X15)*100)</f>
        <v>0</v>
      </c>
    </row>
    <row r="94"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1:61"/>
  <sheetViews>
    <sheetView windowProtection="true" showFormulas="false" showGridLines="true" showRowColHeaders="true" showZeros="true" rightToLeft="false" tabSelected="false" showOutlineSymbols="true" defaultGridColor="true" view="normal" topLeftCell="A1" colorId="64" zoomScale="50" zoomScaleNormal="5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Q46" activeCellId="0" sqref="Q46"/>
    </sheetView>
  </sheetViews>
  <sheetFormatPr defaultRowHeight="15.75"/>
  <cols>
    <col collapsed="false" hidden="false" max="3" min="1" style="58" width="32.1275510204082"/>
    <col collapsed="false" hidden="false" max="5" min="4" style="58" width="9.04591836734694"/>
    <col collapsed="false" hidden="false" max="6" min="6" style="58" width="20.3826530612245"/>
    <col collapsed="false" hidden="false" max="7" min="7" style="58" width="16.6020408163265"/>
    <col collapsed="false" hidden="false" max="11" min="8" style="58" width="17.6836734693878"/>
    <col collapsed="false" hidden="false" max="15" min="12" style="58" width="20.5204081632653"/>
    <col collapsed="false" hidden="false" max="16" min="16" style="58" width="19.9795918367347"/>
    <col collapsed="false" hidden="false" max="19" min="17" style="58" width="20.25"/>
    <col collapsed="false" hidden="false" max="20" min="20" style="58" width="19.4387755102041"/>
    <col collapsed="false" hidden="false" max="22" min="21" style="58" width="20.3826530612245"/>
    <col collapsed="false" hidden="false" max="1025" min="23" style="58" width="9.04591836734694"/>
  </cols>
  <sheetData>
    <row r="1" customFormat="false" ht="19.5" hidden="false" customHeight="false" outlineLevel="0" collapsed="false">
      <c r="A1" s="262" t="s">
        <v>880</v>
      </c>
      <c r="B1" s="263" t="s">
        <v>881</v>
      </c>
      <c r="C1" s="264"/>
      <c r="D1" s="265"/>
      <c r="E1" s="265"/>
      <c r="F1" s="265"/>
      <c r="G1" s="265"/>
      <c r="H1" s="265"/>
      <c r="I1" s="265"/>
      <c r="J1" s="265"/>
      <c r="K1" s="265"/>
      <c r="L1" s="265"/>
      <c r="M1" s="265"/>
      <c r="N1" s="265"/>
      <c r="O1" s="60"/>
      <c r="P1" s="60"/>
      <c r="Q1" s="60"/>
      <c r="R1" s="266"/>
      <c r="S1" s="60"/>
      <c r="T1" s="60"/>
      <c r="U1" s="60"/>
      <c r="V1" s="60"/>
      <c r="W1" s="60"/>
      <c r="X1" s="6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8.75" hidden="false" customHeight="false" outlineLevel="0" collapsed="false">
      <c r="A2" s="0"/>
      <c r="B2" s="267" t="s">
        <v>882</v>
      </c>
      <c r="C2" s="268"/>
      <c r="D2" s="60"/>
      <c r="E2" s="60"/>
      <c r="F2" s="60"/>
      <c r="G2" s="60"/>
      <c r="H2" s="60"/>
      <c r="I2" s="60"/>
      <c r="J2" s="60"/>
      <c r="K2" s="60"/>
      <c r="L2" s="60"/>
      <c r="M2" s="60"/>
      <c r="N2" s="60"/>
      <c r="O2" s="60"/>
      <c r="P2" s="60"/>
      <c r="Q2" s="60"/>
      <c r="R2" s="269"/>
      <c r="S2" s="270"/>
      <c r="T2" s="271"/>
      <c r="U2" s="60"/>
      <c r="V2" s="60"/>
      <c r="W2" s="60"/>
      <c r="X2" s="6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0"/>
      <c r="B3" s="272" t="s">
        <v>3</v>
      </c>
      <c r="C3" s="272"/>
      <c r="D3" s="60" t="n">
        <v>2000</v>
      </c>
      <c r="E3" s="60" t="n">
        <v>2001</v>
      </c>
      <c r="F3" s="60" t="n">
        <v>2002</v>
      </c>
      <c r="G3" s="60" t="n">
        <v>2003</v>
      </c>
      <c r="H3" s="60" t="n">
        <v>2004</v>
      </c>
      <c r="I3" s="60" t="n">
        <v>2005</v>
      </c>
      <c r="J3" s="60" t="n">
        <v>2006</v>
      </c>
      <c r="K3" s="60" t="n">
        <v>2007</v>
      </c>
      <c r="L3" s="60" t="n">
        <v>2008</v>
      </c>
      <c r="M3" s="60" t="n">
        <v>2009</v>
      </c>
      <c r="N3" s="60" t="n">
        <v>2010</v>
      </c>
      <c r="O3" s="60" t="n">
        <v>2011</v>
      </c>
      <c r="P3" s="60" t="n">
        <v>2012</v>
      </c>
      <c r="Q3" s="60" t="n">
        <v>2013</v>
      </c>
      <c r="R3" s="60" t="n">
        <v>2014</v>
      </c>
      <c r="S3" s="60" t="n">
        <v>2015</v>
      </c>
      <c r="T3" s="60" t="n">
        <v>2016</v>
      </c>
      <c r="U3" s="60" t="n">
        <v>2017</v>
      </c>
      <c r="V3" s="60" t="n">
        <v>2018</v>
      </c>
      <c r="W3" s="60" t="n">
        <v>2019</v>
      </c>
      <c r="X3" s="60" t="n">
        <v>2020</v>
      </c>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5" hidden="false" customHeight="false" outlineLevel="0" collapsed="false">
      <c r="A4" s="0"/>
      <c r="B4" s="272" t="s">
        <v>4</v>
      </c>
      <c r="C4" s="272"/>
      <c r="D4" s="60" t="s">
        <v>5</v>
      </c>
      <c r="E4" s="60" t="s">
        <v>6</v>
      </c>
      <c r="F4" s="60" t="s">
        <v>7</v>
      </c>
      <c r="G4" s="60" t="s">
        <v>8</v>
      </c>
      <c r="H4" s="60" t="s">
        <v>9</v>
      </c>
      <c r="I4" s="60" t="s">
        <v>10</v>
      </c>
      <c r="J4" s="60" t="s">
        <v>11</v>
      </c>
      <c r="K4" s="60" t="s">
        <v>12</v>
      </c>
      <c r="L4" s="60" t="s">
        <v>13</v>
      </c>
      <c r="M4" s="60" t="s">
        <v>14</v>
      </c>
      <c r="N4" s="60" t="s">
        <v>15</v>
      </c>
      <c r="O4" s="60" t="s">
        <v>16</v>
      </c>
      <c r="P4" s="60" t="s">
        <v>17</v>
      </c>
      <c r="Q4" s="60" t="s">
        <v>18</v>
      </c>
      <c r="R4" s="266" t="s">
        <v>19</v>
      </c>
      <c r="S4" s="60" t="s">
        <v>20</v>
      </c>
      <c r="T4" s="60" t="s">
        <v>21</v>
      </c>
      <c r="U4" s="60" t="s">
        <v>22</v>
      </c>
      <c r="V4" s="60" t="s">
        <v>23</v>
      </c>
      <c r="W4" s="60" t="s">
        <v>24</v>
      </c>
      <c r="X4" s="60" t="s">
        <v>25</v>
      </c>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5" hidden="false" customHeight="false" outlineLevel="0" collapsed="false">
      <c r="A5" s="58" t="s">
        <v>26</v>
      </c>
      <c r="B5" s="272" t="s">
        <v>27</v>
      </c>
      <c r="C5" s="272"/>
      <c r="D5" s="60" t="s">
        <v>28</v>
      </c>
      <c r="E5" s="60" t="s">
        <v>28</v>
      </c>
      <c r="F5" s="60" t="s">
        <v>28</v>
      </c>
      <c r="G5" s="60" t="s">
        <v>28</v>
      </c>
      <c r="H5" s="60" t="s">
        <v>28</v>
      </c>
      <c r="I5" s="265" t="s">
        <v>29</v>
      </c>
      <c r="J5" s="265" t="s">
        <v>28</v>
      </c>
      <c r="K5" s="265" t="s">
        <v>28</v>
      </c>
      <c r="L5" s="265" t="s">
        <v>28</v>
      </c>
      <c r="M5" s="265" t="s">
        <v>28</v>
      </c>
      <c r="N5" s="60" t="s">
        <v>29</v>
      </c>
      <c r="O5" s="60" t="s">
        <v>28</v>
      </c>
      <c r="P5" s="60" t="s">
        <v>31</v>
      </c>
      <c r="Q5" s="60" t="s">
        <v>28</v>
      </c>
      <c r="R5" s="60" t="s">
        <v>28</v>
      </c>
      <c r="S5" s="60" t="s">
        <v>28</v>
      </c>
      <c r="T5" s="60" t="s">
        <v>31</v>
      </c>
      <c r="U5" s="60" t="s">
        <v>31</v>
      </c>
      <c r="V5" s="60" t="s">
        <v>31</v>
      </c>
      <c r="W5" s="60" t="s">
        <v>31</v>
      </c>
      <c r="X5" s="60" t="s">
        <v>31</v>
      </c>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279" customFormat="true" ht="15.75" hidden="false" customHeight="false" outlineLevel="0" collapsed="false">
      <c r="A6" s="273" t="s">
        <v>32</v>
      </c>
      <c r="B6" s="273" t="s">
        <v>33</v>
      </c>
      <c r="C6" s="274" t="s">
        <v>34</v>
      </c>
      <c r="D6" s="275"/>
      <c r="E6" s="275"/>
      <c r="F6" s="276" t="n">
        <v>8849000000</v>
      </c>
      <c r="G6" s="276" t="n">
        <v>7054000000</v>
      </c>
      <c r="H6" s="276" t="n">
        <v>10421000000</v>
      </c>
      <c r="I6" s="276" t="n">
        <v>10439000000</v>
      </c>
      <c r="J6" s="276" t="n">
        <v>13328000000</v>
      </c>
      <c r="K6" s="276" t="n">
        <v>16083000000</v>
      </c>
      <c r="L6" s="276" t="n">
        <v>18282000000</v>
      </c>
      <c r="M6" s="276" t="n">
        <v>20624000000</v>
      </c>
      <c r="N6" s="276" t="n">
        <v>30990000000</v>
      </c>
      <c r="O6" s="276" t="n">
        <v>28172000000</v>
      </c>
      <c r="P6" s="277" t="n">
        <f aca="false">32646000000+210000000</f>
        <v>32856000000</v>
      </c>
      <c r="Q6" s="276" t="n">
        <v>30656000000</v>
      </c>
      <c r="R6" s="276" t="n">
        <v>37819000000</v>
      </c>
      <c r="S6" s="276" t="n">
        <v>36231000000</v>
      </c>
      <c r="T6" s="278" t="n">
        <v>43632000000</v>
      </c>
      <c r="U6" s="278" t="n">
        <v>41710000000</v>
      </c>
      <c r="V6" s="278" t="n">
        <v>48718000000</v>
      </c>
    </row>
    <row r="7" customFormat="false" ht="15.75" hidden="false" customHeight="false" outlineLevel="0" collapsed="false">
      <c r="A7" s="280" t="s">
        <v>35</v>
      </c>
      <c r="B7" s="281" t="s">
        <v>883</v>
      </c>
      <c r="C7" s="282" t="s">
        <v>37</v>
      </c>
      <c r="D7" s="281"/>
      <c r="E7" s="281"/>
      <c r="F7" s="283" t="n">
        <v>5100000000</v>
      </c>
      <c r="G7" s="283" t="n">
        <v>4785000000</v>
      </c>
      <c r="H7" s="283" t="n">
        <v>5055000000</v>
      </c>
      <c r="I7" s="283" t="n">
        <v>6066000000</v>
      </c>
      <c r="J7" s="283" t="n">
        <v>6903000000</v>
      </c>
      <c r="K7" s="283" t="n">
        <v>10082000000</v>
      </c>
      <c r="L7" s="283" t="n">
        <v>12346000000</v>
      </c>
      <c r="M7" s="283" t="n">
        <v>14049000000</v>
      </c>
      <c r="N7" s="283" t="n">
        <v>19871000000</v>
      </c>
      <c r="O7" s="283" t="n">
        <v>17674000000</v>
      </c>
      <c r="P7" s="283" t="n">
        <v>20354000000</v>
      </c>
      <c r="Q7" s="283" t="n">
        <v>21102000000</v>
      </c>
      <c r="R7" s="283" t="n">
        <v>23245000000</v>
      </c>
      <c r="S7" s="283" t="n">
        <v>25141000000</v>
      </c>
      <c r="T7" s="284" t="n">
        <v>26191000000</v>
      </c>
      <c r="U7" s="284" t="n">
        <v>27944000000</v>
      </c>
      <c r="V7" s="284" t="n">
        <v>30464000000</v>
      </c>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75" hidden="false" customHeight="false" outlineLevel="0" collapsed="false">
      <c r="A8" s="86" t="s">
        <v>38</v>
      </c>
      <c r="B8" s="281" t="s">
        <v>262</v>
      </c>
      <c r="C8" s="282" t="s">
        <v>40</v>
      </c>
      <c r="D8" s="281"/>
      <c r="E8" s="281"/>
      <c r="F8" s="283" t="n">
        <v>2415000000</v>
      </c>
      <c r="G8" s="283" t="n">
        <v>2728000000</v>
      </c>
      <c r="H8" s="283" t="n">
        <v>2467000000</v>
      </c>
      <c r="I8" s="283" t="n">
        <v>3069000000</v>
      </c>
      <c r="J8" s="283" t="n">
        <v>3717000000</v>
      </c>
      <c r="K8" s="283" t="n">
        <v>3768000000</v>
      </c>
      <c r="L8" s="283" t="n">
        <v>4666000000</v>
      </c>
      <c r="M8" s="283" t="n">
        <v>5725000000</v>
      </c>
      <c r="N8" s="283" t="n">
        <v>8975000000</v>
      </c>
      <c r="O8" s="283" t="n">
        <v>10882000000</v>
      </c>
      <c r="P8" s="283" t="n">
        <v>14677000000</v>
      </c>
      <c r="Q8" s="283" t="n">
        <v>15403000000</v>
      </c>
      <c r="R8" s="283" t="n">
        <v>16183000000</v>
      </c>
      <c r="S8" s="283" t="n">
        <v>18387000000</v>
      </c>
      <c r="T8" s="284" t="n">
        <v>18288000000</v>
      </c>
      <c r="U8" s="284" t="n">
        <v>20207000000</v>
      </c>
      <c r="V8" s="284" t="n">
        <v>22498000000</v>
      </c>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75" hidden="false" customHeight="false" outlineLevel="0" collapsed="false">
      <c r="A9" s="280" t="s">
        <v>592</v>
      </c>
      <c r="B9" s="285" t="s">
        <v>884</v>
      </c>
      <c r="C9" s="58" t="s">
        <v>43</v>
      </c>
      <c r="D9" s="281"/>
      <c r="E9" s="281"/>
      <c r="F9" s="286"/>
      <c r="G9" s="286"/>
      <c r="H9" s="286"/>
      <c r="I9" s="286"/>
      <c r="J9" s="283" t="n">
        <v>1833000000</v>
      </c>
      <c r="K9" s="283" t="n">
        <v>2109000000</v>
      </c>
      <c r="L9" s="283"/>
      <c r="M9" s="283"/>
      <c r="N9" s="283"/>
      <c r="O9" s="283"/>
      <c r="P9" s="283"/>
      <c r="Q9" s="283"/>
      <c r="R9" s="283"/>
      <c r="S9" s="283"/>
      <c r="T9" s="284"/>
      <c r="U9" s="284"/>
      <c r="V9" s="284"/>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75" hidden="false" customHeight="false" outlineLevel="0" collapsed="false">
      <c r="A10" s="280" t="s">
        <v>46</v>
      </c>
      <c r="B10" s="285" t="s">
        <v>885</v>
      </c>
      <c r="C10" s="58" t="s">
        <v>43</v>
      </c>
      <c r="D10" s="281"/>
      <c r="E10" s="281"/>
      <c r="F10" s="286"/>
      <c r="G10" s="286"/>
      <c r="H10" s="286"/>
      <c r="I10" s="286"/>
      <c r="J10" s="283" t="n">
        <v>1542000000</v>
      </c>
      <c r="K10" s="283" t="n">
        <v>1285000000</v>
      </c>
      <c r="L10" s="283"/>
      <c r="M10" s="283"/>
      <c r="N10" s="283"/>
      <c r="O10" s="283"/>
      <c r="P10" s="283"/>
      <c r="Q10" s="283"/>
      <c r="R10" s="283"/>
      <c r="S10" s="283"/>
      <c r="T10" s="284"/>
      <c r="U10" s="284"/>
      <c r="V10" s="284"/>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75" hidden="false" customHeight="false" outlineLevel="0" collapsed="false">
      <c r="A11" s="280" t="s">
        <v>44</v>
      </c>
      <c r="B11" s="285" t="s">
        <v>886</v>
      </c>
      <c r="C11" s="58" t="s">
        <v>43</v>
      </c>
      <c r="D11" s="281"/>
      <c r="E11" s="281"/>
      <c r="F11" s="286"/>
      <c r="G11" s="286"/>
      <c r="H11" s="286"/>
      <c r="I11" s="286"/>
      <c r="J11" s="283" t="n">
        <v>158000000</v>
      </c>
      <c r="K11" s="283" t="n">
        <v>145000000</v>
      </c>
      <c r="L11" s="283"/>
      <c r="M11" s="283"/>
      <c r="N11" s="283"/>
      <c r="O11" s="283"/>
      <c r="P11" s="283"/>
      <c r="Q11" s="283"/>
      <c r="R11" s="283"/>
      <c r="S11" s="283"/>
      <c r="T11" s="284"/>
      <c r="U11" s="284"/>
      <c r="V11" s="284"/>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75" hidden="false" customHeight="false" outlineLevel="0" collapsed="false">
      <c r="A12" s="280" t="s">
        <v>48</v>
      </c>
      <c r="B12" s="285" t="s">
        <v>49</v>
      </c>
      <c r="C12" s="58" t="s">
        <v>43</v>
      </c>
      <c r="D12" s="281"/>
      <c r="E12" s="281"/>
      <c r="F12" s="286"/>
      <c r="G12" s="286"/>
      <c r="H12" s="286"/>
      <c r="I12" s="286"/>
      <c r="J12" s="283" t="n">
        <v>184000000</v>
      </c>
      <c r="K12" s="283" t="n">
        <v>230000000</v>
      </c>
      <c r="L12" s="283"/>
      <c r="M12" s="283"/>
      <c r="N12" s="283"/>
      <c r="O12" s="283"/>
      <c r="P12" s="283"/>
      <c r="Q12" s="283"/>
      <c r="R12" s="283"/>
      <c r="S12" s="283"/>
      <c r="T12" s="284"/>
      <c r="U12" s="284"/>
      <c r="V12" s="284"/>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25" hidden="false" customHeight="false" outlineLevel="0" collapsed="false">
      <c r="A13" s="280" t="s">
        <v>887</v>
      </c>
      <c r="B13" s="287" t="s">
        <v>888</v>
      </c>
      <c r="C13" s="58" t="s">
        <v>43</v>
      </c>
      <c r="D13" s="281"/>
      <c r="E13" s="281"/>
      <c r="F13" s="286"/>
      <c r="G13" s="286"/>
      <c r="H13" s="286"/>
      <c r="I13" s="286"/>
      <c r="J13" s="283"/>
      <c r="K13" s="283"/>
      <c r="L13" s="283"/>
      <c r="M13" s="283"/>
      <c r="N13" s="283"/>
      <c r="O13" s="283"/>
      <c r="P13" s="283"/>
      <c r="Q13" s="283" t="n">
        <v>9390000000</v>
      </c>
      <c r="R13" s="283" t="n">
        <v>11132000000</v>
      </c>
      <c r="S13" s="283" t="n">
        <v>11627000000</v>
      </c>
      <c r="T13" s="284" t="n">
        <v>11810000000</v>
      </c>
      <c r="U13" s="284" t="n">
        <v>12985000000</v>
      </c>
      <c r="V13" s="284" t="n">
        <v>14205000000</v>
      </c>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5" hidden="false" customHeight="false" outlineLevel="0" collapsed="false">
      <c r="A14" s="0"/>
      <c r="B14" s="288" t="s">
        <v>889</v>
      </c>
      <c r="C14" s="0"/>
      <c r="D14" s="281"/>
      <c r="E14" s="281"/>
      <c r="F14" s="286"/>
      <c r="G14" s="286"/>
      <c r="H14" s="286"/>
      <c r="I14" s="286"/>
      <c r="J14" s="283"/>
      <c r="K14" s="283"/>
      <c r="L14" s="283"/>
      <c r="M14" s="283"/>
      <c r="N14" s="283"/>
      <c r="O14" s="283"/>
      <c r="P14" s="283"/>
      <c r="Q14" s="283" t="n">
        <v>2097000000</v>
      </c>
      <c r="R14" s="283" t="n">
        <v>2648000000</v>
      </c>
      <c r="S14" s="283" t="n">
        <v>2549000000</v>
      </c>
      <c r="T14" s="284" t="n">
        <v>2756000000</v>
      </c>
      <c r="U14" s="284" t="n">
        <v>3063000000</v>
      </c>
      <c r="V14" s="284" t="n">
        <v>3109000000</v>
      </c>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7.25" hidden="false" customHeight="false" outlineLevel="0" collapsed="false">
      <c r="A15" s="280" t="s">
        <v>890</v>
      </c>
      <c r="B15" s="287" t="s">
        <v>891</v>
      </c>
      <c r="C15" s="58" t="s">
        <v>43</v>
      </c>
      <c r="D15" s="281"/>
      <c r="E15" s="281"/>
      <c r="F15" s="286"/>
      <c r="G15" s="286"/>
      <c r="H15" s="286"/>
      <c r="I15" s="286"/>
      <c r="J15" s="283"/>
      <c r="K15" s="283"/>
      <c r="L15" s="283"/>
      <c r="M15" s="283"/>
      <c r="N15" s="283"/>
      <c r="O15" s="283"/>
      <c r="P15" s="283"/>
      <c r="Q15" s="283" t="n">
        <v>6013000000</v>
      </c>
      <c r="R15" s="283" t="n">
        <v>5051000000</v>
      </c>
      <c r="S15" s="283" t="n">
        <v>6760000000</v>
      </c>
      <c r="T15" s="284" t="n">
        <v>6478000000</v>
      </c>
      <c r="U15" s="284" t="n">
        <v>7223000000</v>
      </c>
      <c r="V15" s="284" t="n">
        <v>8293000000</v>
      </c>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75" hidden="false" customHeight="false" outlineLevel="0" collapsed="false">
      <c r="A16" s="281" t="s">
        <v>50</v>
      </c>
      <c r="B16" s="281" t="s">
        <v>696</v>
      </c>
      <c r="C16" s="282" t="s">
        <v>40</v>
      </c>
      <c r="D16" s="281"/>
      <c r="E16" s="281"/>
      <c r="F16" s="283" t="n">
        <v>2685000000</v>
      </c>
      <c r="G16" s="283" t="n">
        <v>2057000000</v>
      </c>
      <c r="H16" s="283" t="n">
        <v>2589000000</v>
      </c>
      <c r="I16" s="283" t="n">
        <v>2997000000</v>
      </c>
      <c r="J16" s="283" t="n">
        <v>3186000000</v>
      </c>
      <c r="K16" s="283" t="n">
        <v>6314000000</v>
      </c>
      <c r="L16" s="283" t="n">
        <v>7681000000</v>
      </c>
      <c r="M16" s="283" t="n">
        <v>8324000000</v>
      </c>
      <c r="N16" s="283" t="n">
        <v>10896000000</v>
      </c>
      <c r="O16" s="283" t="n">
        <v>6792000000</v>
      </c>
      <c r="P16" s="283" t="n">
        <v>5677000000</v>
      </c>
      <c r="Q16" s="283" t="n">
        <v>5699000000</v>
      </c>
      <c r="R16" s="283" t="n">
        <v>7062000000</v>
      </c>
      <c r="S16" s="283" t="n">
        <v>6754000000</v>
      </c>
      <c r="T16" s="284" t="n">
        <v>7903000000</v>
      </c>
      <c r="U16" s="284" t="n">
        <v>7737000000</v>
      </c>
      <c r="V16" s="284" t="n">
        <v>7965000000</v>
      </c>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5" hidden="false" customHeight="false" outlineLevel="0" collapsed="false">
      <c r="A17" s="285" t="s">
        <v>892</v>
      </c>
      <c r="B17" s="285" t="s">
        <v>893</v>
      </c>
      <c r="C17" s="281" t="s">
        <v>182</v>
      </c>
      <c r="D17" s="281"/>
      <c r="E17" s="281"/>
      <c r="F17" s="286"/>
      <c r="G17" s="286"/>
      <c r="H17" s="286"/>
      <c r="I17" s="286"/>
      <c r="J17" s="283" t="n">
        <v>503000000</v>
      </c>
      <c r="K17" s="283" t="n">
        <v>2679000000</v>
      </c>
      <c r="L17" s="283"/>
      <c r="M17" s="283"/>
      <c r="N17" s="283"/>
      <c r="O17" s="283"/>
      <c r="P17" s="283"/>
      <c r="Q17" s="283"/>
      <c r="R17" s="283"/>
      <c r="S17" s="283"/>
      <c r="T17" s="284"/>
      <c r="U17" s="284"/>
      <c r="V17" s="284"/>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75" hidden="false" customHeight="false" outlineLevel="0" collapsed="false">
      <c r="A18" s="285" t="s">
        <v>894</v>
      </c>
      <c r="B18" s="285" t="s">
        <v>894</v>
      </c>
      <c r="C18" s="281" t="s">
        <v>182</v>
      </c>
      <c r="D18" s="281"/>
      <c r="E18" s="281"/>
      <c r="F18" s="286"/>
      <c r="G18" s="286"/>
      <c r="H18" s="286"/>
      <c r="I18" s="286"/>
      <c r="J18" s="283" t="n">
        <v>407000000</v>
      </c>
      <c r="K18" s="283" t="n">
        <v>499000000</v>
      </c>
      <c r="L18" s="283"/>
      <c r="M18" s="283"/>
      <c r="N18" s="283"/>
      <c r="O18" s="283"/>
      <c r="P18" s="283"/>
      <c r="Q18" s="283"/>
      <c r="R18" s="283"/>
      <c r="S18" s="283"/>
      <c r="T18" s="284"/>
      <c r="U18" s="284"/>
      <c r="V18" s="284"/>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75" hidden="false" customHeight="false" outlineLevel="0" collapsed="false">
      <c r="A19" s="285" t="s">
        <v>895</v>
      </c>
      <c r="B19" s="285" t="s">
        <v>895</v>
      </c>
      <c r="C19" s="281" t="s">
        <v>182</v>
      </c>
      <c r="D19" s="281"/>
      <c r="E19" s="281"/>
      <c r="F19" s="286"/>
      <c r="G19" s="286"/>
      <c r="H19" s="286"/>
      <c r="I19" s="286"/>
      <c r="J19" s="283" t="n">
        <v>1542000000</v>
      </c>
      <c r="K19" s="283" t="n">
        <v>2123000000</v>
      </c>
      <c r="L19" s="283"/>
      <c r="M19" s="283"/>
      <c r="N19" s="283"/>
      <c r="O19" s="283"/>
      <c r="P19" s="283"/>
      <c r="Q19" s="283"/>
      <c r="R19" s="283"/>
      <c r="S19" s="283"/>
      <c r="T19" s="284"/>
      <c r="U19" s="284"/>
      <c r="V19" s="284"/>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75" hidden="false" customHeight="false" outlineLevel="0" collapsed="false">
      <c r="A20" s="289" t="s">
        <v>613</v>
      </c>
      <c r="B20" s="285" t="s">
        <v>226</v>
      </c>
      <c r="C20" s="281" t="s">
        <v>182</v>
      </c>
      <c r="D20" s="281"/>
      <c r="E20" s="281"/>
      <c r="F20" s="286"/>
      <c r="G20" s="286"/>
      <c r="H20" s="286"/>
      <c r="I20" s="286"/>
      <c r="J20" s="283" t="n">
        <v>733000000</v>
      </c>
      <c r="K20" s="283" t="n">
        <v>1013000000</v>
      </c>
      <c r="L20" s="283"/>
      <c r="M20" s="283"/>
      <c r="N20" s="283"/>
      <c r="O20" s="283"/>
      <c r="P20" s="283"/>
      <c r="Q20" s="283"/>
      <c r="R20" s="283"/>
      <c r="S20" s="283"/>
      <c r="T20" s="284"/>
      <c r="U20" s="284"/>
      <c r="V20" s="284"/>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5" hidden="false" customHeight="false" outlineLevel="0" collapsed="false">
      <c r="A21" s="289"/>
      <c r="B21" s="288" t="s">
        <v>896</v>
      </c>
      <c r="C21" s="281"/>
      <c r="D21" s="281"/>
      <c r="E21" s="281"/>
      <c r="F21" s="286"/>
      <c r="G21" s="286"/>
      <c r="H21" s="286"/>
      <c r="I21" s="286"/>
      <c r="J21" s="283"/>
      <c r="K21" s="283"/>
      <c r="L21" s="283"/>
      <c r="M21" s="283"/>
      <c r="N21" s="283"/>
      <c r="O21" s="283"/>
      <c r="P21" s="283"/>
      <c r="Q21" s="283" t="n">
        <v>1552000000</v>
      </c>
      <c r="R21" s="283" t="n">
        <v>1800000000</v>
      </c>
      <c r="S21" s="283" t="n">
        <v>1812000000</v>
      </c>
      <c r="T21" s="284" t="n">
        <v>1850000000</v>
      </c>
      <c r="U21" s="284" t="n">
        <v>1906000000</v>
      </c>
      <c r="V21" s="284" t="n">
        <v>1963000000</v>
      </c>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7.25" hidden="false" customHeight="false" outlineLevel="0" collapsed="false">
      <c r="A22" s="289"/>
      <c r="B22" s="288" t="s">
        <v>897</v>
      </c>
      <c r="C22" s="281"/>
      <c r="D22" s="281"/>
      <c r="E22" s="281"/>
      <c r="F22" s="286"/>
      <c r="G22" s="286"/>
      <c r="H22" s="286"/>
      <c r="I22" s="286"/>
      <c r="J22" s="283"/>
      <c r="K22" s="283"/>
      <c r="L22" s="283"/>
      <c r="M22" s="283"/>
      <c r="N22" s="283"/>
      <c r="O22" s="283"/>
      <c r="P22" s="283"/>
      <c r="Q22" s="283" t="n">
        <v>1479000000</v>
      </c>
      <c r="R22" s="283" t="n">
        <v>1969000000</v>
      </c>
      <c r="S22" s="283" t="n">
        <v>1877000000</v>
      </c>
      <c r="T22" s="284" t="n">
        <v>1989000000</v>
      </c>
      <c r="U22" s="284" t="n">
        <v>2238000000</v>
      </c>
      <c r="V22" s="284" t="n">
        <v>2179000000</v>
      </c>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279" customFormat="true" ht="15.75" hidden="false" customHeight="false" outlineLevel="0" collapsed="false">
      <c r="A23" s="279" t="s">
        <v>744</v>
      </c>
      <c r="B23" s="275" t="s">
        <v>697</v>
      </c>
      <c r="C23" s="290" t="s">
        <v>37</v>
      </c>
      <c r="D23" s="275"/>
      <c r="E23" s="275"/>
      <c r="F23" s="276" t="n">
        <v>3749000000</v>
      </c>
      <c r="G23" s="276" t="n">
        <v>2269000000</v>
      </c>
      <c r="H23" s="276" t="n">
        <v>5366000000</v>
      </c>
      <c r="I23" s="276" t="n">
        <v>4373000000</v>
      </c>
      <c r="J23" s="276" t="n">
        <v>6425000000</v>
      </c>
      <c r="K23" s="276" t="n">
        <v>6001000000</v>
      </c>
      <c r="L23" s="276" t="n">
        <v>5935000000</v>
      </c>
      <c r="M23" s="276" t="n">
        <v>6575000000</v>
      </c>
      <c r="N23" s="276" t="n">
        <v>11119000000</v>
      </c>
      <c r="O23" s="276" t="n">
        <v>10498000000</v>
      </c>
      <c r="P23" s="276" t="n">
        <v>12502000000</v>
      </c>
      <c r="Q23" s="276" t="n">
        <v>9563000000</v>
      </c>
      <c r="R23" s="276" t="n">
        <v>14236000000</v>
      </c>
      <c r="S23" s="276" t="n">
        <v>9955000000</v>
      </c>
      <c r="T23" s="278" t="n">
        <v>16988000000</v>
      </c>
      <c r="U23" s="278" t="n">
        <v>13767000000</v>
      </c>
      <c r="V23" s="278" t="n">
        <v>18254000000</v>
      </c>
    </row>
    <row r="24" customFormat="false" ht="15.75" hidden="false" customHeight="false" outlineLevel="0" collapsed="false">
      <c r="A24" s="86" t="s">
        <v>898</v>
      </c>
      <c r="B24" s="285" t="s">
        <v>899</v>
      </c>
      <c r="C24" s="291" t="s">
        <v>56</v>
      </c>
      <c r="D24" s="281"/>
      <c r="E24" s="281"/>
      <c r="F24" s="283" t="n">
        <v>2532000000</v>
      </c>
      <c r="G24" s="283" t="n">
        <v>929000000</v>
      </c>
      <c r="H24" s="283" t="n">
        <v>3533000000</v>
      </c>
      <c r="I24" s="283" t="n">
        <v>2625000000</v>
      </c>
      <c r="J24" s="283" t="n">
        <v>3417000000</v>
      </c>
      <c r="K24" s="283" t="n">
        <v>3466000000</v>
      </c>
      <c r="L24" s="283" t="n">
        <v>4671000000</v>
      </c>
      <c r="M24" s="283" t="n">
        <v>4395000000</v>
      </c>
      <c r="N24" s="283" t="n">
        <v>7306000000</v>
      </c>
      <c r="O24" s="283" t="n">
        <v>7883000000</v>
      </c>
      <c r="P24" s="283" t="n">
        <v>9003000000</v>
      </c>
      <c r="Q24" s="283" t="n">
        <v>4693000000</v>
      </c>
      <c r="R24" s="283" t="n">
        <v>10684000000</v>
      </c>
      <c r="S24" s="283" t="n">
        <v>6594000000</v>
      </c>
      <c r="T24" s="284" t="n">
        <v>12564000000</v>
      </c>
      <c r="U24" s="284" t="n">
        <v>11140000000</v>
      </c>
      <c r="V24" s="284" t="n">
        <v>9018000000</v>
      </c>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75" hidden="false" customHeight="false" outlineLevel="0" collapsed="false">
      <c r="A25" s="86" t="s">
        <v>64</v>
      </c>
      <c r="B25" s="285" t="s">
        <v>49</v>
      </c>
      <c r="C25" s="291" t="s">
        <v>56</v>
      </c>
      <c r="D25" s="281"/>
      <c r="E25" s="281"/>
      <c r="F25" s="283" t="n">
        <v>1217000000</v>
      </c>
      <c r="G25" s="283" t="n">
        <v>1340000000</v>
      </c>
      <c r="H25" s="283" t="n">
        <v>1833000000</v>
      </c>
      <c r="I25" s="283" t="n">
        <v>1748000000</v>
      </c>
      <c r="J25" s="283" t="n">
        <v>3008000000</v>
      </c>
      <c r="K25" s="283" t="n">
        <v>2535000000</v>
      </c>
      <c r="L25" s="283" t="n">
        <v>1264000000</v>
      </c>
      <c r="M25" s="283" t="n">
        <v>2180000000</v>
      </c>
      <c r="N25" s="283" t="n">
        <v>3813000000</v>
      </c>
      <c r="O25" s="283" t="n">
        <v>2615000000</v>
      </c>
      <c r="P25" s="283" t="n">
        <v>3498000000</v>
      </c>
      <c r="Q25" s="283" t="n">
        <v>4869000000</v>
      </c>
      <c r="R25" s="283" t="n">
        <v>3552000000</v>
      </c>
      <c r="S25" s="283" t="n">
        <v>3361000000</v>
      </c>
      <c r="T25" s="284" t="n">
        <v>4424000000</v>
      </c>
      <c r="U25" s="284" t="n">
        <v>2627000000</v>
      </c>
      <c r="V25" s="284" t="n">
        <v>9237000000</v>
      </c>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292" customFormat="true" ht="15.75" hidden="false" customHeight="false" outlineLevel="0" collapsed="false">
      <c r="B26" s="292" t="s">
        <v>350</v>
      </c>
      <c r="D26" s="281"/>
      <c r="E26" s="281"/>
      <c r="F26" s="283" t="n">
        <v>10053000000</v>
      </c>
      <c r="G26" s="283" t="n">
        <v>9945000000</v>
      </c>
      <c r="H26" s="283" t="n">
        <v>9865000000</v>
      </c>
      <c r="I26" s="283" t="n">
        <v>12893000000</v>
      </c>
      <c r="J26" s="283" t="n">
        <v>13771000000</v>
      </c>
      <c r="K26" s="283" t="n">
        <v>15795000000</v>
      </c>
      <c r="L26" s="283" t="n">
        <v>18065000000</v>
      </c>
      <c r="M26" s="283" t="n">
        <v>19310000000</v>
      </c>
      <c r="N26" s="283" t="n">
        <v>29889000000</v>
      </c>
      <c r="O26" s="283" t="n">
        <v>29842000000</v>
      </c>
      <c r="P26" s="283" t="n">
        <v>33806000000</v>
      </c>
      <c r="Q26" s="283" t="n">
        <v>34902000000</v>
      </c>
      <c r="R26" s="283" t="n">
        <v>33523000000</v>
      </c>
      <c r="S26" s="283" t="n">
        <v>34334000000</v>
      </c>
      <c r="T26" s="293" t="n">
        <v>42794000000</v>
      </c>
      <c r="U26" s="293" t="n">
        <v>43617000000</v>
      </c>
      <c r="V26" s="293" t="n">
        <v>47544000000</v>
      </c>
    </row>
    <row r="27" s="279" customFormat="true" ht="15.75" hidden="false" customHeight="false" outlineLevel="0" collapsed="false">
      <c r="A27" s="274" t="s">
        <v>68</v>
      </c>
      <c r="B27" s="274" t="s">
        <v>69</v>
      </c>
      <c r="C27" s="294" t="s">
        <v>34</v>
      </c>
      <c r="D27" s="275"/>
      <c r="E27" s="275"/>
      <c r="F27" s="276" t="n">
        <f aca="false">F26-F34</f>
        <v>9781000000</v>
      </c>
      <c r="G27" s="276" t="n">
        <f aca="false">G26-G34</f>
        <v>9993000000</v>
      </c>
      <c r="H27" s="276" t="n">
        <f aca="false">H26-H34</f>
        <v>10414000000</v>
      </c>
      <c r="I27" s="276" t="n">
        <f aca="false">I26-I34</f>
        <v>12981000000</v>
      </c>
      <c r="J27" s="276" t="n">
        <f aca="false">J26-J34</f>
        <v>13482000000</v>
      </c>
      <c r="K27" s="276" t="n">
        <f aca="false">K26-K34</f>
        <v>15708000000</v>
      </c>
      <c r="L27" s="276" t="n">
        <f aca="false">L26-L34</f>
        <v>19719000000</v>
      </c>
      <c r="M27" s="276" t="n">
        <f aca="false">M26-M34</f>
        <v>20890000000</v>
      </c>
      <c r="N27" s="276" t="n">
        <f aca="false">N26-N34</f>
        <v>30289000000</v>
      </c>
      <c r="O27" s="276" t="n">
        <f aca="false">O26-O34</f>
        <v>30749000000</v>
      </c>
      <c r="P27" s="276" t="n">
        <f aca="false">P26-P34</f>
        <v>34843000000</v>
      </c>
      <c r="Q27" s="276" t="n">
        <f aca="false">Q26-Q34</f>
        <v>35641000000</v>
      </c>
      <c r="R27" s="276" t="n">
        <f aca="false">R26-R34</f>
        <v>34855000000</v>
      </c>
      <c r="S27" s="276" t="n">
        <f aca="false">S26-S34</f>
        <v>36887000000</v>
      </c>
      <c r="T27" s="276" t="n">
        <f aca="false">T26-T34</f>
        <v>44553000000</v>
      </c>
      <c r="U27" s="276" t="n">
        <f aca="false">U26-U34</f>
        <v>45520000000</v>
      </c>
      <c r="V27" s="276" t="n">
        <f aca="false">V26-V34</f>
        <v>49634000000</v>
      </c>
    </row>
    <row r="28" customFormat="false" ht="15.75" hidden="false" customHeight="false" outlineLevel="0" collapsed="false">
      <c r="A28" s="280" t="s">
        <v>70</v>
      </c>
      <c r="B28" s="281" t="s">
        <v>698</v>
      </c>
      <c r="C28" s="282" t="s">
        <v>72</v>
      </c>
      <c r="D28" s="281"/>
      <c r="E28" s="281"/>
      <c r="F28" s="283" t="n">
        <v>4468000000</v>
      </c>
      <c r="G28" s="283" t="n">
        <v>4581000000</v>
      </c>
      <c r="H28" s="283" t="n">
        <v>5149000000</v>
      </c>
      <c r="I28" s="283" t="n">
        <v>6171000000</v>
      </c>
      <c r="J28" s="283" t="n">
        <v>6672000000</v>
      </c>
      <c r="K28" s="283" t="n">
        <v>7636000000</v>
      </c>
      <c r="L28" s="283" t="n">
        <v>9726000000</v>
      </c>
      <c r="M28" s="283" t="n">
        <v>11061000000</v>
      </c>
      <c r="N28" s="283" t="n">
        <v>17360000000</v>
      </c>
      <c r="O28" s="283" t="n">
        <v>15962000000</v>
      </c>
      <c r="P28" s="283" t="n">
        <v>16706000000</v>
      </c>
      <c r="Q28" s="283" t="n">
        <v>18096000000</v>
      </c>
      <c r="R28" s="283" t="n">
        <v>17941000000</v>
      </c>
      <c r="S28" s="283" t="n">
        <v>21032000000</v>
      </c>
      <c r="T28" s="284" t="n">
        <v>23909000000</v>
      </c>
      <c r="U28" s="284" t="n">
        <v>25761000000</v>
      </c>
      <c r="V28" s="284" t="n">
        <v>28492000000</v>
      </c>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75" hidden="false" customHeight="false" outlineLevel="0" collapsed="false">
      <c r="A29" s="285" t="s">
        <v>75</v>
      </c>
      <c r="B29" s="285" t="s">
        <v>900</v>
      </c>
      <c r="C29" s="282" t="s">
        <v>77</v>
      </c>
      <c r="D29" s="281"/>
      <c r="E29" s="281"/>
      <c r="F29" s="286"/>
      <c r="G29" s="286"/>
      <c r="H29" s="286"/>
      <c r="I29" s="286"/>
      <c r="J29" s="283" t="n">
        <v>2817000000</v>
      </c>
      <c r="K29" s="283" t="n">
        <v>3252000000</v>
      </c>
      <c r="L29" s="283" t="n">
        <v>3525000000</v>
      </c>
      <c r="M29" s="283" t="n">
        <v>4560000000</v>
      </c>
      <c r="N29" s="283"/>
      <c r="O29" s="283"/>
      <c r="P29" s="283"/>
      <c r="Q29" s="283"/>
      <c r="R29" s="283"/>
      <c r="S29" s="283"/>
      <c r="T29" s="284"/>
      <c r="U29" s="284"/>
      <c r="V29" s="284"/>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75" hidden="false" customHeight="false" outlineLevel="0" collapsed="false">
      <c r="A30" s="285" t="s">
        <v>79</v>
      </c>
      <c r="B30" s="285" t="s">
        <v>701</v>
      </c>
      <c r="C30" s="282" t="s">
        <v>77</v>
      </c>
      <c r="D30" s="281"/>
      <c r="E30" s="281"/>
      <c r="F30" s="286"/>
      <c r="G30" s="286"/>
      <c r="H30" s="286"/>
      <c r="I30" s="286"/>
      <c r="J30" s="283" t="n">
        <v>3021000000</v>
      </c>
      <c r="K30" s="283" t="n">
        <v>3469000000</v>
      </c>
      <c r="L30" s="283" t="n">
        <v>3928000000</v>
      </c>
      <c r="M30" s="283" t="n">
        <v>4160000000</v>
      </c>
      <c r="N30" s="283"/>
      <c r="O30" s="283"/>
      <c r="P30" s="283"/>
      <c r="Q30" s="283"/>
      <c r="R30" s="283"/>
      <c r="S30" s="283"/>
      <c r="T30" s="284"/>
      <c r="U30" s="284"/>
      <c r="V30" s="284"/>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75" hidden="false" customHeight="false" outlineLevel="0" collapsed="false">
      <c r="A31" s="285" t="s">
        <v>81</v>
      </c>
      <c r="B31" s="285" t="s">
        <v>703</v>
      </c>
      <c r="C31" s="282" t="s">
        <v>77</v>
      </c>
      <c r="D31" s="281"/>
      <c r="E31" s="281"/>
      <c r="F31" s="286"/>
      <c r="G31" s="286"/>
      <c r="H31" s="286"/>
      <c r="I31" s="286"/>
      <c r="J31" s="283" t="n">
        <v>453000000</v>
      </c>
      <c r="K31" s="283" t="n">
        <v>472000000</v>
      </c>
      <c r="L31" s="283" t="n">
        <v>554000000</v>
      </c>
      <c r="M31" s="283" t="n">
        <v>607000000</v>
      </c>
      <c r="N31" s="283"/>
      <c r="O31" s="283"/>
      <c r="P31" s="283"/>
      <c r="Q31" s="283"/>
      <c r="R31" s="283"/>
      <c r="S31" s="283"/>
      <c r="T31" s="284"/>
      <c r="U31" s="284"/>
      <c r="V31" s="284"/>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75" hidden="false" customHeight="false" outlineLevel="0" collapsed="false">
      <c r="A32" s="86" t="s">
        <v>86</v>
      </c>
      <c r="B32" s="285" t="s">
        <v>87</v>
      </c>
      <c r="C32" s="282" t="s">
        <v>77</v>
      </c>
      <c r="D32" s="281"/>
      <c r="E32" s="281"/>
      <c r="F32" s="286"/>
      <c r="G32" s="286"/>
      <c r="H32" s="286"/>
      <c r="I32" s="286"/>
      <c r="J32" s="283" t="n">
        <v>382000000</v>
      </c>
      <c r="K32" s="283" t="n">
        <v>443000000</v>
      </c>
      <c r="L32" s="283" t="n">
        <v>1719000000</v>
      </c>
      <c r="M32" s="283" t="n">
        <v>1734000000</v>
      </c>
      <c r="N32" s="283"/>
      <c r="O32" s="283"/>
      <c r="P32" s="283"/>
      <c r="Q32" s="283" t="n">
        <v>2642000000</v>
      </c>
      <c r="R32" s="283" t="n">
        <v>2090000000</v>
      </c>
      <c r="S32" s="283" t="n">
        <v>2025000000</v>
      </c>
      <c r="T32" s="284" t="n">
        <v>2148000000</v>
      </c>
      <c r="U32" s="284" t="n">
        <v>2030000000</v>
      </c>
      <c r="V32" s="284" t="n">
        <v>1954000000</v>
      </c>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281" t="s">
        <v>227</v>
      </c>
      <c r="B33" s="281" t="s">
        <v>847</v>
      </c>
      <c r="C33" s="282" t="s">
        <v>72</v>
      </c>
      <c r="D33" s="281"/>
      <c r="E33" s="281"/>
      <c r="F33" s="283" t="n">
        <v>5313000000</v>
      </c>
      <c r="G33" s="283" t="n">
        <v>5413000000</v>
      </c>
      <c r="H33" s="283" t="n">
        <v>5265000000</v>
      </c>
      <c r="I33" s="283" t="n">
        <v>6810000000</v>
      </c>
      <c r="J33" s="283" t="n">
        <v>6809000000</v>
      </c>
      <c r="K33" s="283" t="n">
        <v>8072000000</v>
      </c>
      <c r="L33" s="283" t="n">
        <v>9993000000</v>
      </c>
      <c r="M33" s="283" t="n">
        <v>9829000000</v>
      </c>
      <c r="N33" s="283" t="n">
        <v>12929000000</v>
      </c>
      <c r="O33" s="283" t="n">
        <v>14787000000</v>
      </c>
      <c r="P33" s="283" t="n">
        <v>18137000000</v>
      </c>
      <c r="Q33" s="283" t="n">
        <v>18431000000</v>
      </c>
      <c r="R33" s="283" t="n">
        <v>16668000000</v>
      </c>
      <c r="S33" s="283" t="n">
        <v>15444000000</v>
      </c>
      <c r="T33" s="284" t="n">
        <v>20643000000</v>
      </c>
      <c r="U33" s="284" t="n">
        <v>19759000000</v>
      </c>
      <c r="V33" s="284" t="n">
        <v>21142000000</v>
      </c>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281"/>
      <c r="B34" s="281" t="s">
        <v>553</v>
      </c>
      <c r="C34" s="282"/>
      <c r="D34" s="281"/>
      <c r="E34" s="281"/>
      <c r="F34" s="283" t="n">
        <v>272000000</v>
      </c>
      <c r="G34" s="283" t="n">
        <v>-48000000</v>
      </c>
      <c r="H34" s="283" t="n">
        <v>-549000000</v>
      </c>
      <c r="I34" s="283" t="n">
        <v>-88000000</v>
      </c>
      <c r="J34" s="283" t="n">
        <v>289000000</v>
      </c>
      <c r="K34" s="283" t="n">
        <v>87000000</v>
      </c>
      <c r="L34" s="283" t="n">
        <v>-1654000000</v>
      </c>
      <c r="M34" s="283" t="n">
        <v>-1580000000</v>
      </c>
      <c r="N34" s="283" t="n">
        <v>-400000000</v>
      </c>
      <c r="O34" s="283" t="n">
        <v>-907000000</v>
      </c>
      <c r="P34" s="283" t="n">
        <v>-1037000000</v>
      </c>
      <c r="Q34" s="283" t="n">
        <v>-739000000</v>
      </c>
      <c r="R34" s="283" t="n">
        <v>-1332000000</v>
      </c>
      <c r="S34" s="283" t="n">
        <v>-2553000000</v>
      </c>
      <c r="T34" s="284" t="n">
        <v>-1759000000</v>
      </c>
      <c r="U34" s="284" t="n">
        <v>-1903000000</v>
      </c>
      <c r="V34" s="284" t="n">
        <v>-2090000000</v>
      </c>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75" hidden="false" customHeight="false" outlineLevel="0" collapsed="false">
      <c r="B35" s="281" t="s">
        <v>901</v>
      </c>
      <c r="C35" s="281"/>
      <c r="D35" s="281"/>
      <c r="E35" s="281"/>
      <c r="F35" s="283" t="n">
        <v>632000000</v>
      </c>
      <c r="G35" s="283" t="n">
        <v>204000000</v>
      </c>
      <c r="H35" s="283" t="n">
        <v>-94000000</v>
      </c>
      <c r="I35" s="283" t="n">
        <v>-105000000</v>
      </c>
      <c r="J35" s="283" t="n">
        <v>231000000</v>
      </c>
      <c r="K35" s="283" t="n">
        <v>2446000000</v>
      </c>
      <c r="L35" s="283" t="n">
        <v>2620000000</v>
      </c>
      <c r="M35" s="283" t="n">
        <v>2988000000</v>
      </c>
      <c r="N35" s="283" t="n">
        <v>2511000000</v>
      </c>
      <c r="O35" s="283" t="n">
        <v>1712000000</v>
      </c>
      <c r="P35" s="283" t="n">
        <v>3648000000</v>
      </c>
      <c r="Q35" s="283" t="n">
        <v>3005000000</v>
      </c>
      <c r="R35" s="283" t="n">
        <v>5303000000</v>
      </c>
      <c r="S35" s="283" t="n">
        <v>4109000000</v>
      </c>
      <c r="T35" s="284" t="n">
        <v>2281000000</v>
      </c>
      <c r="U35" s="284" t="n">
        <v>2183000000</v>
      </c>
      <c r="V35" s="284" t="n">
        <v>1972000000</v>
      </c>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25" hidden="false" customHeight="false" outlineLevel="0" collapsed="false">
      <c r="A36" s="0"/>
      <c r="B36" s="287" t="s">
        <v>902</v>
      </c>
      <c r="C36" s="281"/>
      <c r="D36" s="281"/>
      <c r="E36" s="281"/>
      <c r="F36" s="283"/>
      <c r="G36" s="283"/>
      <c r="H36" s="283"/>
      <c r="I36" s="283"/>
      <c r="J36" s="283"/>
      <c r="K36" s="283"/>
      <c r="L36" s="283"/>
      <c r="M36" s="283"/>
      <c r="N36" s="283"/>
      <c r="O36" s="283"/>
      <c r="P36" s="283"/>
      <c r="Q36" s="283" t="n">
        <v>-1604000000</v>
      </c>
      <c r="R36" s="283" t="n">
        <v>6387000000</v>
      </c>
      <c r="S36" s="283" t="n">
        <v>3922000000</v>
      </c>
      <c r="T36" s="284" t="n">
        <v>2986000000</v>
      </c>
      <c r="U36" s="284" t="n">
        <v>123000000</v>
      </c>
      <c r="V36" s="284" t="n">
        <v>3128000000</v>
      </c>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75" hidden="false" customHeight="false" outlineLevel="0" collapsed="false">
      <c r="B37" s="281" t="s">
        <v>903</v>
      </c>
      <c r="C37" s="281"/>
      <c r="D37" s="281"/>
      <c r="E37" s="281"/>
      <c r="F37" s="283" t="n">
        <v>-1204000000</v>
      </c>
      <c r="G37" s="283" t="n">
        <v>-2891000000</v>
      </c>
      <c r="H37" s="283" t="n">
        <v>556000000</v>
      </c>
      <c r="I37" s="283" t="n">
        <v>-2454000000</v>
      </c>
      <c r="J37" s="283" t="n">
        <v>-443000000</v>
      </c>
      <c r="K37" s="283" t="n">
        <v>288000000</v>
      </c>
      <c r="L37" s="283" t="n">
        <v>216000000</v>
      </c>
      <c r="M37" s="283" t="n">
        <v>1314000000</v>
      </c>
      <c r="N37" s="283" t="n">
        <v>1101000000</v>
      </c>
      <c r="O37" s="283" t="n">
        <v>-1671000000</v>
      </c>
      <c r="P37" s="283" t="n">
        <v>-1160000000</v>
      </c>
      <c r="Q37" s="283" t="n">
        <v>-4246000000</v>
      </c>
      <c r="R37" s="283" t="n">
        <v>4297000000</v>
      </c>
      <c r="S37" s="283" t="n">
        <v>1897000000</v>
      </c>
      <c r="T37" s="284" t="n">
        <v>838000000</v>
      </c>
      <c r="U37" s="284" t="n">
        <v>-1907000000</v>
      </c>
      <c r="V37" s="284" t="n">
        <v>1174000000</v>
      </c>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279" customFormat="true" ht="15.75" hidden="false" customHeight="false" outlineLevel="0" collapsed="false">
      <c r="A38" s="294" t="s">
        <v>110</v>
      </c>
      <c r="B38" s="294" t="s">
        <v>110</v>
      </c>
      <c r="C38" s="294" t="s">
        <v>34</v>
      </c>
      <c r="D38" s="275"/>
      <c r="E38" s="275"/>
      <c r="F38" s="276" t="n">
        <v>1204000000</v>
      </c>
      <c r="G38" s="276" t="n">
        <v>2891000000</v>
      </c>
      <c r="H38" s="276" t="n">
        <v>-556000000</v>
      </c>
      <c r="I38" s="276" t="n">
        <v>2454000000</v>
      </c>
      <c r="J38" s="276" t="n">
        <v>443000000</v>
      </c>
      <c r="K38" s="276" t="n">
        <v>-288000000</v>
      </c>
      <c r="L38" s="276" t="n">
        <v>-216000000</v>
      </c>
      <c r="M38" s="276" t="n">
        <v>-1314000000</v>
      </c>
      <c r="N38" s="276" t="n">
        <v>-1101000000</v>
      </c>
      <c r="O38" s="276" t="n">
        <v>1670000000</v>
      </c>
      <c r="P38" s="276" t="n">
        <v>1160000000</v>
      </c>
      <c r="Q38" s="276" t="n">
        <f aca="false">-Q37</f>
        <v>4246000000</v>
      </c>
      <c r="R38" s="276" t="n">
        <f aca="false">-R37</f>
        <v>-4297000000</v>
      </c>
      <c r="S38" s="276" t="n">
        <f aca="false">-S37</f>
        <v>-1897000000</v>
      </c>
      <c r="T38" s="276" t="n">
        <f aca="false">-T37</f>
        <v>-838000000</v>
      </c>
      <c r="U38" s="276" t="n">
        <f aca="false">-U37</f>
        <v>1907000000</v>
      </c>
      <c r="V38" s="276" t="n">
        <f aca="false">-V37</f>
        <v>-1174000000</v>
      </c>
    </row>
    <row r="39" s="292" customFormat="true" ht="15.75" hidden="false" customHeight="false" outlineLevel="0" collapsed="false">
      <c r="A39" s="280" t="s">
        <v>112</v>
      </c>
      <c r="B39" s="281" t="s">
        <v>904</v>
      </c>
      <c r="C39" s="282" t="s">
        <v>114</v>
      </c>
      <c r="D39" s="281"/>
      <c r="E39" s="281"/>
      <c r="F39" s="283" t="n">
        <v>1397000000</v>
      </c>
      <c r="G39" s="283" t="n">
        <v>1537000000</v>
      </c>
      <c r="H39" s="283" t="n">
        <v>932000000</v>
      </c>
      <c r="I39" s="283" t="n">
        <v>739000000</v>
      </c>
      <c r="J39" s="283" t="n">
        <v>715000000</v>
      </c>
      <c r="K39" s="283" t="n">
        <v>530000000</v>
      </c>
      <c r="L39" s="283" t="n">
        <v>-1319000000</v>
      </c>
      <c r="M39" s="283" t="n">
        <v>-1219000000</v>
      </c>
      <c r="N39" s="283" t="n">
        <v>-416000000</v>
      </c>
      <c r="O39" s="283" t="n">
        <v>469000000</v>
      </c>
      <c r="P39" s="283" t="n">
        <v>257000000</v>
      </c>
      <c r="Q39" s="283" t="n">
        <v>668000000</v>
      </c>
      <c r="R39" s="283" t="n">
        <v>-867000000</v>
      </c>
      <c r="S39" s="283" t="n">
        <v>-1670000000</v>
      </c>
      <c r="T39" s="293" t="n">
        <v>-617000000</v>
      </c>
      <c r="U39" s="293" t="n">
        <v>652000000</v>
      </c>
      <c r="V39" s="293" t="n">
        <v>-271000000</v>
      </c>
    </row>
    <row r="40" customFormat="false" ht="15.75" hidden="false" customHeight="false" outlineLevel="0" collapsed="false">
      <c r="A40" s="285" t="s">
        <v>475</v>
      </c>
      <c r="B40" s="285" t="s">
        <v>475</v>
      </c>
      <c r="C40" s="281" t="s">
        <v>251</v>
      </c>
      <c r="D40" s="281"/>
      <c r="E40" s="281"/>
      <c r="F40" s="283" t="n">
        <v>1607000000</v>
      </c>
      <c r="G40" s="283" t="n">
        <v>1759000000</v>
      </c>
      <c r="H40" s="283" t="n">
        <v>1149000000</v>
      </c>
      <c r="I40" s="283" t="n">
        <v>1137000000</v>
      </c>
      <c r="J40" s="283" t="n">
        <v>1114000000</v>
      </c>
      <c r="K40" s="283" t="n">
        <v>1023000000</v>
      </c>
      <c r="L40" s="283" t="n">
        <v>758000000</v>
      </c>
      <c r="M40" s="283" t="n">
        <v>833000000</v>
      </c>
      <c r="N40" s="283" t="n">
        <v>2320000000</v>
      </c>
      <c r="O40" s="283" t="n">
        <v>2611000000</v>
      </c>
      <c r="P40" s="283" t="n">
        <v>2403000000</v>
      </c>
      <c r="Q40" s="283" t="n">
        <v>3571000000</v>
      </c>
      <c r="R40" s="283" t="n">
        <v>1535000000</v>
      </c>
      <c r="S40" s="283" t="n">
        <v>927000000</v>
      </c>
      <c r="T40" s="284" t="n">
        <v>2239000000</v>
      </c>
      <c r="U40" s="284" t="n">
        <v>3466000000</v>
      </c>
      <c r="V40" s="284" t="n">
        <v>2452000000</v>
      </c>
    </row>
    <row r="41" customFormat="false" ht="15.75" hidden="false" customHeight="false" outlineLevel="0" collapsed="false">
      <c r="A41" s="86" t="s">
        <v>393</v>
      </c>
      <c r="B41" s="285" t="s">
        <v>393</v>
      </c>
      <c r="C41" s="281" t="s">
        <v>251</v>
      </c>
      <c r="D41" s="281"/>
      <c r="E41" s="281"/>
      <c r="F41" s="283" t="n">
        <v>-210000000</v>
      </c>
      <c r="G41" s="283" t="n">
        <v>-221000000</v>
      </c>
      <c r="H41" s="283" t="n">
        <v>-217000000</v>
      </c>
      <c r="I41" s="283" t="n">
        <v>-398000000</v>
      </c>
      <c r="J41" s="283" t="n">
        <v>-398000000</v>
      </c>
      <c r="K41" s="283" t="n">
        <v>-493000000</v>
      </c>
      <c r="L41" s="283" t="n">
        <v>-2077000000</v>
      </c>
      <c r="M41" s="283" t="n">
        <v>-2052000000</v>
      </c>
      <c r="N41" s="283" t="n">
        <v>-2736000000</v>
      </c>
      <c r="O41" s="283" t="n">
        <v>-2141000000</v>
      </c>
      <c r="P41" s="283" t="n">
        <v>-2146000000</v>
      </c>
      <c r="Q41" s="283" t="n">
        <v>-2903000000</v>
      </c>
      <c r="R41" s="283" t="n">
        <v>-2402000000</v>
      </c>
      <c r="S41" s="283" t="n">
        <v>-2596000000</v>
      </c>
      <c r="T41" s="284" t="n">
        <v>-2856000000</v>
      </c>
      <c r="U41" s="284" t="n">
        <v>-2814000000</v>
      </c>
      <c r="V41" s="284" t="n">
        <v>-2723000000</v>
      </c>
    </row>
    <row r="42" customFormat="false" ht="17.25" hidden="false" customHeight="false" outlineLevel="0" collapsed="false">
      <c r="A42" s="86" t="s">
        <v>905</v>
      </c>
      <c r="B42" s="295" t="s">
        <v>906</v>
      </c>
      <c r="C42" s="281" t="s">
        <v>907</v>
      </c>
      <c r="D42" s="281"/>
      <c r="E42" s="281"/>
      <c r="F42" s="283"/>
      <c r="G42" s="283"/>
      <c r="H42" s="283"/>
      <c r="I42" s="283"/>
      <c r="J42" s="283"/>
      <c r="K42" s="283"/>
      <c r="L42" s="283"/>
      <c r="M42" s="283"/>
      <c r="N42" s="283"/>
      <c r="O42" s="283"/>
      <c r="P42" s="283"/>
      <c r="Q42" s="283" t="n">
        <v>2201000000</v>
      </c>
      <c r="R42" s="283" t="n">
        <v>1529000000</v>
      </c>
      <c r="S42" s="283" t="n">
        <v>1529000000</v>
      </c>
      <c r="T42" s="284" t="n">
        <v>1529000000</v>
      </c>
      <c r="U42" s="284" t="n">
        <v>1343000000</v>
      </c>
      <c r="V42" s="284" t="n">
        <v>1343000000</v>
      </c>
    </row>
    <row r="43" customFormat="false" ht="15.75" hidden="false" customHeight="false" outlineLevel="0" collapsed="false">
      <c r="A43" s="86" t="s">
        <v>908</v>
      </c>
      <c r="B43" s="285" t="s">
        <v>49</v>
      </c>
      <c r="C43" s="281" t="s">
        <v>907</v>
      </c>
      <c r="D43" s="281"/>
      <c r="E43" s="281"/>
      <c r="F43" s="283"/>
      <c r="G43" s="283"/>
      <c r="H43" s="283"/>
      <c r="I43" s="283"/>
      <c r="J43" s="283"/>
      <c r="K43" s="283"/>
      <c r="L43" s="283"/>
      <c r="M43" s="283"/>
      <c r="N43" s="283"/>
      <c r="O43" s="283"/>
      <c r="P43" s="283"/>
      <c r="Q43" s="283"/>
      <c r="R43" s="283"/>
      <c r="S43" s="283"/>
      <c r="T43" s="284"/>
      <c r="U43" s="284"/>
      <c r="V43" s="284"/>
    </row>
    <row r="44" customFormat="false" ht="15.75" hidden="false" customHeight="false" outlineLevel="0" collapsed="false">
      <c r="A44" s="280" t="s">
        <v>115</v>
      </c>
      <c r="B44" s="281" t="s">
        <v>857</v>
      </c>
      <c r="C44" s="282" t="s">
        <v>114</v>
      </c>
      <c r="D44" s="281"/>
      <c r="E44" s="281"/>
      <c r="F44" s="283" t="n">
        <v>-193000000</v>
      </c>
      <c r="G44" s="283" t="n">
        <v>1353000000</v>
      </c>
      <c r="H44" s="283" t="n">
        <v>-1488000000</v>
      </c>
      <c r="I44" s="283" t="n">
        <v>1714000000</v>
      </c>
      <c r="J44" s="283" t="n">
        <v>-272000000</v>
      </c>
      <c r="K44" s="283" t="n">
        <v>-818000000</v>
      </c>
      <c r="L44" s="283" t="n">
        <v>1103000000</v>
      </c>
      <c r="M44" s="283" t="n">
        <v>-95000000</v>
      </c>
      <c r="N44" s="283" t="n">
        <v>-685000000</v>
      </c>
      <c r="O44" s="283" t="n">
        <v>1201000000</v>
      </c>
      <c r="P44" s="283" t="n">
        <v>903000000</v>
      </c>
      <c r="Q44" s="283" t="n">
        <v>3578000000</v>
      </c>
      <c r="R44" s="283" t="n">
        <v>-3430000000</v>
      </c>
      <c r="S44" s="283" t="n">
        <v>-227000000</v>
      </c>
      <c r="T44" s="284" t="n">
        <v>-222000000</v>
      </c>
      <c r="U44" s="284" t="n">
        <v>1255000000</v>
      </c>
      <c r="V44" s="284" t="n">
        <v>-903000000</v>
      </c>
    </row>
    <row r="45" customFormat="false" ht="15.75" hidden="false" customHeight="false" outlineLevel="0" collapsed="false">
      <c r="B45" s="0"/>
      <c r="D45" s="0"/>
      <c r="E45" s="0"/>
      <c r="F45" s="0"/>
      <c r="G45" s="0"/>
      <c r="H45" s="0"/>
      <c r="I45" s="0"/>
      <c r="J45" s="0"/>
      <c r="K45" s="0"/>
      <c r="L45" s="0"/>
      <c r="M45" s="0"/>
      <c r="N45" s="0"/>
      <c r="O45" s="0"/>
      <c r="P45" s="0"/>
      <c r="Q45" s="0"/>
      <c r="R45" s="0"/>
      <c r="S45" s="0"/>
      <c r="T45" s="0"/>
      <c r="U45" s="0"/>
      <c r="V45" s="0"/>
    </row>
    <row r="46" customFormat="false" ht="15.75" hidden="false" customHeight="false" outlineLevel="0" collapsed="false">
      <c r="B46" s="0"/>
      <c r="D46" s="0"/>
      <c r="E46" s="0"/>
      <c r="F46" s="58" t="s">
        <v>128</v>
      </c>
      <c r="G46" s="58" t="s">
        <v>128</v>
      </c>
      <c r="H46" s="58" t="s">
        <v>128</v>
      </c>
      <c r="I46" s="58" t="s">
        <v>128</v>
      </c>
      <c r="J46" s="58" t="s">
        <v>128</v>
      </c>
      <c r="K46" s="58" t="s">
        <v>128</v>
      </c>
      <c r="L46" s="58" t="s">
        <v>128</v>
      </c>
      <c r="M46" s="58" t="s">
        <v>128</v>
      </c>
      <c r="N46" s="58" t="s">
        <v>128</v>
      </c>
      <c r="O46" s="58" t="s">
        <v>128</v>
      </c>
      <c r="P46" s="58" t="s">
        <v>128</v>
      </c>
      <c r="Q46" s="58" t="s">
        <v>128</v>
      </c>
      <c r="R46" s="58" t="s">
        <v>128</v>
      </c>
      <c r="S46" s="58" t="s">
        <v>128</v>
      </c>
      <c r="T46" s="58" t="s">
        <v>128</v>
      </c>
      <c r="U46" s="58" t="s">
        <v>128</v>
      </c>
      <c r="V46" s="58" t="s">
        <v>128</v>
      </c>
    </row>
    <row r="47" customFormat="false" ht="15.75" hidden="false" customHeight="false" outlineLevel="0" collapsed="false">
      <c r="B47" s="0"/>
      <c r="D47" s="0"/>
      <c r="E47" s="0"/>
      <c r="F47" s="0"/>
      <c r="G47" s="0"/>
      <c r="H47" s="0"/>
      <c r="I47" s="0"/>
      <c r="J47" s="0"/>
      <c r="K47" s="0"/>
      <c r="L47" s="0"/>
      <c r="M47" s="0"/>
      <c r="N47" s="0"/>
      <c r="O47" s="0"/>
      <c r="P47" s="0"/>
      <c r="Q47" s="0"/>
      <c r="R47" s="0"/>
      <c r="S47" s="0"/>
      <c r="T47" s="0"/>
      <c r="U47" s="0"/>
      <c r="V47" s="0"/>
    </row>
    <row r="48" customFormat="false" ht="15.75" hidden="false" customHeight="false" outlineLevel="0" collapsed="false">
      <c r="B48" s="58" t="s">
        <v>261</v>
      </c>
      <c r="D48" s="0"/>
      <c r="E48" s="0"/>
      <c r="F48" s="284" t="n">
        <f aca="false">F6-F7-F23</f>
        <v>0</v>
      </c>
      <c r="G48" s="284" t="n">
        <f aca="false">G6-G7-G23</f>
        <v>0</v>
      </c>
      <c r="H48" s="284" t="n">
        <f aca="false">H6-H7-H23</f>
        <v>0</v>
      </c>
      <c r="I48" s="284" t="n">
        <f aca="false">I6-I7-I23</f>
        <v>0</v>
      </c>
      <c r="J48" s="284" t="n">
        <f aca="false">J6-J7-J23</f>
        <v>0</v>
      </c>
      <c r="K48" s="284" t="n">
        <f aca="false">K6-K7-K23</f>
        <v>0</v>
      </c>
      <c r="L48" s="284" t="n">
        <f aca="false">L6-L7-L23</f>
        <v>1000000</v>
      </c>
      <c r="M48" s="284" t="n">
        <f aca="false">M6-M7-M23</f>
        <v>0</v>
      </c>
      <c r="N48" s="284" t="n">
        <f aca="false">N6-N7-N23</f>
        <v>0</v>
      </c>
      <c r="O48" s="284" t="n">
        <f aca="false">O6-O7-O23</f>
        <v>0</v>
      </c>
      <c r="P48" s="284" t="n">
        <f aca="false">P6-P7-P23</f>
        <v>0</v>
      </c>
      <c r="Q48" s="284" t="n">
        <f aca="false">Q6-Q7-Q23</f>
        <v>-9000000</v>
      </c>
      <c r="R48" s="284" t="n">
        <f aca="false">R6-R7-R23</f>
        <v>338000000</v>
      </c>
      <c r="S48" s="284" t="n">
        <f aca="false">S6-S7-S23</f>
        <v>1135000000</v>
      </c>
      <c r="T48" s="284" t="n">
        <f aca="false">T6-T7-T23</f>
        <v>453000000</v>
      </c>
      <c r="U48" s="284" t="n">
        <f aca="false">U6-U7-U23</f>
        <v>-1000000</v>
      </c>
      <c r="V48" s="284" t="n">
        <f aca="false">V6-V7-V23</f>
        <v>0</v>
      </c>
    </row>
    <row r="49" customFormat="false" ht="15.75" hidden="false" customHeight="false" outlineLevel="0" collapsed="false">
      <c r="B49" s="58" t="s">
        <v>130</v>
      </c>
      <c r="D49" s="296"/>
      <c r="E49" s="296"/>
      <c r="F49" s="296" t="n">
        <f aca="false">F7-F8-F16</f>
        <v>0</v>
      </c>
      <c r="G49" s="296" t="n">
        <f aca="false">G7-G8-G16</f>
        <v>0</v>
      </c>
      <c r="H49" s="296" t="n">
        <f aca="false">H7-H8-H16</f>
        <v>-1000000</v>
      </c>
      <c r="I49" s="296" t="n">
        <f aca="false">I7-I8-I16</f>
        <v>0</v>
      </c>
      <c r="J49" s="296" t="n">
        <f aca="false">J7-J8-J16</f>
        <v>0</v>
      </c>
      <c r="K49" s="296" t="n">
        <f aca="false">K7-K8-K16</f>
        <v>0</v>
      </c>
      <c r="L49" s="296" t="n">
        <f aca="false">L7-L8-L16</f>
        <v>-1000000</v>
      </c>
      <c r="M49" s="296" t="n">
        <f aca="false">M7-M8-M16</f>
        <v>0</v>
      </c>
      <c r="N49" s="296" t="n">
        <f aca="false">N7-N8-N16</f>
        <v>0</v>
      </c>
      <c r="O49" s="296" t="n">
        <f aca="false">O7-O8-O16</f>
        <v>0</v>
      </c>
      <c r="P49" s="296" t="n">
        <f aca="false">P7-P8-P16</f>
        <v>0</v>
      </c>
      <c r="Q49" s="296" t="n">
        <f aca="false">Q7-Q8-Q16</f>
        <v>0</v>
      </c>
      <c r="R49" s="296" t="n">
        <f aca="false">R7-R8-R16</f>
        <v>0</v>
      </c>
      <c r="S49" s="296" t="n">
        <f aca="false">S7-S8-S16</f>
        <v>0</v>
      </c>
      <c r="T49" s="296" t="n">
        <f aca="false">T7-T8-T16</f>
        <v>0</v>
      </c>
      <c r="U49" s="296" t="n">
        <f aca="false">U7-U8-U16</f>
        <v>0</v>
      </c>
      <c r="V49" s="296" t="n">
        <f aca="false">V7-V8-V16</f>
        <v>1000000</v>
      </c>
    </row>
    <row r="50" customFormat="false" ht="15.75" hidden="false" customHeight="false" outlineLevel="0" collapsed="false">
      <c r="B50" s="58" t="s">
        <v>131</v>
      </c>
      <c r="D50" s="296"/>
      <c r="E50" s="296"/>
      <c r="F50" s="297" t="n">
        <f aca="false">F8-F9-F10-F11-F12</f>
        <v>2415000000</v>
      </c>
      <c r="G50" s="297" t="n">
        <f aca="false">G8-G9-G10-G11-G12</f>
        <v>2728000000</v>
      </c>
      <c r="H50" s="297" t="n">
        <f aca="false">H8-H9-H10-H11-H12</f>
        <v>2467000000</v>
      </c>
      <c r="I50" s="297" t="n">
        <f aca="false">I8-I9-I10-I11-I12</f>
        <v>3069000000</v>
      </c>
      <c r="J50" s="296" t="n">
        <f aca="false">J8-J9-J10-J11-J12</f>
        <v>0</v>
      </c>
      <c r="K50" s="296" t="n">
        <f aca="false">K8-K9-K10-K11-K12</f>
        <v>-1000000</v>
      </c>
      <c r="L50" s="297" t="n">
        <f aca="false">L8-L9-L10-L11-L12</f>
        <v>4666000000</v>
      </c>
      <c r="M50" s="297" t="n">
        <f aca="false">M8-M9-M10-M11-M12</f>
        <v>5725000000</v>
      </c>
      <c r="N50" s="297" t="n">
        <f aca="false">N8-N9-N10-N11-N12</f>
        <v>8975000000</v>
      </c>
      <c r="O50" s="297" t="n">
        <f aca="false">O8-O9-O10-O11-O12</f>
        <v>10882000000</v>
      </c>
      <c r="P50" s="297" t="n">
        <f aca="false">P8-P9-P10-P11-P12</f>
        <v>14677000000</v>
      </c>
      <c r="Q50" s="297" t="n">
        <f aca="false">Q8-Q9-Q10-Q11-Q12</f>
        <v>15403000000</v>
      </c>
      <c r="R50" s="297" t="n">
        <f aca="false">R8-R9-R10-R11-R12</f>
        <v>16183000000</v>
      </c>
      <c r="S50" s="297" t="n">
        <f aca="false">S8-S9-S10-S11-S12</f>
        <v>18387000000</v>
      </c>
      <c r="T50" s="297" t="n">
        <f aca="false">T8-T9-T10-T11-T12</f>
        <v>18288000000</v>
      </c>
      <c r="U50" s="297" t="n">
        <f aca="false">U8-U9-U10-U11-U12</f>
        <v>20207000000</v>
      </c>
      <c r="V50" s="297" t="n">
        <f aca="false">V8-V9-V10-V11-V12</f>
        <v>22498000000</v>
      </c>
    </row>
    <row r="51" customFormat="false" ht="15.75" hidden="false" customHeight="false" outlineLevel="0" collapsed="false">
      <c r="B51" s="58" t="s">
        <v>332</v>
      </c>
      <c r="F51" s="298" t="n">
        <f aca="false">F16-F17-F18-F19-F20</f>
        <v>2685000000</v>
      </c>
      <c r="G51" s="298" t="n">
        <f aca="false">G16-G17-G18-G19-G20</f>
        <v>2057000000</v>
      </c>
      <c r="H51" s="298" t="n">
        <f aca="false">H16-H17-H18-H19-H20</f>
        <v>2589000000</v>
      </c>
      <c r="I51" s="298" t="n">
        <f aca="false">I16-I17-I18-I19-I20</f>
        <v>2997000000</v>
      </c>
      <c r="J51" s="299" t="n">
        <f aca="false">J16-J17-J18-J19-J20</f>
        <v>1000000</v>
      </c>
      <c r="K51" s="299" t="n">
        <f aca="false">K16-K17-K18-K19-K20</f>
        <v>0</v>
      </c>
      <c r="L51" s="298" t="n">
        <f aca="false">L16-L17-L18-L19-L20</f>
        <v>7681000000</v>
      </c>
      <c r="M51" s="298" t="n">
        <f aca="false">M16-M17-M18-M19-M20</f>
        <v>8324000000</v>
      </c>
      <c r="N51" s="298" t="n">
        <f aca="false">N16-N17-N18-N19-N20</f>
        <v>10896000000</v>
      </c>
      <c r="O51" s="298" t="n">
        <f aca="false">O16-O17-O18-O19-O20</f>
        <v>6792000000</v>
      </c>
      <c r="P51" s="298" t="n">
        <f aca="false">P16-P17-P18-P19-P20</f>
        <v>5677000000</v>
      </c>
      <c r="Q51" s="298" t="n">
        <f aca="false">Q16-Q17-Q18-Q19-Q20</f>
        <v>5699000000</v>
      </c>
      <c r="R51" s="298" t="n">
        <f aca="false">R16-R17-R18-R19-R20</f>
        <v>7062000000</v>
      </c>
      <c r="S51" s="298" t="n">
        <f aca="false">S16-S17-S18-S19-S20</f>
        <v>6754000000</v>
      </c>
      <c r="T51" s="298" t="n">
        <f aca="false">T16-T17-T18-T19-T20</f>
        <v>7903000000</v>
      </c>
      <c r="U51" s="298" t="n">
        <f aca="false">U16-U17-U18-U19-U20</f>
        <v>7737000000</v>
      </c>
      <c r="V51" s="298" t="n">
        <f aca="false">V16-V17-V18-V19-V20</f>
        <v>7965000000</v>
      </c>
    </row>
    <row r="52" customFormat="false" ht="15.75" hidden="false" customHeight="false" outlineLevel="0" collapsed="false">
      <c r="B52" s="58" t="s">
        <v>132</v>
      </c>
      <c r="F52" s="284" t="n">
        <f aca="false">F23-F24-F25</f>
        <v>0</v>
      </c>
      <c r="G52" s="284" t="n">
        <f aca="false">G23-G24-G25</f>
        <v>0</v>
      </c>
      <c r="H52" s="284" t="n">
        <f aca="false">H23-H24-H25</f>
        <v>0</v>
      </c>
      <c r="I52" s="284" t="n">
        <f aca="false">I23-I24-I25</f>
        <v>0</v>
      </c>
      <c r="J52" s="284" t="n">
        <f aca="false">J23-J24-J25</f>
        <v>0</v>
      </c>
      <c r="K52" s="284" t="n">
        <f aca="false">K23-K24-K25</f>
        <v>0</v>
      </c>
      <c r="L52" s="284" t="n">
        <f aca="false">L23-L24-L25</f>
        <v>0</v>
      </c>
      <c r="M52" s="284" t="n">
        <f aca="false">M23-M24-M25</f>
        <v>0</v>
      </c>
      <c r="N52" s="284" t="n">
        <f aca="false">N23-N24-N25</f>
        <v>0</v>
      </c>
      <c r="O52" s="284" t="n">
        <f aca="false">O23-O24-O25</f>
        <v>0</v>
      </c>
      <c r="P52" s="284" t="n">
        <f aca="false">P23-P24-P25</f>
        <v>1000000</v>
      </c>
      <c r="Q52" s="284" t="n">
        <f aca="false">Q23-Q24-Q25</f>
        <v>1000000</v>
      </c>
      <c r="R52" s="284" t="n">
        <f aca="false">R23-R24-R25</f>
        <v>0</v>
      </c>
      <c r="S52" s="284" t="n">
        <f aca="false">S23-S24-S25</f>
        <v>0</v>
      </c>
      <c r="T52" s="284" t="n">
        <f aca="false">T23-T24-T25</f>
        <v>0</v>
      </c>
      <c r="U52" s="284" t="n">
        <f aca="false">U23-U24-U25</f>
        <v>0</v>
      </c>
      <c r="V52" s="284" t="n">
        <f aca="false">V23-V24-V25</f>
        <v>-1000000</v>
      </c>
    </row>
    <row r="53" customFormat="false" ht="15.75" hidden="false" customHeight="false" outlineLevel="0" collapsed="false">
      <c r="B53" s="58" t="s">
        <v>134</v>
      </c>
      <c r="F53" s="284" t="n">
        <f aca="false">F27-F28-F33</f>
        <v>0</v>
      </c>
      <c r="G53" s="284" t="n">
        <f aca="false">G27-G28-G33</f>
        <v>-1000000</v>
      </c>
      <c r="H53" s="284" t="n">
        <f aca="false">H27-H28-H33</f>
        <v>0</v>
      </c>
      <c r="I53" s="284" t="n">
        <f aca="false">I27-I28-I33</f>
        <v>0</v>
      </c>
      <c r="J53" s="284" t="n">
        <f aca="false">J27-J28-J33</f>
        <v>1000000</v>
      </c>
      <c r="K53" s="284" t="n">
        <f aca="false">K27-K28-K33</f>
        <v>0</v>
      </c>
      <c r="L53" s="284" t="n">
        <f aca="false">L27-L28-L33</f>
        <v>0</v>
      </c>
      <c r="M53" s="284" t="n">
        <f aca="false">M27-M28-M33</f>
        <v>0</v>
      </c>
      <c r="N53" s="284" t="n">
        <f aca="false">N27-N28-N33</f>
        <v>0</v>
      </c>
      <c r="O53" s="284" t="n">
        <f aca="false">O27-O28-O33</f>
        <v>0</v>
      </c>
      <c r="P53" s="284" t="n">
        <f aca="false">P27-P28-P33</f>
        <v>0</v>
      </c>
      <c r="Q53" s="293" t="n">
        <f aca="false">Q27-Q28-Q33</f>
        <v>-886000000</v>
      </c>
      <c r="R53" s="284" t="n">
        <f aca="false">R27-R28-R33</f>
        <v>246000000</v>
      </c>
      <c r="S53" s="284" t="n">
        <f aca="false">S27-S28-S33</f>
        <v>411000000</v>
      </c>
      <c r="T53" s="284" t="n">
        <f aca="false">T27-T28-T33</f>
        <v>1000000</v>
      </c>
      <c r="U53" s="284" t="n">
        <f aca="false">U27-U28-U33</f>
        <v>0</v>
      </c>
      <c r="V53" s="284" t="n">
        <f aca="false">V27-V28-V33</f>
        <v>0</v>
      </c>
    </row>
    <row r="54" customFormat="false" ht="15.75" hidden="false" customHeight="false" outlineLevel="0" collapsed="false">
      <c r="B54" s="58" t="s">
        <v>333</v>
      </c>
      <c r="F54" s="300" t="n">
        <f aca="false">F28-F29-F30-F31-F32</f>
        <v>4468000000</v>
      </c>
      <c r="G54" s="300" t="n">
        <f aca="false">G28-G29-G30-G31-G32</f>
        <v>4581000000</v>
      </c>
      <c r="H54" s="300" t="n">
        <f aca="false">H28-H29-H30-H31-H32</f>
        <v>5149000000</v>
      </c>
      <c r="I54" s="300" t="n">
        <f aca="false">I28-I29-I30-I31-I32</f>
        <v>6171000000</v>
      </c>
      <c r="J54" s="284" t="n">
        <f aca="false">J28-J29-J30-J31-J32</f>
        <v>-1000000</v>
      </c>
      <c r="K54" s="284" t="n">
        <f aca="false">K28-K29-K30-K31-K32</f>
        <v>0</v>
      </c>
      <c r="L54" s="284" t="n">
        <f aca="false">L28-L29-L30-L31-L32</f>
        <v>0</v>
      </c>
      <c r="M54" s="284" t="n">
        <f aca="false">M28-M29-M30-M31-M32</f>
        <v>0</v>
      </c>
      <c r="N54" s="300" t="n">
        <f aca="false">N28-N29-N30-N31-N32</f>
        <v>17360000000</v>
      </c>
      <c r="O54" s="300" t="n">
        <f aca="false">O28-O29-O30-O31-O32</f>
        <v>15962000000</v>
      </c>
      <c r="P54" s="300" t="n">
        <f aca="false">P28-P29-P30-P31-P32</f>
        <v>16706000000</v>
      </c>
      <c r="Q54" s="300" t="n">
        <f aca="false">Q28-Q29-Q30-Q31-Q32</f>
        <v>15454000000</v>
      </c>
      <c r="R54" s="300" t="n">
        <f aca="false">R28-R29-R30-R31-R32</f>
        <v>15851000000</v>
      </c>
      <c r="S54" s="300" t="n">
        <f aca="false">S28-S29-S30-S31-S32</f>
        <v>19007000000</v>
      </c>
      <c r="T54" s="300" t="n">
        <f aca="false">T28-T29-T30-T31-T32</f>
        <v>21761000000</v>
      </c>
      <c r="U54" s="300" t="n">
        <f aca="false">U28-U29-U30-U31-U32</f>
        <v>23731000000</v>
      </c>
      <c r="V54" s="300" t="n">
        <f aca="false">V28-V29-V30-V31-V32</f>
        <v>26538000000</v>
      </c>
    </row>
    <row r="55" customFormat="false" ht="15.75" hidden="false" customHeight="false" outlineLevel="0" collapsed="false">
      <c r="B55" s="58" t="s">
        <v>137</v>
      </c>
      <c r="F55" s="284" t="n">
        <f aca="false">F38-F39-F44</f>
        <v>0</v>
      </c>
      <c r="G55" s="284" t="n">
        <f aca="false">G38-G39-G44</f>
        <v>1000000</v>
      </c>
      <c r="H55" s="284" t="n">
        <f aca="false">H38-H39-H44</f>
        <v>0</v>
      </c>
      <c r="I55" s="284" t="n">
        <f aca="false">I38-I39-I44</f>
        <v>1000000</v>
      </c>
      <c r="J55" s="284" t="n">
        <f aca="false">J38-J39-J44</f>
        <v>0</v>
      </c>
      <c r="K55" s="284" t="n">
        <f aca="false">K38-K39-K44</f>
        <v>0</v>
      </c>
      <c r="L55" s="284" t="n">
        <f aca="false">L38-L39-L44</f>
        <v>0</v>
      </c>
      <c r="M55" s="284" t="n">
        <f aca="false">M38-M39-M44</f>
        <v>0</v>
      </c>
      <c r="N55" s="284" t="n">
        <f aca="false">N38-N39-N44</f>
        <v>0</v>
      </c>
      <c r="O55" s="284" t="n">
        <f aca="false">O38-O39-O44</f>
        <v>0</v>
      </c>
      <c r="P55" s="284" t="n">
        <f aca="false">P38-P39-P44</f>
        <v>0</v>
      </c>
      <c r="Q55" s="284" t="n">
        <f aca="false">Q38-Q39-Q44</f>
        <v>0</v>
      </c>
      <c r="R55" s="284" t="n">
        <f aca="false">R38-R39-R44</f>
        <v>0</v>
      </c>
      <c r="S55" s="284" t="n">
        <f aca="false">S38-S39-S44</f>
        <v>0</v>
      </c>
      <c r="T55" s="284" t="n">
        <f aca="false">T38-T39-T44</f>
        <v>1000000</v>
      </c>
      <c r="U55" s="284" t="n">
        <f aca="false">U38-U39-U44</f>
        <v>0</v>
      </c>
      <c r="V55" s="284" t="n">
        <f aca="false">V38-V39-V44</f>
        <v>0</v>
      </c>
    </row>
    <row r="56" customFormat="false" ht="15.75" hidden="false" customHeight="false" outlineLevel="0" collapsed="false">
      <c r="B56" s="58" t="s">
        <v>909</v>
      </c>
      <c r="F56" s="284" t="n">
        <f aca="false">F39-F40-F41</f>
        <v>0</v>
      </c>
      <c r="G56" s="284" t="n">
        <f aca="false">G39-G40-G41</f>
        <v>-1000000</v>
      </c>
      <c r="H56" s="284" t="n">
        <f aca="false">H39-H40-H41</f>
        <v>0</v>
      </c>
      <c r="I56" s="284" t="n">
        <f aca="false">I39-I40-I41</f>
        <v>0</v>
      </c>
      <c r="J56" s="284" t="n">
        <f aca="false">J39-J40-J41</f>
        <v>-1000000</v>
      </c>
      <c r="K56" s="284" t="n">
        <f aca="false">K39-K40-K41</f>
        <v>0</v>
      </c>
      <c r="L56" s="284" t="n">
        <f aca="false">L39-L40-L41</f>
        <v>0</v>
      </c>
      <c r="M56" s="284" t="n">
        <f aca="false">M39-M40-M41</f>
        <v>0</v>
      </c>
      <c r="N56" s="284" t="n">
        <f aca="false">N39-N40-N41</f>
        <v>0</v>
      </c>
      <c r="O56" s="284" t="n">
        <f aca="false">O39-O40-O41</f>
        <v>-1000000</v>
      </c>
      <c r="P56" s="284" t="n">
        <f aca="false">P39-P40-P41</f>
        <v>0</v>
      </c>
      <c r="Q56" s="284" t="n">
        <f aca="false">Q39-Q40-Q41</f>
        <v>0</v>
      </c>
      <c r="R56" s="284" t="n">
        <f aca="false">R39-R40-R41</f>
        <v>0</v>
      </c>
      <c r="S56" s="284" t="n">
        <f aca="false">S39-S40-S41</f>
        <v>-1000000</v>
      </c>
      <c r="T56" s="284" t="n">
        <f aca="false">T39-T40-T41</f>
        <v>0</v>
      </c>
      <c r="U56" s="284" t="n">
        <f aca="false">U39-U40-U41</f>
        <v>0</v>
      </c>
      <c r="V56" s="284" t="n">
        <f aca="false">V39-V40-V41</f>
        <v>0</v>
      </c>
    </row>
    <row r="57" customFormat="false" ht="15.75" hidden="false" customHeight="false" outlineLevel="0" collapsed="false">
      <c r="B57" s="0"/>
      <c r="F57" s="0"/>
      <c r="G57" s="0"/>
      <c r="H57" s="0"/>
      <c r="I57" s="0"/>
      <c r="J57" s="0"/>
      <c r="K57" s="0"/>
      <c r="L57" s="0"/>
      <c r="M57" s="0"/>
      <c r="N57" s="0"/>
      <c r="O57" s="0"/>
      <c r="P57" s="0"/>
      <c r="Q57" s="0"/>
      <c r="R57" s="0"/>
      <c r="S57" s="0"/>
      <c r="T57" s="0"/>
      <c r="U57" s="0"/>
      <c r="V57" s="0"/>
    </row>
    <row r="58" customFormat="false" ht="15.75" hidden="false" customHeight="false" outlineLevel="0" collapsed="false">
      <c r="B58" s="0"/>
      <c r="F58" s="284"/>
      <c r="G58" s="0"/>
      <c r="H58" s="0"/>
      <c r="I58" s="0"/>
      <c r="J58" s="0"/>
      <c r="K58" s="0"/>
      <c r="L58" s="0"/>
      <c r="M58" s="0"/>
      <c r="N58" s="0"/>
      <c r="O58" s="0"/>
      <c r="P58" s="0"/>
      <c r="Q58" s="0"/>
      <c r="R58" s="0"/>
      <c r="S58" s="0"/>
      <c r="T58" s="0"/>
      <c r="U58" s="0"/>
      <c r="V58" s="0"/>
    </row>
    <row r="59" customFormat="false" ht="15.75" hidden="false" customHeight="false" outlineLevel="0" collapsed="false">
      <c r="B59" s="58" t="s">
        <v>139</v>
      </c>
      <c r="F59" s="58" t="n">
        <v>24293000000</v>
      </c>
      <c r="G59" s="58" t="n">
        <v>27540000000</v>
      </c>
      <c r="H59" s="58" t="n">
        <v>30410000000</v>
      </c>
      <c r="I59" s="58" t="n">
        <v>33979000000</v>
      </c>
      <c r="J59" s="58" t="n">
        <v>38393000000</v>
      </c>
      <c r="K59" s="58" t="n">
        <v>45068000000</v>
      </c>
      <c r="L59" s="58" t="n">
        <v>52102000000</v>
      </c>
      <c r="M59" s="58" t="n">
        <v>58000000000</v>
      </c>
      <c r="N59" s="58" t="n">
        <v>66869000000</v>
      </c>
      <c r="O59" s="58" t="n">
        <v>79196000000</v>
      </c>
      <c r="P59" s="58" t="n">
        <v>92684000000</v>
      </c>
      <c r="Q59" s="284" t="n">
        <v>106135000000</v>
      </c>
      <c r="R59" s="284" t="n">
        <v>122011000000</v>
      </c>
      <c r="S59" s="284" t="n">
        <v>141198000000</v>
      </c>
      <c r="T59" s="284" t="n">
        <v>163170000000</v>
      </c>
      <c r="U59" s="284" t="n">
        <v>188028000000</v>
      </c>
      <c r="V59" s="284" t="n">
        <v>221338000000</v>
      </c>
    </row>
    <row r="60" customFormat="false" ht="15.75" hidden="false" customHeight="false" outlineLevel="0" collapsed="false">
      <c r="B60" s="58" t="s">
        <v>140</v>
      </c>
      <c r="F60" s="58" t="n">
        <f aca="false">(F6/F59)*100</f>
        <v>36.4261309842341</v>
      </c>
      <c r="G60" s="58" t="n">
        <f aca="false">(G6/G59)*100</f>
        <v>25.6136528685548</v>
      </c>
      <c r="H60" s="58" t="n">
        <f aca="false">(H6/H59)*100</f>
        <v>34.268332785268</v>
      </c>
      <c r="I60" s="58" t="n">
        <f aca="false">(I6/I59)*100</f>
        <v>30.7219164778245</v>
      </c>
      <c r="J60" s="58" t="n">
        <f aca="false">(J6/J59)*100</f>
        <v>34.7146615268408</v>
      </c>
      <c r="K60" s="58" t="n">
        <f aca="false">(K6/K59)*100</f>
        <v>35.6860743764977</v>
      </c>
      <c r="L60" s="58" t="n">
        <f aca="false">(L6/L59)*100</f>
        <v>35.0888641510882</v>
      </c>
      <c r="M60" s="58" t="n">
        <f aca="false">(M6/M59)*100</f>
        <v>35.5586206896552</v>
      </c>
      <c r="N60" s="58" t="n">
        <f aca="false">(N6/N59)*100</f>
        <v>46.3443449131885</v>
      </c>
      <c r="O60" s="58" t="n">
        <f aca="false">(O6/O59)*100</f>
        <v>35.5725036618011</v>
      </c>
      <c r="P60" s="58" t="n">
        <f aca="false">(P6/P59)*100</f>
        <v>35.4494842691295</v>
      </c>
      <c r="Q60" s="58" t="n">
        <f aca="false">(Q6/Q59)*100</f>
        <v>28.8839685306449</v>
      </c>
      <c r="R60" s="58" t="n">
        <f aca="false">(R6/R59)*100</f>
        <v>30.9963855717927</v>
      </c>
      <c r="S60" s="58" t="n">
        <f aca="false">(S6/S59)*100</f>
        <v>25.6597118939362</v>
      </c>
      <c r="T60" s="58" t="n">
        <f aca="false">(T6/T59)*100</f>
        <v>26.7402095973525</v>
      </c>
      <c r="U60" s="58" t="n">
        <f aca="false">(U6/U59)*100</f>
        <v>22.1828663816027</v>
      </c>
      <c r="V60" s="58" t="n">
        <f aca="false">(V6/V59)*100</f>
        <v>22.0106804977003</v>
      </c>
    </row>
    <row r="61" customFormat="false" ht="15.75" hidden="false" customHeight="false" outlineLevel="0" collapsed="false">
      <c r="B61" s="58" t="s">
        <v>141</v>
      </c>
      <c r="F61" s="58" t="n">
        <f aca="false">(F26/F59)*100</f>
        <v>41.3822911949944</v>
      </c>
      <c r="G61" s="58" t="n">
        <f aca="false">(G26/G59)*100</f>
        <v>36.1111111111111</v>
      </c>
      <c r="H61" s="58" t="n">
        <f aca="false">(H26/H59)*100</f>
        <v>32.4399868464321</v>
      </c>
      <c r="I61" s="58" t="n">
        <f aca="false">(I26/I59)*100</f>
        <v>37.9440242502722</v>
      </c>
      <c r="J61" s="58" t="n">
        <f aca="false">(J26/J59)*100</f>
        <v>35.8685176985388</v>
      </c>
      <c r="K61" s="58" t="n">
        <f aca="false">(K26/K59)*100</f>
        <v>35.0470400284015</v>
      </c>
      <c r="L61" s="58" t="n">
        <f aca="false">(L26/L59)*100</f>
        <v>34.6723734213658</v>
      </c>
      <c r="M61" s="58" t="n">
        <f aca="false">(M26/M59)*100</f>
        <v>33.2931034482759</v>
      </c>
      <c r="N61" s="58" t="n">
        <f aca="false">(N26/N59)*100</f>
        <v>44.6978420493801</v>
      </c>
      <c r="O61" s="58" t="n">
        <f aca="false">(O26/O59)*100</f>
        <v>37.681196020001</v>
      </c>
      <c r="P61" s="58" t="n">
        <f aca="false">(P26/P59)*100</f>
        <v>36.4744724008459</v>
      </c>
      <c r="Q61" s="58" t="n">
        <f aca="false">(Q26/Q59)*100</f>
        <v>32.8845338484006</v>
      </c>
      <c r="R61" s="58" t="n">
        <f aca="false">(R26/R59)*100</f>
        <v>27.4753915630558</v>
      </c>
      <c r="S61" s="58" t="n">
        <f aca="false">(S26/S59)*100</f>
        <v>24.3162084448788</v>
      </c>
      <c r="T61" s="58" t="n">
        <f aca="false">(T26/T59)*100</f>
        <v>26.2266347980634</v>
      </c>
      <c r="U61" s="58" t="n">
        <f aca="false">(U26/U59)*100</f>
        <v>23.1970770310805</v>
      </c>
      <c r="V61" s="58" t="n">
        <f aca="false">(V26/V59)*100</f>
        <v>21.4802699943073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X8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AD14" activeCellId="0" sqref="AD14"/>
    </sheetView>
  </sheetViews>
  <sheetFormatPr defaultRowHeight="15"/>
  <cols>
    <col collapsed="false" hidden="false" max="1" min="1" style="0" width="26.5918367346939"/>
    <col collapsed="false" hidden="false" max="2" min="2" style="0" width="45.7602040816327"/>
    <col collapsed="false" hidden="false" max="3" min="3" style="0" width="22.1377551020408"/>
    <col collapsed="false" hidden="false" max="4" min="4" style="0" width="14.5816326530612"/>
    <col collapsed="false" hidden="false" max="5" min="5" style="0" width="14.7142857142857"/>
    <col collapsed="false" hidden="false" max="7" min="6" style="0" width="14.5816326530612"/>
    <col collapsed="false" hidden="false" max="9" min="8" style="0" width="16.6020408163265"/>
    <col collapsed="false" hidden="false" max="11" min="10" style="0" width="19.5714285714286"/>
    <col collapsed="false" hidden="false" max="19" min="12" style="0" width="19.7091836734694"/>
    <col collapsed="false" hidden="false" max="24" min="20" style="0" width="17.280612244898"/>
    <col collapsed="false" hidden="false" max="1025" min="25" style="0" width="8.50510204081633"/>
  </cols>
  <sheetData>
    <row r="1" customFormat="false" ht="15" hidden="false" customHeight="false" outlineLevel="0" collapsed="false">
      <c r="A1" s="1" t="s">
        <v>910</v>
      </c>
      <c r="B1" s="2" t="s">
        <v>911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912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29</v>
      </c>
      <c r="R5" s="4" t="s">
        <v>29</v>
      </c>
      <c r="S5" s="4" t="s">
        <v>31</v>
      </c>
      <c r="T5" s="4" t="s">
        <v>31</v>
      </c>
      <c r="U5" s="4" t="s">
        <v>31</v>
      </c>
      <c r="V5" s="4" t="s">
        <v>31</v>
      </c>
      <c r="W5" s="4" t="s">
        <v>31</v>
      </c>
      <c r="X5" s="4" t="s">
        <v>31</v>
      </c>
    </row>
    <row r="6" s="13" customFormat="true" ht="15" hidden="false" customHeight="false" outlineLevel="0" collapsed="false">
      <c r="A6" s="13" t="s">
        <v>32</v>
      </c>
      <c r="B6" s="63" t="s">
        <v>35</v>
      </c>
      <c r="C6" s="63" t="s">
        <v>34</v>
      </c>
      <c r="E6" s="112" t="n">
        <f aca="false">E7+E18</f>
        <v>13793000000</v>
      </c>
      <c r="F6" s="112" t="n">
        <f aca="false">F7+F18</f>
        <v>14377000000</v>
      </c>
      <c r="G6" s="112" t="n">
        <f aca="false">G7+G18</f>
        <v>15113000000</v>
      </c>
      <c r="H6" s="112" t="n">
        <f aca="false">H7+H18</f>
        <v>18973000000</v>
      </c>
      <c r="I6" s="112" t="n">
        <f aca="false">I7+I18</f>
        <v>24302000000</v>
      </c>
      <c r="J6" s="112" t="n">
        <f aca="false">J7+J18</f>
        <v>31473200000</v>
      </c>
      <c r="K6" s="112" t="n">
        <f aca="false">K7+K18</f>
        <v>35445000000</v>
      </c>
      <c r="L6" s="112" t="n">
        <f aca="false">L7+L18</f>
        <v>46829272000</v>
      </c>
      <c r="M6" s="112" t="n">
        <f aca="false">M7+M18</f>
        <v>43568600000</v>
      </c>
      <c r="N6" s="112" t="n">
        <f aca="false">N7+N18</f>
        <v>45782800000</v>
      </c>
      <c r="O6" s="112" t="n">
        <f aca="false">O7+O18</f>
        <v>60164400000</v>
      </c>
      <c r="P6" s="112" t="n">
        <f aca="false">P7+P18</f>
        <v>70948800000</v>
      </c>
      <c r="Q6" s="112" t="n">
        <f aca="false">Q7+Q18</f>
        <v>82852900000</v>
      </c>
      <c r="R6" s="112" t="n">
        <f aca="false">R7+R18</f>
        <v>90972000000</v>
      </c>
      <c r="S6" s="112" t="n">
        <f aca="false">S7+S18</f>
        <v>80995200000</v>
      </c>
      <c r="T6" s="112" t="n">
        <f aca="false">T7+T18</f>
        <v>79035900000</v>
      </c>
      <c r="U6" s="112" t="n">
        <f aca="false">U7+U18</f>
        <v>85444600000</v>
      </c>
      <c r="V6" s="112" t="n">
        <f aca="false">V7+V18</f>
        <v>93217600000</v>
      </c>
      <c r="W6" s="112" t="n">
        <f aca="false">W7+W18</f>
        <v>101948000000</v>
      </c>
      <c r="X6" s="112" t="n">
        <f aca="false">X7+X18</f>
        <v>110421600000</v>
      </c>
    </row>
    <row r="7" s="38" customFormat="true" ht="15" hidden="false" customHeight="false" outlineLevel="0" collapsed="false">
      <c r="A7" s="38" t="s">
        <v>35</v>
      </c>
      <c r="B7" s="157" t="s">
        <v>913</v>
      </c>
      <c r="C7" s="20" t="s">
        <v>37</v>
      </c>
      <c r="E7" s="112" t="n">
        <f aca="false">E9+E19</f>
        <v>12492000000</v>
      </c>
      <c r="F7" s="112" t="n">
        <f aca="false">F9+F19</f>
        <v>13098000000</v>
      </c>
      <c r="G7" s="112" t="n">
        <f aca="false">G9+G19</f>
        <v>13316000000</v>
      </c>
      <c r="H7" s="112" t="n">
        <f aca="false">H9+H19</f>
        <v>17229000000</v>
      </c>
      <c r="I7" s="112" t="n">
        <f aca="false">I9+I19</f>
        <v>22651000000</v>
      </c>
      <c r="J7" s="112" t="n">
        <f aca="false">J9+J19</f>
        <v>29781200000</v>
      </c>
      <c r="K7" s="112" t="n">
        <f aca="false">K9+K19</f>
        <v>33750000000</v>
      </c>
      <c r="L7" s="112" t="n">
        <f aca="false">L9+L19</f>
        <v>45380944000</v>
      </c>
      <c r="M7" s="112" t="n">
        <f aca="false">M9+M19</f>
        <v>42108200000</v>
      </c>
      <c r="N7" s="112" t="n">
        <f aca="false">N9+N19</f>
        <v>44265900000</v>
      </c>
      <c r="O7" s="112" t="n">
        <f aca="false">O9+O19</f>
        <v>58834800000</v>
      </c>
      <c r="P7" s="112" t="n">
        <f aca="false">P9+P19</f>
        <v>69638400000</v>
      </c>
      <c r="Q7" s="112" t="n">
        <f aca="false">Q9+Q19</f>
        <v>82217200000</v>
      </c>
      <c r="R7" s="112" t="n">
        <f aca="false">R9+R19</f>
        <v>90288000000</v>
      </c>
      <c r="S7" s="112" t="n">
        <f aca="false">S9+S19</f>
        <v>80304900000</v>
      </c>
      <c r="T7" s="112" t="n">
        <f aca="false">T9+T19</f>
        <v>78310800000</v>
      </c>
      <c r="U7" s="112" t="n">
        <f aca="false">U9+U19</f>
        <v>84920400000</v>
      </c>
      <c r="V7" s="112" t="n">
        <f aca="false">V9+V19</f>
        <v>92649200000</v>
      </c>
      <c r="W7" s="112" t="n">
        <f aca="false">W9+W19</f>
        <v>101332000000</v>
      </c>
      <c r="X7" s="112" t="n">
        <f aca="false">X9+X19</f>
        <v>109754400000</v>
      </c>
    </row>
    <row r="8" customFormat="false" ht="15" hidden="false" customHeight="false" outlineLevel="0" collapsed="false">
      <c r="B8" s="49" t="s">
        <v>914</v>
      </c>
      <c r="C8" s="49"/>
      <c r="D8" s="4"/>
      <c r="E8" s="99" t="n">
        <v>12142000000</v>
      </c>
      <c r="F8" s="99" t="n">
        <v>12592000000</v>
      </c>
      <c r="G8" s="99" t="n">
        <v>13100000000</v>
      </c>
      <c r="H8" s="99" t="n">
        <v>16646000000</v>
      </c>
      <c r="I8" s="99" t="n">
        <v>21836000000</v>
      </c>
      <c r="J8" s="99" t="n">
        <v>28381000000</v>
      </c>
      <c r="K8" s="99" t="n">
        <v>32052000000</v>
      </c>
      <c r="L8" s="74" t="n">
        <f aca="false">L9+L19</f>
        <v>45380944000</v>
      </c>
      <c r="M8" s="74" t="n">
        <f aca="false">M9+M19</f>
        <v>42108200000</v>
      </c>
      <c r="N8" s="74" t="n">
        <f aca="false">N9+N19</f>
        <v>44265900000</v>
      </c>
      <c r="O8" s="74" t="n">
        <f aca="false">O9+O19</f>
        <v>58834800000</v>
      </c>
      <c r="P8" s="74" t="n">
        <f aca="false">P9+P19</f>
        <v>69638400000</v>
      </c>
      <c r="Q8" s="74" t="n">
        <f aca="false">Q9+Q19</f>
        <v>82217200000</v>
      </c>
      <c r="R8" s="74" t="n">
        <f aca="false">R9+R19</f>
        <v>90288000000</v>
      </c>
      <c r="S8" s="74" t="n">
        <f aca="false">S9+S19</f>
        <v>80304900000</v>
      </c>
      <c r="T8" s="74" t="n">
        <f aca="false">T9+T19</f>
        <v>78310800000</v>
      </c>
      <c r="U8" s="74" t="n">
        <f aca="false">U9+U19</f>
        <v>84920400000</v>
      </c>
      <c r="V8" s="74" t="n">
        <f aca="false">V9+V19</f>
        <v>92649200000</v>
      </c>
      <c r="W8" s="74" t="n">
        <f aca="false">W9+W19</f>
        <v>101332000000</v>
      </c>
      <c r="X8" s="74" t="n">
        <f aca="false">X9+X19</f>
        <v>109754400000</v>
      </c>
    </row>
    <row r="9" customFormat="false" ht="15" hidden="false" customHeight="false" outlineLevel="0" collapsed="false">
      <c r="A9" s="0" t="s">
        <v>38</v>
      </c>
      <c r="B9" s="47" t="s">
        <v>342</v>
      </c>
      <c r="C9" s="49" t="s">
        <v>40</v>
      </c>
      <c r="D9" s="4"/>
      <c r="E9" s="99" t="n">
        <v>9619000000</v>
      </c>
      <c r="F9" s="99" t="n">
        <v>10079000000</v>
      </c>
      <c r="G9" s="99" t="n">
        <v>11005000000</v>
      </c>
      <c r="H9" s="99" t="n">
        <v>14319000000</v>
      </c>
      <c r="I9" s="99" t="n">
        <v>19370000000</v>
      </c>
      <c r="J9" s="99" t="n">
        <v>25524000000</v>
      </c>
      <c r="K9" s="99" t="n">
        <v>28659000000</v>
      </c>
      <c r="L9" s="74" t="n">
        <v>34397790000</v>
      </c>
      <c r="M9" s="74" t="n">
        <v>32737300000</v>
      </c>
      <c r="N9" s="74" t="n">
        <v>36267700000</v>
      </c>
      <c r="O9" s="301" t="n">
        <v>48031800000</v>
      </c>
      <c r="P9" s="301" t="n">
        <v>59529600000</v>
      </c>
      <c r="Q9" s="301" t="n">
        <v>71410300000</v>
      </c>
      <c r="R9" s="301" t="n">
        <v>76836000000</v>
      </c>
      <c r="S9" s="301" t="n">
        <v>70410600000</v>
      </c>
      <c r="T9" s="4" t="n">
        <v>68642800000</v>
      </c>
      <c r="U9" s="4" t="n">
        <v>74174300000</v>
      </c>
      <c r="V9" s="4" t="n">
        <v>80428600000</v>
      </c>
      <c r="W9" s="4" t="n">
        <v>87472000000</v>
      </c>
      <c r="X9" s="4" t="n">
        <v>94742400000</v>
      </c>
    </row>
    <row r="10" customFormat="false" ht="15" hidden="false" customHeight="false" outlineLevel="0" collapsed="false">
      <c r="B10" s="47" t="s">
        <v>915</v>
      </c>
      <c r="C10" s="49"/>
      <c r="D10" s="4"/>
      <c r="E10" s="99" t="n">
        <v>2719000000</v>
      </c>
      <c r="F10" s="99" t="n">
        <v>2610000000</v>
      </c>
      <c r="G10" s="99" t="n">
        <v>2831000000</v>
      </c>
      <c r="H10" s="99"/>
      <c r="I10" s="99"/>
      <c r="J10" s="99"/>
      <c r="K10" s="99"/>
      <c r="L10" s="74"/>
      <c r="M10" s="74"/>
      <c r="N10" s="74"/>
      <c r="O10" s="74"/>
      <c r="P10" s="74"/>
      <c r="Q10" s="74"/>
      <c r="R10" s="74"/>
      <c r="S10" s="74"/>
      <c r="T10" s="4"/>
      <c r="U10" s="4"/>
      <c r="V10" s="4"/>
      <c r="W10" s="4"/>
      <c r="X10" s="4"/>
    </row>
    <row r="11" customFormat="false" ht="15" hidden="false" customHeight="false" outlineLevel="0" collapsed="false">
      <c r="A11" s="47" t="s">
        <v>916</v>
      </c>
      <c r="B11" s="47" t="s">
        <v>917</v>
      </c>
      <c r="C11" s="3" t="s">
        <v>516</v>
      </c>
      <c r="D11" s="4"/>
      <c r="E11" s="99" t="n">
        <f aca="false">E10-E12</f>
        <v>1305000000</v>
      </c>
      <c r="F11" s="99" t="n">
        <f aca="false">F10-F12</f>
        <v>1310000000</v>
      </c>
      <c r="G11" s="99" t="n">
        <f aca="false">G10-G12</f>
        <v>1068000000</v>
      </c>
      <c r="H11" s="99"/>
      <c r="I11" s="99"/>
      <c r="J11" s="99"/>
      <c r="K11" s="99"/>
      <c r="L11" s="74"/>
      <c r="M11" s="74"/>
      <c r="N11" s="74"/>
      <c r="O11" s="74"/>
      <c r="P11" s="74"/>
      <c r="Q11" s="74"/>
      <c r="R11" s="74"/>
      <c r="S11" s="74"/>
      <c r="T11" s="4"/>
      <c r="U11" s="4"/>
      <c r="V11" s="4"/>
      <c r="W11" s="4"/>
      <c r="X11" s="4"/>
    </row>
    <row r="12" customFormat="false" ht="15" hidden="false" customHeight="false" outlineLevel="0" collapsed="false">
      <c r="A12" s="191" t="s">
        <v>918</v>
      </c>
      <c r="B12" s="191" t="s">
        <v>919</v>
      </c>
      <c r="C12" s="3" t="s">
        <v>516</v>
      </c>
      <c r="D12" s="4"/>
      <c r="E12" s="99" t="n">
        <v>1414000000</v>
      </c>
      <c r="F12" s="99" t="n">
        <v>1300000000</v>
      </c>
      <c r="G12" s="99" t="n">
        <v>1763000000</v>
      </c>
      <c r="H12" s="99" t="n">
        <v>2333000000</v>
      </c>
      <c r="I12" s="99" t="n">
        <v>5019000000</v>
      </c>
      <c r="J12" s="99" t="n">
        <v>8645000000</v>
      </c>
      <c r="K12" s="99" t="n">
        <v>9266000000</v>
      </c>
      <c r="L12" s="74" t="n">
        <v>10258990000</v>
      </c>
      <c r="M12" s="74" t="n">
        <v>10101100000</v>
      </c>
      <c r="N12" s="74" t="n">
        <v>10618300000</v>
      </c>
      <c r="O12" s="74" t="n">
        <v>13794600000</v>
      </c>
      <c r="P12" s="74" t="n">
        <v>19281600000</v>
      </c>
      <c r="Q12" s="74" t="n">
        <v>24368500000</v>
      </c>
      <c r="R12" s="74" t="n">
        <v>24624000000</v>
      </c>
      <c r="S12" s="74" t="n">
        <v>16797300000</v>
      </c>
      <c r="T12" s="4" t="n">
        <v>13293500000</v>
      </c>
      <c r="U12" s="4" t="n">
        <v>14939700000</v>
      </c>
      <c r="V12" s="4" t="n">
        <v>16767800000</v>
      </c>
      <c r="W12" s="4" t="n">
        <v>18172000000</v>
      </c>
      <c r="X12" s="4" t="n">
        <v>19682400000</v>
      </c>
    </row>
    <row r="13" customFormat="false" ht="15" hidden="false" customHeight="false" outlineLevel="0" collapsed="false">
      <c r="A13" s="191" t="s">
        <v>920</v>
      </c>
      <c r="B13" s="191" t="s">
        <v>921</v>
      </c>
      <c r="C13" s="3" t="s">
        <v>516</v>
      </c>
      <c r="D13" s="4"/>
      <c r="E13" s="99" t="n">
        <v>1824000000</v>
      </c>
      <c r="F13" s="99" t="n">
        <v>1887000000</v>
      </c>
      <c r="G13" s="99" t="n">
        <v>1922000000</v>
      </c>
      <c r="H13" s="99" t="n">
        <v>2475000000</v>
      </c>
      <c r="I13" s="99" t="n">
        <v>3254000000</v>
      </c>
      <c r="J13" s="99" t="n">
        <v>4357000000</v>
      </c>
      <c r="K13" s="99" t="n">
        <v>3901000000</v>
      </c>
      <c r="L13" s="74" t="n">
        <v>5431230000</v>
      </c>
      <c r="M13" s="74" t="n">
        <v>5719900000</v>
      </c>
      <c r="N13" s="74" t="n">
        <v>6343400000</v>
      </c>
      <c r="O13" s="74" t="n">
        <v>9141000000</v>
      </c>
      <c r="P13" s="74" t="n">
        <v>10670400000</v>
      </c>
      <c r="Q13" s="74" t="n">
        <v>12714000000</v>
      </c>
      <c r="R13" s="74" t="n">
        <v>14136000000</v>
      </c>
      <c r="S13" s="74" t="n">
        <v>14036100000</v>
      </c>
      <c r="T13" s="4" t="n">
        <v>14743700000</v>
      </c>
      <c r="U13" s="4" t="n">
        <v>15988100000</v>
      </c>
      <c r="V13" s="4" t="n">
        <v>17052000000</v>
      </c>
      <c r="W13" s="4" t="n">
        <v>18480000000</v>
      </c>
      <c r="X13" s="4" t="n">
        <v>20016000000</v>
      </c>
    </row>
    <row r="14" customFormat="false" ht="15" hidden="false" customHeight="false" outlineLevel="0" collapsed="false">
      <c r="B14" s="191" t="s">
        <v>922</v>
      </c>
      <c r="C14" s="49"/>
      <c r="D14" s="4"/>
      <c r="E14" s="150"/>
      <c r="F14" s="150"/>
      <c r="G14" s="150"/>
      <c r="H14" s="150"/>
      <c r="I14" s="150"/>
      <c r="J14" s="99" t="n">
        <v>2884000000</v>
      </c>
      <c r="K14" s="99" t="n">
        <v>3141000000</v>
      </c>
      <c r="L14" s="74" t="n">
        <v>4465678000</v>
      </c>
      <c r="M14" s="74" t="n">
        <v>4868000000</v>
      </c>
      <c r="N14" s="74" t="n">
        <v>5240200000</v>
      </c>
      <c r="O14" s="74" t="n">
        <v>7645200000</v>
      </c>
      <c r="P14" s="74" t="n">
        <v>9360000000</v>
      </c>
      <c r="Q14" s="74" t="n">
        <v>11230700000</v>
      </c>
      <c r="R14" s="74" t="n">
        <v>12312000000</v>
      </c>
      <c r="S14" s="74" t="n">
        <v>12425400000</v>
      </c>
      <c r="T14" s="4" t="n">
        <v>13051800000</v>
      </c>
      <c r="U14" s="4" t="n">
        <v>14153400000</v>
      </c>
      <c r="V14" s="4" t="n">
        <v>15346800000</v>
      </c>
      <c r="W14" s="4" t="n">
        <v>16632000000</v>
      </c>
      <c r="X14" s="4" t="n">
        <v>18014400000</v>
      </c>
    </row>
    <row r="15" customFormat="false" ht="15" hidden="false" customHeight="false" outlineLevel="0" collapsed="false">
      <c r="A15" s="191" t="s">
        <v>923</v>
      </c>
      <c r="B15" s="191" t="s">
        <v>924</v>
      </c>
      <c r="C15" s="3" t="s">
        <v>516</v>
      </c>
      <c r="D15" s="4"/>
      <c r="E15" s="99" t="n">
        <v>5076000000</v>
      </c>
      <c r="F15" s="99" t="n">
        <v>5582000000</v>
      </c>
      <c r="G15" s="99" t="n">
        <v>6252000000</v>
      </c>
      <c r="H15" s="99" t="n">
        <v>9511000000</v>
      </c>
      <c r="I15" s="99" t="n">
        <v>11097000000</v>
      </c>
      <c r="J15" s="99" t="n">
        <v>12522000000</v>
      </c>
      <c r="K15" s="99" t="n">
        <v>15492000000</v>
      </c>
      <c r="L15" s="74" t="n">
        <v>18707570000</v>
      </c>
      <c r="M15" s="74" t="n">
        <v>16916300000</v>
      </c>
      <c r="N15" s="74" t="n">
        <v>19306000000</v>
      </c>
      <c r="O15" s="74" t="n">
        <v>25262400000</v>
      </c>
      <c r="P15" s="74" t="n">
        <v>29390400000</v>
      </c>
      <c r="Q15" s="74" t="n">
        <v>34327800000</v>
      </c>
      <c r="R15" s="74" t="n">
        <v>38076000000</v>
      </c>
      <c r="S15" s="74" t="n">
        <v>39577200000</v>
      </c>
      <c r="T15" s="4" t="n">
        <v>40363900000</v>
      </c>
      <c r="U15" s="4" t="n">
        <v>43246500000</v>
      </c>
      <c r="V15" s="4" t="n">
        <v>46608800000</v>
      </c>
      <c r="W15" s="4" t="n">
        <v>50820000000</v>
      </c>
      <c r="X15" s="4" t="n">
        <v>55044000000</v>
      </c>
    </row>
    <row r="16" customFormat="false" ht="15" hidden="false" customHeight="false" outlineLevel="0" collapsed="false">
      <c r="B16" s="191" t="s">
        <v>925</v>
      </c>
      <c r="C16" s="49"/>
      <c r="D16" s="4"/>
      <c r="E16" s="150"/>
      <c r="F16" s="150"/>
      <c r="G16" s="150"/>
      <c r="H16" s="150"/>
      <c r="I16" s="150"/>
      <c r="J16" s="99" t="n">
        <v>6252000000</v>
      </c>
      <c r="K16" s="99" t="n">
        <v>7274000000</v>
      </c>
      <c r="L16" s="74" t="n">
        <v>8931356000</v>
      </c>
      <c r="M16" s="74" t="n">
        <v>8519000000</v>
      </c>
      <c r="N16" s="74" t="n">
        <v>9928800000</v>
      </c>
      <c r="O16" s="74" t="n">
        <v>13462200000</v>
      </c>
      <c r="P16" s="74" t="n">
        <v>16286400000</v>
      </c>
      <c r="Q16" s="74" t="n">
        <v>19071000000</v>
      </c>
      <c r="R16" s="74" t="n">
        <v>20520000000</v>
      </c>
      <c r="S16" s="74" t="n">
        <v>20709000000</v>
      </c>
      <c r="T16" s="4" t="n">
        <v>20786200000</v>
      </c>
      <c r="U16" s="4" t="n">
        <v>22016400000</v>
      </c>
      <c r="V16" s="4" t="n">
        <v>23872800000</v>
      </c>
      <c r="W16" s="4" t="n">
        <v>25872000000</v>
      </c>
      <c r="X16" s="4" t="n">
        <v>28356000000</v>
      </c>
    </row>
    <row r="17" customFormat="false" ht="15" hidden="false" customHeight="false" outlineLevel="0" collapsed="false">
      <c r="B17" s="191" t="s">
        <v>926</v>
      </c>
      <c r="C17" s="49"/>
      <c r="D17" s="4"/>
      <c r="E17" s="150"/>
      <c r="F17" s="150"/>
      <c r="G17" s="150"/>
      <c r="H17" s="150"/>
      <c r="I17" s="150"/>
      <c r="J17" s="99" t="n">
        <v>2000000000</v>
      </c>
      <c r="K17" s="99" t="n">
        <v>2383000000</v>
      </c>
      <c r="L17" s="74" t="n">
        <v>2534574000</v>
      </c>
      <c r="M17" s="74" t="n">
        <v>1825500000</v>
      </c>
      <c r="N17" s="74" t="n">
        <v>2206400000</v>
      </c>
      <c r="O17" s="74" t="n">
        <v>2493000000</v>
      </c>
      <c r="P17" s="74" t="n">
        <v>2433600000</v>
      </c>
      <c r="Q17" s="74" t="n">
        <v>2754700000</v>
      </c>
      <c r="R17" s="74" t="n">
        <v>2964000000</v>
      </c>
      <c r="S17" s="74" t="n">
        <v>2991300000</v>
      </c>
      <c r="T17" s="4" t="n">
        <v>3383800000</v>
      </c>
      <c r="U17" s="4" t="n">
        <v>3669400000</v>
      </c>
      <c r="V17" s="4" t="n">
        <v>3978800000</v>
      </c>
      <c r="W17" s="4" t="n">
        <v>4312000000</v>
      </c>
      <c r="X17" s="4" t="n">
        <v>4670400000</v>
      </c>
    </row>
    <row r="18" s="13" customFormat="true" ht="15" hidden="false" customHeight="false" outlineLevel="0" collapsed="false">
      <c r="A18" s="63" t="s">
        <v>52</v>
      </c>
      <c r="B18" s="63" t="s">
        <v>52</v>
      </c>
      <c r="C18" s="20" t="s">
        <v>37</v>
      </c>
      <c r="E18" s="99" t="n">
        <v>1301000000</v>
      </c>
      <c r="F18" s="99" t="n">
        <v>1279000000</v>
      </c>
      <c r="G18" s="99" t="n">
        <v>1797000000</v>
      </c>
      <c r="H18" s="99" t="n">
        <v>1744000000</v>
      </c>
      <c r="I18" s="99" t="n">
        <v>1651000000</v>
      </c>
      <c r="J18" s="111" t="n">
        <v>1692000000</v>
      </c>
      <c r="K18" s="111" t="n">
        <v>1695000000</v>
      </c>
      <c r="L18" s="67" t="n">
        <v>1448328000</v>
      </c>
      <c r="M18" s="67" t="n">
        <v>1460400000</v>
      </c>
      <c r="N18" s="67" t="n">
        <v>1516900000</v>
      </c>
      <c r="O18" s="67" t="n">
        <v>1329600000</v>
      </c>
      <c r="P18" s="67" t="n">
        <v>1310400000</v>
      </c>
      <c r="Q18" s="67" t="n">
        <v>635700000</v>
      </c>
      <c r="R18" s="67" t="n">
        <v>684000000</v>
      </c>
      <c r="S18" s="67" t="n">
        <v>690300000</v>
      </c>
      <c r="T18" s="13" t="n">
        <v>725100000</v>
      </c>
      <c r="U18" s="13" t="n">
        <v>524200000</v>
      </c>
      <c r="V18" s="13" t="n">
        <v>568400000</v>
      </c>
      <c r="W18" s="13" t="n">
        <v>616000000</v>
      </c>
      <c r="X18" s="13" t="n">
        <v>667200000</v>
      </c>
    </row>
    <row r="19" customFormat="false" ht="15" hidden="false" customHeight="false" outlineLevel="0" collapsed="false">
      <c r="A19" s="49" t="s">
        <v>524</v>
      </c>
      <c r="B19" s="49" t="s">
        <v>927</v>
      </c>
      <c r="C19" s="49" t="s">
        <v>40</v>
      </c>
      <c r="D19" s="4"/>
      <c r="E19" s="153" t="n">
        <f aca="false">E20+E21+E22+E23</f>
        <v>2873000000</v>
      </c>
      <c r="F19" s="153" t="n">
        <f aca="false">F20+F21+F22+F23</f>
        <v>3019000000</v>
      </c>
      <c r="G19" s="153" t="n">
        <f aca="false">G20+G21+G22+G23</f>
        <v>2311000000</v>
      </c>
      <c r="H19" s="153" t="n">
        <f aca="false">H20+H21+H22+H23</f>
        <v>2910000000</v>
      </c>
      <c r="I19" s="153" t="n">
        <f aca="false">I20+I21+I22+I23</f>
        <v>3281000000</v>
      </c>
      <c r="J19" s="153" t="n">
        <f aca="false">J20+J21+J22+J23</f>
        <v>4257200000</v>
      </c>
      <c r="K19" s="153" t="n">
        <f aca="false">K20+K21+K22+K23</f>
        <v>5091000000</v>
      </c>
      <c r="L19" s="74" t="n">
        <v>10983154000</v>
      </c>
      <c r="M19" s="150" t="n">
        <v>9370900000</v>
      </c>
      <c r="N19" s="150" t="n">
        <v>7998200000</v>
      </c>
      <c r="O19" s="150" t="n">
        <v>10803000000</v>
      </c>
      <c r="P19" s="150" t="n">
        <v>10108800000</v>
      </c>
      <c r="Q19" s="74" t="n">
        <v>10806900000</v>
      </c>
      <c r="R19" s="74" t="n">
        <v>13452000000</v>
      </c>
      <c r="S19" s="150" t="n">
        <v>9894300000</v>
      </c>
      <c r="T19" s="4" t="n">
        <v>9668000000</v>
      </c>
      <c r="U19" s="4" t="n">
        <v>10746100000</v>
      </c>
      <c r="V19" s="4" t="n">
        <v>12220600000</v>
      </c>
      <c r="W19" s="4" t="n">
        <v>13860000000</v>
      </c>
      <c r="X19" s="4" t="n">
        <v>15012000000</v>
      </c>
    </row>
    <row r="20" customFormat="false" ht="15" hidden="false" customHeight="false" outlineLevel="0" collapsed="false">
      <c r="A20" s="47" t="s">
        <v>50</v>
      </c>
      <c r="B20" s="47" t="s">
        <v>696</v>
      </c>
      <c r="C20" s="49" t="s">
        <v>928</v>
      </c>
      <c r="D20" s="4"/>
      <c r="E20" s="150" t="n">
        <f aca="false">E21-E18-E22-E23</f>
        <v>351000000</v>
      </c>
      <c r="F20" s="150" t="n">
        <f aca="false">F21-F18-F22-F23</f>
        <v>507000000</v>
      </c>
      <c r="G20" s="150" t="n">
        <f aca="false">G21-G18-G22-G23</f>
        <v>136000000</v>
      </c>
      <c r="H20" s="150" t="n">
        <f aca="false">H21-H18-H22-H23</f>
        <v>312000000</v>
      </c>
      <c r="I20" s="150" t="n">
        <f aca="false">I21-I18-I22-I23</f>
        <v>472000000</v>
      </c>
      <c r="J20" s="150"/>
      <c r="K20" s="104" t="n">
        <f aca="false">K21-K18-K22-K23</f>
        <v>16500000</v>
      </c>
      <c r="L20" s="74"/>
      <c r="M20" s="74" t="n">
        <v>5719900000</v>
      </c>
      <c r="N20" s="74" t="n">
        <v>4688600000</v>
      </c>
      <c r="O20" s="74" t="n">
        <v>4986000000</v>
      </c>
      <c r="P20" s="74" t="n">
        <v>4867200000</v>
      </c>
      <c r="Q20" s="74" t="n">
        <v>5721300000</v>
      </c>
      <c r="R20" s="74" t="n">
        <v>8664000000</v>
      </c>
      <c r="S20" s="74" t="n">
        <v>8743800000</v>
      </c>
      <c r="T20" s="4" t="n">
        <v>9426300000</v>
      </c>
      <c r="U20" s="4" t="n">
        <v>10221900000</v>
      </c>
      <c r="V20" s="4" t="n">
        <v>11368000000</v>
      </c>
      <c r="W20" s="4" t="n">
        <v>12320000000</v>
      </c>
      <c r="X20" s="4" t="n">
        <v>13344000000</v>
      </c>
    </row>
    <row r="21" customFormat="false" ht="15" hidden="false" customHeight="false" outlineLevel="0" collapsed="false">
      <c r="A21" s="47" t="s">
        <v>929</v>
      </c>
      <c r="B21" s="47" t="s">
        <v>930</v>
      </c>
      <c r="C21" s="49" t="s">
        <v>928</v>
      </c>
      <c r="D21" s="4"/>
      <c r="E21" s="99" t="n">
        <v>2087000000</v>
      </c>
      <c r="F21" s="99" t="n">
        <v>2149000000</v>
      </c>
      <c r="G21" s="99" t="n">
        <v>2054000000</v>
      </c>
      <c r="H21" s="99" t="n">
        <v>2327000000</v>
      </c>
      <c r="I21" s="99" t="n">
        <v>2466000000</v>
      </c>
      <c r="J21" s="99" t="n">
        <v>2857000000</v>
      </c>
      <c r="K21" s="99" t="n">
        <v>3393000000</v>
      </c>
      <c r="L21" s="74" t="n">
        <v>3620820000</v>
      </c>
      <c r="M21" s="74"/>
      <c r="N21" s="74"/>
      <c r="O21" s="74"/>
      <c r="P21" s="74"/>
      <c r="Q21" s="74"/>
      <c r="R21" s="74"/>
      <c r="S21" s="74"/>
      <c r="T21" s="4"/>
      <c r="U21" s="4"/>
      <c r="V21" s="4"/>
      <c r="W21" s="4"/>
      <c r="X21" s="4"/>
    </row>
    <row r="22" customFormat="false" ht="15" hidden="false" customHeight="false" outlineLevel="0" collapsed="false">
      <c r="A22" s="47" t="s">
        <v>931</v>
      </c>
      <c r="B22" s="47" t="s">
        <v>932</v>
      </c>
      <c r="C22" s="49" t="s">
        <v>928</v>
      </c>
      <c r="D22" s="4"/>
      <c r="E22" s="99" t="n">
        <v>173000000</v>
      </c>
      <c r="F22" s="99" t="n">
        <v>81000000</v>
      </c>
      <c r="G22" s="99"/>
      <c r="H22" s="99" t="n">
        <v>70000000</v>
      </c>
      <c r="I22" s="99" t="n">
        <v>84000000</v>
      </c>
      <c r="J22" s="99" t="n">
        <v>732200000</v>
      </c>
      <c r="K22" s="99" t="n">
        <v>384500000</v>
      </c>
      <c r="L22" s="74" t="n">
        <v>5914006000</v>
      </c>
      <c r="M22" s="74" t="n">
        <v>3651000000</v>
      </c>
      <c r="N22" s="74" t="n">
        <v>3447500000</v>
      </c>
      <c r="O22" s="74" t="n">
        <v>5318400000</v>
      </c>
      <c r="P22" s="74" t="n">
        <v>4867200000</v>
      </c>
      <c r="Q22" s="74" t="n">
        <v>4238000000</v>
      </c>
      <c r="R22" s="74" t="n">
        <v>4332000000</v>
      </c>
      <c r="S22" s="74" t="n">
        <v>920400000</v>
      </c>
      <c r="T22" s="4" t="n">
        <v>0</v>
      </c>
      <c r="U22" s="4" t="n">
        <v>262100000</v>
      </c>
      <c r="V22" s="4" t="n">
        <v>0</v>
      </c>
      <c r="W22" s="4" t="n">
        <v>308000000</v>
      </c>
      <c r="X22" s="4" t="n">
        <v>667200000</v>
      </c>
    </row>
    <row r="23" customFormat="false" ht="15" hidden="false" customHeight="false" outlineLevel="0" collapsed="false">
      <c r="A23" s="47" t="s">
        <v>933</v>
      </c>
      <c r="B23" s="47" t="s">
        <v>934</v>
      </c>
      <c r="C23" s="49" t="s">
        <v>928</v>
      </c>
      <c r="D23" s="4"/>
      <c r="E23" s="99" t="n">
        <v>262000000</v>
      </c>
      <c r="F23" s="99" t="n">
        <v>282000000</v>
      </c>
      <c r="G23" s="99" t="n">
        <v>121000000</v>
      </c>
      <c r="H23" s="99" t="n">
        <v>201000000</v>
      </c>
      <c r="I23" s="99" t="n">
        <v>259000000</v>
      </c>
      <c r="J23" s="99" t="n">
        <v>668000000</v>
      </c>
      <c r="K23" s="99" t="n">
        <v>1297000000</v>
      </c>
      <c r="L23" s="74" t="n">
        <v>1448328000</v>
      </c>
      <c r="M23" s="74" t="n">
        <v>121700000</v>
      </c>
      <c r="N23" s="74" t="n">
        <v>-137900000</v>
      </c>
      <c r="O23" s="74" t="n">
        <v>332400000</v>
      </c>
      <c r="P23" s="74" t="n">
        <v>187200000</v>
      </c>
      <c r="Q23" s="74" t="n">
        <v>635700000</v>
      </c>
      <c r="R23" s="74" t="n">
        <v>456000000</v>
      </c>
      <c r="S23" s="74" t="n">
        <v>0</v>
      </c>
      <c r="T23" s="4" t="n">
        <v>0</v>
      </c>
      <c r="U23" s="4" t="n">
        <v>262100000</v>
      </c>
      <c r="V23" s="4" t="n">
        <v>852600000</v>
      </c>
      <c r="W23" s="4" t="n">
        <v>1232000000</v>
      </c>
      <c r="X23" s="4" t="n">
        <v>1334400000</v>
      </c>
    </row>
    <row r="24" s="13" customFormat="true" ht="15" hidden="false" customHeight="false" outlineLevel="0" collapsed="false">
      <c r="A24" s="13" t="s">
        <v>188</v>
      </c>
      <c r="B24" s="63" t="s">
        <v>935</v>
      </c>
      <c r="C24" s="63" t="s">
        <v>34</v>
      </c>
      <c r="E24" s="111" t="n">
        <v>17189000000</v>
      </c>
      <c r="F24" s="111" t="n">
        <v>18871000000</v>
      </c>
      <c r="G24" s="111" t="n">
        <v>19803000000</v>
      </c>
      <c r="H24" s="111" t="n">
        <v>22520000000</v>
      </c>
      <c r="I24" s="111" t="n">
        <v>25558000000</v>
      </c>
      <c r="J24" s="111" t="n">
        <v>27372000000</v>
      </c>
      <c r="K24" s="111" t="n">
        <v>32767000000</v>
      </c>
      <c r="L24" s="302" t="n">
        <f aca="false">L26+L41</f>
        <v>42484288000</v>
      </c>
      <c r="M24" s="303" t="n">
        <v>43568600000</v>
      </c>
      <c r="N24" s="303" t="n">
        <v>43438500000</v>
      </c>
      <c r="O24" s="303" t="n">
        <v>58834800000</v>
      </c>
      <c r="P24" s="303" t="n">
        <v>67392000000</v>
      </c>
      <c r="Q24" s="303" t="n">
        <v>81369600000</v>
      </c>
      <c r="R24" s="303" t="n">
        <v>98724000000</v>
      </c>
      <c r="S24" s="303" t="n">
        <v>92960400000</v>
      </c>
      <c r="T24" s="13" t="n">
        <v>92812800000</v>
      </c>
      <c r="U24" s="13" t="n">
        <v>99860100000</v>
      </c>
      <c r="V24" s="259" t="n">
        <v>107711800000</v>
      </c>
      <c r="W24" s="259" t="n">
        <v>116424000000</v>
      </c>
      <c r="X24" s="259" t="n">
        <v>124766400000</v>
      </c>
    </row>
    <row r="25" customFormat="false" ht="15" hidden="false" customHeight="false" outlineLevel="0" collapsed="false">
      <c r="B25" s="49" t="s">
        <v>353</v>
      </c>
      <c r="C25" s="49"/>
      <c r="D25" s="4"/>
      <c r="E25" s="99" t="n">
        <v>10157000000</v>
      </c>
      <c r="F25" s="99" t="n">
        <v>11318000000</v>
      </c>
      <c r="G25" s="99" t="n">
        <v>11854000000</v>
      </c>
      <c r="H25" s="99" t="n">
        <v>16172000000</v>
      </c>
      <c r="I25" s="99" t="n">
        <v>17822000000</v>
      </c>
      <c r="J25" s="99" t="n">
        <v>18000000000</v>
      </c>
      <c r="K25" s="99" t="n">
        <v>20594000000</v>
      </c>
      <c r="L25" s="304" t="n">
        <v>31621828000</v>
      </c>
      <c r="M25" s="304" t="n">
        <v>31033500000</v>
      </c>
      <c r="N25" s="304" t="n">
        <v>31441200000</v>
      </c>
      <c r="O25" s="304" t="n">
        <v>40220400000</v>
      </c>
      <c r="P25" s="304" t="n">
        <v>46987200000</v>
      </c>
      <c r="Q25" s="304" t="n">
        <v>52763100000</v>
      </c>
      <c r="R25" s="304" t="n">
        <v>64296000000</v>
      </c>
      <c r="S25" s="304" t="n">
        <v>62127000000</v>
      </c>
      <c r="T25" s="4" t="n">
        <v>65984100000</v>
      </c>
      <c r="U25" s="4" t="n">
        <v>72863800000</v>
      </c>
      <c r="V25" s="4" t="n">
        <v>79291800000</v>
      </c>
      <c r="W25" s="4" t="n">
        <v>85932000000</v>
      </c>
      <c r="X25" s="4" t="n">
        <v>93074400000</v>
      </c>
    </row>
    <row r="26" customFormat="false" ht="15" hidden="false" customHeight="false" outlineLevel="0" collapsed="false">
      <c r="A26" s="47" t="s">
        <v>70</v>
      </c>
      <c r="B26" s="157" t="s">
        <v>353</v>
      </c>
      <c r="C26" s="49" t="s">
        <v>191</v>
      </c>
      <c r="D26" s="4"/>
      <c r="E26" s="99" t="n">
        <f aca="false">E25+E37</f>
        <v>12696000000</v>
      </c>
      <c r="F26" s="99" t="n">
        <f aca="false">F25+F37</f>
        <v>14097000000</v>
      </c>
      <c r="G26" s="99" t="n">
        <f aca="false">G25+G37</f>
        <v>14789000000</v>
      </c>
      <c r="H26" s="99" t="n">
        <f aca="false">H25</f>
        <v>16172000000</v>
      </c>
      <c r="I26" s="99" t="n">
        <f aca="false">I25</f>
        <v>17822000000</v>
      </c>
      <c r="J26" s="99" t="n">
        <f aca="false">J25</f>
        <v>18000000000</v>
      </c>
      <c r="K26" s="99" t="n">
        <f aca="false">K25</f>
        <v>20594000000</v>
      </c>
      <c r="L26" s="112" t="n">
        <f aca="false">L27+L28+L29+L32+L38+L33</f>
        <v>31380440000</v>
      </c>
      <c r="M26" s="112" t="n">
        <f aca="false">M27+M28+M29+M32+M38+M33</f>
        <v>30911800000</v>
      </c>
      <c r="N26" s="112" t="n">
        <f aca="false">N27+N28+N29+N32+N38+N33</f>
        <v>31579100000</v>
      </c>
      <c r="O26" s="112" t="n">
        <f aca="false">O27+O28+O29+O32+O38+O33</f>
        <v>40220400000</v>
      </c>
      <c r="P26" s="112" t="n">
        <f aca="false">P27+P28+P29+P32+P38+P33</f>
        <v>46987200000</v>
      </c>
      <c r="Q26" s="112" t="n">
        <f aca="false">Q27+Q28+Q29+Q32+Q38+Q33</f>
        <v>52975000000</v>
      </c>
      <c r="R26" s="112" t="n">
        <f aca="false">R27+R28+R29+R32+R38+R33</f>
        <v>64524000000</v>
      </c>
      <c r="S26" s="112" t="n">
        <f aca="false">S27+S28+S29+S32+S38+S33</f>
        <v>61896900000</v>
      </c>
      <c r="T26" s="112" t="n">
        <f aca="false">T27+T28+T29+T32+T38+T33</f>
        <v>65500700000</v>
      </c>
      <c r="U26" s="112" t="n">
        <f aca="false">U27+U28+U29+U32+U38+U33</f>
        <v>72601700000</v>
      </c>
      <c r="V26" s="112" t="n">
        <f aca="false">V27+V28+V29+V32+V38+V33</f>
        <v>79007600000</v>
      </c>
      <c r="W26" s="112" t="n">
        <f aca="false">W27+W28+W29+W32+W38+W33</f>
        <v>85624000000</v>
      </c>
      <c r="X26" s="112" t="n">
        <f aca="false">X27+X28+X29+X32+X38+X33</f>
        <v>92740800000</v>
      </c>
    </row>
    <row r="27" customFormat="false" ht="15" hidden="false" customHeight="false" outlineLevel="0" collapsed="false">
      <c r="A27" s="47" t="s">
        <v>746</v>
      </c>
      <c r="B27" s="47" t="s">
        <v>936</v>
      </c>
      <c r="C27" s="49" t="s">
        <v>194</v>
      </c>
      <c r="D27" s="4"/>
      <c r="E27" s="99" t="n">
        <v>4672000000</v>
      </c>
      <c r="F27" s="99" t="n">
        <v>5058000000</v>
      </c>
      <c r="G27" s="99" t="n">
        <v>5615000000</v>
      </c>
      <c r="H27" s="99" t="n">
        <v>6264000000</v>
      </c>
      <c r="I27" s="99" t="n">
        <v>6650000000</v>
      </c>
      <c r="J27" s="99" t="n">
        <v>7230000000</v>
      </c>
      <c r="K27" s="99" t="n">
        <v>9431000000</v>
      </c>
      <c r="L27" s="74" t="n">
        <v>10500378000</v>
      </c>
      <c r="M27" s="74" t="n">
        <v>12413400000</v>
      </c>
      <c r="N27" s="74" t="n">
        <v>13100500000</v>
      </c>
      <c r="O27" s="74" t="n">
        <v>15456600000</v>
      </c>
      <c r="P27" s="74" t="n">
        <v>16848000000</v>
      </c>
      <c r="Q27" s="74" t="n">
        <v>19282900000</v>
      </c>
      <c r="R27" s="74" t="n">
        <v>23712000000</v>
      </c>
      <c r="S27" s="74" t="n">
        <v>25771200000</v>
      </c>
      <c r="T27" s="4" t="n">
        <v>25861900000</v>
      </c>
      <c r="U27" s="4" t="n">
        <v>28044700000</v>
      </c>
      <c r="V27" s="4" t="n">
        <v>30409400000</v>
      </c>
      <c r="W27" s="4" t="n">
        <v>32956000000</v>
      </c>
      <c r="X27" s="4" t="n">
        <v>35695200000</v>
      </c>
    </row>
    <row r="28" customFormat="false" ht="15" hidden="false" customHeight="false" outlineLevel="0" collapsed="false">
      <c r="A28" s="47" t="s">
        <v>937</v>
      </c>
      <c r="B28" s="47" t="s">
        <v>938</v>
      </c>
      <c r="C28" s="49" t="s">
        <v>194</v>
      </c>
      <c r="D28" s="4"/>
      <c r="E28" s="104"/>
      <c r="F28" s="104"/>
      <c r="G28" s="104"/>
      <c r="H28" s="99" t="n">
        <v>1426000000</v>
      </c>
      <c r="I28" s="99" t="n">
        <v>1492000000</v>
      </c>
      <c r="J28" s="99" t="n">
        <v>1649000000</v>
      </c>
      <c r="K28" s="99" t="n">
        <v>2031000000</v>
      </c>
      <c r="L28" s="74" t="n">
        <v>2655268000</v>
      </c>
      <c r="M28" s="301" t="n">
        <v>3164200000</v>
      </c>
      <c r="N28" s="74" t="n">
        <v>3033800000</v>
      </c>
      <c r="O28" s="74" t="n">
        <v>4986000000</v>
      </c>
      <c r="P28" s="74" t="n">
        <v>3931200000</v>
      </c>
      <c r="Q28" s="74" t="n">
        <v>4873700000</v>
      </c>
      <c r="R28" s="74" t="n">
        <v>6384000000</v>
      </c>
      <c r="S28" s="74" t="n">
        <v>7593300000</v>
      </c>
      <c r="T28" s="4" t="n">
        <v>7976100000</v>
      </c>
      <c r="U28" s="4" t="n">
        <v>8649300000</v>
      </c>
      <c r="V28" s="4" t="n">
        <v>9378600000</v>
      </c>
      <c r="W28" s="4" t="n">
        <v>10164000000</v>
      </c>
      <c r="X28" s="4" t="n">
        <v>11008800000</v>
      </c>
    </row>
    <row r="29" customFormat="false" ht="15" hidden="false" customHeight="false" outlineLevel="0" collapsed="false">
      <c r="A29" s="47" t="s">
        <v>87</v>
      </c>
      <c r="B29" s="47" t="s">
        <v>87</v>
      </c>
      <c r="C29" s="49" t="s">
        <v>194</v>
      </c>
      <c r="D29" s="4"/>
      <c r="E29" s="99" t="n">
        <v>1399000000</v>
      </c>
      <c r="F29" s="99" t="n">
        <v>1471000000</v>
      </c>
      <c r="G29" s="99" t="n">
        <v>1743000000</v>
      </c>
      <c r="H29" s="99" t="n">
        <v>2038000000</v>
      </c>
      <c r="I29" s="99" t="n">
        <v>2311000000</v>
      </c>
      <c r="J29" s="99" t="n">
        <v>2318000000</v>
      </c>
      <c r="K29" s="99" t="n">
        <v>2616000000</v>
      </c>
      <c r="L29" s="74" t="n">
        <v>2413880000</v>
      </c>
      <c r="M29" s="74" t="n">
        <v>1947200000</v>
      </c>
      <c r="N29" s="74" t="n">
        <v>1930600000</v>
      </c>
      <c r="O29" s="74" t="n">
        <v>1994400000</v>
      </c>
      <c r="P29" s="74" t="n">
        <v>1872000000</v>
      </c>
      <c r="Q29" s="74" t="n">
        <v>2119000000</v>
      </c>
      <c r="R29" s="74" t="n">
        <v>2280000000</v>
      </c>
      <c r="S29" s="74" t="n">
        <v>2301000000</v>
      </c>
      <c r="T29" s="4" t="n">
        <v>2658700000</v>
      </c>
      <c r="U29" s="4" t="n">
        <v>3145200000</v>
      </c>
      <c r="V29" s="4" t="n">
        <v>3694600000</v>
      </c>
      <c r="W29" s="4" t="n">
        <v>4004000000</v>
      </c>
      <c r="X29" s="4" t="n">
        <v>4336800000</v>
      </c>
    </row>
    <row r="30" customFormat="false" ht="15" hidden="false" customHeight="false" outlineLevel="0" collapsed="false">
      <c r="A30" s="191" t="s">
        <v>199</v>
      </c>
      <c r="B30" s="191" t="s">
        <v>199</v>
      </c>
      <c r="C30" s="49" t="s">
        <v>201</v>
      </c>
      <c r="D30" s="4"/>
      <c r="E30" s="104"/>
      <c r="F30" s="104"/>
      <c r="G30" s="104"/>
      <c r="H30" s="104"/>
      <c r="I30" s="104"/>
      <c r="J30" s="99" t="n">
        <v>1358000000</v>
      </c>
      <c r="K30" s="99" t="n">
        <v>1749000000</v>
      </c>
      <c r="L30" s="74" t="n">
        <v>1689716000</v>
      </c>
      <c r="M30" s="74" t="n">
        <v>1582100000</v>
      </c>
      <c r="N30" s="74" t="n">
        <v>1516900000</v>
      </c>
      <c r="O30" s="74" t="n">
        <v>1662000000</v>
      </c>
      <c r="P30" s="74" t="n">
        <v>1497600000</v>
      </c>
      <c r="Q30" s="301" t="n">
        <v>1271400000</v>
      </c>
      <c r="R30" s="74" t="n">
        <v>1140000000</v>
      </c>
      <c r="S30" s="74" t="n">
        <v>1380600000</v>
      </c>
      <c r="T30" s="4" t="n">
        <v>1691900000</v>
      </c>
      <c r="U30" s="4" t="n">
        <v>2096800000</v>
      </c>
      <c r="V30" s="4" t="n">
        <v>2557800000</v>
      </c>
      <c r="W30" s="4" t="n">
        <v>2772000000</v>
      </c>
      <c r="X30" s="4" t="n">
        <v>3336000000</v>
      </c>
    </row>
    <row r="31" customFormat="false" ht="15" hidden="false" customHeight="false" outlineLevel="0" collapsed="false">
      <c r="A31" s="191" t="s">
        <v>202</v>
      </c>
      <c r="B31" s="191" t="s">
        <v>202</v>
      </c>
      <c r="C31" s="49" t="s">
        <v>201</v>
      </c>
      <c r="D31" s="4"/>
      <c r="E31" s="104"/>
      <c r="F31" s="104"/>
      <c r="G31" s="104"/>
      <c r="H31" s="104"/>
      <c r="I31" s="104"/>
      <c r="J31" s="99" t="n">
        <v>960000000</v>
      </c>
      <c r="K31" s="99" t="n">
        <v>867000000</v>
      </c>
      <c r="L31" s="74" t="n">
        <v>724164000</v>
      </c>
      <c r="M31" s="74" t="n">
        <v>486800000</v>
      </c>
      <c r="N31" s="74" t="n">
        <v>413700000</v>
      </c>
      <c r="O31" s="74" t="n">
        <v>332400000</v>
      </c>
      <c r="P31" s="74" t="n">
        <v>374400000</v>
      </c>
      <c r="Q31" s="74" t="n">
        <v>635700000</v>
      </c>
      <c r="R31" s="74" t="n">
        <v>912000000</v>
      </c>
      <c r="S31" s="74" t="n">
        <v>920400000</v>
      </c>
      <c r="T31" s="4" t="n">
        <v>966800000</v>
      </c>
      <c r="U31" s="4" t="n">
        <v>1048400000</v>
      </c>
      <c r="V31" s="4" t="n">
        <v>1136800000</v>
      </c>
      <c r="W31" s="4" t="n">
        <v>1232000000</v>
      </c>
      <c r="X31" s="4" t="n">
        <v>1000800000</v>
      </c>
    </row>
    <row r="32" customFormat="false" ht="15" hidden="false" customHeight="false" outlineLevel="0" collapsed="false">
      <c r="A32" s="47" t="s">
        <v>205</v>
      </c>
      <c r="B32" s="47" t="s">
        <v>205</v>
      </c>
      <c r="C32" s="49" t="s">
        <v>194</v>
      </c>
      <c r="D32" s="4"/>
      <c r="E32" s="104"/>
      <c r="F32" s="104"/>
      <c r="G32" s="104"/>
      <c r="H32" s="104"/>
      <c r="I32" s="104"/>
      <c r="J32" s="104"/>
      <c r="K32" s="104"/>
      <c r="L32" s="74" t="n">
        <v>4224290000</v>
      </c>
      <c r="M32" s="74" t="n">
        <v>1460400000</v>
      </c>
      <c r="N32" s="74" t="n">
        <v>1241100000</v>
      </c>
      <c r="O32" s="74" t="n">
        <v>3490200000</v>
      </c>
      <c r="P32" s="74" t="n">
        <v>5803200000</v>
      </c>
      <c r="Q32" s="74" t="n">
        <v>6357000000</v>
      </c>
      <c r="R32" s="74" t="n">
        <v>4560000000</v>
      </c>
      <c r="S32" s="74" t="n">
        <v>2531100000</v>
      </c>
      <c r="T32" s="4" t="n">
        <v>3867200000</v>
      </c>
      <c r="U32" s="4" t="n">
        <v>5504100000</v>
      </c>
      <c r="V32" s="4" t="n">
        <v>5968200000</v>
      </c>
      <c r="W32" s="4" t="n">
        <v>6468000000</v>
      </c>
      <c r="X32" s="4" t="n">
        <v>7005600000</v>
      </c>
    </row>
    <row r="33" customFormat="false" ht="15" hidden="false" customHeight="false" outlineLevel="0" collapsed="false">
      <c r="A33" s="47" t="s">
        <v>755</v>
      </c>
      <c r="B33" s="47" t="s">
        <v>939</v>
      </c>
      <c r="C33" s="49" t="s">
        <v>194</v>
      </c>
      <c r="D33" s="4"/>
      <c r="E33" s="153" t="n">
        <f aca="false">E37</f>
        <v>2539000000</v>
      </c>
      <c r="F33" s="153" t="n">
        <f aca="false">F37</f>
        <v>2779000000</v>
      </c>
      <c r="G33" s="153" t="n">
        <f aca="false">G37</f>
        <v>2935000000</v>
      </c>
      <c r="H33" s="153" t="n">
        <f aca="false">H34+H37</f>
        <v>4315000000</v>
      </c>
      <c r="I33" s="153" t="n">
        <f aca="false">I34+I37</f>
        <v>4824000000</v>
      </c>
      <c r="J33" s="153" t="n">
        <f aca="false">J34+J37</f>
        <v>4680000000</v>
      </c>
      <c r="K33" s="153" t="n">
        <f aca="false">K34+K37</f>
        <v>5619000000</v>
      </c>
      <c r="L33" s="74" t="n">
        <v>9534826000</v>
      </c>
      <c r="M33" s="74" t="n">
        <v>10222800000</v>
      </c>
      <c r="N33" s="74" t="n">
        <v>10756200000</v>
      </c>
      <c r="O33" s="74" t="n">
        <v>13129800000</v>
      </c>
      <c r="P33" s="74" t="n">
        <v>16473600000</v>
      </c>
      <c r="Q33" s="74" t="n">
        <v>18859100000</v>
      </c>
      <c r="R33" s="74" t="n">
        <v>21660000000</v>
      </c>
      <c r="S33" s="74" t="n">
        <v>20478900000</v>
      </c>
      <c r="T33" s="4" t="n">
        <v>21753000000</v>
      </c>
      <c r="U33" s="4" t="n">
        <v>23589000000</v>
      </c>
      <c r="V33" s="4" t="n">
        <v>25578000000</v>
      </c>
      <c r="W33" s="4" t="n">
        <v>27720000000</v>
      </c>
      <c r="X33" s="4" t="n">
        <v>30024000000</v>
      </c>
    </row>
    <row r="34" customFormat="false" ht="15" hidden="false" customHeight="false" outlineLevel="0" collapsed="false">
      <c r="B34" s="191" t="s">
        <v>360</v>
      </c>
      <c r="C34" s="49"/>
      <c r="D34" s="4"/>
      <c r="E34" s="104"/>
      <c r="F34" s="104"/>
      <c r="G34" s="104"/>
      <c r="H34" s="99" t="n">
        <v>1334000000</v>
      </c>
      <c r="I34" s="99" t="n">
        <v>1714000000</v>
      </c>
      <c r="J34" s="99" t="n">
        <v>1396000000</v>
      </c>
      <c r="K34" s="99" t="n">
        <v>2132000000</v>
      </c>
      <c r="L34" s="74"/>
      <c r="M34" s="74"/>
      <c r="N34" s="74"/>
      <c r="O34" s="74"/>
      <c r="P34" s="74"/>
      <c r="Q34" s="74"/>
      <c r="R34" s="74"/>
      <c r="S34" s="74"/>
      <c r="T34" s="4"/>
      <c r="U34" s="4"/>
      <c r="V34" s="4"/>
      <c r="W34" s="4"/>
      <c r="X34" s="4"/>
    </row>
    <row r="35" customFormat="false" ht="15" hidden="false" customHeight="false" outlineLevel="0" collapsed="false">
      <c r="B35" s="190" t="s">
        <v>940</v>
      </c>
      <c r="C35" s="49"/>
      <c r="D35" s="4"/>
      <c r="E35" s="104"/>
      <c r="F35" s="104"/>
      <c r="G35" s="104"/>
      <c r="H35" s="99" t="n">
        <v>457000000</v>
      </c>
      <c r="I35" s="99" t="n">
        <v>770000000</v>
      </c>
      <c r="J35" s="99"/>
      <c r="K35" s="99"/>
      <c r="L35" s="74"/>
      <c r="M35" s="74"/>
      <c r="N35" s="74"/>
      <c r="O35" s="74"/>
      <c r="P35" s="74"/>
      <c r="Q35" s="74"/>
      <c r="R35" s="74"/>
      <c r="S35" s="74"/>
      <c r="T35" s="4"/>
      <c r="U35" s="4"/>
      <c r="V35" s="4"/>
      <c r="W35" s="4"/>
      <c r="X35" s="4"/>
    </row>
    <row r="36" customFormat="false" ht="15" hidden="false" customHeight="false" outlineLevel="0" collapsed="false">
      <c r="B36" s="191" t="s">
        <v>941</v>
      </c>
      <c r="C36" s="49"/>
      <c r="D36" s="4"/>
      <c r="E36" s="104"/>
      <c r="F36" s="104"/>
      <c r="G36" s="104"/>
      <c r="H36" s="99" t="n">
        <v>0</v>
      </c>
      <c r="I36" s="99" t="n">
        <v>0</v>
      </c>
      <c r="J36" s="99"/>
      <c r="K36" s="99"/>
      <c r="L36" s="74"/>
      <c r="M36" s="74"/>
      <c r="N36" s="74"/>
      <c r="O36" s="74"/>
      <c r="P36" s="74"/>
      <c r="Q36" s="74"/>
      <c r="R36" s="74"/>
      <c r="S36" s="74"/>
      <c r="T36" s="4"/>
      <c r="U36" s="4"/>
      <c r="V36" s="4"/>
      <c r="W36" s="4"/>
      <c r="X36" s="4"/>
    </row>
    <row r="37" customFormat="false" ht="15" hidden="false" customHeight="false" outlineLevel="0" collapsed="false">
      <c r="B37" s="191" t="s">
        <v>83</v>
      </c>
      <c r="C37" s="49"/>
      <c r="D37" s="4"/>
      <c r="E37" s="99" t="n">
        <v>2539000000</v>
      </c>
      <c r="F37" s="99" t="n">
        <v>2779000000</v>
      </c>
      <c r="G37" s="99" t="n">
        <v>2935000000</v>
      </c>
      <c r="H37" s="99" t="n">
        <v>2981000000</v>
      </c>
      <c r="I37" s="99" t="n">
        <v>3110000000</v>
      </c>
      <c r="J37" s="99" t="n">
        <v>3284000000</v>
      </c>
      <c r="K37" s="99" t="n">
        <v>3487000000</v>
      </c>
      <c r="L37" s="74"/>
      <c r="M37" s="74"/>
      <c r="N37" s="74"/>
      <c r="O37" s="74"/>
      <c r="P37" s="74"/>
      <c r="Q37" s="74"/>
      <c r="R37" s="74"/>
      <c r="S37" s="74"/>
      <c r="T37" s="4"/>
      <c r="U37" s="4"/>
      <c r="V37" s="4"/>
      <c r="W37" s="4"/>
      <c r="X37" s="4"/>
    </row>
    <row r="38" customFormat="false" ht="15" hidden="false" customHeight="false" outlineLevel="0" collapsed="false">
      <c r="A38" s="47" t="s">
        <v>942</v>
      </c>
      <c r="B38" s="47" t="s">
        <v>943</v>
      </c>
      <c r="C38" s="49" t="s">
        <v>194</v>
      </c>
      <c r="D38" s="4"/>
      <c r="E38" s="99" t="n">
        <v>4086000000</v>
      </c>
      <c r="F38" s="99" t="n">
        <v>4789000000</v>
      </c>
      <c r="G38" s="99" t="n">
        <v>4496000000</v>
      </c>
      <c r="H38" s="99" t="n">
        <v>2128000000</v>
      </c>
      <c r="I38" s="99" t="n">
        <v>2545000000</v>
      </c>
      <c r="J38" s="99" t="n">
        <v>2123000000</v>
      </c>
      <c r="K38" s="99" t="n">
        <v>897000000</v>
      </c>
      <c r="L38" s="305" t="n">
        <f aca="false">L39+L40</f>
        <v>2051798000</v>
      </c>
      <c r="M38" s="74" t="n">
        <v>1703800000</v>
      </c>
      <c r="N38" s="74" t="n">
        <v>1516900000</v>
      </c>
      <c r="O38" s="74" t="n">
        <v>1163400000</v>
      </c>
      <c r="P38" s="74" t="n">
        <v>2059200000</v>
      </c>
      <c r="Q38" s="74" t="n">
        <v>1483300000</v>
      </c>
      <c r="R38" s="74" t="n">
        <v>5928000000</v>
      </c>
      <c r="S38" s="74" t="n">
        <v>3221400000</v>
      </c>
      <c r="T38" s="4" t="n">
        <v>3383800000</v>
      </c>
      <c r="U38" s="4" t="n">
        <v>3669400000</v>
      </c>
      <c r="V38" s="4" t="n">
        <v>3978800000</v>
      </c>
      <c r="W38" s="4" t="n">
        <v>4312000000</v>
      </c>
      <c r="X38" s="4" t="n">
        <v>4670400000</v>
      </c>
    </row>
    <row r="39" customFormat="false" ht="15" hidden="false" customHeight="false" outlineLevel="0" collapsed="false">
      <c r="A39" s="191" t="s">
        <v>49</v>
      </c>
      <c r="B39" s="191" t="s">
        <v>49</v>
      </c>
      <c r="C39" s="49" t="s">
        <v>944</v>
      </c>
      <c r="D39" s="4"/>
      <c r="E39" s="104"/>
      <c r="F39" s="104"/>
      <c r="G39" s="104"/>
      <c r="H39" s="104"/>
      <c r="I39" s="104"/>
      <c r="J39" s="104"/>
      <c r="K39" s="104"/>
      <c r="L39" s="74" t="n">
        <v>241388000</v>
      </c>
      <c r="M39" s="74" t="n">
        <v>1095300000</v>
      </c>
      <c r="N39" s="74" t="n">
        <v>1516900000</v>
      </c>
      <c r="O39" s="74" t="n">
        <v>1163400000</v>
      </c>
      <c r="P39" s="74" t="n">
        <v>2059200000</v>
      </c>
      <c r="Q39" s="74" t="n">
        <v>1483300000</v>
      </c>
      <c r="R39" s="74" t="n">
        <v>3420000000</v>
      </c>
      <c r="S39" s="74" t="n">
        <v>3221400000</v>
      </c>
      <c r="T39" s="4" t="n">
        <v>3383800000</v>
      </c>
      <c r="U39" s="4" t="n">
        <v>3669400000</v>
      </c>
      <c r="V39" s="4" t="n">
        <v>3978800000</v>
      </c>
      <c r="W39" s="4" t="n">
        <v>4312000000</v>
      </c>
      <c r="X39" s="4" t="n">
        <v>4670400000</v>
      </c>
    </row>
    <row r="40" customFormat="false" ht="15" hidden="false" customHeight="false" outlineLevel="0" collapsed="false">
      <c r="A40" s="191" t="s">
        <v>945</v>
      </c>
      <c r="B40" s="191" t="s">
        <v>946</v>
      </c>
      <c r="C40" s="49" t="s">
        <v>944</v>
      </c>
      <c r="D40" s="4"/>
      <c r="E40" s="104"/>
      <c r="F40" s="104"/>
      <c r="G40" s="104"/>
      <c r="H40" s="104"/>
      <c r="I40" s="104"/>
      <c r="J40" s="99"/>
      <c r="K40" s="99"/>
      <c r="L40" s="74" t="n">
        <v>1810410000</v>
      </c>
      <c r="M40" s="74" t="n">
        <v>365100000</v>
      </c>
      <c r="N40" s="74" t="n">
        <v>0</v>
      </c>
      <c r="O40" s="74" t="n">
        <v>0</v>
      </c>
      <c r="P40" s="74" t="n">
        <v>0</v>
      </c>
      <c r="Q40" s="74" t="n">
        <v>0</v>
      </c>
      <c r="R40" s="74" t="n">
        <v>2508000000</v>
      </c>
      <c r="S40" s="74" t="n">
        <v>0</v>
      </c>
      <c r="T40" s="4" t="n">
        <v>0</v>
      </c>
      <c r="U40" s="4" t="n">
        <v>0</v>
      </c>
      <c r="V40" s="4" t="n">
        <v>0</v>
      </c>
      <c r="W40" s="4" t="n">
        <v>0</v>
      </c>
      <c r="X40" s="4" t="n">
        <v>0</v>
      </c>
    </row>
    <row r="41" customFormat="false" ht="15" hidden="false" customHeight="false" outlineLevel="0" collapsed="false">
      <c r="A41" s="49" t="s">
        <v>227</v>
      </c>
      <c r="B41" s="49" t="s">
        <v>947</v>
      </c>
      <c r="C41" s="49" t="s">
        <v>191</v>
      </c>
      <c r="D41" s="4"/>
      <c r="E41" s="99" t="n">
        <v>4493000000</v>
      </c>
      <c r="F41" s="99" t="n">
        <v>4775000000</v>
      </c>
      <c r="G41" s="99" t="n">
        <v>5014000000</v>
      </c>
      <c r="H41" s="99" t="n">
        <v>6349000000</v>
      </c>
      <c r="I41" s="99" t="n">
        <v>7736000000</v>
      </c>
      <c r="J41" s="99" t="n">
        <v>9372000000</v>
      </c>
      <c r="K41" s="99" t="n">
        <v>12173000000</v>
      </c>
      <c r="L41" s="304" t="n">
        <v>11103848000</v>
      </c>
      <c r="M41" s="304" t="n">
        <v>12535100000</v>
      </c>
      <c r="N41" s="304" t="n">
        <v>11997300000</v>
      </c>
      <c r="O41" s="304" t="n">
        <v>18614400000</v>
      </c>
      <c r="P41" s="304" t="n">
        <v>20592000000</v>
      </c>
      <c r="Q41" s="304" t="n">
        <v>28606500000</v>
      </c>
      <c r="R41" s="304" t="n">
        <v>34200000000</v>
      </c>
      <c r="S41" s="304" t="n">
        <v>30833400000</v>
      </c>
      <c r="T41" s="4" t="n">
        <v>26828700000</v>
      </c>
      <c r="U41" s="4" t="n">
        <v>27258400000</v>
      </c>
      <c r="V41" s="4" t="n">
        <v>28420000000</v>
      </c>
      <c r="W41" s="4" t="n">
        <v>30184000000</v>
      </c>
      <c r="X41" s="4" t="n">
        <v>31692000000</v>
      </c>
    </row>
    <row r="42" customFormat="false" ht="15" hidden="false" customHeight="false" outlineLevel="0" collapsed="false">
      <c r="B42" s="47" t="s">
        <v>948</v>
      </c>
      <c r="C42" s="49"/>
      <c r="D42" s="4"/>
      <c r="E42" s="104"/>
      <c r="F42" s="104"/>
      <c r="G42" s="104"/>
      <c r="H42" s="104"/>
      <c r="I42" s="104"/>
      <c r="J42" s="99" t="s">
        <v>74</v>
      </c>
      <c r="K42" s="99" t="n">
        <v>1066000000</v>
      </c>
      <c r="L42" s="74" t="n">
        <v>2413880000</v>
      </c>
      <c r="M42" s="74" t="n">
        <v>1460400000</v>
      </c>
      <c r="N42" s="74" t="n">
        <v>1241100000</v>
      </c>
      <c r="O42" s="74" t="n">
        <v>3157800000</v>
      </c>
      <c r="P42" s="74" t="n">
        <v>5241600000</v>
      </c>
      <c r="Q42" s="74" t="n">
        <v>6780800000</v>
      </c>
      <c r="R42" s="74" t="n">
        <v>8436000000</v>
      </c>
      <c r="S42" s="74" t="n">
        <v>8053500000</v>
      </c>
      <c r="T42" s="4" t="n">
        <v>7251000000</v>
      </c>
      <c r="U42" s="4" t="n">
        <v>7600900000</v>
      </c>
      <c r="V42" s="4" t="n">
        <v>7957600000</v>
      </c>
      <c r="W42" s="4" t="n">
        <v>8316000000</v>
      </c>
      <c r="X42" s="4" t="n">
        <v>8673600000</v>
      </c>
    </row>
    <row r="43" customFormat="false" ht="15" hidden="false" customHeight="false" outlineLevel="0" collapsed="false">
      <c r="B43" s="47" t="s">
        <v>949</v>
      </c>
      <c r="C43" s="49"/>
      <c r="D43" s="4"/>
      <c r="E43" s="104"/>
      <c r="F43" s="104"/>
      <c r="G43" s="104"/>
      <c r="H43" s="104"/>
      <c r="I43" s="104"/>
      <c r="J43" s="99"/>
      <c r="K43" s="99"/>
      <c r="L43" s="74"/>
      <c r="M43" s="74"/>
      <c r="N43" s="74"/>
      <c r="O43" s="74"/>
      <c r="P43" s="74"/>
      <c r="Q43" s="74"/>
      <c r="R43" s="74"/>
      <c r="S43" s="74"/>
      <c r="T43" s="4"/>
      <c r="U43" s="4"/>
      <c r="V43" s="4"/>
      <c r="W43" s="4"/>
      <c r="X43" s="4"/>
    </row>
    <row r="44" customFormat="false" ht="15" hidden="false" customHeight="false" outlineLevel="0" collapsed="false">
      <c r="B44" s="49" t="s">
        <v>950</v>
      </c>
      <c r="C44" s="49"/>
      <c r="D44" s="4"/>
      <c r="E44" s="104"/>
      <c r="F44" s="104"/>
      <c r="G44" s="104"/>
      <c r="H44" s="104"/>
      <c r="I44" s="104"/>
      <c r="J44" s="104"/>
      <c r="K44" s="99"/>
      <c r="L44" s="304" t="n">
        <v>15328138000</v>
      </c>
      <c r="M44" s="304" t="n">
        <v>12535100000</v>
      </c>
      <c r="N44" s="304" t="n">
        <v>14341600000</v>
      </c>
      <c r="O44" s="304" t="n">
        <v>19944000000</v>
      </c>
      <c r="P44" s="304" t="n">
        <v>23774400000</v>
      </c>
      <c r="Q44" s="304" t="n">
        <v>30089800000</v>
      </c>
      <c r="R44" s="304" t="n">
        <v>26676000000</v>
      </c>
      <c r="S44" s="304" t="n">
        <v>18638100000</v>
      </c>
      <c r="T44" s="4" t="n">
        <v>12810100000</v>
      </c>
      <c r="U44" s="4" t="n">
        <v>12842900000</v>
      </c>
      <c r="V44" s="4" t="n">
        <v>14210000000</v>
      </c>
      <c r="W44" s="4" t="n">
        <v>16016000000</v>
      </c>
      <c r="X44" s="4" t="n">
        <v>17347200000</v>
      </c>
    </row>
    <row r="45" customFormat="false" ht="15" hidden="false" customHeight="false" outlineLevel="0" collapsed="false">
      <c r="B45" s="49" t="s">
        <v>951</v>
      </c>
      <c r="C45" s="49"/>
      <c r="D45" s="4"/>
      <c r="E45" s="104"/>
      <c r="F45" s="104"/>
      <c r="G45" s="104"/>
      <c r="H45" s="104"/>
      <c r="I45" s="104"/>
      <c r="J45" s="104"/>
      <c r="K45" s="99"/>
      <c r="L45" s="304" t="n">
        <v>4344984000</v>
      </c>
      <c r="M45" s="304" t="n">
        <v>0</v>
      </c>
      <c r="N45" s="304" t="n">
        <v>2344300000</v>
      </c>
      <c r="O45" s="304" t="n">
        <v>1329600000</v>
      </c>
      <c r="P45" s="304" t="n">
        <v>3369600000</v>
      </c>
      <c r="Q45" s="304" t="n">
        <v>1483300000</v>
      </c>
      <c r="R45" s="304" t="n">
        <v>-7752000000</v>
      </c>
      <c r="S45" s="304" t="n">
        <v>-12195300000</v>
      </c>
      <c r="T45" s="4" t="n">
        <v>-14018600000</v>
      </c>
      <c r="U45" s="4" t="n">
        <v>-14415500000</v>
      </c>
      <c r="V45" s="4" t="n">
        <v>-14494200000</v>
      </c>
      <c r="W45" s="4" t="n">
        <v>-14168000000</v>
      </c>
      <c r="X45" s="4" t="n">
        <v>-14344800000</v>
      </c>
    </row>
    <row r="46" customFormat="false" ht="15" hidden="false" customHeight="false" outlineLevel="0" collapsed="false">
      <c r="B46" s="49" t="s">
        <v>952</v>
      </c>
      <c r="C46" s="19"/>
      <c r="D46" s="4"/>
      <c r="E46" s="104"/>
      <c r="F46" s="104"/>
      <c r="G46" s="104"/>
      <c r="H46" s="99" t="n">
        <v>-3860000000</v>
      </c>
      <c r="I46" s="99" t="n">
        <v>-1729000000</v>
      </c>
      <c r="J46" s="99" t="n">
        <v>4101000000</v>
      </c>
      <c r="K46" s="99" t="n">
        <v>2661000000</v>
      </c>
      <c r="L46" s="304"/>
      <c r="M46" s="304"/>
      <c r="N46" s="304"/>
      <c r="O46" s="304"/>
      <c r="P46" s="304"/>
      <c r="Q46" s="304"/>
      <c r="R46" s="304"/>
      <c r="S46" s="304"/>
      <c r="T46" s="4"/>
      <c r="U46" s="4"/>
      <c r="V46" s="4"/>
      <c r="W46" s="4"/>
      <c r="X46" s="4"/>
    </row>
    <row r="47" customFormat="false" ht="15" hidden="false" customHeight="false" outlineLevel="0" collapsed="false">
      <c r="B47" s="306" t="s">
        <v>953</v>
      </c>
      <c r="C47" s="49"/>
      <c r="D47" s="4"/>
      <c r="E47" s="104"/>
      <c r="F47" s="104"/>
      <c r="G47" s="104"/>
      <c r="H47" s="99" t="n">
        <v>-6263000000</v>
      </c>
      <c r="I47" s="99" t="n">
        <v>-6832000000</v>
      </c>
      <c r="J47" s="99" t="n">
        <v>-5246000000</v>
      </c>
      <c r="K47" s="99" t="n">
        <v>-6100000000</v>
      </c>
      <c r="L47" s="304"/>
      <c r="M47" s="304"/>
      <c r="N47" s="304"/>
      <c r="O47" s="304"/>
      <c r="P47" s="304"/>
      <c r="Q47" s="304"/>
      <c r="R47" s="304"/>
      <c r="S47" s="304"/>
      <c r="T47" s="4"/>
      <c r="U47" s="4"/>
      <c r="V47" s="4"/>
      <c r="W47" s="4"/>
      <c r="X47" s="4"/>
    </row>
    <row r="48" customFormat="false" ht="15" hidden="false" customHeight="false" outlineLevel="0" collapsed="false">
      <c r="B48" s="49" t="s">
        <v>946</v>
      </c>
      <c r="C48" s="49"/>
      <c r="D48" s="4"/>
      <c r="E48" s="104"/>
      <c r="F48" s="104"/>
      <c r="G48" s="104"/>
      <c r="H48" s="99" t="s">
        <v>74</v>
      </c>
      <c r="I48" s="99" t="s">
        <v>74</v>
      </c>
      <c r="J48" s="99" t="n">
        <v>0</v>
      </c>
      <c r="K48" s="99" t="n">
        <v>868000000</v>
      </c>
      <c r="L48" s="304"/>
      <c r="M48" s="304"/>
      <c r="N48" s="304"/>
      <c r="O48" s="304"/>
      <c r="P48" s="304"/>
      <c r="Q48" s="304"/>
      <c r="R48" s="304"/>
      <c r="S48" s="304"/>
      <c r="T48" s="4"/>
      <c r="U48" s="4"/>
      <c r="V48" s="4"/>
      <c r="W48" s="4"/>
      <c r="X48" s="4"/>
    </row>
    <row r="49" customFormat="false" ht="15" hidden="false" customHeight="false" outlineLevel="0" collapsed="false">
      <c r="B49" s="49" t="s">
        <v>954</v>
      </c>
      <c r="C49" s="19"/>
      <c r="D49" s="4"/>
      <c r="E49" s="99" t="n">
        <v>-3668000000</v>
      </c>
      <c r="F49" s="99" t="n">
        <v>-4981000000</v>
      </c>
      <c r="G49" s="99" t="n">
        <v>-4875000000</v>
      </c>
      <c r="H49" s="99" t="n">
        <v>-3860000000</v>
      </c>
      <c r="I49" s="99" t="n">
        <v>-1729000000</v>
      </c>
      <c r="J49" s="99" t="n">
        <v>4101000000</v>
      </c>
      <c r="K49" s="99" t="n">
        <v>1793000000</v>
      </c>
      <c r="L49" s="304"/>
      <c r="M49" s="304"/>
      <c r="N49" s="304"/>
      <c r="O49" s="304"/>
      <c r="P49" s="304"/>
      <c r="Q49" s="304"/>
      <c r="R49" s="304"/>
      <c r="S49" s="304"/>
      <c r="T49" s="4"/>
      <c r="U49" s="4"/>
      <c r="V49" s="4"/>
      <c r="W49" s="4"/>
      <c r="X49" s="4"/>
    </row>
    <row r="50" customFormat="false" ht="15" hidden="false" customHeight="false" outlineLevel="0" collapsed="false">
      <c r="B50" s="49" t="s">
        <v>955</v>
      </c>
      <c r="C50" s="19"/>
      <c r="D50" s="4"/>
      <c r="E50" s="104"/>
      <c r="F50" s="104"/>
      <c r="G50" s="104"/>
      <c r="H50" s="99" t="n">
        <v>-6263000000</v>
      </c>
      <c r="I50" s="99" t="n">
        <v>-6832000000</v>
      </c>
      <c r="J50" s="99"/>
      <c r="K50" s="99"/>
      <c r="L50" s="304"/>
      <c r="M50" s="304"/>
      <c r="N50" s="304"/>
      <c r="O50" s="304"/>
      <c r="P50" s="304"/>
      <c r="Q50" s="304"/>
      <c r="R50" s="304"/>
      <c r="S50" s="304"/>
      <c r="T50" s="4"/>
      <c r="U50" s="4"/>
      <c r="V50" s="4"/>
      <c r="W50" s="4"/>
      <c r="X50" s="4"/>
    </row>
    <row r="51" s="13" customFormat="true" ht="16.5" hidden="false" customHeight="false" outlineLevel="0" collapsed="false">
      <c r="A51" s="234" t="s">
        <v>110</v>
      </c>
      <c r="B51" s="63" t="s">
        <v>110</v>
      </c>
      <c r="C51" s="32" t="s">
        <v>34</v>
      </c>
      <c r="E51" s="111" t="n">
        <v>3668000000</v>
      </c>
      <c r="F51" s="111" t="n">
        <v>4981000000</v>
      </c>
      <c r="G51" s="111" t="n">
        <v>4875000000</v>
      </c>
      <c r="H51" s="111" t="n">
        <v>3860000000</v>
      </c>
      <c r="I51" s="111" t="n">
        <v>1729000000</v>
      </c>
      <c r="J51" s="111" t="n">
        <v>-4101000000</v>
      </c>
      <c r="K51" s="111" t="n">
        <v>-1793000000</v>
      </c>
      <c r="L51" s="302" t="n">
        <f aca="false">L55+L59</f>
        <v>-3258738000</v>
      </c>
      <c r="M51" s="302" t="n">
        <f aca="false">M55+M59</f>
        <v>-121700000</v>
      </c>
      <c r="N51" s="302" t="n">
        <f aca="false">N55+N59</f>
        <v>-2344300000</v>
      </c>
      <c r="O51" s="302" t="n">
        <f aca="false">O55+O59</f>
        <v>-1329600000</v>
      </c>
      <c r="P51" s="302" t="n">
        <f aca="false">P55+P59</f>
        <v>-3369600000</v>
      </c>
      <c r="Q51" s="302" t="n">
        <f aca="false">Q55+Q59</f>
        <v>-1271400000</v>
      </c>
      <c r="R51" s="302" t="n">
        <f aca="false">R55+R59</f>
        <v>7524000000</v>
      </c>
      <c r="S51" s="302" t="n">
        <f aca="false">S55+S59</f>
        <v>12195300000</v>
      </c>
      <c r="T51" s="302" t="n">
        <f aca="false">T55+T59</f>
        <v>14018600000</v>
      </c>
      <c r="U51" s="302" t="n">
        <f aca="false">U55+U59</f>
        <v>14153400000</v>
      </c>
      <c r="V51" s="302" t="n">
        <f aca="false">V55+V59</f>
        <v>14210000000</v>
      </c>
      <c r="W51" s="302" t="n">
        <f aca="false">W55+W59</f>
        <v>14168000000</v>
      </c>
      <c r="X51" s="302" t="n">
        <f aca="false">X55+X59</f>
        <v>14344800000</v>
      </c>
    </row>
    <row r="52" customFormat="false" ht="15" hidden="false" customHeight="false" outlineLevel="0" collapsed="false">
      <c r="B52" s="49" t="s">
        <v>956</v>
      </c>
      <c r="C52" s="49"/>
      <c r="D52" s="4"/>
      <c r="E52" s="104"/>
      <c r="F52" s="104"/>
      <c r="G52" s="104"/>
      <c r="H52" s="104"/>
      <c r="I52" s="104"/>
      <c r="J52" s="104"/>
      <c r="K52" s="104"/>
      <c r="L52" s="304" t="n">
        <v>4344984000</v>
      </c>
      <c r="M52" s="304" t="n">
        <v>121700000</v>
      </c>
      <c r="N52" s="304" t="n">
        <v>2344300000</v>
      </c>
      <c r="O52" s="304" t="n">
        <v>1329600000</v>
      </c>
      <c r="P52" s="304" t="n">
        <v>3369600000</v>
      </c>
      <c r="Q52" s="304" t="n">
        <v>1483300000</v>
      </c>
      <c r="R52" s="304" t="n">
        <v>-7752000000</v>
      </c>
      <c r="S52" s="304" t="n">
        <v>-12195300000</v>
      </c>
      <c r="T52" s="4" t="n">
        <v>-14018600000</v>
      </c>
      <c r="U52" s="4" t="n">
        <v>-14415500000</v>
      </c>
      <c r="V52" s="4" t="n">
        <v>-14494200000</v>
      </c>
      <c r="W52" s="4" t="n">
        <v>-14168000000</v>
      </c>
      <c r="X52" s="4" t="n">
        <v>-14344800000</v>
      </c>
    </row>
    <row r="53" customFormat="false" ht="15" hidden="false" customHeight="false" outlineLevel="0" collapsed="false">
      <c r="B53" s="49" t="s">
        <v>957</v>
      </c>
      <c r="C53" s="49"/>
      <c r="D53" s="4"/>
      <c r="E53" s="99"/>
      <c r="F53" s="99"/>
      <c r="G53" s="99"/>
      <c r="H53" s="99"/>
      <c r="I53" s="99"/>
      <c r="J53" s="99"/>
      <c r="K53" s="99"/>
      <c r="L53" s="304" t="n">
        <v>965552000</v>
      </c>
      <c r="M53" s="304"/>
      <c r="N53" s="304"/>
      <c r="O53" s="304"/>
      <c r="P53" s="304"/>
      <c r="Q53" s="304"/>
      <c r="R53" s="304"/>
      <c r="S53" s="304"/>
      <c r="T53" s="4"/>
      <c r="U53" s="4"/>
      <c r="V53" s="4"/>
      <c r="W53" s="4"/>
      <c r="X53" s="4"/>
    </row>
    <row r="54" customFormat="false" ht="15" hidden="false" customHeight="false" outlineLevel="0" collapsed="false">
      <c r="B54" s="49" t="s">
        <v>958</v>
      </c>
      <c r="C54" s="49"/>
      <c r="D54" s="4"/>
      <c r="E54" s="104"/>
      <c r="F54" s="104"/>
      <c r="G54" s="104"/>
      <c r="H54" s="104"/>
      <c r="I54" s="104"/>
      <c r="J54" s="104"/>
      <c r="K54" s="104"/>
      <c r="L54" s="304" t="n">
        <v>-3379432000</v>
      </c>
      <c r="M54" s="304" t="n">
        <v>-121700000</v>
      </c>
      <c r="N54" s="304" t="n">
        <v>-2344300000</v>
      </c>
      <c r="O54" s="304" t="n">
        <v>-1329600000</v>
      </c>
      <c r="P54" s="304" t="n">
        <v>-3369600000</v>
      </c>
      <c r="Q54" s="304" t="n">
        <v>-1483300000</v>
      </c>
      <c r="R54" s="304" t="n">
        <v>7752000000</v>
      </c>
      <c r="S54" s="304" t="n">
        <v>12195300000</v>
      </c>
      <c r="T54" s="4" t="n">
        <v>14018600000</v>
      </c>
      <c r="U54" s="4" t="n">
        <v>14415500000</v>
      </c>
      <c r="V54" s="4" t="n">
        <v>14494200000</v>
      </c>
      <c r="W54" s="4" t="n">
        <v>14168000000</v>
      </c>
      <c r="X54" s="4" t="n">
        <v>14344800000</v>
      </c>
    </row>
    <row r="55" customFormat="false" ht="15" hidden="false" customHeight="false" outlineLevel="0" collapsed="false">
      <c r="A55" s="18" t="s">
        <v>112</v>
      </c>
      <c r="B55" s="49" t="s">
        <v>361</v>
      </c>
      <c r="C55" s="49" t="s">
        <v>959</v>
      </c>
      <c r="D55" s="4"/>
      <c r="E55" s="99" t="n">
        <v>1618000000</v>
      </c>
      <c r="F55" s="99" t="n">
        <v>3389000000</v>
      </c>
      <c r="G55" s="99" t="n">
        <v>3278000000</v>
      </c>
      <c r="H55" s="99" t="n">
        <v>2724000000</v>
      </c>
      <c r="I55" s="99" t="n">
        <v>1721000000</v>
      </c>
      <c r="J55" s="99" t="n">
        <v>370000000</v>
      </c>
      <c r="K55" s="99" t="n">
        <v>1063000000</v>
      </c>
      <c r="L55" s="305" t="n">
        <f aca="false">L56+L57+L58</f>
        <v>1689716000</v>
      </c>
      <c r="M55" s="74" t="n">
        <v>1217000000</v>
      </c>
      <c r="N55" s="301" t="n">
        <v>1379000000</v>
      </c>
      <c r="O55" s="301" t="n">
        <v>2991600000</v>
      </c>
      <c r="P55" s="301" t="n">
        <v>4305600000</v>
      </c>
      <c r="Q55" s="301" t="n">
        <v>5297500000</v>
      </c>
      <c r="R55" s="301" t="n">
        <v>2964000000</v>
      </c>
      <c r="S55" s="74" t="n">
        <v>3451500000</v>
      </c>
      <c r="T55" s="4" t="n">
        <v>3867200000</v>
      </c>
      <c r="U55" s="4" t="n">
        <v>3931500000</v>
      </c>
      <c r="V55" s="4" t="n">
        <v>4263000000</v>
      </c>
      <c r="W55" s="4" t="n">
        <v>4620000000</v>
      </c>
      <c r="X55" s="4" t="n">
        <v>4670400000</v>
      </c>
    </row>
    <row r="56" customFormat="false" ht="15" hidden="false" customHeight="false" outlineLevel="0" collapsed="false">
      <c r="A56" s="47" t="s">
        <v>390</v>
      </c>
      <c r="B56" s="47" t="s">
        <v>390</v>
      </c>
      <c r="C56" s="49" t="s">
        <v>960</v>
      </c>
      <c r="D56" s="4"/>
      <c r="E56" s="104"/>
      <c r="F56" s="104"/>
      <c r="G56" s="104"/>
      <c r="H56" s="104"/>
      <c r="I56" s="104"/>
      <c r="J56" s="99" t="n">
        <v>2695000000</v>
      </c>
      <c r="K56" s="99" t="n">
        <v>3268000000</v>
      </c>
      <c r="L56" s="74" t="n">
        <v>4224290000</v>
      </c>
      <c r="M56" s="74" t="n">
        <v>3772700000</v>
      </c>
      <c r="N56" s="74" t="n">
        <v>5653900000</v>
      </c>
      <c r="O56" s="74" t="n">
        <v>7811400000</v>
      </c>
      <c r="P56" s="74" t="n">
        <v>10296000000</v>
      </c>
      <c r="Q56" s="74" t="n">
        <v>8476000000</v>
      </c>
      <c r="R56" s="74" t="n">
        <v>5244000000</v>
      </c>
      <c r="S56" s="74" t="n">
        <v>6903000000</v>
      </c>
      <c r="T56" s="4" t="n">
        <v>7251000000</v>
      </c>
      <c r="U56" s="4" t="n">
        <v>7600900000</v>
      </c>
      <c r="V56" s="4" t="n">
        <v>7957600000</v>
      </c>
      <c r="W56" s="4" t="n">
        <v>8316000000</v>
      </c>
      <c r="X56" s="4" t="n">
        <v>8673600000</v>
      </c>
    </row>
    <row r="57" customFormat="false" ht="15" hidden="false" customHeight="false" outlineLevel="0" collapsed="false">
      <c r="A57" s="47" t="s">
        <v>394</v>
      </c>
      <c r="B57" s="47" t="s">
        <v>394</v>
      </c>
      <c r="C57" s="49" t="s">
        <v>960</v>
      </c>
      <c r="D57" s="4"/>
      <c r="E57" s="104"/>
      <c r="F57" s="104"/>
      <c r="G57" s="104"/>
      <c r="H57" s="104"/>
      <c r="I57" s="104"/>
      <c r="J57" s="99" t="n">
        <v>-2249000000</v>
      </c>
      <c r="K57" s="99" t="n">
        <v>-2130000000</v>
      </c>
      <c r="L57" s="74" t="n">
        <v>-2534574000</v>
      </c>
      <c r="M57" s="74" t="n">
        <v>-2555700000</v>
      </c>
      <c r="N57" s="74" t="n">
        <v>-4137000000</v>
      </c>
      <c r="O57" s="74" t="n">
        <v>-4653600000</v>
      </c>
      <c r="P57" s="74" t="n">
        <v>-5990400000</v>
      </c>
      <c r="Q57" s="74" t="n">
        <v>-2330900000</v>
      </c>
      <c r="R57" s="74" t="n">
        <v>-2052000000</v>
      </c>
      <c r="S57" s="74" t="n">
        <v>-3221400000</v>
      </c>
      <c r="T57" s="4" t="n">
        <v>-3383800000</v>
      </c>
      <c r="U57" s="4" t="n">
        <v>-3407300000</v>
      </c>
      <c r="V57" s="4" t="n">
        <v>-3410400000</v>
      </c>
      <c r="W57" s="4" t="n">
        <v>-3388000000</v>
      </c>
      <c r="X57" s="4" t="n">
        <v>-4003200000</v>
      </c>
    </row>
    <row r="58" customFormat="false" ht="15" hidden="false" customHeight="false" outlineLevel="0" collapsed="false">
      <c r="A58" s="47" t="s">
        <v>961</v>
      </c>
      <c r="B58" s="47" t="s">
        <v>962</v>
      </c>
      <c r="C58" s="49" t="s">
        <v>960</v>
      </c>
      <c r="D58" s="4"/>
      <c r="E58" s="104"/>
      <c r="F58" s="104"/>
      <c r="G58" s="104"/>
      <c r="H58" s="104"/>
      <c r="I58" s="104"/>
      <c r="J58" s="99" t="n">
        <v>-75000000</v>
      </c>
      <c r="K58" s="99" t="n">
        <v>-75000000</v>
      </c>
      <c r="L58" s="74" t="n">
        <v>0</v>
      </c>
      <c r="M58" s="74" t="n">
        <v>0</v>
      </c>
      <c r="N58" s="74" t="n">
        <v>0</v>
      </c>
      <c r="O58" s="74" t="n">
        <v>-166200000</v>
      </c>
      <c r="P58" s="74" t="n">
        <v>0</v>
      </c>
      <c r="Q58" s="74" t="n">
        <v>-1059500000</v>
      </c>
      <c r="R58" s="74" t="n">
        <v>-228000000</v>
      </c>
      <c r="S58" s="74" t="n">
        <v>-230100000</v>
      </c>
      <c r="T58" s="4" t="n">
        <v>-241700000</v>
      </c>
      <c r="U58" s="4" t="n">
        <v>-262100000</v>
      </c>
      <c r="V58" s="4" t="n">
        <v>-284200000</v>
      </c>
      <c r="W58" s="4" t="n">
        <v>-308000000</v>
      </c>
      <c r="X58" s="4" t="n">
        <v>-333600000</v>
      </c>
    </row>
    <row r="59" customFormat="false" ht="15" hidden="false" customHeight="false" outlineLevel="0" collapsed="false">
      <c r="A59" s="49" t="s">
        <v>115</v>
      </c>
      <c r="B59" s="49" t="s">
        <v>199</v>
      </c>
      <c r="C59" s="49" t="s">
        <v>959</v>
      </c>
      <c r="D59" s="4"/>
      <c r="E59" s="99" t="n">
        <v>2050000000</v>
      </c>
      <c r="F59" s="99" t="n">
        <v>1592000000</v>
      </c>
      <c r="G59" s="99" t="n">
        <v>1597000000</v>
      </c>
      <c r="H59" s="99" t="n">
        <v>1136000000</v>
      </c>
      <c r="I59" s="99" t="n">
        <v>8000000</v>
      </c>
      <c r="J59" s="99" t="n">
        <v>-4471000000</v>
      </c>
      <c r="K59" s="99" t="n">
        <v>-2856000000</v>
      </c>
      <c r="L59" s="74" t="n">
        <v>-4948454000</v>
      </c>
      <c r="M59" s="74" t="n">
        <v>-1338700000</v>
      </c>
      <c r="N59" s="74" t="n">
        <v>-3723300000</v>
      </c>
      <c r="O59" s="74" t="n">
        <v>-4321200000</v>
      </c>
      <c r="P59" s="301" t="n">
        <v>-7675200000</v>
      </c>
      <c r="Q59" s="301" t="n">
        <v>-6568900000</v>
      </c>
      <c r="R59" s="301" t="n">
        <v>4560000000</v>
      </c>
      <c r="S59" s="74" t="n">
        <v>8743800000</v>
      </c>
      <c r="T59" s="4" t="n">
        <v>10151400000</v>
      </c>
      <c r="U59" s="4" t="n">
        <v>10221900000</v>
      </c>
      <c r="V59" s="4" t="n">
        <v>9947000000</v>
      </c>
      <c r="W59" s="4" t="n">
        <v>9548000000</v>
      </c>
      <c r="X59" s="4" t="n">
        <v>9674400000</v>
      </c>
    </row>
    <row r="60" customFormat="false" ht="16.5" hidden="false" customHeight="false" outlineLevel="0" collapsed="false">
      <c r="A60" s="29" t="s">
        <v>808</v>
      </c>
      <c r="B60" s="47" t="s">
        <v>809</v>
      </c>
      <c r="C60" s="49" t="s">
        <v>963</v>
      </c>
      <c r="D60" s="4"/>
      <c r="E60" s="104" t="n">
        <f aca="false">E61+E62</f>
        <v>182000000</v>
      </c>
      <c r="F60" s="104" t="n">
        <f aca="false">F61+F62</f>
        <v>1022000000</v>
      </c>
      <c r="G60" s="104" t="n">
        <f aca="false">G61+G62</f>
        <v>-250000000</v>
      </c>
      <c r="H60" s="104"/>
      <c r="I60" s="104"/>
      <c r="J60" s="104"/>
      <c r="K60" s="104"/>
      <c r="L60" s="74" t="n">
        <v>-6638170000</v>
      </c>
      <c r="M60" s="74" t="n">
        <v>-243400000</v>
      </c>
      <c r="N60" s="74" t="n">
        <v>-7308700000</v>
      </c>
      <c r="O60" s="74" t="n">
        <v>-5817000000</v>
      </c>
      <c r="P60" s="301" t="n">
        <v>-6364800000</v>
      </c>
      <c r="Q60" s="301" t="n">
        <v>-4449900000</v>
      </c>
      <c r="R60" s="301" t="n">
        <v>4104000000</v>
      </c>
      <c r="S60" s="74" t="n">
        <v>6442800000</v>
      </c>
      <c r="T60" s="4" t="n">
        <v>7492700000</v>
      </c>
      <c r="U60" s="4" t="n">
        <v>7338800000</v>
      </c>
      <c r="V60" s="4" t="n">
        <v>7389200000</v>
      </c>
      <c r="W60" s="4" t="n">
        <v>7392000000</v>
      </c>
      <c r="X60" s="4" t="n">
        <v>6672000000</v>
      </c>
    </row>
    <row r="61" customFormat="false" ht="15" hidden="false" customHeight="false" outlineLevel="0" collapsed="false">
      <c r="B61" s="191" t="s">
        <v>964</v>
      </c>
      <c r="C61" s="49"/>
      <c r="D61" s="4"/>
      <c r="E61" s="99" t="n">
        <v>-270000000</v>
      </c>
      <c r="F61" s="99" t="n">
        <v>935000000</v>
      </c>
      <c r="G61" s="99" t="n">
        <v>-135000000</v>
      </c>
      <c r="H61" s="99" t="n">
        <v>-561000000</v>
      </c>
      <c r="I61" s="99" t="n">
        <v>-1543000000</v>
      </c>
      <c r="J61" s="99" t="n">
        <v>-5726000000</v>
      </c>
      <c r="K61" s="99" t="n">
        <v>-3081000000</v>
      </c>
      <c r="L61" s="74" t="n">
        <v>-6034700000</v>
      </c>
      <c r="M61" s="74" t="n">
        <v>-486800000</v>
      </c>
      <c r="N61" s="74" t="n">
        <v>-6757100000</v>
      </c>
      <c r="O61" s="74" t="n">
        <v>-4487400000</v>
      </c>
      <c r="P61" s="301" t="n">
        <v>-6177600000</v>
      </c>
      <c r="Q61" s="301" t="n">
        <v>-5085600000</v>
      </c>
      <c r="R61" s="301" t="n">
        <v>4104000000</v>
      </c>
      <c r="S61" s="74" t="n">
        <v>5062200000</v>
      </c>
      <c r="T61" s="4" t="n">
        <v>6042500000</v>
      </c>
      <c r="U61" s="4" t="n">
        <v>6028300000</v>
      </c>
      <c r="V61" s="4" t="n">
        <v>5968200000</v>
      </c>
      <c r="W61" s="4" t="n">
        <v>5852000000</v>
      </c>
      <c r="X61" s="4" t="n">
        <v>6004800000</v>
      </c>
    </row>
    <row r="62" customFormat="false" ht="15" hidden="false" customHeight="false" outlineLevel="0" collapsed="false">
      <c r="B62" s="191" t="s">
        <v>651</v>
      </c>
      <c r="C62" s="49"/>
      <c r="D62" s="4"/>
      <c r="E62" s="99" t="n">
        <v>452000000</v>
      </c>
      <c r="F62" s="99" t="n">
        <v>87000000</v>
      </c>
      <c r="G62" s="99" t="n">
        <v>-115000000</v>
      </c>
      <c r="H62" s="104"/>
      <c r="I62" s="104"/>
      <c r="J62" s="104"/>
      <c r="K62" s="104"/>
      <c r="L62" s="74" t="n">
        <v>-603470000</v>
      </c>
      <c r="M62" s="74" t="n">
        <v>243400000</v>
      </c>
      <c r="N62" s="74" t="n">
        <v>-551600000</v>
      </c>
      <c r="O62" s="74" t="n">
        <v>-1495800000</v>
      </c>
      <c r="P62" s="301" t="n">
        <v>-187200000</v>
      </c>
      <c r="Q62" s="301" t="n">
        <v>423800000</v>
      </c>
      <c r="R62" s="301" t="n">
        <v>0</v>
      </c>
      <c r="S62" s="74" t="n">
        <v>1380600000</v>
      </c>
      <c r="T62" s="4" t="n">
        <v>1450200000</v>
      </c>
      <c r="U62" s="4" t="n">
        <v>1310500000</v>
      </c>
      <c r="V62" s="4" t="n">
        <v>1421000000</v>
      </c>
      <c r="W62" s="4" t="n">
        <v>1232000000</v>
      </c>
      <c r="X62" s="4" t="n">
        <v>667200000</v>
      </c>
    </row>
    <row r="63" customFormat="false" ht="15" hidden="false" customHeight="false" outlineLevel="0" collapsed="false">
      <c r="A63" s="47" t="s">
        <v>965</v>
      </c>
      <c r="B63" s="47" t="s">
        <v>966</v>
      </c>
      <c r="C63" s="49" t="s">
        <v>963</v>
      </c>
      <c r="D63" s="4"/>
      <c r="E63" s="104"/>
      <c r="F63" s="104"/>
      <c r="G63" s="104"/>
      <c r="H63" s="104"/>
      <c r="I63" s="104"/>
      <c r="J63" s="104"/>
      <c r="K63" s="104"/>
      <c r="L63" s="74" t="n">
        <v>0</v>
      </c>
      <c r="M63" s="74" t="n">
        <v>0</v>
      </c>
      <c r="N63" s="74" t="n">
        <v>0</v>
      </c>
      <c r="O63" s="74" t="n">
        <v>0</v>
      </c>
      <c r="P63" s="301" t="n">
        <v>-1310400000</v>
      </c>
      <c r="Q63" s="301" t="n">
        <v>-1695200000</v>
      </c>
      <c r="R63" s="301" t="n">
        <v>-1824000000</v>
      </c>
      <c r="S63" s="74" t="n">
        <v>0</v>
      </c>
      <c r="T63" s="4" t="n">
        <v>0</v>
      </c>
      <c r="U63" s="4" t="n">
        <v>0</v>
      </c>
      <c r="V63" s="4" t="n">
        <v>0</v>
      </c>
      <c r="W63" s="4" t="n">
        <v>0</v>
      </c>
      <c r="X63" s="4" t="n">
        <v>0</v>
      </c>
    </row>
    <row r="64" customFormat="false" ht="15" hidden="false" customHeight="false" outlineLevel="0" collapsed="false">
      <c r="A64" s="47" t="s">
        <v>967</v>
      </c>
      <c r="B64" s="47" t="s">
        <v>968</v>
      </c>
      <c r="C64" s="49" t="s">
        <v>963</v>
      </c>
      <c r="D64" s="4"/>
      <c r="E64" s="99" t="n">
        <v>1868000000</v>
      </c>
      <c r="F64" s="99" t="n">
        <v>570000000</v>
      </c>
      <c r="G64" s="99" t="n">
        <v>1847000000</v>
      </c>
      <c r="H64" s="104"/>
      <c r="I64" s="104"/>
      <c r="J64" s="104"/>
      <c r="K64" s="104"/>
      <c r="L64" s="74" t="n">
        <v>1689716000</v>
      </c>
      <c r="M64" s="74" t="n">
        <v>-1338700000</v>
      </c>
      <c r="N64" s="74" t="n">
        <v>3585400000</v>
      </c>
      <c r="O64" s="74" t="n">
        <v>1495800000</v>
      </c>
      <c r="P64" s="74" t="n">
        <v>-1310400000</v>
      </c>
      <c r="Q64" s="74" t="n">
        <v>-2119000000</v>
      </c>
      <c r="R64" s="74" t="n">
        <v>456000000</v>
      </c>
      <c r="S64" s="74" t="n">
        <v>2301000000</v>
      </c>
      <c r="T64" s="4" t="n">
        <v>2900400000</v>
      </c>
      <c r="U64" s="4" t="n">
        <v>2883100000</v>
      </c>
      <c r="V64" s="4" t="n">
        <v>2557800000</v>
      </c>
      <c r="W64" s="4" t="n">
        <v>2156000000</v>
      </c>
      <c r="X64" s="4" t="n">
        <v>3002400000</v>
      </c>
    </row>
    <row r="65" customFormat="false" ht="15" hidden="false" customHeight="false" outlineLevel="0" collapsed="false">
      <c r="B65" s="49" t="s">
        <v>577</v>
      </c>
      <c r="C65" s="49"/>
      <c r="D65" s="4"/>
      <c r="E65" s="104"/>
      <c r="F65" s="104"/>
      <c r="G65" s="104"/>
      <c r="H65" s="104"/>
      <c r="I65" s="104"/>
      <c r="J65" s="104"/>
      <c r="K65" s="104"/>
      <c r="L65" s="0" t="n">
        <f aca="false">(L18/L6)*100</f>
        <v>3.09278350515464</v>
      </c>
      <c r="M65" s="0" t="n">
        <f aca="false">(M18/M6)*100</f>
        <v>3.35195530726257</v>
      </c>
      <c r="N65" s="0" t="n">
        <f aca="false">(N18/N6)*100</f>
        <v>3.31325301204819</v>
      </c>
      <c r="O65" s="0" t="n">
        <f aca="false">(O18/O6)*100</f>
        <v>2.20994475138122</v>
      </c>
      <c r="P65" s="0" t="n">
        <f aca="false">(P18/P6)*100</f>
        <v>1.84696569920844</v>
      </c>
      <c r="Q65" s="0" t="n">
        <f aca="false">(Q18/Q6)*100</f>
        <v>0.767263427109974</v>
      </c>
      <c r="R65" s="0" t="n">
        <f aca="false">(R18/R6)*100</f>
        <v>0.75187969924812</v>
      </c>
      <c r="S65" s="0" t="n">
        <f aca="false">(S18/S6)*100</f>
        <v>0.852272727272727</v>
      </c>
      <c r="T65" s="0" t="n">
        <f aca="false">(T18/T6)*100</f>
        <v>0.91743119266055</v>
      </c>
      <c r="U65" s="0" t="n">
        <f aca="false">(U18/U6)*100</f>
        <v>0.613496932515337</v>
      </c>
      <c r="V65" s="0" t="n">
        <f aca="false">(V18/V6)*100</f>
        <v>0.609756097560976</v>
      </c>
      <c r="W65" s="0" t="n">
        <f aca="false">(W18/W6)*100</f>
        <v>0.604229607250755</v>
      </c>
      <c r="X65" s="0" t="n">
        <f aca="false">(X18/X6)*100</f>
        <v>0.604229607250755</v>
      </c>
    </row>
    <row r="66" customFormat="false" ht="15" hidden="false" customHeight="false" outlineLevel="0" collapsed="false">
      <c r="C66" s="49"/>
      <c r="D66" s="4"/>
      <c r="T66" s="4"/>
      <c r="U66" s="4"/>
      <c r="V66" s="4"/>
      <c r="W66" s="4"/>
      <c r="X66" s="4"/>
    </row>
    <row r="67" customFormat="false" ht="15.75" hidden="false" customHeight="false" outlineLevel="0" collapsed="false">
      <c r="C67" s="49"/>
      <c r="D67" s="4"/>
      <c r="E67" s="0" t="s">
        <v>127</v>
      </c>
      <c r="F67" s="0" t="s">
        <v>127</v>
      </c>
      <c r="G67" s="0" t="s">
        <v>127</v>
      </c>
      <c r="H67" s="0" t="s">
        <v>128</v>
      </c>
      <c r="I67" s="0" t="s">
        <v>128</v>
      </c>
      <c r="J67" s="0" t="s">
        <v>128</v>
      </c>
      <c r="K67" s="0" t="s">
        <v>128</v>
      </c>
      <c r="L67" s="0" t="s">
        <v>128</v>
      </c>
      <c r="M67" s="0" t="s">
        <v>128</v>
      </c>
      <c r="N67" s="0" t="s">
        <v>128</v>
      </c>
      <c r="O67" s="0" t="s">
        <v>128</v>
      </c>
      <c r="P67" s="0" t="s">
        <v>128</v>
      </c>
      <c r="Q67" s="0" t="s">
        <v>128</v>
      </c>
      <c r="R67" s="0" t="s">
        <v>128</v>
      </c>
      <c r="S67" s="0" t="s">
        <v>128</v>
      </c>
      <c r="T67" s="0" t="s">
        <v>128</v>
      </c>
      <c r="U67" s="0" t="s">
        <v>128</v>
      </c>
      <c r="V67" s="0" t="s">
        <v>128</v>
      </c>
      <c r="W67" s="0" t="s">
        <v>128</v>
      </c>
      <c r="X67" s="0" t="s">
        <v>128</v>
      </c>
    </row>
    <row r="68" customFormat="false" ht="15.75" hidden="false" customHeight="false" outlineLevel="0" collapsed="false">
      <c r="C68" s="49"/>
      <c r="D68" s="4"/>
      <c r="L68" s="93"/>
      <c r="M68" s="94"/>
      <c r="N68" s="94"/>
      <c r="O68" s="94"/>
      <c r="P68" s="94"/>
      <c r="Q68" s="159"/>
      <c r="R68" s="159"/>
      <c r="S68" s="160"/>
      <c r="T68" s="160"/>
      <c r="U68" s="160"/>
      <c r="V68" s="160"/>
      <c r="W68" s="160"/>
      <c r="X68" s="160"/>
    </row>
    <row r="69" customFormat="false" ht="15" hidden="false" customHeight="false" outlineLevel="0" collapsed="false">
      <c r="C69" s="49"/>
      <c r="D69" s="4"/>
    </row>
    <row r="70" customFormat="false" ht="15" hidden="false" customHeight="false" outlineLevel="0" collapsed="false">
      <c r="B70" s="0" t="s">
        <v>578</v>
      </c>
      <c r="C70" s="49"/>
      <c r="D70" s="55" t="n">
        <f aca="false">D6-D8-D18</f>
        <v>0</v>
      </c>
      <c r="E70" s="55" t="n">
        <f aca="false">E6-E7-E18</f>
        <v>0</v>
      </c>
      <c r="F70" s="55" t="n">
        <f aca="false">F6-F7-F18</f>
        <v>0</v>
      </c>
      <c r="G70" s="55" t="n">
        <f aca="false">G6-G7-G18</f>
        <v>0</v>
      </c>
      <c r="H70" s="55" t="n">
        <f aca="false">H6-H7-H18</f>
        <v>0</v>
      </c>
      <c r="I70" s="55" t="n">
        <f aca="false">I6-I7-I18</f>
        <v>0</v>
      </c>
      <c r="J70" s="55" t="n">
        <f aca="false">J6-J7-J18</f>
        <v>0</v>
      </c>
      <c r="K70" s="55" t="n">
        <f aca="false">K6-K7-K18</f>
        <v>0</v>
      </c>
      <c r="L70" s="55" t="n">
        <f aca="false">L6-L7-L18</f>
        <v>0</v>
      </c>
      <c r="M70" s="55" t="n">
        <f aca="false">M6-M7-M18</f>
        <v>0</v>
      </c>
      <c r="N70" s="55" t="n">
        <f aca="false">N6-N7-N18</f>
        <v>0</v>
      </c>
      <c r="O70" s="55" t="n">
        <f aca="false">O6-O7-O18</f>
        <v>0</v>
      </c>
      <c r="P70" s="55" t="n">
        <f aca="false">P6-P7-P18</f>
        <v>0</v>
      </c>
      <c r="Q70" s="55" t="n">
        <f aca="false">Q6-Q7-Q18</f>
        <v>0</v>
      </c>
      <c r="R70" s="55" t="n">
        <f aca="false">R6-R7-R18</f>
        <v>0</v>
      </c>
      <c r="S70" s="55" t="n">
        <f aca="false">S6-S7-S18</f>
        <v>0</v>
      </c>
      <c r="T70" s="55" t="n">
        <f aca="false">T6-T7-T18</f>
        <v>0</v>
      </c>
      <c r="U70" s="55" t="n">
        <f aca="false">U6-U7-U18</f>
        <v>0</v>
      </c>
      <c r="V70" s="55" t="n">
        <f aca="false">V6-V7-V18</f>
        <v>0</v>
      </c>
      <c r="W70" s="55" t="n">
        <f aca="false">W6-W7-W18</f>
        <v>0</v>
      </c>
      <c r="X70" s="55" t="n">
        <f aca="false">X6-X7-X18</f>
        <v>0</v>
      </c>
    </row>
    <row r="71" customFormat="false" ht="15" hidden="false" customHeight="false" outlineLevel="0" collapsed="false">
      <c r="B71" s="0" t="s">
        <v>130</v>
      </c>
      <c r="C71" s="49"/>
      <c r="D71" s="55" t="n">
        <f aca="false">D8-D9-D19</f>
        <v>0</v>
      </c>
      <c r="E71" s="55" t="n">
        <f aca="false">E7-E9-E19</f>
        <v>0</v>
      </c>
      <c r="F71" s="55" t="n">
        <f aca="false">F7-F9-F19</f>
        <v>0</v>
      </c>
      <c r="G71" s="55" t="n">
        <f aca="false">G7-G9-G19</f>
        <v>0</v>
      </c>
      <c r="H71" s="55" t="n">
        <f aca="false">H7-H9-H19</f>
        <v>0</v>
      </c>
      <c r="I71" s="55" t="n">
        <f aca="false">I7-I9-I19</f>
        <v>0</v>
      </c>
      <c r="J71" s="55" t="n">
        <f aca="false">J7-J9-J19</f>
        <v>0</v>
      </c>
      <c r="K71" s="55" t="n">
        <f aca="false">K7-K9-K19</f>
        <v>0</v>
      </c>
      <c r="L71" s="55" t="n">
        <f aca="false">L7-L9-L19</f>
        <v>0</v>
      </c>
      <c r="M71" s="55" t="n">
        <f aca="false">M7-M9-M19</f>
        <v>0</v>
      </c>
      <c r="N71" s="55" t="n">
        <f aca="false">N7-N9-N19</f>
        <v>0</v>
      </c>
      <c r="O71" s="55" t="n">
        <f aca="false">O7-O9-O19</f>
        <v>0</v>
      </c>
      <c r="P71" s="55" t="n">
        <f aca="false">P7-P9-P19</f>
        <v>0</v>
      </c>
      <c r="Q71" s="55" t="n">
        <f aca="false">Q7-Q9-Q19</f>
        <v>0</v>
      </c>
      <c r="R71" s="55" t="n">
        <f aca="false">R7-R9-R19</f>
        <v>0</v>
      </c>
      <c r="S71" s="55" t="n">
        <f aca="false">S7-S9-S19</f>
        <v>0</v>
      </c>
      <c r="T71" s="55" t="n">
        <f aca="false">T7-T9-T19</f>
        <v>0</v>
      </c>
      <c r="U71" s="55" t="n">
        <f aca="false">U7-U9-U19</f>
        <v>0</v>
      </c>
      <c r="V71" s="55" t="n">
        <f aca="false">V7-V9-V19</f>
        <v>0</v>
      </c>
      <c r="W71" s="55" t="n">
        <f aca="false">W7-W9-W19</f>
        <v>0</v>
      </c>
      <c r="X71" s="55" t="n">
        <f aca="false">X7-X9-X19</f>
        <v>0</v>
      </c>
    </row>
    <row r="72" customFormat="false" ht="15" hidden="false" customHeight="false" outlineLevel="0" collapsed="false">
      <c r="B72" s="0" t="s">
        <v>969</v>
      </c>
      <c r="C72" s="49"/>
      <c r="D72" s="55"/>
      <c r="E72" s="55" t="n">
        <f aca="false">E19-E20-E21-E22-E23</f>
        <v>0</v>
      </c>
      <c r="F72" s="55" t="n">
        <f aca="false">F19-F20-F21-F22-F23</f>
        <v>0</v>
      </c>
      <c r="G72" s="55" t="n">
        <f aca="false">G19-G20-G21-G22-G23</f>
        <v>0</v>
      </c>
      <c r="H72" s="55" t="n">
        <f aca="false">H19-H20-H21-H22-H23</f>
        <v>0</v>
      </c>
      <c r="I72" s="55" t="n">
        <f aca="false">I19-I20-I21-I22-I23</f>
        <v>0</v>
      </c>
      <c r="J72" s="55" t="n">
        <f aca="false">J19-J20-J21-J22-J23</f>
        <v>0</v>
      </c>
      <c r="K72" s="55" t="n">
        <f aca="false">K19-K20-K21-K22-K23</f>
        <v>0</v>
      </c>
      <c r="L72" s="55" t="n">
        <f aca="false">L19-L20-L21-L22-L23</f>
        <v>0</v>
      </c>
      <c r="M72" s="55" t="n">
        <f aca="false">M19-M20-M21-M22-M23</f>
        <v>-121700000</v>
      </c>
      <c r="N72" s="55" t="n">
        <f aca="false">N19-N20-N21-N22-N23</f>
        <v>-9.5367431640625E-007</v>
      </c>
      <c r="O72" s="55" t="n">
        <f aca="false">O19-O20-O21-O22-O23</f>
        <v>166200000</v>
      </c>
      <c r="P72" s="55" t="n">
        <f aca="false">P19-P20-P21-P22-P23</f>
        <v>187200000.000002</v>
      </c>
      <c r="Q72" s="55" t="n">
        <f aca="false">Q19-Q20-Q21-Q22-Q23</f>
        <v>211899999.999999</v>
      </c>
      <c r="R72" s="55" t="n">
        <f aca="false">R19-R20-R21-R22-R23</f>
        <v>0</v>
      </c>
      <c r="S72" s="55" t="n">
        <f aca="false">S19-S20-S21-S22-S23</f>
        <v>230100000</v>
      </c>
      <c r="T72" s="55" t="n">
        <f aca="false">T19-T20-T21-T22-T23</f>
        <v>241700000</v>
      </c>
      <c r="U72" s="55" t="n">
        <f aca="false">U19-U20-U21-U22-U23</f>
        <v>-1.96695327758789E-006</v>
      </c>
      <c r="V72" s="55" t="n">
        <f aca="false">V19-V20-V21-V22-V23</f>
        <v>0</v>
      </c>
      <c r="W72" s="55" t="n">
        <f aca="false">W19-W20-W21-W22-W23</f>
        <v>0</v>
      </c>
      <c r="X72" s="55" t="n">
        <f aca="false">X19-X20-X21-X22-X23</f>
        <v>-333600000</v>
      </c>
    </row>
    <row r="73" customFormat="false" ht="15" hidden="false" customHeight="false" outlineLevel="0" collapsed="false">
      <c r="B73" s="0" t="s">
        <v>134</v>
      </c>
      <c r="C73" s="49"/>
      <c r="D73" s="55" t="n">
        <f aca="false">D24-D41-D25</f>
        <v>0</v>
      </c>
      <c r="E73" s="55" t="n">
        <f aca="false">E24-E26-E41</f>
        <v>0</v>
      </c>
      <c r="F73" s="55" t="n">
        <f aca="false">F24-F26-F41</f>
        <v>-1000000</v>
      </c>
      <c r="G73" s="55" t="n">
        <f aca="false">G24-G26-G41</f>
        <v>0</v>
      </c>
      <c r="H73" s="55" t="n">
        <f aca="false">H24-H26-H41</f>
        <v>-1000000</v>
      </c>
      <c r="I73" s="55" t="n">
        <f aca="false">I24-I26-I41</f>
        <v>0</v>
      </c>
      <c r="J73" s="55" t="n">
        <f aca="false">J24-J26-J41</f>
        <v>0</v>
      </c>
      <c r="K73" s="55" t="n">
        <f aca="false">K24-K26-K41</f>
        <v>0</v>
      </c>
      <c r="L73" s="55" t="n">
        <f aca="false">L24-L26-L41</f>
        <v>0</v>
      </c>
      <c r="M73" s="55" t="n">
        <f aca="false">M24-M26-M41</f>
        <v>121699999.999998</v>
      </c>
      <c r="N73" s="55" t="n">
        <f aca="false">N24-N26-N41</f>
        <v>-137900000</v>
      </c>
      <c r="O73" s="55" t="n">
        <f aca="false">O24-O26-O41</f>
        <v>0</v>
      </c>
      <c r="P73" s="55" t="n">
        <f aca="false">P24-P26-P41</f>
        <v>-187200000</v>
      </c>
      <c r="Q73" s="55" t="n">
        <f aca="false">Q24-Q26-Q41</f>
        <v>-211900000</v>
      </c>
      <c r="R73" s="55" t="n">
        <f aca="false">R24-R26-R41</f>
        <v>0</v>
      </c>
      <c r="S73" s="55" t="n">
        <f aca="false">S24-S26-S41</f>
        <v>230100000</v>
      </c>
      <c r="T73" s="55" t="n">
        <f aca="false">T24-T26-T41</f>
        <v>483400000</v>
      </c>
      <c r="U73" s="55" t="n">
        <f aca="false">U24-U26-U41</f>
        <v>0</v>
      </c>
      <c r="V73" s="55" t="n">
        <f aca="false">V24-V26-V41</f>
        <v>284200000</v>
      </c>
      <c r="W73" s="55" t="n">
        <f aca="false">W24-W26-W41</f>
        <v>615999999.999985</v>
      </c>
      <c r="X73" s="55" t="n">
        <f aca="false">X24-X26-X41</f>
        <v>333600000</v>
      </c>
    </row>
    <row r="74" customFormat="false" ht="15" hidden="false" customHeight="false" outlineLevel="0" collapsed="false">
      <c r="B74" s="0" t="s">
        <v>775</v>
      </c>
      <c r="C74" s="49"/>
      <c r="D74" s="55" t="n">
        <f aca="false">D25-D27-D28-D29-D32-D33-D38</f>
        <v>0</v>
      </c>
      <c r="E74" s="55" t="n">
        <f aca="false">E26-E27-E28-E29-E32-E33-E38</f>
        <v>0</v>
      </c>
      <c r="F74" s="55" t="n">
        <f aca="false">F26-F27-F28-F29-F32-F33-F38</f>
        <v>0</v>
      </c>
      <c r="G74" s="55" t="n">
        <f aca="false">G26-G27-G28-G29-G32-G33-G38</f>
        <v>0</v>
      </c>
      <c r="H74" s="55" t="n">
        <f aca="false">H26-H27-H28-H29-H32-H33-H38</f>
        <v>1000000</v>
      </c>
      <c r="I74" s="55" t="n">
        <f aca="false">I26-I27-I28-I29-I32-I33-I38</f>
        <v>0</v>
      </c>
      <c r="J74" s="55" t="n">
        <f aca="false">J26-J27-J28-J29-J32-J33-J38</f>
        <v>0</v>
      </c>
      <c r="K74" s="55" t="n">
        <f aca="false">K26-K27-K28-K29-K32-K33-K38</f>
        <v>0</v>
      </c>
      <c r="L74" s="55" t="n">
        <f aca="false">L26-L27-L28-L29-L32-L33-L38</f>
        <v>0</v>
      </c>
      <c r="M74" s="55" t="n">
        <f aca="false">M26-M27-M28-M29-M32-M33-M38</f>
        <v>0</v>
      </c>
      <c r="N74" s="55" t="n">
        <f aca="false">N26-N27-N28-N29-N32-N33-N38</f>
        <v>0</v>
      </c>
      <c r="O74" s="55" t="n">
        <f aca="false">O26-O27-O28-O29-O32-O33-O38</f>
        <v>0</v>
      </c>
      <c r="P74" s="55" t="n">
        <f aca="false">P26-P27-P28-P29-P32-P33-P38</f>
        <v>0</v>
      </c>
      <c r="Q74" s="55" t="n">
        <f aca="false">Q26-Q27-Q28-Q29-Q32-Q33-Q38</f>
        <v>0</v>
      </c>
      <c r="R74" s="55" t="n">
        <f aca="false">R26-R27-R28-R29-R32-R33-R38</f>
        <v>0</v>
      </c>
      <c r="S74" s="55" t="n">
        <f aca="false">S26-S27-S28-S29-S32-S33-S38</f>
        <v>0</v>
      </c>
      <c r="T74" s="55" t="n">
        <f aca="false">T26-T27-T28-T29-T32-T33-T38</f>
        <v>0</v>
      </c>
      <c r="U74" s="55" t="n">
        <f aca="false">U26-U27-U28-U29-U32-U33-U38</f>
        <v>0</v>
      </c>
      <c r="V74" s="55" t="n">
        <f aca="false">V26-V27-V28-V29-V32-V33-V38</f>
        <v>0</v>
      </c>
      <c r="W74" s="55" t="n">
        <f aca="false">W26-W27-W28-W29-W32-W33-W38</f>
        <v>0</v>
      </c>
      <c r="X74" s="55" t="n">
        <f aca="false">X26-X27-X28-X29-X32-X33-X38</f>
        <v>0</v>
      </c>
    </row>
    <row r="75" customFormat="false" ht="15" hidden="false" customHeight="false" outlineLevel="0" collapsed="false">
      <c r="B75" s="0" t="s">
        <v>878</v>
      </c>
      <c r="C75" s="49"/>
      <c r="D75" s="55" t="n">
        <f aca="false">D29-D30-D31</f>
        <v>0</v>
      </c>
      <c r="E75" s="56" t="n">
        <f aca="false">E29-E30-E31</f>
        <v>1399000000</v>
      </c>
      <c r="F75" s="56" t="n">
        <f aca="false">F29-F30-F31</f>
        <v>1471000000</v>
      </c>
      <c r="G75" s="56" t="n">
        <f aca="false">G29-G30-G31</f>
        <v>1743000000</v>
      </c>
      <c r="H75" s="56" t="n">
        <f aca="false">H29-H30-H31</f>
        <v>2038000000</v>
      </c>
      <c r="I75" s="56" t="n">
        <f aca="false">I29-I30-I31</f>
        <v>2311000000</v>
      </c>
      <c r="J75" s="55" t="n">
        <f aca="false">J29-J30-J31</f>
        <v>0</v>
      </c>
      <c r="K75" s="55" t="n">
        <f aca="false">K29-K30-K31</f>
        <v>0</v>
      </c>
      <c r="L75" s="55" t="n">
        <f aca="false">L29-L30-L31</f>
        <v>0</v>
      </c>
      <c r="M75" s="55" t="n">
        <f aca="false">M29-M30-M31</f>
        <v>-121700000</v>
      </c>
      <c r="N75" s="55" t="n">
        <f aca="false">N29-N30-N31</f>
        <v>0</v>
      </c>
      <c r="O75" s="55" t="n">
        <f aca="false">O29-O30-O31</f>
        <v>0</v>
      </c>
      <c r="P75" s="55" t="n">
        <f aca="false">P29-P30-P31</f>
        <v>0</v>
      </c>
      <c r="Q75" s="55" t="n">
        <f aca="false">Q29-Q30-Q31</f>
        <v>211900000</v>
      </c>
      <c r="R75" s="55" t="n">
        <f aca="false">R29-R30-R31</f>
        <v>228000000</v>
      </c>
      <c r="S75" s="55" t="n">
        <f aca="false">S29-S30-S31</f>
        <v>0</v>
      </c>
      <c r="T75" s="55" t="n">
        <f aca="false">T29-T30-T31</f>
        <v>0</v>
      </c>
      <c r="U75" s="55" t="n">
        <f aca="false">U29-U30-U31</f>
        <v>0</v>
      </c>
      <c r="V75" s="55" t="n">
        <f aca="false">V29-V30-V31</f>
        <v>0</v>
      </c>
      <c r="W75" s="55" t="n">
        <f aca="false">W29-W30-W31</f>
        <v>0</v>
      </c>
      <c r="X75" s="55" t="n">
        <f aca="false">X29-X30-X31</f>
        <v>0</v>
      </c>
    </row>
    <row r="76" customFormat="false" ht="15" hidden="false" customHeight="false" outlineLevel="0" collapsed="false">
      <c r="B76" s="0" t="s">
        <v>970</v>
      </c>
      <c r="C76" s="49"/>
      <c r="D76" s="55" t="n">
        <f aca="false">D38-D39-D40</f>
        <v>0</v>
      </c>
      <c r="E76" s="56" t="n">
        <f aca="false">E38-E39-E40</f>
        <v>4086000000</v>
      </c>
      <c r="F76" s="56" t="n">
        <f aca="false">F38-F39-F40</f>
        <v>4789000000</v>
      </c>
      <c r="G76" s="56" t="n">
        <f aca="false">G38-G39-G40</f>
        <v>4496000000</v>
      </c>
      <c r="H76" s="56" t="n">
        <f aca="false">H38-H39-H40</f>
        <v>2128000000</v>
      </c>
      <c r="I76" s="56" t="n">
        <f aca="false">I38-I39-I40</f>
        <v>2545000000</v>
      </c>
      <c r="J76" s="56" t="n">
        <f aca="false">J38-J39-J40</f>
        <v>2123000000</v>
      </c>
      <c r="K76" s="56" t="n">
        <f aca="false">K38-K39-K40</f>
        <v>897000000</v>
      </c>
      <c r="L76" s="55" t="n">
        <f aca="false">L38-L39-L40</f>
        <v>0</v>
      </c>
      <c r="M76" s="55" t="n">
        <f aca="false">M38-M39-M40</f>
        <v>243400000</v>
      </c>
      <c r="N76" s="55" t="n">
        <f aca="false">N38-N39-N40</f>
        <v>0</v>
      </c>
      <c r="O76" s="55" t="n">
        <f aca="false">O38-O39-O40</f>
        <v>0</v>
      </c>
      <c r="P76" s="55" t="n">
        <f aca="false">P38-P39-P40</f>
        <v>0</v>
      </c>
      <c r="Q76" s="55" t="n">
        <f aca="false">Q38-Q39-Q40</f>
        <v>0</v>
      </c>
      <c r="R76" s="55" t="n">
        <f aca="false">R38-R39-R40</f>
        <v>0</v>
      </c>
      <c r="S76" s="55" t="n">
        <f aca="false">S38-S39-S40</f>
        <v>0</v>
      </c>
      <c r="T76" s="55" t="n">
        <f aca="false">T38-T39-T40</f>
        <v>0</v>
      </c>
      <c r="U76" s="55" t="n">
        <f aca="false">U38-U39-U40</f>
        <v>0</v>
      </c>
      <c r="V76" s="55" t="n">
        <f aca="false">V38-V39-V40</f>
        <v>0</v>
      </c>
      <c r="W76" s="55" t="n">
        <f aca="false">W38-W39-W40</f>
        <v>0</v>
      </c>
      <c r="X76" s="55" t="n">
        <f aca="false">X38-X39-X40</f>
        <v>0</v>
      </c>
    </row>
    <row r="77" customFormat="false" ht="15" hidden="false" customHeight="false" outlineLevel="0" collapsed="false">
      <c r="B77" s="0" t="s">
        <v>137</v>
      </c>
      <c r="C77" s="49"/>
      <c r="D77" s="55" t="n">
        <f aca="false">D51-D55-D59</f>
        <v>0</v>
      </c>
      <c r="E77" s="55" t="n">
        <f aca="false">E51-E55-E59</f>
        <v>0</v>
      </c>
      <c r="F77" s="55" t="n">
        <f aca="false">F51-F55-F59</f>
        <v>0</v>
      </c>
      <c r="G77" s="55" t="n">
        <f aca="false">G51-G55-G59</f>
        <v>0</v>
      </c>
      <c r="H77" s="55" t="n">
        <f aca="false">H51-H55-H59</f>
        <v>0</v>
      </c>
      <c r="I77" s="55" t="n">
        <f aca="false">I51-I55-I59</f>
        <v>0</v>
      </c>
      <c r="J77" s="55" t="n">
        <f aca="false">J51-J55-J59</f>
        <v>0</v>
      </c>
      <c r="K77" s="55" t="n">
        <f aca="false">K51-K55-K59</f>
        <v>0</v>
      </c>
      <c r="L77" s="55" t="n">
        <f aca="false">L51-L55-L59</f>
        <v>0</v>
      </c>
      <c r="M77" s="55" t="n">
        <f aca="false">M51-M55-M59</f>
        <v>0</v>
      </c>
      <c r="N77" s="55" t="n">
        <f aca="false">N51-N55-N59</f>
        <v>0</v>
      </c>
      <c r="O77" s="55" t="n">
        <f aca="false">O51-O55-O59</f>
        <v>0</v>
      </c>
      <c r="P77" s="55" t="n">
        <f aca="false">P51-P55-P59</f>
        <v>0</v>
      </c>
      <c r="Q77" s="55" t="n">
        <f aca="false">Q51-Q55-Q59</f>
        <v>0</v>
      </c>
      <c r="R77" s="55" t="n">
        <f aca="false">R51-R55-R59</f>
        <v>0</v>
      </c>
      <c r="S77" s="55" t="n">
        <f aca="false">S51-S55-S59</f>
        <v>0</v>
      </c>
      <c r="T77" s="55" t="n">
        <f aca="false">T51-T55-T59</f>
        <v>0</v>
      </c>
      <c r="U77" s="55" t="n">
        <f aca="false">U51-U55-U59</f>
        <v>0</v>
      </c>
      <c r="V77" s="55" t="n">
        <f aca="false">V51-V55-V59</f>
        <v>0</v>
      </c>
      <c r="W77" s="55" t="n">
        <f aca="false">W51-W55-W59</f>
        <v>0</v>
      </c>
      <c r="X77" s="55" t="n">
        <f aca="false">X51-X55-X59</f>
        <v>0</v>
      </c>
    </row>
    <row r="78" customFormat="false" ht="15" hidden="false" customHeight="false" outlineLevel="0" collapsed="false">
      <c r="B78" s="0" t="s">
        <v>505</v>
      </c>
      <c r="C78" s="49"/>
      <c r="D78" s="55" t="n">
        <f aca="false">D55-D56-D57-D58</f>
        <v>0</v>
      </c>
      <c r="E78" s="56" t="n">
        <f aca="false">E55-E56-E57-E58</f>
        <v>1618000000</v>
      </c>
      <c r="F78" s="56" t="n">
        <f aca="false">F55-F56-F57-F58</f>
        <v>3389000000</v>
      </c>
      <c r="G78" s="56" t="n">
        <f aca="false">G55-G56-G57-G58</f>
        <v>3278000000</v>
      </c>
      <c r="H78" s="56" t="n">
        <f aca="false">H55-H56-H57-H58</f>
        <v>2724000000</v>
      </c>
      <c r="I78" s="56" t="n">
        <f aca="false">I55-I56-I57-I58</f>
        <v>1721000000</v>
      </c>
      <c r="J78" s="55" t="n">
        <f aca="false">J55-J56-J57-J58</f>
        <v>-1000000</v>
      </c>
      <c r="K78" s="55" t="n">
        <f aca="false">K55-K56-K57-K58</f>
        <v>0</v>
      </c>
      <c r="L78" s="55" t="n">
        <f aca="false">L55-L56-L57-L58</f>
        <v>0</v>
      </c>
      <c r="M78" s="55" t="n">
        <f aca="false">M55-M56-M57-M58</f>
        <v>0</v>
      </c>
      <c r="N78" s="55" t="n">
        <f aca="false">N55-N56-N57-N58</f>
        <v>-137899999.999999</v>
      </c>
      <c r="O78" s="55" t="n">
        <f aca="false">O55-O56-O57-O58</f>
        <v>-9.5367431640625E-007</v>
      </c>
      <c r="P78" s="55" t="n">
        <f aca="false">P55-P56-P57-P58</f>
        <v>0</v>
      </c>
      <c r="Q78" s="55" t="n">
        <f aca="false">Q55-Q56-Q57-Q58</f>
        <v>211900000</v>
      </c>
      <c r="R78" s="55" t="n">
        <f aca="false">R55-R56-R57-R58</f>
        <v>0</v>
      </c>
      <c r="S78" s="55" t="n">
        <f aca="false">S55-S56-S57-S58</f>
        <v>0</v>
      </c>
      <c r="T78" s="55" t="n">
        <f aca="false">T55-T56-T57-T58</f>
        <v>241700000</v>
      </c>
      <c r="U78" s="55" t="n">
        <f aca="false">U55-U56-U57-U58</f>
        <v>9.83476638793945E-007</v>
      </c>
      <c r="V78" s="55" t="n">
        <f aca="false">V55-V56-V57-V58</f>
        <v>0</v>
      </c>
      <c r="W78" s="55" t="n">
        <f aca="false">W55-W56-W57-W58</f>
        <v>0</v>
      </c>
      <c r="X78" s="55" t="n">
        <f aca="false">X55-X56-X57-X58</f>
        <v>333600000</v>
      </c>
    </row>
    <row r="79" customFormat="false" ht="15" hidden="false" customHeight="false" outlineLevel="0" collapsed="false">
      <c r="B79" s="0" t="s">
        <v>334</v>
      </c>
      <c r="C79" s="55"/>
      <c r="D79" s="55" t="n">
        <f aca="false">D59-D60-D63-D64</f>
        <v>0</v>
      </c>
      <c r="E79" s="55" t="n">
        <f aca="false">E59-E60-E63-E64</f>
        <v>0</v>
      </c>
      <c r="F79" s="55" t="n">
        <f aca="false">F59-F60-F63-F64</f>
        <v>0</v>
      </c>
      <c r="G79" s="55" t="n">
        <f aca="false">G59-G60-G63-G64</f>
        <v>0</v>
      </c>
      <c r="H79" s="56" t="n">
        <f aca="false">H59-H60-H63-H64</f>
        <v>1136000000</v>
      </c>
      <c r="I79" s="56" t="n">
        <f aca="false">I59-I60-I63-I64</f>
        <v>8000000</v>
      </c>
      <c r="J79" s="56" t="n">
        <f aca="false">J59-J60-J63-J64</f>
        <v>-4471000000</v>
      </c>
      <c r="K79" s="56" t="n">
        <f aca="false">K59-K60-K63-K64</f>
        <v>-2856000000</v>
      </c>
      <c r="L79" s="55" t="n">
        <f aca="false">L59-L60-L63-L64</f>
        <v>0</v>
      </c>
      <c r="M79" s="55" t="n">
        <f aca="false">M59-M60-M63-M64</f>
        <v>243400000</v>
      </c>
      <c r="N79" s="55" t="n">
        <f aca="false">N59-N60-N63-N64</f>
        <v>0</v>
      </c>
      <c r="O79" s="55" t="n">
        <f aca="false">O59-O60-O63-O64</f>
        <v>0</v>
      </c>
      <c r="P79" s="55" t="n">
        <f aca="false">P59-P60-P63-P64</f>
        <v>1310400000</v>
      </c>
      <c r="Q79" s="55" t="n">
        <f aca="false">Q59-Q60-Q63-Q64</f>
        <v>1695200000</v>
      </c>
      <c r="R79" s="55" t="n">
        <f aca="false">R59-R60-R63-R64</f>
        <v>1824000000</v>
      </c>
      <c r="S79" s="55" t="n">
        <f aca="false">S59-S60-S63-S64</f>
        <v>0</v>
      </c>
      <c r="T79" s="55" t="n">
        <f aca="false">T59-T60-T63-T64</f>
        <v>-241700000</v>
      </c>
      <c r="U79" s="55" t="n">
        <f aca="false">U59-U60-U63-U64</f>
        <v>0</v>
      </c>
      <c r="V79" s="55" t="n">
        <f aca="false">V59-V60-V63-V64</f>
        <v>0</v>
      </c>
      <c r="W79" s="55" t="n">
        <f aca="false">W59-W60-W63-W64</f>
        <v>0</v>
      </c>
      <c r="X79" s="55" t="n">
        <f aca="false">X59-X60-X63-X64</f>
        <v>0</v>
      </c>
    </row>
    <row r="80" customFormat="false" ht="15" hidden="false" customHeight="false" outlineLevel="0" collapsed="false">
      <c r="B80" s="0" t="s">
        <v>427</v>
      </c>
      <c r="C80" s="49"/>
      <c r="E80" s="55" t="n">
        <f aca="false">E9-E12-E13-E15-E11</f>
        <v>0</v>
      </c>
      <c r="F80" s="55" t="n">
        <f aca="false">F9-F12-F13-F15-F11</f>
        <v>0</v>
      </c>
      <c r="G80" s="55" t="n">
        <f aca="false">G9-G12-G13-G15-G11</f>
        <v>0</v>
      </c>
      <c r="H80" s="55" t="n">
        <f aca="false">H9-H12-H13-H15-H11</f>
        <v>0</v>
      </c>
      <c r="I80" s="55" t="n">
        <f aca="false">I9-I12-I13-I15-I11</f>
        <v>0</v>
      </c>
      <c r="J80" s="55" t="n">
        <f aca="false">J9-J12-J13-J15-J11</f>
        <v>0</v>
      </c>
      <c r="K80" s="55" t="n">
        <f aca="false">K9-K12-K13-K15-K11</f>
        <v>0</v>
      </c>
      <c r="L80" s="55" t="n">
        <f aca="false">L9-L12-L13-L15-L11</f>
        <v>0</v>
      </c>
      <c r="M80" s="55" t="n">
        <f aca="false">M9-M12-M13-M15-M11</f>
        <v>0</v>
      </c>
      <c r="N80" s="55" t="n">
        <f aca="false">N9-N12-N13-N15-N11</f>
        <v>0</v>
      </c>
      <c r="O80" s="55" t="n">
        <f aca="false">O9-O12-O13-O15-O11</f>
        <v>-166200000</v>
      </c>
      <c r="P80" s="55" t="n">
        <f aca="false">P9-P12-P13-P15-P11</f>
        <v>187200000</v>
      </c>
      <c r="Q80" s="55" t="n">
        <f aca="false">Q9-Q12-Q13-Q15-Q11</f>
        <v>0</v>
      </c>
      <c r="R80" s="55" t="n">
        <f aca="false">R9-R12-R13-R15-R11</f>
        <v>0</v>
      </c>
      <c r="S80" s="55" t="n">
        <f aca="false">S9-S12-S13-S15-S11</f>
        <v>0</v>
      </c>
      <c r="T80" s="55" t="n">
        <f aca="false">T9-T12-T13-T15-T11</f>
        <v>241700000</v>
      </c>
      <c r="U80" s="55" t="n">
        <f aca="false">U9-U12-U13-U15-U11</f>
        <v>0</v>
      </c>
      <c r="V80" s="55" t="n">
        <f aca="false">V9-V12-V13-V15-V11</f>
        <v>0</v>
      </c>
      <c r="W80" s="55" t="n">
        <f aca="false">W9-W12-W13-W15-W11</f>
        <v>0</v>
      </c>
      <c r="X80" s="55" t="n">
        <f aca="false">X9-X12-X13-X15-X11</f>
        <v>0</v>
      </c>
    </row>
    <row r="81" customFormat="false" ht="15" hidden="false" customHeight="false" outlineLevel="0" collapsed="false">
      <c r="C81" s="49"/>
      <c r="E81" s="55"/>
      <c r="F81" s="55"/>
      <c r="G81" s="55"/>
      <c r="H81" s="55"/>
      <c r="I81" s="55"/>
      <c r="J81" s="55"/>
      <c r="K81" s="55"/>
      <c r="T81" s="4"/>
      <c r="U81" s="4"/>
      <c r="V81" s="4"/>
      <c r="W81" s="4"/>
      <c r="X81" s="4"/>
    </row>
    <row r="82" customFormat="false" ht="15" hidden="false" customHeight="false" outlineLevel="0" collapsed="false">
      <c r="C82" s="49"/>
      <c r="D82" s="55"/>
      <c r="E82" s="55"/>
      <c r="F82" s="55"/>
      <c r="G82" s="55"/>
      <c r="H82" s="55"/>
      <c r="I82" s="55"/>
      <c r="J82" s="55"/>
      <c r="K82" s="55"/>
      <c r="T82" s="4"/>
      <c r="U82" s="4"/>
      <c r="V82" s="4"/>
      <c r="W82" s="4"/>
      <c r="X82" s="4"/>
    </row>
    <row r="83" customFormat="false" ht="15" hidden="false" customHeight="false" outlineLevel="0" collapsed="false">
      <c r="B83" s="0" t="s">
        <v>971</v>
      </c>
      <c r="C83" s="49"/>
      <c r="E83" s="0" t="n">
        <v>53790000000</v>
      </c>
      <c r="F83" s="0" t="n">
        <v>56682000000</v>
      </c>
      <c r="G83" s="0" t="n">
        <v>61904000000</v>
      </c>
      <c r="H83" s="0" t="n">
        <v>69626000000</v>
      </c>
      <c r="I83" s="0" t="n">
        <v>77024000000</v>
      </c>
      <c r="J83" s="0" t="n">
        <v>91748000000</v>
      </c>
      <c r="K83" s="0" t="n">
        <v>103009000000</v>
      </c>
      <c r="L83" s="0" t="n">
        <v>120694000000</v>
      </c>
      <c r="M83" s="261" t="n">
        <v>121700000000</v>
      </c>
      <c r="N83" s="261" t="n">
        <v>137900000000</v>
      </c>
      <c r="O83" s="261" t="n">
        <v>166200000000</v>
      </c>
      <c r="P83" s="261" t="n">
        <v>187200000000</v>
      </c>
      <c r="Q83" s="261" t="n">
        <v>211900000000</v>
      </c>
      <c r="R83" s="261" t="n">
        <v>228000000000</v>
      </c>
      <c r="S83" s="261" t="n">
        <v>230100000000</v>
      </c>
      <c r="T83" s="261" t="n">
        <v>241700000000</v>
      </c>
      <c r="U83" s="261" t="n">
        <v>262100000000</v>
      </c>
      <c r="V83" s="261" t="n">
        <v>284200000000</v>
      </c>
      <c r="W83" s="261" t="n">
        <v>308000000000</v>
      </c>
      <c r="X83" s="261" t="n">
        <v>333600000000</v>
      </c>
    </row>
    <row r="84" customFormat="false" ht="15" hidden="false" customHeight="false" outlineLevel="0" collapsed="false">
      <c r="B84" s="0" t="s">
        <v>140</v>
      </c>
      <c r="C84" s="49"/>
      <c r="E84" s="0" t="n">
        <f aca="false">(E6/E83)*100</f>
        <v>25.6423126975274</v>
      </c>
      <c r="F84" s="0" t="n">
        <f aca="false">(F6/F83)*100</f>
        <v>25.3643131858438</v>
      </c>
      <c r="G84" s="0" t="n">
        <f aca="false">(G6/G83)*100</f>
        <v>24.4136081674851</v>
      </c>
      <c r="H84" s="0" t="n">
        <f aca="false">(H6/H83)*100</f>
        <v>27.2498779191681</v>
      </c>
      <c r="I84" s="0" t="n">
        <f aca="false">(I6/I83)*100</f>
        <v>31.5512048192771</v>
      </c>
      <c r="J84" s="0" t="n">
        <f aca="false">(J6/J83)*100</f>
        <v>34.3039630291668</v>
      </c>
      <c r="K84" s="0" t="n">
        <f aca="false">(K6/K83)*100</f>
        <v>34.4096146938617</v>
      </c>
      <c r="L84" s="0" t="n">
        <f aca="false">(L6/L83)*100</f>
        <v>38.8</v>
      </c>
      <c r="M84" s="0" t="n">
        <f aca="false">(M6/M83)*100</f>
        <v>35.8</v>
      </c>
      <c r="N84" s="0" t="n">
        <f aca="false">(N6/N83)*100</f>
        <v>33.2</v>
      </c>
      <c r="O84" s="0" t="n">
        <f aca="false">(O6/O83)*100</f>
        <v>36.2</v>
      </c>
      <c r="P84" s="0" t="n">
        <f aca="false">(P6/P83)*100</f>
        <v>37.9</v>
      </c>
      <c r="Q84" s="0" t="n">
        <f aca="false">(Q6/Q83)*100</f>
        <v>39.1</v>
      </c>
      <c r="R84" s="0" t="n">
        <f aca="false">(R6/R83)*100</f>
        <v>39.9</v>
      </c>
      <c r="S84" s="0" t="n">
        <f aca="false">(S6/S83)*100</f>
        <v>35.2</v>
      </c>
      <c r="T84" s="0" t="n">
        <f aca="false">(T6/T83)*100</f>
        <v>32.7</v>
      </c>
      <c r="U84" s="0" t="n">
        <f aca="false">(U6/U83)*100</f>
        <v>32.6</v>
      </c>
      <c r="V84" s="0" t="n">
        <f aca="false">(V6/V83)*100</f>
        <v>32.8</v>
      </c>
      <c r="W84" s="0" t="n">
        <f aca="false">(W6/W83)*100</f>
        <v>33.1</v>
      </c>
      <c r="X84" s="0" t="n">
        <f aca="false">(X6/X83)*100</f>
        <v>33.1</v>
      </c>
    </row>
    <row r="85" customFormat="false" ht="15" hidden="false" customHeight="false" outlineLevel="0" collapsed="false">
      <c r="B85" s="0" t="s">
        <v>141</v>
      </c>
      <c r="E85" s="0" t="n">
        <f aca="false">(E24/E83)*100</f>
        <v>31.9557538575943</v>
      </c>
      <c r="F85" s="0" t="n">
        <f aca="false">(F24/F83)*100</f>
        <v>33.2927560777672</v>
      </c>
      <c r="G85" s="0" t="n">
        <f aca="false">(G24/G83)*100</f>
        <v>31.989855259757</v>
      </c>
      <c r="H85" s="0" t="n">
        <f aca="false">(H24/H83)*100</f>
        <v>32.3442392209807</v>
      </c>
      <c r="I85" s="0" t="n">
        <f aca="false">(I24/I83)*100</f>
        <v>33.1818653926049</v>
      </c>
      <c r="J85" s="0" t="n">
        <f aca="false">(J24/J83)*100</f>
        <v>29.8338928369011</v>
      </c>
      <c r="K85" s="0" t="n">
        <f aca="false">(K24/K83)*100</f>
        <v>31.8098418584784</v>
      </c>
      <c r="L85" s="0" t="n">
        <f aca="false">(L24/L83)*100</f>
        <v>35.2</v>
      </c>
      <c r="M85" s="0" t="n">
        <f aca="false">(M24/M83)*100</f>
        <v>35.8</v>
      </c>
      <c r="N85" s="0" t="n">
        <f aca="false">(N24/N83)*100</f>
        <v>31.5</v>
      </c>
      <c r="O85" s="0" t="n">
        <f aca="false">(O24/O83)*100</f>
        <v>35.4</v>
      </c>
      <c r="P85" s="0" t="n">
        <f aca="false">(P24/P83)*100</f>
        <v>36</v>
      </c>
      <c r="Q85" s="0" t="n">
        <f aca="false">(Q24/Q83)*100</f>
        <v>38.4</v>
      </c>
      <c r="R85" s="0" t="n">
        <f aca="false">(R24/R83)*100</f>
        <v>43.3</v>
      </c>
      <c r="S85" s="0" t="n">
        <f aca="false">(S24/S83)*100</f>
        <v>40.4</v>
      </c>
      <c r="T85" s="0" t="n">
        <f aca="false">(T24/T83)*100</f>
        <v>38.4</v>
      </c>
      <c r="U85" s="0" t="n">
        <f aca="false">(U24/U83)*100</f>
        <v>38.1</v>
      </c>
      <c r="V85" s="0" t="n">
        <f aca="false">(V24/V83)*100</f>
        <v>37.9</v>
      </c>
      <c r="W85" s="0" t="n">
        <f aca="false">(W24/W83)*100</f>
        <v>37.8</v>
      </c>
      <c r="X85" s="0" t="n">
        <f aca="false">(X24/X83)*100</f>
        <v>37.4</v>
      </c>
    </row>
    <row r="88" customFormat="false" ht="13.5" hidden="false" customHeight="true" outlineLevel="0" collapsed="false">
      <c r="B88" s="0" t="s">
        <v>142</v>
      </c>
      <c r="D88" s="0" t="n">
        <f aca="false">IF(D46&lt;0, (D46/D28)*100)</f>
        <v>0</v>
      </c>
      <c r="E88" s="0" t="n">
        <f aca="false">IF(E43&lt;0, (E46/E24)*100)</f>
        <v>0</v>
      </c>
      <c r="F88" s="0" t="n">
        <f aca="false">IF(F43&lt;0, (F46/F24)*100)</f>
        <v>0</v>
      </c>
      <c r="G88" s="0" t="n">
        <f aca="false">IF(G43&lt;0, (G46/G24)*100)</f>
        <v>0</v>
      </c>
      <c r="H88" s="0" t="n">
        <f aca="false">IF(H43&lt;0, (H46/H24)*100)</f>
        <v>0</v>
      </c>
      <c r="I88" s="0" t="n">
        <f aca="false">IF(I43&lt;0, (I46/I24)*100)</f>
        <v>0</v>
      </c>
      <c r="J88" s="0" t="n">
        <f aca="false">IF(J43&lt;0, (J46/J24)*100)</f>
        <v>0</v>
      </c>
      <c r="K88" s="0" t="n">
        <f aca="false">IF(K43&lt;0, (K46/K24)*100)</f>
        <v>0</v>
      </c>
      <c r="L88" s="0" t="n">
        <f aca="false">IF(L43&lt;0, (L46/L24)*100)</f>
        <v>0</v>
      </c>
      <c r="M88" s="0" t="n">
        <f aca="false">IF(M43&lt;0, (M46/M24)*100)</f>
        <v>0</v>
      </c>
      <c r="N88" s="0" t="n">
        <f aca="false">IF(N43&lt;0, (N46/N24)*100)</f>
        <v>0</v>
      </c>
      <c r="O88" s="0" t="n">
        <f aca="false">IF(O43&lt;0, (O46/O24)*100)</f>
        <v>0</v>
      </c>
      <c r="P88" s="0" t="n">
        <f aca="false">IF(P43&lt;0, (P46/P24)*100)</f>
        <v>0</v>
      </c>
      <c r="Q88" s="0" t="n">
        <f aca="false">IF(Q43&lt;0, (Q46/Q24)*100)</f>
        <v>0</v>
      </c>
      <c r="R88" s="0" t="n">
        <f aca="false">IF(R43&lt;0, (R46/R24)*100)</f>
        <v>0</v>
      </c>
      <c r="S88" s="0" t="n">
        <f aca="false">IF(S43&lt;0, (S46/S24)*100)</f>
        <v>0</v>
      </c>
      <c r="T88" s="0" t="n">
        <f aca="false">IF(T43&lt;0, (T46/T24)*100)</f>
        <v>0</v>
      </c>
      <c r="U88" s="0" t="n">
        <f aca="false">IF(U43&lt;0, (U46/U24)*100)</f>
        <v>0</v>
      </c>
      <c r="V88" s="0" t="n">
        <f aca="false">IF(V46&lt;0, (V46/V28)*100)</f>
        <v>0</v>
      </c>
      <c r="W88" s="0" t="n">
        <f aca="false">IF(W46&lt;0, (W46/W28)*100)</f>
        <v>0</v>
      </c>
      <c r="X88" s="0" t="n">
        <f aca="false">IF(X46&lt;0, (X46/X28)*100)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X118"/>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N26" activeCellId="0" sqref="N26"/>
    </sheetView>
  </sheetViews>
  <sheetFormatPr defaultRowHeight="15"/>
  <cols>
    <col collapsed="false" hidden="false" max="1" min="1" style="0" width="34.6938775510204"/>
    <col collapsed="false" hidden="false" max="2" min="2" style="0" width="65.7397959183674"/>
    <col collapsed="false" hidden="false" max="3" min="3" style="0" width="26.4591836734694"/>
    <col collapsed="false" hidden="false" max="6" min="4" style="0" width="14.5816326530612"/>
    <col collapsed="false" hidden="false" max="9" min="7" style="0" width="15.6581632653061"/>
    <col collapsed="false" hidden="false" max="11" min="10" style="0" width="17.1428571428571"/>
    <col collapsed="false" hidden="false" max="12" min="12" style="0" width="19.0357142857143"/>
    <col collapsed="false" hidden="false" max="13" min="13" style="0" width="16.469387755102"/>
    <col collapsed="false" hidden="false" max="14" min="14" style="0" width="23.4897959183673"/>
    <col collapsed="false" hidden="false" max="17" min="15" style="0" width="21.3265306122449"/>
    <col collapsed="false" hidden="false" max="23" min="18" style="0" width="16.6020408163265"/>
    <col collapsed="false" hidden="false" max="24" min="24" style="0" width="15.3877551020408"/>
    <col collapsed="false" hidden="false" max="1025" min="25" style="0" width="8.50510204081633"/>
  </cols>
  <sheetData>
    <row r="1" customFormat="false" ht="15" hidden="false" customHeight="false" outlineLevel="0" collapsed="false">
      <c r="A1" s="307" t="s">
        <v>972</v>
      </c>
      <c r="B1" s="2" t="s">
        <v>973</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974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6.5" hidden="false" customHeight="false" outlineLevel="0" collapsed="false">
      <c r="A6" s="216" t="s">
        <v>733</v>
      </c>
      <c r="B6" s="235" t="s">
        <v>32</v>
      </c>
      <c r="C6" s="63" t="s">
        <v>34</v>
      </c>
      <c r="D6" s="111" t="n">
        <v>5402700000</v>
      </c>
      <c r="E6" s="111" t="n">
        <v>5450400000</v>
      </c>
      <c r="F6" s="84" t="n">
        <v>5784800000</v>
      </c>
      <c r="G6" s="153" t="n">
        <f aca="false">G7+G18</f>
        <v>7433140000</v>
      </c>
      <c r="H6" s="153" t="n">
        <f aca="false">H7+H18</f>
        <v>7071116000</v>
      </c>
      <c r="I6" s="153" t="n">
        <f aca="false">I7+I18</f>
        <v>7842288000</v>
      </c>
      <c r="J6" s="153" t="n">
        <f aca="false">J7+J18</f>
        <v>9246776000</v>
      </c>
      <c r="K6" s="153" t="n">
        <f aca="false">K7+K18</f>
        <v>10641456000</v>
      </c>
      <c r="L6" s="153" t="n">
        <f aca="false">L7+L18</f>
        <v>11162000000</v>
      </c>
      <c r="M6" s="111" t="n">
        <v>10820300000</v>
      </c>
      <c r="N6" s="108" t="n">
        <v>11568735000</v>
      </c>
      <c r="O6" s="111" t="n">
        <v>11829348000</v>
      </c>
      <c r="P6" s="111" t="n">
        <v>11912400000</v>
      </c>
      <c r="Q6" s="108" t="n">
        <v>11899000000</v>
      </c>
      <c r="R6" s="108" t="n">
        <v>12282200000</v>
      </c>
      <c r="S6" s="108" t="n">
        <v>12726000000</v>
      </c>
      <c r="T6" s="108" t="n">
        <v>13458600000</v>
      </c>
      <c r="U6" s="108" t="n">
        <v>14191000000</v>
      </c>
      <c r="V6" s="108" t="n">
        <v>15038400000</v>
      </c>
      <c r="W6" s="108" t="n">
        <v>16092700000</v>
      </c>
      <c r="X6" s="84" t="n">
        <v>17194800000</v>
      </c>
    </row>
    <row r="7" customFormat="false" ht="16.5" hidden="false" customHeight="false" outlineLevel="0" collapsed="false">
      <c r="A7" s="218" t="s">
        <v>734</v>
      </c>
      <c r="B7" s="308" t="s">
        <v>35</v>
      </c>
      <c r="C7" s="20" t="s">
        <v>37</v>
      </c>
      <c r="D7" s="99" t="n">
        <f aca="false">D8+D21</f>
        <v>4449900000</v>
      </c>
      <c r="E7" s="99" t="n">
        <f aca="false">E8+E21</f>
        <v>4655900000</v>
      </c>
      <c r="F7" s="99" t="n">
        <f aca="false">F8+F21</f>
        <v>5039500000</v>
      </c>
      <c r="G7" s="112" t="n">
        <f aca="false">G8+G21</f>
        <v>6492980000</v>
      </c>
      <c r="H7" s="112" t="n">
        <f aca="false">H8+H21</f>
        <v>6575178000</v>
      </c>
      <c r="I7" s="112" t="n">
        <f aca="false">I8+I21</f>
        <v>7326348000</v>
      </c>
      <c r="J7" s="112" t="n">
        <f aca="false">J8+J21</f>
        <v>8741700000</v>
      </c>
      <c r="K7" s="112" t="n">
        <f aca="false">K8+K21</f>
        <v>9940784000</v>
      </c>
      <c r="L7" s="112" t="n">
        <f aca="false">L8+L21</f>
        <v>10627000000</v>
      </c>
      <c r="M7" s="99" t="n">
        <f aca="false">M8+M21</f>
        <v>10305300000</v>
      </c>
      <c r="N7" s="99" t="n">
        <f aca="false">N8+N21</f>
        <v>10946760000</v>
      </c>
      <c r="O7" s="99" t="n">
        <f aca="false">O8+O21</f>
        <v>11288136000</v>
      </c>
      <c r="P7" s="99" t="n">
        <f aca="false">P8+P21</f>
        <v>11342300000</v>
      </c>
      <c r="Q7" s="99" t="n">
        <f aca="false">Q8+Q21</f>
        <v>11278600000</v>
      </c>
      <c r="R7" s="99" t="n">
        <f aca="false">R8+R21</f>
        <v>11591800000</v>
      </c>
      <c r="S7" s="99" t="n">
        <f aca="false">S8+S21</f>
        <v>12019600000</v>
      </c>
      <c r="T7" s="99" t="n">
        <f aca="false">T8+T21</f>
        <v>12699500000</v>
      </c>
      <c r="U7" s="99" t="n">
        <f aca="false">U8+U21</f>
        <v>13374200000</v>
      </c>
      <c r="V7" s="99" t="n">
        <f aca="false">V8+V21</f>
        <v>14169400000</v>
      </c>
      <c r="W7" s="99" t="n">
        <f aca="false">W8+W21</f>
        <v>15167100000</v>
      </c>
      <c r="X7" s="99" t="n">
        <f aca="false">X8+X21</f>
        <v>16208200000</v>
      </c>
    </row>
    <row r="8" customFormat="false" ht="16.5" hidden="false" customHeight="false" outlineLevel="0" collapsed="false">
      <c r="A8" s="309" t="s">
        <v>38</v>
      </c>
      <c r="B8" s="309" t="s">
        <v>38</v>
      </c>
      <c r="C8" s="49" t="s">
        <v>40</v>
      </c>
      <c r="D8" s="99" t="n">
        <f aca="false">D9</f>
        <v>4094800000</v>
      </c>
      <c r="E8" s="99" t="n">
        <f aca="false">E9</f>
        <v>4209200000</v>
      </c>
      <c r="F8" s="99" t="n">
        <f aca="false">F9</f>
        <v>4485300000</v>
      </c>
      <c r="G8" s="112" t="n">
        <f aca="false">G10+G11+G16+G17+G14</f>
        <v>5464680000</v>
      </c>
      <c r="H8" s="112" t="n">
        <f aca="false">H10+H11+H16+H17+H14</f>
        <v>5471316000</v>
      </c>
      <c r="I8" s="112" t="n">
        <f aca="false">I10+I11+I16+I17+I14</f>
        <v>6139686000</v>
      </c>
      <c r="J8" s="112" t="n">
        <f aca="false">J10+J11+J16+J17+J14</f>
        <v>7479010000</v>
      </c>
      <c r="K8" s="112" t="n">
        <f aca="false">K10+K11+K16+K17+K14</f>
        <v>8429960000</v>
      </c>
      <c r="L8" s="112" t="n">
        <f aca="false">L10+L11+L16+L17+L14</f>
        <v>9296000000</v>
      </c>
      <c r="M8" s="99" t="n">
        <f aca="false">M9+M17</f>
        <v>8928300000</v>
      </c>
      <c r="N8" s="99" t="n">
        <f aca="false">N9+N17</f>
        <v>9553536000</v>
      </c>
      <c r="O8" s="99" t="n">
        <f aca="false">O9+O17</f>
        <v>9973764000</v>
      </c>
      <c r="P8" s="99" t="n">
        <f aca="false">P9+P17</f>
        <v>9980500000</v>
      </c>
      <c r="Q8" s="99" t="n">
        <f aca="false">Q9+Q17</f>
        <v>9916700000</v>
      </c>
      <c r="R8" s="99" t="n">
        <f aca="false">R9+R17</f>
        <v>10208700000</v>
      </c>
      <c r="S8" s="99" t="n">
        <f aca="false">S9+S17</f>
        <v>10584800000</v>
      </c>
      <c r="T8" s="99" t="n">
        <f aca="false">T9+T17</f>
        <v>11180700000</v>
      </c>
      <c r="U8" s="99" t="n">
        <f aca="false">U9+U17</f>
        <v>11797100000</v>
      </c>
      <c r="V8" s="99" t="n">
        <f aca="false">V9+V17</f>
        <v>12506700000</v>
      </c>
      <c r="W8" s="99" t="n">
        <f aca="false">W9+W17</f>
        <v>13407100000</v>
      </c>
      <c r="X8" s="99" t="n">
        <f aca="false">X9+X17</f>
        <v>14350900000</v>
      </c>
    </row>
    <row r="9" customFormat="false" ht="16.5" hidden="false" customHeight="false" outlineLevel="0" collapsed="false">
      <c r="B9" s="29" t="s">
        <v>342</v>
      </c>
      <c r="C9" s="11"/>
      <c r="D9" s="99" t="n">
        <v>4094800000</v>
      </c>
      <c r="E9" s="99" t="n">
        <v>4209200000</v>
      </c>
      <c r="F9" s="77" t="n">
        <v>4485300000</v>
      </c>
      <c r="G9" s="104" t="n">
        <v>5435300000</v>
      </c>
      <c r="H9" s="104" t="n">
        <v>5471316000</v>
      </c>
      <c r="I9" s="104" t="n">
        <v>6139686000</v>
      </c>
      <c r="J9" s="104" t="n">
        <v>7459584000</v>
      </c>
      <c r="K9" s="104" t="n">
        <v>8429960000</v>
      </c>
      <c r="L9" s="99" t="n">
        <v>9296000000</v>
      </c>
      <c r="M9" s="99" t="n">
        <v>5294900000</v>
      </c>
      <c r="N9" s="104" t="n">
        <v>5722170000</v>
      </c>
      <c r="O9" s="99" t="n">
        <v>5927560000</v>
      </c>
      <c r="P9" s="99" t="n">
        <v>5923600000</v>
      </c>
      <c r="Q9" s="99" t="n">
        <v>5832200000</v>
      </c>
      <c r="R9" s="104" t="n">
        <v>5923400000</v>
      </c>
      <c r="S9" s="104" t="n">
        <v>6318700000</v>
      </c>
      <c r="T9" s="104" t="n">
        <v>6692100000</v>
      </c>
      <c r="U9" s="104" t="n">
        <v>7070700000</v>
      </c>
      <c r="V9" s="104" t="n">
        <v>7504700000</v>
      </c>
      <c r="W9" s="104" t="n">
        <v>8057300000</v>
      </c>
      <c r="X9" s="77" t="n">
        <v>8646100000</v>
      </c>
    </row>
    <row r="10" customFormat="false" ht="16.5" hidden="false" customHeight="false" outlineLevel="0" collapsed="false">
      <c r="A10" s="45" t="s">
        <v>920</v>
      </c>
      <c r="B10" s="105" t="s">
        <v>975</v>
      </c>
      <c r="C10" s="19" t="s">
        <v>43</v>
      </c>
      <c r="D10" s="99" t="n">
        <v>415300000</v>
      </c>
      <c r="E10" s="99" t="n">
        <v>362400000</v>
      </c>
      <c r="F10" s="77" t="n">
        <v>369400000</v>
      </c>
      <c r="G10" s="104" t="n">
        <v>411320000</v>
      </c>
      <c r="H10" s="104" t="n">
        <v>415948000</v>
      </c>
      <c r="I10" s="104" t="n">
        <v>464346000</v>
      </c>
      <c r="J10" s="104" t="n">
        <v>563354000</v>
      </c>
      <c r="K10" s="104" t="n">
        <v>591192000</v>
      </c>
      <c r="L10" s="99" t="n">
        <v>864000000</v>
      </c>
      <c r="M10" s="99" t="n">
        <v>857800000</v>
      </c>
      <c r="N10" s="104" t="n">
        <v>895644000</v>
      </c>
      <c r="O10" s="99" t="n">
        <v>902020000</v>
      </c>
      <c r="P10" s="99" t="n">
        <v>918600000</v>
      </c>
      <c r="Q10" s="99" t="n">
        <v>943200000</v>
      </c>
      <c r="R10" s="104" t="n">
        <v>913300000</v>
      </c>
      <c r="S10" s="104" t="n">
        <v>977200000</v>
      </c>
      <c r="T10" s="104" t="n">
        <v>1084200000</v>
      </c>
      <c r="U10" s="104" t="n">
        <v>1146200000</v>
      </c>
      <c r="V10" s="104" t="n">
        <v>1216200000</v>
      </c>
      <c r="W10" s="104" t="n">
        <v>1320800000</v>
      </c>
      <c r="X10" s="77" t="n">
        <v>1418400000</v>
      </c>
    </row>
    <row r="11" customFormat="false" ht="16.5" hidden="false" customHeight="false" outlineLevel="0" collapsed="false">
      <c r="A11" s="45" t="s">
        <v>923</v>
      </c>
      <c r="B11" s="105" t="s">
        <v>976</v>
      </c>
      <c r="C11" s="19" t="s">
        <v>43</v>
      </c>
      <c r="D11" s="99" t="n">
        <v>1554600000</v>
      </c>
      <c r="E11" s="99" t="n">
        <v>1470300000</v>
      </c>
      <c r="F11" s="77" t="n">
        <v>1886800000</v>
      </c>
      <c r="G11" s="310" t="n">
        <f aca="false">G12+G13+G15</f>
        <v>2365090000</v>
      </c>
      <c r="H11" s="310" t="n">
        <f aca="false">H12+H13+H15</f>
        <v>2463692000</v>
      </c>
      <c r="I11" s="310" t="n">
        <f aca="false">I12+I13+I15</f>
        <v>2854868000</v>
      </c>
      <c r="J11" s="310" t="n">
        <f aca="false">J12+J13+J15</f>
        <v>3807496000</v>
      </c>
      <c r="K11" s="310" t="n">
        <f aca="false">K12+K13+K15</f>
        <v>4182136000</v>
      </c>
      <c r="L11" s="310" t="n">
        <f aca="false">L12+L13+L15</f>
        <v>4286000000</v>
      </c>
      <c r="M11" s="99" t="n">
        <v>4437100000</v>
      </c>
      <c r="N11" s="104" t="n">
        <v>4826526000</v>
      </c>
      <c r="O11" s="99" t="n">
        <v>4999768000</v>
      </c>
      <c r="P11" s="99" t="n">
        <v>4992200000</v>
      </c>
      <c r="Q11" s="99" t="n">
        <v>4873400000</v>
      </c>
      <c r="R11" s="104" t="n">
        <v>5000800000</v>
      </c>
      <c r="S11" s="104" t="n">
        <v>5316800000</v>
      </c>
      <c r="T11" s="104" t="n">
        <v>5582100000</v>
      </c>
      <c r="U11" s="104" t="n">
        <v>5897400000</v>
      </c>
      <c r="V11" s="104" t="n">
        <v>6259800000</v>
      </c>
      <c r="W11" s="104" t="n">
        <v>6706100000</v>
      </c>
      <c r="X11" s="77" t="n">
        <v>7195200000</v>
      </c>
    </row>
    <row r="12" customFormat="false" ht="15" hidden="false" customHeight="false" outlineLevel="0" collapsed="false">
      <c r="A12" s="0" t="s">
        <v>977</v>
      </c>
      <c r="B12" s="106" t="s">
        <v>978</v>
      </c>
      <c r="C12" s="11" t="s">
        <v>979</v>
      </c>
      <c r="D12" s="77"/>
      <c r="E12" s="77"/>
      <c r="F12" s="77"/>
      <c r="G12" s="104" t="n">
        <v>1527760000</v>
      </c>
      <c r="H12" s="104" t="n">
        <v>1631796000</v>
      </c>
      <c r="I12" s="104" t="n">
        <v>1857384000</v>
      </c>
      <c r="J12" s="104" t="n">
        <v>2758492000</v>
      </c>
      <c r="K12" s="104" t="n">
        <v>3043544000</v>
      </c>
      <c r="L12" s="99" t="n">
        <v>3119000000</v>
      </c>
      <c r="M12" s="99"/>
      <c r="N12" s="104"/>
      <c r="O12" s="99"/>
      <c r="P12" s="99"/>
      <c r="Q12" s="99"/>
      <c r="R12" s="104"/>
      <c r="S12" s="104"/>
      <c r="T12" s="104"/>
      <c r="U12" s="104"/>
      <c r="V12" s="104"/>
      <c r="W12" s="104"/>
      <c r="X12" s="77"/>
    </row>
    <row r="13" customFormat="false" ht="15" hidden="false" customHeight="false" outlineLevel="0" collapsed="false">
      <c r="A13" s="106" t="s">
        <v>517</v>
      </c>
      <c r="B13" s="106" t="s">
        <v>517</v>
      </c>
      <c r="C13" s="11" t="s">
        <v>979</v>
      </c>
      <c r="D13" s="77"/>
      <c r="E13" s="77"/>
      <c r="F13" s="77"/>
      <c r="G13" s="104" t="n">
        <v>837330000</v>
      </c>
      <c r="H13" s="104" t="n">
        <v>831896000</v>
      </c>
      <c r="I13" s="104" t="n">
        <v>997484000</v>
      </c>
      <c r="J13" s="104" t="n">
        <v>1049004000</v>
      </c>
      <c r="K13" s="104" t="n">
        <v>1138592000</v>
      </c>
      <c r="L13" s="99" t="n">
        <v>1127000000</v>
      </c>
      <c r="M13" s="99"/>
      <c r="N13" s="104"/>
      <c r="O13" s="99"/>
      <c r="P13" s="99"/>
      <c r="Q13" s="99"/>
      <c r="R13" s="104"/>
      <c r="S13" s="104"/>
      <c r="T13" s="104"/>
      <c r="U13" s="104"/>
      <c r="V13" s="104"/>
      <c r="W13" s="104"/>
      <c r="X13" s="77"/>
    </row>
    <row r="14" customFormat="false" ht="15" hidden="false" customHeight="false" outlineLevel="0" collapsed="false">
      <c r="A14" s="45" t="s">
        <v>980</v>
      </c>
      <c r="B14" s="106" t="s">
        <v>981</v>
      </c>
      <c r="C14" s="19" t="s">
        <v>43</v>
      </c>
      <c r="D14" s="99" t="n">
        <v>599000000</v>
      </c>
      <c r="E14" s="99" t="n">
        <v>840000000</v>
      </c>
      <c r="F14" s="77" t="n">
        <v>660800000</v>
      </c>
      <c r="G14" s="104" t="n">
        <v>705120000</v>
      </c>
      <c r="H14" s="104" t="n">
        <v>559930000</v>
      </c>
      <c r="I14" s="104" t="n">
        <v>636326000</v>
      </c>
      <c r="J14" s="104" t="n">
        <v>563354000</v>
      </c>
      <c r="K14" s="104" t="n">
        <v>678776000</v>
      </c>
      <c r="L14" s="99" t="n">
        <v>646000000</v>
      </c>
      <c r="M14" s="99"/>
      <c r="N14" s="104"/>
      <c r="O14" s="99"/>
      <c r="P14" s="99"/>
      <c r="Q14" s="99"/>
      <c r="R14" s="104"/>
      <c r="S14" s="104"/>
      <c r="T14" s="104"/>
      <c r="U14" s="104"/>
      <c r="V14" s="104"/>
      <c r="W14" s="104"/>
      <c r="X14" s="77"/>
    </row>
    <row r="15" customFormat="false" ht="15" hidden="false" customHeight="false" outlineLevel="0" collapsed="false">
      <c r="A15" s="45" t="s">
        <v>982</v>
      </c>
      <c r="B15" s="106" t="s">
        <v>983</v>
      </c>
      <c r="C15" s="11" t="s">
        <v>979</v>
      </c>
      <c r="D15" s="77"/>
      <c r="E15" s="77"/>
      <c r="F15" s="77"/>
      <c r="G15" s="77"/>
      <c r="H15" s="77"/>
      <c r="I15" s="77"/>
      <c r="J15" s="77"/>
      <c r="K15" s="77"/>
      <c r="L15" s="99" t="n">
        <v>40000000</v>
      </c>
      <c r="M15" s="99"/>
      <c r="N15" s="104"/>
      <c r="O15" s="99"/>
      <c r="P15" s="99"/>
      <c r="Q15" s="99"/>
      <c r="R15" s="104"/>
      <c r="S15" s="104"/>
      <c r="T15" s="104"/>
      <c r="U15" s="104"/>
      <c r="V15" s="104"/>
      <c r="W15" s="104"/>
      <c r="X15" s="77"/>
    </row>
    <row r="16" customFormat="false" ht="16.5" hidden="false" customHeight="false" outlineLevel="0" collapsed="false">
      <c r="A16" s="45" t="s">
        <v>48</v>
      </c>
      <c r="B16" s="105" t="s">
        <v>610</v>
      </c>
      <c r="C16" s="19" t="s">
        <v>43</v>
      </c>
      <c r="D16" s="77"/>
      <c r="E16" s="77"/>
      <c r="F16" s="77"/>
      <c r="G16" s="77"/>
      <c r="H16" s="77"/>
      <c r="I16" s="77"/>
      <c r="J16" s="77"/>
      <c r="K16" s="77"/>
      <c r="L16" s="104"/>
      <c r="M16" s="99"/>
      <c r="N16" s="104"/>
      <c r="O16" s="99" t="n">
        <v>25772000</v>
      </c>
      <c r="P16" s="99" t="n">
        <v>12800000</v>
      </c>
      <c r="Q16" s="99" t="n">
        <v>15700000</v>
      </c>
      <c r="R16" s="104" t="n">
        <v>9400000</v>
      </c>
      <c r="S16" s="104" t="n">
        <v>24600000</v>
      </c>
      <c r="T16" s="104" t="n">
        <v>25700000</v>
      </c>
      <c r="U16" s="104" t="n">
        <v>27100000</v>
      </c>
      <c r="V16" s="104" t="n">
        <v>28700000</v>
      </c>
      <c r="W16" s="104" t="n">
        <v>30500000</v>
      </c>
      <c r="X16" s="77" t="n">
        <v>32500000</v>
      </c>
    </row>
    <row r="17" customFormat="false" ht="16.5" hidden="false" customHeight="false" outlineLevel="0" collapsed="false">
      <c r="A17" s="45" t="s">
        <v>599</v>
      </c>
      <c r="B17" s="105" t="s">
        <v>600</v>
      </c>
      <c r="C17" s="19" t="s">
        <v>43</v>
      </c>
      <c r="D17" s="99" t="n">
        <v>1526000000</v>
      </c>
      <c r="E17" s="99" t="n">
        <v>1536500000</v>
      </c>
      <c r="F17" s="77" t="n">
        <v>1568200000</v>
      </c>
      <c r="G17" s="104" t="n">
        <v>1983150000</v>
      </c>
      <c r="H17" s="104" t="n">
        <v>2031746000</v>
      </c>
      <c r="I17" s="104" t="n">
        <v>2184146000</v>
      </c>
      <c r="J17" s="104" t="n">
        <v>2544806000</v>
      </c>
      <c r="K17" s="104" t="n">
        <v>2977856000</v>
      </c>
      <c r="L17" s="104" t="n">
        <v>3500000000</v>
      </c>
      <c r="M17" s="99" t="n">
        <v>3633400000</v>
      </c>
      <c r="N17" s="104" t="n">
        <v>3831366000</v>
      </c>
      <c r="O17" s="99" t="n">
        <v>4046204000</v>
      </c>
      <c r="P17" s="99" t="n">
        <v>4056900000</v>
      </c>
      <c r="Q17" s="99" t="n">
        <v>4084500000</v>
      </c>
      <c r="R17" s="104" t="n">
        <v>4285300000</v>
      </c>
      <c r="S17" s="104" t="n">
        <v>4266100000</v>
      </c>
      <c r="T17" s="104" t="n">
        <v>4488600000</v>
      </c>
      <c r="U17" s="104" t="n">
        <v>4726400000</v>
      </c>
      <c r="V17" s="104" t="n">
        <v>5002000000</v>
      </c>
      <c r="W17" s="104" t="n">
        <v>5349800000</v>
      </c>
      <c r="X17" s="77" t="n">
        <v>5704800000</v>
      </c>
    </row>
    <row r="18" s="13" customFormat="true" ht="16.5" hidden="false" customHeight="false" outlineLevel="0" collapsed="false">
      <c r="A18" s="98" t="s">
        <v>52</v>
      </c>
      <c r="B18" s="98" t="s">
        <v>52</v>
      </c>
      <c r="C18" s="33" t="s">
        <v>37</v>
      </c>
      <c r="D18" s="111" t="n">
        <v>952700000</v>
      </c>
      <c r="E18" s="111" t="n">
        <v>794500000</v>
      </c>
      <c r="F18" s="84" t="n">
        <v>745400000</v>
      </c>
      <c r="G18" s="153" t="n">
        <f aca="false">G19+G20</f>
        <v>940160000</v>
      </c>
      <c r="H18" s="108" t="n">
        <v>495938000</v>
      </c>
      <c r="I18" s="108" t="n">
        <v>515940000</v>
      </c>
      <c r="J18" s="108" t="n">
        <v>505076000</v>
      </c>
      <c r="K18" s="108" t="n">
        <v>700672000</v>
      </c>
      <c r="L18" s="108" t="n">
        <v>535000000</v>
      </c>
      <c r="M18" s="111" t="n">
        <v>515000000</v>
      </c>
      <c r="N18" s="108" t="n">
        <v>621975000</v>
      </c>
      <c r="O18" s="111" t="n">
        <v>541212000</v>
      </c>
      <c r="P18" s="111" t="n">
        <v>570200000</v>
      </c>
      <c r="Q18" s="111" t="n">
        <v>620300000</v>
      </c>
      <c r="R18" s="108" t="n">
        <v>690400000</v>
      </c>
      <c r="S18" s="108" t="n">
        <v>706500000</v>
      </c>
      <c r="T18" s="108" t="n">
        <v>759200000</v>
      </c>
      <c r="U18" s="108" t="n">
        <v>816800000</v>
      </c>
      <c r="V18" s="108" t="n">
        <v>869100000</v>
      </c>
      <c r="W18" s="108" t="n">
        <v>925600000</v>
      </c>
      <c r="X18" s="84" t="n">
        <v>986600000</v>
      </c>
    </row>
    <row r="19" customFormat="false" ht="15" hidden="false" customHeight="false" outlineLevel="0" collapsed="false">
      <c r="A19" s="27" t="s">
        <v>249</v>
      </c>
      <c r="B19" s="134" t="s">
        <v>527</v>
      </c>
      <c r="C19" s="11" t="s">
        <v>56</v>
      </c>
      <c r="D19" s="99" t="n">
        <v>114700000</v>
      </c>
      <c r="E19" s="99" t="n">
        <v>39500000</v>
      </c>
      <c r="F19" s="77" t="n">
        <v>67400000</v>
      </c>
      <c r="G19" s="104" t="n">
        <v>58760000</v>
      </c>
      <c r="H19" s="104" t="n">
        <v>31996000</v>
      </c>
      <c r="I19" s="104" t="n">
        <v>51594000</v>
      </c>
      <c r="J19" s="104" t="n">
        <v>19426000</v>
      </c>
      <c r="K19" s="104" t="n">
        <v>131376000</v>
      </c>
      <c r="L19" s="104" t="n">
        <v>28000000</v>
      </c>
      <c r="M19" s="99"/>
      <c r="N19" s="104"/>
      <c r="O19" s="99"/>
      <c r="P19" s="99"/>
      <c r="Q19" s="99"/>
      <c r="R19" s="104"/>
      <c r="S19" s="104"/>
      <c r="T19" s="104"/>
      <c r="U19" s="104"/>
      <c r="V19" s="104"/>
      <c r="W19" s="104"/>
      <c r="X19" s="77"/>
    </row>
    <row r="20" customFormat="false" ht="15" hidden="false" customHeight="false" outlineLevel="0" collapsed="false">
      <c r="A20" s="27" t="s">
        <v>984</v>
      </c>
      <c r="B20" s="134" t="s">
        <v>985</v>
      </c>
      <c r="C20" s="11" t="s">
        <v>56</v>
      </c>
      <c r="D20" s="99" t="n">
        <v>838000000</v>
      </c>
      <c r="E20" s="99" t="n">
        <v>755000000</v>
      </c>
      <c r="F20" s="77" t="n">
        <v>678000000</v>
      </c>
      <c r="G20" s="104" t="n">
        <v>881400000</v>
      </c>
      <c r="H20" s="104" t="n">
        <v>463942000</v>
      </c>
      <c r="I20" s="104" t="n">
        <v>464346000</v>
      </c>
      <c r="J20" s="104" t="n">
        <v>485650000</v>
      </c>
      <c r="K20" s="104" t="n">
        <v>569296000</v>
      </c>
      <c r="L20" s="104" t="n">
        <v>508000000</v>
      </c>
      <c r="M20" s="99"/>
      <c r="N20" s="104"/>
      <c r="O20" s="99"/>
      <c r="P20" s="99"/>
      <c r="Q20" s="99"/>
      <c r="R20" s="104"/>
      <c r="S20" s="104"/>
      <c r="T20" s="104"/>
      <c r="U20" s="104"/>
      <c r="V20" s="104"/>
      <c r="W20" s="104"/>
      <c r="X20" s="77"/>
    </row>
    <row r="21" customFormat="false" ht="16.5" hidden="false" customHeight="false" outlineLevel="0" collapsed="false">
      <c r="A21" s="27" t="s">
        <v>524</v>
      </c>
      <c r="B21" s="29" t="s">
        <v>349</v>
      </c>
      <c r="C21" s="49" t="s">
        <v>40</v>
      </c>
      <c r="D21" s="99" t="n">
        <v>355100000</v>
      </c>
      <c r="E21" s="99" t="n">
        <v>446700000</v>
      </c>
      <c r="F21" s="77" t="n">
        <v>554200000</v>
      </c>
      <c r="G21" s="104" t="n">
        <v>1028300000</v>
      </c>
      <c r="H21" s="104" t="n">
        <v>1103862000</v>
      </c>
      <c r="I21" s="104" t="n">
        <v>1186662000</v>
      </c>
      <c r="J21" s="104" t="n">
        <v>1262690000</v>
      </c>
      <c r="K21" s="104" t="n">
        <v>1510824000</v>
      </c>
      <c r="L21" s="104" t="n">
        <v>1331000000</v>
      </c>
      <c r="M21" s="99" t="n">
        <v>1377000000</v>
      </c>
      <c r="N21" s="104" t="n">
        <v>1393224000</v>
      </c>
      <c r="O21" s="99" t="n">
        <v>1314372000</v>
      </c>
      <c r="P21" s="99" t="n">
        <v>1361800000</v>
      </c>
      <c r="Q21" s="99" t="n">
        <v>1361900000</v>
      </c>
      <c r="R21" s="104" t="n">
        <v>1383100000</v>
      </c>
      <c r="S21" s="104" t="n">
        <v>1434800000</v>
      </c>
      <c r="T21" s="104" t="n">
        <v>1518800000</v>
      </c>
      <c r="U21" s="104" t="n">
        <v>1577100000</v>
      </c>
      <c r="V21" s="104" t="n">
        <v>1662700000</v>
      </c>
      <c r="W21" s="104" t="n">
        <v>1760000000</v>
      </c>
      <c r="X21" s="77" t="n">
        <v>1857300000</v>
      </c>
    </row>
    <row r="22" s="13" customFormat="true" ht="16.5" hidden="false" customHeight="false" outlineLevel="0" collapsed="false">
      <c r="A22" s="32" t="s">
        <v>188</v>
      </c>
      <c r="B22" s="235" t="s">
        <v>935</v>
      </c>
      <c r="C22" s="63" t="s">
        <v>34</v>
      </c>
      <c r="D22" s="153" t="n">
        <f aca="false">D23+D35+D39+D40+D41</f>
        <v>5713200000</v>
      </c>
      <c r="E22" s="153" t="n">
        <f aca="false">E23+E35+E39+E40+E41</f>
        <v>5724900000</v>
      </c>
      <c r="F22" s="153" t="n">
        <f aca="false">F23+F35+F39+F40+F41</f>
        <v>6265900000</v>
      </c>
      <c r="G22" s="153" t="n">
        <f aca="false">G23+G35+G39+G40+G41</f>
        <v>7668180000</v>
      </c>
      <c r="H22" s="153" t="n">
        <f aca="false">H23+H35+H39+H40+H41</f>
        <v>7151106000</v>
      </c>
      <c r="I22" s="153" t="n">
        <f aca="false">I23+I35+I39+I40+I41</f>
        <v>7704704000</v>
      </c>
      <c r="J22" s="153" t="n">
        <f aca="false">J23+J35+J39+J40+J41</f>
        <v>8799978000</v>
      </c>
      <c r="K22" s="153" t="n">
        <f aca="false">K23+K35+K39+K40+K41</f>
        <v>10685248000</v>
      </c>
      <c r="L22" s="153" t="n">
        <f aca="false">L23+L35+L39+L40+L41</f>
        <v>13232000000</v>
      </c>
      <c r="M22" s="111" t="n">
        <v>12145000000</v>
      </c>
      <c r="N22" s="153" t="n">
        <f aca="false">N23+N35+N39+N40+N41</f>
        <v>12613653000</v>
      </c>
      <c r="O22" s="153" t="n">
        <f aca="false">O23+O35+O39+O40+O41</f>
        <v>12550964000</v>
      </c>
      <c r="P22" s="153" t="n">
        <f aca="false">P23+P35+P39+P40+P41</f>
        <v>12655800000</v>
      </c>
      <c r="Q22" s="153" t="n">
        <f aca="false">Q23+Q35+Q39+Q40+Q41</f>
        <v>12438400000</v>
      </c>
      <c r="R22" s="153" t="n">
        <f aca="false">R23+R35+R39+R40+R41</f>
        <v>13125400000</v>
      </c>
      <c r="S22" s="153" t="n">
        <f aca="false">S23+S35+S39+S40+S41</f>
        <v>13215800000</v>
      </c>
      <c r="T22" s="153" t="n">
        <f aca="false">T23+T35+T39+T40+T41</f>
        <v>13917500000</v>
      </c>
      <c r="U22" s="153" t="n">
        <f aca="false">U23+U35+U39+U40+U41</f>
        <v>14601800000</v>
      </c>
      <c r="V22" s="153" t="n">
        <f aca="false">V23+V35+V39+V40+V41</f>
        <v>15335100000</v>
      </c>
      <c r="W22" s="153" t="n">
        <f aca="false">W23+W35+W39+W40+W41</f>
        <v>16289300000</v>
      </c>
      <c r="X22" s="153" t="n">
        <f aca="false">X23+X35+X39+X40+X41</f>
        <v>17254300000</v>
      </c>
    </row>
    <row r="23" customFormat="false" ht="16.5" hidden="false" customHeight="false" outlineLevel="0" collapsed="false">
      <c r="A23" s="19" t="s">
        <v>453</v>
      </c>
      <c r="B23" s="232" t="s">
        <v>353</v>
      </c>
      <c r="C23" s="49" t="s">
        <v>191</v>
      </c>
      <c r="D23" s="310" t="n">
        <f aca="false">D24+D25+D26+D30+D32+D33</f>
        <v>4617700000</v>
      </c>
      <c r="E23" s="310" t="n">
        <f aca="false">E24+E25+E26+E30+E32+E33</f>
        <v>4712000000</v>
      </c>
      <c r="F23" s="310" t="n">
        <f aca="false">F24+F25+F26+F30+F32+F33</f>
        <v>5178300000</v>
      </c>
      <c r="G23" s="310" t="n">
        <f aca="false">G24+G25+G26+G30+G32+G33</f>
        <v>6081660000</v>
      </c>
      <c r="H23" s="310" t="n">
        <f aca="false">H24+H25+H26+H30+H32+H33</f>
        <v>6031246000</v>
      </c>
      <c r="I23" s="310" t="n">
        <f aca="false">I24+I25+I26+I30+I32+I33</f>
        <v>6518042000</v>
      </c>
      <c r="J23" s="310" t="n">
        <f aca="false">J24+J25+J26+J30+J32+J33</f>
        <v>7595566000</v>
      </c>
      <c r="K23" s="310" t="n">
        <f aca="false">K24+K25+K26+K30+K32+K33</f>
        <v>9174424000</v>
      </c>
      <c r="L23" s="310" t="n">
        <f aca="false">L24+L25+L26+L30+L32+L33</f>
        <v>11049000000</v>
      </c>
      <c r="M23" s="99" t="n">
        <v>10369900000</v>
      </c>
      <c r="N23" s="153" t="n">
        <f aca="false">N24+N25+N26+N30+N31+N32+N33</f>
        <v>10623333000</v>
      </c>
      <c r="O23" s="153" t="n">
        <f aca="false">O24+O25+O26+O30+O31+O32+O33</f>
        <v>10927328000</v>
      </c>
      <c r="P23" s="153" t="n">
        <f aca="false">P24+P25+P26+P30+P31+P32+P33</f>
        <v>10985600000</v>
      </c>
      <c r="Q23" s="153" t="n">
        <f aca="false">Q24+Q25+Q26+Q30+Q31+Q32+Q33</f>
        <v>10737500000</v>
      </c>
      <c r="R23" s="153" t="n">
        <f aca="false">R24+R25+R26+R30+R31+R32+R33</f>
        <v>11191400000</v>
      </c>
      <c r="S23" s="153" t="n">
        <f aca="false">S24+S25+S26+S30+S31+S32+S33</f>
        <v>11382000000</v>
      </c>
      <c r="T23" s="153" t="n">
        <f aca="false">T24+T25+T26+T30+T31+T32+T33</f>
        <v>11769400000</v>
      </c>
      <c r="U23" s="153" t="n">
        <f aca="false">U24+U25+U26+U30+U31+U32+U33</f>
        <v>12273100000</v>
      </c>
      <c r="V23" s="153" t="n">
        <f aca="false">V24+V25+V26+V30+V31+V32+V33</f>
        <v>12844100000</v>
      </c>
      <c r="W23" s="153" t="n">
        <f aca="false">W24+W25+W26+W30+W31+W32+W33</f>
        <v>13607800000</v>
      </c>
      <c r="X23" s="153" t="n">
        <f aca="false">X24+X25+X26+X30+X31+X32+X33</f>
        <v>14351200000</v>
      </c>
    </row>
    <row r="24" customFormat="false" ht="16.5" hidden="false" customHeight="false" outlineLevel="0" collapsed="false">
      <c r="A24" s="27" t="s">
        <v>746</v>
      </c>
      <c r="B24" s="29" t="s">
        <v>354</v>
      </c>
      <c r="C24" s="49" t="s">
        <v>194</v>
      </c>
      <c r="D24" s="77"/>
      <c r="E24" s="77"/>
      <c r="F24" s="77"/>
      <c r="G24" s="311" t="n">
        <v>2012530000</v>
      </c>
      <c r="H24" s="311" t="n">
        <v>1919760000</v>
      </c>
      <c r="I24" s="311" t="n">
        <v>1960572000</v>
      </c>
      <c r="J24" s="311" t="n">
        <v>2156286000</v>
      </c>
      <c r="K24" s="311" t="n">
        <v>2583728000</v>
      </c>
      <c r="L24" s="104" t="n">
        <v>2958000000</v>
      </c>
      <c r="M24" s="99" t="n">
        <v>3155600000</v>
      </c>
      <c r="N24" s="104" t="n">
        <v>3184512000</v>
      </c>
      <c r="O24" s="99" t="n">
        <v>3324588000</v>
      </c>
      <c r="P24" s="99" t="n">
        <v>3356500000</v>
      </c>
      <c r="Q24" s="99" t="n">
        <v>3206500000</v>
      </c>
      <c r="R24" s="104" t="n">
        <v>3283900000</v>
      </c>
      <c r="S24" s="104" t="n">
        <v>3344400000</v>
      </c>
      <c r="T24" s="104" t="n">
        <v>3415800000</v>
      </c>
      <c r="U24" s="104" t="n">
        <v>3517200000</v>
      </c>
      <c r="V24" s="104" t="n">
        <v>3649400000</v>
      </c>
      <c r="W24" s="104" t="n">
        <v>3843600000</v>
      </c>
      <c r="X24" s="77" t="n">
        <v>4057500000</v>
      </c>
    </row>
    <row r="25" customFormat="false" ht="16.5" hidden="false" customHeight="false" outlineLevel="0" collapsed="false">
      <c r="A25" s="27" t="s">
        <v>986</v>
      </c>
      <c r="B25" s="29" t="s">
        <v>355</v>
      </c>
      <c r="C25" s="49" t="s">
        <v>194</v>
      </c>
      <c r="D25" s="77"/>
      <c r="E25" s="77"/>
      <c r="F25" s="77"/>
      <c r="G25" s="104" t="n">
        <v>1615900000</v>
      </c>
      <c r="H25" s="311" t="n">
        <v>1615798000</v>
      </c>
      <c r="I25" s="311" t="n">
        <v>1668206000</v>
      </c>
      <c r="J25" s="311" t="n">
        <v>1942600000</v>
      </c>
      <c r="K25" s="311" t="n">
        <v>2145808000</v>
      </c>
      <c r="L25" s="104" t="n">
        <v>2260000000</v>
      </c>
      <c r="M25" s="99" t="n">
        <v>2367900000</v>
      </c>
      <c r="N25" s="104" t="n">
        <v>2512779000</v>
      </c>
      <c r="O25" s="99" t="n">
        <v>2706060000</v>
      </c>
      <c r="P25" s="99" t="n">
        <v>2774800000</v>
      </c>
      <c r="Q25" s="99" t="n">
        <v>2734500000</v>
      </c>
      <c r="R25" s="104" t="n">
        <v>2802000000</v>
      </c>
      <c r="S25" s="104" t="n">
        <v>2906800000</v>
      </c>
      <c r="T25" s="104" t="n">
        <v>3030500000</v>
      </c>
      <c r="U25" s="104" t="n">
        <v>3201100000</v>
      </c>
      <c r="V25" s="104" t="n">
        <v>3387700000</v>
      </c>
      <c r="W25" s="104" t="n">
        <v>3605300000</v>
      </c>
      <c r="X25" s="77" t="n">
        <v>3844600000</v>
      </c>
    </row>
    <row r="26" customFormat="false" ht="15" hidden="false" customHeight="false" outlineLevel="0" collapsed="false">
      <c r="A26" s="27" t="s">
        <v>987</v>
      </c>
      <c r="B26" s="27" t="s">
        <v>988</v>
      </c>
      <c r="C26" s="49" t="s">
        <v>194</v>
      </c>
      <c r="D26" s="99" t="n">
        <v>1918900000</v>
      </c>
      <c r="E26" s="99" t="n">
        <v>2011100000</v>
      </c>
      <c r="F26" s="77" t="n">
        <v>2289500000</v>
      </c>
      <c r="G26" s="104" t="n">
        <v>2071290000</v>
      </c>
      <c r="H26" s="104" t="n">
        <v>2047744000</v>
      </c>
      <c r="I26" s="104" t="n">
        <v>2270136000</v>
      </c>
      <c r="J26" s="104" t="n">
        <v>2661362000</v>
      </c>
      <c r="K26" s="104" t="n">
        <v>3569048000</v>
      </c>
      <c r="L26" s="112" t="n">
        <f aca="false">(L27+L28+L29)</f>
        <v>4838000000</v>
      </c>
      <c r="M26" s="99" t="n">
        <f aca="false">M27+M28+M29</f>
        <v>3713600000</v>
      </c>
      <c r="N26" s="112" t="n">
        <f aca="false">(N27+N28+N29)</f>
        <v>3706971000</v>
      </c>
      <c r="O26" s="112" t="n">
        <f aca="false">(O27+O28+O29)</f>
        <v>3762712000</v>
      </c>
      <c r="P26" s="112" t="n">
        <f aca="false">(P27+P28+P29)</f>
        <v>3736700000</v>
      </c>
      <c r="Q26" s="112" t="n">
        <f aca="false">(Q27+Q28+Q29)</f>
        <v>3771600000</v>
      </c>
      <c r="R26" s="112" t="n">
        <f aca="false">(R27+R28+R29)</f>
        <v>4047000000</v>
      </c>
      <c r="S26" s="112" t="n">
        <f aca="false">(S27+S28+S29)</f>
        <v>4023100000</v>
      </c>
      <c r="T26" s="112" t="n">
        <f aca="false">(T27+T28+T29)</f>
        <v>4127500000</v>
      </c>
      <c r="U26" s="112" t="n">
        <f aca="false">(U27+U28+U29)</f>
        <v>4295400000</v>
      </c>
      <c r="V26" s="112" t="n">
        <f aca="false">(V27+V28+V29)</f>
        <v>4506800000</v>
      </c>
      <c r="W26" s="112" t="n">
        <f aca="false">(W27+W28+W29)</f>
        <v>4730400000</v>
      </c>
      <c r="X26" s="112" t="n">
        <f aca="false">(X27+X28+X29)</f>
        <v>5008400000</v>
      </c>
    </row>
    <row r="27" customFormat="false" ht="16.5" hidden="false" customHeight="false" outlineLevel="0" collapsed="false">
      <c r="A27" s="27" t="s">
        <v>755</v>
      </c>
      <c r="B27" s="29" t="s">
        <v>989</v>
      </c>
      <c r="C27" s="11" t="s">
        <v>990</v>
      </c>
      <c r="D27" s="77"/>
      <c r="E27" s="77"/>
      <c r="F27" s="77"/>
      <c r="G27" s="104" t="n">
        <v>1145820000</v>
      </c>
      <c r="H27" s="104" t="n">
        <v>1183852000</v>
      </c>
      <c r="I27" s="104" t="n">
        <v>1341444000</v>
      </c>
      <c r="J27" s="104" t="n">
        <v>1592932000</v>
      </c>
      <c r="K27" s="104" t="n">
        <v>2036328000</v>
      </c>
      <c r="L27" s="104" t="n">
        <v>2463000000</v>
      </c>
      <c r="M27" s="99" t="n">
        <v>3713600000</v>
      </c>
      <c r="N27" s="104" t="n">
        <v>3706971000</v>
      </c>
      <c r="O27" s="99" t="n">
        <v>3762712000</v>
      </c>
      <c r="P27" s="99" t="n">
        <v>3736700000</v>
      </c>
      <c r="Q27" s="99" t="n">
        <v>3771600000</v>
      </c>
      <c r="R27" s="104" t="n">
        <v>4047000000</v>
      </c>
      <c r="S27" s="104" t="n">
        <v>4023100000</v>
      </c>
      <c r="T27" s="104" t="n">
        <v>4127500000</v>
      </c>
      <c r="U27" s="104" t="n">
        <v>4295400000</v>
      </c>
      <c r="V27" s="104" t="n">
        <v>4506800000</v>
      </c>
      <c r="W27" s="104" t="n">
        <v>4730400000</v>
      </c>
      <c r="X27" s="77" t="n">
        <v>5008400000</v>
      </c>
    </row>
    <row r="28" customFormat="false" ht="15" hidden="false" customHeight="false" outlineLevel="0" collapsed="false">
      <c r="A28" s="27" t="s">
        <v>991</v>
      </c>
      <c r="B28" s="27" t="s">
        <v>992</v>
      </c>
      <c r="C28" s="11" t="s">
        <v>990</v>
      </c>
      <c r="D28" s="77"/>
      <c r="E28" s="77"/>
      <c r="F28" s="77"/>
      <c r="G28" s="104" t="n">
        <v>719810000</v>
      </c>
      <c r="H28" s="104" t="n">
        <v>655918000</v>
      </c>
      <c r="I28" s="104" t="n">
        <v>705118000</v>
      </c>
      <c r="J28" s="104" t="n">
        <v>777040000</v>
      </c>
      <c r="K28" s="104" t="n">
        <v>1160488000</v>
      </c>
      <c r="L28" s="104" t="n">
        <v>1999000000</v>
      </c>
      <c r="M28" s="99"/>
      <c r="N28" s="104"/>
      <c r="O28" s="99"/>
      <c r="P28" s="99"/>
      <c r="Q28" s="99"/>
      <c r="R28" s="104"/>
      <c r="S28" s="104"/>
      <c r="T28" s="104"/>
      <c r="U28" s="104"/>
      <c r="V28" s="104"/>
      <c r="W28" s="104"/>
      <c r="X28" s="77"/>
    </row>
    <row r="29" customFormat="false" ht="15" hidden="false" customHeight="false" outlineLevel="0" collapsed="false">
      <c r="A29" s="27" t="s">
        <v>993</v>
      </c>
      <c r="B29" s="27" t="s">
        <v>994</v>
      </c>
      <c r="C29" s="11" t="s">
        <v>990</v>
      </c>
      <c r="D29" s="77"/>
      <c r="E29" s="77"/>
      <c r="F29" s="77"/>
      <c r="G29" s="104" t="n">
        <v>205660000</v>
      </c>
      <c r="H29" s="104" t="n">
        <v>207974000</v>
      </c>
      <c r="I29" s="104" t="n">
        <v>223574000</v>
      </c>
      <c r="J29" s="104" t="n">
        <v>291390000</v>
      </c>
      <c r="K29" s="104" t="n">
        <v>372232000</v>
      </c>
      <c r="L29" s="104" t="n">
        <v>376000000</v>
      </c>
      <c r="M29" s="99"/>
      <c r="N29" s="104"/>
      <c r="O29" s="99"/>
      <c r="P29" s="99"/>
      <c r="Q29" s="99"/>
      <c r="R29" s="104"/>
      <c r="S29" s="104"/>
      <c r="T29" s="104"/>
      <c r="U29" s="104"/>
      <c r="V29" s="104"/>
      <c r="W29" s="104"/>
      <c r="X29" s="77"/>
    </row>
    <row r="30" customFormat="false" ht="16.5" hidden="false" customHeight="false" outlineLevel="0" collapsed="false">
      <c r="A30" s="29" t="s">
        <v>87</v>
      </c>
      <c r="B30" s="29" t="s">
        <v>87</v>
      </c>
      <c r="C30" s="49" t="s">
        <v>194</v>
      </c>
      <c r="D30" s="99" t="n">
        <v>131200000</v>
      </c>
      <c r="E30" s="99" t="n">
        <v>129300000</v>
      </c>
      <c r="F30" s="77" t="n">
        <v>128900000</v>
      </c>
      <c r="G30" s="104" t="n">
        <v>117520000</v>
      </c>
      <c r="H30" s="104" t="n">
        <v>95988000</v>
      </c>
      <c r="I30" s="104" t="n">
        <v>103188000</v>
      </c>
      <c r="J30" s="104" t="n">
        <v>135982000</v>
      </c>
      <c r="K30" s="104" t="n">
        <v>131376000</v>
      </c>
      <c r="L30" s="104" t="n">
        <v>130000000</v>
      </c>
      <c r="M30" s="99" t="n">
        <v>127000000</v>
      </c>
      <c r="N30" s="104" t="n">
        <v>149274000</v>
      </c>
      <c r="O30" s="99" t="n">
        <v>154632000</v>
      </c>
      <c r="P30" s="99" t="n">
        <v>193200000</v>
      </c>
      <c r="Q30" s="99" t="n">
        <v>195500000</v>
      </c>
      <c r="R30" s="104" t="n">
        <v>209800000</v>
      </c>
      <c r="S30" s="104" t="n">
        <v>256600000</v>
      </c>
      <c r="T30" s="104" t="n">
        <v>308900000</v>
      </c>
      <c r="U30" s="104" t="n">
        <v>349500000</v>
      </c>
      <c r="V30" s="104" t="n">
        <v>346800000</v>
      </c>
      <c r="W30" s="104" t="n">
        <v>426600000</v>
      </c>
      <c r="X30" s="77" t="n">
        <v>400000000</v>
      </c>
    </row>
    <row r="31" customFormat="false" ht="16.5" hidden="false" customHeight="false" outlineLevel="0" collapsed="false">
      <c r="A31" s="29" t="s">
        <v>205</v>
      </c>
      <c r="B31" s="29" t="s">
        <v>205</v>
      </c>
      <c r="C31" s="49" t="s">
        <v>194</v>
      </c>
      <c r="D31" s="77"/>
      <c r="E31" s="77"/>
      <c r="F31" s="77"/>
      <c r="G31" s="77"/>
      <c r="H31" s="77"/>
      <c r="I31" s="77"/>
      <c r="J31" s="77"/>
      <c r="K31" s="77"/>
      <c r="L31" s="77"/>
      <c r="M31" s="99" t="n">
        <v>364900000</v>
      </c>
      <c r="N31" s="104" t="n">
        <v>422943000</v>
      </c>
      <c r="O31" s="99" t="n">
        <v>438124000</v>
      </c>
      <c r="P31" s="99" t="n">
        <v>414500000</v>
      </c>
      <c r="Q31" s="99" t="n">
        <v>377000000</v>
      </c>
      <c r="R31" s="104" t="n">
        <v>357200000</v>
      </c>
      <c r="S31" s="104" t="n">
        <v>358300000</v>
      </c>
      <c r="T31" s="104" t="n">
        <v>368300000</v>
      </c>
      <c r="U31" s="104" t="n">
        <v>366800000</v>
      </c>
      <c r="V31" s="104" t="n">
        <v>376100000</v>
      </c>
      <c r="W31" s="104" t="n">
        <v>386800000</v>
      </c>
      <c r="X31" s="77" t="n">
        <v>382200000</v>
      </c>
    </row>
    <row r="32" customFormat="false" ht="16.5" hidden="false" customHeight="false" outlineLevel="0" collapsed="false">
      <c r="A32" s="29" t="s">
        <v>52</v>
      </c>
      <c r="B32" s="29" t="s">
        <v>52</v>
      </c>
      <c r="C32" s="49" t="s">
        <v>194</v>
      </c>
      <c r="D32" s="77"/>
      <c r="E32" s="77"/>
      <c r="F32" s="77"/>
      <c r="G32" s="77"/>
      <c r="H32" s="77"/>
      <c r="I32" s="77"/>
      <c r="J32" s="77"/>
      <c r="K32" s="77"/>
      <c r="L32" s="77"/>
      <c r="M32" s="99"/>
      <c r="N32" s="104"/>
      <c r="O32" s="99"/>
      <c r="P32" s="99" t="n">
        <v>18100000</v>
      </c>
      <c r="Q32" s="99" t="n">
        <v>16400000</v>
      </c>
      <c r="R32" s="104" t="n">
        <v>13300000</v>
      </c>
      <c r="S32" s="104" t="n">
        <v>13300000</v>
      </c>
      <c r="T32" s="104" t="n">
        <v>13900000</v>
      </c>
      <c r="U32" s="104" t="n">
        <v>14600000</v>
      </c>
      <c r="V32" s="104" t="n">
        <v>15500000</v>
      </c>
      <c r="W32" s="104" t="n">
        <v>16500000</v>
      </c>
      <c r="X32" s="77" t="n">
        <v>17600000</v>
      </c>
    </row>
    <row r="33" customFormat="false" ht="16.5" hidden="false" customHeight="false" outlineLevel="0" collapsed="false">
      <c r="A33" s="27" t="s">
        <v>942</v>
      </c>
      <c r="B33" s="29" t="s">
        <v>364</v>
      </c>
      <c r="C33" s="49" t="s">
        <v>194</v>
      </c>
      <c r="D33" s="99" t="n">
        <v>2567600000</v>
      </c>
      <c r="E33" s="99" t="n">
        <v>2571600000</v>
      </c>
      <c r="F33" s="77" t="n">
        <v>2759900000</v>
      </c>
      <c r="G33" s="104" t="n">
        <v>264420000</v>
      </c>
      <c r="H33" s="104" t="n">
        <v>351956000</v>
      </c>
      <c r="I33" s="104" t="n">
        <v>515940000</v>
      </c>
      <c r="J33" s="104" t="n">
        <v>699336000</v>
      </c>
      <c r="K33" s="104" t="n">
        <v>744464000</v>
      </c>
      <c r="L33" s="104" t="n">
        <v>863000000</v>
      </c>
      <c r="M33" s="99" t="n">
        <v>640800000</v>
      </c>
      <c r="N33" s="104" t="n">
        <v>646854000</v>
      </c>
      <c r="O33" s="99" t="n">
        <v>541212000</v>
      </c>
      <c r="P33" s="99" t="n">
        <v>491800000</v>
      </c>
      <c r="Q33" s="99" t="n">
        <v>436000000</v>
      </c>
      <c r="R33" s="104" t="n">
        <v>478200000</v>
      </c>
      <c r="S33" s="104" t="n">
        <v>479500000</v>
      </c>
      <c r="T33" s="104" t="n">
        <v>504500000</v>
      </c>
      <c r="U33" s="104" t="n">
        <v>528500000</v>
      </c>
      <c r="V33" s="104" t="n">
        <v>561800000</v>
      </c>
      <c r="W33" s="104" t="n">
        <v>598600000</v>
      </c>
      <c r="X33" s="77" t="n">
        <v>640900000</v>
      </c>
    </row>
    <row r="34" customFormat="false" ht="16.5" hidden="false" customHeight="false" outlineLevel="0" collapsed="false">
      <c r="B34" s="232" t="s">
        <v>995</v>
      </c>
      <c r="C34" s="49"/>
      <c r="D34" s="99" t="n">
        <v>1095500000</v>
      </c>
      <c r="E34" s="99" t="n">
        <v>1012900000</v>
      </c>
      <c r="F34" s="77" t="n">
        <v>1087600000</v>
      </c>
      <c r="G34" s="104" t="n">
        <v>1586520000</v>
      </c>
      <c r="H34" s="104" t="n">
        <v>1119860000</v>
      </c>
      <c r="I34" s="104" t="n">
        <v>1186662000</v>
      </c>
      <c r="J34" s="104" t="n">
        <v>1184986000</v>
      </c>
      <c r="K34" s="104" t="n">
        <v>1510824000</v>
      </c>
      <c r="L34" s="104" t="n">
        <v>1604000000</v>
      </c>
      <c r="M34" s="99" t="n">
        <v>1775100000</v>
      </c>
      <c r="N34" s="104" t="n">
        <v>1990320000</v>
      </c>
      <c r="O34" s="99" t="n">
        <v>1623636000</v>
      </c>
      <c r="P34" s="99" t="n">
        <v>1627900000</v>
      </c>
      <c r="Q34" s="99" t="n">
        <v>1668900000</v>
      </c>
      <c r="R34" s="104" t="n">
        <v>1882300000</v>
      </c>
      <c r="S34" s="104" t="n">
        <v>1802700000</v>
      </c>
      <c r="T34" s="104" t="n">
        <v>2115700000</v>
      </c>
      <c r="U34" s="104" t="n">
        <v>2294600000</v>
      </c>
      <c r="V34" s="104" t="n">
        <v>2454800000</v>
      </c>
      <c r="W34" s="104" t="n">
        <v>2643000000</v>
      </c>
      <c r="X34" s="77" t="n">
        <v>2862100000</v>
      </c>
    </row>
    <row r="35" customFormat="false" ht="16.5" hidden="false" customHeight="false" outlineLevel="0" collapsed="false">
      <c r="A35" s="29" t="s">
        <v>996</v>
      </c>
      <c r="B35" s="29" t="s">
        <v>997</v>
      </c>
      <c r="C35" s="49" t="s">
        <v>191</v>
      </c>
      <c r="D35" s="99" t="n">
        <v>1095500000</v>
      </c>
      <c r="E35" s="99" t="n">
        <v>1012900000</v>
      </c>
      <c r="F35" s="77" t="n">
        <v>1087600000</v>
      </c>
      <c r="G35" s="104" t="n">
        <v>1586520000</v>
      </c>
      <c r="H35" s="104" t="n">
        <v>1119860000</v>
      </c>
      <c r="I35" s="104" t="n">
        <v>1186662000</v>
      </c>
      <c r="J35" s="153" t="n">
        <f aca="false">J36+J37</f>
        <v>1204412000</v>
      </c>
      <c r="K35" s="104" t="n">
        <v>1510824000</v>
      </c>
      <c r="L35" s="104" t="n">
        <v>1604000000</v>
      </c>
      <c r="M35" s="99" t="n">
        <v>1775100000</v>
      </c>
      <c r="N35" s="104" t="n">
        <v>1990320000</v>
      </c>
      <c r="O35" s="153" t="n">
        <f aca="false">O36+O37</f>
        <v>1623636000</v>
      </c>
      <c r="P35" s="99" t="n">
        <v>1670200000</v>
      </c>
      <c r="Q35" s="99" t="n">
        <v>1700900000</v>
      </c>
      <c r="R35" s="104" t="n">
        <v>1934000000</v>
      </c>
      <c r="S35" s="150" t="n">
        <v>1833800000</v>
      </c>
      <c r="T35" s="104" t="n">
        <v>2148100000</v>
      </c>
      <c r="U35" s="104" t="n">
        <v>2328700000</v>
      </c>
      <c r="V35" s="104" t="n">
        <v>2491000000</v>
      </c>
      <c r="W35" s="104" t="n">
        <v>2681500000</v>
      </c>
      <c r="X35" s="77" t="n">
        <v>2903100000</v>
      </c>
    </row>
    <row r="36" customFormat="false" ht="16.5" hidden="false" customHeight="false" outlineLevel="0" collapsed="false">
      <c r="A36" s="45" t="s">
        <v>998</v>
      </c>
      <c r="B36" s="105" t="s">
        <v>999</v>
      </c>
      <c r="C36" s="49" t="s">
        <v>231</v>
      </c>
      <c r="D36" s="99" t="n">
        <v>975000000</v>
      </c>
      <c r="E36" s="99" t="n">
        <v>867000000</v>
      </c>
      <c r="F36" s="77" t="n">
        <v>990000000</v>
      </c>
      <c r="G36" s="104" t="n">
        <v>1263340000</v>
      </c>
      <c r="H36" s="104" t="n">
        <v>751906000</v>
      </c>
      <c r="I36" s="104" t="n">
        <v>705118000</v>
      </c>
      <c r="J36" s="104" t="n">
        <v>621632000</v>
      </c>
      <c r="K36" s="104" t="n">
        <v>700672000</v>
      </c>
      <c r="L36" s="104" t="n">
        <v>709000000</v>
      </c>
      <c r="M36" s="99" t="n">
        <v>860700000</v>
      </c>
      <c r="N36" s="104" t="n">
        <v>1069797000</v>
      </c>
      <c r="O36" s="99" t="n">
        <v>927792000</v>
      </c>
      <c r="P36" s="99" t="n">
        <v>849800000</v>
      </c>
      <c r="Q36" s="99" t="n">
        <v>1093500000</v>
      </c>
      <c r="R36" s="104" t="n">
        <v>1280800000</v>
      </c>
      <c r="S36" s="104" t="n">
        <v>1114800000</v>
      </c>
      <c r="T36" s="104" t="n">
        <v>1343000000</v>
      </c>
      <c r="U36" s="104" t="n">
        <v>1411000000</v>
      </c>
      <c r="V36" s="104" t="n">
        <v>1469700000</v>
      </c>
      <c r="W36" s="104" t="n">
        <v>1534600000</v>
      </c>
      <c r="X36" s="77" t="n">
        <v>1595100000</v>
      </c>
    </row>
    <row r="37" customFormat="false" ht="16.5" hidden="false" customHeight="false" outlineLevel="0" collapsed="false">
      <c r="A37" s="45" t="s">
        <v>1000</v>
      </c>
      <c r="B37" s="105" t="s">
        <v>1001</v>
      </c>
      <c r="C37" s="49" t="s">
        <v>231</v>
      </c>
      <c r="D37" s="99" t="n">
        <v>120500000</v>
      </c>
      <c r="E37" s="99" t="n">
        <v>145900000</v>
      </c>
      <c r="F37" s="77" t="n">
        <v>97600000</v>
      </c>
      <c r="G37" s="104" t="n">
        <v>323180000</v>
      </c>
      <c r="H37" s="104" t="n">
        <v>367954000</v>
      </c>
      <c r="I37" s="104" t="n">
        <v>481544000</v>
      </c>
      <c r="J37" s="104" t="n">
        <v>582780000</v>
      </c>
      <c r="K37" s="104" t="n">
        <v>810152000</v>
      </c>
      <c r="L37" s="104" t="n">
        <v>895000000</v>
      </c>
      <c r="M37" s="99" t="n">
        <v>914400000</v>
      </c>
      <c r="N37" s="104" t="n">
        <v>920523000</v>
      </c>
      <c r="O37" s="99" t="n">
        <v>695844000</v>
      </c>
      <c r="P37" s="99" t="n">
        <v>820400000</v>
      </c>
      <c r="Q37" s="99" t="n">
        <v>607300000</v>
      </c>
      <c r="R37" s="104" t="n">
        <v>653100000</v>
      </c>
      <c r="S37" s="104" t="n">
        <v>719000000</v>
      </c>
      <c r="T37" s="104" t="n">
        <v>805100000</v>
      </c>
      <c r="U37" s="104" t="n">
        <v>917800000</v>
      </c>
      <c r="V37" s="104" t="n">
        <v>1021300000</v>
      </c>
      <c r="W37" s="104" t="n">
        <v>1146900000</v>
      </c>
      <c r="X37" s="77" t="n">
        <v>1308000000</v>
      </c>
    </row>
    <row r="38" customFormat="false" ht="16.5" hidden="false" customHeight="false" outlineLevel="0" collapsed="false">
      <c r="B38" s="29" t="s">
        <v>1002</v>
      </c>
      <c r="C38" s="11"/>
      <c r="D38" s="77"/>
      <c r="E38" s="77"/>
      <c r="F38" s="77"/>
      <c r="G38" s="77"/>
      <c r="H38" s="77"/>
      <c r="I38" s="77"/>
      <c r="J38" s="77"/>
      <c r="K38" s="77"/>
      <c r="L38" s="77"/>
      <c r="M38" s="99"/>
      <c r="N38" s="104"/>
      <c r="O38" s="99" t="n">
        <v>25772000</v>
      </c>
      <c r="P38" s="99" t="n">
        <v>42300000</v>
      </c>
      <c r="Q38" s="99" t="n">
        <v>32000000</v>
      </c>
      <c r="R38" s="104" t="n">
        <v>51700000</v>
      </c>
      <c r="S38" s="104" t="n">
        <v>31000000</v>
      </c>
      <c r="T38" s="104" t="n">
        <v>32400000</v>
      </c>
      <c r="U38" s="104" t="n">
        <v>34100000</v>
      </c>
      <c r="V38" s="104" t="n">
        <v>36100000</v>
      </c>
      <c r="W38" s="104" t="n">
        <v>38500000</v>
      </c>
      <c r="X38" s="77" t="n">
        <v>41000000</v>
      </c>
    </row>
    <row r="39" customFormat="false" ht="15" hidden="false" customHeight="false" outlineLevel="0" collapsed="false">
      <c r="A39" s="19" t="s">
        <v>1003</v>
      </c>
      <c r="B39" s="107" t="s">
        <v>1004</v>
      </c>
      <c r="C39" s="49" t="s">
        <v>191</v>
      </c>
      <c r="D39" s="77"/>
      <c r="E39" s="77"/>
      <c r="F39" s="77"/>
      <c r="G39" s="77"/>
      <c r="H39" s="77"/>
      <c r="I39" s="77"/>
      <c r="J39" s="77"/>
      <c r="K39" s="77"/>
      <c r="L39" s="104" t="n">
        <v>315000000</v>
      </c>
      <c r="M39" s="99"/>
      <c r="N39" s="104"/>
      <c r="O39" s="99"/>
      <c r="P39" s="99"/>
      <c r="Q39" s="99"/>
      <c r="R39" s="104"/>
      <c r="S39" s="104"/>
      <c r="T39" s="104"/>
      <c r="U39" s="104"/>
      <c r="V39" s="104"/>
      <c r="W39" s="104"/>
      <c r="X39" s="77"/>
    </row>
    <row r="40" customFormat="false" ht="15" hidden="false" customHeight="false" outlineLevel="0" collapsed="false">
      <c r="A40" s="19" t="s">
        <v>575</v>
      </c>
      <c r="B40" s="107" t="s">
        <v>565</v>
      </c>
      <c r="C40" s="49" t="s">
        <v>191</v>
      </c>
      <c r="D40" s="77"/>
      <c r="E40" s="77"/>
      <c r="F40" s="77"/>
      <c r="G40" s="77"/>
      <c r="H40" s="77"/>
      <c r="I40" s="77"/>
      <c r="J40" s="77"/>
      <c r="K40" s="77"/>
      <c r="L40" s="104" t="n">
        <v>-62000000</v>
      </c>
      <c r="M40" s="99"/>
      <c r="N40" s="104"/>
      <c r="O40" s="99"/>
      <c r="P40" s="99"/>
      <c r="Q40" s="99"/>
      <c r="R40" s="104"/>
      <c r="S40" s="104"/>
      <c r="T40" s="104"/>
      <c r="U40" s="104"/>
      <c r="V40" s="104"/>
      <c r="W40" s="104"/>
      <c r="X40" s="77"/>
    </row>
    <row r="41" customFormat="false" ht="15" hidden="false" customHeight="false" outlineLevel="0" collapsed="false">
      <c r="A41" s="19" t="s">
        <v>1005</v>
      </c>
      <c r="B41" s="107" t="s">
        <v>1006</v>
      </c>
      <c r="C41" s="49" t="s">
        <v>191</v>
      </c>
      <c r="D41" s="77"/>
      <c r="E41" s="77"/>
      <c r="F41" s="77"/>
      <c r="G41" s="77"/>
      <c r="H41" s="77"/>
      <c r="I41" s="77"/>
      <c r="J41" s="77"/>
      <c r="K41" s="77"/>
      <c r="L41" s="104" t="n">
        <v>326000000</v>
      </c>
      <c r="M41" s="99"/>
      <c r="N41" s="104"/>
      <c r="O41" s="99"/>
      <c r="P41" s="99"/>
      <c r="Q41" s="99"/>
      <c r="R41" s="104"/>
      <c r="S41" s="104"/>
      <c r="T41" s="104"/>
      <c r="U41" s="104"/>
      <c r="V41" s="104"/>
      <c r="W41" s="104"/>
      <c r="X41" s="77"/>
    </row>
    <row r="42" customFormat="false" ht="16.5" hidden="false" customHeight="false" outlineLevel="0" collapsed="false">
      <c r="B42" s="232" t="s">
        <v>1007</v>
      </c>
      <c r="C42" s="11"/>
      <c r="D42" s="77"/>
      <c r="E42" s="77"/>
      <c r="F42" s="77"/>
      <c r="G42" s="77"/>
      <c r="H42" s="77"/>
      <c r="I42" s="77"/>
      <c r="J42" s="77"/>
      <c r="K42" s="77"/>
      <c r="L42" s="77"/>
      <c r="M42" s="99" t="n">
        <v>450500000</v>
      </c>
      <c r="N42" s="104" t="n">
        <v>945402000</v>
      </c>
      <c r="O42" s="99" t="n">
        <v>876248000</v>
      </c>
      <c r="P42" s="99" t="n">
        <v>944900000</v>
      </c>
      <c r="Q42" s="99" t="n">
        <v>1164800000</v>
      </c>
      <c r="R42" s="104" t="n">
        <v>1087700000</v>
      </c>
      <c r="S42" s="104" t="n">
        <v>1350800000</v>
      </c>
      <c r="T42" s="104" t="n">
        <v>1696500000</v>
      </c>
      <c r="U42" s="104" t="n">
        <v>1932600000</v>
      </c>
      <c r="V42" s="104" t="n">
        <v>2210000000</v>
      </c>
      <c r="W42" s="104" t="n">
        <v>2501200000</v>
      </c>
      <c r="X42" s="77" t="n">
        <v>2861200000</v>
      </c>
    </row>
    <row r="43" customFormat="false" ht="16.5" hidden="false" customHeight="false" outlineLevel="0" collapsed="false">
      <c r="B43" s="232" t="s">
        <v>1008</v>
      </c>
      <c r="C43" s="11"/>
      <c r="D43" s="99" t="n">
        <v>-698900000</v>
      </c>
      <c r="E43" s="99" t="n">
        <v>-365600000</v>
      </c>
      <c r="F43" s="77" t="n">
        <v>-433100000</v>
      </c>
      <c r="G43" s="150" t="n">
        <v>-264420000</v>
      </c>
      <c r="H43" s="150" t="n">
        <v>-79990000</v>
      </c>
      <c r="I43" s="150" t="n">
        <v>137584000</v>
      </c>
      <c r="J43" s="150" t="n">
        <v>427372000</v>
      </c>
      <c r="K43" s="150" t="n">
        <v>-21896000</v>
      </c>
      <c r="L43" s="99" t="n">
        <v>-1187000000</v>
      </c>
      <c r="M43" s="99" t="n">
        <v>-1324600000</v>
      </c>
      <c r="N43" s="104" t="n">
        <v>-1044918000</v>
      </c>
      <c r="O43" s="99" t="n">
        <v>-721616000</v>
      </c>
      <c r="P43" s="99" t="n">
        <v>-683000000</v>
      </c>
      <c r="Q43" s="99" t="n">
        <v>-504100000</v>
      </c>
      <c r="R43" s="104" t="n">
        <v>-794600000</v>
      </c>
      <c r="S43" s="104" t="n">
        <v>-451900000</v>
      </c>
      <c r="T43" s="104" t="n">
        <v>-419100000</v>
      </c>
      <c r="U43" s="104" t="n">
        <v>-362000000</v>
      </c>
      <c r="V43" s="104" t="n">
        <v>-244900000</v>
      </c>
      <c r="W43" s="104" t="n">
        <v>-141800000</v>
      </c>
      <c r="X43" s="77" t="n">
        <v>-900000</v>
      </c>
    </row>
    <row r="44" s="13" customFormat="true" ht="15" hidden="false" customHeight="false" outlineLevel="0" collapsed="false">
      <c r="A44" s="32" t="s">
        <v>556</v>
      </c>
      <c r="B44" s="31" t="s">
        <v>1009</v>
      </c>
      <c r="C44" s="63" t="s">
        <v>34</v>
      </c>
      <c r="D44" s="153" t="n">
        <f aca="false">D45+D55</f>
        <v>327100000</v>
      </c>
      <c r="E44" s="153" t="n">
        <f aca="false">E45+E55</f>
        <v>278000000</v>
      </c>
      <c r="F44" s="153" t="n">
        <f aca="false">F45+F55</f>
        <v>403900000</v>
      </c>
      <c r="G44" s="153" t="n">
        <f aca="false">G45+G55</f>
        <v>249730000</v>
      </c>
      <c r="H44" s="153" t="n">
        <f aca="false">H45+H55</f>
        <v>63992000</v>
      </c>
      <c r="I44" s="153" t="n">
        <f aca="false">I45+I55</f>
        <v>-120386000</v>
      </c>
      <c r="J44" s="108" t="n">
        <v>-427372000</v>
      </c>
      <c r="K44" s="108" t="n">
        <v>21896000</v>
      </c>
      <c r="L44" s="111" t="n">
        <v>1187000000</v>
      </c>
      <c r="M44" s="108" t="n">
        <f aca="false">(M62+M72+M92)</f>
        <v>1278000000</v>
      </c>
      <c r="N44" s="108" t="n">
        <f aca="false">(N62+N72+N92)</f>
        <v>1069797000</v>
      </c>
      <c r="O44" s="108" t="n">
        <f aca="false">O45+O55</f>
        <v>618528000</v>
      </c>
      <c r="P44" s="108" t="n">
        <f aca="false">P45+P55</f>
        <v>266200000</v>
      </c>
      <c r="Q44" s="108" t="n">
        <f aca="false">Q45+Q55</f>
        <v>89500000</v>
      </c>
      <c r="R44" s="108" t="n">
        <f aca="false">R45+R55</f>
        <v>281300000</v>
      </c>
      <c r="S44" s="108" t="n">
        <f aca="false">S45+S55</f>
        <v>428100000</v>
      </c>
      <c r="T44" s="108" t="n">
        <f aca="false">T45+T55</f>
        <v>-27500000</v>
      </c>
      <c r="U44" s="108" t="n">
        <f aca="false">U45+U55</f>
        <v>67100000</v>
      </c>
      <c r="V44" s="108" t="n">
        <f aca="false">V45+V55</f>
        <v>122600000</v>
      </c>
      <c r="W44" s="108" t="n">
        <f aca="false">W45+W55</f>
        <v>358400000</v>
      </c>
      <c r="X44" s="108" t="n">
        <f aca="false">X45+X55</f>
        <v>242300000</v>
      </c>
    </row>
    <row r="45" customFormat="false" ht="15" hidden="false" customHeight="false" outlineLevel="0" collapsed="false">
      <c r="A45" s="19" t="s">
        <v>115</v>
      </c>
      <c r="B45" s="107" t="s">
        <v>557</v>
      </c>
      <c r="C45" s="49" t="s">
        <v>242</v>
      </c>
      <c r="D45" s="153" t="n">
        <f aca="false">D46+D47+D48+D49+D50+D51+D53</f>
        <v>126000000</v>
      </c>
      <c r="E45" s="153" t="n">
        <f aca="false">E46+E47+E48+E49+E50+E51+E53</f>
        <v>80600000</v>
      </c>
      <c r="F45" s="153" t="n">
        <f aca="false">F46+F47+F48+F49+F50+F51+F53</f>
        <v>13200000</v>
      </c>
      <c r="G45" s="153" t="n">
        <f aca="false">G46+G47+G48+G49+G50+G51+G53</f>
        <v>-14690000</v>
      </c>
      <c r="H45" s="153" t="n">
        <f aca="false">H46+H47+H48+H49+H50+H51+H53</f>
        <v>-143982000</v>
      </c>
      <c r="I45" s="104" t="n">
        <v>-240772000</v>
      </c>
      <c r="J45" s="104" t="n">
        <v>-407946000</v>
      </c>
      <c r="K45" s="104" t="n">
        <f aca="false">K46+K47+K48+K49+K50+K51+K53</f>
        <v>65687999.9999993</v>
      </c>
      <c r="L45" s="99" t="n">
        <v>1118000000</v>
      </c>
      <c r="M45" s="104" t="n">
        <f aca="false">(M63+M73)</f>
        <v>650400000</v>
      </c>
      <c r="N45" s="104" t="n">
        <f aca="false">(N63+N73)</f>
        <v>323427000</v>
      </c>
      <c r="O45" s="104" t="n">
        <f aca="false">(O63+O73)</f>
        <v>309264000</v>
      </c>
      <c r="P45" s="104" t="n">
        <f aca="false">(P63+P73)</f>
        <v>266200000</v>
      </c>
      <c r="Q45" s="104" t="n">
        <f aca="false">(Q63+Q73)</f>
        <v>89500000</v>
      </c>
      <c r="R45" s="104" t="n">
        <f aca="false">(R63+R73)</f>
        <v>281300000</v>
      </c>
      <c r="S45" s="104" t="n">
        <f aca="false">(S63+S73)</f>
        <v>428100000</v>
      </c>
      <c r="T45" s="104" t="n">
        <f aca="false">(T63+T73)</f>
        <v>-27500000</v>
      </c>
      <c r="U45" s="104" t="n">
        <f aca="false">(U63+U73)</f>
        <v>67100000</v>
      </c>
      <c r="V45" s="104" t="n">
        <f aca="false">(V63+V73)</f>
        <v>122600000</v>
      </c>
      <c r="W45" s="104" t="n">
        <f aca="false">(W63+W73)</f>
        <v>358400000</v>
      </c>
      <c r="X45" s="104" t="n">
        <f aca="false">(X63+X73)</f>
        <v>242300000</v>
      </c>
    </row>
    <row r="46" customFormat="false" ht="15" hidden="false" customHeight="false" outlineLevel="0" collapsed="false">
      <c r="B46" s="134" t="s">
        <v>1010</v>
      </c>
      <c r="C46" s="49" t="s">
        <v>119</v>
      </c>
      <c r="D46" s="77"/>
      <c r="E46" s="77"/>
      <c r="F46" s="77"/>
      <c r="G46" s="104" t="n">
        <v>0</v>
      </c>
      <c r="H46" s="104" t="n">
        <v>0</v>
      </c>
      <c r="I46" s="104" t="n">
        <v>68792000</v>
      </c>
      <c r="J46" s="104" t="n">
        <v>38852000</v>
      </c>
      <c r="K46" s="104" t="n">
        <v>43792000</v>
      </c>
      <c r="L46" s="99" t="n">
        <v>48000000</v>
      </c>
      <c r="M46" s="104"/>
      <c r="N46" s="104"/>
      <c r="O46" s="104"/>
      <c r="P46" s="104"/>
      <c r="Q46" s="104"/>
      <c r="R46" s="104"/>
      <c r="S46" s="104"/>
      <c r="T46" s="104"/>
      <c r="U46" s="104"/>
      <c r="V46" s="104"/>
      <c r="W46" s="104"/>
      <c r="X46" s="77"/>
    </row>
    <row r="47" customFormat="false" ht="15" hidden="false" customHeight="false" outlineLevel="0" collapsed="false">
      <c r="A47" s="27" t="s">
        <v>1011</v>
      </c>
      <c r="B47" s="134" t="s">
        <v>1012</v>
      </c>
      <c r="C47" s="49" t="s">
        <v>119</v>
      </c>
      <c r="D47" s="77"/>
      <c r="E47" s="77"/>
      <c r="F47" s="77"/>
      <c r="G47" s="77"/>
      <c r="H47" s="77"/>
      <c r="I47" s="77"/>
      <c r="J47" s="77"/>
      <c r="K47" s="77"/>
      <c r="L47" s="99" t="n">
        <v>139000000</v>
      </c>
      <c r="M47" s="77"/>
      <c r="N47" s="77"/>
      <c r="O47" s="77"/>
      <c r="P47" s="77"/>
      <c r="Q47" s="77"/>
      <c r="R47" s="77"/>
      <c r="S47" s="77"/>
      <c r="T47" s="77"/>
      <c r="U47" s="77"/>
      <c r="V47" s="77"/>
      <c r="W47" s="77"/>
      <c r="X47" s="77"/>
    </row>
    <row r="48" customFormat="false" ht="15" hidden="false" customHeight="false" outlineLevel="0" collapsed="false">
      <c r="A48" s="0" t="s">
        <v>1013</v>
      </c>
      <c r="B48" s="134" t="s">
        <v>1014</v>
      </c>
      <c r="C48" s="49" t="s">
        <v>119</v>
      </c>
      <c r="D48" s="77"/>
      <c r="E48" s="77"/>
      <c r="F48" s="77"/>
      <c r="G48" s="77"/>
      <c r="H48" s="77"/>
      <c r="I48" s="77"/>
      <c r="J48" s="77"/>
      <c r="K48" s="77"/>
      <c r="L48" s="99" t="n">
        <v>-40000000</v>
      </c>
      <c r="M48" s="77"/>
      <c r="N48" s="77"/>
      <c r="O48" s="77"/>
      <c r="P48" s="77"/>
      <c r="Q48" s="77"/>
      <c r="R48" s="77"/>
      <c r="S48" s="77"/>
      <c r="T48" s="77"/>
      <c r="U48" s="77"/>
      <c r="V48" s="77"/>
      <c r="W48" s="77"/>
      <c r="X48" s="77"/>
    </row>
    <row r="49" customFormat="false" ht="15" hidden="false" customHeight="false" outlineLevel="0" collapsed="false">
      <c r="A49" s="27" t="s">
        <v>1015</v>
      </c>
      <c r="B49" s="134" t="s">
        <v>1016</v>
      </c>
      <c r="C49" s="49" t="s">
        <v>119</v>
      </c>
      <c r="D49" s="77"/>
      <c r="E49" s="77"/>
      <c r="F49" s="77"/>
      <c r="G49" s="77"/>
      <c r="H49" s="77"/>
      <c r="I49" s="77"/>
      <c r="J49" s="77"/>
      <c r="K49" s="77"/>
      <c r="L49" s="99" t="n">
        <v>-117000000</v>
      </c>
      <c r="M49" s="77"/>
      <c r="N49" s="77"/>
      <c r="O49" s="77"/>
      <c r="P49" s="77"/>
      <c r="Q49" s="77"/>
      <c r="R49" s="77"/>
      <c r="S49" s="77"/>
      <c r="T49" s="77"/>
      <c r="U49" s="77"/>
      <c r="V49" s="77"/>
      <c r="W49" s="77"/>
      <c r="X49" s="77"/>
    </row>
    <row r="50" customFormat="false" ht="15" hidden="false" customHeight="false" outlineLevel="0" collapsed="false">
      <c r="A50" s="27" t="s">
        <v>1017</v>
      </c>
      <c r="B50" s="134" t="s">
        <v>1018</v>
      </c>
      <c r="C50" s="49" t="s">
        <v>119</v>
      </c>
      <c r="D50" s="77"/>
      <c r="E50" s="77"/>
      <c r="F50" s="77"/>
      <c r="G50" s="104" t="n">
        <v>14690000</v>
      </c>
      <c r="H50" s="104" t="n">
        <v>-63992000</v>
      </c>
      <c r="I50" s="104" t="n">
        <v>-85990000</v>
      </c>
      <c r="J50" s="104" t="n">
        <v>-19426000</v>
      </c>
      <c r="K50" s="104" t="n">
        <v>0</v>
      </c>
      <c r="L50" s="99" t="n">
        <v>335000000</v>
      </c>
      <c r="M50" s="77"/>
      <c r="N50" s="77"/>
      <c r="O50" s="77"/>
      <c r="P50" s="77"/>
      <c r="Q50" s="77"/>
      <c r="R50" s="77"/>
      <c r="S50" s="77"/>
      <c r="T50" s="77"/>
      <c r="U50" s="77"/>
      <c r="V50" s="77"/>
      <c r="W50" s="77"/>
      <c r="X50" s="77"/>
    </row>
    <row r="51" customFormat="false" ht="15" hidden="false" customHeight="false" outlineLevel="0" collapsed="false">
      <c r="A51" s="27" t="s">
        <v>1019</v>
      </c>
      <c r="B51" s="134" t="s">
        <v>1020</v>
      </c>
      <c r="C51" s="49" t="s">
        <v>119</v>
      </c>
      <c r="D51" s="77"/>
      <c r="E51" s="77"/>
      <c r="F51" s="77"/>
      <c r="G51" s="104" t="n">
        <v>-29380000</v>
      </c>
      <c r="H51" s="104" t="n">
        <v>-79990000</v>
      </c>
      <c r="I51" s="104" t="n">
        <v>-275168000</v>
      </c>
      <c r="J51" s="104" t="n">
        <v>-446798000</v>
      </c>
      <c r="K51" s="104" t="n">
        <v>-1729784000</v>
      </c>
      <c r="L51" s="99" t="n">
        <v>752000000</v>
      </c>
      <c r="M51" s="77"/>
      <c r="N51" s="77"/>
      <c r="O51" s="77"/>
      <c r="P51" s="77"/>
      <c r="Q51" s="77"/>
      <c r="R51" s="77"/>
      <c r="S51" s="77"/>
      <c r="T51" s="77"/>
      <c r="U51" s="77"/>
      <c r="V51" s="77"/>
      <c r="W51" s="77"/>
      <c r="X51" s="77"/>
    </row>
    <row r="52" customFormat="false" ht="15" hidden="false" customHeight="false" outlineLevel="0" collapsed="false">
      <c r="B52" s="106" t="s">
        <v>401</v>
      </c>
      <c r="C52" s="11"/>
      <c r="D52" s="77"/>
      <c r="E52" s="77"/>
      <c r="F52" s="77"/>
      <c r="G52" s="77"/>
      <c r="H52" s="77"/>
      <c r="I52" s="77"/>
      <c r="J52" s="77"/>
      <c r="K52" s="77"/>
      <c r="L52" s="99" t="n">
        <v>932000000</v>
      </c>
      <c r="M52" s="77"/>
      <c r="N52" s="77"/>
      <c r="O52" s="77"/>
      <c r="P52" s="77"/>
      <c r="Q52" s="77"/>
      <c r="R52" s="77"/>
      <c r="S52" s="77"/>
      <c r="T52" s="77"/>
      <c r="U52" s="77"/>
      <c r="V52" s="77"/>
      <c r="W52" s="77"/>
      <c r="X52" s="77"/>
    </row>
    <row r="53" customFormat="false" ht="15" hidden="false" customHeight="false" outlineLevel="0" collapsed="false">
      <c r="A53" s="19" t="s">
        <v>1021</v>
      </c>
      <c r="B53" s="19" t="s">
        <v>1022</v>
      </c>
      <c r="C53" s="49" t="s">
        <v>119</v>
      </c>
      <c r="D53" s="99" t="n">
        <v>126000000</v>
      </c>
      <c r="E53" s="99" t="n">
        <v>80600000</v>
      </c>
      <c r="F53" s="77" t="n">
        <v>13200000</v>
      </c>
      <c r="G53" s="77"/>
      <c r="H53" s="311" t="n">
        <v>0</v>
      </c>
      <c r="I53" s="311" t="n">
        <v>51594000</v>
      </c>
      <c r="J53" s="311" t="n">
        <v>19426000</v>
      </c>
      <c r="K53" s="311" t="n">
        <v>1751680000</v>
      </c>
      <c r="L53" s="99"/>
      <c r="M53" s="77"/>
      <c r="N53" s="77"/>
      <c r="O53" s="77"/>
      <c r="P53" s="77"/>
      <c r="Q53" s="77"/>
      <c r="R53" s="77"/>
      <c r="S53" s="77"/>
      <c r="T53" s="77"/>
      <c r="U53" s="77"/>
      <c r="V53" s="77"/>
      <c r="W53" s="77"/>
      <c r="X53" s="77"/>
    </row>
    <row r="54" customFormat="false" ht="15" hidden="false" customHeight="false" outlineLevel="0" collapsed="false">
      <c r="B54" s="106" t="s">
        <v>1023</v>
      </c>
      <c r="C54" s="11"/>
      <c r="D54" s="77"/>
      <c r="E54" s="77"/>
      <c r="F54" s="77"/>
      <c r="G54" s="77"/>
      <c r="H54" s="77"/>
      <c r="I54" s="77"/>
      <c r="J54" s="77"/>
      <c r="K54" s="77"/>
      <c r="L54" s="99" t="n">
        <v>-180000000</v>
      </c>
      <c r="M54" s="77"/>
      <c r="N54" s="77"/>
      <c r="O54" s="77"/>
      <c r="P54" s="77"/>
      <c r="Q54" s="77"/>
      <c r="R54" s="77"/>
      <c r="S54" s="77"/>
      <c r="T54" s="77"/>
      <c r="U54" s="77"/>
      <c r="V54" s="77"/>
      <c r="W54" s="77"/>
      <c r="X54" s="77"/>
    </row>
    <row r="55" customFormat="false" ht="15" hidden="false" customHeight="false" outlineLevel="0" collapsed="false">
      <c r="A55" s="19" t="s">
        <v>112</v>
      </c>
      <c r="B55" s="107" t="s">
        <v>1024</v>
      </c>
      <c r="C55" s="49" t="s">
        <v>242</v>
      </c>
      <c r="D55" s="99" t="n">
        <v>201100000</v>
      </c>
      <c r="E55" s="99" t="n">
        <v>197400000</v>
      </c>
      <c r="F55" s="310" t="n">
        <f aca="false">F56+F57+F60+F59</f>
        <v>390700000</v>
      </c>
      <c r="G55" s="104" t="n">
        <v>264420000</v>
      </c>
      <c r="H55" s="104" t="n">
        <v>207974000</v>
      </c>
      <c r="I55" s="104" t="n">
        <v>120386000</v>
      </c>
      <c r="J55" s="104" t="n">
        <v>-19426000</v>
      </c>
      <c r="K55" s="104" t="n">
        <v>-43792000</v>
      </c>
      <c r="L55" s="99" t="n">
        <v>69000000</v>
      </c>
      <c r="M55" s="77" t="n">
        <f aca="false">(M71+M82)</f>
        <v>627600000</v>
      </c>
      <c r="N55" s="77" t="n">
        <f aca="false">(N71+N82)</f>
        <v>746370000</v>
      </c>
      <c r="O55" s="77" t="n">
        <f aca="false">O59+O60</f>
        <v>309264000</v>
      </c>
      <c r="P55" s="77" t="n">
        <f aca="false">P59+P60</f>
        <v>0</v>
      </c>
      <c r="Q55" s="77" t="n">
        <f aca="false">Q59+Q60</f>
        <v>0</v>
      </c>
      <c r="R55" s="77" t="n">
        <f aca="false">R59+R60</f>
        <v>0</v>
      </c>
      <c r="S55" s="77" t="n">
        <f aca="false">S59+S60</f>
        <v>0</v>
      </c>
      <c r="T55" s="77" t="n">
        <f aca="false">T59+T60</f>
        <v>0</v>
      </c>
      <c r="U55" s="77" t="n">
        <f aca="false">U59+U60</f>
        <v>0</v>
      </c>
      <c r="V55" s="77" t="n">
        <f aca="false">V59+V60</f>
        <v>0</v>
      </c>
      <c r="W55" s="77" t="n">
        <f aca="false">W59+W60</f>
        <v>0</v>
      </c>
      <c r="X55" s="77" t="n">
        <f aca="false">X59+X60</f>
        <v>0</v>
      </c>
    </row>
    <row r="56" customFormat="false" ht="15" hidden="false" customHeight="false" outlineLevel="0" collapsed="false">
      <c r="A56" s="27" t="s">
        <v>1025</v>
      </c>
      <c r="B56" s="134" t="s">
        <v>1026</v>
      </c>
      <c r="C56" s="49" t="s">
        <v>251</v>
      </c>
      <c r="D56" s="99" t="n">
        <v>130700000</v>
      </c>
      <c r="E56" s="99" t="n">
        <v>134100000</v>
      </c>
      <c r="F56" s="77" t="n">
        <v>222700000</v>
      </c>
      <c r="G56" s="104" t="n">
        <v>58760000</v>
      </c>
      <c r="H56" s="104" t="n">
        <v>63992000</v>
      </c>
      <c r="I56" s="104" t="n">
        <v>17198000</v>
      </c>
      <c r="J56" s="104" t="n">
        <v>19426000</v>
      </c>
      <c r="K56" s="104" t="n">
        <v>0</v>
      </c>
      <c r="L56" s="99" t="n">
        <v>0</v>
      </c>
      <c r="M56" s="77"/>
      <c r="N56" s="77"/>
      <c r="O56" s="77"/>
      <c r="P56" s="77"/>
      <c r="Q56" s="77"/>
      <c r="R56" s="77"/>
      <c r="S56" s="77"/>
      <c r="T56" s="77"/>
      <c r="U56" s="77"/>
      <c r="V56" s="77"/>
      <c r="W56" s="77"/>
      <c r="X56" s="77"/>
    </row>
    <row r="57" customFormat="false" ht="15" hidden="false" customHeight="false" outlineLevel="0" collapsed="false">
      <c r="A57" s="27" t="s">
        <v>1027</v>
      </c>
      <c r="B57" s="134" t="s">
        <v>1028</v>
      </c>
      <c r="C57" s="49" t="s">
        <v>251</v>
      </c>
      <c r="D57" s="99" t="n">
        <v>137000000</v>
      </c>
      <c r="E57" s="99" t="n">
        <v>112000000</v>
      </c>
      <c r="F57" s="77" t="n">
        <v>312000000</v>
      </c>
      <c r="G57" s="104" t="n">
        <v>381940000</v>
      </c>
      <c r="H57" s="104" t="n">
        <v>287964000</v>
      </c>
      <c r="I57" s="104" t="n">
        <v>240772000</v>
      </c>
      <c r="J57" s="104" t="n">
        <v>135982000</v>
      </c>
      <c r="K57" s="104" t="n">
        <v>109480000</v>
      </c>
      <c r="L57" s="99" t="n">
        <v>214000000</v>
      </c>
      <c r="M57" s="77"/>
      <c r="N57" s="77"/>
      <c r="O57" s="77"/>
      <c r="P57" s="77"/>
      <c r="Q57" s="77"/>
      <c r="R57" s="77"/>
      <c r="S57" s="77"/>
      <c r="T57" s="77"/>
      <c r="U57" s="77"/>
      <c r="V57" s="77"/>
      <c r="W57" s="77"/>
      <c r="X57" s="77"/>
    </row>
    <row r="58" customFormat="false" ht="16.5" hidden="false" customHeight="false" outlineLevel="0" collapsed="false">
      <c r="B58" s="29" t="s">
        <v>422</v>
      </c>
      <c r="C58" s="49"/>
      <c r="D58" s="77"/>
      <c r="E58" s="77"/>
      <c r="F58" s="77"/>
      <c r="G58" s="77"/>
      <c r="H58" s="77"/>
      <c r="I58" s="77"/>
      <c r="J58" s="77"/>
      <c r="K58" s="77"/>
      <c r="L58" s="77"/>
      <c r="M58" s="104" t="n">
        <v>627600000</v>
      </c>
      <c r="N58" s="104" t="n">
        <v>746370000</v>
      </c>
      <c r="O58" s="99" t="n">
        <v>309264000</v>
      </c>
      <c r="P58" s="99"/>
      <c r="Q58" s="99"/>
      <c r="R58" s="104"/>
      <c r="S58" s="104"/>
      <c r="T58" s="104"/>
      <c r="U58" s="104"/>
      <c r="V58" s="104"/>
      <c r="W58" s="104"/>
      <c r="X58" s="77"/>
    </row>
    <row r="59" customFormat="false" ht="16.5" hidden="false" customHeight="false" outlineLevel="0" collapsed="false">
      <c r="A59" s="29" t="s">
        <v>1029</v>
      </c>
      <c r="B59" s="29" t="s">
        <v>1029</v>
      </c>
      <c r="C59" s="49" t="s">
        <v>251</v>
      </c>
      <c r="D59" s="77"/>
      <c r="E59" s="77"/>
      <c r="F59" s="77"/>
      <c r="G59" s="77"/>
      <c r="H59" s="77"/>
      <c r="I59" s="77"/>
      <c r="J59" s="77"/>
      <c r="K59" s="77"/>
      <c r="L59" s="77"/>
      <c r="M59" s="104" t="n">
        <v>781100000</v>
      </c>
      <c r="N59" s="104" t="n">
        <v>970281000</v>
      </c>
      <c r="O59" s="99" t="n">
        <v>541212000</v>
      </c>
      <c r="P59" s="99"/>
      <c r="Q59" s="99"/>
      <c r="R59" s="104"/>
      <c r="S59" s="104"/>
      <c r="T59" s="104"/>
      <c r="U59" s="104"/>
      <c r="V59" s="104"/>
      <c r="W59" s="104"/>
      <c r="X59" s="77"/>
    </row>
    <row r="60" customFormat="false" ht="15" hidden="false" customHeight="false" outlineLevel="0" collapsed="false">
      <c r="A60" s="134" t="s">
        <v>393</v>
      </c>
      <c r="B60" s="134" t="s">
        <v>393</v>
      </c>
      <c r="C60" s="49" t="s">
        <v>251</v>
      </c>
      <c r="D60" s="99" t="n">
        <v>-66600000</v>
      </c>
      <c r="E60" s="99" t="n">
        <v>-48800000</v>
      </c>
      <c r="F60" s="77" t="n">
        <v>-144000000</v>
      </c>
      <c r="G60" s="104" t="n">
        <v>-176280000</v>
      </c>
      <c r="H60" s="104" t="n">
        <v>-143982000</v>
      </c>
      <c r="I60" s="104" t="n">
        <v>-137584000</v>
      </c>
      <c r="J60" s="104" t="n">
        <v>-174834000</v>
      </c>
      <c r="K60" s="104" t="n">
        <v>-153272000</v>
      </c>
      <c r="L60" s="99" t="n">
        <v>-145000000</v>
      </c>
      <c r="M60" s="104" t="n">
        <v>-153500000</v>
      </c>
      <c r="N60" s="104" t="n">
        <v>-223911000</v>
      </c>
      <c r="O60" s="99" t="n">
        <v>-231948000</v>
      </c>
      <c r="P60" s="99"/>
      <c r="Q60" s="99"/>
      <c r="R60" s="104"/>
      <c r="S60" s="104"/>
      <c r="T60" s="104"/>
      <c r="U60" s="104"/>
      <c r="V60" s="104"/>
      <c r="W60" s="104"/>
      <c r="X60" s="77"/>
    </row>
    <row r="61" customFormat="false" ht="15" hidden="false" customHeight="false" outlineLevel="0" collapsed="false">
      <c r="B61" s="107" t="s">
        <v>492</v>
      </c>
      <c r="C61" s="49"/>
      <c r="D61" s="99" t="n">
        <v>388300000</v>
      </c>
      <c r="E61" s="99" t="n">
        <v>91000000</v>
      </c>
      <c r="F61" s="77" t="n">
        <v>-48000000</v>
      </c>
      <c r="G61" s="77"/>
      <c r="H61" s="77"/>
      <c r="I61" s="77"/>
      <c r="J61" s="77"/>
      <c r="K61" s="77"/>
      <c r="L61" s="99" t="n">
        <v>0</v>
      </c>
      <c r="M61" s="77"/>
      <c r="N61" s="77"/>
      <c r="O61" s="77"/>
      <c r="P61" s="77"/>
      <c r="Q61" s="77"/>
      <c r="R61" s="77"/>
      <c r="S61" s="77"/>
      <c r="T61" s="77"/>
      <c r="U61" s="77"/>
      <c r="V61" s="77"/>
      <c r="W61" s="77"/>
      <c r="X61" s="77"/>
    </row>
    <row r="62" customFormat="false" ht="16.5" hidden="false" customHeight="false" outlineLevel="0" collapsed="false">
      <c r="B62" s="232" t="s">
        <v>1030</v>
      </c>
      <c r="C62" s="11"/>
      <c r="D62" s="77"/>
      <c r="E62" s="77"/>
      <c r="F62" s="77"/>
      <c r="G62" s="77"/>
      <c r="H62" s="77"/>
      <c r="I62" s="77"/>
      <c r="J62" s="77"/>
      <c r="K62" s="77"/>
      <c r="L62" s="77"/>
      <c r="M62" s="99" t="n">
        <v>344100000</v>
      </c>
      <c r="N62" s="104" t="n">
        <v>-24879000</v>
      </c>
      <c r="O62" s="99" t="n">
        <v>257720000</v>
      </c>
      <c r="P62" s="99" t="n">
        <v>142800000</v>
      </c>
      <c r="Q62" s="99" t="n">
        <v>145800000</v>
      </c>
      <c r="R62" s="104" t="n">
        <v>47600000</v>
      </c>
      <c r="S62" s="104" t="n">
        <v>61100000</v>
      </c>
      <c r="T62" s="104" t="n">
        <v>59500000</v>
      </c>
      <c r="U62" s="104" t="n">
        <v>97700000</v>
      </c>
      <c r="V62" s="104" t="n">
        <v>134300000</v>
      </c>
      <c r="W62" s="104" t="n">
        <v>174000000</v>
      </c>
      <c r="X62" s="77" t="n">
        <v>217200000</v>
      </c>
    </row>
    <row r="63" customFormat="false" ht="16.5" hidden="false" customHeight="false" outlineLevel="0" collapsed="false">
      <c r="B63" s="30" t="s">
        <v>1031</v>
      </c>
      <c r="C63" s="11"/>
      <c r="D63" s="77"/>
      <c r="E63" s="77"/>
      <c r="F63" s="77"/>
      <c r="G63" s="77"/>
      <c r="H63" s="77"/>
      <c r="I63" s="77"/>
      <c r="J63" s="77"/>
      <c r="K63" s="77"/>
      <c r="L63" s="77"/>
      <c r="M63" s="99" t="n">
        <v>344100000</v>
      </c>
      <c r="N63" s="104" t="n">
        <v>-24879000</v>
      </c>
      <c r="O63" s="99" t="n">
        <v>128860000</v>
      </c>
      <c r="P63" s="99" t="n">
        <v>142800000</v>
      </c>
      <c r="Q63" s="99" t="n">
        <v>126200000</v>
      </c>
      <c r="R63" s="104" t="n">
        <v>47600000</v>
      </c>
      <c r="S63" s="104" t="n">
        <v>61100000</v>
      </c>
      <c r="T63" s="104" t="n">
        <v>59500000</v>
      </c>
      <c r="U63" s="104" t="n">
        <v>97700000</v>
      </c>
      <c r="V63" s="104" t="n">
        <v>134300000</v>
      </c>
      <c r="W63" s="104" t="n">
        <v>174000000</v>
      </c>
      <c r="X63" s="77" t="n">
        <v>217200000</v>
      </c>
    </row>
    <row r="64" customFormat="false" ht="16.5" hidden="false" customHeight="false" outlineLevel="0" collapsed="false">
      <c r="B64" s="29" t="s">
        <v>418</v>
      </c>
      <c r="C64" s="11"/>
      <c r="D64" s="77"/>
      <c r="E64" s="77"/>
      <c r="F64" s="77"/>
      <c r="G64" s="77"/>
      <c r="H64" s="77"/>
      <c r="I64" s="77"/>
      <c r="J64" s="77"/>
      <c r="K64" s="77"/>
      <c r="L64" s="77"/>
      <c r="M64" s="99" t="n">
        <v>0</v>
      </c>
      <c r="N64" s="104" t="n">
        <v>0</v>
      </c>
      <c r="O64" s="99" t="n">
        <v>283492000</v>
      </c>
      <c r="P64" s="99" t="n">
        <v>14400000</v>
      </c>
      <c r="Q64" s="99" t="n">
        <v>72900000</v>
      </c>
      <c r="R64" s="104" t="n">
        <v>238100000</v>
      </c>
      <c r="S64" s="104" t="n">
        <v>14500000</v>
      </c>
      <c r="T64" s="104" t="n">
        <v>-3700000</v>
      </c>
      <c r="U64" s="104" t="n">
        <v>31300000</v>
      </c>
      <c r="V64" s="104" t="n">
        <v>64300000</v>
      </c>
      <c r="W64" s="104" t="n">
        <v>100100000</v>
      </c>
      <c r="X64" s="77" t="n">
        <v>139100000</v>
      </c>
    </row>
    <row r="65" customFormat="false" ht="16.5" hidden="false" customHeight="false" outlineLevel="0" collapsed="false">
      <c r="B65" s="29" t="s">
        <v>420</v>
      </c>
      <c r="C65" s="11"/>
      <c r="D65" s="77"/>
      <c r="E65" s="77"/>
      <c r="F65" s="77"/>
      <c r="G65" s="77"/>
      <c r="H65" s="77"/>
      <c r="I65" s="77"/>
      <c r="J65" s="77"/>
      <c r="K65" s="77"/>
      <c r="L65" s="77"/>
      <c r="M65" s="99" t="n">
        <v>0</v>
      </c>
      <c r="N65" s="104" t="n">
        <v>0</v>
      </c>
      <c r="O65" s="99" t="n">
        <v>0</v>
      </c>
      <c r="P65" s="99"/>
      <c r="Q65" s="99"/>
      <c r="R65" s="104"/>
      <c r="S65" s="104"/>
      <c r="T65" s="104"/>
      <c r="U65" s="104"/>
      <c r="V65" s="104"/>
      <c r="W65" s="104"/>
      <c r="X65" s="77"/>
    </row>
    <row r="66" customFormat="false" ht="16.5" hidden="false" customHeight="false" outlineLevel="0" collapsed="false">
      <c r="B66" s="29" t="s">
        <v>422</v>
      </c>
      <c r="C66" s="11"/>
      <c r="D66" s="77"/>
      <c r="E66" s="77"/>
      <c r="F66" s="77"/>
      <c r="G66" s="77"/>
      <c r="H66" s="77"/>
      <c r="I66" s="77"/>
      <c r="J66" s="77"/>
      <c r="K66" s="77"/>
      <c r="L66" s="77"/>
      <c r="M66" s="99" t="n">
        <v>-142200000</v>
      </c>
      <c r="N66" s="104" t="n">
        <v>-74637000</v>
      </c>
      <c r="O66" s="99" t="n">
        <v>-51544000</v>
      </c>
      <c r="P66" s="99" t="n">
        <v>105700000</v>
      </c>
      <c r="Q66" s="99" t="n">
        <v>13200000</v>
      </c>
      <c r="R66" s="104" t="n">
        <v>-160300000</v>
      </c>
      <c r="S66" s="104" t="n">
        <v>46600000</v>
      </c>
      <c r="T66" s="104" t="n">
        <v>63100000</v>
      </c>
      <c r="U66" s="104" t="n">
        <v>66400000</v>
      </c>
      <c r="V66" s="104" t="n">
        <v>70000000</v>
      </c>
      <c r="W66" s="104" t="n">
        <v>73900000</v>
      </c>
      <c r="X66" s="77" t="n">
        <v>78100000</v>
      </c>
    </row>
    <row r="67" customFormat="false" ht="16.5" hidden="false" customHeight="false" outlineLevel="0" collapsed="false">
      <c r="B67" s="29" t="s">
        <v>416</v>
      </c>
      <c r="C67" s="11"/>
      <c r="D67" s="77"/>
      <c r="E67" s="77"/>
      <c r="F67" s="77"/>
      <c r="G67" s="77"/>
      <c r="H67" s="77"/>
      <c r="I67" s="77"/>
      <c r="J67" s="77"/>
      <c r="K67" s="77"/>
      <c r="L67" s="77"/>
      <c r="M67" s="99" t="n">
        <v>486300000</v>
      </c>
      <c r="N67" s="104" t="n">
        <v>49758000</v>
      </c>
      <c r="O67" s="99" t="n">
        <v>-77316000</v>
      </c>
      <c r="P67" s="99" t="n">
        <v>43300000</v>
      </c>
      <c r="Q67" s="99" t="n">
        <v>16400000</v>
      </c>
      <c r="R67" s="104" t="n">
        <v>-37200000</v>
      </c>
      <c r="S67" s="104" t="n">
        <v>0</v>
      </c>
      <c r="T67" s="104" t="n">
        <v>0</v>
      </c>
      <c r="U67" s="104" t="n">
        <v>0</v>
      </c>
      <c r="V67" s="104" t="n">
        <v>0</v>
      </c>
      <c r="W67" s="104" t="n">
        <v>0</v>
      </c>
      <c r="X67" s="77" t="n">
        <v>0</v>
      </c>
    </row>
    <row r="68" customFormat="false" ht="16.5" hidden="false" customHeight="false" outlineLevel="0" collapsed="false">
      <c r="B68" s="29" t="s">
        <v>1032</v>
      </c>
      <c r="C68" s="11"/>
      <c r="D68" s="77"/>
      <c r="E68" s="77"/>
      <c r="F68" s="77"/>
      <c r="G68" s="77"/>
      <c r="H68" s="77"/>
      <c r="I68" s="77"/>
      <c r="J68" s="77"/>
      <c r="K68" s="77"/>
      <c r="L68" s="77"/>
      <c r="M68" s="77" t="n">
        <v>0</v>
      </c>
      <c r="N68" s="104" t="n">
        <v>0</v>
      </c>
      <c r="O68" s="99" t="n">
        <v>0</v>
      </c>
      <c r="P68" s="99"/>
      <c r="Q68" s="99"/>
      <c r="R68" s="104"/>
      <c r="S68" s="104"/>
      <c r="T68" s="104"/>
      <c r="U68" s="104"/>
      <c r="V68" s="104"/>
      <c r="W68" s="104"/>
      <c r="X68" s="77"/>
    </row>
    <row r="69" customFormat="false" ht="16.5" hidden="false" customHeight="false" outlineLevel="0" collapsed="false">
      <c r="B69" s="29" t="s">
        <v>1033</v>
      </c>
      <c r="C69" s="11"/>
      <c r="D69" s="77"/>
      <c r="E69" s="77"/>
      <c r="F69" s="77"/>
      <c r="G69" s="77"/>
      <c r="H69" s="77"/>
      <c r="I69" s="77"/>
      <c r="J69" s="77"/>
      <c r="K69" s="77"/>
      <c r="L69" s="77"/>
      <c r="M69" s="77" t="n">
        <v>0</v>
      </c>
      <c r="N69" s="104" t="n">
        <v>0</v>
      </c>
      <c r="O69" s="99" t="n">
        <v>0</v>
      </c>
      <c r="P69" s="99"/>
      <c r="Q69" s="99"/>
      <c r="R69" s="104"/>
      <c r="S69" s="104"/>
      <c r="T69" s="104"/>
      <c r="U69" s="104"/>
      <c r="V69" s="104"/>
      <c r="W69" s="104"/>
      <c r="X69" s="77"/>
    </row>
    <row r="70" customFormat="false" ht="16.5" hidden="false" customHeight="false" outlineLevel="0" collapsed="false">
      <c r="B70" s="29" t="s">
        <v>417</v>
      </c>
      <c r="C70" s="11"/>
      <c r="D70" s="77"/>
      <c r="E70" s="77"/>
      <c r="F70" s="77"/>
      <c r="G70" s="77"/>
      <c r="H70" s="77"/>
      <c r="I70" s="77"/>
      <c r="J70" s="77"/>
      <c r="K70" s="77"/>
      <c r="L70" s="77"/>
      <c r="M70" s="99" t="n">
        <v>0</v>
      </c>
      <c r="N70" s="104" t="n">
        <v>0</v>
      </c>
      <c r="O70" s="99" t="n">
        <v>0</v>
      </c>
      <c r="P70" s="99"/>
      <c r="Q70" s="99"/>
      <c r="R70" s="104"/>
      <c r="S70" s="104"/>
      <c r="T70" s="104"/>
      <c r="U70" s="104"/>
      <c r="V70" s="104"/>
      <c r="W70" s="104"/>
      <c r="X70" s="77"/>
    </row>
    <row r="71" customFormat="false" ht="16.5" hidden="false" customHeight="false" outlineLevel="0" collapsed="false">
      <c r="B71" s="30" t="s">
        <v>1034</v>
      </c>
      <c r="C71" s="11"/>
      <c r="D71" s="77"/>
      <c r="E71" s="77"/>
      <c r="F71" s="77"/>
      <c r="G71" s="77"/>
      <c r="H71" s="77"/>
      <c r="I71" s="77"/>
      <c r="J71" s="77"/>
      <c r="K71" s="77"/>
      <c r="L71" s="77"/>
      <c r="M71" s="99" t="n">
        <v>0</v>
      </c>
      <c r="N71" s="104" t="n">
        <v>0</v>
      </c>
      <c r="O71" s="99" t="n">
        <v>128860000</v>
      </c>
      <c r="P71" s="99" t="n">
        <v>0</v>
      </c>
      <c r="Q71" s="99" t="n">
        <v>19600000</v>
      </c>
      <c r="R71" s="104" t="n">
        <v>0</v>
      </c>
      <c r="S71" s="104" t="n">
        <v>0</v>
      </c>
      <c r="T71" s="104" t="n">
        <v>0</v>
      </c>
      <c r="U71" s="104" t="n">
        <v>0</v>
      </c>
      <c r="V71" s="104" t="n">
        <v>0</v>
      </c>
      <c r="W71" s="104" t="n">
        <v>0</v>
      </c>
      <c r="X71" s="77" t="n">
        <v>0</v>
      </c>
    </row>
    <row r="72" customFormat="false" ht="16.5" hidden="false" customHeight="false" outlineLevel="0" collapsed="false">
      <c r="B72" s="232" t="s">
        <v>1035</v>
      </c>
      <c r="C72" s="11"/>
      <c r="D72" s="77"/>
      <c r="E72" s="77"/>
      <c r="F72" s="77"/>
      <c r="G72" s="77"/>
      <c r="H72" s="77"/>
      <c r="I72" s="77"/>
      <c r="J72" s="77"/>
      <c r="K72" s="77"/>
      <c r="L72" s="77"/>
      <c r="M72" s="99" t="n">
        <v>933900000</v>
      </c>
      <c r="N72" s="104" t="n">
        <v>1094676000</v>
      </c>
      <c r="O72" s="99" t="n">
        <v>489668000</v>
      </c>
      <c r="P72" s="99" t="n">
        <v>753100000</v>
      </c>
      <c r="Q72" s="99" t="n">
        <v>424100000</v>
      </c>
      <c r="R72" s="104" t="n">
        <v>762300000</v>
      </c>
      <c r="S72" s="104" t="n">
        <v>513100000</v>
      </c>
      <c r="T72" s="104" t="n">
        <v>-12500000</v>
      </c>
      <c r="U72" s="104" t="n">
        <v>-129000000</v>
      </c>
      <c r="V72" s="104" t="n">
        <v>-114000000</v>
      </c>
      <c r="W72" s="104" t="n">
        <v>257200000</v>
      </c>
      <c r="X72" s="77" t="n">
        <v>218100000</v>
      </c>
    </row>
    <row r="73" customFormat="false" ht="16.5" hidden="false" customHeight="false" outlineLevel="0" collapsed="false">
      <c r="B73" s="30" t="s">
        <v>1036</v>
      </c>
      <c r="C73" s="11"/>
      <c r="D73" s="77"/>
      <c r="E73" s="77"/>
      <c r="F73" s="77"/>
      <c r="G73" s="77"/>
      <c r="H73" s="77"/>
      <c r="I73" s="77"/>
      <c r="J73" s="77"/>
      <c r="K73" s="77"/>
      <c r="L73" s="77"/>
      <c r="M73" s="99" t="n">
        <v>306300000</v>
      </c>
      <c r="N73" s="104" t="n">
        <v>348306000</v>
      </c>
      <c r="O73" s="99" t="n">
        <v>180404000</v>
      </c>
      <c r="P73" s="99" t="n">
        <v>123400000</v>
      </c>
      <c r="Q73" s="99" t="n">
        <v>-36700000</v>
      </c>
      <c r="R73" s="104" t="n">
        <v>233700000</v>
      </c>
      <c r="S73" s="104" t="n">
        <v>367000000</v>
      </c>
      <c r="T73" s="104" t="n">
        <v>-87000000</v>
      </c>
      <c r="U73" s="104" t="n">
        <v>-30600000</v>
      </c>
      <c r="V73" s="104" t="n">
        <v>-11700000</v>
      </c>
      <c r="W73" s="104" t="n">
        <v>184400000</v>
      </c>
      <c r="X73" s="77" t="n">
        <v>25100000</v>
      </c>
    </row>
    <row r="74" customFormat="false" ht="16.5" hidden="false" customHeight="false" outlineLevel="0" collapsed="false">
      <c r="B74" s="30" t="s">
        <v>418</v>
      </c>
      <c r="C74" s="11"/>
      <c r="D74" s="77"/>
      <c r="E74" s="77"/>
      <c r="F74" s="77"/>
      <c r="G74" s="77"/>
      <c r="H74" s="77"/>
      <c r="I74" s="77"/>
      <c r="J74" s="77"/>
      <c r="K74" s="77"/>
      <c r="L74" s="77"/>
      <c r="M74" s="77"/>
      <c r="N74" s="104" t="n">
        <v>0</v>
      </c>
      <c r="O74" s="99" t="n">
        <v>0</v>
      </c>
      <c r="P74" s="99"/>
      <c r="Q74" s="99"/>
      <c r="R74" s="104"/>
      <c r="S74" s="104"/>
      <c r="T74" s="104"/>
      <c r="U74" s="104"/>
      <c r="V74" s="104"/>
      <c r="W74" s="104"/>
      <c r="X74" s="77"/>
    </row>
    <row r="75" customFormat="false" ht="16.5" hidden="false" customHeight="false" outlineLevel="0" collapsed="false">
      <c r="B75" s="30" t="s">
        <v>420</v>
      </c>
      <c r="C75" s="11"/>
      <c r="D75" s="77"/>
      <c r="E75" s="77"/>
      <c r="F75" s="77"/>
      <c r="G75" s="77"/>
      <c r="H75" s="77"/>
      <c r="I75" s="77"/>
      <c r="J75" s="77"/>
      <c r="K75" s="77"/>
      <c r="L75" s="77"/>
      <c r="M75" s="77"/>
      <c r="N75" s="104" t="n">
        <v>0</v>
      </c>
      <c r="O75" s="99" t="n">
        <v>257720000</v>
      </c>
      <c r="P75" s="99" t="n">
        <v>87700000</v>
      </c>
      <c r="Q75" s="99" t="n">
        <v>21600000</v>
      </c>
      <c r="R75" s="104" t="n">
        <v>268100000</v>
      </c>
      <c r="S75" s="104" t="n">
        <v>351200000</v>
      </c>
      <c r="T75" s="104" t="n">
        <v>228800000</v>
      </c>
      <c r="U75" s="104" t="n">
        <v>8800000</v>
      </c>
      <c r="V75" s="104" t="n">
        <v>76300000</v>
      </c>
      <c r="W75" s="104" t="n">
        <v>-37500000</v>
      </c>
      <c r="X75" s="77" t="n">
        <v>250300000</v>
      </c>
    </row>
    <row r="76" customFormat="false" ht="16.5" hidden="false" customHeight="false" outlineLevel="0" collapsed="false">
      <c r="B76" s="30" t="s">
        <v>1037</v>
      </c>
      <c r="C76" s="11"/>
      <c r="D76" s="77"/>
      <c r="E76" s="77"/>
      <c r="F76" s="77"/>
      <c r="G76" s="77"/>
      <c r="H76" s="77"/>
      <c r="I76" s="77"/>
      <c r="J76" s="77"/>
      <c r="K76" s="77"/>
      <c r="L76" s="77"/>
      <c r="M76" s="99" t="n">
        <v>-138300000</v>
      </c>
      <c r="N76" s="104" t="n">
        <v>-149274000</v>
      </c>
      <c r="O76" s="99" t="n">
        <v>-257720000</v>
      </c>
      <c r="P76" s="99" t="n">
        <v>-237700000</v>
      </c>
      <c r="Q76" s="99" t="n">
        <v>-231200000</v>
      </c>
      <c r="R76" s="104" t="n">
        <v>-159200000</v>
      </c>
      <c r="S76" s="104" t="n">
        <v>-303700000</v>
      </c>
      <c r="T76" s="104" t="n">
        <v>-352200000</v>
      </c>
      <c r="U76" s="104" t="n">
        <v>-282700000</v>
      </c>
      <c r="V76" s="104" t="n">
        <v>-171200000</v>
      </c>
      <c r="W76" s="104" t="n">
        <v>-221300000</v>
      </c>
      <c r="X76" s="77" t="n">
        <v>-159900000</v>
      </c>
    </row>
    <row r="77" customFormat="false" ht="16.5" hidden="false" customHeight="false" outlineLevel="0" collapsed="false">
      <c r="B77" s="30" t="s">
        <v>422</v>
      </c>
      <c r="C77" s="11"/>
      <c r="D77" s="77"/>
      <c r="E77" s="77"/>
      <c r="F77" s="77"/>
      <c r="G77" s="77"/>
      <c r="H77" s="77"/>
      <c r="I77" s="77"/>
      <c r="J77" s="77"/>
      <c r="K77" s="77"/>
      <c r="L77" s="77"/>
      <c r="M77" s="99" t="n">
        <v>351200000</v>
      </c>
      <c r="N77" s="104" t="n">
        <v>547338000</v>
      </c>
      <c r="O77" s="99" t="n">
        <v>128860000</v>
      </c>
      <c r="P77" s="99" t="n">
        <v>169700000</v>
      </c>
      <c r="Q77" s="99" t="n">
        <v>56600000</v>
      </c>
      <c r="R77" s="104" t="n">
        <v>133400000</v>
      </c>
      <c r="S77" s="104" t="n">
        <v>319500000</v>
      </c>
      <c r="T77" s="104" t="n">
        <v>36400000</v>
      </c>
      <c r="U77" s="104" t="n">
        <v>243400000</v>
      </c>
      <c r="V77" s="104" t="n">
        <v>83200000</v>
      </c>
      <c r="W77" s="104" t="n">
        <v>443100000</v>
      </c>
      <c r="X77" s="77" t="n">
        <v>-65300000</v>
      </c>
    </row>
    <row r="78" customFormat="false" ht="16.5" hidden="false" customHeight="false" outlineLevel="0" collapsed="false">
      <c r="B78" s="30" t="s">
        <v>416</v>
      </c>
      <c r="C78" s="11"/>
      <c r="D78" s="77"/>
      <c r="E78" s="77"/>
      <c r="F78" s="77"/>
      <c r="G78" s="77"/>
      <c r="H78" s="77"/>
      <c r="I78" s="77"/>
      <c r="J78" s="77"/>
      <c r="K78" s="77"/>
      <c r="L78" s="77"/>
      <c r="M78" s="77"/>
      <c r="N78" s="104" t="n">
        <v>0</v>
      </c>
      <c r="O78" s="99" t="n">
        <v>0</v>
      </c>
      <c r="P78" s="99"/>
      <c r="Q78" s="99"/>
      <c r="R78" s="104"/>
      <c r="S78" s="104"/>
      <c r="T78" s="104"/>
      <c r="U78" s="104"/>
      <c r="V78" s="104"/>
      <c r="W78" s="104"/>
      <c r="X78" s="77"/>
    </row>
    <row r="79" customFormat="false" ht="16.5" hidden="false" customHeight="false" outlineLevel="0" collapsed="false">
      <c r="B79" s="30" t="s">
        <v>1032</v>
      </c>
      <c r="C79" s="11"/>
      <c r="D79" s="77"/>
      <c r="E79" s="77"/>
      <c r="F79" s="77"/>
      <c r="G79" s="77"/>
      <c r="H79" s="77"/>
      <c r="I79" s="77"/>
      <c r="J79" s="77"/>
      <c r="K79" s="77"/>
      <c r="L79" s="77"/>
      <c r="M79" s="77"/>
      <c r="N79" s="104" t="n">
        <v>0</v>
      </c>
      <c r="O79" s="99" t="n">
        <v>0</v>
      </c>
      <c r="P79" s="99"/>
      <c r="Q79" s="99"/>
      <c r="R79" s="104"/>
      <c r="S79" s="104"/>
      <c r="T79" s="104"/>
      <c r="U79" s="104"/>
      <c r="V79" s="104"/>
      <c r="W79" s="104"/>
      <c r="X79" s="77"/>
    </row>
    <row r="80" customFormat="false" ht="16.5" hidden="false" customHeight="false" outlineLevel="0" collapsed="false">
      <c r="B80" s="30" t="s">
        <v>1033</v>
      </c>
      <c r="C80" s="11"/>
      <c r="D80" s="77"/>
      <c r="E80" s="77"/>
      <c r="F80" s="77"/>
      <c r="G80" s="77"/>
      <c r="H80" s="77"/>
      <c r="I80" s="77"/>
      <c r="J80" s="77"/>
      <c r="K80" s="77"/>
      <c r="L80" s="77"/>
      <c r="M80" s="77"/>
      <c r="N80" s="104" t="n">
        <v>0</v>
      </c>
      <c r="O80" s="99" t="n">
        <v>0</v>
      </c>
      <c r="P80" s="99"/>
      <c r="Q80" s="99"/>
      <c r="R80" s="104"/>
      <c r="S80" s="104"/>
      <c r="T80" s="104"/>
      <c r="U80" s="104"/>
      <c r="V80" s="104"/>
      <c r="W80" s="104"/>
      <c r="X80" s="77"/>
    </row>
    <row r="81" customFormat="false" ht="16.5" hidden="false" customHeight="false" outlineLevel="0" collapsed="false">
      <c r="B81" s="30" t="s">
        <v>392</v>
      </c>
      <c r="C81" s="11"/>
      <c r="D81" s="77"/>
      <c r="E81" s="77"/>
      <c r="F81" s="77"/>
      <c r="G81" s="77"/>
      <c r="H81" s="77"/>
      <c r="I81" s="77"/>
      <c r="J81" s="77"/>
      <c r="K81" s="77"/>
      <c r="L81" s="77"/>
      <c r="M81" s="99" t="n">
        <v>93500000</v>
      </c>
      <c r="N81" s="104" t="n">
        <v>-74637000</v>
      </c>
      <c r="O81" s="99" t="n">
        <v>51544000</v>
      </c>
      <c r="P81" s="99"/>
      <c r="Q81" s="99"/>
      <c r="R81" s="104"/>
      <c r="S81" s="104"/>
      <c r="T81" s="104"/>
      <c r="U81" s="104"/>
      <c r="V81" s="104"/>
      <c r="W81" s="104"/>
      <c r="X81" s="77"/>
    </row>
    <row r="82" customFormat="false" ht="16.5" hidden="false" customHeight="false" outlineLevel="0" collapsed="false">
      <c r="B82" s="30" t="s">
        <v>1038</v>
      </c>
      <c r="C82" s="11"/>
      <c r="D82" s="77"/>
      <c r="E82" s="77"/>
      <c r="F82" s="77"/>
      <c r="G82" s="77"/>
      <c r="H82" s="77"/>
      <c r="I82" s="77"/>
      <c r="J82" s="77"/>
      <c r="K82" s="77"/>
      <c r="L82" s="77"/>
      <c r="M82" s="104" t="n">
        <v>627600000</v>
      </c>
      <c r="N82" s="104" t="n">
        <v>746370000</v>
      </c>
      <c r="O82" s="99" t="n">
        <v>309264000</v>
      </c>
      <c r="P82" s="99" t="n">
        <v>629600000</v>
      </c>
      <c r="Q82" s="99" t="n">
        <v>460800000</v>
      </c>
      <c r="R82" s="104" t="n">
        <v>528600000</v>
      </c>
      <c r="S82" s="104" t="n">
        <v>146100000</v>
      </c>
      <c r="T82" s="104" t="n">
        <v>74500000</v>
      </c>
      <c r="U82" s="104" t="n">
        <v>-98400000</v>
      </c>
      <c r="V82" s="104" t="n">
        <v>-102300000</v>
      </c>
      <c r="W82" s="104" t="n">
        <v>72800000</v>
      </c>
      <c r="X82" s="77" t="n">
        <v>193000000</v>
      </c>
    </row>
    <row r="83" customFormat="false" ht="16.5" hidden="false" customHeight="false" outlineLevel="0" collapsed="false">
      <c r="B83" s="30" t="s">
        <v>418</v>
      </c>
      <c r="C83" s="11"/>
      <c r="D83" s="77"/>
      <c r="E83" s="77"/>
      <c r="F83" s="77"/>
      <c r="G83" s="77"/>
      <c r="H83" s="77"/>
      <c r="I83" s="77"/>
      <c r="J83" s="77"/>
      <c r="K83" s="77"/>
      <c r="L83" s="77"/>
      <c r="M83" s="77"/>
      <c r="N83" s="104" t="n">
        <v>0</v>
      </c>
      <c r="O83" s="99" t="n">
        <v>0</v>
      </c>
      <c r="P83" s="99"/>
      <c r="Q83" s="99"/>
      <c r="R83" s="104"/>
      <c r="S83" s="104"/>
      <c r="T83" s="104"/>
      <c r="U83" s="104"/>
      <c r="V83" s="104"/>
      <c r="W83" s="104"/>
      <c r="X83" s="77"/>
    </row>
    <row r="84" customFormat="false" ht="16.5" hidden="false" customHeight="false" outlineLevel="0" collapsed="false">
      <c r="B84" s="30" t="s">
        <v>420</v>
      </c>
      <c r="C84" s="11"/>
      <c r="D84" s="77"/>
      <c r="E84" s="77"/>
      <c r="F84" s="77"/>
      <c r="G84" s="77"/>
      <c r="H84" s="77"/>
      <c r="I84" s="77"/>
      <c r="J84" s="77"/>
      <c r="K84" s="77"/>
      <c r="L84" s="77"/>
      <c r="M84" s="104" t="n">
        <v>0</v>
      </c>
      <c r="N84" s="104" t="n">
        <v>0</v>
      </c>
      <c r="O84" s="99" t="n">
        <v>0</v>
      </c>
      <c r="P84" s="99"/>
      <c r="Q84" s="99"/>
      <c r="R84" s="104"/>
      <c r="S84" s="104"/>
      <c r="T84" s="104"/>
      <c r="U84" s="104"/>
      <c r="V84" s="104"/>
      <c r="W84" s="104"/>
      <c r="X84" s="77"/>
    </row>
    <row r="85" customFormat="false" ht="16.5" hidden="false" customHeight="false" outlineLevel="0" collapsed="false">
      <c r="B85" s="30" t="s">
        <v>422</v>
      </c>
      <c r="C85" s="11"/>
      <c r="D85" s="77"/>
      <c r="E85" s="77"/>
      <c r="F85" s="77"/>
      <c r="G85" s="77"/>
      <c r="H85" s="77"/>
      <c r="I85" s="77"/>
      <c r="J85" s="77"/>
      <c r="K85" s="77"/>
      <c r="L85" s="77"/>
      <c r="M85" s="104" t="n">
        <v>627600000</v>
      </c>
      <c r="N85" s="104" t="n">
        <v>746370000</v>
      </c>
      <c r="O85" s="99" t="n">
        <v>309264000</v>
      </c>
      <c r="P85" s="99" t="n">
        <v>629600000</v>
      </c>
      <c r="Q85" s="99" t="n">
        <v>460800000</v>
      </c>
      <c r="R85" s="104" t="n">
        <v>528600000</v>
      </c>
      <c r="S85" s="104" t="n">
        <v>146100000</v>
      </c>
      <c r="T85" s="104" t="n">
        <v>74500000</v>
      </c>
      <c r="U85" s="104" t="n">
        <v>-98400000</v>
      </c>
      <c r="V85" s="104" t="n">
        <v>-102300000</v>
      </c>
      <c r="W85" s="104" t="n">
        <v>72800000</v>
      </c>
      <c r="X85" s="77" t="n">
        <v>193000000</v>
      </c>
    </row>
    <row r="86" customFormat="false" ht="16.5" hidden="false" customHeight="false" outlineLevel="0" collapsed="false">
      <c r="B86" s="30" t="s">
        <v>1029</v>
      </c>
      <c r="C86" s="11"/>
      <c r="D86" s="77"/>
      <c r="E86" s="77"/>
      <c r="F86" s="77"/>
      <c r="G86" s="77"/>
      <c r="H86" s="77"/>
      <c r="I86" s="77"/>
      <c r="J86" s="77"/>
      <c r="K86" s="77"/>
      <c r="L86" s="77"/>
      <c r="M86" s="104" t="n">
        <v>781100000</v>
      </c>
      <c r="N86" s="104" t="n">
        <v>970281000</v>
      </c>
      <c r="O86" s="99" t="n">
        <v>541212000</v>
      </c>
      <c r="P86" s="99" t="n">
        <v>947700000</v>
      </c>
      <c r="Q86" s="99" t="n">
        <v>1077900000</v>
      </c>
      <c r="R86" s="104" t="n">
        <v>1173000000</v>
      </c>
      <c r="S86" s="104" t="n">
        <v>624600000</v>
      </c>
      <c r="T86" s="104" t="n">
        <v>702200000</v>
      </c>
      <c r="U86" s="104" t="n">
        <v>762600000</v>
      </c>
      <c r="V86" s="104" t="n">
        <v>773700000</v>
      </c>
      <c r="W86" s="104" t="n">
        <v>787400000</v>
      </c>
      <c r="X86" s="77" t="n">
        <v>792600000</v>
      </c>
    </row>
    <row r="87" customFormat="false" ht="16.5" hidden="false" customHeight="false" outlineLevel="0" collapsed="false">
      <c r="B87" s="30" t="s">
        <v>393</v>
      </c>
      <c r="C87" s="11"/>
      <c r="D87" s="77"/>
      <c r="E87" s="77"/>
      <c r="F87" s="77"/>
      <c r="G87" s="77"/>
      <c r="H87" s="77"/>
      <c r="I87" s="77"/>
      <c r="J87" s="77"/>
      <c r="K87" s="77"/>
      <c r="L87" s="77"/>
      <c r="M87" s="104" t="n">
        <v>153500000</v>
      </c>
      <c r="N87" s="104" t="n">
        <v>223911000</v>
      </c>
      <c r="O87" s="99" t="n">
        <v>231948000</v>
      </c>
      <c r="P87" s="99" t="n">
        <v>318000000</v>
      </c>
      <c r="Q87" s="99" t="n">
        <v>617100000</v>
      </c>
      <c r="R87" s="104" t="n">
        <v>644400000</v>
      </c>
      <c r="S87" s="104" t="n">
        <v>478500000</v>
      </c>
      <c r="T87" s="104" t="n">
        <v>627700000</v>
      </c>
      <c r="U87" s="104" t="n">
        <v>861000000</v>
      </c>
      <c r="V87" s="104" t="n">
        <v>876000000</v>
      </c>
      <c r="W87" s="104" t="n">
        <v>714600000</v>
      </c>
      <c r="X87" s="77" t="n">
        <v>599600000</v>
      </c>
    </row>
    <row r="88" customFormat="false" ht="16.5" hidden="false" customHeight="false" outlineLevel="0" collapsed="false">
      <c r="B88" s="30" t="s">
        <v>416</v>
      </c>
      <c r="C88" s="11"/>
      <c r="D88" s="77"/>
      <c r="E88" s="77"/>
      <c r="F88" s="77"/>
      <c r="G88" s="77"/>
      <c r="H88" s="77"/>
      <c r="I88" s="77"/>
      <c r="J88" s="77"/>
      <c r="K88" s="77"/>
      <c r="L88" s="77"/>
      <c r="M88" s="77"/>
      <c r="N88" s="104" t="n">
        <v>0</v>
      </c>
      <c r="O88" s="99" t="n">
        <v>0</v>
      </c>
      <c r="P88" s="99"/>
      <c r="Q88" s="99"/>
      <c r="R88" s="104"/>
      <c r="S88" s="104"/>
      <c r="T88" s="104"/>
      <c r="U88" s="104"/>
      <c r="V88" s="104"/>
      <c r="W88" s="104"/>
      <c r="X88" s="77"/>
    </row>
    <row r="89" customFormat="false" ht="16.5" hidden="false" customHeight="false" outlineLevel="0" collapsed="false">
      <c r="B89" s="30" t="s">
        <v>1032</v>
      </c>
      <c r="C89" s="11"/>
      <c r="D89" s="77"/>
      <c r="E89" s="77"/>
      <c r="F89" s="77"/>
      <c r="G89" s="77"/>
      <c r="H89" s="77"/>
      <c r="I89" s="77"/>
      <c r="J89" s="77"/>
      <c r="K89" s="77"/>
      <c r="L89" s="77"/>
      <c r="M89" s="77"/>
      <c r="N89" s="104" t="n">
        <v>0</v>
      </c>
      <c r="O89" s="99" t="n">
        <v>0</v>
      </c>
      <c r="P89" s="99"/>
      <c r="Q89" s="99"/>
      <c r="R89" s="104"/>
      <c r="S89" s="104"/>
      <c r="T89" s="104"/>
      <c r="U89" s="104"/>
      <c r="V89" s="104"/>
      <c r="W89" s="104"/>
      <c r="X89" s="77"/>
    </row>
    <row r="90" customFormat="false" ht="16.5" hidden="false" customHeight="false" outlineLevel="0" collapsed="false">
      <c r="B90" s="30" t="s">
        <v>1033</v>
      </c>
      <c r="C90" s="11"/>
      <c r="D90" s="77"/>
      <c r="E90" s="77"/>
      <c r="F90" s="77"/>
      <c r="G90" s="77"/>
      <c r="H90" s="77"/>
      <c r="I90" s="77"/>
      <c r="J90" s="77"/>
      <c r="K90" s="77"/>
      <c r="L90" s="77"/>
      <c r="M90" s="77"/>
      <c r="N90" s="104" t="n">
        <v>0</v>
      </c>
      <c r="O90" s="99" t="n">
        <v>0</v>
      </c>
      <c r="P90" s="99"/>
      <c r="Q90" s="99"/>
      <c r="R90" s="104"/>
      <c r="S90" s="104"/>
      <c r="T90" s="104"/>
      <c r="U90" s="104"/>
      <c r="V90" s="104"/>
      <c r="W90" s="104"/>
      <c r="X90" s="77"/>
    </row>
    <row r="91" customFormat="false" ht="16.5" hidden="false" customHeight="false" outlineLevel="0" collapsed="false">
      <c r="B91" s="30" t="s">
        <v>392</v>
      </c>
      <c r="C91" s="11"/>
      <c r="D91" s="77"/>
      <c r="E91" s="77"/>
      <c r="F91" s="77"/>
      <c r="G91" s="77"/>
      <c r="H91" s="77"/>
      <c r="I91" s="77"/>
      <c r="J91" s="77"/>
      <c r="K91" s="77"/>
      <c r="L91" s="77"/>
      <c r="M91" s="104" t="n">
        <v>0</v>
      </c>
      <c r="N91" s="104" t="n">
        <v>0</v>
      </c>
      <c r="O91" s="104" t="n">
        <v>0</v>
      </c>
      <c r="P91" s="104" t="n">
        <v>0</v>
      </c>
      <c r="Q91" s="104" t="n">
        <v>0</v>
      </c>
      <c r="R91" s="104" t="n">
        <v>0</v>
      </c>
      <c r="S91" s="104" t="n">
        <v>0</v>
      </c>
      <c r="T91" s="104" t="n">
        <v>0</v>
      </c>
      <c r="U91" s="104" t="n">
        <v>0</v>
      </c>
      <c r="V91" s="104" t="n">
        <v>0</v>
      </c>
      <c r="W91" s="104" t="n">
        <v>0</v>
      </c>
      <c r="X91" s="77" t="n">
        <v>0</v>
      </c>
    </row>
    <row r="92" customFormat="false" ht="16.5" hidden="false" customHeight="false" outlineLevel="0" collapsed="false">
      <c r="B92" s="232" t="s">
        <v>1039</v>
      </c>
      <c r="C92" s="11"/>
      <c r="D92" s="77"/>
      <c r="E92" s="77"/>
      <c r="F92" s="77"/>
      <c r="G92" s="77"/>
      <c r="H92" s="77"/>
      <c r="I92" s="77"/>
      <c r="J92" s="77"/>
      <c r="K92" s="77"/>
      <c r="L92" s="104" t="n">
        <v>0</v>
      </c>
      <c r="M92" s="104" t="n">
        <v>0</v>
      </c>
      <c r="N92" s="104" t="n">
        <v>0</v>
      </c>
      <c r="O92" s="104" t="n">
        <v>0</v>
      </c>
      <c r="P92" s="104"/>
      <c r="Q92" s="104"/>
      <c r="R92" s="104"/>
      <c r="S92" s="104"/>
      <c r="T92" s="104"/>
      <c r="U92" s="104"/>
      <c r="V92" s="104"/>
      <c r="W92" s="104"/>
      <c r="X92" s="77"/>
    </row>
    <row r="93" customFormat="false" ht="16.5" hidden="false" customHeight="false" outlineLevel="0" collapsed="false">
      <c r="B93" s="30" t="s">
        <v>1040</v>
      </c>
      <c r="C93" s="11"/>
      <c r="D93" s="77"/>
      <c r="E93" s="77"/>
      <c r="F93" s="77"/>
      <c r="G93" s="77"/>
      <c r="H93" s="77"/>
      <c r="I93" s="77"/>
      <c r="J93" s="77"/>
      <c r="K93" s="77"/>
      <c r="L93" s="104" t="n">
        <v>0</v>
      </c>
      <c r="M93" s="104" t="n">
        <v>0</v>
      </c>
      <c r="N93" s="104" t="n">
        <v>0</v>
      </c>
      <c r="O93" s="104" t="n">
        <v>0</v>
      </c>
      <c r="P93" s="104"/>
      <c r="Q93" s="104"/>
      <c r="R93" s="104"/>
      <c r="S93" s="104"/>
      <c r="T93" s="104"/>
      <c r="U93" s="104"/>
      <c r="V93" s="104"/>
      <c r="W93" s="104"/>
      <c r="X93" s="77"/>
    </row>
    <row r="94" customFormat="false" ht="16.5" hidden="false" customHeight="false" outlineLevel="0" collapsed="false">
      <c r="B94" s="30" t="s">
        <v>260</v>
      </c>
      <c r="C94" s="11"/>
      <c r="D94" s="77"/>
      <c r="E94" s="77"/>
      <c r="F94" s="77"/>
      <c r="G94" s="77"/>
      <c r="H94" s="77"/>
      <c r="I94" s="77"/>
      <c r="J94" s="77"/>
      <c r="K94" s="77"/>
      <c r="L94" s="77"/>
      <c r="M94" s="104" t="n">
        <v>0</v>
      </c>
      <c r="N94" s="104" t="n">
        <v>0</v>
      </c>
      <c r="O94" s="104" t="n">
        <v>0</v>
      </c>
      <c r="P94" s="104"/>
      <c r="Q94" s="104"/>
      <c r="R94" s="104"/>
      <c r="S94" s="104"/>
      <c r="T94" s="104"/>
      <c r="U94" s="104"/>
      <c r="V94" s="104"/>
      <c r="W94" s="104"/>
      <c r="X94" s="77"/>
    </row>
    <row r="95" customFormat="false" ht="16.5" hidden="false" customHeight="false" outlineLevel="0" collapsed="false">
      <c r="B95" s="30" t="s">
        <v>1041</v>
      </c>
      <c r="C95" s="11"/>
      <c r="D95" s="77"/>
      <c r="E95" s="77"/>
      <c r="F95" s="77"/>
      <c r="G95" s="77"/>
      <c r="H95" s="77"/>
      <c r="I95" s="77"/>
      <c r="J95" s="77"/>
      <c r="K95" s="77"/>
      <c r="L95" s="77"/>
      <c r="M95" s="104" t="n">
        <v>0</v>
      </c>
      <c r="N95" s="104" t="n">
        <v>0</v>
      </c>
      <c r="O95" s="104" t="n">
        <v>0</v>
      </c>
      <c r="P95" s="104"/>
      <c r="Q95" s="104"/>
      <c r="R95" s="104"/>
      <c r="S95" s="104"/>
      <c r="T95" s="104"/>
      <c r="U95" s="104"/>
      <c r="V95" s="104"/>
      <c r="W95" s="104"/>
      <c r="X95" s="77"/>
    </row>
    <row r="96" customFormat="false" ht="16.5" hidden="false" customHeight="false" outlineLevel="0" collapsed="false">
      <c r="B96" s="30" t="s">
        <v>1042</v>
      </c>
      <c r="C96" s="11"/>
      <c r="D96" s="77"/>
      <c r="E96" s="77"/>
      <c r="F96" s="77"/>
      <c r="G96" s="77"/>
      <c r="H96" s="77"/>
      <c r="I96" s="77"/>
      <c r="J96" s="77"/>
      <c r="K96" s="77"/>
      <c r="L96" s="77"/>
      <c r="M96" s="104" t="n">
        <v>0</v>
      </c>
      <c r="N96" s="104" t="n">
        <v>0</v>
      </c>
      <c r="O96" s="104" t="n">
        <v>0</v>
      </c>
      <c r="P96" s="104"/>
      <c r="Q96" s="104"/>
      <c r="R96" s="104"/>
      <c r="S96" s="104"/>
      <c r="T96" s="104"/>
      <c r="U96" s="104"/>
      <c r="V96" s="104"/>
      <c r="W96" s="104"/>
      <c r="X96" s="77"/>
    </row>
    <row r="97" customFormat="false" ht="16.5" hidden="false" customHeight="false" outlineLevel="0" collapsed="false">
      <c r="B97" s="30" t="s">
        <v>49</v>
      </c>
      <c r="C97" s="11"/>
      <c r="D97" s="77"/>
      <c r="E97" s="77"/>
      <c r="F97" s="77"/>
      <c r="G97" s="77"/>
      <c r="H97" s="77"/>
      <c r="I97" s="77"/>
      <c r="J97" s="77"/>
      <c r="K97" s="77"/>
      <c r="L97" s="77"/>
      <c r="M97" s="104" t="n">
        <v>0</v>
      </c>
      <c r="N97" s="104" t="n">
        <v>0</v>
      </c>
      <c r="O97" s="104" t="n">
        <v>0</v>
      </c>
      <c r="P97" s="104"/>
      <c r="Q97" s="104"/>
      <c r="R97" s="104"/>
      <c r="S97" s="104"/>
      <c r="T97" s="104"/>
      <c r="U97" s="104"/>
      <c r="V97" s="104"/>
      <c r="W97" s="104"/>
      <c r="X97" s="77"/>
    </row>
    <row r="98" customFormat="false" ht="16.5" hidden="false" customHeight="false" outlineLevel="0" collapsed="false">
      <c r="B98" s="30" t="s">
        <v>1043</v>
      </c>
      <c r="C98" s="11"/>
      <c r="D98" s="77"/>
      <c r="E98" s="77"/>
      <c r="F98" s="77"/>
      <c r="G98" s="77"/>
      <c r="H98" s="77"/>
      <c r="I98" s="77"/>
      <c r="J98" s="77"/>
      <c r="K98" s="77"/>
      <c r="L98" s="77"/>
      <c r="M98" s="104" t="n">
        <v>0</v>
      </c>
      <c r="N98" s="104" t="n">
        <v>0</v>
      </c>
      <c r="O98" s="104" t="n">
        <v>0</v>
      </c>
      <c r="P98" s="104" t="n">
        <v>0</v>
      </c>
      <c r="Q98" s="104" t="n">
        <v>0</v>
      </c>
      <c r="R98" s="104" t="n">
        <v>0</v>
      </c>
      <c r="S98" s="104" t="n">
        <v>0</v>
      </c>
      <c r="T98" s="104" t="n">
        <v>491200000</v>
      </c>
      <c r="U98" s="104" t="n">
        <v>588700000</v>
      </c>
      <c r="V98" s="104" t="n">
        <v>493200000</v>
      </c>
      <c r="W98" s="104" t="n">
        <v>58700000</v>
      </c>
      <c r="X98" s="77" t="n">
        <v>0</v>
      </c>
    </row>
    <row r="99" customFormat="false" ht="16.5" hidden="false" customHeight="false" outlineLevel="0" collapsed="false">
      <c r="B99" s="232" t="s">
        <v>1044</v>
      </c>
      <c r="C99" s="11"/>
      <c r="D99" s="77"/>
      <c r="E99" s="77"/>
      <c r="F99" s="77"/>
      <c r="G99" s="77"/>
      <c r="H99" s="77"/>
      <c r="I99" s="77"/>
      <c r="J99" s="77"/>
      <c r="K99" s="77"/>
      <c r="L99" s="77"/>
      <c r="M99" s="104" t="n">
        <v>46600000</v>
      </c>
      <c r="N99" s="104" t="n">
        <v>-49758000</v>
      </c>
      <c r="O99" s="104" t="n">
        <v>-25772000</v>
      </c>
      <c r="P99" s="104" t="n">
        <v>72800000</v>
      </c>
      <c r="Q99" s="104" t="n">
        <v>225800000</v>
      </c>
      <c r="R99" s="104" t="n">
        <v>79900000</v>
      </c>
      <c r="S99" s="104" t="n">
        <v>0</v>
      </c>
      <c r="T99" s="104" t="n">
        <v>0</v>
      </c>
      <c r="U99" s="104" t="n">
        <v>0</v>
      </c>
      <c r="V99" s="104" t="n">
        <v>0</v>
      </c>
      <c r="W99" s="104" t="n">
        <v>0</v>
      </c>
      <c r="X99" s="77" t="n">
        <v>0</v>
      </c>
    </row>
    <row r="100" customFormat="false" ht="15" hidden="false" customHeight="false" outlineLevel="0" collapsed="false">
      <c r="B100" s="19"/>
      <c r="C100" s="11"/>
      <c r="D100" s="4"/>
      <c r="E100" s="4"/>
      <c r="F100" s="4"/>
      <c r="G100" s="4"/>
      <c r="H100" s="4"/>
      <c r="I100" s="4"/>
      <c r="J100" s="4"/>
      <c r="K100" s="4"/>
      <c r="L100" s="4"/>
      <c r="M100" s="4"/>
      <c r="N100" s="4"/>
      <c r="O100" s="4"/>
      <c r="P100" s="4"/>
      <c r="Q100" s="4"/>
      <c r="R100" s="4"/>
      <c r="S100" s="4"/>
      <c r="T100" s="4"/>
      <c r="U100" s="4"/>
      <c r="V100" s="4"/>
      <c r="W100" s="4"/>
      <c r="X100" s="77"/>
    </row>
    <row r="101" customFormat="false" ht="15" hidden="false" customHeight="false" outlineLevel="0" collapsed="false">
      <c r="B101" s="19"/>
      <c r="C101" s="11"/>
      <c r="D101" s="4" t="s">
        <v>128</v>
      </c>
      <c r="E101" s="4" t="s">
        <v>128</v>
      </c>
      <c r="F101" s="4" t="s">
        <v>128</v>
      </c>
      <c r="G101" s="0" t="s">
        <v>128</v>
      </c>
      <c r="H101" s="0" t="s">
        <v>128</v>
      </c>
      <c r="I101" s="0" t="s">
        <v>128</v>
      </c>
      <c r="J101" s="0" t="s">
        <v>128</v>
      </c>
      <c r="K101" s="0" t="s">
        <v>128</v>
      </c>
      <c r="L101" s="0" t="s">
        <v>128</v>
      </c>
      <c r="M101" s="0" t="s">
        <v>128</v>
      </c>
      <c r="N101" s="0" t="s">
        <v>128</v>
      </c>
      <c r="O101" s="0" t="s">
        <v>128</v>
      </c>
      <c r="P101" s="0" t="s">
        <v>128</v>
      </c>
      <c r="Q101" s="0" t="s">
        <v>128</v>
      </c>
      <c r="R101" s="0" t="s">
        <v>128</v>
      </c>
      <c r="S101" s="0" t="s">
        <v>128</v>
      </c>
      <c r="T101" s="0" t="s">
        <v>128</v>
      </c>
      <c r="U101" s="0" t="s">
        <v>128</v>
      </c>
      <c r="V101" s="0" t="s">
        <v>128</v>
      </c>
      <c r="W101" s="0" t="s">
        <v>128</v>
      </c>
      <c r="X101" s="0" t="s">
        <v>128</v>
      </c>
    </row>
    <row r="102" customFormat="false" ht="15" hidden="false" customHeight="false" outlineLevel="0" collapsed="false">
      <c r="B102" s="19"/>
      <c r="C102" s="11"/>
      <c r="D102" s="77"/>
      <c r="E102" s="77"/>
      <c r="F102" s="77"/>
      <c r="G102" s="77"/>
      <c r="H102" s="77"/>
      <c r="I102" s="77"/>
      <c r="J102" s="77"/>
      <c r="K102" s="77"/>
      <c r="L102" s="77"/>
      <c r="M102" s="77"/>
      <c r="N102" s="77"/>
      <c r="O102" s="77"/>
      <c r="P102" s="77"/>
      <c r="Q102" s="77"/>
      <c r="R102" s="77"/>
      <c r="S102" s="77"/>
      <c r="T102" s="77"/>
      <c r="U102" s="77"/>
      <c r="V102" s="77"/>
      <c r="W102" s="77"/>
      <c r="X102" s="77"/>
    </row>
    <row r="103" customFormat="false" ht="15" hidden="false" customHeight="false" outlineLevel="0" collapsed="false">
      <c r="B103" s="0" t="s">
        <v>821</v>
      </c>
      <c r="C103" s="11"/>
      <c r="D103" s="55" t="n">
        <f aca="false">D6-D7-D18</f>
        <v>100000</v>
      </c>
      <c r="E103" s="55" t="n">
        <f aca="false">E6-E7-E18</f>
        <v>0</v>
      </c>
      <c r="F103" s="55" t="n">
        <f aca="false">F6-F7-F18</f>
        <v>-100000</v>
      </c>
      <c r="G103" s="55" t="n">
        <f aca="false">G6-G7-G18</f>
        <v>0</v>
      </c>
      <c r="H103" s="55" t="n">
        <f aca="false">H6-H7-H18</f>
        <v>0</v>
      </c>
      <c r="I103" s="55" t="n">
        <f aca="false">I6-I7-I18</f>
        <v>0</v>
      </c>
      <c r="J103" s="55" t="n">
        <f aca="false">J6-J7-J18</f>
        <v>0</v>
      </c>
      <c r="K103" s="55" t="n">
        <f aca="false">K6-K7-K18</f>
        <v>0</v>
      </c>
      <c r="L103" s="55" t="n">
        <f aca="false">L6-L7-L18</f>
        <v>0</v>
      </c>
      <c r="M103" s="55" t="n">
        <f aca="false">M6-M7-M18</f>
        <v>0</v>
      </c>
      <c r="N103" s="55" t="n">
        <f aca="false">N6-N7-N18</f>
        <v>0</v>
      </c>
      <c r="O103" s="55" t="n">
        <f aca="false">O6-O7-O18</f>
        <v>0</v>
      </c>
      <c r="P103" s="55" t="n">
        <f aca="false">P6-P7-P18</f>
        <v>-100000</v>
      </c>
      <c r="Q103" s="55" t="n">
        <f aca="false">Q6-Q7-Q18</f>
        <v>100000</v>
      </c>
      <c r="R103" s="55" t="n">
        <f aca="false">R6-R7-R18</f>
        <v>0</v>
      </c>
      <c r="S103" s="55" t="n">
        <f aca="false">S6-S7-S18</f>
        <v>-100000</v>
      </c>
      <c r="T103" s="55" t="n">
        <f aca="false">T6-T7-T18</f>
        <v>-100000</v>
      </c>
      <c r="U103" s="55" t="n">
        <f aca="false">U6-U7-U18</f>
        <v>0</v>
      </c>
      <c r="V103" s="55" t="n">
        <f aca="false">V6-V7-V18</f>
        <v>-100000</v>
      </c>
      <c r="W103" s="55" t="n">
        <f aca="false">W6-W7-W18</f>
        <v>0</v>
      </c>
      <c r="X103" s="55" t="n">
        <f aca="false">X6-X7-X18</f>
        <v>0</v>
      </c>
    </row>
    <row r="104" customFormat="false" ht="15" hidden="false" customHeight="false" outlineLevel="0" collapsed="false">
      <c r="B104" s="0" t="s">
        <v>579</v>
      </c>
      <c r="C104" s="11"/>
      <c r="D104" s="55" t="n">
        <f aca="false">D7-D8-D21</f>
        <v>0</v>
      </c>
      <c r="E104" s="55" t="n">
        <f aca="false">E7-E8-E21</f>
        <v>0</v>
      </c>
      <c r="F104" s="55" t="n">
        <f aca="false">F7-F8-F21</f>
        <v>0</v>
      </c>
      <c r="G104" s="55" t="n">
        <f aca="false">G7-G8-G21</f>
        <v>0</v>
      </c>
      <c r="H104" s="55" t="n">
        <f aca="false">H7-H8-H21</f>
        <v>0</v>
      </c>
      <c r="I104" s="55" t="n">
        <f aca="false">I7-I8-I21</f>
        <v>0</v>
      </c>
      <c r="J104" s="55" t="n">
        <f aca="false">J7-J8-J21</f>
        <v>0</v>
      </c>
      <c r="K104" s="55" t="n">
        <f aca="false">K7-K8-K21</f>
        <v>0</v>
      </c>
      <c r="L104" s="55" t="n">
        <f aca="false">L7-L8-L21</f>
        <v>0</v>
      </c>
      <c r="M104" s="55" t="n">
        <f aca="false">M7-M8-M21</f>
        <v>0</v>
      </c>
      <c r="N104" s="55" t="n">
        <f aca="false">N7-N8-N21</f>
        <v>0</v>
      </c>
      <c r="O104" s="55" t="n">
        <f aca="false">O7-O8-O21</f>
        <v>0</v>
      </c>
      <c r="P104" s="55" t="n">
        <f aca="false">P7-P8-P21</f>
        <v>0</v>
      </c>
      <c r="Q104" s="55" t="n">
        <f aca="false">Q7-Q8-Q21</f>
        <v>0</v>
      </c>
      <c r="R104" s="55" t="n">
        <f aca="false">R7-R8-R21</f>
        <v>0</v>
      </c>
      <c r="S104" s="55" t="n">
        <f aca="false">S7-S8-S21</f>
        <v>0</v>
      </c>
      <c r="T104" s="55" t="n">
        <f aca="false">T7-T8-T21</f>
        <v>0</v>
      </c>
      <c r="U104" s="55" t="n">
        <f aca="false">U7-U8-U21</f>
        <v>0</v>
      </c>
      <c r="V104" s="55" t="n">
        <f aca="false">V7-V8-V21</f>
        <v>0</v>
      </c>
      <c r="W104" s="55" t="n">
        <f aca="false">W7-W8-W21</f>
        <v>0</v>
      </c>
      <c r="X104" s="55" t="n">
        <f aca="false">X7-X8-X21</f>
        <v>0</v>
      </c>
    </row>
    <row r="105" customFormat="false" ht="15" hidden="false" customHeight="false" outlineLevel="0" collapsed="false">
      <c r="B105" s="0" t="s">
        <v>580</v>
      </c>
      <c r="C105" s="11"/>
      <c r="D105" s="55" t="n">
        <f aca="false">D8-D10-D11-D14-D16-D17</f>
        <v>-100000</v>
      </c>
      <c r="E105" s="55" t="n">
        <f aca="false">E8-E10-E11-E14-E16-E17</f>
        <v>0</v>
      </c>
      <c r="F105" s="55" t="n">
        <f aca="false">F8-F10-F11-F14-F16-F17</f>
        <v>100000</v>
      </c>
      <c r="G105" s="55" t="n">
        <f aca="false">G8-G10-G11-G14-G16-G17</f>
        <v>0</v>
      </c>
      <c r="H105" s="55" t="n">
        <f aca="false">H8-H10-H11-H14-H16-H17</f>
        <v>0</v>
      </c>
      <c r="I105" s="55" t="n">
        <f aca="false">I8-I10-I11-I14-I16-I17</f>
        <v>0</v>
      </c>
      <c r="J105" s="55" t="n">
        <f aca="false">J8-J10-J11-J14-J16-J17</f>
        <v>0</v>
      </c>
      <c r="K105" s="55" t="n">
        <f aca="false">K8-K10-K11-K14-K16-K17</f>
        <v>0</v>
      </c>
      <c r="L105" s="55" t="n">
        <f aca="false">L8-L10-L11-L14-L16-L17</f>
        <v>0</v>
      </c>
      <c r="M105" s="55" t="n">
        <f aca="false">M8-M10-M11-M14-M16-M17</f>
        <v>0</v>
      </c>
      <c r="N105" s="55" t="n">
        <f aca="false">N8-N10-N11-N14-N16-N17</f>
        <v>0</v>
      </c>
      <c r="O105" s="55" t="n">
        <f aca="false">O8-O10-O11-O14-O16-O17</f>
        <v>0</v>
      </c>
      <c r="P105" s="55" t="n">
        <f aca="false">P8-P10-P11-P14-P16-P17</f>
        <v>0</v>
      </c>
      <c r="Q105" s="55" t="n">
        <f aca="false">Q8-Q10-Q11-Q14-Q16-Q17</f>
        <v>-100000</v>
      </c>
      <c r="R105" s="55" t="n">
        <f aca="false">R8-R10-R11-R14-R16-R17</f>
        <v>-100000</v>
      </c>
      <c r="S105" s="55" t="n">
        <f aca="false">S8-S10-S11-S14-S16-S17</f>
        <v>99999.9999995232</v>
      </c>
      <c r="T105" s="55" t="n">
        <f aca="false">T8-T10-T11-T14-T16-T17</f>
        <v>100000</v>
      </c>
      <c r="U105" s="55" t="n">
        <f aca="false">U8-U10-U11-U14-U16-U17</f>
        <v>0</v>
      </c>
      <c r="V105" s="55" t="n">
        <f aca="false">V8-V10-V11-V14-V16-V17</f>
        <v>0</v>
      </c>
      <c r="W105" s="55" t="n">
        <f aca="false">W8-W10-W11-W14-W16-W17</f>
        <v>-100000</v>
      </c>
      <c r="X105" s="55" t="n">
        <f aca="false">X8-X10-X11-X14-X16-X17</f>
        <v>0</v>
      </c>
    </row>
    <row r="106" customFormat="false" ht="15" hidden="false" customHeight="false" outlineLevel="0" collapsed="false">
      <c r="B106" s="0" t="s">
        <v>924</v>
      </c>
      <c r="C106" s="11"/>
      <c r="D106" s="56" t="n">
        <f aca="false">D11-D12-D13-D15</f>
        <v>1554600000</v>
      </c>
      <c r="E106" s="56" t="n">
        <f aca="false">E11-E12-E13-E15</f>
        <v>1470300000</v>
      </c>
      <c r="F106" s="56" t="n">
        <f aca="false">F11-F12-F13-F15</f>
        <v>1886800000</v>
      </c>
      <c r="G106" s="55" t="n">
        <f aca="false">G11-G12-G13-G15</f>
        <v>0</v>
      </c>
      <c r="H106" s="55" t="n">
        <f aca="false">H11-H12-H13-H15</f>
        <v>0</v>
      </c>
      <c r="I106" s="55" t="n">
        <f aca="false">I11-I12-I13-I15</f>
        <v>0</v>
      </c>
      <c r="J106" s="55" t="n">
        <f aca="false">J11-J12-J13-J15</f>
        <v>0</v>
      </c>
      <c r="K106" s="55" t="n">
        <f aca="false">K11-K12-K13-K15</f>
        <v>0</v>
      </c>
      <c r="L106" s="55" t="n">
        <f aca="false">L11-L12-L13-L15</f>
        <v>0</v>
      </c>
      <c r="M106" s="56" t="n">
        <f aca="false">M11-M12-M13-M15</f>
        <v>4437100000</v>
      </c>
      <c r="N106" s="56" t="n">
        <f aca="false">N11-N12-N13-N15</f>
        <v>4826526000</v>
      </c>
      <c r="O106" s="56" t="n">
        <f aca="false">O11-O12-O13-O15</f>
        <v>4999768000</v>
      </c>
      <c r="P106" s="56" t="n">
        <f aca="false">P11-P12-P13-P15</f>
        <v>4992200000</v>
      </c>
      <c r="Q106" s="56" t="n">
        <f aca="false">Q11-Q12-Q13-Q15</f>
        <v>4873400000</v>
      </c>
      <c r="R106" s="56" t="n">
        <f aca="false">R11-R12-R13-R15</f>
        <v>5000800000</v>
      </c>
      <c r="S106" s="56" t="n">
        <f aca="false">S11-S12-S13-S15</f>
        <v>5316800000</v>
      </c>
      <c r="T106" s="56" t="n">
        <f aca="false">T11-T12-T13-T15</f>
        <v>5582100000</v>
      </c>
      <c r="U106" s="56" t="n">
        <f aca="false">U11-U12-U13-U15</f>
        <v>5897400000</v>
      </c>
      <c r="V106" s="56" t="n">
        <f aca="false">V11-V12-V13-V15</f>
        <v>6259800000</v>
      </c>
      <c r="W106" s="56" t="n">
        <f aca="false">W11-W12-W13-W15</f>
        <v>6706100000</v>
      </c>
      <c r="X106" s="56" t="n">
        <f aca="false">X11-X12-X13-X15</f>
        <v>7195200000</v>
      </c>
    </row>
    <row r="107" customFormat="false" ht="15" hidden="false" customHeight="false" outlineLevel="0" collapsed="false">
      <c r="B107" s="0" t="s">
        <v>132</v>
      </c>
      <c r="C107" s="11"/>
      <c r="D107" s="55" t="n">
        <f aca="false">D18-D19-D20</f>
        <v>0</v>
      </c>
      <c r="E107" s="55" t="n">
        <f aca="false">E18-E19-E20</f>
        <v>0</v>
      </c>
      <c r="F107" s="55" t="n">
        <f aca="false">F18-F19-F20</f>
        <v>0</v>
      </c>
      <c r="G107" s="55" t="n">
        <f aca="false">G18-G19-G20</f>
        <v>0</v>
      </c>
      <c r="H107" s="55" t="n">
        <f aca="false">H18-H19-H20</f>
        <v>0</v>
      </c>
      <c r="I107" s="55" t="n">
        <f aca="false">I18-I19-I20</f>
        <v>0</v>
      </c>
      <c r="J107" s="55" t="n">
        <f aca="false">J18-J19-J20</f>
        <v>0</v>
      </c>
      <c r="K107" s="55" t="n">
        <f aca="false">K18-K19-K20</f>
        <v>0</v>
      </c>
      <c r="L107" s="55" t="n">
        <f aca="false">L18-L19-L20</f>
        <v>-1000000</v>
      </c>
      <c r="M107" s="56" t="n">
        <f aca="false">M18-M19-M20</f>
        <v>515000000</v>
      </c>
      <c r="N107" s="56" t="n">
        <f aca="false">N18-N19-N20</f>
        <v>621975000</v>
      </c>
      <c r="O107" s="56" t="n">
        <f aca="false">O18-O19-O20</f>
        <v>541212000</v>
      </c>
      <c r="P107" s="56" t="n">
        <f aca="false">P18-P19-P20</f>
        <v>570200000</v>
      </c>
      <c r="Q107" s="56" t="n">
        <f aca="false">Q18-Q19-Q20</f>
        <v>620300000</v>
      </c>
      <c r="R107" s="56" t="n">
        <f aca="false">R18-R19-R20</f>
        <v>690400000</v>
      </c>
      <c r="S107" s="56" t="n">
        <f aca="false">S18-S19-S20</f>
        <v>706500000</v>
      </c>
      <c r="T107" s="56" t="n">
        <f aca="false">T18-T19-T20</f>
        <v>759200000</v>
      </c>
      <c r="U107" s="56" t="n">
        <f aca="false">U18-U19-U20</f>
        <v>816800000</v>
      </c>
      <c r="V107" s="56" t="n">
        <f aca="false">V18-V19-V20</f>
        <v>869100000</v>
      </c>
      <c r="W107" s="56" t="n">
        <f aca="false">W18-W19-W20</f>
        <v>925600000</v>
      </c>
      <c r="X107" s="56" t="n">
        <f aca="false">X18-X19-X20</f>
        <v>986600000</v>
      </c>
    </row>
    <row r="108" customFormat="false" ht="15" hidden="false" customHeight="false" outlineLevel="0" collapsed="false">
      <c r="B108" s="0" t="s">
        <v>134</v>
      </c>
      <c r="C108" s="11"/>
      <c r="D108" s="55" t="n">
        <f aca="false">D22-D23-D35-D39-D40-D41</f>
        <v>0</v>
      </c>
      <c r="E108" s="55" t="n">
        <f aca="false">E22-E23-E35-E39-E40-E41</f>
        <v>0</v>
      </c>
      <c r="F108" s="55" t="n">
        <f aca="false">F22-F23-F35-F39-F40-F41</f>
        <v>0</v>
      </c>
      <c r="G108" s="55" t="n">
        <f aca="false">G22-G23-G35-G39-G40-G41</f>
        <v>0</v>
      </c>
      <c r="H108" s="55" t="n">
        <f aca="false">H22-H23-H35-H39-H40-H41</f>
        <v>0</v>
      </c>
      <c r="I108" s="55" t="n">
        <f aca="false">I22-I23-I35-I39-I40-I41</f>
        <v>0</v>
      </c>
      <c r="J108" s="55" t="n">
        <f aca="false">J22-J23-J35-J39-J40-J41</f>
        <v>0</v>
      </c>
      <c r="K108" s="55" t="n">
        <f aca="false">K22-K23-K35-K39-K40-K41</f>
        <v>0</v>
      </c>
      <c r="L108" s="55" t="n">
        <f aca="false">L22-L23-L35-L39-L40-L41</f>
        <v>0</v>
      </c>
      <c r="M108" s="55" t="n">
        <f aca="false">M22-M23-M35-M39-M40-M41</f>
        <v>0</v>
      </c>
      <c r="N108" s="55" t="n">
        <f aca="false">N22-N23-N35-N39-N40-N41</f>
        <v>0</v>
      </c>
      <c r="O108" s="55" t="n">
        <f aca="false">O22-O23-O35-O39-O40-O41</f>
        <v>0</v>
      </c>
      <c r="P108" s="55" t="n">
        <f aca="false">P22-P23-P35-P39-P40-P41</f>
        <v>0</v>
      </c>
      <c r="Q108" s="55" t="n">
        <f aca="false">Q22-Q23-Q35-Q39-Q40-Q41</f>
        <v>0</v>
      </c>
      <c r="R108" s="55" t="n">
        <f aca="false">R22-R23-R35-R39-R40-R41</f>
        <v>0</v>
      </c>
      <c r="S108" s="55" t="n">
        <f aca="false">S22-S23-S35-S39-S40-S41</f>
        <v>0</v>
      </c>
      <c r="T108" s="55" t="n">
        <f aca="false">T22-T23-T35-T39-T40-T41</f>
        <v>0</v>
      </c>
      <c r="U108" s="55" t="n">
        <f aca="false">U22-U23-U35-U39-U40-U41</f>
        <v>0</v>
      </c>
      <c r="V108" s="55" t="n">
        <f aca="false">V22-V23-V35-V39-V40-V41</f>
        <v>0</v>
      </c>
      <c r="W108" s="55" t="n">
        <f aca="false">W22-W23-W35-W39-W40-W41</f>
        <v>0</v>
      </c>
      <c r="X108" s="55" t="n">
        <f aca="false">X22-X23-X35-X39-X40-X41</f>
        <v>0</v>
      </c>
    </row>
    <row r="109" customFormat="false" ht="15" hidden="false" customHeight="false" outlineLevel="0" collapsed="false">
      <c r="B109" s="0" t="s">
        <v>775</v>
      </c>
      <c r="C109" s="11"/>
      <c r="D109" s="55" t="n">
        <f aca="false">D23-D24-D25-D26-D30-D32-D31-D33</f>
        <v>0</v>
      </c>
      <c r="E109" s="55" t="n">
        <f aca="false">E23-E24-E25-E26-E30-E32-E31-E33</f>
        <v>0</v>
      </c>
      <c r="F109" s="55" t="n">
        <f aca="false">F23-F24-F25-F26-F30-F32-F31-F33</f>
        <v>0</v>
      </c>
      <c r="G109" s="55" t="n">
        <f aca="false">G23-G24-G25-G26-G30-G32-G31-G33</f>
        <v>0</v>
      </c>
      <c r="H109" s="55" t="n">
        <f aca="false">H23-H24-H25-H26-H30-H32-H31-H33</f>
        <v>0</v>
      </c>
      <c r="I109" s="55" t="n">
        <f aca="false">I23-I24-I25-I26-I30-I32-I31-I33</f>
        <v>0</v>
      </c>
      <c r="J109" s="55" t="n">
        <f aca="false">J23-J24-J25-J26-J30-J32-J31-J33</f>
        <v>0</v>
      </c>
      <c r="K109" s="55" t="n">
        <f aca="false">K23-K24-K25-K26-K30-K32-K31-K33</f>
        <v>0</v>
      </c>
      <c r="L109" s="55" t="n">
        <f aca="false">L23-L24-L25-L26-L30-L32-L31-L33</f>
        <v>0</v>
      </c>
      <c r="M109" s="55" t="n">
        <f aca="false">M23-M24-M25-M26-M30-M32-M31-M33</f>
        <v>100000</v>
      </c>
      <c r="N109" s="55" t="n">
        <f aca="false">N23-N24-N25-N26-N30-N32-N31-N33</f>
        <v>0</v>
      </c>
      <c r="O109" s="55" t="n">
        <f aca="false">O23-O24-O25-O26-O30-O32-O31-O33</f>
        <v>0</v>
      </c>
      <c r="P109" s="55" t="n">
        <f aca="false">P23-P24-P25-P26-P30-P32-P31-P33</f>
        <v>0</v>
      </c>
      <c r="Q109" s="55" t="n">
        <f aca="false">Q23-Q24-Q25-Q26-Q30-Q32-Q31-Q33</f>
        <v>0</v>
      </c>
      <c r="R109" s="55" t="n">
        <f aca="false">R23-R24-R25-R26-R30-R32-R31-R33</f>
        <v>0</v>
      </c>
      <c r="S109" s="55" t="n">
        <f aca="false">S23-S24-S25-S26-S30-S32-S31-S33</f>
        <v>0</v>
      </c>
      <c r="T109" s="55" t="n">
        <f aca="false">T23-T24-T25-T26-T30-T32-T31-T33</f>
        <v>0</v>
      </c>
      <c r="U109" s="55" t="n">
        <f aca="false">U23-U24-U25-U26-U30-U32-U31-U33</f>
        <v>0</v>
      </c>
      <c r="V109" s="55" t="n">
        <f aca="false">V23-V24-V25-V26-V30-V32-V31-V33</f>
        <v>0</v>
      </c>
      <c r="W109" s="55" t="n">
        <f aca="false">W23-W24-W25-W26-W30-W32-W31-W33</f>
        <v>0</v>
      </c>
      <c r="X109" s="55" t="n">
        <f aca="false">X23-X24-X25-X26-X30-X32-X31-X33</f>
        <v>0</v>
      </c>
    </row>
    <row r="110" customFormat="false" ht="15" hidden="false" customHeight="false" outlineLevel="0" collapsed="false">
      <c r="B110" s="0" t="s">
        <v>269</v>
      </c>
      <c r="C110" s="11"/>
      <c r="D110" s="56" t="n">
        <f aca="false">D26-D27-D28-D29</f>
        <v>1918900000</v>
      </c>
      <c r="E110" s="56" t="n">
        <f aca="false">E26-E27-E28-E29</f>
        <v>2011100000</v>
      </c>
      <c r="F110" s="56" t="n">
        <f aca="false">F26-F27-F28-F29</f>
        <v>2289500000</v>
      </c>
      <c r="G110" s="55" t="n">
        <f aca="false">G26-G27-G28-G29</f>
        <v>0</v>
      </c>
      <c r="H110" s="55" t="n">
        <f aca="false">H26-H27-H28-H29</f>
        <v>0</v>
      </c>
      <c r="I110" s="55" t="n">
        <f aca="false">I26-I27-I28-I29</f>
        <v>0</v>
      </c>
      <c r="J110" s="55" t="n">
        <f aca="false">J26-J27-J28-J29</f>
        <v>0</v>
      </c>
      <c r="K110" s="55" t="n">
        <f aca="false">K26-K27-K28-K29</f>
        <v>0</v>
      </c>
      <c r="L110" s="55" t="n">
        <f aca="false">L26-L27-L28-L29</f>
        <v>0</v>
      </c>
      <c r="M110" s="55" t="n">
        <f aca="false">M26-M27-M28-M29</f>
        <v>0</v>
      </c>
      <c r="N110" s="55" t="n">
        <f aca="false">N26-N27-N28-N29</f>
        <v>0</v>
      </c>
      <c r="O110" s="55" t="n">
        <f aca="false">O26-O27-O28-O29</f>
        <v>0</v>
      </c>
      <c r="P110" s="55" t="n">
        <f aca="false">P26-P27-P28-P29</f>
        <v>0</v>
      </c>
      <c r="Q110" s="55" t="n">
        <f aca="false">Q26-Q27-Q28-Q29</f>
        <v>0</v>
      </c>
      <c r="R110" s="55" t="n">
        <f aca="false">R26-R27-R28-R29</f>
        <v>0</v>
      </c>
      <c r="S110" s="55" t="n">
        <f aca="false">S26-S27-S28-S29</f>
        <v>0</v>
      </c>
      <c r="T110" s="55" t="n">
        <f aca="false">T26-T27-T28-T29</f>
        <v>0</v>
      </c>
      <c r="U110" s="55" t="n">
        <f aca="false">U26-U27-U28-U29</f>
        <v>0</v>
      </c>
      <c r="V110" s="55" t="n">
        <f aca="false">V26-V27-V28-V29</f>
        <v>0</v>
      </c>
      <c r="W110" s="55" t="n">
        <f aca="false">W26-W27-W28-W29</f>
        <v>0</v>
      </c>
      <c r="X110" s="55" t="n">
        <f aca="false">X26-X27-X28-X29</f>
        <v>0</v>
      </c>
    </row>
    <row r="111" customFormat="false" ht="15" hidden="false" customHeight="false" outlineLevel="0" collapsed="false">
      <c r="B111" s="0" t="s">
        <v>1045</v>
      </c>
      <c r="C111" s="11"/>
      <c r="D111" s="55" t="n">
        <f aca="false">D35-D36-D37</f>
        <v>0</v>
      </c>
      <c r="E111" s="55" t="n">
        <f aca="false">E35-E36-E37</f>
        <v>0</v>
      </c>
      <c r="F111" s="55" t="n">
        <f aca="false">F35-F36-F37</f>
        <v>0</v>
      </c>
      <c r="G111" s="55" t="n">
        <f aca="false">G35-G36-G37</f>
        <v>0</v>
      </c>
      <c r="H111" s="55" t="n">
        <f aca="false">H35-H36-H37</f>
        <v>0</v>
      </c>
      <c r="I111" s="55" t="n">
        <f aca="false">I35-I36-I37</f>
        <v>0</v>
      </c>
      <c r="J111" s="55" t="n">
        <f aca="false">J35-J36-J37</f>
        <v>0</v>
      </c>
      <c r="K111" s="55" t="n">
        <f aca="false">K35-K36-K37</f>
        <v>0</v>
      </c>
      <c r="L111" s="55" t="n">
        <f aca="false">L35-L36-L37</f>
        <v>0</v>
      </c>
      <c r="M111" s="55" t="n">
        <f aca="false">M35-M36-M37</f>
        <v>0</v>
      </c>
      <c r="N111" s="55" t="n">
        <f aca="false">N35-N36-N37</f>
        <v>0</v>
      </c>
      <c r="O111" s="55" t="n">
        <f aca="false">O35-O36-O37</f>
        <v>0</v>
      </c>
      <c r="P111" s="55" t="n">
        <f aca="false">P35-P36-P37</f>
        <v>0</v>
      </c>
      <c r="Q111" s="55" t="n">
        <f aca="false">Q35-Q36-Q37</f>
        <v>100000</v>
      </c>
      <c r="R111" s="55" t="n">
        <f aca="false">R35-R36-R37</f>
        <v>100000</v>
      </c>
      <c r="S111" s="55" t="n">
        <f aca="false">S35-S36-S37</f>
        <v>0</v>
      </c>
      <c r="T111" s="55" t="n">
        <f aca="false">T35-T36-T37</f>
        <v>0</v>
      </c>
      <c r="U111" s="55" t="n">
        <f aca="false">U35-U36-U37</f>
        <v>-100000</v>
      </c>
      <c r="V111" s="55" t="n">
        <f aca="false">V35-V36-V37</f>
        <v>0</v>
      </c>
      <c r="W111" s="55" t="n">
        <f aca="false">W35-W36-W37</f>
        <v>0</v>
      </c>
      <c r="X111" s="55" t="n">
        <f aca="false">X35-X36-X37</f>
        <v>0</v>
      </c>
    </row>
    <row r="112" customFormat="false" ht="15" hidden="false" customHeight="false" outlineLevel="0" collapsed="false">
      <c r="B112" s="0" t="s">
        <v>433</v>
      </c>
      <c r="C112" s="11"/>
      <c r="D112" s="55" t="n">
        <f aca="false">D44-D45-D55</f>
        <v>0</v>
      </c>
      <c r="E112" s="55" t="n">
        <f aca="false">E44-E45-E55</f>
        <v>0</v>
      </c>
      <c r="F112" s="55" t="n">
        <f aca="false">F44-F45-F55</f>
        <v>0</v>
      </c>
      <c r="G112" s="55" t="n">
        <f aca="false">G44-G45-G55</f>
        <v>0</v>
      </c>
      <c r="H112" s="55" t="n">
        <f aca="false">H44-H45-H55</f>
        <v>0</v>
      </c>
      <c r="I112" s="55" t="n">
        <f aca="false">I44-I45-I55</f>
        <v>0</v>
      </c>
      <c r="J112" s="55" t="n">
        <f aca="false">J44-J45-J55</f>
        <v>0</v>
      </c>
      <c r="K112" s="55" t="n">
        <f aca="false">K44-K45-K55</f>
        <v>7.15255737304688E-007</v>
      </c>
      <c r="L112" s="55" t="n">
        <f aca="false">L44-L45-L55</f>
        <v>0</v>
      </c>
      <c r="M112" s="55" t="n">
        <f aca="false">M44-M45-M55</f>
        <v>0</v>
      </c>
      <c r="N112" s="55" t="n">
        <f aca="false">N44-N45-N55</f>
        <v>0</v>
      </c>
      <c r="O112" s="55" t="n">
        <f aca="false">O44-O45-O55</f>
        <v>0</v>
      </c>
      <c r="P112" s="55" t="n">
        <f aca="false">P44-P45-P55</f>
        <v>0</v>
      </c>
      <c r="Q112" s="55" t="n">
        <f aca="false">Q44-Q45-Q55</f>
        <v>0</v>
      </c>
      <c r="R112" s="55" t="n">
        <f aca="false">R44-R45-R55</f>
        <v>0</v>
      </c>
      <c r="S112" s="55" t="n">
        <f aca="false">S44-S45-S55</f>
        <v>0</v>
      </c>
      <c r="T112" s="55" t="n">
        <f aca="false">T44-T45-T55</f>
        <v>0</v>
      </c>
      <c r="U112" s="55" t="n">
        <f aca="false">U44-U45-U55</f>
        <v>0</v>
      </c>
      <c r="V112" s="55" t="n">
        <f aca="false">V44-V45-V55</f>
        <v>0</v>
      </c>
      <c r="W112" s="55" t="n">
        <f aca="false">W44-W45-W55</f>
        <v>0</v>
      </c>
      <c r="X112" s="55" t="n">
        <f aca="false">X44-X45-X55</f>
        <v>0</v>
      </c>
    </row>
    <row r="113" customFormat="false" ht="15" hidden="false" customHeight="false" outlineLevel="0" collapsed="false">
      <c r="B113" s="0" t="s">
        <v>1046</v>
      </c>
      <c r="C113" s="11"/>
      <c r="D113" s="55" t="n">
        <f aca="false">D45-D46-D47-D48-D50-D49-D51-D53</f>
        <v>0</v>
      </c>
      <c r="E113" s="55" t="n">
        <f aca="false">E45-E46-E47-E48-E50-E49-E51-E53</f>
        <v>0</v>
      </c>
      <c r="F113" s="55" t="n">
        <f aca="false">F45-F46-F47-F48-F50-F49-F51-F53</f>
        <v>0</v>
      </c>
      <c r="G113" s="55" t="n">
        <f aca="false">G45-G46-G47-G48-G50-G49-G51-G53</f>
        <v>0</v>
      </c>
      <c r="H113" s="55" t="n">
        <f aca="false">H45-H46-H47-H48-H50-H49-H51-H53</f>
        <v>0</v>
      </c>
      <c r="I113" s="55" t="n">
        <f aca="false">I45-I46-I47-I48-I50-I49-I51-I53</f>
        <v>0</v>
      </c>
      <c r="J113" s="55" t="n">
        <f aca="false">J45-J46-J47-J48-J50-J49-J51-J53</f>
        <v>0</v>
      </c>
      <c r="K113" s="55" t="n">
        <f aca="false">K45-K46-K47-K48-K50-K49-K51-K53</f>
        <v>0</v>
      </c>
      <c r="L113" s="55" t="n">
        <f aca="false">L45-L46-L47-L48-L50-L49-L51-L53</f>
        <v>1000000</v>
      </c>
      <c r="M113" s="56" t="n">
        <f aca="false">M45-M46-M47-M48-M50-M49-M51-M52-M53-M54</f>
        <v>650400000</v>
      </c>
      <c r="N113" s="56" t="n">
        <f aca="false">N45-N46-N47-N48-N50-N49-N51-N52-N53-N54</f>
        <v>323427000</v>
      </c>
      <c r="O113" s="56" t="n">
        <f aca="false">O45-O46-O47-O48-O50-O49-O51-O52-O53-O54</f>
        <v>309264000</v>
      </c>
      <c r="P113" s="56" t="n">
        <f aca="false">P45-P46-P47-P48-P50-P49-P51-P52-P53-P54</f>
        <v>266200000</v>
      </c>
      <c r="Q113" s="56" t="n">
        <f aca="false">Q45-Q46-Q47-Q48-Q50-Q49-Q51-Q52-Q53-Q54</f>
        <v>89500000</v>
      </c>
      <c r="R113" s="56" t="n">
        <f aca="false">R45-R46-R47-R48-R50-R49-R51-R52-R53-R54</f>
        <v>281300000</v>
      </c>
      <c r="S113" s="56" t="n">
        <f aca="false">S45-S46-S47-S48-S50-S49-S51-S52-S53-S54</f>
        <v>428100000</v>
      </c>
      <c r="T113" s="56" t="n">
        <f aca="false">T45-T46-T47-T48-T50-T49-T51-T52-T53-T54</f>
        <v>-27500000</v>
      </c>
      <c r="U113" s="56" t="n">
        <f aca="false">U45-U46-U47-U48-U50-U49-U51-U52-U53-U54</f>
        <v>67100000</v>
      </c>
      <c r="V113" s="56" t="n">
        <f aca="false">V45-V46-V47-V48-V50-V49-V51-V52-V53-V54</f>
        <v>122600000</v>
      </c>
      <c r="W113" s="56" t="n">
        <f aca="false">W45-W46-W47-W48-W50-W49-W51-W52-W53-W54</f>
        <v>358400000</v>
      </c>
      <c r="X113" s="56" t="n">
        <f aca="false">X45-X46-X47-X48-X50-X49-X51-X52-X53-X54</f>
        <v>242300000</v>
      </c>
    </row>
    <row r="114" customFormat="false" ht="15" hidden="false" customHeight="false" outlineLevel="0" collapsed="false">
      <c r="B114" s="107" t="s">
        <v>1024</v>
      </c>
      <c r="C114" s="11"/>
      <c r="D114" s="55" t="n">
        <f aca="false">D55-D56-D57-D60-D59</f>
        <v>0</v>
      </c>
      <c r="E114" s="55" t="n">
        <f aca="false">E55-E56-E57-E60-E59</f>
        <v>100000</v>
      </c>
      <c r="F114" s="55" t="n">
        <f aca="false">F55-F56-F57-F60-F59</f>
        <v>0</v>
      </c>
      <c r="G114" s="55" t="n">
        <f aca="false">G55-G56-G57-G60-G59</f>
        <v>0</v>
      </c>
      <c r="H114" s="55" t="n">
        <f aca="false">H55-H56-H57-H60-H59</f>
        <v>0</v>
      </c>
      <c r="I114" s="55" t="n">
        <f aca="false">I55-I56-I57-I60-I59</f>
        <v>0</v>
      </c>
      <c r="J114" s="55" t="n">
        <f aca="false">J55-J56-J57-J60-J59</f>
        <v>0</v>
      </c>
      <c r="K114" s="55" t="n">
        <f aca="false">K55-K56-K57-K60-K59</f>
        <v>0</v>
      </c>
      <c r="L114" s="55" t="n">
        <f aca="false">L55-L56-L57-L60-L59</f>
        <v>0</v>
      </c>
      <c r="M114" s="55" t="n">
        <f aca="false">M55-M56-M57-M60-M59</f>
        <v>0</v>
      </c>
      <c r="N114" s="55" t="n">
        <f aca="false">N55-N56-N57-N60-N59</f>
        <v>0</v>
      </c>
      <c r="O114" s="55" t="n">
        <f aca="false">O55-O56-O57-O60-O59</f>
        <v>0</v>
      </c>
      <c r="P114" s="55" t="n">
        <f aca="false">P55-P56-P57-P60-P59</f>
        <v>0</v>
      </c>
      <c r="Q114" s="55" t="n">
        <f aca="false">Q55-Q56-Q57-Q60-Q59</f>
        <v>0</v>
      </c>
      <c r="R114" s="55" t="n">
        <f aca="false">R55-R56-R57-R60-R59</f>
        <v>0</v>
      </c>
      <c r="S114" s="55" t="n">
        <f aca="false">S55-S56-S57-S60-S59</f>
        <v>0</v>
      </c>
      <c r="T114" s="55" t="n">
        <f aca="false">T55-T56-T57-T60-T59</f>
        <v>0</v>
      </c>
      <c r="U114" s="55" t="n">
        <f aca="false">U55-U56-U57-U60-U59</f>
        <v>0</v>
      </c>
      <c r="V114" s="55" t="n">
        <f aca="false">V55-V56-V57-V60-V59</f>
        <v>0</v>
      </c>
      <c r="W114" s="55" t="n">
        <f aca="false">W55-W56-W57-W60-W59</f>
        <v>0</v>
      </c>
      <c r="X114" s="55" t="n">
        <f aca="false">X55-X56-X57-X60-X59</f>
        <v>0</v>
      </c>
    </row>
    <row r="115" customFormat="false" ht="15.75" hidden="false" customHeight="false" outlineLevel="0" collapsed="false">
      <c r="C115" s="55"/>
    </row>
    <row r="116" customFormat="false" ht="15.75" hidden="false" customHeight="false" outlineLevel="0" collapsed="false">
      <c r="B116" s="0" t="s">
        <v>1047</v>
      </c>
      <c r="C116" s="11"/>
      <c r="D116" s="93" t="n">
        <v>11790000000</v>
      </c>
      <c r="E116" s="94" t="n">
        <v>12641000000</v>
      </c>
      <c r="F116" s="94" t="n">
        <v>13946000000</v>
      </c>
      <c r="G116" s="94" t="n">
        <v>14690000000</v>
      </c>
      <c r="H116" s="94" t="n">
        <v>15998000000</v>
      </c>
      <c r="I116" s="94" t="n">
        <v>17198000000</v>
      </c>
      <c r="J116" s="94" t="n">
        <v>19426000000</v>
      </c>
      <c r="K116" s="94" t="n">
        <v>21896000000</v>
      </c>
      <c r="L116" s="94" t="n">
        <v>24984000000</v>
      </c>
      <c r="M116" s="94" t="n">
        <v>24307000000</v>
      </c>
      <c r="N116" s="94" t="n">
        <v>24879000000</v>
      </c>
      <c r="O116" s="94" t="n">
        <v>25772000000</v>
      </c>
      <c r="P116" s="312" t="n">
        <v>25734000000</v>
      </c>
      <c r="Q116" s="312" t="n">
        <v>26282000000</v>
      </c>
      <c r="R116" s="312" t="n">
        <v>26779000000</v>
      </c>
      <c r="S116" s="312" t="n">
        <v>27381000000</v>
      </c>
      <c r="T116" s="312" t="n">
        <v>28336000000</v>
      </c>
      <c r="U116" s="312" t="n">
        <v>29445000000</v>
      </c>
      <c r="V116" s="312" t="n">
        <v>30797000000</v>
      </c>
      <c r="W116" s="312" t="n">
        <v>32221000000</v>
      </c>
      <c r="X116" s="312" t="n">
        <v>33799000000</v>
      </c>
    </row>
    <row r="117" customFormat="false" ht="15" hidden="false" customHeight="false" outlineLevel="0" collapsed="false">
      <c r="B117" s="0" t="s">
        <v>140</v>
      </c>
      <c r="C117" s="11"/>
      <c r="D117" s="313" t="n">
        <f aca="false">(D6/D116)*100</f>
        <v>45.824427480916</v>
      </c>
      <c r="E117" s="313" t="n">
        <f aca="false">(E6/E116)*100</f>
        <v>43.1168420219919</v>
      </c>
      <c r="F117" s="313" t="n">
        <f aca="false">(F6/F116)*100</f>
        <v>41.4799942635881</v>
      </c>
      <c r="G117" s="313" t="n">
        <f aca="false">(G6/G116)*100</f>
        <v>50.6</v>
      </c>
      <c r="H117" s="313" t="n">
        <f aca="false">(H6/H116)*100</f>
        <v>44.2</v>
      </c>
      <c r="I117" s="313" t="n">
        <f aca="false">(I6/I116)*100</f>
        <v>45.6</v>
      </c>
      <c r="J117" s="313" t="n">
        <f aca="false">(J6/J116)*100</f>
        <v>47.6</v>
      </c>
      <c r="K117" s="313" t="n">
        <f aca="false">(K6/K116)*100</f>
        <v>48.6</v>
      </c>
      <c r="L117" s="313" t="n">
        <f aca="false">(L6/L116)*100</f>
        <v>44.6765930195325</v>
      </c>
      <c r="M117" s="313" t="n">
        <f aca="false">(M6/M116)*100</f>
        <v>44.5151602419056</v>
      </c>
      <c r="N117" s="313" t="n">
        <f aca="false">(N6/N116)*100</f>
        <v>46.5</v>
      </c>
      <c r="O117" s="313" t="n">
        <f aca="false">(O6/O116)*100</f>
        <v>45.9</v>
      </c>
      <c r="P117" s="313" t="n">
        <f aca="false">(P6/P116)*100</f>
        <v>46.2905106085335</v>
      </c>
      <c r="Q117" s="313" t="n">
        <f aca="false">(Q6/Q116)*100</f>
        <v>45.2743322425995</v>
      </c>
      <c r="R117" s="313" t="n">
        <f aca="false">(R6/R116)*100</f>
        <v>45.8650435042384</v>
      </c>
      <c r="S117" s="313" t="n">
        <f aca="false">(S6/S116)*100</f>
        <v>46.4774843869837</v>
      </c>
      <c r="T117" s="313" t="n">
        <f aca="false">(T6/T116)*100</f>
        <v>47.496470920384</v>
      </c>
      <c r="U117" s="313" t="n">
        <f aca="false">(U6/U116)*100</f>
        <v>48.1949397181185</v>
      </c>
      <c r="V117" s="313" t="n">
        <f aca="false">(V6/V116)*100</f>
        <v>48.830730265935</v>
      </c>
      <c r="W117" s="313" t="n">
        <f aca="false">(W6/W116)*100</f>
        <v>49.9447565252475</v>
      </c>
      <c r="X117" s="313" t="n">
        <f aca="false">(X6/X116)*100</f>
        <v>50.8736944880026</v>
      </c>
    </row>
    <row r="118" customFormat="false" ht="15" hidden="false" customHeight="false" outlineLevel="0" collapsed="false">
      <c r="B118" s="0" t="s">
        <v>1048</v>
      </c>
      <c r="C118" s="11"/>
      <c r="D118" s="313" t="n">
        <f aca="false">(D22/D116)*100</f>
        <v>48.4580152671756</v>
      </c>
      <c r="E118" s="313" t="n">
        <f aca="false">(E22/E116)*100</f>
        <v>45.288347440867</v>
      </c>
      <c r="F118" s="313" t="n">
        <f aca="false">(F22/F116)*100</f>
        <v>44.9297289545389</v>
      </c>
      <c r="G118" s="313" t="n">
        <f aca="false">(G22/G116)*100</f>
        <v>52.2</v>
      </c>
      <c r="H118" s="313" t="n">
        <f aca="false">(H22/H116)*100</f>
        <v>44.7</v>
      </c>
      <c r="I118" s="313" t="n">
        <f aca="false">(I22/I116)*100</f>
        <v>44.8</v>
      </c>
      <c r="J118" s="313" t="n">
        <f aca="false">(J22/J116)*100</f>
        <v>45.3</v>
      </c>
      <c r="K118" s="313" t="n">
        <f aca="false">(K22/K116)*100</f>
        <v>48.8</v>
      </c>
      <c r="L118" s="313" t="n">
        <f aca="false">(L22/L116)*100</f>
        <v>52.9618956131924</v>
      </c>
      <c r="M118" s="313" t="n">
        <f aca="false">(M22/M116)*100</f>
        <v>49.9650306496071</v>
      </c>
      <c r="N118" s="313" t="n">
        <f aca="false">(N22/N116)*100</f>
        <v>50.7</v>
      </c>
      <c r="O118" s="313" t="n">
        <f aca="false">(O22/O116)*100</f>
        <v>48.7</v>
      </c>
      <c r="P118" s="313" t="n">
        <f aca="false">(P22/P116)*100</f>
        <v>49.1792958731639</v>
      </c>
      <c r="Q118" s="313" t="n">
        <f aca="false">(Q22/Q116)*100</f>
        <v>47.3266874667073</v>
      </c>
      <c r="R118" s="313" t="n">
        <f aca="false">(R22/R116)*100</f>
        <v>49.0137794540498</v>
      </c>
      <c r="S118" s="313" t="n">
        <f aca="false">(S22/S116)*100</f>
        <v>48.2663160585808</v>
      </c>
      <c r="T118" s="313" t="n">
        <f aca="false">(T22/T116)*100</f>
        <v>49.115965556183</v>
      </c>
      <c r="U118" s="313" t="n">
        <f aca="false">(U22/U116)*100</f>
        <v>49.5900832059773</v>
      </c>
      <c r="V118" s="313" t="n">
        <f aca="false">(V22/V116)*100</f>
        <v>49.7941357924473</v>
      </c>
      <c r="W118" s="313" t="n">
        <f aca="false">(W22/W116)*100</f>
        <v>50.5549176003228</v>
      </c>
      <c r="X118" s="313" t="n">
        <f aca="false">(X22/X116)*100</f>
        <v>51.0497351992663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Z6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X3" activeCellId="0" sqref="X3"/>
    </sheetView>
  </sheetViews>
  <sheetFormatPr defaultRowHeight="15"/>
  <cols>
    <col collapsed="false" hidden="false" max="1" min="1" style="0" width="34.0204081632653"/>
    <col collapsed="false" hidden="false" max="2" min="2" style="0" width="55.4795918367347"/>
    <col collapsed="false" hidden="false" max="3" min="3" style="0" width="24.5663265306122"/>
    <col collapsed="false" hidden="false" max="4" min="4" style="0" width="8.50510204081633"/>
    <col collapsed="false" hidden="false" max="5" min="5" style="0" width="13.3622448979592"/>
    <col collapsed="false" hidden="false" max="6" min="6" style="0" width="8.50510204081633"/>
    <col collapsed="false" hidden="false" max="10" min="7" style="0" width="17.8214285714286"/>
    <col collapsed="false" hidden="false" max="12" min="11" style="0" width="16.3316326530612"/>
    <col collapsed="false" hidden="false" max="13" min="13" style="0" width="17.1428571428571"/>
    <col collapsed="false" hidden="false" max="21" min="14" style="0" width="16.3316326530612"/>
    <col collapsed="false" hidden="false" max="25" min="22" style="0" width="8.50510204081633"/>
    <col collapsed="false" hidden="false" max="26" min="26" style="0" width="12.4183673469388"/>
    <col collapsed="false" hidden="false" max="1025" min="27" style="0" width="8.50510204081633"/>
  </cols>
  <sheetData>
    <row r="1" customFormat="false" ht="15" hidden="false" customHeight="false" outlineLevel="0" collapsed="false">
      <c r="A1" s="0" t="s">
        <v>1049</v>
      </c>
      <c r="B1" s="2" t="s">
        <v>1050</v>
      </c>
      <c r="C1" s="2"/>
      <c r="D1" s="3"/>
      <c r="E1" s="3"/>
      <c r="F1" s="3"/>
      <c r="G1" s="3"/>
      <c r="H1" s="3"/>
      <c r="I1" s="3"/>
      <c r="J1" s="3"/>
      <c r="K1" s="3"/>
      <c r="L1" s="3"/>
      <c r="M1" s="3"/>
      <c r="N1" s="4"/>
      <c r="O1" s="4"/>
      <c r="P1" s="4"/>
      <c r="Q1" s="5"/>
      <c r="R1" s="4"/>
      <c r="S1" s="4"/>
      <c r="T1" s="4"/>
      <c r="U1" s="4"/>
      <c r="V1" s="4"/>
      <c r="W1" s="4"/>
    </row>
    <row r="2" customFormat="false" ht="15" hidden="false" customHeight="false" outlineLevel="0" collapsed="false">
      <c r="B2" s="7" t="s">
        <v>1051</v>
      </c>
      <c r="C2" s="7"/>
      <c r="D2" s="4"/>
      <c r="E2" s="4"/>
      <c r="F2" s="4"/>
      <c r="G2" s="4"/>
      <c r="H2" s="4"/>
      <c r="I2" s="4"/>
      <c r="J2" s="4"/>
      <c r="K2" s="4"/>
      <c r="L2" s="4"/>
      <c r="M2" s="4"/>
      <c r="N2" s="4"/>
      <c r="O2" s="4"/>
      <c r="P2" s="4"/>
      <c r="Q2" s="8"/>
      <c r="R2" s="9"/>
      <c r="S2" s="10"/>
      <c r="T2" s="4"/>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row>
    <row r="5" customFormat="false" ht="15" hidden="false" customHeight="false" outlineLevel="0" collapsed="false">
      <c r="A5" s="0" t="s">
        <v>147</v>
      </c>
      <c r="B5" s="11" t="s">
        <v>27</v>
      </c>
      <c r="C5" s="11"/>
      <c r="D5" s="4" t="s">
        <v>28</v>
      </c>
      <c r="E5" s="4" t="s">
        <v>28</v>
      </c>
      <c r="F5" s="4" t="s">
        <v>28</v>
      </c>
      <c r="G5" s="4" t="s">
        <v>28</v>
      </c>
      <c r="H5" s="3" t="s">
        <v>29</v>
      </c>
      <c r="I5" s="3" t="s">
        <v>28</v>
      </c>
      <c r="J5" s="3" t="s">
        <v>28</v>
      </c>
      <c r="K5" s="3" t="s">
        <v>28</v>
      </c>
      <c r="L5" s="3" t="s">
        <v>28</v>
      </c>
      <c r="M5" s="4" t="s">
        <v>29</v>
      </c>
      <c r="N5" s="4" t="s">
        <v>28</v>
      </c>
      <c r="O5" s="4" t="s">
        <v>28</v>
      </c>
      <c r="P5" s="4" t="s">
        <v>31</v>
      </c>
      <c r="Q5" s="4" t="s">
        <v>31</v>
      </c>
      <c r="R5" s="4" t="s">
        <v>31</v>
      </c>
      <c r="S5" s="4" t="s">
        <v>31</v>
      </c>
      <c r="T5" s="4" t="s">
        <v>31</v>
      </c>
      <c r="U5" s="4" t="s">
        <v>31</v>
      </c>
      <c r="V5" s="4" t="s">
        <v>31</v>
      </c>
      <c r="W5" s="4" t="s">
        <v>31</v>
      </c>
    </row>
    <row r="6" s="13" customFormat="true" ht="16.5" hidden="false" customHeight="false" outlineLevel="0" collapsed="false">
      <c r="A6" s="32" t="s">
        <v>32</v>
      </c>
      <c r="B6" s="98" t="s">
        <v>590</v>
      </c>
      <c r="C6" s="32" t="s">
        <v>34</v>
      </c>
      <c r="D6" s="314"/>
      <c r="E6" s="314"/>
      <c r="F6" s="314"/>
      <c r="G6" s="100" t="n">
        <v>16197000000</v>
      </c>
      <c r="H6" s="100" t="n">
        <v>17957000000</v>
      </c>
      <c r="I6" s="100" t="n">
        <v>22267000000</v>
      </c>
      <c r="J6" s="100" t="n">
        <v>27287000000</v>
      </c>
      <c r="K6" s="16" t="n">
        <v>28629000000</v>
      </c>
      <c r="L6" s="102" t="n">
        <v>29563000000</v>
      </c>
      <c r="M6" s="102" t="n">
        <v>29023000000</v>
      </c>
      <c r="N6" s="102" t="n">
        <v>31210000000</v>
      </c>
      <c r="O6" s="102" t="n">
        <v>38487000000</v>
      </c>
      <c r="P6" s="102" t="n">
        <v>41658000000</v>
      </c>
      <c r="Q6" s="102" t="n">
        <v>45426000000</v>
      </c>
      <c r="R6" s="102" t="n">
        <v>50205000000</v>
      </c>
      <c r="S6" s="102" t="n">
        <v>52749000000</v>
      </c>
      <c r="T6" s="102" t="n">
        <v>53492000000</v>
      </c>
      <c r="U6" s="164" t="n">
        <f aca="false">U7+U22</f>
        <v>57050000000</v>
      </c>
    </row>
    <row r="7" customFormat="false" ht="16.5" hidden="false" customHeight="false" outlineLevel="0" collapsed="false">
      <c r="A7" s="30" t="s">
        <v>35</v>
      </c>
      <c r="B7" s="30" t="s">
        <v>591</v>
      </c>
      <c r="C7" s="20" t="s">
        <v>37</v>
      </c>
      <c r="D7" s="314"/>
      <c r="E7" s="314"/>
      <c r="F7" s="314"/>
      <c r="G7" s="100" t="n">
        <v>16136000000</v>
      </c>
      <c r="H7" s="100" t="n">
        <v>17609000000</v>
      </c>
      <c r="I7" s="100" t="n">
        <v>22154000000</v>
      </c>
      <c r="J7" s="100" t="n">
        <v>26840000000</v>
      </c>
      <c r="K7" s="16" t="n">
        <v>28052000000</v>
      </c>
      <c r="L7" s="16" t="n">
        <v>28941000000</v>
      </c>
      <c r="M7" s="16" t="n">
        <v>28254000000</v>
      </c>
      <c r="N7" s="16" t="n">
        <v>30881000000</v>
      </c>
      <c r="O7" s="16" t="n">
        <v>37954000000</v>
      </c>
      <c r="P7" s="16" t="n">
        <v>41554000000</v>
      </c>
      <c r="Q7" s="16" t="n">
        <v>44990000000</v>
      </c>
      <c r="R7" s="16" t="n">
        <v>49710000000</v>
      </c>
      <c r="S7" s="16" t="n">
        <v>52202000000</v>
      </c>
      <c r="T7" s="16" t="n">
        <v>52915000000</v>
      </c>
      <c r="U7" s="164" t="n">
        <f aca="false">U8+U15</f>
        <v>56473000000</v>
      </c>
      <c r="V7" s="4"/>
      <c r="W7" s="4"/>
    </row>
    <row r="8" customFormat="false" ht="16.5" hidden="false" customHeight="false" outlineLevel="0" collapsed="false">
      <c r="A8" s="19" t="s">
        <v>38</v>
      </c>
      <c r="B8" s="30" t="s">
        <v>293</v>
      </c>
      <c r="C8" s="49" t="s">
        <v>40</v>
      </c>
      <c r="D8" s="314"/>
      <c r="E8" s="314"/>
      <c r="F8" s="314"/>
      <c r="G8" s="100" t="n">
        <v>8362000000</v>
      </c>
      <c r="H8" s="100" t="n">
        <v>10072000000</v>
      </c>
      <c r="I8" s="100" t="n">
        <v>11980000000</v>
      </c>
      <c r="J8" s="100" t="n">
        <v>15917000000</v>
      </c>
      <c r="K8" s="16" t="n">
        <v>17267000000</v>
      </c>
      <c r="L8" s="16" t="n">
        <v>20455000000</v>
      </c>
      <c r="M8" s="16" t="n">
        <v>20045000000</v>
      </c>
      <c r="N8" s="16" t="n">
        <v>20505000000</v>
      </c>
      <c r="O8" s="16" t="n">
        <v>24847000000</v>
      </c>
      <c r="P8" s="16" t="n">
        <v>29787000000</v>
      </c>
      <c r="Q8" s="16" t="n">
        <v>31741000000</v>
      </c>
      <c r="R8" s="16" t="n">
        <v>35751000000</v>
      </c>
      <c r="S8" s="16" t="n">
        <v>36981000000</v>
      </c>
      <c r="T8" s="16" t="n">
        <v>36539000000</v>
      </c>
      <c r="U8" s="16" t="n">
        <v>40338000000</v>
      </c>
      <c r="V8" s="4"/>
      <c r="W8" s="4"/>
    </row>
    <row r="9" customFormat="false" ht="16.5" hidden="false" customHeight="false" outlineLevel="0" collapsed="false">
      <c r="A9" s="27" t="s">
        <v>592</v>
      </c>
      <c r="B9" s="29" t="s">
        <v>593</v>
      </c>
      <c r="C9" s="3" t="s">
        <v>43</v>
      </c>
      <c r="D9" s="19"/>
      <c r="E9" s="314"/>
      <c r="F9" s="314"/>
      <c r="G9" s="100" t="n">
        <v>4457000000</v>
      </c>
      <c r="H9" s="100" t="n">
        <v>4591000000</v>
      </c>
      <c r="I9" s="100" t="n">
        <v>5898000000</v>
      </c>
      <c r="J9" s="100" t="n">
        <v>6875000000</v>
      </c>
      <c r="K9" s="16" t="n">
        <v>6342000000</v>
      </c>
      <c r="L9" s="16" t="n">
        <v>8059000000</v>
      </c>
      <c r="M9" s="16" t="n">
        <v>7921000000</v>
      </c>
      <c r="N9" s="16" t="n">
        <v>9362000000</v>
      </c>
      <c r="O9" s="16" t="n">
        <v>11249000000</v>
      </c>
      <c r="P9" s="16" t="n">
        <v>9987000000</v>
      </c>
      <c r="Q9" s="16" t="n">
        <v>12997000000</v>
      </c>
      <c r="R9" s="16" t="n">
        <v>13728000000</v>
      </c>
      <c r="S9" s="16" t="n">
        <v>15081000000</v>
      </c>
      <c r="T9" s="16" t="n">
        <v>15985000000</v>
      </c>
      <c r="U9" s="16" t="n">
        <v>17699000000</v>
      </c>
      <c r="V9" s="4"/>
      <c r="W9" s="4"/>
    </row>
    <row r="10" customFormat="false" ht="16.5" hidden="false" customHeight="false" outlineLevel="0" collapsed="false">
      <c r="A10" s="105" t="s">
        <v>1052</v>
      </c>
      <c r="B10" s="105" t="s">
        <v>1052</v>
      </c>
      <c r="C10" s="0" t="s">
        <v>596</v>
      </c>
      <c r="D10" s="314"/>
      <c r="E10" s="314"/>
      <c r="F10" s="314"/>
      <c r="G10" s="100" t="n">
        <v>2378000000</v>
      </c>
      <c r="H10" s="100" t="n">
        <v>2509000000</v>
      </c>
      <c r="I10" s="100" t="n">
        <v>2895000000</v>
      </c>
      <c r="J10" s="100" t="n">
        <v>3803000000</v>
      </c>
      <c r="K10" s="16" t="n">
        <v>2448000000</v>
      </c>
      <c r="L10" s="16" t="n">
        <v>3451000000</v>
      </c>
      <c r="M10" s="16" t="n">
        <v>2360000000</v>
      </c>
      <c r="N10" s="16" t="n">
        <v>2949000000</v>
      </c>
      <c r="O10" s="16" t="n">
        <v>5136000000</v>
      </c>
      <c r="P10" s="16" t="n">
        <v>3262000000</v>
      </c>
      <c r="Q10" s="16" t="n">
        <v>4029000000</v>
      </c>
      <c r="R10" s="16" t="n">
        <v>4117000000</v>
      </c>
      <c r="S10" s="16" t="n">
        <v>4532000000</v>
      </c>
      <c r="T10" s="16" t="n">
        <v>4901000000</v>
      </c>
      <c r="U10" s="16" t="n">
        <v>5406000000</v>
      </c>
      <c r="V10" s="4"/>
      <c r="W10" s="4"/>
    </row>
    <row r="11" customFormat="false" ht="16.5" hidden="false" customHeight="false" outlineLevel="0" collapsed="false">
      <c r="A11" s="105" t="s">
        <v>1053</v>
      </c>
      <c r="B11" s="105" t="s">
        <v>1053</v>
      </c>
      <c r="C11" s="0" t="s">
        <v>596</v>
      </c>
      <c r="D11" s="19"/>
      <c r="E11" s="314"/>
      <c r="F11" s="314"/>
      <c r="G11" s="100" t="n">
        <v>2079000000</v>
      </c>
      <c r="H11" s="100" t="n">
        <v>2082000000</v>
      </c>
      <c r="I11" s="100" t="n">
        <v>3003000000</v>
      </c>
      <c r="J11" s="100" t="n">
        <v>3072000000</v>
      </c>
      <c r="K11" s="16" t="n">
        <v>3894000000</v>
      </c>
      <c r="L11" s="16" t="n">
        <v>4608000000</v>
      </c>
      <c r="M11" s="16" t="n">
        <v>5561000000</v>
      </c>
      <c r="N11" s="16" t="n">
        <v>6413000000</v>
      </c>
      <c r="O11" s="16" t="n">
        <v>6113000000</v>
      </c>
      <c r="P11" s="16" t="n">
        <v>6725000000</v>
      </c>
      <c r="Q11" s="16" t="n">
        <v>8968000000</v>
      </c>
      <c r="R11" s="16" t="n">
        <v>9611000000</v>
      </c>
      <c r="S11" s="16" t="n">
        <v>10549000000</v>
      </c>
      <c r="T11" s="16" t="n">
        <v>11084000000</v>
      </c>
      <c r="U11" s="16" t="n">
        <v>12292000000</v>
      </c>
      <c r="V11" s="4"/>
      <c r="W11" s="4"/>
    </row>
    <row r="12" customFormat="false" ht="16.5" hidden="false" customHeight="false" outlineLevel="0" collapsed="false">
      <c r="A12" s="27" t="s">
        <v>46</v>
      </c>
      <c r="B12" s="29" t="s">
        <v>298</v>
      </c>
      <c r="C12" s="3" t="s">
        <v>43</v>
      </c>
      <c r="D12" s="19"/>
      <c r="E12" s="314"/>
      <c r="F12" s="314"/>
      <c r="G12" s="100" t="n">
        <v>1573000000</v>
      </c>
      <c r="H12" s="100" t="n">
        <v>2116000000</v>
      </c>
      <c r="I12" s="100" t="n">
        <v>1979000000</v>
      </c>
      <c r="J12" s="100" t="n">
        <v>2246000000</v>
      </c>
      <c r="K12" s="16" t="n">
        <v>2852000000</v>
      </c>
      <c r="L12" s="16" t="n">
        <v>4377000000</v>
      </c>
      <c r="M12" s="16" t="n">
        <v>3943000000</v>
      </c>
      <c r="N12" s="16" t="n">
        <v>4638000000</v>
      </c>
      <c r="O12" s="16" t="n">
        <v>4851000000</v>
      </c>
      <c r="P12" s="16" t="n">
        <v>5283000000</v>
      </c>
      <c r="Q12" s="16" t="n">
        <v>4747000000</v>
      </c>
      <c r="R12" s="16" t="n">
        <v>6050000000</v>
      </c>
      <c r="S12" s="16" t="n">
        <v>6707000000</v>
      </c>
      <c r="T12" s="16" t="n">
        <v>7117000000</v>
      </c>
      <c r="U12" s="16" t="n">
        <v>7893000000</v>
      </c>
      <c r="V12" s="4"/>
      <c r="W12" s="4"/>
    </row>
    <row r="13" customFormat="false" ht="16.5" hidden="false" customHeight="false" outlineLevel="0" collapsed="false">
      <c r="A13" s="27" t="s">
        <v>1054</v>
      </c>
      <c r="B13" s="29" t="s">
        <v>1055</v>
      </c>
      <c r="C13" s="3" t="s">
        <v>43</v>
      </c>
      <c r="D13" s="19"/>
      <c r="E13" s="314"/>
      <c r="F13" s="314"/>
      <c r="G13" s="100" t="n">
        <v>2246000000</v>
      </c>
      <c r="H13" s="100" t="n">
        <v>3227000000</v>
      </c>
      <c r="I13" s="100" t="n">
        <v>3930000000</v>
      </c>
      <c r="J13" s="100" t="n">
        <v>6610000000</v>
      </c>
      <c r="K13" s="16" t="n">
        <v>7835000000</v>
      </c>
      <c r="L13" s="16" t="n">
        <v>7750000000</v>
      </c>
      <c r="M13" s="16" t="n">
        <v>7931000000</v>
      </c>
      <c r="N13" s="16" t="n">
        <v>6207000000</v>
      </c>
      <c r="O13" s="16" t="n">
        <v>8424000000</v>
      </c>
      <c r="P13" s="16" t="n">
        <v>14216000000</v>
      </c>
      <c r="Q13" s="16" t="n">
        <v>13683000000</v>
      </c>
      <c r="R13" s="16" t="n">
        <v>15973000000</v>
      </c>
      <c r="S13" s="16" t="n">
        <v>15193000000</v>
      </c>
      <c r="T13" s="16" t="n">
        <v>13437000000</v>
      </c>
      <c r="U13" s="16" t="n">
        <v>14747000000</v>
      </c>
      <c r="V13" s="4"/>
      <c r="W13" s="4"/>
    </row>
    <row r="14" customFormat="false" ht="16.5" hidden="false" customHeight="false" outlineLevel="0" collapsed="false">
      <c r="A14" s="29" t="s">
        <v>49</v>
      </c>
      <c r="B14" s="29" t="s">
        <v>49</v>
      </c>
      <c r="C14" s="3" t="s">
        <v>43</v>
      </c>
      <c r="D14" s="19"/>
      <c r="E14" s="314"/>
      <c r="F14" s="314"/>
      <c r="G14" s="100" t="n">
        <v>86000000</v>
      </c>
      <c r="H14" s="100" t="n">
        <v>139000000</v>
      </c>
      <c r="I14" s="100" t="n">
        <v>173000000</v>
      </c>
      <c r="J14" s="100" t="n">
        <v>185000000</v>
      </c>
      <c r="K14" s="16" t="n">
        <v>238000000</v>
      </c>
      <c r="L14" s="16" t="n">
        <v>268000000</v>
      </c>
      <c r="M14" s="16" t="n">
        <v>250000000</v>
      </c>
      <c r="N14" s="16" t="n">
        <v>298000000</v>
      </c>
      <c r="O14" s="16" t="n">
        <v>323000000</v>
      </c>
      <c r="P14" s="16" t="n">
        <v>301000000</v>
      </c>
      <c r="Q14" s="16" t="n">
        <v>314000000</v>
      </c>
      <c r="R14" s="16" t="n">
        <v>0</v>
      </c>
      <c r="S14" s="16" t="n">
        <v>0</v>
      </c>
      <c r="T14" s="16" t="n">
        <v>0</v>
      </c>
      <c r="U14" s="16" t="n">
        <v>0</v>
      </c>
      <c r="V14" s="4"/>
      <c r="W14" s="4"/>
    </row>
    <row r="15" customFormat="false" ht="16.5" hidden="false" customHeight="false" outlineLevel="0" collapsed="false">
      <c r="A15" s="19" t="s">
        <v>50</v>
      </c>
      <c r="B15" s="30" t="s">
        <v>1056</v>
      </c>
      <c r="C15" s="49" t="s">
        <v>40</v>
      </c>
      <c r="D15" s="19"/>
      <c r="E15" s="314"/>
      <c r="F15" s="314"/>
      <c r="G15" s="100" t="n">
        <v>7774000000</v>
      </c>
      <c r="H15" s="100" t="n">
        <v>7537000000</v>
      </c>
      <c r="I15" s="100" t="n">
        <v>10174000000</v>
      </c>
      <c r="J15" s="100" t="n">
        <v>10923000000</v>
      </c>
      <c r="K15" s="16" t="n">
        <v>10785000000</v>
      </c>
      <c r="L15" s="16" t="n">
        <v>8486000000</v>
      </c>
      <c r="M15" s="16" t="n">
        <v>8209000000</v>
      </c>
      <c r="N15" s="16" t="n">
        <v>10375000000</v>
      </c>
      <c r="O15" s="16" t="n">
        <v>13107000000</v>
      </c>
      <c r="P15" s="16" t="n">
        <v>11767000000</v>
      </c>
      <c r="Q15" s="16" t="n">
        <v>13249000000</v>
      </c>
      <c r="R15" s="16" t="n">
        <v>13959000000</v>
      </c>
      <c r="S15" s="16" t="n">
        <v>15221000000</v>
      </c>
      <c r="T15" s="16" t="n">
        <v>16376000000</v>
      </c>
      <c r="U15" s="164" t="n">
        <f aca="false">U16+U17+U18+U20+U21</f>
        <v>16135000000</v>
      </c>
      <c r="V15" s="4"/>
      <c r="W15" s="4"/>
    </row>
    <row r="16" customFormat="false" ht="16.5" hidden="false" customHeight="false" outlineLevel="0" collapsed="false">
      <c r="A16" s="27" t="s">
        <v>1057</v>
      </c>
      <c r="B16" s="29" t="s">
        <v>1058</v>
      </c>
      <c r="C16" s="49" t="s">
        <v>182</v>
      </c>
      <c r="D16" s="19"/>
      <c r="E16" s="314"/>
      <c r="F16" s="314"/>
      <c r="G16" s="100" t="n">
        <v>5785000000</v>
      </c>
      <c r="H16" s="100" t="n">
        <v>6173000000</v>
      </c>
      <c r="I16" s="100" t="n">
        <v>8150000000</v>
      </c>
      <c r="J16" s="100" t="n">
        <v>9312000000</v>
      </c>
      <c r="K16" s="16" t="n">
        <v>8564000000</v>
      </c>
      <c r="L16" s="16" t="n">
        <v>6731000000</v>
      </c>
      <c r="M16" s="16" t="n">
        <v>6729000000</v>
      </c>
      <c r="N16" s="16" t="n">
        <v>9111000000</v>
      </c>
      <c r="O16" s="16" t="n">
        <v>10687000000</v>
      </c>
      <c r="P16" s="16" t="n">
        <v>8814000000</v>
      </c>
      <c r="Q16" s="16" t="n">
        <v>9225000000</v>
      </c>
      <c r="R16" s="16" t="n">
        <v>11124000000</v>
      </c>
      <c r="S16" s="16" t="n">
        <v>12247000000</v>
      </c>
      <c r="T16" s="16" t="n">
        <v>13242000000</v>
      </c>
      <c r="U16" s="16" t="n">
        <v>12738000000</v>
      </c>
      <c r="V16" s="4"/>
      <c r="W16" s="4"/>
    </row>
    <row r="17" customFormat="false" ht="16.5" hidden="false" customHeight="false" outlineLevel="0" collapsed="false">
      <c r="A17" s="29" t="s">
        <v>87</v>
      </c>
      <c r="B17" s="29" t="s">
        <v>87</v>
      </c>
      <c r="C17" s="49" t="s">
        <v>182</v>
      </c>
      <c r="D17" s="19"/>
      <c r="E17" s="314"/>
      <c r="F17" s="314"/>
      <c r="G17" s="100" t="n">
        <v>208000000</v>
      </c>
      <c r="H17" s="100" t="n">
        <v>-97000000</v>
      </c>
      <c r="I17" s="100" t="n">
        <v>97000000</v>
      </c>
      <c r="J17" s="100" t="n">
        <v>59000000</v>
      </c>
      <c r="K17" s="16" t="n">
        <v>67000000</v>
      </c>
      <c r="L17" s="16" t="n">
        <v>52000000</v>
      </c>
      <c r="M17" s="16" t="n">
        <v>32000000</v>
      </c>
      <c r="N17" s="16" t="n">
        <v>37000000</v>
      </c>
      <c r="O17" s="16" t="n">
        <v>31000000</v>
      </c>
      <c r="P17" s="16" t="n">
        <v>38000000</v>
      </c>
      <c r="Q17" s="16" t="n">
        <v>42000000</v>
      </c>
      <c r="R17" s="16" t="n">
        <v>42000000</v>
      </c>
      <c r="S17" s="16" t="n">
        <v>42000000</v>
      </c>
      <c r="T17" s="16" t="n">
        <v>42000000</v>
      </c>
      <c r="U17" s="16" t="n">
        <v>46000000</v>
      </c>
      <c r="V17" s="4"/>
      <c r="W17" s="4"/>
    </row>
    <row r="18" customFormat="false" ht="16.5" hidden="false" customHeight="false" outlineLevel="0" collapsed="false">
      <c r="A18" s="141" t="s">
        <v>1059</v>
      </c>
      <c r="B18" s="315" t="s">
        <v>1060</v>
      </c>
      <c r="C18" s="49" t="s">
        <v>182</v>
      </c>
      <c r="D18" s="19"/>
      <c r="E18" s="314"/>
      <c r="F18" s="314"/>
      <c r="G18" s="100" t="n">
        <f aca="false">G19-G20</f>
        <v>293000000</v>
      </c>
      <c r="H18" s="100" t="n">
        <f aca="false">H19-H20</f>
        <v>182000000</v>
      </c>
      <c r="I18" s="100" t="n">
        <f aca="false">I19-I20</f>
        <v>228000000</v>
      </c>
      <c r="J18" s="100" t="n">
        <f aca="false">J19-J20</f>
        <v>81000000</v>
      </c>
      <c r="K18" s="100" t="n">
        <f aca="false">K19-K20</f>
        <v>219000000</v>
      </c>
      <c r="L18" s="16" t="n">
        <f aca="false">L19</f>
        <v>-202000000</v>
      </c>
      <c r="M18" s="16" t="n">
        <f aca="false">M19</f>
        <v>211000000</v>
      </c>
      <c r="N18" s="16" t="n">
        <f aca="false">N19</f>
        <v>131000000</v>
      </c>
      <c r="O18" s="16" t="n">
        <f aca="false">O19</f>
        <v>158000000</v>
      </c>
      <c r="P18" s="16" t="n">
        <f aca="false">P19</f>
        <v>116000000</v>
      </c>
      <c r="Q18" s="16" t="n">
        <f aca="false">Q19</f>
        <v>211000000</v>
      </c>
      <c r="R18" s="16" t="n">
        <f aca="false">R19</f>
        <v>211000000</v>
      </c>
      <c r="S18" s="16" t="n">
        <f aca="false">S19</f>
        <v>211000000</v>
      </c>
      <c r="T18" s="16" t="n">
        <f aca="false">T19</f>
        <v>211000000</v>
      </c>
      <c r="U18" s="16" t="n">
        <f aca="false">U19</f>
        <v>223000000</v>
      </c>
      <c r="V18" s="4"/>
      <c r="W18" s="4"/>
    </row>
    <row r="19" customFormat="false" ht="16.5" hidden="false" customHeight="false" outlineLevel="0" collapsed="false">
      <c r="B19" s="29" t="s">
        <v>1061</v>
      </c>
      <c r="C19" s="49"/>
      <c r="D19" s="19"/>
      <c r="E19" s="314"/>
      <c r="F19" s="314"/>
      <c r="G19" s="100" t="n">
        <v>1048000000</v>
      </c>
      <c r="H19" s="100" t="n">
        <v>570000000</v>
      </c>
      <c r="I19" s="100" t="n">
        <v>969000000</v>
      </c>
      <c r="J19" s="100" t="n">
        <v>631000000</v>
      </c>
      <c r="K19" s="16" t="n">
        <v>1125000000</v>
      </c>
      <c r="L19" s="16" t="n">
        <v>-202000000</v>
      </c>
      <c r="M19" s="16" t="n">
        <v>211000000</v>
      </c>
      <c r="N19" s="16" t="n">
        <v>131000000</v>
      </c>
      <c r="O19" s="16" t="n">
        <v>158000000</v>
      </c>
      <c r="P19" s="16" t="n">
        <v>116000000</v>
      </c>
      <c r="Q19" s="16" t="n">
        <v>211000000</v>
      </c>
      <c r="R19" s="16" t="n">
        <v>211000000</v>
      </c>
      <c r="S19" s="16" t="n">
        <v>211000000</v>
      </c>
      <c r="T19" s="16" t="n">
        <v>211000000</v>
      </c>
      <c r="U19" s="16" t="n">
        <v>223000000</v>
      </c>
      <c r="V19" s="4"/>
      <c r="W19" s="4"/>
    </row>
    <row r="20" customFormat="false" ht="16.5" hidden="false" customHeight="false" outlineLevel="0" collapsed="false">
      <c r="A20" s="27" t="s">
        <v>1062</v>
      </c>
      <c r="B20" s="316" t="s">
        <v>1063</v>
      </c>
      <c r="C20" s="49" t="s">
        <v>182</v>
      </c>
      <c r="D20" s="19"/>
      <c r="E20" s="314"/>
      <c r="F20" s="314"/>
      <c r="G20" s="100" t="n">
        <v>755000000</v>
      </c>
      <c r="H20" s="100" t="n">
        <v>388000000</v>
      </c>
      <c r="I20" s="100" t="n">
        <v>741000000</v>
      </c>
      <c r="J20" s="100" t="n">
        <v>550000000</v>
      </c>
      <c r="K20" s="16" t="n">
        <v>906000000</v>
      </c>
      <c r="L20" s="16" t="n">
        <v>856000000</v>
      </c>
      <c r="M20" s="16" t="n">
        <v>0</v>
      </c>
      <c r="N20" s="16" t="n">
        <v>0</v>
      </c>
      <c r="O20" s="16" t="n">
        <v>864000000</v>
      </c>
      <c r="P20" s="16" t="n">
        <v>1490000000</v>
      </c>
      <c r="Q20" s="16" t="n">
        <v>1904000000</v>
      </c>
      <c r="R20" s="16" t="n">
        <v>899000000</v>
      </c>
      <c r="S20" s="16" t="n">
        <v>935000000</v>
      </c>
      <c r="T20" s="16" t="n">
        <v>972000000</v>
      </c>
      <c r="U20" s="16" t="n">
        <v>1011000000</v>
      </c>
      <c r="V20" s="4"/>
      <c r="W20" s="4"/>
    </row>
    <row r="21" customFormat="false" ht="16.5" hidden="false" customHeight="false" outlineLevel="0" collapsed="false">
      <c r="A21" s="27" t="s">
        <v>1064</v>
      </c>
      <c r="B21" s="29" t="s">
        <v>1065</v>
      </c>
      <c r="C21" s="49" t="s">
        <v>182</v>
      </c>
      <c r="D21" s="19"/>
      <c r="E21" s="314"/>
      <c r="F21" s="314"/>
      <c r="G21" s="100" t="n">
        <v>733000000</v>
      </c>
      <c r="H21" s="100" t="n">
        <v>891000000</v>
      </c>
      <c r="I21" s="100" t="n">
        <v>958000000</v>
      </c>
      <c r="J21" s="100" t="n">
        <v>921000000</v>
      </c>
      <c r="K21" s="16" t="n">
        <v>1029000000</v>
      </c>
      <c r="L21" s="16" t="n">
        <v>1049000000</v>
      </c>
      <c r="M21" s="16" t="n">
        <v>1237000000</v>
      </c>
      <c r="N21" s="16" t="n">
        <v>1097000000</v>
      </c>
      <c r="O21" s="16" t="n">
        <v>1367000000</v>
      </c>
      <c r="P21" s="16" t="n">
        <v>1308000000</v>
      </c>
      <c r="Q21" s="16" t="n">
        <v>1867000000</v>
      </c>
      <c r="R21" s="16" t="n">
        <v>1683000000</v>
      </c>
      <c r="S21" s="16" t="n">
        <v>1786000000</v>
      </c>
      <c r="T21" s="16" t="n">
        <v>1909000000</v>
      </c>
      <c r="U21" s="16" t="n">
        <v>2117000000</v>
      </c>
      <c r="V21" s="4"/>
      <c r="W21" s="4"/>
    </row>
    <row r="22" s="13" customFormat="true" ht="16.5" hidden="false" customHeight="false" outlineLevel="0" collapsed="false">
      <c r="A22" s="98" t="s">
        <v>52</v>
      </c>
      <c r="B22" s="98" t="s">
        <v>52</v>
      </c>
      <c r="C22" s="20" t="s">
        <v>37</v>
      </c>
      <c r="D22" s="32"/>
      <c r="G22" s="110" t="n">
        <v>61000000</v>
      </c>
      <c r="H22" s="110" t="n">
        <v>348000000</v>
      </c>
      <c r="I22" s="110" t="n">
        <v>113000000</v>
      </c>
      <c r="J22" s="110" t="n">
        <v>448000000</v>
      </c>
      <c r="K22" s="102" t="n">
        <v>577000000</v>
      </c>
      <c r="L22" s="102" t="n">
        <v>623000000</v>
      </c>
      <c r="M22" s="102" t="n">
        <v>769000000</v>
      </c>
      <c r="N22" s="102" t="n">
        <v>329000000</v>
      </c>
      <c r="O22" s="102" t="n">
        <v>533000000</v>
      </c>
      <c r="P22" s="102" t="n">
        <v>104000000</v>
      </c>
      <c r="Q22" s="102" t="n">
        <v>436000000</v>
      </c>
      <c r="R22" s="102" t="n">
        <v>495000000</v>
      </c>
      <c r="S22" s="102" t="n">
        <v>547000000</v>
      </c>
      <c r="T22" s="102" t="n">
        <v>577000000</v>
      </c>
      <c r="U22" s="102" t="n">
        <v>577000000</v>
      </c>
    </row>
    <row r="23" customFormat="false" ht="16.5" hidden="false" customHeight="false" outlineLevel="0" collapsed="false">
      <c r="A23" s="32" t="s">
        <v>68</v>
      </c>
      <c r="B23" s="98" t="s">
        <v>1066</v>
      </c>
      <c r="C23" s="32" t="s">
        <v>34</v>
      </c>
      <c r="D23" s="32"/>
      <c r="G23" s="100" t="n">
        <v>16276000000</v>
      </c>
      <c r="H23" s="100" t="n">
        <v>17383000000</v>
      </c>
      <c r="I23" s="100" t="n">
        <v>17632000000</v>
      </c>
      <c r="J23" s="100" t="n">
        <v>19694000000</v>
      </c>
      <c r="K23" s="16" t="n">
        <v>24822000000</v>
      </c>
      <c r="L23" s="102" t="n">
        <v>35150000000</v>
      </c>
      <c r="M23" s="102" t="n">
        <v>39490000000</v>
      </c>
      <c r="N23" s="102" t="n">
        <v>38417000000</v>
      </c>
      <c r="O23" s="102" t="n">
        <v>38668000000</v>
      </c>
      <c r="P23" s="102" t="n">
        <v>40736000000</v>
      </c>
      <c r="Q23" s="102" t="n">
        <v>45040000000</v>
      </c>
      <c r="R23" s="102" t="n">
        <v>48857000000</v>
      </c>
      <c r="S23" s="102" t="n">
        <v>49682000000</v>
      </c>
      <c r="T23" s="102" t="n">
        <v>50240000000</v>
      </c>
      <c r="U23" s="102" t="n">
        <v>53026000000</v>
      </c>
    </row>
    <row r="24" customFormat="false" ht="16.5" hidden="false" customHeight="false" outlineLevel="0" collapsed="false">
      <c r="A24" s="19" t="s">
        <v>70</v>
      </c>
      <c r="B24" s="30" t="s">
        <v>310</v>
      </c>
      <c r="C24" s="49" t="s">
        <v>191</v>
      </c>
      <c r="D24" s="19"/>
      <c r="E24" s="314"/>
      <c r="F24" s="314"/>
      <c r="G24" s="100" t="n">
        <v>12935000000</v>
      </c>
      <c r="H24" s="100" t="n">
        <v>13765000000</v>
      </c>
      <c r="I24" s="100" t="n">
        <v>14155000000</v>
      </c>
      <c r="J24" s="100" t="n">
        <v>15969000000</v>
      </c>
      <c r="K24" s="16" t="n">
        <v>18579000000</v>
      </c>
      <c r="L24" s="16" t="n">
        <v>23889000000</v>
      </c>
      <c r="M24" s="16" t="n">
        <v>25732000000</v>
      </c>
      <c r="N24" s="16" t="n">
        <v>27089000000</v>
      </c>
      <c r="O24" s="16" t="n">
        <v>28836000000</v>
      </c>
      <c r="P24" s="16" t="n">
        <v>32106000000</v>
      </c>
      <c r="Q24" s="16" t="n">
        <v>32977000000</v>
      </c>
      <c r="R24" s="16" t="n">
        <v>36693000000</v>
      </c>
      <c r="S24" s="16" t="n">
        <v>37737000000</v>
      </c>
      <c r="T24" s="16" t="n">
        <v>38641000000</v>
      </c>
      <c r="U24" s="16" t="n">
        <v>40700000000</v>
      </c>
      <c r="V24" s="4"/>
      <c r="W24" s="4"/>
    </row>
    <row r="25" customFormat="false" ht="16.5" hidden="false" customHeight="false" outlineLevel="0" collapsed="false">
      <c r="A25" s="27" t="s">
        <v>1067</v>
      </c>
      <c r="B25" s="29" t="s">
        <v>76</v>
      </c>
      <c r="C25" s="49" t="s">
        <v>194</v>
      </c>
      <c r="D25" s="19"/>
      <c r="E25" s="314"/>
      <c r="F25" s="314"/>
      <c r="G25" s="100" t="n">
        <v>4142000000</v>
      </c>
      <c r="H25" s="100" t="n">
        <v>5129000000</v>
      </c>
      <c r="I25" s="100" t="n">
        <v>5216000000</v>
      </c>
      <c r="J25" s="100" t="n">
        <v>5841000000</v>
      </c>
      <c r="K25" s="16" t="n">
        <v>6850000000</v>
      </c>
      <c r="L25" s="16" t="n">
        <v>8701000000</v>
      </c>
      <c r="M25" s="16" t="n">
        <v>9252000000</v>
      </c>
      <c r="N25" s="16" t="n">
        <v>11899000000</v>
      </c>
      <c r="O25" s="16" t="n">
        <v>12941000000</v>
      </c>
      <c r="P25" s="16" t="n">
        <v>14548000000</v>
      </c>
      <c r="Q25" s="16" t="n">
        <v>15128000000</v>
      </c>
      <c r="R25" s="16" t="n">
        <v>15749000000</v>
      </c>
      <c r="S25" s="16" t="n">
        <v>17072000000</v>
      </c>
      <c r="T25" s="16" t="n">
        <v>17487000000</v>
      </c>
      <c r="U25" s="16" t="n">
        <v>18414000000</v>
      </c>
      <c r="V25" s="4"/>
      <c r="W25" s="4"/>
    </row>
    <row r="26" customFormat="false" ht="16.5" hidden="false" customHeight="false" outlineLevel="0" collapsed="false">
      <c r="A26" s="29" t="s">
        <v>87</v>
      </c>
      <c r="B26" s="29" t="s">
        <v>87</v>
      </c>
      <c r="C26" s="49" t="s">
        <v>194</v>
      </c>
      <c r="D26" s="19"/>
      <c r="E26" s="314"/>
      <c r="F26" s="314"/>
      <c r="G26" s="100" t="n">
        <v>193000000</v>
      </c>
      <c r="H26" s="100" t="n">
        <v>315000000</v>
      </c>
      <c r="I26" s="100" t="n">
        <v>318000000</v>
      </c>
      <c r="J26" s="100" t="n">
        <v>236000000</v>
      </c>
      <c r="K26" s="16" t="n">
        <v>248000000</v>
      </c>
      <c r="L26" s="16" t="n">
        <v>282000000</v>
      </c>
      <c r="M26" s="16" t="n">
        <v>370000000</v>
      </c>
      <c r="N26" s="16" t="n">
        <v>524000000</v>
      </c>
      <c r="O26" s="16" t="n">
        <v>587000000</v>
      </c>
      <c r="P26" s="16" t="n">
        <v>672000000</v>
      </c>
      <c r="Q26" s="16" t="n">
        <v>778000000</v>
      </c>
      <c r="R26" s="16" t="n">
        <v>907000000</v>
      </c>
      <c r="S26" s="16" t="n">
        <v>984000000</v>
      </c>
      <c r="T26" s="16" t="n">
        <v>1013000000</v>
      </c>
      <c r="U26" s="16" t="n">
        <v>876000000</v>
      </c>
      <c r="V26" s="4"/>
      <c r="W26" s="4"/>
    </row>
    <row r="27" customFormat="false" ht="16.5" hidden="false" customHeight="false" outlineLevel="0" collapsed="false">
      <c r="A27" s="29" t="s">
        <v>49</v>
      </c>
      <c r="B27" s="29" t="s">
        <v>49</v>
      </c>
      <c r="C27" s="49" t="s">
        <v>194</v>
      </c>
      <c r="D27" s="19"/>
      <c r="E27" s="314"/>
      <c r="F27" s="314"/>
      <c r="G27" s="100" t="n">
        <v>8600000000</v>
      </c>
      <c r="H27" s="100" t="n">
        <v>8322000000</v>
      </c>
      <c r="I27" s="100" t="n">
        <v>8621000000</v>
      </c>
      <c r="J27" s="100" t="n">
        <v>9892000000</v>
      </c>
      <c r="K27" s="16" t="n">
        <v>11480000000</v>
      </c>
      <c r="L27" s="16" t="n">
        <v>14906000000</v>
      </c>
      <c r="M27" s="16" t="n">
        <v>16110000000</v>
      </c>
      <c r="N27" s="16" t="n">
        <v>14667000000</v>
      </c>
      <c r="O27" s="16" t="n">
        <v>15308000000</v>
      </c>
      <c r="P27" s="16" t="n">
        <v>16886000000</v>
      </c>
      <c r="Q27" s="16" t="n">
        <v>17071000000</v>
      </c>
      <c r="R27" s="16" t="n">
        <v>20037000000</v>
      </c>
      <c r="S27" s="16" t="n">
        <v>19681000000</v>
      </c>
      <c r="T27" s="16" t="n">
        <v>20141000000</v>
      </c>
      <c r="U27" s="16" t="n">
        <v>21410000000</v>
      </c>
      <c r="V27" s="4"/>
      <c r="W27" s="4"/>
      <c r="Z27" s="55"/>
    </row>
    <row r="28" customFormat="false" ht="16.5" hidden="false" customHeight="false" outlineLevel="0" collapsed="false">
      <c r="B28" s="180" t="s">
        <v>1068</v>
      </c>
      <c r="C28" s="49"/>
      <c r="D28" s="19"/>
      <c r="E28" s="314"/>
      <c r="F28" s="314"/>
      <c r="G28" s="100" t="n">
        <v>4270000000</v>
      </c>
      <c r="H28" s="100" t="n">
        <v>3794000000</v>
      </c>
      <c r="I28" s="100" t="n">
        <v>3538000000</v>
      </c>
      <c r="J28" s="100" t="n">
        <v>4391000000</v>
      </c>
      <c r="K28" s="16" t="n">
        <v>4869000000</v>
      </c>
      <c r="L28" s="16" t="n">
        <v>7058000000</v>
      </c>
      <c r="M28" s="16" t="n">
        <v>8106000000</v>
      </c>
      <c r="N28" s="16" t="n">
        <v>8348000000</v>
      </c>
      <c r="O28" s="16" t="n">
        <v>7192000000</v>
      </c>
      <c r="P28" s="16" t="n">
        <v>8088000000</v>
      </c>
      <c r="Q28" s="16" t="n">
        <v>8350000000</v>
      </c>
      <c r="R28" s="16" t="n">
        <v>9809000000</v>
      </c>
      <c r="S28" s="16" t="n">
        <v>9956000000</v>
      </c>
      <c r="T28" s="16" t="n">
        <v>10105000000</v>
      </c>
      <c r="U28" s="16" t="n">
        <v>10742000000</v>
      </c>
      <c r="V28" s="4"/>
      <c r="W28" s="4"/>
    </row>
    <row r="29" customFormat="false" ht="16.5" hidden="false" customHeight="false" outlineLevel="0" collapsed="false">
      <c r="A29" s="19" t="s">
        <v>227</v>
      </c>
      <c r="B29" s="30" t="s">
        <v>320</v>
      </c>
      <c r="C29" s="49" t="s">
        <v>191</v>
      </c>
      <c r="D29" s="19"/>
      <c r="E29" s="314"/>
      <c r="F29" s="314"/>
      <c r="G29" s="100" t="n">
        <v>4256000000</v>
      </c>
      <c r="H29" s="100" t="n">
        <v>3910000000</v>
      </c>
      <c r="I29" s="100" t="n">
        <v>3784000000</v>
      </c>
      <c r="J29" s="100" t="n">
        <v>3997000000</v>
      </c>
      <c r="K29" s="16" t="n">
        <v>6548000000</v>
      </c>
      <c r="L29" s="16" t="n">
        <v>11458000000</v>
      </c>
      <c r="M29" s="16" t="n">
        <v>13006000000</v>
      </c>
      <c r="N29" s="16" t="n">
        <v>11372000000</v>
      </c>
      <c r="O29" s="16" t="n">
        <v>9956000000</v>
      </c>
      <c r="P29" s="16" t="n">
        <v>8280000000</v>
      </c>
      <c r="Q29" s="16" t="n">
        <v>12118000000</v>
      </c>
      <c r="R29" s="16" t="n">
        <v>12240000000</v>
      </c>
      <c r="S29" s="16" t="n">
        <v>12044000000</v>
      </c>
      <c r="T29" s="16" t="n">
        <v>11738000000</v>
      </c>
      <c r="U29" s="16" t="n">
        <v>12478000000</v>
      </c>
      <c r="V29" s="4"/>
      <c r="W29" s="4"/>
    </row>
    <row r="30" customFormat="false" ht="16.5" hidden="false" customHeight="false" outlineLevel="0" collapsed="false">
      <c r="A30" s="19" t="s">
        <v>575</v>
      </c>
      <c r="B30" s="30" t="s">
        <v>1069</v>
      </c>
      <c r="C30" s="49" t="s">
        <v>191</v>
      </c>
      <c r="D30" s="19"/>
      <c r="E30" s="314"/>
      <c r="F30" s="314"/>
      <c r="G30" s="100" t="n">
        <v>-916000000</v>
      </c>
      <c r="H30" s="100" t="n">
        <v>-293000000</v>
      </c>
      <c r="I30" s="100" t="n">
        <v>-306000000</v>
      </c>
      <c r="J30" s="100" t="n">
        <v>-272000000</v>
      </c>
      <c r="K30" s="16" t="n">
        <v>-305000000</v>
      </c>
      <c r="L30" s="16" t="n">
        <v>-197000000</v>
      </c>
      <c r="M30" s="16" t="n">
        <v>752000000</v>
      </c>
      <c r="N30" s="16" t="n">
        <v>-44000000</v>
      </c>
      <c r="O30" s="16" t="n">
        <v>-124000000</v>
      </c>
      <c r="P30" s="16" t="n">
        <v>350000000</v>
      </c>
      <c r="Q30" s="16" t="n">
        <v>-55000000</v>
      </c>
      <c r="R30" s="16" t="n">
        <v>-76000000</v>
      </c>
      <c r="S30" s="16" t="n">
        <v>-99000000</v>
      </c>
      <c r="T30" s="16" t="n">
        <v>-139000000</v>
      </c>
      <c r="U30" s="16" t="n">
        <v>-153000000</v>
      </c>
      <c r="V30" s="4"/>
      <c r="W30" s="4"/>
    </row>
    <row r="31" customFormat="false" ht="16.5" hidden="false" customHeight="false" outlineLevel="0" collapsed="false">
      <c r="B31" s="30" t="s">
        <v>1070</v>
      </c>
      <c r="C31" s="19"/>
      <c r="D31" s="19"/>
      <c r="E31" s="314"/>
      <c r="F31" s="314"/>
      <c r="G31" s="101"/>
      <c r="H31" s="101"/>
      <c r="I31" s="101"/>
      <c r="J31" s="101"/>
      <c r="K31" s="16" t="n">
        <v>3083000000</v>
      </c>
      <c r="L31" s="16" t="n">
        <v>-6213000000</v>
      </c>
      <c r="M31" s="16" t="n">
        <v>-10129000000</v>
      </c>
      <c r="N31" s="16" t="n">
        <v>-6721000000</v>
      </c>
      <c r="O31" s="16" t="n">
        <v>-489000000</v>
      </c>
      <c r="P31" s="16" t="n">
        <v>66000000</v>
      </c>
      <c r="Q31" s="16" t="n">
        <v>-782000000</v>
      </c>
      <c r="R31" s="16" t="n">
        <v>1314000000</v>
      </c>
      <c r="S31" s="16" t="n">
        <v>3075000000</v>
      </c>
      <c r="T31" s="16" t="n">
        <v>3251000000</v>
      </c>
      <c r="U31" s="16" t="n">
        <v>2833000000</v>
      </c>
      <c r="V31" s="4"/>
      <c r="W31" s="4"/>
    </row>
    <row r="32" customFormat="false" ht="16.5" hidden="false" customHeight="false" outlineLevel="0" collapsed="false">
      <c r="B32" s="30" t="s">
        <v>324</v>
      </c>
      <c r="C32" s="19"/>
      <c r="D32" s="19"/>
      <c r="E32" s="314"/>
      <c r="F32" s="314"/>
      <c r="G32" s="100" t="n">
        <v>-78000000</v>
      </c>
      <c r="H32" s="100" t="n">
        <v>574000000</v>
      </c>
      <c r="I32" s="100" t="n">
        <v>4635000000</v>
      </c>
      <c r="J32" s="100" t="n">
        <v>7593000000</v>
      </c>
      <c r="K32" s="16" t="n">
        <v>3808000000</v>
      </c>
      <c r="L32" s="16" t="n">
        <v>-5587000000</v>
      </c>
      <c r="M32" s="16" t="n">
        <v>-10467000000</v>
      </c>
      <c r="N32" s="16" t="n">
        <v>-7208000000</v>
      </c>
      <c r="O32" s="16" t="n">
        <v>-181000000</v>
      </c>
      <c r="P32" s="16" t="n">
        <v>922000000</v>
      </c>
      <c r="Q32" s="16" t="n">
        <v>386000000</v>
      </c>
      <c r="R32" s="16" t="n">
        <v>1348000000</v>
      </c>
      <c r="S32" s="16" t="n">
        <v>3067000000</v>
      </c>
      <c r="T32" s="16" t="n">
        <v>3252000000</v>
      </c>
      <c r="U32" s="16" t="n">
        <v>3014000000</v>
      </c>
      <c r="V32" s="4"/>
      <c r="W32" s="4"/>
    </row>
    <row r="33" s="13" customFormat="true" ht="16.5" hidden="false" customHeight="false" outlineLevel="0" collapsed="false">
      <c r="A33" s="98" t="s">
        <v>110</v>
      </c>
      <c r="B33" s="98" t="s">
        <v>110</v>
      </c>
      <c r="C33" s="32" t="s">
        <v>34</v>
      </c>
      <c r="D33" s="32"/>
      <c r="G33" s="100" t="n">
        <v>78000000</v>
      </c>
      <c r="H33" s="100" t="n">
        <v>-574000000</v>
      </c>
      <c r="I33" s="100" t="n">
        <v>-4635000000</v>
      </c>
      <c r="J33" s="100" t="n">
        <v>-7593000000</v>
      </c>
      <c r="K33" s="102" t="n">
        <v>-3808000000</v>
      </c>
      <c r="L33" s="102" t="n">
        <v>4696000000</v>
      </c>
      <c r="M33" s="102" t="n">
        <v>10467000000</v>
      </c>
      <c r="N33" s="102" t="n">
        <v>7208000000</v>
      </c>
      <c r="O33" s="102" t="n">
        <v>181000000</v>
      </c>
      <c r="P33" s="102" t="n">
        <v>-922000000</v>
      </c>
      <c r="Q33" s="102" t="n">
        <v>-386000000</v>
      </c>
      <c r="R33" s="102" t="n">
        <v>-1348000000</v>
      </c>
      <c r="S33" s="102" t="n">
        <v>-3067000000</v>
      </c>
      <c r="T33" s="102" t="n">
        <v>-3252000000</v>
      </c>
      <c r="U33" s="102" t="n">
        <v>-3014000000</v>
      </c>
    </row>
    <row r="34" customFormat="false" ht="16.5" hidden="false" customHeight="false" outlineLevel="0" collapsed="false">
      <c r="A34" s="49" t="s">
        <v>112</v>
      </c>
      <c r="B34" s="30" t="s">
        <v>1071</v>
      </c>
      <c r="C34" s="49" t="s">
        <v>242</v>
      </c>
      <c r="D34" s="19"/>
      <c r="E34" s="314"/>
      <c r="F34" s="314"/>
      <c r="G34" s="100" t="n">
        <v>-113000000</v>
      </c>
      <c r="H34" s="100" t="n">
        <v>-144000000</v>
      </c>
      <c r="I34" s="100" t="n">
        <v>-177000000</v>
      </c>
      <c r="J34" s="100" t="n">
        <v>-245000000</v>
      </c>
      <c r="K34" s="16" t="n">
        <v>-93000000</v>
      </c>
      <c r="L34" s="16" t="n">
        <v>-174000000</v>
      </c>
      <c r="M34" s="16" t="n">
        <v>6852000000</v>
      </c>
      <c r="N34" s="16" t="n">
        <v>3621000000</v>
      </c>
      <c r="O34" s="16" t="n">
        <v>871000000</v>
      </c>
      <c r="P34" s="16" t="n">
        <v>-1329000000</v>
      </c>
      <c r="Q34" s="16" t="n">
        <v>-72000000</v>
      </c>
      <c r="R34" s="16" t="n">
        <v>-836000000</v>
      </c>
      <c r="S34" s="16" t="n">
        <v>-974000000</v>
      </c>
      <c r="T34" s="16" t="n">
        <v>-944000000</v>
      </c>
      <c r="U34" s="16" t="n">
        <v>-948000000</v>
      </c>
      <c r="V34" s="4"/>
      <c r="W34" s="4"/>
    </row>
    <row r="35" customFormat="false" ht="16.5" hidden="false" customHeight="false" outlineLevel="0" collapsed="false">
      <c r="A35" s="29" t="s">
        <v>1072</v>
      </c>
      <c r="B35" s="29" t="s">
        <v>1072</v>
      </c>
      <c r="C35" s="49" t="s">
        <v>251</v>
      </c>
      <c r="D35" s="19"/>
      <c r="E35" s="314"/>
      <c r="F35" s="314"/>
      <c r="G35" s="46"/>
      <c r="H35" s="46"/>
      <c r="I35" s="46"/>
      <c r="J35" s="46"/>
      <c r="K35" s="16" t="n">
        <v>196000000</v>
      </c>
      <c r="L35" s="16" t="n">
        <v>139000000</v>
      </c>
      <c r="M35" s="16" t="n">
        <v>7195000000</v>
      </c>
      <c r="N35" s="16" t="n">
        <v>3754000000</v>
      </c>
      <c r="O35" s="16" t="n">
        <v>1118000000</v>
      </c>
      <c r="P35" s="16" t="n">
        <v>0</v>
      </c>
      <c r="Q35" s="16" t="n">
        <v>265000000</v>
      </c>
      <c r="R35" s="16" t="n">
        <v>204000000</v>
      </c>
      <c r="S35" s="16" t="n">
        <v>61000000</v>
      </c>
      <c r="T35" s="16" t="n">
        <v>61000000</v>
      </c>
      <c r="U35" s="16" t="n">
        <v>61000000</v>
      </c>
      <c r="V35" s="4"/>
      <c r="W35" s="4"/>
    </row>
    <row r="36" customFormat="false" ht="16.5" hidden="false" customHeight="false" outlineLevel="0" collapsed="false">
      <c r="A36" s="29" t="s">
        <v>393</v>
      </c>
      <c r="B36" s="29" t="s">
        <v>393</v>
      </c>
      <c r="C36" s="49" t="s">
        <v>251</v>
      </c>
      <c r="D36" s="19"/>
      <c r="E36" s="314"/>
      <c r="F36" s="314"/>
      <c r="G36" s="46"/>
      <c r="H36" s="46"/>
      <c r="I36" s="46"/>
      <c r="J36" s="46"/>
      <c r="K36" s="16" t="n">
        <v>-211000000</v>
      </c>
      <c r="L36" s="16" t="n">
        <v>-255000000</v>
      </c>
      <c r="M36" s="16" t="n">
        <v>-343000000</v>
      </c>
      <c r="N36" s="16" t="n">
        <v>-201000000</v>
      </c>
      <c r="O36" s="16" t="n">
        <v>-166000000</v>
      </c>
      <c r="P36" s="16" t="n">
        <v>-1266000000</v>
      </c>
      <c r="Q36" s="16" t="n">
        <v>-275000000</v>
      </c>
      <c r="R36" s="16" t="n">
        <v>-977000000</v>
      </c>
      <c r="S36" s="16" t="n">
        <v>-972000000</v>
      </c>
      <c r="T36" s="16" t="n">
        <v>-942000000</v>
      </c>
      <c r="U36" s="16" t="n">
        <v>-946000000</v>
      </c>
      <c r="V36" s="4"/>
      <c r="W36" s="4"/>
    </row>
    <row r="37" customFormat="false" ht="16.5" hidden="false" customHeight="false" outlineLevel="0" collapsed="false">
      <c r="A37" s="27" t="s">
        <v>1073</v>
      </c>
      <c r="B37" s="29" t="s">
        <v>1074</v>
      </c>
      <c r="C37" s="49" t="s">
        <v>251</v>
      </c>
      <c r="D37" s="183"/>
      <c r="E37" s="314"/>
      <c r="F37" s="314"/>
      <c r="G37" s="46"/>
      <c r="H37" s="46"/>
      <c r="I37" s="46"/>
      <c r="J37" s="46"/>
      <c r="K37" s="16" t="n">
        <v>-78000000</v>
      </c>
      <c r="L37" s="16" t="n">
        <v>-58000000</v>
      </c>
      <c r="M37" s="16" t="n">
        <v>0</v>
      </c>
      <c r="N37" s="16" t="n">
        <v>68000000</v>
      </c>
      <c r="O37" s="16" t="n">
        <v>-80000000</v>
      </c>
      <c r="P37" s="16" t="n">
        <v>-63000000</v>
      </c>
      <c r="Q37" s="16" t="n">
        <v>-63000000</v>
      </c>
      <c r="R37" s="16" t="n">
        <v>-63000000</v>
      </c>
      <c r="S37" s="16" t="n">
        <v>-63000000</v>
      </c>
      <c r="T37" s="16" t="n">
        <v>-63000000</v>
      </c>
      <c r="U37" s="16" t="n">
        <v>-63000000</v>
      </c>
      <c r="V37" s="4"/>
      <c r="W37" s="4"/>
    </row>
    <row r="38" customFormat="false" ht="16.5" hidden="false" customHeight="false" outlineLevel="0" collapsed="false">
      <c r="A38" s="0" t="s">
        <v>115</v>
      </c>
      <c r="B38" s="30" t="s">
        <v>199</v>
      </c>
      <c r="C38" s="49" t="s">
        <v>242</v>
      </c>
      <c r="D38" s="19"/>
      <c r="E38" s="314"/>
      <c r="F38" s="314"/>
      <c r="G38" s="100" t="n">
        <v>191000000</v>
      </c>
      <c r="H38" s="100" t="n">
        <v>-430000000</v>
      </c>
      <c r="I38" s="100" t="n">
        <v>-4458000000</v>
      </c>
      <c r="J38" s="100" t="n">
        <v>-7348000000</v>
      </c>
      <c r="K38" s="16" t="n">
        <v>-3714000000</v>
      </c>
      <c r="L38" s="16" t="n">
        <v>4870000000</v>
      </c>
      <c r="M38" s="16" t="n">
        <v>3615000000</v>
      </c>
      <c r="N38" s="16" t="n">
        <v>3587000000</v>
      </c>
      <c r="O38" s="16" t="n">
        <v>-690000000</v>
      </c>
      <c r="P38" s="16" t="n">
        <v>407000000</v>
      </c>
      <c r="Q38" s="16" t="n">
        <v>-314000000</v>
      </c>
      <c r="R38" s="16" t="n">
        <v>-512000000</v>
      </c>
      <c r="S38" s="16" t="n">
        <v>-2093000000</v>
      </c>
      <c r="T38" s="16" t="n">
        <v>-2307000000</v>
      </c>
      <c r="U38" s="16" t="n">
        <v>-2066000000</v>
      </c>
      <c r="V38" s="4"/>
      <c r="W38" s="4"/>
    </row>
    <row r="39" customFormat="false" ht="16.5" hidden="false" customHeight="false" outlineLevel="0" collapsed="false">
      <c r="B39" s="44" t="s">
        <v>1075</v>
      </c>
      <c r="D39" s="19"/>
      <c r="E39" s="314"/>
      <c r="F39" s="314"/>
      <c r="G39" s="46"/>
      <c r="H39" s="46"/>
      <c r="I39" s="46"/>
      <c r="J39" s="46"/>
      <c r="K39" s="101"/>
      <c r="L39" s="46"/>
      <c r="M39" s="101"/>
      <c r="N39" s="101"/>
      <c r="O39" s="101"/>
      <c r="P39" s="101"/>
      <c r="Q39" s="101"/>
      <c r="R39" s="101"/>
      <c r="S39" s="101"/>
      <c r="T39" s="101"/>
      <c r="U39" s="101"/>
      <c r="V39" s="4"/>
      <c r="W39" s="4"/>
    </row>
    <row r="40" customFormat="false" ht="16.5" hidden="false" customHeight="false" outlineLevel="0" collapsed="false">
      <c r="A40" s="29" t="s">
        <v>1076</v>
      </c>
      <c r="B40" s="29" t="s">
        <v>1076</v>
      </c>
      <c r="C40" s="49" t="s">
        <v>119</v>
      </c>
      <c r="D40" s="19"/>
      <c r="E40" s="314"/>
      <c r="F40" s="314"/>
      <c r="G40" s="46"/>
      <c r="H40" s="46"/>
      <c r="I40" s="46"/>
      <c r="J40" s="46"/>
      <c r="K40" s="16" t="n">
        <v>1291000000</v>
      </c>
      <c r="L40" s="16" t="n">
        <v>1954000000</v>
      </c>
      <c r="M40" s="16" t="n">
        <v>1050000000</v>
      </c>
      <c r="N40" s="16" t="n">
        <v>3605000000</v>
      </c>
      <c r="O40" s="16" t="n">
        <v>2824000000</v>
      </c>
      <c r="P40" s="16" t="n">
        <v>1940000000</v>
      </c>
      <c r="Q40" s="16" t="n">
        <v>2000000000</v>
      </c>
      <c r="R40" s="16" t="n">
        <v>2000000000</v>
      </c>
      <c r="S40" s="16" t="n">
        <v>2000000000</v>
      </c>
      <c r="T40" s="16" t="n">
        <v>2000000000</v>
      </c>
      <c r="U40" s="16" t="n">
        <v>1500000000</v>
      </c>
      <c r="V40" s="4"/>
      <c r="W40" s="4"/>
    </row>
    <row r="41" customFormat="false" ht="16.5" hidden="false" customHeight="false" outlineLevel="0" collapsed="false">
      <c r="A41" s="29" t="s">
        <v>393</v>
      </c>
      <c r="B41" s="29" t="s">
        <v>393</v>
      </c>
      <c r="C41" s="49" t="s">
        <v>119</v>
      </c>
      <c r="D41" s="19"/>
      <c r="E41" s="314"/>
      <c r="F41" s="314"/>
      <c r="G41" s="46"/>
      <c r="H41" s="46"/>
      <c r="I41" s="46"/>
      <c r="J41" s="46"/>
      <c r="K41" s="16" t="n">
        <v>-850000000</v>
      </c>
      <c r="L41" s="16" t="n">
        <v>-600000000</v>
      </c>
      <c r="M41" s="16" t="n">
        <v>0</v>
      </c>
      <c r="N41" s="16" t="n">
        <v>-2101000000</v>
      </c>
      <c r="O41" s="16" t="n">
        <v>-2201000000</v>
      </c>
      <c r="P41" s="16" t="n">
        <v>-2160000000</v>
      </c>
      <c r="Q41" s="16" t="n">
        <v>-2000000000</v>
      </c>
      <c r="R41" s="16" t="n">
        <v>-2000000000</v>
      </c>
      <c r="S41" s="16" t="n">
        <v>-2000000000</v>
      </c>
      <c r="T41" s="16" t="n">
        <v>-2000000000</v>
      </c>
      <c r="U41" s="16" t="n">
        <v>-2000000000</v>
      </c>
      <c r="V41" s="4"/>
      <c r="W41" s="4"/>
    </row>
    <row r="42" customFormat="false" ht="16.5" hidden="false" customHeight="false" outlineLevel="0" collapsed="false">
      <c r="A42" s="27" t="s">
        <v>1077</v>
      </c>
      <c r="B42" s="29" t="s">
        <v>1078</v>
      </c>
      <c r="C42" s="49" t="s">
        <v>119</v>
      </c>
      <c r="D42" s="19"/>
      <c r="E42" s="314"/>
      <c r="F42" s="314"/>
      <c r="G42" s="46"/>
      <c r="H42" s="46"/>
      <c r="I42" s="46"/>
      <c r="J42" s="46"/>
      <c r="K42" s="16" t="n">
        <v>-4019000000</v>
      </c>
      <c r="L42" s="16" t="n">
        <v>4607000000</v>
      </c>
      <c r="M42" s="16" t="n">
        <v>6788000000</v>
      </c>
      <c r="N42" s="16" t="n">
        <v>2046000000</v>
      </c>
      <c r="O42" s="16" t="n">
        <v>2275000000</v>
      </c>
      <c r="P42" s="16" t="n">
        <v>1796000000</v>
      </c>
      <c r="Q42" s="16" t="n">
        <v>-314000000</v>
      </c>
      <c r="R42" s="16" t="n">
        <v>-512000000</v>
      </c>
      <c r="S42" s="16" t="n">
        <v>-2093000000</v>
      </c>
      <c r="T42" s="16" t="n">
        <v>-2307000000</v>
      </c>
      <c r="U42" s="16" t="n">
        <v>-1566000000</v>
      </c>
      <c r="V42" s="4"/>
      <c r="W42" s="4"/>
    </row>
    <row r="43" customFormat="false" ht="16.5" hidden="false" customHeight="false" outlineLevel="0" collapsed="false">
      <c r="A43" s="141" t="s">
        <v>967</v>
      </c>
      <c r="B43" s="141" t="s">
        <v>967</v>
      </c>
      <c r="C43" s="157" t="s">
        <v>119</v>
      </c>
      <c r="D43" s="19"/>
      <c r="E43" s="314"/>
      <c r="F43" s="314"/>
      <c r="G43" s="46"/>
      <c r="H43" s="46"/>
      <c r="I43" s="46"/>
      <c r="J43" s="46"/>
      <c r="K43" s="16" t="n">
        <f aca="false">K38-K40-K41-K42</f>
        <v>-136000000</v>
      </c>
      <c r="L43" s="16" t="n">
        <f aca="false">L38-L40-L41-L42</f>
        <v>-1091000000</v>
      </c>
      <c r="M43" s="16" t="n">
        <f aca="false">M38-M40-M41-M42</f>
        <v>-4223000000</v>
      </c>
      <c r="N43" s="16" t="n">
        <f aca="false">N38-N40-N41-N42</f>
        <v>37000000</v>
      </c>
      <c r="O43" s="16" t="n">
        <f aca="false">O38-O40-O41-O42</f>
        <v>-3588000000</v>
      </c>
      <c r="P43" s="16" t="n">
        <f aca="false">P38-P40-P41-P42</f>
        <v>-1169000000</v>
      </c>
      <c r="Q43" s="16" t="n">
        <f aca="false">Q38-Q40-Q41-Q42</f>
        <v>0</v>
      </c>
      <c r="R43" s="16" t="n">
        <f aca="false">R38-R40-R41-R42</f>
        <v>0</v>
      </c>
      <c r="S43" s="16" t="n">
        <f aca="false">S38-S40-S41-S42</f>
        <v>0</v>
      </c>
      <c r="T43" s="16" t="n">
        <f aca="false">T38-T40-T41-T42</f>
        <v>0</v>
      </c>
      <c r="U43" s="16" t="n">
        <f aca="false">U38-U40-U41-U42</f>
        <v>0</v>
      </c>
      <c r="V43" s="4"/>
      <c r="W43" s="4"/>
    </row>
    <row r="44" customFormat="false" ht="15" hidden="false" customHeight="false" outlineLevel="0" collapsed="false">
      <c r="D44" s="19"/>
      <c r="E44" s="314"/>
      <c r="F44" s="314"/>
      <c r="V44" s="4"/>
      <c r="W44" s="4"/>
    </row>
    <row r="45" customFormat="false" ht="15" hidden="false" customHeight="false" outlineLevel="0" collapsed="false">
      <c r="D45" s="19"/>
      <c r="E45" s="314"/>
      <c r="F45" s="314"/>
      <c r="G45" s="0" t="s">
        <v>128</v>
      </c>
      <c r="H45" s="0" t="s">
        <v>128</v>
      </c>
      <c r="I45" s="0" t="s">
        <v>128</v>
      </c>
      <c r="J45" s="0" t="s">
        <v>128</v>
      </c>
      <c r="K45" s="0" t="s">
        <v>128</v>
      </c>
      <c r="L45" s="0" t="s">
        <v>128</v>
      </c>
      <c r="M45" s="0" t="s">
        <v>128</v>
      </c>
      <c r="N45" s="0" t="s">
        <v>128</v>
      </c>
      <c r="O45" s="0" t="s">
        <v>128</v>
      </c>
      <c r="P45" s="0" t="s">
        <v>128</v>
      </c>
      <c r="Q45" s="0" t="s">
        <v>128</v>
      </c>
      <c r="R45" s="0" t="s">
        <v>128</v>
      </c>
      <c r="S45" s="0" t="s">
        <v>128</v>
      </c>
      <c r="T45" s="0" t="s">
        <v>128</v>
      </c>
      <c r="U45" s="0" t="s">
        <v>128</v>
      </c>
      <c r="V45" s="4"/>
      <c r="W45" s="4"/>
    </row>
    <row r="46" customFormat="false" ht="15" hidden="false" customHeight="false" outlineLevel="0" collapsed="false">
      <c r="D46" s="19"/>
      <c r="E46" s="314"/>
      <c r="F46" s="314"/>
      <c r="V46" s="4"/>
      <c r="W46" s="4"/>
    </row>
    <row r="47" customFormat="false" ht="15" hidden="false" customHeight="false" outlineLevel="0" collapsed="false">
      <c r="B47" s="0" t="s">
        <v>1079</v>
      </c>
      <c r="D47" s="19"/>
      <c r="E47" s="314"/>
      <c r="F47" s="314"/>
      <c r="G47" s="114" t="n">
        <f aca="false">G6-G7-G22</f>
        <v>0</v>
      </c>
      <c r="H47" s="114" t="n">
        <f aca="false">H6-H7-H22</f>
        <v>0</v>
      </c>
      <c r="I47" s="114" t="n">
        <f aca="false">I6-I7-I22</f>
        <v>0</v>
      </c>
      <c r="J47" s="114" t="n">
        <f aca="false">J6-J7-J22</f>
        <v>-1000000</v>
      </c>
      <c r="K47" s="114" t="n">
        <f aca="false">K6-K7-K22</f>
        <v>0</v>
      </c>
      <c r="L47" s="114" t="n">
        <f aca="false">L6-L7-L22</f>
        <v>-1000000</v>
      </c>
      <c r="M47" s="114" t="n">
        <f aca="false">M6-M7-M22</f>
        <v>0</v>
      </c>
      <c r="N47" s="114" t="n">
        <f aca="false">N6-N7-N22</f>
        <v>0</v>
      </c>
      <c r="O47" s="114" t="n">
        <f aca="false">O6-O7-O22</f>
        <v>0</v>
      </c>
      <c r="P47" s="114" t="n">
        <f aca="false">P6-P7-P22</f>
        <v>0</v>
      </c>
      <c r="Q47" s="114" t="n">
        <f aca="false">Q6-Q7-Q22</f>
        <v>0</v>
      </c>
      <c r="R47" s="114" t="n">
        <f aca="false">R6-R7-R22</f>
        <v>0</v>
      </c>
      <c r="S47" s="114" t="n">
        <f aca="false">S6-S7-S22</f>
        <v>0</v>
      </c>
      <c r="T47" s="114" t="n">
        <f aca="false">T6-T7-T22</f>
        <v>0</v>
      </c>
      <c r="U47" s="114" t="n">
        <f aca="false">U6-U7-U22</f>
        <v>0</v>
      </c>
      <c r="V47" s="4"/>
      <c r="W47" s="4"/>
    </row>
    <row r="48" customFormat="false" ht="15" hidden="false" customHeight="false" outlineLevel="0" collapsed="false">
      <c r="B48" s="0" t="s">
        <v>130</v>
      </c>
      <c r="D48" s="19"/>
      <c r="E48" s="314"/>
      <c r="F48" s="314"/>
      <c r="G48" s="114" t="n">
        <f aca="false">G7-G8-G15</f>
        <v>0</v>
      </c>
      <c r="H48" s="114" t="n">
        <f aca="false">H7-H8-H15</f>
        <v>0</v>
      </c>
      <c r="I48" s="114" t="n">
        <f aca="false">I7-I8-I15</f>
        <v>0</v>
      </c>
      <c r="J48" s="114" t="n">
        <f aca="false">J7-J8-J15</f>
        <v>0</v>
      </c>
      <c r="K48" s="114" t="n">
        <f aca="false">K7-K8-K15</f>
        <v>0</v>
      </c>
      <c r="L48" s="114" t="n">
        <f aca="false">L7-L8-L15</f>
        <v>0</v>
      </c>
      <c r="M48" s="114" t="n">
        <f aca="false">M7-M8-M15</f>
        <v>0</v>
      </c>
      <c r="N48" s="114" t="n">
        <f aca="false">N7-N8-N15</f>
        <v>1000000</v>
      </c>
      <c r="O48" s="114" t="n">
        <f aca="false">O7-O8-O15</f>
        <v>0</v>
      </c>
      <c r="P48" s="114" t="n">
        <f aca="false">P7-P8-P15</f>
        <v>0</v>
      </c>
      <c r="Q48" s="114" t="n">
        <f aca="false">Q7-Q8-Q15</f>
        <v>0</v>
      </c>
      <c r="R48" s="114" t="n">
        <f aca="false">R7-R8-R15</f>
        <v>0</v>
      </c>
      <c r="S48" s="114" t="n">
        <f aca="false">S7-S8-S15</f>
        <v>0</v>
      </c>
      <c r="T48" s="114" t="n">
        <f aca="false">T7-T8-T15</f>
        <v>0</v>
      </c>
      <c r="U48" s="114" t="n">
        <f aca="false">U7-U8-U15</f>
        <v>0</v>
      </c>
      <c r="V48" s="4"/>
      <c r="W48" s="4"/>
    </row>
    <row r="49" customFormat="false" ht="15" hidden="false" customHeight="false" outlineLevel="0" collapsed="false">
      <c r="B49" s="0" t="s">
        <v>131</v>
      </c>
      <c r="D49" s="19"/>
      <c r="E49" s="314"/>
      <c r="F49" s="314"/>
      <c r="G49" s="114" t="n">
        <f aca="false">G8-G9-G12-G13-G14</f>
        <v>0</v>
      </c>
      <c r="H49" s="114" t="n">
        <f aca="false">H8-H9-H12-H13-H14</f>
        <v>-1000000</v>
      </c>
      <c r="I49" s="114" t="n">
        <f aca="false">I8-I9-I12-I13-I14</f>
        <v>0</v>
      </c>
      <c r="J49" s="114" t="n">
        <f aca="false">J8-J9-J12-J13-J14</f>
        <v>1000000</v>
      </c>
      <c r="K49" s="114" t="n">
        <f aca="false">K8-K9-K12-K13-K14</f>
        <v>0</v>
      </c>
      <c r="L49" s="114" t="n">
        <f aca="false">L8-L9-L12-L13-L14</f>
        <v>1000000</v>
      </c>
      <c r="M49" s="114" t="n">
        <f aca="false">M8-M9-M12-M13-M14</f>
        <v>0</v>
      </c>
      <c r="N49" s="114" t="n">
        <f aca="false">N8-N9-N12-N13-N14</f>
        <v>0</v>
      </c>
      <c r="O49" s="114" t="n">
        <f aca="false">O8-O9-O12-O13-O14</f>
        <v>0</v>
      </c>
      <c r="P49" s="114" t="n">
        <f aca="false">P8-P9-P12-P13-P14</f>
        <v>0</v>
      </c>
      <c r="Q49" s="114" t="n">
        <f aca="false">Q8-Q9-Q12-Q13-Q14</f>
        <v>0</v>
      </c>
      <c r="R49" s="114" t="n">
        <f aca="false">R8-R9-R12-R13-R14</f>
        <v>0</v>
      </c>
      <c r="S49" s="114" t="n">
        <f aca="false">S8-S9-S12-S13-S14</f>
        <v>0</v>
      </c>
      <c r="T49" s="114" t="n">
        <f aca="false">T8-T9-T12-T13-T14</f>
        <v>0</v>
      </c>
      <c r="U49" s="114" t="n">
        <f aca="false">U8-U9-U12-U13-U14</f>
        <v>-1000000</v>
      </c>
      <c r="V49" s="4"/>
      <c r="W49" s="4"/>
    </row>
    <row r="50" customFormat="false" ht="15" hidden="false" customHeight="false" outlineLevel="0" collapsed="false">
      <c r="B50" s="0" t="s">
        <v>1080</v>
      </c>
      <c r="D50" s="19"/>
      <c r="E50" s="314"/>
      <c r="F50" s="314"/>
      <c r="G50" s="114" t="n">
        <f aca="false">G9-G10-G11</f>
        <v>0</v>
      </c>
      <c r="H50" s="114" t="n">
        <f aca="false">H9-H10-H11</f>
        <v>0</v>
      </c>
      <c r="I50" s="114" t="n">
        <f aca="false">I9-I10-I11</f>
        <v>0</v>
      </c>
      <c r="J50" s="114" t="n">
        <f aca="false">J9-J10-J11</f>
        <v>0</v>
      </c>
      <c r="K50" s="114" t="n">
        <f aca="false">K9-K10-K11</f>
        <v>0</v>
      </c>
      <c r="L50" s="114" t="n">
        <f aca="false">L9-L10-L11</f>
        <v>0</v>
      </c>
      <c r="M50" s="114" t="n">
        <f aca="false">M9-M10-M11</f>
        <v>0</v>
      </c>
      <c r="N50" s="114" t="n">
        <f aca="false">N9-N10-N11</f>
        <v>0</v>
      </c>
      <c r="O50" s="114" t="n">
        <f aca="false">O9-O10-O11</f>
        <v>0</v>
      </c>
      <c r="P50" s="114" t="n">
        <f aca="false">P9-P10-P11</f>
        <v>0</v>
      </c>
      <c r="Q50" s="114" t="n">
        <f aca="false">Q9-Q10-Q11</f>
        <v>0</v>
      </c>
      <c r="R50" s="114" t="n">
        <f aca="false">R9-R10-R11</f>
        <v>0</v>
      </c>
      <c r="S50" s="114" t="n">
        <f aca="false">S9-S10-S11</f>
        <v>0</v>
      </c>
      <c r="T50" s="114" t="n">
        <f aca="false">T9-T10-T11</f>
        <v>0</v>
      </c>
      <c r="U50" s="114" t="n">
        <f aca="false">U9-U10-U11</f>
        <v>1000000</v>
      </c>
      <c r="V50" s="4"/>
      <c r="W50" s="4"/>
    </row>
    <row r="51" customFormat="false" ht="15" hidden="false" customHeight="false" outlineLevel="0" collapsed="false">
      <c r="B51" s="0" t="s">
        <v>1081</v>
      </c>
      <c r="D51" s="19"/>
      <c r="E51" s="314"/>
      <c r="F51" s="314"/>
      <c r="G51" s="114" t="n">
        <f aca="false">G15-G16-G17-G18-G20-G21</f>
        <v>0</v>
      </c>
      <c r="H51" s="114" t="n">
        <f aca="false">H15-H16-H17-H18-H20-H21</f>
        <v>0</v>
      </c>
      <c r="I51" s="114" t="n">
        <f aca="false">I15-I16-I17-I18-I20-I21</f>
        <v>0</v>
      </c>
      <c r="J51" s="114" t="n">
        <f aca="false">J15-J16-J17-J18-J20-J21</f>
        <v>0</v>
      </c>
      <c r="K51" s="114" t="n">
        <f aca="false">K15-K16-K17-K18-K20-K21</f>
        <v>0</v>
      </c>
      <c r="L51" s="114" t="n">
        <f aca="false">L15-L16-L17-L18-L20-L21</f>
        <v>0</v>
      </c>
      <c r="M51" s="114" t="n">
        <f aca="false">M15-M16-M17-M18-M20-M21</f>
        <v>0</v>
      </c>
      <c r="N51" s="114" t="n">
        <f aca="false">N15-N16-N17-N18-N20-N21</f>
        <v>-1000000</v>
      </c>
      <c r="O51" s="114" t="n">
        <f aca="false">O15-O16-O17-O18-O20-O21</f>
        <v>0</v>
      </c>
      <c r="P51" s="114" t="n">
        <f aca="false">P15-P16-P17-P18-P20-P21</f>
        <v>1000000</v>
      </c>
      <c r="Q51" s="114" t="n">
        <f aca="false">Q15-Q16-Q17-Q18-Q20-Q21</f>
        <v>0</v>
      </c>
      <c r="R51" s="114" t="n">
        <f aca="false">R15-R16-R17-R18-R20-R21</f>
        <v>0</v>
      </c>
      <c r="S51" s="114" t="n">
        <f aca="false">S15-S16-S17-S18-S20-S21</f>
        <v>0</v>
      </c>
      <c r="T51" s="114" t="n">
        <f aca="false">T15-T16-T17-T18-T20-T21</f>
        <v>0</v>
      </c>
      <c r="U51" s="145" t="n">
        <f aca="false">U15-U16-U17-U18-U20-U21</f>
        <v>0</v>
      </c>
      <c r="V51" s="4"/>
      <c r="W51" s="4"/>
    </row>
    <row r="52" customFormat="false" ht="15" hidden="false" customHeight="false" outlineLevel="0" collapsed="false">
      <c r="B52" s="0" t="s">
        <v>134</v>
      </c>
      <c r="D52" s="19"/>
      <c r="E52" s="314"/>
      <c r="F52" s="314"/>
      <c r="G52" s="114" t="n">
        <f aca="false">G23-G24-G29-G30</f>
        <v>1000000</v>
      </c>
      <c r="H52" s="114" t="n">
        <f aca="false">H23-H24-H29-H30</f>
        <v>1000000</v>
      </c>
      <c r="I52" s="114" t="n">
        <f aca="false">I23-I24-I29-I30</f>
        <v>-1000000</v>
      </c>
      <c r="J52" s="114" t="n">
        <f aca="false">J23-J24-J29-J30</f>
        <v>0</v>
      </c>
      <c r="K52" s="114" t="n">
        <f aca="false">K23-K24-K29-K30</f>
        <v>0</v>
      </c>
      <c r="L52" s="114" t="n">
        <f aca="false">L23-L24-L29-L30</f>
        <v>0</v>
      </c>
      <c r="M52" s="114" t="n">
        <f aca="false">M23-M24-M29-M30</f>
        <v>0</v>
      </c>
      <c r="N52" s="114" t="n">
        <f aca="false">N23-N24-N29-N30</f>
        <v>0</v>
      </c>
      <c r="O52" s="114" t="n">
        <f aca="false">O23-O24-O29-O30</f>
        <v>0</v>
      </c>
      <c r="P52" s="114" t="n">
        <f aca="false">P23-P24-P29-P30</f>
        <v>0</v>
      </c>
      <c r="Q52" s="114" t="n">
        <f aca="false">Q23-Q24-Q29-Q30</f>
        <v>0</v>
      </c>
      <c r="R52" s="114" t="n">
        <f aca="false">R23-R24-R29-R30</f>
        <v>0</v>
      </c>
      <c r="S52" s="114" t="n">
        <f aca="false">S23-S24-S29-S30</f>
        <v>0</v>
      </c>
      <c r="T52" s="114" t="n">
        <f aca="false">T23-T24-T29-T30</f>
        <v>0</v>
      </c>
      <c r="U52" s="114" t="n">
        <f aca="false">U23-U24-U29-U30</f>
        <v>1000000</v>
      </c>
      <c r="V52" s="4"/>
      <c r="W52" s="4"/>
    </row>
    <row r="53" customFormat="false" ht="15" hidden="false" customHeight="false" outlineLevel="0" collapsed="false">
      <c r="B53" s="0" t="s">
        <v>333</v>
      </c>
      <c r="D53" s="19"/>
      <c r="E53" s="314"/>
      <c r="F53" s="314"/>
      <c r="G53" s="114" t="n">
        <f aca="false">G24-G25-G26-G27</f>
        <v>0</v>
      </c>
      <c r="H53" s="114" t="n">
        <f aca="false">H24-H25-H26-H27</f>
        <v>-1000000</v>
      </c>
      <c r="I53" s="114" t="n">
        <f aca="false">I24-I25-I26-I27</f>
        <v>0</v>
      </c>
      <c r="J53" s="114" t="n">
        <f aca="false">J24-J25-J26-J27</f>
        <v>0</v>
      </c>
      <c r="K53" s="114" t="n">
        <f aca="false">K24-K25-K26-K27</f>
        <v>1000000</v>
      </c>
      <c r="L53" s="114" t="n">
        <f aca="false">L24-L25-L26-L27</f>
        <v>0</v>
      </c>
      <c r="M53" s="114" t="n">
        <f aca="false">M24-M25-M26-M27</f>
        <v>0</v>
      </c>
      <c r="N53" s="114" t="n">
        <f aca="false">N24-N25-N26-N27</f>
        <v>-1000000</v>
      </c>
      <c r="O53" s="114" t="n">
        <f aca="false">O24-O25-O26-O27</f>
        <v>0</v>
      </c>
      <c r="P53" s="114" t="n">
        <f aca="false">P24-P25-P26-P27</f>
        <v>0</v>
      </c>
      <c r="Q53" s="114" t="n">
        <f aca="false">Q24-Q25-Q26-Q27</f>
        <v>0</v>
      </c>
      <c r="R53" s="114" t="n">
        <f aca="false">R24-R25-R26-R27</f>
        <v>0</v>
      </c>
      <c r="S53" s="114" t="n">
        <f aca="false">S24-S25-S26-S27</f>
        <v>0</v>
      </c>
      <c r="T53" s="114" t="n">
        <f aca="false">T24-T25-T26-T27</f>
        <v>0</v>
      </c>
      <c r="U53" s="114" t="n">
        <f aca="false">U24-U25-U26-U27</f>
        <v>0</v>
      </c>
      <c r="V53" s="4"/>
      <c r="W53" s="4"/>
    </row>
    <row r="54" customFormat="false" ht="15" hidden="false" customHeight="false" outlineLevel="0" collapsed="false">
      <c r="B54" s="0" t="s">
        <v>433</v>
      </c>
      <c r="D54" s="19"/>
      <c r="E54" s="314"/>
      <c r="F54" s="314"/>
      <c r="G54" s="115" t="n">
        <f aca="false">G33-G34-G38</f>
        <v>0</v>
      </c>
      <c r="H54" s="115" t="n">
        <f aca="false">H33-H34-H38</f>
        <v>0</v>
      </c>
      <c r="I54" s="115" t="n">
        <f aca="false">I33-I34-I38</f>
        <v>0</v>
      </c>
      <c r="J54" s="115" t="n">
        <f aca="false">J33-J34-J38</f>
        <v>0</v>
      </c>
      <c r="K54" s="115" t="n">
        <f aca="false">K33-K34-K38</f>
        <v>-1000000</v>
      </c>
      <c r="L54" s="115" t="n">
        <f aca="false">L33-L34-L38</f>
        <v>0</v>
      </c>
      <c r="M54" s="115" t="n">
        <f aca="false">M33-M34-M38</f>
        <v>0</v>
      </c>
      <c r="N54" s="115" t="n">
        <f aca="false">N33-N34-N38</f>
        <v>0</v>
      </c>
      <c r="O54" s="115" t="n">
        <f aca="false">O33-O34-O38</f>
        <v>0</v>
      </c>
      <c r="P54" s="115" t="n">
        <f aca="false">P33-P34-P38</f>
        <v>0</v>
      </c>
      <c r="Q54" s="115" t="n">
        <f aca="false">Q33-Q34-Q38</f>
        <v>0</v>
      </c>
      <c r="R54" s="115" t="n">
        <f aca="false">R33-R34-R38</f>
        <v>0</v>
      </c>
      <c r="S54" s="115" t="n">
        <f aca="false">S33-S34-S38</f>
        <v>0</v>
      </c>
      <c r="T54" s="115" t="n">
        <f aca="false">T33-T34-T38</f>
        <v>-1000000</v>
      </c>
      <c r="U54" s="115" t="n">
        <f aca="false">U33-U34-U38</f>
        <v>0</v>
      </c>
      <c r="V54" s="4"/>
      <c r="W54" s="4"/>
    </row>
    <row r="55" customFormat="false" ht="15" hidden="false" customHeight="false" outlineLevel="0" collapsed="false">
      <c r="B55" s="0" t="s">
        <v>1082</v>
      </c>
      <c r="D55" s="19"/>
      <c r="E55" s="314"/>
      <c r="F55" s="314"/>
      <c r="G55" s="146" t="n">
        <f aca="false">G34-G35-G36-G37</f>
        <v>-113000000</v>
      </c>
      <c r="H55" s="146" t="n">
        <f aca="false">H34-H35-H36-H37</f>
        <v>-144000000</v>
      </c>
      <c r="I55" s="146" t="n">
        <f aca="false">I34-I35-I36-I37</f>
        <v>-177000000</v>
      </c>
      <c r="J55" s="146" t="n">
        <f aca="false">J34-J35-J36-J37</f>
        <v>-245000000</v>
      </c>
      <c r="K55" s="115" t="n">
        <f aca="false">K34-K35-K36-K37</f>
        <v>0</v>
      </c>
      <c r="L55" s="115" t="n">
        <f aca="false">L34-L35-L36-L37</f>
        <v>0</v>
      </c>
      <c r="M55" s="115" t="n">
        <f aca="false">M34-M35-M36-M37</f>
        <v>0</v>
      </c>
      <c r="N55" s="115" t="n">
        <f aca="false">N34-N35-N36-N37</f>
        <v>0</v>
      </c>
      <c r="O55" s="115" t="n">
        <f aca="false">O34-O35-O36-O37</f>
        <v>-1000000</v>
      </c>
      <c r="P55" s="115" t="n">
        <f aca="false">P34-P35-P36-P37</f>
        <v>0</v>
      </c>
      <c r="Q55" s="115" t="n">
        <f aca="false">Q34-Q35-Q36-Q37</f>
        <v>1000000</v>
      </c>
      <c r="R55" s="115" t="n">
        <f aca="false">R34-R35-R36-R37</f>
        <v>0</v>
      </c>
      <c r="S55" s="115" t="n">
        <f aca="false">S34-S35-S36-S37</f>
        <v>0</v>
      </c>
      <c r="T55" s="115" t="n">
        <f aca="false">T34-T35-T36-T37</f>
        <v>0</v>
      </c>
      <c r="U55" s="115" t="n">
        <f aca="false">U34-U35-U36-U37</f>
        <v>0</v>
      </c>
      <c r="V55" s="4"/>
      <c r="W55" s="4"/>
    </row>
    <row r="56" customFormat="false" ht="15" hidden="false" customHeight="false" outlineLevel="0" collapsed="false">
      <c r="B56" s="0" t="s">
        <v>1083</v>
      </c>
      <c r="D56" s="19"/>
      <c r="E56" s="314"/>
      <c r="F56" s="314"/>
      <c r="G56" s="146" t="n">
        <f aca="false">G38-G40-G41-G42</f>
        <v>191000000</v>
      </c>
      <c r="H56" s="146" t="n">
        <f aca="false">H38-H40-H41-H42</f>
        <v>-430000000</v>
      </c>
      <c r="I56" s="146" t="n">
        <f aca="false">I38-I40-I41-I42</f>
        <v>-4458000000</v>
      </c>
      <c r="J56" s="146" t="n">
        <f aca="false">J38-J40-J41-J42</f>
        <v>-7348000000</v>
      </c>
      <c r="K56" s="115" t="n">
        <f aca="false">K38-K40-K41-K42-K43</f>
        <v>0</v>
      </c>
      <c r="L56" s="115" t="n">
        <f aca="false">L38-L40-L41-L42-L43</f>
        <v>0</v>
      </c>
      <c r="M56" s="115" t="n">
        <f aca="false">M38-M40-M41-M42-M43</f>
        <v>0</v>
      </c>
      <c r="N56" s="115" t="n">
        <f aca="false">N38-N40-N41-N42-N43</f>
        <v>0</v>
      </c>
      <c r="O56" s="115" t="n">
        <f aca="false">O38-O40-O41-O42-O43</f>
        <v>0</v>
      </c>
      <c r="P56" s="115" t="n">
        <f aca="false">P38-P40-P41-P42-P43</f>
        <v>0</v>
      </c>
      <c r="Q56" s="115" t="n">
        <f aca="false">Q38-Q40-Q41-Q42-Q43</f>
        <v>0</v>
      </c>
      <c r="R56" s="115" t="n">
        <f aca="false">R38-R40-R41-R42-R43</f>
        <v>0</v>
      </c>
      <c r="S56" s="115" t="n">
        <f aca="false">S38-S40-S41-S42-S43</f>
        <v>0</v>
      </c>
      <c r="T56" s="115" t="n">
        <f aca="false">T38-T40-T41-T42-T43</f>
        <v>0</v>
      </c>
      <c r="U56" s="115" t="n">
        <f aca="false">U38-U40-U41-U42-U43</f>
        <v>0</v>
      </c>
      <c r="V56" s="4"/>
      <c r="W56" s="4"/>
    </row>
    <row r="57" customFormat="false" ht="15" hidden="false" customHeight="false" outlineLevel="0" collapsed="false">
      <c r="D57" s="19"/>
      <c r="E57" s="314"/>
      <c r="F57" s="314"/>
      <c r="G57" s="115"/>
      <c r="V57" s="4"/>
      <c r="W57" s="4"/>
    </row>
    <row r="59" customFormat="false" ht="15" hidden="false" customHeight="false" outlineLevel="0" collapsed="false">
      <c r="B59" s="0" t="s">
        <v>586</v>
      </c>
      <c r="G59" s="0" t="n">
        <v>52167000000</v>
      </c>
      <c r="H59" s="0" t="n">
        <v>54545000000</v>
      </c>
      <c r="I59" s="0" t="n">
        <v>58886000000</v>
      </c>
      <c r="J59" s="0" t="n">
        <v>63999000000</v>
      </c>
      <c r="K59" s="0" t="n">
        <v>66496000000</v>
      </c>
      <c r="L59" s="0" t="n">
        <v>61282000000</v>
      </c>
      <c r="M59" s="0" t="n">
        <v>66548000000</v>
      </c>
      <c r="N59" s="0" t="n">
        <v>70663000000</v>
      </c>
      <c r="O59" s="0" t="n">
        <v>73671000000</v>
      </c>
      <c r="P59" s="0" t="n">
        <v>78016000000</v>
      </c>
      <c r="Q59" s="0" t="n">
        <v>81412000000</v>
      </c>
      <c r="R59" s="0" t="n">
        <v>84814000000</v>
      </c>
      <c r="S59" s="0" t="n">
        <v>88247000000</v>
      </c>
      <c r="T59" s="0" t="n">
        <v>91907000000</v>
      </c>
      <c r="U59" s="0" t="n">
        <v>95699000000</v>
      </c>
    </row>
    <row r="60" customFormat="false" ht="15" hidden="false" customHeight="false" outlineLevel="0" collapsed="false">
      <c r="B60" s="0" t="s">
        <v>140</v>
      </c>
      <c r="G60" s="0" t="n">
        <f aca="false">(G6/G59)*100</f>
        <v>31.0483639082178</v>
      </c>
      <c r="H60" s="0" t="n">
        <f aca="false">(H6/H59)*100</f>
        <v>32.9214410120084</v>
      </c>
      <c r="I60" s="0" t="n">
        <f aca="false">(I6/I59)*100</f>
        <v>37.8137418062018</v>
      </c>
      <c r="J60" s="0" t="n">
        <f aca="false">(J6/J59)*100</f>
        <v>42.6366036969328</v>
      </c>
      <c r="K60" s="0" t="n">
        <f aca="false">(K6/K59)*100</f>
        <v>43.0537175168431</v>
      </c>
      <c r="L60" s="0" t="n">
        <f aca="false">(L6/L59)*100</f>
        <v>48.2409190300578</v>
      </c>
      <c r="M60" s="0" t="n">
        <f aca="false">(M6/M59)*100</f>
        <v>43.6121295906714</v>
      </c>
      <c r="N60" s="0" t="n">
        <f aca="false">(N6/N59)*100</f>
        <v>44.1673860436155</v>
      </c>
      <c r="O60" s="0" t="n">
        <f aca="false">(O6/O59)*100</f>
        <v>52.2417233375412</v>
      </c>
      <c r="P60" s="0" t="n">
        <f aca="false">(P6/P59)*100</f>
        <v>53.3967391304348</v>
      </c>
      <c r="Q60" s="0" t="n">
        <f aca="false">(Q6/Q59)*100</f>
        <v>55.7976711049968</v>
      </c>
      <c r="R60" s="0" t="n">
        <f aca="false">(R6/R59)*100</f>
        <v>59.1942368005282</v>
      </c>
      <c r="S60" s="0" t="n">
        <f aca="false">(S6/S59)*100</f>
        <v>59.7742699468537</v>
      </c>
      <c r="T60" s="0" t="n">
        <f aca="false">(T6/T59)*100</f>
        <v>58.2023132079167</v>
      </c>
      <c r="U60" s="0" t="n">
        <f aca="false">(U6/U59)*100</f>
        <v>59.613998056406</v>
      </c>
    </row>
    <row r="61" customFormat="false" ht="15" hidden="false" customHeight="false" outlineLevel="0" collapsed="false">
      <c r="B61" s="0" t="s">
        <v>141</v>
      </c>
      <c r="G61" s="0" t="n">
        <f aca="false">(G23/G59)*100</f>
        <v>31.1998006402515</v>
      </c>
      <c r="H61" s="0" t="n">
        <f aca="false">(H23/H59)*100</f>
        <v>31.8690989091576</v>
      </c>
      <c r="I61" s="0" t="n">
        <f aca="false">(I23/I59)*100</f>
        <v>29.9426009577828</v>
      </c>
      <c r="J61" s="0" t="n">
        <f aca="false">(J23/J59)*100</f>
        <v>30.7723558180597</v>
      </c>
      <c r="K61" s="0" t="n">
        <f aca="false">(K23/K59)*100</f>
        <v>37.3285611164581</v>
      </c>
      <c r="L61" s="0" t="n">
        <f aca="false">(L23/L59)*100</f>
        <v>57.3577885839235</v>
      </c>
      <c r="M61" s="0" t="n">
        <f aca="false">(M23/M59)*100</f>
        <v>59.3406263148404</v>
      </c>
      <c r="N61" s="0" t="n">
        <f aca="false">(N23/N59)*100</f>
        <v>54.3665001485926</v>
      </c>
      <c r="O61" s="0" t="n">
        <f aca="false">(O23/O59)*100</f>
        <v>52.4874102428364</v>
      </c>
      <c r="P61" s="0" t="n">
        <f aca="false">(P23/P59)*100</f>
        <v>52.2149302707137</v>
      </c>
      <c r="Q61" s="0" t="n">
        <f aca="false">(Q23/Q59)*100</f>
        <v>55.3235395273424</v>
      </c>
      <c r="R61" s="0" t="n">
        <f aca="false">(R23/R59)*100</f>
        <v>57.6048765533992</v>
      </c>
      <c r="S61" s="0" t="n">
        <f aca="false">(S23/S59)*100</f>
        <v>56.2987976928394</v>
      </c>
      <c r="T61" s="0" t="n">
        <f aca="false">(T23/T59)*100</f>
        <v>54.6639537793639</v>
      </c>
      <c r="U61" s="0" t="n">
        <f aca="false">(U23/U59)*100</f>
        <v>55.4091474310077</v>
      </c>
    </row>
    <row r="62" customFormat="false" ht="15" hidden="false" customHeight="false" outlineLevel="0" collapsed="false">
      <c r="B62" s="0" t="s">
        <v>1084</v>
      </c>
      <c r="G62" s="0" t="n">
        <f aca="false">IF(G30&lt;0,(G30/G23)*100)</f>
        <v>-5.62791840747112</v>
      </c>
      <c r="H62" s="0" t="n">
        <f aca="false">IF(H30&lt;0,(H30/H23)*100)</f>
        <v>-1.68555485244204</v>
      </c>
      <c r="I62" s="0" t="n">
        <f aca="false">IF(I30&lt;0,(I30/I23)*100)</f>
        <v>-1.73548094373866</v>
      </c>
      <c r="J62" s="0" t="n">
        <f aca="false">IF(J30&lt;0,(J30/J23)*100)</f>
        <v>-1.38113130902813</v>
      </c>
      <c r="K62" s="0" t="n">
        <f aca="false">IF(K30&lt;0,(K30/K23)*100)</f>
        <v>-1.22874869067762</v>
      </c>
      <c r="L62" s="0" t="n">
        <f aca="false">IF(L30&lt;0,(L30/L23)*100)</f>
        <v>-0.560455192034139</v>
      </c>
      <c r="M62" s="0" t="n">
        <f aca="false">IF(M30&lt;0,(M30/M23)*100)</f>
        <v>0</v>
      </c>
      <c r="N62" s="0" t="n">
        <f aca="false">IF(N30&lt;0,(N30/N23)*100)</f>
        <v>-0.114532628784132</v>
      </c>
      <c r="O62" s="0" t="n">
        <f aca="false">IF(O30&lt;0,(O30/O23)*100)</f>
        <v>-0.320678597289749</v>
      </c>
      <c r="P62" s="0" t="n">
        <f aca="false">IF(P30&lt;0,(P30/P23)*100)</f>
        <v>0</v>
      </c>
      <c r="Q62" s="0" t="n">
        <f aca="false">IF(Q30&lt;0,(Q30/Q23)*100)</f>
        <v>-0.122113676731794</v>
      </c>
      <c r="R62" s="0" t="n">
        <f aca="false">IF(R30&lt;0,(R30/R23)*100)</f>
        <v>-0.155556010397691</v>
      </c>
      <c r="S62" s="0" t="n">
        <f aca="false">IF(S30&lt;0,(S30/S23)*100)</f>
        <v>-0.199267340284208</v>
      </c>
      <c r="T62" s="0" t="n">
        <f aca="false">IF(T30&lt;0,(T30/T23)*100)</f>
        <v>-0.276671974522293</v>
      </c>
      <c r="U62" s="0" t="n">
        <f aca="false">IF(U30&lt;0,(U30/U23)*100)</f>
        <v>-0.288537698487534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X10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B1" activeCellId="0" sqref="B1"/>
    </sheetView>
  </sheetViews>
  <sheetFormatPr defaultRowHeight="15"/>
  <cols>
    <col collapsed="false" hidden="false" max="1" min="1" style="0" width="53.0510204081633"/>
    <col collapsed="false" hidden="false" max="2" min="2" style="0" width="55.4795918367347"/>
    <col collapsed="false" hidden="false" max="3" min="3" style="0" width="22.1377551020408"/>
    <col collapsed="false" hidden="false" max="10" min="4" style="0" width="8.50510204081633"/>
    <col collapsed="false" hidden="false" max="11" min="11" style="0" width="16.6020408163265"/>
    <col collapsed="false" hidden="false" max="12" min="12" style="0" width="20.1122448979592"/>
    <col collapsed="false" hidden="false" max="13" min="13" style="0" width="22.8112244897959"/>
    <col collapsed="false" hidden="false" max="14" min="14" style="0" width="18.8979591836735"/>
    <col collapsed="false" hidden="false" max="15" min="15" style="0" width="22.5459183673469"/>
    <col collapsed="false" hidden="false" max="17" min="16" style="0" width="22.8112244897959"/>
    <col collapsed="false" hidden="false" max="18" min="18" style="0" width="22.5459183673469"/>
    <col collapsed="false" hidden="false" max="1025" min="19" style="0" width="8.50510204081633"/>
  </cols>
  <sheetData>
    <row r="1" customFormat="false" ht="15" hidden="false" customHeight="false" outlineLevel="0" collapsed="false">
      <c r="A1" s="59" t="s">
        <v>1085</v>
      </c>
      <c r="B1" s="2" t="s">
        <v>1086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1087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780</v>
      </c>
      <c r="S5" s="4" t="s">
        <v>31</v>
      </c>
      <c r="T5" s="4" t="s">
        <v>31</v>
      </c>
      <c r="U5" s="4" t="s">
        <v>31</v>
      </c>
      <c r="V5" s="4" t="s">
        <v>31</v>
      </c>
      <c r="W5" s="4" t="s">
        <v>31</v>
      </c>
      <c r="X5" s="4" t="s">
        <v>31</v>
      </c>
    </row>
    <row r="6" customFormat="false" ht="15" hidden="false" customHeight="false" outlineLevel="0" collapsed="false">
      <c r="A6" s="317" t="s">
        <v>32</v>
      </c>
      <c r="B6" s="63" t="s">
        <v>1088</v>
      </c>
      <c r="C6" s="13" t="s">
        <v>34</v>
      </c>
      <c r="D6" s="13"/>
      <c r="E6" s="13"/>
      <c r="F6" s="13"/>
      <c r="G6" s="13"/>
      <c r="H6" s="13"/>
      <c r="I6" s="13"/>
      <c r="J6" s="13"/>
      <c r="K6" s="13"/>
      <c r="L6" s="109" t="n">
        <v>1024883600000</v>
      </c>
      <c r="M6" s="109" t="n">
        <v>1062523200000</v>
      </c>
      <c r="N6" s="181" t="n">
        <f aca="false">N7+N10</f>
        <v>1296910960000</v>
      </c>
      <c r="O6" s="181" t="n">
        <f aca="false">O7+O10</f>
        <v>1504919160000</v>
      </c>
      <c r="P6" s="181" t="n">
        <f aca="false">P7+P10</f>
        <v>1649583250000</v>
      </c>
      <c r="Q6" s="220" t="n">
        <v>1830936995000</v>
      </c>
      <c r="R6" s="220" t="n">
        <v>1943482112000</v>
      </c>
      <c r="S6" s="13"/>
      <c r="T6" s="13"/>
      <c r="U6" s="13"/>
      <c r="V6" s="13"/>
      <c r="W6" s="13"/>
      <c r="X6" s="13"/>
    </row>
    <row r="7" customFormat="false" ht="15" hidden="false" customHeight="false" outlineLevel="0" collapsed="false">
      <c r="A7" s="38" t="s">
        <v>35</v>
      </c>
      <c r="B7" s="49" t="s">
        <v>426</v>
      </c>
      <c r="C7" s="20" t="s">
        <v>37</v>
      </c>
      <c r="D7" s="38"/>
      <c r="E7" s="38"/>
      <c r="F7" s="38"/>
      <c r="G7" s="38"/>
      <c r="H7" s="38"/>
      <c r="I7" s="38"/>
      <c r="J7" s="38"/>
      <c r="K7" s="38"/>
      <c r="L7" s="165" t="n">
        <f aca="false">L8+L9+L11</f>
        <v>1024883600000</v>
      </c>
      <c r="M7" s="165" t="n">
        <f aca="false">M8+M9+M11</f>
        <v>1062523200000</v>
      </c>
      <c r="N7" s="165" t="n">
        <f aca="false">N8+N9+N11</f>
        <v>1296910960000</v>
      </c>
      <c r="O7" s="165" t="n">
        <f aca="false">O8+O9+O11</f>
        <v>1504919160000</v>
      </c>
      <c r="P7" s="165" t="n">
        <f aca="false">P8+P9+P11</f>
        <v>1649583250000</v>
      </c>
      <c r="Q7" s="165" t="n">
        <f aca="false">Q8+Q9+Q11</f>
        <v>1830936995000</v>
      </c>
      <c r="R7" s="165" t="n">
        <f aca="false">R8+R9+R11</f>
        <v>1943482112000</v>
      </c>
      <c r="S7" s="38"/>
      <c r="T7" s="38"/>
      <c r="U7" s="38"/>
      <c r="V7" s="38"/>
      <c r="W7" s="38"/>
      <c r="X7" s="38"/>
    </row>
    <row r="8" customFormat="false" ht="15" hidden="false" customHeight="false" outlineLevel="0" collapsed="false">
      <c r="A8" s="47" t="s">
        <v>342</v>
      </c>
      <c r="B8" s="47" t="s">
        <v>342</v>
      </c>
      <c r="C8" s="49" t="s">
        <v>40</v>
      </c>
      <c r="L8" s="46" t="n">
        <v>730760200000</v>
      </c>
      <c r="M8" s="46" t="n">
        <v>732104400000</v>
      </c>
      <c r="N8" s="46" t="n">
        <v>855810430000</v>
      </c>
      <c r="O8" s="220" t="n">
        <v>1058693130000</v>
      </c>
      <c r="P8" s="220" t="n">
        <v>1140568990000</v>
      </c>
      <c r="Q8" s="220" t="n">
        <v>1253289267000</v>
      </c>
      <c r="R8" s="220" t="n">
        <v>1336143952000</v>
      </c>
      <c r="S8" s="38"/>
    </row>
    <row r="9" customFormat="false" ht="15" hidden="false" customHeight="false" outlineLevel="0" collapsed="false">
      <c r="A9" s="47" t="s">
        <v>1089</v>
      </c>
      <c r="B9" s="47" t="s">
        <v>1089</v>
      </c>
      <c r="C9" s="49" t="s">
        <v>40</v>
      </c>
      <c r="L9" s="46" t="n">
        <v>163738800000</v>
      </c>
      <c r="M9" s="46" t="n">
        <v>181406400000</v>
      </c>
      <c r="N9" s="46" t="n">
        <v>211125040000</v>
      </c>
      <c r="O9" s="220" t="n">
        <v>258111135000</v>
      </c>
      <c r="P9" s="220" t="n">
        <v>296924985000</v>
      </c>
      <c r="Q9" s="220" t="n">
        <v>324926847000</v>
      </c>
      <c r="R9" s="220" t="n">
        <v>369924152000</v>
      </c>
      <c r="S9" s="38"/>
    </row>
    <row r="10" customFormat="false" ht="15" hidden="false" customHeight="false" outlineLevel="0" collapsed="false">
      <c r="A10" s="318" t="s">
        <v>52</v>
      </c>
      <c r="B10" s="318" t="s">
        <v>52</v>
      </c>
      <c r="C10" s="20" t="s">
        <v>37</v>
      </c>
      <c r="D10" s="13"/>
      <c r="E10" s="13"/>
      <c r="F10" s="13"/>
      <c r="G10" s="13"/>
      <c r="H10" s="13"/>
      <c r="I10" s="13"/>
      <c r="J10" s="13"/>
      <c r="K10" s="13"/>
      <c r="L10" s="109" t="n">
        <v>0</v>
      </c>
      <c r="M10" s="109" t="n">
        <v>0</v>
      </c>
      <c r="N10" s="109" t="n">
        <v>0</v>
      </c>
      <c r="O10" s="220" t="n">
        <v>0</v>
      </c>
      <c r="P10" s="220" t="n">
        <v>0</v>
      </c>
      <c r="Q10" s="220" t="n">
        <v>0</v>
      </c>
      <c r="R10" s="220" t="n">
        <v>0</v>
      </c>
      <c r="S10" s="13"/>
      <c r="T10" s="13"/>
      <c r="U10" s="13"/>
      <c r="V10" s="13"/>
      <c r="W10" s="13"/>
      <c r="X10" s="13"/>
    </row>
    <row r="11" customFormat="false" ht="15" hidden="false" customHeight="false" outlineLevel="0" collapsed="false">
      <c r="A11" s="47" t="s">
        <v>927</v>
      </c>
      <c r="B11" s="47" t="s">
        <v>927</v>
      </c>
      <c r="C11" s="49" t="s">
        <v>40</v>
      </c>
      <c r="L11" s="46" t="n">
        <v>130384600000</v>
      </c>
      <c r="M11" s="46" t="n">
        <v>149012400000</v>
      </c>
      <c r="N11" s="46" t="n">
        <v>229975490000</v>
      </c>
      <c r="O11" s="220" t="n">
        <v>188114895000</v>
      </c>
      <c r="P11" s="220" t="n">
        <v>212089275000</v>
      </c>
      <c r="Q11" s="220" t="n">
        <v>252720881000</v>
      </c>
      <c r="R11" s="220" t="n">
        <v>237414008000</v>
      </c>
      <c r="S11" s="38"/>
    </row>
    <row r="12" s="13" customFormat="true" ht="15" hidden="false" customHeight="false" outlineLevel="0" collapsed="false">
      <c r="A12" s="13" t="s">
        <v>188</v>
      </c>
      <c r="B12" s="63" t="s">
        <v>68</v>
      </c>
      <c r="C12" s="32" t="s">
        <v>34</v>
      </c>
      <c r="L12" s="109" t="n">
        <f aca="false">L14+L24</f>
        <v>1073398800000</v>
      </c>
      <c r="M12" s="109" t="n">
        <f aca="false">M14+M24</f>
        <v>1169423400000</v>
      </c>
      <c r="N12" s="109" t="n">
        <f aca="false">N14+N24</f>
        <v>1425094020000</v>
      </c>
      <c r="O12" s="109" t="n">
        <f aca="false">O14+O24</f>
        <v>1649286405000</v>
      </c>
      <c r="P12" s="109" t="n">
        <f aca="false">P14+P24</f>
        <v>1800402290000</v>
      </c>
      <c r="Q12" s="109" t="n">
        <f aca="false">Q14+Q24</f>
        <v>2037239755000</v>
      </c>
      <c r="R12" s="109" t="n">
        <f aca="false">R14+R24</f>
        <v>2341012544000</v>
      </c>
    </row>
    <row r="13" customFormat="false" ht="15" hidden="false" customHeight="false" outlineLevel="0" collapsed="false">
      <c r="A13" s="17"/>
      <c r="B13" s="63" t="s">
        <v>1090</v>
      </c>
      <c r="C13" s="32"/>
      <c r="D13" s="13"/>
      <c r="E13" s="13"/>
      <c r="F13" s="13"/>
      <c r="G13" s="13"/>
      <c r="H13" s="13"/>
      <c r="I13" s="13"/>
      <c r="J13" s="13"/>
      <c r="K13" s="13"/>
      <c r="L13" s="165" t="n">
        <v>1070366600000</v>
      </c>
      <c r="M13" s="165" t="n">
        <v>997735200000</v>
      </c>
      <c r="N13" s="165" t="n">
        <v>1213968980000</v>
      </c>
      <c r="O13" s="165" t="n">
        <v>1373676210000</v>
      </c>
      <c r="P13" s="165" t="n">
        <v>1541182065000</v>
      </c>
      <c r="Q13" s="165" t="n">
        <v>1732943184000</v>
      </c>
      <c r="R13" s="165" t="n">
        <v>1976609648000</v>
      </c>
      <c r="S13" s="13"/>
      <c r="T13" s="13"/>
      <c r="U13" s="13"/>
      <c r="V13" s="13"/>
      <c r="W13" s="13"/>
      <c r="X13" s="13"/>
    </row>
    <row r="14" s="38" customFormat="true" ht="15" hidden="false" customHeight="false" outlineLevel="0" collapsed="false">
      <c r="A14" s="38" t="s">
        <v>1091</v>
      </c>
      <c r="B14" s="49" t="s">
        <v>353</v>
      </c>
      <c r="C14" s="49" t="s">
        <v>191</v>
      </c>
      <c r="L14" s="165" t="n">
        <f aca="false">L15</f>
        <v>1006690400000</v>
      </c>
      <c r="M14" s="165" t="n">
        <f aca="false">M15+M23</f>
        <v>1101396000000</v>
      </c>
      <c r="N14" s="165" t="n">
        <f aca="false">N15+N23</f>
        <v>1278060510000</v>
      </c>
      <c r="O14" s="181" t="n">
        <f aca="false">O16+O17+O18+O19+O20+O21+O22+O23</f>
        <v>1548666810000</v>
      </c>
      <c r="P14" s="165" t="n">
        <f aca="false">P15+P23</f>
        <v>1682574915000</v>
      </c>
      <c r="Q14" s="165" t="n">
        <f aca="false">Q15+Q23</f>
        <v>1908300530000</v>
      </c>
      <c r="R14" s="165" t="n">
        <f aca="false">R15+R23</f>
        <v>2191938632000</v>
      </c>
    </row>
    <row r="15" customFormat="false" ht="15" hidden="false" customHeight="false" outlineLevel="0" collapsed="false">
      <c r="B15" s="49" t="s">
        <v>353</v>
      </c>
      <c r="C15" s="49"/>
      <c r="L15" s="46" t="n">
        <v>1006690400000</v>
      </c>
      <c r="M15" s="46" t="n">
        <v>929707800000</v>
      </c>
      <c r="N15" s="46" t="n">
        <v>1066935470000</v>
      </c>
      <c r="O15" s="46" t="n">
        <v>1273056615000</v>
      </c>
      <c r="P15" s="46" t="n">
        <v>1423354690000</v>
      </c>
      <c r="Q15" s="46" t="n">
        <v>1609161528000</v>
      </c>
      <c r="R15" s="46" t="n">
        <v>1827535736000</v>
      </c>
      <c r="S15" s="38"/>
    </row>
    <row r="16" customFormat="false" ht="15" hidden="false" customHeight="false" outlineLevel="0" collapsed="false">
      <c r="A16" s="47" t="s">
        <v>936</v>
      </c>
      <c r="B16" s="47" t="s">
        <v>936</v>
      </c>
      <c r="C16" s="49" t="s">
        <v>194</v>
      </c>
      <c r="L16" s="165" t="n">
        <v>281994600000</v>
      </c>
      <c r="M16" s="46" t="n">
        <v>314221800000</v>
      </c>
      <c r="N16" s="46" t="n">
        <v>350618370000</v>
      </c>
      <c r="O16" s="46" t="n">
        <v>411227910000</v>
      </c>
      <c r="P16" s="46" t="n">
        <v>452457120000</v>
      </c>
      <c r="Q16" s="46" t="n">
        <v>495126624000</v>
      </c>
      <c r="R16" s="46" t="n">
        <v>535561832000</v>
      </c>
      <c r="S16" s="38"/>
    </row>
    <row r="17" customFormat="false" ht="15" hidden="false" customHeight="false" outlineLevel="0" collapsed="false">
      <c r="A17" s="47" t="s">
        <v>1092</v>
      </c>
      <c r="B17" s="47" t="s">
        <v>1092</v>
      </c>
      <c r="C17" s="49" t="s">
        <v>194</v>
      </c>
      <c r="L17" s="46" t="n">
        <v>363864000000</v>
      </c>
      <c r="M17" s="46" t="n">
        <v>391967400000</v>
      </c>
      <c r="N17" s="46" t="n">
        <v>459950980000</v>
      </c>
      <c r="O17" s="46" t="n">
        <v>568719450000</v>
      </c>
      <c r="P17" s="46" t="n">
        <v>631554730000</v>
      </c>
      <c r="Q17" s="46" t="n">
        <v>732374798000</v>
      </c>
      <c r="R17" s="46" t="n">
        <v>861315936000</v>
      </c>
      <c r="S17" s="38"/>
    </row>
    <row r="18" customFormat="false" ht="15" hidden="false" customHeight="false" outlineLevel="0" collapsed="false">
      <c r="A18" s="47" t="s">
        <v>1093</v>
      </c>
      <c r="B18" s="47" t="s">
        <v>1093</v>
      </c>
      <c r="C18" s="49" t="s">
        <v>194</v>
      </c>
      <c r="L18" s="46"/>
      <c r="M18" s="46"/>
      <c r="N18" s="46"/>
      <c r="O18" s="46" t="n">
        <v>0</v>
      </c>
      <c r="P18" s="46" t="n">
        <v>0</v>
      </c>
      <c r="Q18" s="46" t="n">
        <v>0</v>
      </c>
      <c r="R18" s="46" t="n">
        <v>0</v>
      </c>
      <c r="S18" s="38"/>
    </row>
    <row r="19" customFormat="false" ht="15" hidden="false" customHeight="false" outlineLevel="0" collapsed="false">
      <c r="A19" s="47" t="s">
        <v>205</v>
      </c>
      <c r="B19" s="47" t="s">
        <v>205</v>
      </c>
      <c r="C19" s="49" t="s">
        <v>194</v>
      </c>
      <c r="L19" s="46" t="n">
        <v>0</v>
      </c>
      <c r="M19" s="46" t="n">
        <v>0</v>
      </c>
      <c r="N19" s="46" t="n">
        <v>0</v>
      </c>
      <c r="O19" s="46" t="n">
        <v>0</v>
      </c>
      <c r="P19" s="46" t="n">
        <v>0</v>
      </c>
      <c r="Q19" s="46" t="n">
        <v>0</v>
      </c>
      <c r="R19" s="46" t="n">
        <v>0</v>
      </c>
      <c r="S19" s="38"/>
    </row>
    <row r="20" customFormat="false" ht="15" hidden="false" customHeight="false" outlineLevel="0" collapsed="false">
      <c r="A20" s="47" t="s">
        <v>52</v>
      </c>
      <c r="B20" s="47" t="s">
        <v>52</v>
      </c>
      <c r="C20" s="49" t="s">
        <v>194</v>
      </c>
      <c r="L20" s="46" t="n">
        <v>0</v>
      </c>
      <c r="M20" s="46" t="n">
        <v>0</v>
      </c>
      <c r="N20" s="46" t="n">
        <v>0</v>
      </c>
      <c r="O20" s="46" t="n">
        <v>0</v>
      </c>
      <c r="P20" s="46" t="n">
        <v>0</v>
      </c>
      <c r="Q20" s="46" t="n">
        <v>0</v>
      </c>
      <c r="R20" s="46" t="n">
        <v>0</v>
      </c>
      <c r="S20" s="38"/>
    </row>
    <row r="21" customFormat="false" ht="15" hidden="false" customHeight="false" outlineLevel="0" collapsed="false">
      <c r="A21" s="47" t="s">
        <v>1094</v>
      </c>
      <c r="B21" s="47" t="s">
        <v>1094</v>
      </c>
      <c r="C21" s="49" t="s">
        <v>194</v>
      </c>
      <c r="L21" s="46" t="n">
        <v>200125200000</v>
      </c>
      <c r="M21" s="46" t="n">
        <v>223518600000</v>
      </c>
      <c r="N21" s="46" t="n">
        <v>256366120000</v>
      </c>
      <c r="O21" s="46" t="n">
        <v>297484020000</v>
      </c>
      <c r="P21" s="46" t="n">
        <v>339342840000</v>
      </c>
      <c r="Q21" s="46" t="n">
        <v>381660106000</v>
      </c>
      <c r="R21" s="46" t="n">
        <v>430657968000</v>
      </c>
      <c r="S21" s="38"/>
    </row>
    <row r="22" customFormat="false" ht="15" hidden="false" customHeight="false" outlineLevel="0" collapsed="false">
      <c r="A22" s="47" t="s">
        <v>943</v>
      </c>
      <c r="B22" s="47" t="s">
        <v>943</v>
      </c>
      <c r="C22" s="49" t="s">
        <v>194</v>
      </c>
      <c r="L22" s="46" t="n">
        <v>0</v>
      </c>
      <c r="M22" s="46" t="n">
        <v>0</v>
      </c>
      <c r="N22" s="46" t="n">
        <v>0</v>
      </c>
      <c r="O22" s="46" t="n">
        <v>0</v>
      </c>
      <c r="P22" s="46" t="n">
        <v>0</v>
      </c>
      <c r="Q22" s="46" t="n">
        <v>0</v>
      </c>
      <c r="R22" s="46" t="n">
        <v>0</v>
      </c>
      <c r="S22" s="38"/>
    </row>
    <row r="23" customFormat="false" ht="15" hidden="false" customHeight="false" outlineLevel="0" collapsed="false">
      <c r="A23" s="47" t="s">
        <v>1095</v>
      </c>
      <c r="B23" s="47" t="s">
        <v>1095</v>
      </c>
      <c r="C23" s="49" t="s">
        <v>194</v>
      </c>
      <c r="L23" s="46" t="n">
        <v>160706600000</v>
      </c>
      <c r="M23" s="46" t="n">
        <v>171688200000</v>
      </c>
      <c r="N23" s="46" t="n">
        <v>211125040000</v>
      </c>
      <c r="O23" s="46" t="n">
        <v>271235430000</v>
      </c>
      <c r="P23" s="46" t="n">
        <v>259220225000</v>
      </c>
      <c r="Q23" s="46" t="n">
        <v>299139002000</v>
      </c>
      <c r="R23" s="46" t="n">
        <v>364402896000</v>
      </c>
      <c r="S23" s="38"/>
    </row>
    <row r="24" customFormat="false" ht="15" hidden="false" customHeight="false" outlineLevel="0" collapsed="false">
      <c r="A24" s="0" t="s">
        <v>227</v>
      </c>
      <c r="B24" s="49" t="s">
        <v>1096</v>
      </c>
      <c r="C24" s="49" t="s">
        <v>191</v>
      </c>
      <c r="L24" s="46" t="n">
        <v>66708400000</v>
      </c>
      <c r="M24" s="46" t="n">
        <v>68027400000</v>
      </c>
      <c r="N24" s="46" t="n">
        <v>147033510000</v>
      </c>
      <c r="O24" s="46" t="n">
        <v>100619595000</v>
      </c>
      <c r="P24" s="46" t="n">
        <v>117827375000</v>
      </c>
      <c r="Q24" s="46" t="n">
        <v>128939225000</v>
      </c>
      <c r="R24" s="46" t="n">
        <v>149073912000</v>
      </c>
      <c r="S24" s="38"/>
    </row>
    <row r="25" customFormat="false" ht="15" hidden="false" customHeight="false" outlineLevel="0" collapsed="false">
      <c r="B25" s="47" t="s">
        <v>1097</v>
      </c>
      <c r="L25" s="46" t="e">
        <f aca="false">#VALUE!</f>
        <v>#VALUE!</v>
      </c>
      <c r="M25" s="46" t="e">
        <f aca="false">#VALUE!</f>
        <v>#VALUE!</v>
      </c>
      <c r="N25" s="46" t="e">
        <f aca="false">#VALUE!</f>
        <v>#VALUE!</v>
      </c>
      <c r="O25" s="46" t="n">
        <v>0</v>
      </c>
      <c r="P25" s="46" t="n">
        <v>0</v>
      </c>
      <c r="Q25" s="46" t="n">
        <v>0</v>
      </c>
      <c r="R25" s="46" t="n">
        <v>0</v>
      </c>
      <c r="S25" s="38"/>
    </row>
    <row r="26" customFormat="false" ht="15" hidden="false" customHeight="false" outlineLevel="0" collapsed="false">
      <c r="B26" s="47" t="s">
        <v>1098</v>
      </c>
      <c r="L26" s="46" t="e">
        <f aca="false">#VALUE!</f>
        <v>#VALUE!</v>
      </c>
      <c r="M26" s="46" t="e">
        <f aca="false">#VALUE!</f>
        <v>#VALUE!</v>
      </c>
      <c r="N26" s="46" t="e">
        <f aca="false">#VALUE!</f>
        <v>#VALUE!</v>
      </c>
      <c r="O26" s="46" t="n">
        <v>0</v>
      </c>
      <c r="P26" s="46" t="n">
        <v>0</v>
      </c>
      <c r="Q26" s="46" t="n">
        <v>0</v>
      </c>
      <c r="R26" s="46" t="n">
        <v>0</v>
      </c>
      <c r="S26" s="38"/>
    </row>
    <row r="27" customFormat="false" ht="15" hidden="false" customHeight="false" outlineLevel="0" collapsed="false">
      <c r="B27" s="47" t="s">
        <v>1093</v>
      </c>
      <c r="L27" s="46" t="e">
        <f aca="false">#VALUE!</f>
        <v>#VALUE!</v>
      </c>
      <c r="M27" s="46" t="e">
        <f aca="false">#VALUE!</f>
        <v>#VALUE!</v>
      </c>
      <c r="N27" s="46" t="e">
        <f aca="false">#VALUE!</f>
        <v>#VALUE!</v>
      </c>
      <c r="O27" s="46" t="n">
        <v>0</v>
      </c>
      <c r="P27" s="46" t="n">
        <v>0</v>
      </c>
      <c r="Q27" s="46" t="n">
        <v>0</v>
      </c>
      <c r="R27" s="46" t="n">
        <v>0</v>
      </c>
      <c r="S27" s="38"/>
    </row>
    <row r="28" customFormat="false" ht="15" hidden="false" customHeight="false" outlineLevel="0" collapsed="false">
      <c r="B28" s="49" t="s">
        <v>1099</v>
      </c>
      <c r="M28" s="46" t="n">
        <v>171688200000</v>
      </c>
      <c r="N28" s="46" t="n">
        <v>211125040000</v>
      </c>
      <c r="O28" s="46" t="n">
        <v>271235430000</v>
      </c>
      <c r="P28" s="46" t="n">
        <v>259220225000</v>
      </c>
      <c r="Q28" s="46" t="n">
        <v>299139002000</v>
      </c>
      <c r="R28" s="46" t="n">
        <v>364402896000</v>
      </c>
      <c r="S28" s="38"/>
    </row>
    <row r="29" customFormat="false" ht="15" hidden="false" customHeight="false" outlineLevel="0" collapsed="false">
      <c r="B29" s="49" t="s">
        <v>759</v>
      </c>
      <c r="L29" s="46" t="n">
        <v>18193200000</v>
      </c>
      <c r="M29" s="46" t="n">
        <v>-38872800000</v>
      </c>
      <c r="N29" s="46" t="n">
        <v>26390630000</v>
      </c>
      <c r="O29" s="46" t="n">
        <v>-39372885000</v>
      </c>
      <c r="P29" s="46" t="n">
        <v>-42417855000</v>
      </c>
      <c r="Q29" s="46" t="n">
        <v>-72205966000</v>
      </c>
      <c r="R29" s="46" t="n">
        <v>-248456520000</v>
      </c>
      <c r="S29" s="38"/>
    </row>
    <row r="30" customFormat="false" ht="15" hidden="false" customHeight="false" outlineLevel="0" collapsed="false">
      <c r="B30" s="49" t="s">
        <v>1100</v>
      </c>
      <c r="L30" s="46" t="e">
        <f aca="false">#VALUE!</f>
        <v>#VALUE!</v>
      </c>
      <c r="M30" s="46" t="e">
        <f aca="false">#VALUE!</f>
        <v>#VALUE!</v>
      </c>
      <c r="N30" s="46" t="e">
        <f aca="false">#VALUE!</f>
        <v>#VALUE!</v>
      </c>
      <c r="O30" s="46" t="n">
        <v>0</v>
      </c>
      <c r="P30" s="46" t="n">
        <v>0</v>
      </c>
      <c r="Q30" s="46" t="n">
        <v>0</v>
      </c>
      <c r="R30" s="46" t="n">
        <v>0</v>
      </c>
      <c r="S30" s="38"/>
    </row>
    <row r="31" customFormat="false" ht="15" hidden="false" customHeight="false" outlineLevel="0" collapsed="false">
      <c r="B31" s="49" t="s">
        <v>1101</v>
      </c>
      <c r="L31" s="46" t="n">
        <v>-45483000000</v>
      </c>
      <c r="M31" s="46" t="n">
        <v>-106900200000</v>
      </c>
      <c r="N31" s="46" t="n">
        <v>-124412970000</v>
      </c>
      <c r="O31" s="46" t="n">
        <v>-139992480000</v>
      </c>
      <c r="P31" s="46" t="n">
        <v>-155532135000</v>
      </c>
      <c r="Q31" s="46" t="n">
        <v>-201145191000</v>
      </c>
      <c r="R31" s="46" t="n">
        <v>-392009176000</v>
      </c>
      <c r="S31" s="38"/>
    </row>
    <row r="32" customFormat="false" ht="15" hidden="false" customHeight="false" outlineLevel="0" collapsed="false">
      <c r="A32" s="319" t="s">
        <v>556</v>
      </c>
      <c r="B32" s="319" t="s">
        <v>556</v>
      </c>
      <c r="C32" s="32" t="s">
        <v>34</v>
      </c>
      <c r="D32" s="320"/>
      <c r="E32" s="320"/>
      <c r="F32" s="320"/>
      <c r="G32" s="320"/>
      <c r="H32" s="320"/>
      <c r="I32" s="320"/>
      <c r="J32" s="320"/>
      <c r="K32" s="321"/>
      <c r="L32" s="181" t="n">
        <f aca="false">L33+L41</f>
        <v>75805000000</v>
      </c>
      <c r="M32" s="181" t="n">
        <f aca="false">M33+M41</f>
        <v>106900200000</v>
      </c>
      <c r="N32" s="322" t="n">
        <f aca="false">(N50-N68)*-1</f>
        <v>113102700000</v>
      </c>
      <c r="O32" s="181" t="n">
        <f aca="false">O33+O41</f>
        <v>139992480000</v>
      </c>
      <c r="P32" s="322" t="n">
        <f aca="false">(P50-P68)*-1</f>
        <v>141392850000</v>
      </c>
      <c r="Q32" s="322" t="n">
        <f aca="false">(Q50-Q68)*-1</f>
        <v>195987622000</v>
      </c>
      <c r="R32" s="181" t="n">
        <f aca="false">R33+R41</f>
        <v>386487920000</v>
      </c>
      <c r="S32" s="320"/>
      <c r="T32" s="320"/>
      <c r="U32" s="320"/>
      <c r="V32" s="320"/>
      <c r="W32" s="320"/>
      <c r="X32" s="320"/>
    </row>
    <row r="33" customFormat="false" ht="15" hidden="false" customHeight="false" outlineLevel="0" collapsed="false">
      <c r="A33" s="0" t="s">
        <v>115</v>
      </c>
      <c r="B33" s="49" t="s">
        <v>1102</v>
      </c>
      <c r="C33" s="49" t="s">
        <v>242</v>
      </c>
      <c r="L33" s="46" t="n">
        <f aca="false">(L51-L69)*-1</f>
        <v>78837200000</v>
      </c>
      <c r="M33" s="181" t="n">
        <f aca="false">M34+M35+M36+M37+M38+M39+M40</f>
        <v>110139600000</v>
      </c>
      <c r="N33" s="46" t="n">
        <f aca="false">(N51-N69)*-1</f>
        <v>113102700000</v>
      </c>
      <c r="O33" s="181" t="n">
        <f aca="false">O34+O35+O36+O37++O38+O39+O40</f>
        <v>131242950000</v>
      </c>
      <c r="P33" s="46" t="n">
        <f aca="false">(P51-P69)*-1</f>
        <v>122540470000</v>
      </c>
      <c r="Q33" s="46" t="n">
        <f aca="false">(Q51-Q69)*-1</f>
        <v>175357346000</v>
      </c>
      <c r="R33" s="181" t="n">
        <f aca="false">R34+R35+R36+R37++R38+R39+R40</f>
        <v>336796616000</v>
      </c>
      <c r="S33" s="38"/>
    </row>
    <row r="34" customFormat="false" ht="15" hidden="false" customHeight="false" outlineLevel="0" collapsed="false">
      <c r="A34" s="47" t="s">
        <v>1103</v>
      </c>
      <c r="B34" s="47" t="s">
        <v>1103</v>
      </c>
      <c r="C34" s="49" t="s">
        <v>119</v>
      </c>
      <c r="L34" s="46" t="n">
        <f aca="false">(L52-L70)*-1</f>
        <v>-57611800000</v>
      </c>
      <c r="M34" s="46" t="n">
        <f aca="false">(M52-M70)*-1</f>
        <v>-71266800000</v>
      </c>
      <c r="N34" s="46" t="n">
        <f aca="false">(N52-N70)*-1</f>
        <v>-45241080000</v>
      </c>
      <c r="O34" s="46" t="n">
        <f aca="false">(O52-O70)*-1</f>
        <v>-26248590000</v>
      </c>
      <c r="P34" s="46" t="n">
        <f aca="false">(P52-P70)*-1</f>
        <v>-89548805000</v>
      </c>
      <c r="Q34" s="46" t="n">
        <f aca="false">(Q52-Q70)*-1</f>
        <v>51575690000</v>
      </c>
      <c r="R34" s="46" t="n">
        <f aca="false">(R52-R70)*-1</f>
        <v>77297584000</v>
      </c>
      <c r="S34" s="38"/>
    </row>
    <row r="35" customFormat="false" ht="15" hidden="false" customHeight="false" outlineLevel="0" collapsed="false">
      <c r="A35" s="47" t="s">
        <v>1104</v>
      </c>
      <c r="B35" s="47" t="s">
        <v>1104</v>
      </c>
      <c r="C35" s="49" t="s">
        <v>119</v>
      </c>
      <c r="L35" s="46" t="n">
        <f aca="false">(L53-L71)*-1</f>
        <v>166771000000</v>
      </c>
      <c r="M35" s="46" t="n">
        <f aca="false">(M53-M71)*-1</f>
        <v>272109600000</v>
      </c>
      <c r="N35" s="46" t="n">
        <f aca="false">(N53-N71)*-1</f>
        <v>271446480000</v>
      </c>
      <c r="O35" s="46" t="n">
        <f aca="false">(O53-O71)*-1</f>
        <v>209988720000</v>
      </c>
      <c r="P35" s="46" t="n">
        <f aca="false">(P53-P71)*-1</f>
        <v>287498795000</v>
      </c>
      <c r="Q35" s="46" t="n">
        <f aca="false">(Q53-Q71)*-1</f>
        <v>159884639000</v>
      </c>
      <c r="R35" s="46" t="n">
        <f aca="false">(R53-R71)*-1</f>
        <v>342317872000</v>
      </c>
      <c r="S35" s="38"/>
    </row>
    <row r="36" customFormat="false" ht="15" hidden="false" customHeight="false" outlineLevel="0" collapsed="false">
      <c r="A36" s="47" t="s">
        <v>422</v>
      </c>
      <c r="B36" s="47" t="s">
        <v>422</v>
      </c>
      <c r="C36" s="49" t="s">
        <v>119</v>
      </c>
      <c r="L36" s="46" t="n">
        <f aca="false">(L54-L72)*-1</f>
        <v>-30322000000</v>
      </c>
      <c r="M36" s="46" t="n">
        <f aca="false">(M54-M72)*-1</f>
        <v>-90703200000</v>
      </c>
      <c r="N36" s="46" t="n">
        <f aca="false">(N54-N72)*-1</f>
        <v>-113102700000</v>
      </c>
      <c r="O36" s="46" t="n">
        <f aca="false">(O54-O72)*-1</f>
        <v>-52497180000</v>
      </c>
      <c r="P36" s="46" t="n">
        <f aca="false">(P54-P72)*-1</f>
        <v>-75409520000</v>
      </c>
      <c r="Q36" s="46" t="n">
        <f aca="false">(Q54-Q72)*-1</f>
        <v>-36102983000</v>
      </c>
      <c r="R36" s="46" t="n">
        <f aca="false">(R54-R72)*-1</f>
        <v>-82818840000</v>
      </c>
      <c r="S36" s="38"/>
    </row>
    <row r="37" customFormat="false" ht="15" hidden="false" customHeight="false" outlineLevel="0" collapsed="false">
      <c r="A37" s="47" t="s">
        <v>1105</v>
      </c>
      <c r="B37" s="47" t="s">
        <v>1105</v>
      </c>
      <c r="C37" s="49" t="s">
        <v>119</v>
      </c>
      <c r="L37" s="46" t="n">
        <f aca="false">(L55-L73)*-1</f>
        <v>-0</v>
      </c>
      <c r="M37" s="46" t="n">
        <f aca="false">(M55-M73)*-1</f>
        <v>-0</v>
      </c>
      <c r="N37" s="46" t="n">
        <f aca="false">(N55-N73)*-1</f>
        <v>-0</v>
      </c>
      <c r="O37" s="46" t="n">
        <f aca="false">(O55-O73)*-1</f>
        <v>-0</v>
      </c>
      <c r="P37" s="46" t="n">
        <f aca="false">(P55-P73)*-1</f>
        <v>-0</v>
      </c>
      <c r="Q37" s="46" t="n">
        <f aca="false">(Q55-Q73)*-1</f>
        <v>-0</v>
      </c>
      <c r="R37" s="46" t="n">
        <f aca="false">(R55-R73)*-1</f>
        <v>-0</v>
      </c>
      <c r="S37" s="38"/>
    </row>
    <row r="38" customFormat="false" ht="15" hidden="false" customHeight="false" outlineLevel="0" collapsed="false">
      <c r="A38" s="47" t="s">
        <v>1106</v>
      </c>
      <c r="B38" s="47" t="s">
        <v>1106</v>
      </c>
      <c r="C38" s="49" t="s">
        <v>119</v>
      </c>
      <c r="L38" s="46" t="n">
        <f aca="false">(L56-L74)*-1</f>
        <v>-0</v>
      </c>
      <c r="M38" s="46" t="n">
        <f aca="false">(M56-M74)*-1</f>
        <v>-0</v>
      </c>
      <c r="N38" s="46" t="n">
        <f aca="false">(N56-N74)*-1</f>
        <v>-0</v>
      </c>
      <c r="O38" s="46" t="n">
        <f aca="false">(O56-O74)*-1</f>
        <v>-0</v>
      </c>
      <c r="P38" s="46" t="n">
        <f aca="false">(P56-P74)*-1</f>
        <v>-0</v>
      </c>
      <c r="Q38" s="46" t="n">
        <f aca="false">(Q56-Q74)*-1</f>
        <v>-0</v>
      </c>
      <c r="R38" s="46" t="n">
        <f aca="false">(R56-R74)*-1</f>
        <v>-0</v>
      </c>
      <c r="S38" s="38"/>
    </row>
    <row r="39" customFormat="false" ht="15" hidden="false" customHeight="false" outlineLevel="0" collapsed="false">
      <c r="A39" s="47" t="s">
        <v>1107</v>
      </c>
      <c r="B39" s="47" t="s">
        <v>1107</v>
      </c>
      <c r="C39" s="49" t="s">
        <v>119</v>
      </c>
      <c r="L39" s="46" t="n">
        <f aca="false">(L57-L75)*-1</f>
        <v>-0</v>
      </c>
      <c r="M39" s="46" t="n">
        <f aca="false">(M57-M75)*-1</f>
        <v>-0</v>
      </c>
      <c r="N39" s="46" t="n">
        <f aca="false">(N57-N75)*-1</f>
        <v>-0</v>
      </c>
      <c r="O39" s="46" t="n">
        <f aca="false">(O57-O75)*-1</f>
        <v>-0</v>
      </c>
      <c r="P39" s="46" t="n">
        <f aca="false">(P57-P75)*-1</f>
        <v>-0</v>
      </c>
      <c r="Q39" s="46" t="n">
        <f aca="false">(Q57-Q75)*-1</f>
        <v>-0</v>
      </c>
      <c r="R39" s="46" t="n">
        <f aca="false">(R57-R75)*-1</f>
        <v>-0</v>
      </c>
      <c r="S39" s="38"/>
    </row>
    <row r="40" customFormat="false" ht="15" hidden="false" customHeight="false" outlineLevel="0" collapsed="false">
      <c r="A40" s="47" t="s">
        <v>1108</v>
      </c>
      <c r="B40" s="47" t="s">
        <v>1108</v>
      </c>
      <c r="C40" s="49" t="s">
        <v>119</v>
      </c>
      <c r="L40" s="46" t="n">
        <v>0</v>
      </c>
      <c r="M40" s="46" t="n">
        <v>0</v>
      </c>
      <c r="N40" s="46" t="n">
        <v>0</v>
      </c>
      <c r="O40" s="46" t="n">
        <v>0</v>
      </c>
      <c r="P40" s="46" t="n">
        <v>0</v>
      </c>
      <c r="Q40" s="46" t="n">
        <v>0</v>
      </c>
      <c r="R40" s="46" t="n">
        <v>0</v>
      </c>
      <c r="S40" s="38"/>
    </row>
    <row r="41" customFormat="false" ht="15" hidden="false" customHeight="false" outlineLevel="0" collapsed="false">
      <c r="A41" s="49" t="s">
        <v>112</v>
      </c>
      <c r="B41" s="49" t="s">
        <v>1109</v>
      </c>
      <c r="C41" s="49" t="s">
        <v>242</v>
      </c>
      <c r="L41" s="46" t="n">
        <f aca="false">(L59-L77)*-1</f>
        <v>-3032200000</v>
      </c>
      <c r="M41" s="46" t="n">
        <f aca="false">(M59-M77)*-1</f>
        <v>-3239400000</v>
      </c>
      <c r="N41" s="46" t="n">
        <f aca="false">(N59-N77)*-1</f>
        <v>-0</v>
      </c>
      <c r="O41" s="46" t="n">
        <f aca="false">(O59-O77)*-1</f>
        <v>8749530000</v>
      </c>
      <c r="P41" s="46" t="n">
        <f aca="false">(P59-P77)*-1</f>
        <v>18852380000</v>
      </c>
      <c r="Q41" s="46" t="n">
        <f aca="false">(Q59-Q77)*-1</f>
        <v>20630276000</v>
      </c>
      <c r="R41" s="46" t="n">
        <f aca="false">(R59-R77)*-1</f>
        <v>49691304000</v>
      </c>
      <c r="S41" s="38"/>
    </row>
    <row r="42" customFormat="false" ht="15" hidden="false" customHeight="false" outlineLevel="0" collapsed="false">
      <c r="A42" s="47" t="s">
        <v>1110</v>
      </c>
      <c r="B42" s="47" t="s">
        <v>1111</v>
      </c>
      <c r="C42" s="49" t="s">
        <v>251</v>
      </c>
      <c r="L42" s="46" t="n">
        <f aca="false">(L60-L78)*-1</f>
        <v>-0</v>
      </c>
      <c r="M42" s="46" t="n">
        <f aca="false">(M60-M78)*-1</f>
        <v>-0</v>
      </c>
      <c r="N42" s="46" t="n">
        <f aca="false">(N60-N78)*-1</f>
        <v>-0</v>
      </c>
      <c r="O42" s="46" t="n">
        <f aca="false">(O60-O78)*-1</f>
        <v>-0</v>
      </c>
      <c r="P42" s="46" t="n">
        <f aca="false">(P60-P78)*-1</f>
        <v>-0</v>
      </c>
      <c r="Q42" s="46" t="n">
        <f aca="false">(Q60-Q78)*-1</f>
        <v>-0</v>
      </c>
      <c r="R42" s="46" t="n">
        <f aca="false">(R60-R78)*-1</f>
        <v>-0</v>
      </c>
      <c r="S42" s="38"/>
    </row>
    <row r="43" customFormat="false" ht="15" hidden="false" customHeight="false" outlineLevel="0" collapsed="false">
      <c r="A43" s="47" t="s">
        <v>1103</v>
      </c>
      <c r="B43" s="47" t="s">
        <v>1103</v>
      </c>
      <c r="C43" s="49" t="s">
        <v>251</v>
      </c>
      <c r="L43" s="46" t="n">
        <f aca="false">(L61-L79)*-1</f>
        <v>-0</v>
      </c>
      <c r="M43" s="46" t="n">
        <f aca="false">(M61-M79)*-1</f>
        <v>-0</v>
      </c>
      <c r="N43" s="46" t="n">
        <f aca="false">(N61-N79)*-1</f>
        <v>-0</v>
      </c>
      <c r="O43" s="46" t="n">
        <f aca="false">(O61-O79)*-1</f>
        <v>-0</v>
      </c>
      <c r="P43" s="46" t="n">
        <f aca="false">(P61-P79)*-1</f>
        <v>-0</v>
      </c>
      <c r="Q43" s="46" t="n">
        <f aca="false">(Q61-Q79)*-1</f>
        <v>-0</v>
      </c>
      <c r="R43" s="46" t="n">
        <f aca="false">(R61-R79)*-1</f>
        <v>-0</v>
      </c>
      <c r="S43" s="38"/>
    </row>
    <row r="44" customFormat="false" ht="15" hidden="false" customHeight="false" outlineLevel="0" collapsed="false">
      <c r="A44" s="47" t="s">
        <v>1104</v>
      </c>
      <c r="B44" s="47" t="s">
        <v>1104</v>
      </c>
      <c r="C44" s="49" t="s">
        <v>251</v>
      </c>
      <c r="L44" s="46" t="n">
        <f aca="false">(L62-L80)*-1</f>
        <v>-0</v>
      </c>
      <c r="M44" s="46" t="n">
        <f aca="false">(M62-M80)*-1</f>
        <v>9718200000</v>
      </c>
      <c r="N44" s="46" t="n">
        <f aca="false">(N62-N80)*-1</f>
        <v>-3770090000</v>
      </c>
      <c r="O44" s="46" t="n">
        <f aca="false">(O62-O80)*-1</f>
        <v>17499060000</v>
      </c>
      <c r="P44" s="46" t="n">
        <f aca="false">(P62-P80)*-1</f>
        <v>4713095000</v>
      </c>
      <c r="Q44" s="46" t="n">
        <f aca="false">(Q62-Q80)*-1</f>
        <v>15472707000</v>
      </c>
      <c r="R44" s="46" t="n">
        <f aca="false">(R62-R80)*-1</f>
        <v>-0</v>
      </c>
      <c r="S44" s="38"/>
    </row>
    <row r="45" customFormat="false" ht="15" hidden="false" customHeight="false" outlineLevel="0" collapsed="false">
      <c r="A45" s="47" t="s">
        <v>422</v>
      </c>
      <c r="B45" s="47" t="s">
        <v>422</v>
      </c>
      <c r="C45" s="49" t="s">
        <v>251</v>
      </c>
      <c r="L45" s="46" t="n">
        <f aca="false">(L63-L81)*-1</f>
        <v>-3032200000</v>
      </c>
      <c r="M45" s="46" t="n">
        <f aca="false">(M63-M81)*-1</f>
        <v>-12957600000</v>
      </c>
      <c r="N45" s="46" t="n">
        <f aca="false">(N63-N81)*-1</f>
        <v>3770090000</v>
      </c>
      <c r="O45" s="46" t="n">
        <f aca="false">(O63-O81)*-1</f>
        <v>-8749530000</v>
      </c>
      <c r="P45" s="46" t="n">
        <f aca="false">(P63-P81)*-1</f>
        <v>14139285000</v>
      </c>
      <c r="Q45" s="46" t="n">
        <f aca="false">(Q63-Q81)*-1</f>
        <v>5157569000</v>
      </c>
      <c r="R45" s="46" t="n">
        <f aca="false">(R63-R81)*-1</f>
        <v>49691304000</v>
      </c>
      <c r="S45" s="38"/>
    </row>
    <row r="46" customFormat="false" ht="15" hidden="false" customHeight="false" outlineLevel="0" collapsed="false">
      <c r="A46" s="47" t="s">
        <v>1105</v>
      </c>
      <c r="B46" s="47" t="s">
        <v>1105</v>
      </c>
      <c r="C46" s="49" t="s">
        <v>251</v>
      </c>
      <c r="L46" s="46" t="n">
        <f aca="false">(L64-L82)*-1</f>
        <v>-0</v>
      </c>
      <c r="M46" s="46" t="n">
        <f aca="false">(M64-M82)*-1</f>
        <v>-0</v>
      </c>
      <c r="N46" s="46" t="n">
        <f aca="false">(N64-N82)*-1</f>
        <v>-0</v>
      </c>
      <c r="O46" s="46" t="n">
        <f aca="false">(O64-O82)*-1</f>
        <v>-0</v>
      </c>
      <c r="P46" s="46" t="n">
        <f aca="false">(P64-P82)*-1</f>
        <v>-0</v>
      </c>
      <c r="Q46" s="46" t="n">
        <f aca="false">(Q64-Q82)*-1</f>
        <v>-0</v>
      </c>
      <c r="R46" s="46" t="n">
        <f aca="false">(R64-R82)*-1</f>
        <v>-0</v>
      </c>
      <c r="S46" s="38"/>
    </row>
    <row r="47" customFormat="false" ht="15" hidden="false" customHeight="false" outlineLevel="0" collapsed="false">
      <c r="A47" s="47" t="s">
        <v>1106</v>
      </c>
      <c r="B47" s="47" t="s">
        <v>1106</v>
      </c>
      <c r="C47" s="49" t="s">
        <v>251</v>
      </c>
      <c r="L47" s="46" t="n">
        <f aca="false">(L65-L83)*-1</f>
        <v>-0</v>
      </c>
      <c r="M47" s="46" t="n">
        <f aca="false">(M65-M83)*-1</f>
        <v>-0</v>
      </c>
      <c r="N47" s="46" t="n">
        <f aca="false">(N65-N83)*-1</f>
        <v>-0</v>
      </c>
      <c r="O47" s="46" t="n">
        <f aca="false">(O65-O83)*-1</f>
        <v>-0</v>
      </c>
      <c r="P47" s="46" t="n">
        <f aca="false">(P65-P83)*-1</f>
        <v>-0</v>
      </c>
      <c r="Q47" s="46" t="n">
        <f aca="false">(Q65-Q83)*-1</f>
        <v>-0</v>
      </c>
      <c r="R47" s="46" t="n">
        <f aca="false">(R65-R83)*-1</f>
        <v>-0</v>
      </c>
      <c r="S47" s="38"/>
    </row>
    <row r="48" customFormat="false" ht="15" hidden="false" customHeight="false" outlineLevel="0" collapsed="false">
      <c r="A48" s="47" t="s">
        <v>1107</v>
      </c>
      <c r="B48" s="47" t="s">
        <v>1107</v>
      </c>
      <c r="C48" s="49" t="s">
        <v>251</v>
      </c>
      <c r="L48" s="46" t="n">
        <f aca="false">(L66-L84)*-1</f>
        <v>-0</v>
      </c>
      <c r="M48" s="46" t="n">
        <f aca="false">(M66-M84)*-1</f>
        <v>-0</v>
      </c>
      <c r="N48" s="46" t="n">
        <f aca="false">(N66-N84)*-1</f>
        <v>-0</v>
      </c>
      <c r="O48" s="46" t="n">
        <f aca="false">(O66-O84)*-1</f>
        <v>-0</v>
      </c>
      <c r="P48" s="46" t="n">
        <f aca="false">(P66-P84)*-1</f>
        <v>-0</v>
      </c>
      <c r="Q48" s="46" t="n">
        <f aca="false">(Q66-Q84)*-1</f>
        <v>-0</v>
      </c>
      <c r="R48" s="46" t="n">
        <f aca="false">(R66-R84)*-1</f>
        <v>-0</v>
      </c>
      <c r="S48" s="38"/>
    </row>
    <row r="49" customFormat="false" ht="15" hidden="false" customHeight="false" outlineLevel="0" collapsed="false">
      <c r="A49" s="47" t="s">
        <v>1108</v>
      </c>
      <c r="B49" s="47" t="s">
        <v>1108</v>
      </c>
      <c r="C49" s="49" t="s">
        <v>251</v>
      </c>
      <c r="L49" s="46" t="n">
        <v>0</v>
      </c>
      <c r="M49" s="46" t="n">
        <v>0</v>
      </c>
      <c r="N49" s="46" t="n">
        <v>0</v>
      </c>
      <c r="O49" s="46" t="n">
        <v>0</v>
      </c>
      <c r="P49" s="46" t="n">
        <v>0</v>
      </c>
      <c r="Q49" s="46" t="n">
        <v>0</v>
      </c>
      <c r="R49" s="46" t="n">
        <v>0</v>
      </c>
      <c r="S49" s="38"/>
    </row>
    <row r="50" customFormat="false" ht="15" hidden="false" customHeight="false" outlineLevel="0" collapsed="false">
      <c r="B50" s="49" t="s">
        <v>1112</v>
      </c>
      <c r="L50" s="46" t="n">
        <v>87933800000</v>
      </c>
      <c r="M50" s="46" t="n">
        <v>171688200000</v>
      </c>
      <c r="N50" s="46" t="n">
        <v>158343780000</v>
      </c>
      <c r="O50" s="46" t="n">
        <v>87495300000</v>
      </c>
      <c r="P50" s="46" t="n">
        <v>179097610000</v>
      </c>
      <c r="Q50" s="46" t="n">
        <v>5157569000</v>
      </c>
      <c r="R50" s="46" t="n">
        <v>0</v>
      </c>
      <c r="S50" s="38"/>
    </row>
    <row r="51" customFormat="false" ht="15" hidden="false" customHeight="false" outlineLevel="0" collapsed="false">
      <c r="B51" s="49" t="s">
        <v>199</v>
      </c>
      <c r="L51" s="46" t="n">
        <v>87933800000</v>
      </c>
      <c r="M51" s="46" t="n">
        <v>171688200000</v>
      </c>
      <c r="N51" s="46" t="n">
        <v>158343780000</v>
      </c>
      <c r="O51" s="46" t="n">
        <v>87495300000</v>
      </c>
      <c r="P51" s="46" t="n">
        <v>179097610000</v>
      </c>
      <c r="Q51" s="46" t="n">
        <v>5157569000</v>
      </c>
      <c r="R51" s="46" t="n">
        <v>0</v>
      </c>
      <c r="S51" s="38"/>
    </row>
    <row r="52" customFormat="false" ht="15" hidden="false" customHeight="false" outlineLevel="0" collapsed="false">
      <c r="B52" s="47" t="s">
        <v>1103</v>
      </c>
      <c r="L52" s="46" t="n">
        <v>57611800000</v>
      </c>
      <c r="M52" s="46" t="n">
        <v>71266800000</v>
      </c>
      <c r="N52" s="46" t="n">
        <v>45241080000</v>
      </c>
      <c r="O52" s="46" t="n">
        <v>26248590000</v>
      </c>
      <c r="P52" s="46" t="n">
        <v>89548805000</v>
      </c>
      <c r="Q52" s="46" t="n">
        <v>-51575690000</v>
      </c>
      <c r="R52" s="46" t="n">
        <v>-77297584000</v>
      </c>
      <c r="S52" s="38"/>
    </row>
    <row r="53" customFormat="false" ht="15" hidden="false" customHeight="false" outlineLevel="0" collapsed="false">
      <c r="B53" s="47" t="s">
        <v>1104</v>
      </c>
      <c r="L53" s="46" t="n">
        <v>0</v>
      </c>
      <c r="M53" s="46" t="n">
        <v>0</v>
      </c>
      <c r="N53" s="46" t="n">
        <v>0</v>
      </c>
      <c r="O53" s="46" t="n">
        <v>0</v>
      </c>
      <c r="P53" s="46" t="n">
        <v>0</v>
      </c>
      <c r="Q53" s="46" t="n">
        <v>0</v>
      </c>
      <c r="R53" s="46" t="n">
        <v>0</v>
      </c>
      <c r="S53" s="38"/>
    </row>
    <row r="54" customFormat="false" ht="15" hidden="false" customHeight="false" outlineLevel="0" collapsed="false">
      <c r="B54" s="47" t="s">
        <v>422</v>
      </c>
      <c r="L54" s="46" t="n">
        <v>30322000000</v>
      </c>
      <c r="M54" s="46" t="n">
        <v>100421400000</v>
      </c>
      <c r="N54" s="46" t="n">
        <v>113102700000</v>
      </c>
      <c r="O54" s="46" t="n">
        <v>56871945000</v>
      </c>
      <c r="P54" s="46" t="n">
        <v>89548805000</v>
      </c>
      <c r="Q54" s="46" t="n">
        <v>56733259000</v>
      </c>
      <c r="R54" s="46" t="n">
        <v>82818840000</v>
      </c>
      <c r="S54" s="38"/>
    </row>
    <row r="55" customFormat="false" ht="15" hidden="false" customHeight="false" outlineLevel="0" collapsed="false">
      <c r="B55" s="47" t="s">
        <v>1105</v>
      </c>
      <c r="L55" s="46" t="n">
        <v>0</v>
      </c>
      <c r="M55" s="46" t="n">
        <v>0</v>
      </c>
      <c r="N55" s="46" t="n">
        <v>0</v>
      </c>
      <c r="O55" s="46" t="n">
        <v>0</v>
      </c>
      <c r="P55" s="46" t="n">
        <v>0</v>
      </c>
      <c r="Q55" s="46" t="n">
        <v>0</v>
      </c>
      <c r="R55" s="46" t="n">
        <v>0</v>
      </c>
      <c r="S55" s="38"/>
    </row>
    <row r="56" customFormat="false" ht="15" hidden="false" customHeight="false" outlineLevel="0" collapsed="false">
      <c r="B56" s="47" t="s">
        <v>1106</v>
      </c>
      <c r="L56" s="46" t="n">
        <v>0</v>
      </c>
      <c r="M56" s="46" t="n">
        <v>0</v>
      </c>
      <c r="N56" s="46" t="n">
        <v>0</v>
      </c>
      <c r="O56" s="46" t="n">
        <v>0</v>
      </c>
      <c r="P56" s="46" t="n">
        <v>0</v>
      </c>
      <c r="Q56" s="46" t="n">
        <v>0</v>
      </c>
      <c r="R56" s="46" t="n">
        <v>0</v>
      </c>
      <c r="S56" s="38"/>
    </row>
    <row r="57" customFormat="false" ht="15" hidden="false" customHeight="false" outlineLevel="0" collapsed="false">
      <c r="B57" s="47" t="s">
        <v>1107</v>
      </c>
      <c r="L57" s="46" t="n">
        <v>0</v>
      </c>
      <c r="M57" s="46" t="n">
        <v>0</v>
      </c>
      <c r="N57" s="46" t="n">
        <v>0</v>
      </c>
      <c r="O57" s="46" t="n">
        <v>0</v>
      </c>
      <c r="P57" s="46" t="n">
        <v>0</v>
      </c>
      <c r="Q57" s="46" t="n">
        <v>0</v>
      </c>
      <c r="R57" s="46" t="n">
        <v>0</v>
      </c>
      <c r="S57" s="38"/>
    </row>
    <row r="58" customFormat="false" ht="15" hidden="false" customHeight="false" outlineLevel="0" collapsed="false">
      <c r="B58" s="47" t="s">
        <v>1108</v>
      </c>
      <c r="L58" s="46" t="e">
        <f aca="false">#VALUE!</f>
        <v>#VALUE!</v>
      </c>
      <c r="M58" s="46" t="e">
        <f aca="false">#VALUE!</f>
        <v>#VALUE!</v>
      </c>
      <c r="N58" s="46" t="e">
        <f aca="false">#VALUE!</f>
        <v>#VALUE!</v>
      </c>
      <c r="O58" s="46" t="n">
        <v>0</v>
      </c>
      <c r="P58" s="46" t="n">
        <v>0</v>
      </c>
      <c r="Q58" s="46" t="n">
        <v>0</v>
      </c>
      <c r="R58" s="46" t="n">
        <v>0</v>
      </c>
      <c r="S58" s="38"/>
    </row>
    <row r="59" customFormat="false" ht="15" hidden="false" customHeight="false" outlineLevel="0" collapsed="false">
      <c r="B59" s="49" t="s">
        <v>202</v>
      </c>
      <c r="L59" s="46" t="n">
        <v>0</v>
      </c>
      <c r="M59" s="46" t="n">
        <v>0</v>
      </c>
      <c r="N59" s="46" t="n">
        <v>0</v>
      </c>
      <c r="O59" s="46" t="n">
        <v>0</v>
      </c>
      <c r="P59" s="46" t="n">
        <v>0</v>
      </c>
      <c r="Q59" s="46" t="n">
        <v>0</v>
      </c>
      <c r="R59" s="46" t="n">
        <v>0</v>
      </c>
      <c r="S59" s="38"/>
    </row>
    <row r="60" customFormat="false" ht="15" hidden="false" customHeight="false" outlineLevel="0" collapsed="false">
      <c r="B60" s="47" t="s">
        <v>1111</v>
      </c>
      <c r="L60" s="46" t="n">
        <v>0</v>
      </c>
      <c r="M60" s="46" t="n">
        <v>0</v>
      </c>
      <c r="N60" s="46" t="n">
        <v>0</v>
      </c>
      <c r="O60" s="46" t="n">
        <v>0</v>
      </c>
      <c r="P60" s="46" t="n">
        <v>0</v>
      </c>
      <c r="Q60" s="46" t="n">
        <v>0</v>
      </c>
      <c r="R60" s="46" t="n">
        <v>0</v>
      </c>
      <c r="S60" s="38"/>
    </row>
    <row r="61" customFormat="false" ht="15" hidden="false" customHeight="false" outlineLevel="0" collapsed="false">
      <c r="B61" s="47" t="s">
        <v>1103</v>
      </c>
      <c r="L61" s="46" t="n">
        <v>0</v>
      </c>
      <c r="M61" s="46" t="n">
        <v>0</v>
      </c>
      <c r="N61" s="46" t="n">
        <v>0</v>
      </c>
      <c r="O61" s="46" t="n">
        <v>0</v>
      </c>
      <c r="P61" s="46" t="n">
        <v>0</v>
      </c>
      <c r="Q61" s="46" t="n">
        <v>0</v>
      </c>
      <c r="R61" s="46" t="n">
        <v>0</v>
      </c>
      <c r="S61" s="38"/>
    </row>
    <row r="62" customFormat="false" ht="15" hidden="false" customHeight="false" outlineLevel="0" collapsed="false">
      <c r="B62" s="47" t="s">
        <v>1104</v>
      </c>
      <c r="L62" s="46" t="n">
        <v>0</v>
      </c>
      <c r="M62" s="46" t="n">
        <v>0</v>
      </c>
      <c r="N62" s="46" t="n">
        <v>0</v>
      </c>
      <c r="O62" s="46" t="n">
        <v>0</v>
      </c>
      <c r="P62" s="46" t="n">
        <v>0</v>
      </c>
      <c r="Q62" s="46" t="n">
        <v>0</v>
      </c>
      <c r="R62" s="46" t="n">
        <v>0</v>
      </c>
      <c r="S62" s="38"/>
    </row>
    <row r="63" customFormat="false" ht="15" hidden="false" customHeight="false" outlineLevel="0" collapsed="false">
      <c r="B63" s="47" t="s">
        <v>422</v>
      </c>
      <c r="L63" s="46" t="n">
        <v>0</v>
      </c>
      <c r="M63" s="46" t="n">
        <v>0</v>
      </c>
      <c r="N63" s="46" t="n">
        <v>0</v>
      </c>
      <c r="O63" s="46" t="n">
        <v>0</v>
      </c>
      <c r="P63" s="46" t="n">
        <v>0</v>
      </c>
      <c r="Q63" s="46" t="n">
        <v>0</v>
      </c>
      <c r="R63" s="46" t="n">
        <v>0</v>
      </c>
      <c r="S63" s="38"/>
    </row>
    <row r="64" customFormat="false" ht="15" hidden="false" customHeight="false" outlineLevel="0" collapsed="false">
      <c r="B64" s="47" t="s">
        <v>1105</v>
      </c>
      <c r="L64" s="46" t="n">
        <v>0</v>
      </c>
      <c r="M64" s="46" t="n">
        <v>0</v>
      </c>
      <c r="N64" s="46" t="n">
        <v>0</v>
      </c>
      <c r="O64" s="46" t="n">
        <v>0</v>
      </c>
      <c r="P64" s="46" t="n">
        <v>0</v>
      </c>
      <c r="Q64" s="46" t="n">
        <v>0</v>
      </c>
      <c r="R64" s="46" t="n">
        <v>0</v>
      </c>
      <c r="S64" s="38"/>
    </row>
    <row r="65" customFormat="false" ht="15" hidden="false" customHeight="false" outlineLevel="0" collapsed="false">
      <c r="B65" s="47" t="s">
        <v>1106</v>
      </c>
      <c r="L65" s="46" t="n">
        <v>0</v>
      </c>
      <c r="M65" s="46" t="n">
        <v>0</v>
      </c>
      <c r="N65" s="46" t="n">
        <v>0</v>
      </c>
      <c r="O65" s="46" t="n">
        <v>0</v>
      </c>
      <c r="P65" s="46" t="n">
        <v>0</v>
      </c>
      <c r="Q65" s="46" t="n">
        <v>0</v>
      </c>
      <c r="R65" s="46" t="n">
        <v>0</v>
      </c>
      <c r="S65" s="38"/>
    </row>
    <row r="66" customFormat="false" ht="15" hidden="false" customHeight="false" outlineLevel="0" collapsed="false">
      <c r="B66" s="47" t="s">
        <v>1107</v>
      </c>
      <c r="L66" s="46" t="n">
        <v>0</v>
      </c>
      <c r="M66" s="46" t="n">
        <v>0</v>
      </c>
      <c r="N66" s="46" t="n">
        <v>0</v>
      </c>
      <c r="O66" s="46" t="n">
        <v>0</v>
      </c>
      <c r="P66" s="46" t="n">
        <v>0</v>
      </c>
      <c r="Q66" s="46" t="n">
        <v>0</v>
      </c>
      <c r="R66" s="46" t="n">
        <v>0</v>
      </c>
      <c r="S66" s="38"/>
    </row>
    <row r="67" customFormat="false" ht="15" hidden="false" customHeight="false" outlineLevel="0" collapsed="false">
      <c r="B67" s="47" t="s">
        <v>1108</v>
      </c>
      <c r="L67" s="46" t="e">
        <f aca="false">#VALUE!</f>
        <v>#VALUE!</v>
      </c>
      <c r="M67" s="46" t="e">
        <f aca="false">#VALUE!</f>
        <v>#VALUE!</v>
      </c>
      <c r="N67" s="46" t="e">
        <f aca="false">#VALUE!</f>
        <v>#VALUE!</v>
      </c>
      <c r="O67" s="46" t="n">
        <v>0</v>
      </c>
      <c r="P67" s="46" t="n">
        <v>0</v>
      </c>
      <c r="Q67" s="46" t="n">
        <v>0</v>
      </c>
      <c r="R67" s="46" t="n">
        <v>0</v>
      </c>
      <c r="S67" s="38"/>
    </row>
    <row r="68" customFormat="false" ht="15" hidden="false" customHeight="false" outlineLevel="0" collapsed="false">
      <c r="B68" s="49" t="s">
        <v>958</v>
      </c>
      <c r="L68" s="46" t="n">
        <v>160706600000</v>
      </c>
      <c r="M68" s="46" t="n">
        <v>278588400000</v>
      </c>
      <c r="N68" s="46" t="n">
        <v>271446480000</v>
      </c>
      <c r="O68" s="46" t="n">
        <v>218738250000</v>
      </c>
      <c r="P68" s="46" t="n">
        <v>320490460000</v>
      </c>
      <c r="Q68" s="46" t="n">
        <v>201145191000</v>
      </c>
      <c r="R68" s="46" t="n">
        <v>392009176000</v>
      </c>
      <c r="S68" s="38"/>
    </row>
    <row r="69" customFormat="false" ht="15" hidden="false" customHeight="false" outlineLevel="0" collapsed="false">
      <c r="B69" s="49" t="s">
        <v>199</v>
      </c>
      <c r="L69" s="46" t="n">
        <v>166771000000</v>
      </c>
      <c r="M69" s="46" t="n">
        <v>278588400000</v>
      </c>
      <c r="N69" s="46" t="n">
        <v>271446480000</v>
      </c>
      <c r="O69" s="46" t="n">
        <v>214363485000</v>
      </c>
      <c r="P69" s="46" t="n">
        <v>301638080000</v>
      </c>
      <c r="Q69" s="46" t="n">
        <v>180514915000</v>
      </c>
      <c r="R69" s="46" t="n">
        <v>342317872000</v>
      </c>
      <c r="S69" s="38"/>
    </row>
    <row r="70" customFormat="false" ht="15" hidden="false" customHeight="false" outlineLevel="0" collapsed="false">
      <c r="B70" s="47" t="s">
        <v>1103</v>
      </c>
      <c r="L70" s="46" t="n">
        <v>0</v>
      </c>
      <c r="M70" s="46" t="n">
        <v>0</v>
      </c>
      <c r="N70" s="46" t="n">
        <v>0</v>
      </c>
      <c r="O70" s="46" t="n">
        <v>0</v>
      </c>
      <c r="P70" s="46" t="n">
        <v>0</v>
      </c>
      <c r="Q70" s="46" t="n">
        <v>0</v>
      </c>
      <c r="R70" s="46" t="n">
        <v>0</v>
      </c>
      <c r="S70" s="38"/>
    </row>
    <row r="71" customFormat="false" ht="15" hidden="false" customHeight="false" outlineLevel="0" collapsed="false">
      <c r="B71" s="47" t="s">
        <v>1104</v>
      </c>
      <c r="L71" s="46" t="n">
        <v>166771000000</v>
      </c>
      <c r="M71" s="46" t="n">
        <v>272109600000</v>
      </c>
      <c r="N71" s="46" t="n">
        <v>271446480000</v>
      </c>
      <c r="O71" s="46" t="n">
        <v>209988720000</v>
      </c>
      <c r="P71" s="46" t="n">
        <v>287498795000</v>
      </c>
      <c r="Q71" s="46" t="n">
        <v>159884639000</v>
      </c>
      <c r="R71" s="46" t="n">
        <v>342317872000</v>
      </c>
      <c r="S71" s="38"/>
    </row>
    <row r="72" customFormat="false" ht="15" hidden="false" customHeight="false" outlineLevel="0" collapsed="false">
      <c r="B72" s="47" t="s">
        <v>422</v>
      </c>
      <c r="L72" s="46" t="n">
        <v>0</v>
      </c>
      <c r="M72" s="46" t="n">
        <v>9718200000</v>
      </c>
      <c r="N72" s="46" t="n">
        <v>0</v>
      </c>
      <c r="O72" s="46" t="n">
        <v>4374765000</v>
      </c>
      <c r="P72" s="46" t="n">
        <v>14139285000</v>
      </c>
      <c r="Q72" s="46" t="n">
        <v>20630276000</v>
      </c>
      <c r="R72" s="46" t="n">
        <v>0</v>
      </c>
      <c r="S72" s="38"/>
    </row>
    <row r="73" customFormat="false" ht="15" hidden="false" customHeight="false" outlineLevel="0" collapsed="false">
      <c r="B73" s="47" t="s">
        <v>1105</v>
      </c>
      <c r="L73" s="46" t="n">
        <v>0</v>
      </c>
      <c r="M73" s="46" t="n">
        <v>0</v>
      </c>
      <c r="N73" s="46" t="n">
        <v>0</v>
      </c>
      <c r="O73" s="46" t="n">
        <v>0</v>
      </c>
      <c r="P73" s="46" t="n">
        <v>0</v>
      </c>
      <c r="Q73" s="46" t="n">
        <v>0</v>
      </c>
      <c r="R73" s="46" t="n">
        <v>0</v>
      </c>
      <c r="S73" s="38"/>
    </row>
    <row r="74" customFormat="false" ht="15" hidden="false" customHeight="false" outlineLevel="0" collapsed="false">
      <c r="B74" s="47" t="s">
        <v>1106</v>
      </c>
      <c r="L74" s="46" t="n">
        <v>0</v>
      </c>
      <c r="M74" s="46" t="n">
        <v>0</v>
      </c>
      <c r="N74" s="46" t="n">
        <v>0</v>
      </c>
      <c r="O74" s="46" t="n">
        <v>0</v>
      </c>
      <c r="P74" s="46" t="n">
        <v>0</v>
      </c>
      <c r="Q74" s="46" t="n">
        <v>0</v>
      </c>
      <c r="R74" s="46" t="n">
        <v>0</v>
      </c>
      <c r="S74" s="38"/>
    </row>
    <row r="75" customFormat="false" ht="15" hidden="false" customHeight="false" outlineLevel="0" collapsed="false">
      <c r="B75" s="47" t="s">
        <v>1107</v>
      </c>
      <c r="L75" s="46" t="n">
        <v>0</v>
      </c>
      <c r="M75" s="46" t="n">
        <v>0</v>
      </c>
      <c r="N75" s="46" t="n">
        <v>0</v>
      </c>
      <c r="O75" s="46" t="n">
        <v>0</v>
      </c>
      <c r="P75" s="46" t="n">
        <v>0</v>
      </c>
      <c r="Q75" s="46" t="n">
        <v>0</v>
      </c>
      <c r="R75" s="46" t="n">
        <v>0</v>
      </c>
      <c r="S75" s="38"/>
    </row>
    <row r="76" customFormat="false" ht="15" hidden="false" customHeight="false" outlineLevel="0" collapsed="false">
      <c r="B76" s="47" t="s">
        <v>1113</v>
      </c>
      <c r="L76" s="46" t="e">
        <f aca="false">#VALUE!</f>
        <v>#VALUE!</v>
      </c>
      <c r="M76" s="46" t="e">
        <f aca="false">#VALUE!</f>
        <v>#VALUE!</v>
      </c>
      <c r="N76" s="46" t="e">
        <f aca="false">#VALUE!</f>
        <v>#VALUE!</v>
      </c>
      <c r="O76" s="46" t="n">
        <v>0</v>
      </c>
      <c r="P76" s="46" t="n">
        <v>0</v>
      </c>
      <c r="Q76" s="46" t="n">
        <v>0</v>
      </c>
      <c r="R76" s="46" t="n">
        <v>0</v>
      </c>
      <c r="S76" s="38"/>
    </row>
    <row r="77" customFormat="false" ht="15" hidden="false" customHeight="false" outlineLevel="0" collapsed="false">
      <c r="B77" s="49" t="s">
        <v>202</v>
      </c>
      <c r="L77" s="46" t="n">
        <v>-3032200000</v>
      </c>
      <c r="M77" s="46" t="n">
        <v>-3239400000</v>
      </c>
      <c r="N77" s="46" t="n">
        <v>0</v>
      </c>
      <c r="O77" s="46" t="n">
        <v>8749530000</v>
      </c>
      <c r="P77" s="46" t="n">
        <v>18852380000</v>
      </c>
      <c r="Q77" s="46" t="n">
        <v>20630276000</v>
      </c>
      <c r="R77" s="46" t="n">
        <v>49691304000</v>
      </c>
      <c r="S77" s="38"/>
    </row>
    <row r="78" customFormat="false" ht="15" hidden="false" customHeight="false" outlineLevel="0" collapsed="false">
      <c r="B78" s="47" t="s">
        <v>1114</v>
      </c>
      <c r="L78" s="46" t="n">
        <v>0</v>
      </c>
      <c r="M78" s="46" t="n">
        <v>0</v>
      </c>
      <c r="N78" s="46" t="n">
        <v>0</v>
      </c>
      <c r="O78" s="46" t="n">
        <v>0</v>
      </c>
      <c r="P78" s="46" t="n">
        <v>0</v>
      </c>
      <c r="Q78" s="46" t="n">
        <v>0</v>
      </c>
      <c r="R78" s="46" t="n">
        <v>0</v>
      </c>
      <c r="S78" s="38"/>
    </row>
    <row r="79" customFormat="false" ht="15" hidden="false" customHeight="false" outlineLevel="0" collapsed="false">
      <c r="B79" s="47" t="s">
        <v>1103</v>
      </c>
      <c r="L79" s="46" t="n">
        <v>0</v>
      </c>
      <c r="M79" s="46" t="n">
        <v>0</v>
      </c>
      <c r="N79" s="46" t="n">
        <v>0</v>
      </c>
      <c r="O79" s="46" t="n">
        <v>0</v>
      </c>
      <c r="P79" s="46" t="n">
        <v>0</v>
      </c>
      <c r="Q79" s="46" t="n">
        <v>0</v>
      </c>
      <c r="R79" s="46" t="n">
        <v>0</v>
      </c>
      <c r="S79" s="38"/>
    </row>
    <row r="80" customFormat="false" ht="15" hidden="false" customHeight="false" outlineLevel="0" collapsed="false">
      <c r="B80" s="47" t="s">
        <v>1104</v>
      </c>
      <c r="L80" s="46" t="n">
        <v>0</v>
      </c>
      <c r="M80" s="46" t="n">
        <v>9718200000</v>
      </c>
      <c r="N80" s="46" t="n">
        <v>-3770090000</v>
      </c>
      <c r="O80" s="46" t="n">
        <v>17499060000</v>
      </c>
      <c r="P80" s="46" t="n">
        <v>4713095000</v>
      </c>
      <c r="Q80" s="46" t="n">
        <v>15472707000</v>
      </c>
      <c r="R80" s="46" t="n">
        <v>0</v>
      </c>
      <c r="S80" s="38"/>
    </row>
    <row r="81" customFormat="false" ht="15" hidden="false" customHeight="false" outlineLevel="0" collapsed="false">
      <c r="B81" s="47" t="s">
        <v>422</v>
      </c>
      <c r="L81" s="46" t="n">
        <v>-3032200000</v>
      </c>
      <c r="M81" s="46" t="n">
        <v>-12957600000</v>
      </c>
      <c r="N81" s="46" t="n">
        <v>3770090000</v>
      </c>
      <c r="O81" s="46" t="n">
        <v>-8749530000</v>
      </c>
      <c r="P81" s="46" t="n">
        <v>14139285000</v>
      </c>
      <c r="Q81" s="46" t="n">
        <v>5157569000</v>
      </c>
      <c r="R81" s="46" t="n">
        <v>49691304000</v>
      </c>
      <c r="S81" s="38"/>
    </row>
    <row r="82" customFormat="false" ht="15" hidden="false" customHeight="false" outlineLevel="0" collapsed="false">
      <c r="B82" s="47" t="s">
        <v>1105</v>
      </c>
      <c r="L82" s="46" t="n">
        <v>0</v>
      </c>
      <c r="M82" s="46" t="n">
        <v>0</v>
      </c>
      <c r="N82" s="46" t="n">
        <v>0</v>
      </c>
      <c r="O82" s="46" t="n">
        <v>0</v>
      </c>
      <c r="P82" s="46" t="n">
        <v>0</v>
      </c>
      <c r="Q82" s="46" t="n">
        <v>0</v>
      </c>
      <c r="R82" s="46" t="n">
        <v>0</v>
      </c>
      <c r="S82" s="38"/>
    </row>
    <row r="83" customFormat="false" ht="15" hidden="false" customHeight="false" outlineLevel="0" collapsed="false">
      <c r="B83" s="47" t="s">
        <v>1106</v>
      </c>
      <c r="L83" s="46" t="n">
        <v>0</v>
      </c>
      <c r="M83" s="46" t="n">
        <v>0</v>
      </c>
      <c r="N83" s="46" t="n">
        <v>0</v>
      </c>
      <c r="O83" s="46" t="n">
        <v>0</v>
      </c>
      <c r="P83" s="46" t="n">
        <v>0</v>
      </c>
      <c r="Q83" s="46" t="n">
        <v>0</v>
      </c>
      <c r="R83" s="46" t="n">
        <v>0</v>
      </c>
      <c r="S83" s="38"/>
    </row>
    <row r="84" customFormat="false" ht="15" hidden="false" customHeight="false" outlineLevel="0" collapsed="false">
      <c r="B84" s="47" t="s">
        <v>1107</v>
      </c>
      <c r="L84" s="46" t="n">
        <v>0</v>
      </c>
      <c r="M84" s="46" t="n">
        <v>0</v>
      </c>
      <c r="N84" s="46" t="n">
        <v>0</v>
      </c>
      <c r="O84" s="46" t="n">
        <v>0</v>
      </c>
      <c r="P84" s="46" t="n">
        <v>0</v>
      </c>
      <c r="Q84" s="46" t="n">
        <v>0</v>
      </c>
      <c r="R84" s="46" t="n">
        <v>0</v>
      </c>
      <c r="S84" s="38"/>
    </row>
    <row r="85" customFormat="false" ht="15" hidden="false" customHeight="false" outlineLevel="0" collapsed="false">
      <c r="B85" s="47" t="s">
        <v>1113</v>
      </c>
      <c r="L85" s="46" t="e">
        <f aca="false">#VALUE!</f>
        <v>#VALUE!</v>
      </c>
      <c r="M85" s="46" t="e">
        <f aca="false">#VALUE!</f>
        <v>#VALUE!</v>
      </c>
      <c r="N85" s="46" t="e">
        <f aca="false">#VALUE!</f>
        <v>#VALUE!</v>
      </c>
      <c r="O85" s="46" t="n">
        <v>0</v>
      </c>
      <c r="P85" s="46" t="n">
        <v>0</v>
      </c>
      <c r="Q85" s="46" t="n">
        <v>0</v>
      </c>
      <c r="R85" s="46" t="n">
        <v>0</v>
      </c>
      <c r="S85" s="38"/>
    </row>
    <row r="87" customFormat="false" ht="15" hidden="false" customHeight="false" outlineLevel="0" collapsed="false">
      <c r="L87" s="0" t="s">
        <v>128</v>
      </c>
      <c r="M87" s="0" t="s">
        <v>127</v>
      </c>
      <c r="N87" s="0" t="s">
        <v>127</v>
      </c>
      <c r="O87" s="0" t="s">
        <v>127</v>
      </c>
      <c r="P87" s="0" t="s">
        <v>127</v>
      </c>
      <c r="Q87" s="0" t="s">
        <v>127</v>
      </c>
      <c r="R87" s="0" t="s">
        <v>127</v>
      </c>
    </row>
    <row r="89" customFormat="false" ht="15" hidden="false" customHeight="false" outlineLevel="0" collapsed="false">
      <c r="B89" s="47" t="s">
        <v>261</v>
      </c>
      <c r="L89" s="55" t="n">
        <f aca="false">L6-L7-L10</f>
        <v>0</v>
      </c>
      <c r="M89" s="55" t="n">
        <f aca="false">M6-M7-M10</f>
        <v>0</v>
      </c>
      <c r="N89" s="55" t="n">
        <f aca="false">N6-N7-N10</f>
        <v>0</v>
      </c>
      <c r="O89" s="55" t="n">
        <f aca="false">O6-O7-O10</f>
        <v>0</v>
      </c>
      <c r="P89" s="55" t="n">
        <f aca="false">P6-P7-P10</f>
        <v>0</v>
      </c>
      <c r="Q89" s="55" t="n">
        <f aca="false">Q6-Q7-Q10</f>
        <v>0</v>
      </c>
      <c r="R89" s="55" t="n">
        <f aca="false">R6-R7-R10</f>
        <v>0</v>
      </c>
    </row>
    <row r="90" customFormat="false" ht="15" hidden="false" customHeight="false" outlineLevel="0" collapsed="false">
      <c r="B90" s="0" t="s">
        <v>579</v>
      </c>
      <c r="L90" s="55" t="n">
        <f aca="false">L7-L8-L9-L11</f>
        <v>0</v>
      </c>
      <c r="M90" s="55" t="n">
        <f aca="false">M7-M8-M9-M11</f>
        <v>0</v>
      </c>
      <c r="N90" s="55" t="n">
        <f aca="false">N7-N8-N9-N11</f>
        <v>0</v>
      </c>
      <c r="O90" s="55" t="n">
        <f aca="false">O7-O8-O9-O11</f>
        <v>0</v>
      </c>
      <c r="P90" s="55" t="n">
        <f aca="false">P7-P8-P9-P11</f>
        <v>0</v>
      </c>
      <c r="Q90" s="55" t="n">
        <f aca="false">Q7-Q8-Q9-Q11</f>
        <v>0</v>
      </c>
      <c r="R90" s="55" t="n">
        <f aca="false">R7-R8-R9-R11</f>
        <v>0</v>
      </c>
    </row>
    <row r="91" customFormat="false" ht="15" hidden="false" customHeight="false" outlineLevel="0" collapsed="false">
      <c r="B91" s="0" t="s">
        <v>1115</v>
      </c>
      <c r="L91" s="55" t="n">
        <f aca="false">L12-L14-L24</f>
        <v>0</v>
      </c>
      <c r="M91" s="55" t="n">
        <f aca="false">M12-M14-M24</f>
        <v>0</v>
      </c>
      <c r="N91" s="55" t="n">
        <f aca="false">N12-N14-N24</f>
        <v>0</v>
      </c>
      <c r="O91" s="55" t="n">
        <f aca="false">O12-O14-O24</f>
        <v>0</v>
      </c>
      <c r="P91" s="55" t="n">
        <f aca="false">P12-P14-P24</f>
        <v>0</v>
      </c>
      <c r="Q91" s="55" t="n">
        <f aca="false">Q12-Q14-Q24</f>
        <v>0</v>
      </c>
      <c r="R91" s="55" t="n">
        <f aca="false">R12-R14-R24</f>
        <v>0</v>
      </c>
    </row>
    <row r="92" customFormat="false" ht="15" hidden="false" customHeight="false" outlineLevel="0" collapsed="false">
      <c r="B92" s="0" t="s">
        <v>775</v>
      </c>
      <c r="L92" s="55" t="n">
        <f aca="false">L14-L16-L17-L18-L19-L20-L21-L22-L23</f>
        <v>0</v>
      </c>
      <c r="M92" s="55" t="n">
        <f aca="false">M14-M16-M17-M18-M19-M20-M21-M22-M23</f>
        <v>0</v>
      </c>
      <c r="N92" s="55" t="n">
        <f aca="false">N14-N16-N17-N18-N19-N20-N21-N22-N23</f>
        <v>0</v>
      </c>
      <c r="O92" s="55" t="n">
        <f aca="false">O14-O16-O17-O18-O19-O20-O21-O22-O23</f>
        <v>0</v>
      </c>
      <c r="P92" s="55" t="n">
        <f aca="false">P14-P16-P17-P18-P19-P20-P21-P22-P23</f>
        <v>0</v>
      </c>
      <c r="Q92" s="55" t="n">
        <f aca="false">Q14-Q16-Q17-Q18-Q19-Q20-Q21-Q22-Q23</f>
        <v>0</v>
      </c>
      <c r="R92" s="55" t="n">
        <f aca="false">R14-R16-R17-R18-R19-R20-R21-R22-R23</f>
        <v>0</v>
      </c>
    </row>
    <row r="93" customFormat="false" ht="15" hidden="false" customHeight="false" outlineLevel="0" collapsed="false">
      <c r="B93" s="0" t="s">
        <v>433</v>
      </c>
      <c r="L93" s="55" t="n">
        <f aca="false">L32-L33-L41</f>
        <v>0</v>
      </c>
      <c r="M93" s="55" t="n">
        <f aca="false">M32-M33-M41</f>
        <v>0</v>
      </c>
      <c r="N93" s="55" t="n">
        <f aca="false">N32-N33-N41</f>
        <v>0</v>
      </c>
      <c r="O93" s="55" t="n">
        <f aca="false">O32-O33-O41</f>
        <v>0</v>
      </c>
      <c r="P93" s="55" t="n">
        <f aca="false">P32-P33-P41</f>
        <v>0</v>
      </c>
      <c r="Q93" s="55" t="n">
        <f aca="false">Q32-Q33-Q41</f>
        <v>0</v>
      </c>
      <c r="R93" s="55" t="n">
        <f aca="false">R32-R33-R41</f>
        <v>0</v>
      </c>
    </row>
    <row r="94" customFormat="false" ht="15" hidden="false" customHeight="false" outlineLevel="0" collapsed="false">
      <c r="B94" s="0" t="s">
        <v>274</v>
      </c>
      <c r="L94" s="55" t="n">
        <f aca="false">L33-L34-L35-L36-L37-L38-L39-L40</f>
        <v>0</v>
      </c>
      <c r="M94" s="55" t="n">
        <f aca="false">M33-M34-M35-M36-M37-M38-M39-M40</f>
        <v>0</v>
      </c>
      <c r="N94" s="55" t="n">
        <f aca="false">N33-N34-N35-N36-N37-N38-N39-N40</f>
        <v>0</v>
      </c>
      <c r="O94" s="55" t="n">
        <f aca="false">O33-O34-O35-O36-O37-O38-O39-O40</f>
        <v>0</v>
      </c>
      <c r="P94" s="55" t="n">
        <f aca="false">P33-P34-P35-P36-P37-P38-P39-P40</f>
        <v>0</v>
      </c>
      <c r="Q94" s="55" t="n">
        <f aca="false">Q33-Q34-Q35-Q36-Q37-Q38-Q39-Q40</f>
        <v>0</v>
      </c>
      <c r="R94" s="55" t="n">
        <f aca="false">R33-R34-R35-R36-R37-R38-R39-R40</f>
        <v>0</v>
      </c>
    </row>
    <row r="95" customFormat="false" ht="15" hidden="false" customHeight="false" outlineLevel="0" collapsed="false">
      <c r="B95" s="0" t="s">
        <v>1082</v>
      </c>
      <c r="L95" s="55" t="n">
        <f aca="false">L41-L42-L43-L44-L45-L46-L47-L48-L49</f>
        <v>0</v>
      </c>
      <c r="M95" s="55" t="n">
        <f aca="false">M41-M42-M43-M44-M45-M46-M47-M48-M49</f>
        <v>0</v>
      </c>
      <c r="N95" s="55" t="n">
        <f aca="false">N41-N42-N43-N44-N45-N46-N47-N48-N49</f>
        <v>0</v>
      </c>
      <c r="O95" s="55" t="n">
        <f aca="false">O41-O42-O43-O44-O45-O46-O47-O48-O49</f>
        <v>0</v>
      </c>
      <c r="P95" s="55" t="n">
        <f aca="false">P41-P42-P43-P44-P45-P46-P47-P48-P49</f>
        <v>0</v>
      </c>
      <c r="Q95" s="55" t="n">
        <f aca="false">Q41-Q42-Q43-Q44-Q45-Q46-Q47-Q48-Q49</f>
        <v>0</v>
      </c>
      <c r="R95" s="55" t="n">
        <f aca="false">R41-R42-R43-R44-R45-R46-R47-R48-R49</f>
        <v>0</v>
      </c>
    </row>
    <row r="96" customFormat="false" ht="15" hidden="false" customHeight="false" outlineLevel="0" collapsed="false">
      <c r="K96" s="55"/>
    </row>
    <row r="97" customFormat="false" ht="15" hidden="false" customHeight="false" outlineLevel="0" collapsed="false">
      <c r="B97" s="0" t="s">
        <v>679</v>
      </c>
      <c r="L97" s="57" t="n">
        <v>3032200000000</v>
      </c>
      <c r="M97" s="57" t="n">
        <v>3239400000000</v>
      </c>
      <c r="N97" s="57" t="n">
        <v>3770090000000</v>
      </c>
      <c r="O97" s="57" t="n">
        <v>4143020000000</v>
      </c>
      <c r="P97" s="57" t="n">
        <v>4392090000000</v>
      </c>
      <c r="Q97" s="57" t="n">
        <v>4844820000000</v>
      </c>
      <c r="R97" s="57" t="n">
        <v>5122790000000</v>
      </c>
      <c r="S97" s="57" t="n">
        <v>5462380000000</v>
      </c>
    </row>
    <row r="98" customFormat="false" ht="15" hidden="false" customHeight="false" outlineLevel="0" collapsed="false">
      <c r="B98" s="0" t="s">
        <v>140</v>
      </c>
      <c r="L98" s="0" t="n">
        <f aca="false">(L6/L97)*100</f>
        <v>33.8</v>
      </c>
      <c r="M98" s="0" t="n">
        <f aca="false">(M6/M97)*100</f>
        <v>32.8</v>
      </c>
      <c r="N98" s="0" t="n">
        <f aca="false">(N6/N97)*100</f>
        <v>34.4</v>
      </c>
      <c r="O98" s="0" t="n">
        <f aca="false">(O6/O97)*100</f>
        <v>36.3242069794498</v>
      </c>
      <c r="P98" s="0" t="n">
        <f aca="false">(P6/P97)*100</f>
        <v>37.5580475354558</v>
      </c>
      <c r="Q98" s="0" t="n">
        <f aca="false">(Q6/Q97)*100</f>
        <v>37.7916412787266</v>
      </c>
      <c r="R98" s="0" t="n">
        <f aca="false">(R6/R97)*100</f>
        <v>37.937961774736</v>
      </c>
    </row>
    <row r="99" customFormat="false" ht="15" hidden="false" customHeight="false" outlineLevel="0" collapsed="false">
      <c r="B99" s="0" t="s">
        <v>141</v>
      </c>
      <c r="L99" s="0" t="n">
        <f aca="false">(L13/L97)*100</f>
        <v>35.3</v>
      </c>
      <c r="M99" s="0" t="n">
        <f aca="false">(M13/M97)*100</f>
        <v>30.8</v>
      </c>
      <c r="N99" s="0" t="n">
        <f aca="false">(N13/N97)*100</f>
        <v>32.2</v>
      </c>
      <c r="O99" s="0" t="n">
        <f aca="false">(O13/O97)*100</f>
        <v>33.1563982312419</v>
      </c>
      <c r="P99" s="0" t="n">
        <f aca="false">(P13/P97)*100</f>
        <v>35.0899472688401</v>
      </c>
      <c r="Q99" s="0" t="n">
        <f aca="false">(Q13/Q97)*100</f>
        <v>35.7689900553581</v>
      </c>
      <c r="R99" s="0" t="n">
        <f aca="false">(R13/R97)*100</f>
        <v>38.5846315777145</v>
      </c>
    </row>
    <row r="100" customFormat="false" ht="15" hidden="false" customHeight="false" outlineLevel="0" collapsed="false">
      <c r="B100" s="0" t="s">
        <v>336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AZ10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6.7091836734694"/>
    <col collapsed="false" hidden="false" max="2" min="2" style="0" width="53.8622448979592"/>
    <col collapsed="false" hidden="false" max="3" min="3" style="0" width="34.9642857142857"/>
    <col collapsed="false" hidden="false" max="4" min="4" style="0" width="17.0102040816327"/>
    <col collapsed="false" hidden="false" max="5" min="5" style="0" width="21.3265306122449"/>
    <col collapsed="false" hidden="false" max="6" min="6" style="0" width="26.4591836734694"/>
    <col collapsed="false" hidden="false" max="7" min="7" style="0" width="18.3571428571429"/>
    <col collapsed="false" hidden="false" max="11" min="8" style="0" width="20.6530612244898"/>
    <col collapsed="false" hidden="false" max="12" min="12" style="0" width="26.4591836734694"/>
    <col collapsed="false" hidden="false" max="13" min="13" style="0" width="20.6530612244898"/>
    <col collapsed="false" hidden="false" max="14" min="14" style="0" width="22.5459183673469"/>
    <col collapsed="false" hidden="false" max="15" min="15" style="0" width="21.5969387755102"/>
    <col collapsed="false" hidden="false" max="16" min="16" style="0" width="22.0051020408163"/>
    <col collapsed="false" hidden="false" max="17" min="17" style="0" width="31.5867346938776"/>
    <col collapsed="false" hidden="false" max="18" min="18" style="0" width="21.5969387755102"/>
    <col collapsed="false" hidden="false" max="20" min="19" style="0" width="22.0051020408163"/>
    <col collapsed="false" hidden="false" max="25" min="21" style="0" width="8.50510204081633"/>
    <col collapsed="false" hidden="false" max="26" min="26" style="0" width="19.4387755102041"/>
    <col collapsed="false" hidden="false" max="1025" min="27" style="0" width="8.50510204081633"/>
  </cols>
  <sheetData>
    <row r="1" customFormat="false" ht="15" hidden="false" customHeight="false" outlineLevel="0" collapsed="false">
      <c r="A1" s="1" t="s">
        <v>1116</v>
      </c>
      <c r="B1" s="2" t="s">
        <v>1117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customFormat="false" ht="15" hidden="false" customHeight="false" outlineLevel="0" collapsed="false">
      <c r="B2" s="7" t="s">
        <v>1118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780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s="13" customFormat="true" ht="16.5" hidden="false" customHeight="false" outlineLevel="0" collapsed="false">
      <c r="A6" s="323" t="s">
        <v>32</v>
      </c>
      <c r="B6" s="323" t="s">
        <v>33</v>
      </c>
      <c r="C6" s="13" t="s">
        <v>34</v>
      </c>
      <c r="D6" s="32"/>
      <c r="E6" s="324" t="n">
        <v>376300000000</v>
      </c>
      <c r="F6" s="324" t="n">
        <v>378100000000</v>
      </c>
      <c r="G6" s="324" t="n">
        <v>435000000000</v>
      </c>
      <c r="H6" s="325" t="n">
        <v>461800000000</v>
      </c>
      <c r="I6" s="325" t="n">
        <v>496700000000</v>
      </c>
      <c r="J6" s="325" t="n">
        <v>570100000000</v>
      </c>
      <c r="K6" s="325" t="n">
        <v>650500000000</v>
      </c>
      <c r="L6" s="325" t="n">
        <v>630800000000</v>
      </c>
      <c r="M6" s="325" t="n">
        <v>771500000000</v>
      </c>
      <c r="N6" s="325" t="n">
        <v>880200000000</v>
      </c>
      <c r="O6" s="326" t="n">
        <v>1047300000000</v>
      </c>
      <c r="P6" s="327" t="n">
        <v>1276500000000</v>
      </c>
      <c r="Q6" s="327" t="n">
        <v>1441700000000</v>
      </c>
      <c r="R6" s="327" t="n">
        <v>1321100000000</v>
      </c>
      <c r="S6" s="328" t="n">
        <v>1462800000000</v>
      </c>
      <c r="T6" s="328" t="n">
        <v>1603400000000</v>
      </c>
      <c r="U6" s="32"/>
      <c r="Y6" s="6"/>
      <c r="Z6" s="6"/>
      <c r="AA6" s="6"/>
      <c r="AB6" s="6"/>
      <c r="AC6" s="6"/>
      <c r="AD6" s="6"/>
      <c r="AE6" s="6"/>
      <c r="AF6" s="6"/>
      <c r="AG6" s="6"/>
      <c r="AH6" s="6"/>
      <c r="AI6" s="6"/>
      <c r="AJ6" s="6"/>
      <c r="AK6" s="6"/>
      <c r="AL6" s="6"/>
      <c r="AM6" s="6"/>
      <c r="AN6" s="6"/>
      <c r="AO6" s="6"/>
      <c r="AP6" s="6"/>
      <c r="AQ6" s="6"/>
      <c r="AR6" s="6"/>
      <c r="AS6" s="6"/>
      <c r="AT6" s="6"/>
      <c r="AU6" s="6"/>
      <c r="AV6" s="6"/>
      <c r="AW6" s="6"/>
      <c r="AX6" s="6"/>
      <c r="AY6" s="6"/>
      <c r="AZ6" s="6"/>
    </row>
    <row r="7" customFormat="false" ht="16.5" hidden="false" customHeight="false" outlineLevel="0" collapsed="false">
      <c r="A7" s="18" t="s">
        <v>35</v>
      </c>
      <c r="B7" s="30" t="s">
        <v>591</v>
      </c>
      <c r="C7" s="20" t="s">
        <v>37</v>
      </c>
      <c r="E7" s="242" t="n">
        <v>228000000000</v>
      </c>
      <c r="F7" s="242" t="n">
        <v>259400000000</v>
      </c>
      <c r="G7" s="242" t="n">
        <v>301000000000</v>
      </c>
      <c r="H7" s="23" t="n">
        <v>344500000000</v>
      </c>
      <c r="I7" s="23" t="n">
        <v>365200000000</v>
      </c>
      <c r="J7" s="23" t="n">
        <v>392400000000</v>
      </c>
      <c r="K7" s="23" t="n">
        <v>440200000000</v>
      </c>
      <c r="L7" s="23" t="n">
        <v>483800000000</v>
      </c>
      <c r="M7" s="23" t="n">
        <v>539100000000</v>
      </c>
      <c r="N7" s="23" t="n">
        <v>681300000000</v>
      </c>
      <c r="O7" s="25" t="n">
        <v>793600000000</v>
      </c>
      <c r="P7" s="22" t="n">
        <v>999000000000</v>
      </c>
      <c r="Q7" s="22" t="n">
        <v>1117400000000</v>
      </c>
      <c r="R7" s="22" t="n">
        <v>1064700000000</v>
      </c>
      <c r="S7" s="28" t="n">
        <v>1137200000000</v>
      </c>
      <c r="T7" s="28" t="n">
        <v>1270400000000</v>
      </c>
      <c r="U7" s="19"/>
      <c r="Y7" s="6"/>
      <c r="Z7" s="40"/>
      <c r="AA7" s="6"/>
      <c r="AB7" s="6"/>
      <c r="AC7" s="6"/>
      <c r="AD7" s="6"/>
      <c r="AE7" s="6"/>
      <c r="AF7" s="6"/>
      <c r="AG7" s="6"/>
      <c r="AH7" s="6"/>
      <c r="AI7" s="6"/>
      <c r="AJ7" s="6"/>
      <c r="AK7" s="6"/>
      <c r="AL7" s="6"/>
      <c r="AM7" s="6"/>
      <c r="AN7" s="6"/>
      <c r="AO7" s="6"/>
      <c r="AP7" s="6"/>
      <c r="AQ7" s="6"/>
      <c r="AR7" s="6"/>
      <c r="AS7" s="6"/>
      <c r="AT7" s="6"/>
      <c r="AU7" s="6"/>
      <c r="AV7" s="6"/>
      <c r="AW7" s="6"/>
      <c r="AX7" s="6"/>
      <c r="AY7" s="6"/>
      <c r="AZ7" s="6"/>
    </row>
    <row r="8" customFormat="false" ht="16.5" hidden="false" customHeight="false" outlineLevel="0" collapsed="false">
      <c r="A8" s="26" t="s">
        <v>38</v>
      </c>
      <c r="B8" s="30" t="s">
        <v>293</v>
      </c>
      <c r="C8" s="20" t="s">
        <v>40</v>
      </c>
      <c r="E8" s="242" t="n">
        <v>213200000000</v>
      </c>
      <c r="F8" s="242" t="n">
        <v>240900000000</v>
      </c>
      <c r="G8" s="242" t="n">
        <v>270000000000</v>
      </c>
      <c r="H8" s="23" t="n">
        <v>318200000000</v>
      </c>
      <c r="I8" s="23" t="n">
        <v>336800000000</v>
      </c>
      <c r="J8" s="23" t="n">
        <v>362300000000</v>
      </c>
      <c r="K8" s="23" t="n">
        <v>405200000000</v>
      </c>
      <c r="L8" s="23" t="n">
        <v>444700000000</v>
      </c>
      <c r="M8" s="23" t="n">
        <v>494600000000</v>
      </c>
      <c r="N8" s="23" t="n">
        <v>565700000000</v>
      </c>
      <c r="O8" s="25" t="n">
        <v>695600000000</v>
      </c>
      <c r="P8" s="22" t="n">
        <v>890800000000</v>
      </c>
      <c r="Q8" s="22" t="n">
        <v>992600000000</v>
      </c>
      <c r="R8" s="22" t="n">
        <v>940700000000</v>
      </c>
      <c r="S8" s="28" t="n">
        <v>1032500000000</v>
      </c>
      <c r="T8" s="28" t="n">
        <v>1142400000000</v>
      </c>
      <c r="U8" s="19"/>
      <c r="Y8" s="6"/>
      <c r="Z8" s="6"/>
      <c r="AA8" s="6"/>
      <c r="AB8" s="6"/>
      <c r="AC8" s="6"/>
      <c r="AD8" s="6"/>
      <c r="AE8" s="6"/>
      <c r="AF8" s="6"/>
      <c r="AG8" s="6"/>
      <c r="AH8" s="6"/>
      <c r="AI8" s="6"/>
      <c r="AJ8" s="6"/>
      <c r="AK8" s="6"/>
      <c r="AL8" s="6"/>
      <c r="AM8" s="6"/>
      <c r="AN8" s="6"/>
      <c r="AO8" s="6"/>
      <c r="AP8" s="6"/>
      <c r="AQ8" s="6"/>
      <c r="AR8" s="6"/>
      <c r="AS8" s="6"/>
      <c r="AT8" s="6"/>
      <c r="AU8" s="6"/>
      <c r="AV8" s="6"/>
      <c r="AW8" s="6"/>
      <c r="AX8" s="6"/>
      <c r="AY8" s="6"/>
      <c r="AZ8" s="6"/>
    </row>
    <row r="9" customFormat="false" ht="16.5" hidden="false" customHeight="false" outlineLevel="0" collapsed="false">
      <c r="B9" s="44" t="s">
        <v>1119</v>
      </c>
      <c r="C9" s="19"/>
      <c r="E9" s="28"/>
      <c r="F9" s="28"/>
      <c r="G9" s="22"/>
      <c r="H9" s="22"/>
      <c r="I9" s="22"/>
      <c r="J9" s="22"/>
      <c r="K9" s="22"/>
      <c r="L9" s="22"/>
      <c r="M9" s="22"/>
      <c r="N9" s="22"/>
      <c r="O9" s="25" t="n">
        <v>86800000000</v>
      </c>
      <c r="P9" s="22" t="n">
        <v>90500000000</v>
      </c>
      <c r="Q9" s="22" t="n">
        <v>49400000000</v>
      </c>
      <c r="R9" s="22" t="n">
        <v>50000000000</v>
      </c>
      <c r="S9" s="25" t="n">
        <v>51100000000</v>
      </c>
      <c r="T9" s="25" t="n">
        <v>53000000000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row>
    <row r="10" customFormat="false" ht="16.5" hidden="false" customHeight="false" outlineLevel="0" collapsed="false">
      <c r="A10" s="18" t="s">
        <v>1120</v>
      </c>
      <c r="B10" s="134" t="s">
        <v>1121</v>
      </c>
      <c r="C10" s="0" t="s">
        <v>43</v>
      </c>
      <c r="D10" s="19"/>
      <c r="E10" s="242" t="n">
        <v>56100000000</v>
      </c>
      <c r="F10" s="242" t="n">
        <v>61700000000</v>
      </c>
      <c r="G10" s="22"/>
      <c r="H10" s="23" t="n">
        <v>72800000000</v>
      </c>
      <c r="I10" s="23" t="n">
        <v>79700000000</v>
      </c>
      <c r="J10" s="23" t="n">
        <v>85700000000</v>
      </c>
      <c r="K10" s="23" t="n">
        <v>98200000000</v>
      </c>
      <c r="L10" s="23" t="n">
        <v>103500000000</v>
      </c>
      <c r="M10" s="23" t="n">
        <v>106700000000</v>
      </c>
      <c r="N10" s="23" t="n">
        <v>133600000000</v>
      </c>
      <c r="O10" s="25"/>
      <c r="P10" s="25"/>
      <c r="Q10" s="25"/>
      <c r="R10" s="25"/>
      <c r="S10" s="25"/>
      <c r="T10" s="25"/>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row>
    <row r="11" customFormat="false" ht="16.5" hidden="false" customHeight="false" outlineLevel="0" collapsed="false">
      <c r="A11" s="18" t="s">
        <v>1122</v>
      </c>
      <c r="B11" s="134" t="s">
        <v>1123</v>
      </c>
      <c r="C11" s="0" t="s">
        <v>43</v>
      </c>
      <c r="D11" s="19"/>
      <c r="E11" s="242" t="n">
        <v>111800000000</v>
      </c>
      <c r="F11" s="242" t="n">
        <v>130200000000</v>
      </c>
      <c r="G11" s="22"/>
      <c r="H11" s="23" t="n">
        <v>177300000000</v>
      </c>
      <c r="I11" s="23" t="n">
        <v>185800000000</v>
      </c>
      <c r="J11" s="23" t="n">
        <v>194300000000</v>
      </c>
      <c r="K11" s="23" t="n">
        <v>217300000000</v>
      </c>
      <c r="L11" s="23" t="n">
        <v>243800000000</v>
      </c>
      <c r="M11" s="23" t="n">
        <v>282900000000</v>
      </c>
      <c r="N11" s="23" t="n">
        <v>318400000000</v>
      </c>
      <c r="O11" s="25"/>
      <c r="P11" s="25"/>
      <c r="Q11" s="25"/>
      <c r="R11" s="25"/>
      <c r="S11" s="25"/>
      <c r="T11" s="25"/>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row>
    <row r="12" customFormat="false" ht="16.5" hidden="false" customHeight="false" outlineLevel="0" collapsed="false">
      <c r="A12" s="18" t="s">
        <v>44</v>
      </c>
      <c r="B12" s="134" t="s">
        <v>1124</v>
      </c>
      <c r="C12" s="0" t="s">
        <v>43</v>
      </c>
      <c r="D12" s="19"/>
      <c r="E12" s="242" t="n">
        <v>39200000000</v>
      </c>
      <c r="F12" s="242" t="n">
        <v>42400000000</v>
      </c>
      <c r="G12" s="22"/>
      <c r="H12" s="23" t="n">
        <v>57000000000</v>
      </c>
      <c r="I12" s="23" t="n">
        <v>60700000000</v>
      </c>
      <c r="J12" s="23" t="n">
        <v>71300000000</v>
      </c>
      <c r="K12" s="23" t="n">
        <v>78100000000</v>
      </c>
      <c r="L12" s="23" t="n">
        <v>81800000000</v>
      </c>
      <c r="M12" s="23" t="n">
        <v>89700000000</v>
      </c>
      <c r="N12" s="23" t="n">
        <v>96800000000</v>
      </c>
      <c r="O12" s="25"/>
      <c r="P12" s="25"/>
      <c r="Q12" s="25"/>
      <c r="R12" s="25"/>
      <c r="S12" s="25"/>
      <c r="T12" s="25"/>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row>
    <row r="13" customFormat="false" ht="16.5" hidden="false" customHeight="false" outlineLevel="0" collapsed="false">
      <c r="A13" s="18" t="s">
        <v>48</v>
      </c>
      <c r="B13" s="134" t="s">
        <v>49</v>
      </c>
      <c r="C13" s="0" t="s">
        <v>43</v>
      </c>
      <c r="D13" s="19"/>
      <c r="E13" s="242" t="n">
        <v>6200000000</v>
      </c>
      <c r="F13" s="242" t="n">
        <v>6600000000</v>
      </c>
      <c r="G13" s="22"/>
      <c r="H13" s="23" t="n">
        <v>11100000000</v>
      </c>
      <c r="I13" s="23" t="n">
        <v>10500000000</v>
      </c>
      <c r="J13" s="23" t="n">
        <v>11000000000</v>
      </c>
      <c r="K13" s="23" t="n">
        <v>11600000000</v>
      </c>
      <c r="L13" s="23" t="n">
        <v>15600000000</v>
      </c>
      <c r="M13" s="23" t="n">
        <v>15200000000</v>
      </c>
      <c r="N13" s="23" t="n">
        <v>17000000000</v>
      </c>
      <c r="O13" s="25"/>
      <c r="P13" s="25"/>
      <c r="Q13" s="25"/>
      <c r="R13" s="25"/>
      <c r="S13" s="25"/>
      <c r="T13" s="25"/>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row>
    <row r="14" customFormat="false" ht="16.5" hidden="false" customHeight="false" outlineLevel="0" collapsed="false">
      <c r="A14" s="19" t="s">
        <v>50</v>
      </c>
      <c r="B14" s="19" t="s">
        <v>696</v>
      </c>
      <c r="C14" s="20" t="s">
        <v>40</v>
      </c>
      <c r="E14" s="242" t="n">
        <v>14800000000</v>
      </c>
      <c r="F14" s="242" t="n">
        <v>18600000000</v>
      </c>
      <c r="G14" s="242" t="n">
        <v>31000000000</v>
      </c>
      <c r="H14" s="23" t="n">
        <v>26300000000</v>
      </c>
      <c r="I14" s="23" t="n">
        <v>28400000000</v>
      </c>
      <c r="J14" s="23" t="n">
        <v>30100000000</v>
      </c>
      <c r="K14" s="23" t="n">
        <v>35000000000</v>
      </c>
      <c r="L14" s="23" t="n">
        <v>39200000000</v>
      </c>
      <c r="M14" s="23" t="n">
        <v>44500000000</v>
      </c>
      <c r="N14" s="23" t="n">
        <v>115500000000</v>
      </c>
      <c r="O14" s="22" t="n">
        <v>98000000000</v>
      </c>
      <c r="P14" s="22" t="n">
        <v>108200000000</v>
      </c>
      <c r="Q14" s="22" t="n">
        <v>124800000000</v>
      </c>
      <c r="R14" s="22" t="n">
        <v>124000000000</v>
      </c>
      <c r="S14" s="28" t="n">
        <v>104800000000</v>
      </c>
      <c r="T14" s="25" t="n">
        <v>128000000000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row>
    <row r="15" customFormat="false" ht="16.5" hidden="false" customHeight="false" outlineLevel="0" collapsed="false">
      <c r="B15" s="19" t="s">
        <v>1125</v>
      </c>
      <c r="C15" s="19"/>
      <c r="E15" s="28"/>
      <c r="F15" s="28"/>
      <c r="G15" s="22"/>
      <c r="H15" s="22"/>
      <c r="I15" s="22"/>
      <c r="J15" s="22"/>
      <c r="K15" s="22"/>
      <c r="L15" s="23" t="n">
        <v>2300000000</v>
      </c>
      <c r="M15" s="23" t="n">
        <v>5300000000</v>
      </c>
      <c r="N15" s="23" t="n">
        <v>12100000000</v>
      </c>
      <c r="O15" s="22" t="n">
        <v>17700000000</v>
      </c>
      <c r="P15" s="22" t="n">
        <v>40800000000</v>
      </c>
      <c r="Q15" s="22" t="n">
        <v>33600000000</v>
      </c>
      <c r="R15" s="22" t="n">
        <v>32000000000</v>
      </c>
      <c r="S15" s="28" t="n">
        <v>31700000000</v>
      </c>
      <c r="T15" s="25" t="n">
        <v>32900000000</v>
      </c>
      <c r="U15" s="329"/>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row>
    <row r="16" s="13" customFormat="true" ht="16.5" hidden="false" customHeight="false" outlineLevel="0" collapsed="false">
      <c r="A16" s="31" t="s">
        <v>52</v>
      </c>
      <c r="B16" s="98" t="s">
        <v>52</v>
      </c>
      <c r="C16" s="33" t="s">
        <v>37</v>
      </c>
      <c r="E16" s="324" t="n">
        <v>148300000000</v>
      </c>
      <c r="F16" s="324" t="n">
        <v>118600000000</v>
      </c>
      <c r="G16" s="324" t="n">
        <v>133000000000</v>
      </c>
      <c r="H16" s="325" t="n">
        <v>117300000000</v>
      </c>
      <c r="I16" s="325" t="n">
        <v>131500000000</v>
      </c>
      <c r="J16" s="325" t="n">
        <v>177600000000</v>
      </c>
      <c r="K16" s="325" t="n">
        <v>210300000000</v>
      </c>
      <c r="L16" s="325" t="n">
        <v>146900000000</v>
      </c>
      <c r="M16" s="325" t="n">
        <v>232400000000</v>
      </c>
      <c r="N16" s="325" t="n">
        <v>198900000000</v>
      </c>
      <c r="O16" s="326" t="n">
        <v>253700000000</v>
      </c>
      <c r="P16" s="327" t="n">
        <v>277500000000</v>
      </c>
      <c r="Q16" s="327" t="n">
        <v>324400000000</v>
      </c>
      <c r="R16" s="326" t="n">
        <v>256400000000</v>
      </c>
      <c r="S16" s="326" t="n">
        <v>325600000000</v>
      </c>
      <c r="T16" s="326" t="n">
        <v>333000000000</v>
      </c>
      <c r="U16" s="32"/>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row>
    <row r="17" customFormat="false" ht="16.5" hidden="false" customHeight="false" outlineLevel="0" collapsed="false">
      <c r="A17" s="26" t="s">
        <v>528</v>
      </c>
      <c r="B17" s="29" t="s">
        <v>1126</v>
      </c>
      <c r="C17" s="36" t="s">
        <v>56</v>
      </c>
      <c r="E17" s="242" t="n">
        <v>121100000000</v>
      </c>
      <c r="F17" s="242" t="n">
        <v>88700000000</v>
      </c>
      <c r="G17" s="22"/>
      <c r="H17" s="23" t="n">
        <v>70300000000</v>
      </c>
      <c r="I17" s="23" t="n">
        <v>73800000000</v>
      </c>
      <c r="J17" s="23" t="n">
        <v>120000000000</v>
      </c>
      <c r="K17" s="23" t="n">
        <v>114700000000</v>
      </c>
      <c r="L17" s="23" t="n">
        <v>58700000000</v>
      </c>
      <c r="M17" s="23" t="n">
        <v>86900000000</v>
      </c>
      <c r="N17" s="23" t="n">
        <v>51100000000</v>
      </c>
      <c r="O17" s="25" t="n">
        <v>73100000000</v>
      </c>
      <c r="P17" s="22" t="n">
        <v>111600000000</v>
      </c>
      <c r="Q17" s="22" t="n">
        <v>205200000000</v>
      </c>
      <c r="R17" s="25" t="n">
        <v>157500000000</v>
      </c>
      <c r="S17" s="25" t="n">
        <v>181600000000</v>
      </c>
      <c r="T17" s="25" t="n">
        <v>198400000000</v>
      </c>
      <c r="U17" s="19"/>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row>
    <row r="18" customFormat="false" ht="16.5" hidden="false" customHeight="false" outlineLevel="0" collapsed="false">
      <c r="A18" s="26" t="s">
        <v>528</v>
      </c>
      <c r="B18" s="29" t="s">
        <v>1127</v>
      </c>
      <c r="C18" s="36" t="s">
        <v>56</v>
      </c>
      <c r="E18" s="242" t="n">
        <v>27200000000</v>
      </c>
      <c r="F18" s="242" t="n">
        <v>29900000000</v>
      </c>
      <c r="G18" s="22"/>
      <c r="H18" s="23" t="n">
        <v>47100000000</v>
      </c>
      <c r="I18" s="23" t="n">
        <v>57800000000</v>
      </c>
      <c r="J18" s="23" t="n">
        <v>57600000000</v>
      </c>
      <c r="K18" s="23" t="n">
        <v>95600000000</v>
      </c>
      <c r="L18" s="23" t="n">
        <v>88200000000</v>
      </c>
      <c r="M18" s="23" t="n">
        <v>145500000000</v>
      </c>
      <c r="N18" s="23" t="n">
        <v>147800000000</v>
      </c>
      <c r="O18" s="25" t="n">
        <v>180600000000</v>
      </c>
      <c r="P18" s="22" t="n">
        <v>165900000000</v>
      </c>
      <c r="Q18" s="22" t="n">
        <v>119100000000</v>
      </c>
      <c r="R18" s="25" t="n">
        <v>98900000000</v>
      </c>
      <c r="S18" s="25" t="n">
        <v>143900000000</v>
      </c>
      <c r="T18" s="25" t="n">
        <v>134600000000</v>
      </c>
      <c r="U18" s="19"/>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row>
    <row r="19" customFormat="false" ht="16.5" hidden="false" customHeight="false" outlineLevel="0" collapsed="false">
      <c r="B19" s="180" t="s">
        <v>1128</v>
      </c>
      <c r="C19" s="19"/>
      <c r="E19" s="28"/>
      <c r="F19" s="28"/>
      <c r="G19" s="22"/>
      <c r="H19" s="22"/>
      <c r="I19" s="22"/>
      <c r="J19" s="22"/>
      <c r="K19" s="22"/>
      <c r="L19" s="22"/>
      <c r="M19" s="22"/>
      <c r="N19" s="22"/>
      <c r="O19" s="22"/>
      <c r="P19" s="22"/>
      <c r="Q19" s="22"/>
      <c r="R19" s="25"/>
      <c r="S19" s="28"/>
      <c r="T19" s="28"/>
      <c r="U19" s="19"/>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row>
    <row r="20" s="17" customFormat="true" ht="16.5" hidden="false" customHeight="false" outlineLevel="0" collapsed="false">
      <c r="A20" s="13"/>
      <c r="B20" s="13" t="s">
        <v>350</v>
      </c>
      <c r="D20" s="51"/>
      <c r="E20" s="244" t="n">
        <v>457500000000</v>
      </c>
      <c r="F20" s="244" t="n">
        <v>486400000000</v>
      </c>
      <c r="G20" s="244" t="n">
        <v>507000000000</v>
      </c>
      <c r="H20" s="41" t="n">
        <v>577000000000</v>
      </c>
      <c r="I20" s="41" t="n">
        <v>642000000000</v>
      </c>
      <c r="J20" s="41" t="n">
        <v>733700000000</v>
      </c>
      <c r="K20" s="41" t="n">
        <v>834800000000</v>
      </c>
      <c r="L20" s="41" t="n">
        <v>795300000000</v>
      </c>
      <c r="M20" s="41" t="n">
        <v>959600000000</v>
      </c>
      <c r="N20" s="41" t="n">
        <v>1123600000000</v>
      </c>
      <c r="O20" s="43" t="n">
        <v>1166000000000</v>
      </c>
      <c r="P20" s="15" t="n">
        <v>1452800000000</v>
      </c>
      <c r="Q20" s="15" t="n">
        <v>1652600000000</v>
      </c>
      <c r="R20" s="15" t="n">
        <v>1434500000000</v>
      </c>
      <c r="S20" s="330" t="n">
        <v>1626500000000</v>
      </c>
      <c r="T20" s="330" t="n">
        <v>1812900000000</v>
      </c>
      <c r="U20" s="51"/>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row>
    <row r="21" customFormat="false" ht="15" hidden="false" customHeight="false" outlineLevel="0" collapsed="false">
      <c r="A21" s="13" t="s">
        <v>68</v>
      </c>
      <c r="B21" s="13" t="s">
        <v>350</v>
      </c>
      <c r="C21" s="32" t="s">
        <v>34</v>
      </c>
      <c r="D21" s="51"/>
      <c r="E21" s="244" t="n">
        <f aca="false">E22+E35+E43</f>
        <v>457400000000</v>
      </c>
      <c r="F21" s="244" t="n">
        <f aca="false">F22+F35+F43</f>
        <v>486500000000</v>
      </c>
      <c r="G21" s="244" t="n">
        <f aca="false">G22+G35+G43</f>
        <v>508000000000</v>
      </c>
      <c r="H21" s="244" t="n">
        <f aca="false">H22+H35+H43</f>
        <v>576900000000</v>
      </c>
      <c r="I21" s="244" t="n">
        <f aca="false">I22+I35+I43</f>
        <v>641900000000</v>
      </c>
      <c r="J21" s="244" t="n">
        <f aca="false">J22+J35+J43</f>
        <v>733700000000</v>
      </c>
      <c r="K21" s="244" t="n">
        <f aca="false">K22+K35+K43</f>
        <v>834800000000</v>
      </c>
      <c r="L21" s="244" t="n">
        <f aca="false">L22+L35+L43</f>
        <v>795300000000</v>
      </c>
      <c r="M21" s="244" t="n">
        <f aca="false">M22+M35+M43</f>
        <v>959700000000</v>
      </c>
      <c r="N21" s="244" t="n">
        <f aca="false">N22+N35+N43</f>
        <v>1055900000000</v>
      </c>
      <c r="O21" s="244" t="n">
        <f aca="false">O22+O35+O43</f>
        <v>1119600000000</v>
      </c>
      <c r="P21" s="244" t="n">
        <f aca="false">P22+P35+P43</f>
        <v>1452900000000</v>
      </c>
      <c r="Q21" s="244" t="n">
        <f aca="false">(Q22+Q35+Q43)</f>
        <v>1652500000000</v>
      </c>
      <c r="R21" s="244" t="n">
        <f aca="false">(R22+R35+R43)</f>
        <v>1434600000000</v>
      </c>
      <c r="S21" s="244" t="n">
        <f aca="false">(S22+S35+S43)</f>
        <v>1626500000000</v>
      </c>
      <c r="T21" s="244" t="n">
        <f aca="false">(T22+T35+T43)</f>
        <v>1812900000000</v>
      </c>
      <c r="U21" s="51"/>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row>
    <row r="22" customFormat="false" ht="16.5" hidden="false" customHeight="false" outlineLevel="0" collapsed="false">
      <c r="A22" s="18" t="s">
        <v>70</v>
      </c>
      <c r="B22" s="30" t="s">
        <v>310</v>
      </c>
      <c r="C22" s="20" t="s">
        <v>72</v>
      </c>
      <c r="D22" s="19"/>
      <c r="E22" s="242" t="n">
        <v>218800000000</v>
      </c>
      <c r="F22" s="242" t="n">
        <v>258900000000</v>
      </c>
      <c r="G22" s="242" t="n">
        <v>260000000000</v>
      </c>
      <c r="H22" s="23" t="n">
        <v>284500000000</v>
      </c>
      <c r="I22" s="23" t="n">
        <v>332400000000</v>
      </c>
      <c r="J22" s="23" t="n">
        <v>386400000000</v>
      </c>
      <c r="K22" s="23" t="n">
        <v>450300000000</v>
      </c>
      <c r="L22" s="23" t="n">
        <v>455200000000</v>
      </c>
      <c r="M22" s="23" t="n">
        <v>499100000000</v>
      </c>
      <c r="N22" s="23" t="n">
        <v>530900000000</v>
      </c>
      <c r="O22" s="25" t="n">
        <v>628300000000</v>
      </c>
      <c r="P22" s="25" t="n">
        <v>828700000000</v>
      </c>
      <c r="Q22" s="25" t="n">
        <v>818900000000</v>
      </c>
      <c r="R22" s="25" t="n">
        <v>886700000000</v>
      </c>
      <c r="S22" s="28" t="n">
        <v>965700000000</v>
      </c>
      <c r="T22" s="28" t="n">
        <v>1001100000000</v>
      </c>
      <c r="U22" s="19"/>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row>
    <row r="23" customFormat="false" ht="16.5" hidden="false" customHeight="false" outlineLevel="0" collapsed="false">
      <c r="A23" s="27" t="s">
        <v>75</v>
      </c>
      <c r="B23" s="29" t="s">
        <v>76</v>
      </c>
      <c r="C23" s="20" t="s">
        <v>77</v>
      </c>
      <c r="D23" s="19"/>
      <c r="E23" s="242" t="n">
        <v>98200000000</v>
      </c>
      <c r="F23" s="242" t="n">
        <v>103000000000</v>
      </c>
      <c r="G23" s="242" t="n">
        <v>113000000000</v>
      </c>
      <c r="H23" s="23" t="n">
        <v>119000000000</v>
      </c>
      <c r="I23" s="23" t="n">
        <v>141400000000</v>
      </c>
      <c r="J23" s="23" t="n">
        <v>159900000000</v>
      </c>
      <c r="K23" s="23" t="n">
        <v>187600000000</v>
      </c>
      <c r="L23" s="23" t="n">
        <v>198800000000</v>
      </c>
      <c r="M23" s="23" t="n">
        <v>228400000000</v>
      </c>
      <c r="N23" s="23" t="n">
        <v>245800000000</v>
      </c>
      <c r="O23" s="25" t="n">
        <v>281400000000</v>
      </c>
      <c r="P23" s="25" t="n">
        <v>332300000000</v>
      </c>
      <c r="Q23" s="25" t="n">
        <v>355500000000</v>
      </c>
      <c r="R23" s="25" t="n">
        <v>437300000000</v>
      </c>
      <c r="S23" s="25" t="n">
        <v>456700000000</v>
      </c>
      <c r="T23" s="25" t="n">
        <v>488800000000</v>
      </c>
      <c r="U23" s="19"/>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row>
    <row r="24" customFormat="false" ht="16.5" hidden="false" customHeight="false" outlineLevel="0" collapsed="false">
      <c r="A24" s="27" t="s">
        <v>79</v>
      </c>
      <c r="B24" s="29" t="s">
        <v>47</v>
      </c>
      <c r="C24" s="20" t="s">
        <v>77</v>
      </c>
      <c r="D24" s="19"/>
      <c r="E24" s="242" t="n">
        <v>40500000000</v>
      </c>
      <c r="F24" s="242" t="n">
        <v>62500000000</v>
      </c>
      <c r="G24" s="242" t="n">
        <v>59000000000</v>
      </c>
      <c r="H24" s="23" t="n">
        <v>62900000000</v>
      </c>
      <c r="I24" s="23" t="n">
        <v>75300000000</v>
      </c>
      <c r="J24" s="23" t="n">
        <v>82200000000</v>
      </c>
      <c r="K24" s="23" t="n">
        <v>94800000000</v>
      </c>
      <c r="L24" s="23" t="n">
        <v>95300000000</v>
      </c>
      <c r="M24" s="23" t="n">
        <v>95100000000</v>
      </c>
      <c r="N24" s="23" t="n">
        <v>90800000000</v>
      </c>
      <c r="O24" s="25" t="n">
        <v>97100000000</v>
      </c>
      <c r="P24" s="25" t="n">
        <v>120600000000</v>
      </c>
      <c r="Q24" s="25" t="n">
        <v>118600000000</v>
      </c>
      <c r="R24" s="25" t="n">
        <v>102400000000</v>
      </c>
      <c r="S24" s="25" t="n">
        <v>110100000000</v>
      </c>
      <c r="T24" s="25" t="n">
        <v>116200000000</v>
      </c>
      <c r="U24" s="19"/>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row>
    <row r="25" customFormat="false" ht="15" hidden="false" customHeight="false" outlineLevel="0" collapsed="false">
      <c r="A25" s="26" t="s">
        <v>363</v>
      </c>
      <c r="B25" s="27" t="s">
        <v>1129</v>
      </c>
      <c r="C25" s="20" t="s">
        <v>77</v>
      </c>
      <c r="D25" s="19"/>
      <c r="E25" s="242" t="n">
        <v>0</v>
      </c>
      <c r="F25" s="242" t="n">
        <v>5100000000</v>
      </c>
      <c r="G25" s="242"/>
      <c r="H25" s="242"/>
      <c r="I25" s="242"/>
      <c r="J25" s="242"/>
      <c r="K25" s="242"/>
      <c r="L25" s="242"/>
      <c r="M25" s="242"/>
      <c r="N25" s="242"/>
      <c r="O25" s="242"/>
      <c r="P25" s="242"/>
      <c r="Q25" s="242"/>
      <c r="R25" s="242"/>
      <c r="S25" s="242"/>
      <c r="T25" s="242"/>
      <c r="U25" s="19"/>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row>
    <row r="26" customFormat="false" ht="16.5" hidden="false" customHeight="false" outlineLevel="0" collapsed="false">
      <c r="A26" s="27" t="s">
        <v>86</v>
      </c>
      <c r="B26" s="29" t="s">
        <v>319</v>
      </c>
      <c r="C26" s="20" t="s">
        <v>77</v>
      </c>
      <c r="D26" s="19"/>
      <c r="E26" s="242" t="n">
        <v>17500000000</v>
      </c>
      <c r="F26" s="242" t="n">
        <v>16800000000</v>
      </c>
      <c r="G26" s="242" t="n">
        <v>17000000000</v>
      </c>
      <c r="H26" s="23" t="n">
        <v>19100000000</v>
      </c>
      <c r="I26" s="23" t="n">
        <v>18200000000</v>
      </c>
      <c r="J26" s="23" t="n">
        <v>17300000000</v>
      </c>
      <c r="K26" s="23" t="n">
        <v>13100000000</v>
      </c>
      <c r="L26" s="23" t="n">
        <v>12700000000</v>
      </c>
      <c r="M26" s="23" t="n">
        <v>16900000000</v>
      </c>
      <c r="N26" s="23" t="n">
        <v>21400000000</v>
      </c>
      <c r="O26" s="25" t="n">
        <v>28300000000</v>
      </c>
      <c r="P26" s="25" t="n">
        <v>41800000000</v>
      </c>
      <c r="Q26" s="25" t="n">
        <v>34700000000</v>
      </c>
      <c r="R26" s="25" t="n">
        <v>44000000000</v>
      </c>
      <c r="S26" s="25" t="n">
        <v>39700000000</v>
      </c>
      <c r="T26" s="25" t="n">
        <v>41800000000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row>
    <row r="27" customFormat="false" ht="16.5" hidden="false" customHeight="false" outlineLevel="0" collapsed="false">
      <c r="A27" s="105" t="s">
        <v>199</v>
      </c>
      <c r="B27" s="105" t="s">
        <v>199</v>
      </c>
      <c r="C27" s="20" t="s">
        <v>201</v>
      </c>
      <c r="D27" s="19"/>
      <c r="E27" s="242" t="n">
        <v>5000000000</v>
      </c>
      <c r="F27" s="242" t="n">
        <v>3900000000</v>
      </c>
      <c r="G27" s="242" t="n">
        <v>5000000000</v>
      </c>
      <c r="H27" s="22"/>
      <c r="I27" s="22"/>
      <c r="J27" s="22"/>
      <c r="K27" s="22"/>
      <c r="L27" s="22"/>
      <c r="M27" s="22"/>
      <c r="N27" s="22"/>
      <c r="O27" s="25" t="n">
        <v>15900000000</v>
      </c>
      <c r="P27" s="25" t="n">
        <v>28800000000</v>
      </c>
      <c r="Q27" s="25" t="n">
        <v>21900000000</v>
      </c>
      <c r="R27" s="25" t="n">
        <v>29300000000</v>
      </c>
      <c r="S27" s="25" t="n">
        <v>24000000000</v>
      </c>
      <c r="T27" s="25" t="n">
        <v>24700000000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row>
    <row r="28" customFormat="false" ht="16.5" hidden="false" customHeight="false" outlineLevel="0" collapsed="false">
      <c r="A28" s="105" t="s">
        <v>361</v>
      </c>
      <c r="B28" s="105" t="s">
        <v>361</v>
      </c>
      <c r="C28" s="20" t="s">
        <v>201</v>
      </c>
      <c r="D28" s="19"/>
      <c r="E28" s="242" t="n">
        <v>12500000000</v>
      </c>
      <c r="F28" s="242" t="n">
        <v>12900000000</v>
      </c>
      <c r="G28" s="242" t="n">
        <v>12000000000</v>
      </c>
      <c r="H28" s="22"/>
      <c r="I28" s="22"/>
      <c r="J28" s="22"/>
      <c r="K28" s="22"/>
      <c r="L28" s="22"/>
      <c r="M28" s="22"/>
      <c r="N28" s="22"/>
      <c r="O28" s="25" t="n">
        <v>12400000000</v>
      </c>
      <c r="P28" s="25" t="n">
        <v>13000000000</v>
      </c>
      <c r="Q28" s="25" t="n">
        <v>12800000000</v>
      </c>
      <c r="R28" s="25" t="n">
        <v>14700000000</v>
      </c>
      <c r="S28" s="25" t="n">
        <v>15700000000</v>
      </c>
      <c r="T28" s="25" t="n">
        <v>17100000000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row>
    <row r="29" customFormat="false" ht="16.5" hidden="false" customHeight="false" outlineLevel="0" collapsed="false">
      <c r="A29" s="26" t="s">
        <v>838</v>
      </c>
      <c r="B29" s="29" t="s">
        <v>318</v>
      </c>
      <c r="C29" s="20" t="s">
        <v>77</v>
      </c>
      <c r="D29" s="19"/>
      <c r="E29" s="242" t="n">
        <v>60100000000</v>
      </c>
      <c r="F29" s="242" t="n">
        <v>70100000000</v>
      </c>
      <c r="G29" s="242" t="n">
        <v>70000000000</v>
      </c>
      <c r="H29" s="23" t="n">
        <v>83500000000</v>
      </c>
      <c r="I29" s="23" t="n">
        <v>97600000000</v>
      </c>
      <c r="J29" s="23" t="n">
        <v>126900000000</v>
      </c>
      <c r="K29" s="22" t="n">
        <v>154800000000</v>
      </c>
      <c r="L29" s="23" t="n">
        <v>148400000000</v>
      </c>
      <c r="M29" s="23" t="n">
        <v>158600000000</v>
      </c>
      <c r="N29" s="23" t="n">
        <v>172900000000</v>
      </c>
      <c r="O29" s="25" t="n">
        <v>221400000000</v>
      </c>
      <c r="P29" s="25" t="n">
        <v>333900000000</v>
      </c>
      <c r="Q29" s="25" t="n">
        <v>310100000000</v>
      </c>
      <c r="R29" s="25" t="n">
        <v>303000000000</v>
      </c>
      <c r="S29" s="25" t="n">
        <v>359200000000</v>
      </c>
      <c r="T29" s="25" t="n">
        <v>354200000000</v>
      </c>
      <c r="U29" s="19"/>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row>
    <row r="30" customFormat="false" ht="15" hidden="false" customHeight="false" outlineLevel="0" collapsed="false">
      <c r="A30" s="19" t="s">
        <v>1130</v>
      </c>
      <c r="B30" s="19" t="s">
        <v>1131</v>
      </c>
      <c r="C30" s="20" t="s">
        <v>77</v>
      </c>
      <c r="D30" s="19"/>
      <c r="E30" s="242" t="n">
        <v>2600000000</v>
      </c>
      <c r="F30" s="242" t="n">
        <v>1500000000</v>
      </c>
      <c r="G30" s="242" t="n">
        <v>1000000000</v>
      </c>
      <c r="H30" s="23"/>
      <c r="I30" s="23"/>
      <c r="J30" s="23"/>
      <c r="K30" s="23"/>
      <c r="L30" s="23"/>
      <c r="M30" s="23"/>
      <c r="N30" s="23"/>
      <c r="O30" s="23"/>
      <c r="P30" s="23"/>
      <c r="Q30" s="23"/>
      <c r="R30" s="23"/>
      <c r="S30" s="23"/>
      <c r="T30" s="23"/>
      <c r="U30" s="19"/>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row>
    <row r="31" customFormat="false" ht="16.5" hidden="false" customHeight="false" outlineLevel="0" collapsed="false">
      <c r="B31" s="180" t="s">
        <v>1132</v>
      </c>
      <c r="C31" s="19"/>
      <c r="D31" s="19"/>
      <c r="E31" s="22"/>
      <c r="F31" s="22"/>
      <c r="G31" s="22"/>
      <c r="H31" s="22"/>
      <c r="I31" s="22"/>
      <c r="J31" s="22"/>
      <c r="K31" s="22"/>
      <c r="L31" s="22"/>
      <c r="M31" s="22"/>
      <c r="N31" s="22"/>
      <c r="O31" s="25" t="n">
        <v>17600000000</v>
      </c>
      <c r="P31" s="25" t="n">
        <v>73500000000</v>
      </c>
      <c r="Q31" s="25"/>
      <c r="R31" s="25"/>
      <c r="S31" s="25"/>
      <c r="T31" s="25"/>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row>
    <row r="32" customFormat="false" ht="16.5" hidden="false" customHeight="false" outlineLevel="0" collapsed="false">
      <c r="B32" s="105" t="s">
        <v>1133</v>
      </c>
      <c r="C32" s="19"/>
      <c r="D32" s="19"/>
      <c r="E32" s="22"/>
      <c r="F32" s="22"/>
      <c r="G32" s="22"/>
      <c r="H32" s="22"/>
      <c r="I32" s="22"/>
      <c r="J32" s="22"/>
      <c r="K32" s="22"/>
      <c r="L32" s="22"/>
      <c r="M32" s="22"/>
      <c r="N32" s="22"/>
      <c r="O32" s="25" t="n">
        <v>36000000000</v>
      </c>
      <c r="P32" s="25" t="n">
        <v>50700000000</v>
      </c>
      <c r="Q32" s="25"/>
      <c r="R32" s="25"/>
      <c r="S32" s="25"/>
      <c r="T32" s="25"/>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row>
    <row r="33" customFormat="false" ht="16.5" hidden="false" customHeight="false" outlineLevel="0" collapsed="false">
      <c r="B33" s="105" t="s">
        <v>1134</v>
      </c>
      <c r="C33" s="19"/>
      <c r="D33" s="19"/>
      <c r="E33" s="22"/>
      <c r="F33" s="22"/>
      <c r="G33" s="22"/>
      <c r="H33" s="22"/>
      <c r="I33" s="22"/>
      <c r="J33" s="22"/>
      <c r="K33" s="22"/>
      <c r="L33" s="22"/>
      <c r="M33" s="22"/>
      <c r="N33" s="22"/>
      <c r="O33" s="25" t="s">
        <v>74</v>
      </c>
      <c r="P33" s="25" t="s">
        <v>74</v>
      </c>
      <c r="Q33" s="25"/>
      <c r="R33" s="25"/>
      <c r="S33" s="25"/>
      <c r="T33" s="25"/>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row>
    <row r="34" customFormat="false" ht="16.5" hidden="false" customHeight="false" outlineLevel="0" collapsed="false">
      <c r="B34" s="105" t="s">
        <v>1135</v>
      </c>
      <c r="C34" s="19"/>
      <c r="D34" s="19"/>
      <c r="E34" s="22"/>
      <c r="F34" s="22"/>
      <c r="G34" s="22"/>
      <c r="H34" s="22"/>
      <c r="I34" s="22"/>
      <c r="J34" s="22"/>
      <c r="K34" s="22"/>
      <c r="L34" s="22"/>
      <c r="M34" s="22"/>
      <c r="N34" s="22"/>
      <c r="O34" s="25" t="s">
        <v>74</v>
      </c>
      <c r="P34" s="28" t="n">
        <v>0</v>
      </c>
      <c r="Q34" s="25" t="n">
        <v>0</v>
      </c>
      <c r="R34" s="25" t="n">
        <v>0</v>
      </c>
      <c r="S34" s="28"/>
      <c r="T34" s="28"/>
      <c r="U34" s="19"/>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row>
    <row r="35" customFormat="false" ht="16.5" hidden="false" customHeight="false" outlineLevel="0" collapsed="false">
      <c r="A35" s="19" t="s">
        <v>1136</v>
      </c>
      <c r="B35" s="30" t="s">
        <v>1137</v>
      </c>
      <c r="C35" s="20" t="s">
        <v>72</v>
      </c>
      <c r="D35" s="19"/>
      <c r="E35" s="242" t="n">
        <v>240500000000</v>
      </c>
      <c r="F35" s="242" t="n">
        <v>230300000000</v>
      </c>
      <c r="G35" s="242" t="n">
        <v>224000000000</v>
      </c>
      <c r="H35" s="23" t="n">
        <v>297800000000</v>
      </c>
      <c r="I35" s="23" t="n">
        <v>322700000000</v>
      </c>
      <c r="J35" s="23" t="n">
        <v>361900000000</v>
      </c>
      <c r="K35" s="23" t="n">
        <v>383300000000</v>
      </c>
      <c r="L35" s="23" t="n">
        <v>328500000000</v>
      </c>
      <c r="M35" s="23" t="n">
        <v>457400000000</v>
      </c>
      <c r="N35" s="23" t="n">
        <v>531200000000</v>
      </c>
      <c r="O35" s="25" t="n">
        <v>488600000000</v>
      </c>
      <c r="P35" s="25" t="n">
        <v>625100000000</v>
      </c>
      <c r="Q35" s="25" t="n">
        <v>858400000000</v>
      </c>
      <c r="R35" s="25" t="n">
        <v>554100000000</v>
      </c>
      <c r="S35" s="25" t="n">
        <v>663700000000</v>
      </c>
      <c r="T35" s="25" t="n">
        <v>814700000000</v>
      </c>
      <c r="U35" s="19"/>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row>
    <row r="36" customFormat="false" ht="16.5" hidden="false" customHeight="false" outlineLevel="0" collapsed="false">
      <c r="A36" s="27" t="s">
        <v>229</v>
      </c>
      <c r="B36" s="29" t="s">
        <v>1138</v>
      </c>
      <c r="C36" s="20" t="s">
        <v>91</v>
      </c>
      <c r="D36" s="19"/>
      <c r="E36" s="242" t="n">
        <v>63500000000</v>
      </c>
      <c r="F36" s="242" t="n">
        <v>86700000000</v>
      </c>
      <c r="G36" s="22"/>
      <c r="H36" s="23" t="n">
        <v>147300000000</v>
      </c>
      <c r="I36" s="23" t="n">
        <v>148200000000</v>
      </c>
      <c r="J36" s="23" t="n">
        <v>157400000000</v>
      </c>
      <c r="K36" s="23" t="n">
        <v>175700000000</v>
      </c>
      <c r="L36" s="23" t="n">
        <v>200400000000</v>
      </c>
      <c r="M36" s="23" t="n">
        <v>261000000000</v>
      </c>
      <c r="N36" s="23" t="n">
        <v>327300000000</v>
      </c>
      <c r="O36" s="25" t="n">
        <v>286400000000</v>
      </c>
      <c r="P36" s="25" t="n">
        <v>407900000000</v>
      </c>
      <c r="Q36" s="25" t="n">
        <v>592700000000</v>
      </c>
      <c r="R36" s="25" t="n">
        <v>338400000000</v>
      </c>
      <c r="S36" s="25" t="n">
        <v>424400000000</v>
      </c>
      <c r="T36" s="25" t="n">
        <v>510100000000</v>
      </c>
      <c r="U36" s="19"/>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row>
    <row r="37" customFormat="false" ht="16.5" hidden="false" customHeight="false" outlineLevel="0" collapsed="false">
      <c r="A37" s="45" t="s">
        <v>1139</v>
      </c>
      <c r="B37" s="105" t="s">
        <v>1140</v>
      </c>
      <c r="C37" s="19" t="s">
        <v>1141</v>
      </c>
      <c r="D37" s="19"/>
      <c r="E37" s="22"/>
      <c r="F37" s="22"/>
      <c r="G37" s="22"/>
      <c r="H37" s="22"/>
      <c r="I37" s="22"/>
      <c r="J37" s="22"/>
      <c r="K37" s="23" t="n">
        <v>32900000000</v>
      </c>
      <c r="L37" s="23" t="n">
        <v>6200000000</v>
      </c>
      <c r="M37" s="23" t="n">
        <v>25400000000</v>
      </c>
      <c r="N37" s="23" t="n">
        <v>3800000000</v>
      </c>
      <c r="O37" s="22"/>
      <c r="P37" s="25" t="n">
        <v>5500000000</v>
      </c>
      <c r="Q37" s="25"/>
      <c r="R37" s="25"/>
      <c r="S37" s="25"/>
      <c r="T37" s="25"/>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row>
    <row r="38" customFormat="false" ht="15" hidden="false" customHeight="false" outlineLevel="0" collapsed="false">
      <c r="A38" s="106" t="s">
        <v>1142</v>
      </c>
      <c r="B38" s="106" t="s">
        <v>1142</v>
      </c>
      <c r="C38" s="107" t="s">
        <v>1141</v>
      </c>
      <c r="D38" s="19"/>
      <c r="E38" s="22"/>
      <c r="F38" s="22"/>
      <c r="G38" s="22"/>
      <c r="H38" s="22"/>
      <c r="I38" s="22"/>
      <c r="J38" s="22"/>
      <c r="K38" s="23" t="n">
        <v>18800000000</v>
      </c>
      <c r="L38" s="23" t="n">
        <v>27100000000</v>
      </c>
      <c r="M38" s="23" t="n">
        <v>36500000000</v>
      </c>
      <c r="N38" s="23" t="n">
        <v>29000000000</v>
      </c>
      <c r="O38" s="22"/>
      <c r="P38" s="22"/>
      <c r="Q38" s="22"/>
      <c r="R38" s="22"/>
      <c r="S38" s="22"/>
      <c r="T38" s="22"/>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row>
    <row r="39" customFormat="false" ht="15" hidden="false" customHeight="false" outlineLevel="0" collapsed="false">
      <c r="A39" s="45" t="s">
        <v>1143</v>
      </c>
      <c r="B39" s="106" t="s">
        <v>1144</v>
      </c>
      <c r="C39" s="107" t="s">
        <v>1141</v>
      </c>
      <c r="D39" s="19"/>
      <c r="E39" s="22"/>
      <c r="F39" s="22"/>
      <c r="G39" s="22"/>
      <c r="H39" s="22"/>
      <c r="I39" s="22"/>
      <c r="J39" s="22"/>
      <c r="K39" s="23" t="n">
        <v>124000000000</v>
      </c>
      <c r="L39" s="23" t="n">
        <v>167200000000</v>
      </c>
      <c r="M39" s="23" t="n">
        <v>199200000000</v>
      </c>
      <c r="N39" s="23" t="n">
        <v>294600000000</v>
      </c>
      <c r="O39" s="22"/>
      <c r="P39" s="22" t="n">
        <f aca="false">P36-P37</f>
        <v>402400000000</v>
      </c>
      <c r="Q39" s="22"/>
      <c r="R39" s="22"/>
      <c r="S39" s="22"/>
      <c r="T39" s="22"/>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row>
    <row r="40" customFormat="false" ht="16.5" hidden="false" customHeight="false" outlineLevel="0" collapsed="false">
      <c r="B40" s="180" t="s">
        <v>1145</v>
      </c>
      <c r="C40" s="107"/>
      <c r="D40" s="19"/>
      <c r="E40" s="22"/>
      <c r="F40" s="22"/>
      <c r="G40" s="22"/>
      <c r="H40" s="22"/>
      <c r="I40" s="22"/>
      <c r="J40" s="22"/>
      <c r="K40" s="23"/>
      <c r="L40" s="22"/>
      <c r="M40" s="22"/>
      <c r="N40" s="22"/>
      <c r="O40" s="22"/>
      <c r="P40" s="22"/>
      <c r="Q40" s="25"/>
      <c r="R40" s="25"/>
      <c r="S40" s="22"/>
      <c r="T40" s="22"/>
      <c r="U40" s="19"/>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row>
    <row r="41" customFormat="false" ht="16.5" hidden="false" customHeight="false" outlineLevel="0" collapsed="false">
      <c r="B41" s="180" t="s">
        <v>1146</v>
      </c>
      <c r="C41" s="107"/>
      <c r="D41" s="19"/>
      <c r="E41" s="22"/>
      <c r="F41" s="22"/>
      <c r="G41" s="22"/>
      <c r="H41" s="22"/>
      <c r="I41" s="22"/>
      <c r="J41" s="22"/>
      <c r="K41" s="22"/>
      <c r="L41" s="22"/>
      <c r="M41" s="22"/>
      <c r="N41" s="22"/>
      <c r="O41" s="22"/>
      <c r="P41" s="22"/>
      <c r="Q41" s="25"/>
      <c r="R41" s="28"/>
      <c r="S41" s="28"/>
      <c r="T41" s="28"/>
      <c r="U41" s="19"/>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row>
    <row r="42" customFormat="false" ht="16.5" hidden="false" customHeight="false" outlineLevel="0" collapsed="false">
      <c r="A42" s="27" t="s">
        <v>367</v>
      </c>
      <c r="B42" s="29" t="s">
        <v>1147</v>
      </c>
      <c r="C42" s="20" t="s">
        <v>91</v>
      </c>
      <c r="D42" s="19"/>
      <c r="E42" s="242" t="n">
        <v>177100000000</v>
      </c>
      <c r="F42" s="242" t="n">
        <v>143500000000</v>
      </c>
      <c r="G42" s="22"/>
      <c r="H42" s="23" t="n">
        <v>150500000000</v>
      </c>
      <c r="I42" s="23" t="n">
        <v>174600000000</v>
      </c>
      <c r="J42" s="23" t="n">
        <v>204500000000</v>
      </c>
      <c r="K42" s="23" t="n">
        <v>207600000000</v>
      </c>
      <c r="L42" s="23" t="n">
        <v>128000000000</v>
      </c>
      <c r="M42" s="23" t="n">
        <v>196300000000</v>
      </c>
      <c r="N42" s="23" t="n">
        <v>203900000000</v>
      </c>
      <c r="O42" s="25" t="n">
        <v>202200000000</v>
      </c>
      <c r="P42" s="25" t="n">
        <v>217100000000</v>
      </c>
      <c r="Q42" s="25" t="n">
        <v>265700000000</v>
      </c>
      <c r="R42" s="25" t="n">
        <v>215700000000</v>
      </c>
      <c r="S42" s="25" t="n">
        <v>239300000000</v>
      </c>
      <c r="T42" s="25" t="n">
        <v>304600000000</v>
      </c>
      <c r="U42" s="19"/>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row>
    <row r="43" customFormat="false" ht="16.5" hidden="false" customHeight="false" outlineLevel="0" collapsed="false">
      <c r="A43" s="19" t="s">
        <v>575</v>
      </c>
      <c r="B43" s="30" t="s">
        <v>1069</v>
      </c>
      <c r="C43" s="20" t="s">
        <v>72</v>
      </c>
      <c r="D43" s="19"/>
      <c r="E43" s="242" t="n">
        <v>-1900000000</v>
      </c>
      <c r="F43" s="242" t="n">
        <v>-2700000000</v>
      </c>
      <c r="G43" s="22" t="n">
        <v>24000000000</v>
      </c>
      <c r="H43" s="23" t="n">
        <v>-5400000000</v>
      </c>
      <c r="I43" s="23" t="n">
        <v>-13200000000</v>
      </c>
      <c r="J43" s="23" t="n">
        <v>-14600000000</v>
      </c>
      <c r="K43" s="23" t="n">
        <v>1200000000</v>
      </c>
      <c r="L43" s="23" t="n">
        <v>11600000000</v>
      </c>
      <c r="M43" s="23" t="n">
        <v>3200000000</v>
      </c>
      <c r="N43" s="23" t="n">
        <v>-6200000000</v>
      </c>
      <c r="O43" s="25" t="n">
        <v>2700000000</v>
      </c>
      <c r="P43" s="25" t="n">
        <v>-900000000</v>
      </c>
      <c r="Q43" s="25" t="n">
        <v>-24800000000</v>
      </c>
      <c r="R43" s="25" t="n">
        <v>-6200000000</v>
      </c>
      <c r="S43" s="25" t="n">
        <v>-2900000000</v>
      </c>
      <c r="T43" s="25" t="n">
        <v>-2900000000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row>
    <row r="44" customFormat="false" ht="16.5" hidden="false" customHeight="false" outlineLevel="0" collapsed="false">
      <c r="A44" s="19"/>
      <c r="B44" s="19" t="s">
        <v>1148</v>
      </c>
      <c r="C44" s="20"/>
      <c r="D44" s="19"/>
      <c r="E44" s="242"/>
      <c r="F44" s="242"/>
      <c r="G44" s="22"/>
      <c r="H44" s="23"/>
      <c r="I44" s="23"/>
      <c r="J44" s="23"/>
      <c r="K44" s="23"/>
      <c r="L44" s="23"/>
      <c r="M44" s="23"/>
      <c r="N44" s="55" t="n">
        <v>67600000000</v>
      </c>
      <c r="O44" s="25" t="n">
        <v>46400000000</v>
      </c>
      <c r="P44" s="25"/>
      <c r="Q44" s="25"/>
      <c r="R44" s="25"/>
      <c r="S44" s="25"/>
      <c r="T44" s="25"/>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row>
    <row r="45" customFormat="false" ht="16.5" hidden="false" customHeight="false" outlineLevel="0" collapsed="false">
      <c r="B45" s="232" t="s">
        <v>804</v>
      </c>
      <c r="C45" s="19"/>
      <c r="D45" s="19"/>
      <c r="E45" s="242" t="n">
        <v>-81200000000</v>
      </c>
      <c r="F45" s="242" t="n">
        <v>-108300000000</v>
      </c>
      <c r="G45" s="242" t="n">
        <v>-72000000000</v>
      </c>
      <c r="H45" s="22" t="n">
        <v>-115200000000</v>
      </c>
      <c r="I45" s="22" t="n">
        <v>-145300000000</v>
      </c>
      <c r="J45" s="23" t="n">
        <v>-163600000000</v>
      </c>
      <c r="K45" s="23" t="n">
        <v>-184200000000</v>
      </c>
      <c r="L45" s="23" t="n">
        <v>-164500000000</v>
      </c>
      <c r="M45" s="23" t="n">
        <v>-188100000000</v>
      </c>
      <c r="N45" s="23" t="n">
        <v>-243400000000</v>
      </c>
      <c r="O45" s="25" t="n">
        <v>-118800000000</v>
      </c>
      <c r="P45" s="25" t="n">
        <v>-176300000000</v>
      </c>
      <c r="Q45" s="25" t="n">
        <v>-210800000000</v>
      </c>
      <c r="R45" s="25" t="n">
        <v>-113400000000</v>
      </c>
      <c r="S45" s="25" t="n">
        <v>-163700000000</v>
      </c>
      <c r="T45" s="25" t="n">
        <v>-209500000000</v>
      </c>
      <c r="U45" s="19"/>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row>
    <row r="46" customFormat="false" ht="16.5" hidden="false" customHeight="false" outlineLevel="0" collapsed="false">
      <c r="B46" s="19" t="s">
        <v>647</v>
      </c>
      <c r="C46" s="19"/>
      <c r="D46" s="19"/>
      <c r="E46" s="242" t="n">
        <v>-229500000000</v>
      </c>
      <c r="F46" s="242" t="n">
        <v>-226900000000</v>
      </c>
      <c r="G46" s="242" t="n">
        <v>-206000000000</v>
      </c>
      <c r="H46" s="22" t="n">
        <v>-232500000000</v>
      </c>
      <c r="I46" s="22" t="n">
        <v>-276800000000</v>
      </c>
      <c r="J46" s="23" t="n">
        <v>-341300000000</v>
      </c>
      <c r="K46" s="23" t="n">
        <v>-394500000000</v>
      </c>
      <c r="L46" s="23" t="n">
        <v>-311400000000</v>
      </c>
      <c r="M46" s="23" t="n">
        <v>-420500000000</v>
      </c>
      <c r="N46" s="23" t="n">
        <v>-442300000000</v>
      </c>
      <c r="O46" s="25"/>
      <c r="P46" s="25"/>
      <c r="Q46" s="25"/>
      <c r="R46" s="25"/>
      <c r="S46" s="25"/>
      <c r="T46" s="25"/>
      <c r="U46" s="19"/>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row>
    <row r="47" customFormat="false" ht="16.5" hidden="false" customHeight="false" outlineLevel="0" collapsed="false">
      <c r="B47" s="19" t="s">
        <v>1149</v>
      </c>
      <c r="C47" s="19"/>
      <c r="D47" s="19"/>
      <c r="E47" s="331"/>
      <c r="F47" s="331"/>
      <c r="G47" s="22"/>
      <c r="H47" s="22"/>
      <c r="I47" s="22"/>
      <c r="J47" s="22"/>
      <c r="K47" s="23" t="n">
        <v>-173800000000</v>
      </c>
      <c r="L47" s="23" t="n">
        <v>-170700000000</v>
      </c>
      <c r="M47" s="23" t="n">
        <v>-207300000000</v>
      </c>
      <c r="N47" s="23" t="n">
        <v>-217100000000</v>
      </c>
      <c r="O47" s="25"/>
      <c r="P47" s="25"/>
      <c r="Q47" s="25"/>
      <c r="R47" s="25"/>
      <c r="S47" s="25"/>
      <c r="T47" s="25"/>
      <c r="U47" s="19"/>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row>
    <row r="48" customFormat="false" ht="16.5" hidden="false" customHeight="false" outlineLevel="0" collapsed="false">
      <c r="B48" s="30" t="s">
        <v>1150</v>
      </c>
      <c r="C48" s="19"/>
      <c r="E48" s="242" t="n">
        <v>-1500000000</v>
      </c>
      <c r="F48" s="242" t="n">
        <v>39700000000</v>
      </c>
      <c r="G48" s="22" t="n">
        <v>-16000000000</v>
      </c>
      <c r="H48" s="22" t="n">
        <v>1100000000</v>
      </c>
      <c r="I48" s="22" t="n">
        <v>21600000000</v>
      </c>
      <c r="J48" s="23" t="n">
        <v>37200000000</v>
      </c>
      <c r="K48" s="23" t="n">
        <v>17200000000</v>
      </c>
      <c r="L48" s="23" t="n">
        <v>15800000000</v>
      </c>
      <c r="M48" s="23" t="n">
        <v>95500000000</v>
      </c>
      <c r="N48" s="23" t="n">
        <v>44500000000</v>
      </c>
      <c r="O48" s="25" t="n">
        <v>12900000000</v>
      </c>
      <c r="P48" s="25" t="n">
        <v>19500000000</v>
      </c>
      <c r="Q48" s="25" t="n">
        <v>50800000000</v>
      </c>
      <c r="R48" s="25" t="n">
        <v>75400000000</v>
      </c>
      <c r="S48" s="25" t="n">
        <v>0</v>
      </c>
      <c r="T48" s="25" t="n">
        <v>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row>
    <row r="49" customFormat="false" ht="16.5" hidden="false" customHeight="false" outlineLevel="0" collapsed="false">
      <c r="B49" s="107" t="s">
        <v>1151</v>
      </c>
      <c r="C49" s="19"/>
      <c r="E49" s="242" t="n">
        <v>0</v>
      </c>
      <c r="F49" s="242" t="n">
        <v>-3200000000</v>
      </c>
      <c r="G49" s="22"/>
      <c r="H49" s="22"/>
      <c r="I49" s="22"/>
      <c r="J49" s="23" t="n">
        <v>0</v>
      </c>
      <c r="K49" s="23" t="n">
        <v>0</v>
      </c>
      <c r="L49" s="23" t="n">
        <v>0</v>
      </c>
      <c r="M49" s="23" t="n">
        <v>-16700000000</v>
      </c>
      <c r="N49" s="23" t="n">
        <v>0</v>
      </c>
      <c r="O49" s="25"/>
      <c r="P49" s="25"/>
      <c r="Q49" s="25"/>
      <c r="R49" s="25"/>
      <c r="S49" s="25"/>
      <c r="T49" s="25"/>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row>
    <row r="50" customFormat="false" ht="16.5" hidden="false" customHeight="false" outlineLevel="0" collapsed="false">
      <c r="B50" s="107" t="s">
        <v>1152</v>
      </c>
      <c r="C50" s="19"/>
      <c r="E50" s="242" t="n">
        <v>14800000000</v>
      </c>
      <c r="F50" s="242" t="n">
        <v>12300000000</v>
      </c>
      <c r="G50" s="22"/>
      <c r="H50" s="22"/>
      <c r="I50" s="22"/>
      <c r="J50" s="23" t="n">
        <v>23400000000</v>
      </c>
      <c r="K50" s="23" t="n">
        <v>8800000000</v>
      </c>
      <c r="L50" s="23" t="n">
        <v>-36900000000</v>
      </c>
      <c r="M50" s="23" t="n">
        <v>56100000000</v>
      </c>
      <c r="N50" s="23" t="n">
        <v>20200000000</v>
      </c>
      <c r="O50" s="25"/>
      <c r="P50" s="25"/>
      <c r="Q50" s="25"/>
      <c r="R50" s="25"/>
      <c r="S50" s="25"/>
      <c r="T50" s="25"/>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row>
    <row r="51" customFormat="false" ht="16.5" hidden="false" customHeight="false" outlineLevel="0" collapsed="false">
      <c r="B51" s="107" t="s">
        <v>1153</v>
      </c>
      <c r="C51" s="19"/>
      <c r="E51" s="242" t="n">
        <v>0</v>
      </c>
      <c r="F51" s="242" t="n">
        <v>0</v>
      </c>
      <c r="G51" s="22"/>
      <c r="H51" s="22" t="n">
        <v>1400000000</v>
      </c>
      <c r="I51" s="22" t="n">
        <v>6300000000</v>
      </c>
      <c r="J51" s="23" t="n">
        <v>6900000000</v>
      </c>
      <c r="K51" s="23" t="n">
        <v>-2900000000</v>
      </c>
      <c r="L51" s="23" t="n">
        <v>1900000000</v>
      </c>
      <c r="M51" s="23" t="n">
        <v>63600000000</v>
      </c>
      <c r="N51" s="23" t="n">
        <v>-24100000000</v>
      </c>
      <c r="O51" s="25"/>
      <c r="P51" s="25"/>
      <c r="Q51" s="25"/>
      <c r="R51" s="25"/>
      <c r="S51" s="25"/>
      <c r="T51" s="25"/>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row>
    <row r="52" customFormat="false" ht="16.5" hidden="false" customHeight="false" outlineLevel="0" collapsed="false">
      <c r="B52" s="107" t="s">
        <v>1154</v>
      </c>
      <c r="C52" s="19"/>
      <c r="E52" s="242" t="n">
        <v>5500000000</v>
      </c>
      <c r="F52" s="242" t="n">
        <v>30600000000</v>
      </c>
      <c r="G52" s="22"/>
      <c r="H52" s="22" t="n">
        <v>-300000000</v>
      </c>
      <c r="I52" s="22" t="n">
        <v>15300000000</v>
      </c>
      <c r="J52" s="23" t="n">
        <v>6900000000</v>
      </c>
      <c r="K52" s="23" t="n">
        <v>7300000000</v>
      </c>
      <c r="L52" s="23" t="n">
        <v>50700000000</v>
      </c>
      <c r="M52" s="23" t="n">
        <v>4100000000</v>
      </c>
      <c r="N52" s="23" t="n">
        <v>41500000000</v>
      </c>
      <c r="O52" s="25"/>
      <c r="P52" s="25"/>
      <c r="Q52" s="25"/>
      <c r="R52" s="25"/>
      <c r="S52" s="25"/>
      <c r="T52" s="25"/>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row>
    <row r="53" customFormat="false" ht="16.5" hidden="false" customHeight="false" outlineLevel="0" collapsed="false">
      <c r="B53" s="107" t="s">
        <v>1155</v>
      </c>
      <c r="C53" s="19"/>
      <c r="E53" s="28"/>
      <c r="F53" s="28"/>
      <c r="G53" s="22"/>
      <c r="H53" s="22"/>
      <c r="I53" s="22"/>
      <c r="J53" s="23" t="n">
        <v>0</v>
      </c>
      <c r="K53" s="23" t="n">
        <v>4000000000</v>
      </c>
      <c r="L53" s="23" t="n">
        <v>0</v>
      </c>
      <c r="M53" s="23" t="n">
        <v>-11600000000</v>
      </c>
      <c r="N53" s="23" t="n">
        <v>7000000000</v>
      </c>
      <c r="O53" s="25"/>
      <c r="P53" s="25"/>
      <c r="Q53" s="25"/>
      <c r="R53" s="25"/>
      <c r="S53" s="25"/>
      <c r="T53" s="25"/>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row>
    <row r="54" customFormat="false" ht="16.5" hidden="false" customHeight="false" outlineLevel="0" collapsed="false">
      <c r="B54" s="232" t="s">
        <v>1156</v>
      </c>
      <c r="C54" s="19"/>
      <c r="D54" s="19"/>
      <c r="E54" s="28"/>
      <c r="F54" s="28"/>
      <c r="G54" s="22"/>
      <c r="H54" s="22" t="n">
        <v>-106700000000</v>
      </c>
      <c r="I54" s="22" t="n">
        <v>-120100000000</v>
      </c>
      <c r="J54" s="23" t="n">
        <v>-126400000000</v>
      </c>
      <c r="K54" s="23" t="n">
        <v>-167000000000</v>
      </c>
      <c r="L54" s="23" t="n">
        <v>-148700000000</v>
      </c>
      <c r="M54" s="23" t="n">
        <v>-92600000000</v>
      </c>
      <c r="N54" s="23" t="n">
        <v>-198900000000</v>
      </c>
      <c r="O54" s="25" t="n">
        <v>-105800000000</v>
      </c>
      <c r="P54" s="25" t="n">
        <v>-156800000000</v>
      </c>
      <c r="Q54" s="25" t="n">
        <v>-160000000000</v>
      </c>
      <c r="R54" s="25" t="n">
        <v>-37500000000</v>
      </c>
      <c r="S54" s="25" t="n">
        <v>-223700000000</v>
      </c>
      <c r="T54" s="25" t="n">
        <v>-209500000000</v>
      </c>
      <c r="U54" s="19"/>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row>
    <row r="55" customFormat="false" ht="16.5" hidden="false" customHeight="false" outlineLevel="0" collapsed="false">
      <c r="B55" s="107" t="s">
        <v>1157</v>
      </c>
      <c r="C55" s="19"/>
      <c r="D55" s="19"/>
      <c r="E55" s="28"/>
      <c r="F55" s="28"/>
      <c r="G55" s="22"/>
      <c r="H55" s="22" t="n">
        <v>-224000000000</v>
      </c>
      <c r="I55" s="22" t="n">
        <v>-251700000000</v>
      </c>
      <c r="J55" s="23" t="n">
        <v>-304100000000</v>
      </c>
      <c r="K55" s="23" t="n">
        <v>-377300000000</v>
      </c>
      <c r="L55" s="23" t="n">
        <v>-295600000000</v>
      </c>
      <c r="M55" s="23" t="n">
        <v>-325000000000</v>
      </c>
      <c r="N55" s="23" t="n">
        <v>-397900000000</v>
      </c>
      <c r="O55" s="25"/>
      <c r="P55" s="25"/>
      <c r="Q55" s="25"/>
      <c r="R55" s="25"/>
      <c r="S55" s="25"/>
      <c r="T55" s="25"/>
      <c r="U55" s="19"/>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row>
    <row r="56" customFormat="false" ht="16.5" hidden="false" customHeight="false" outlineLevel="0" collapsed="false">
      <c r="B56" s="149" t="s">
        <v>1158</v>
      </c>
      <c r="C56" s="19"/>
      <c r="D56" s="19"/>
      <c r="E56" s="28"/>
      <c r="F56" s="28"/>
      <c r="G56" s="22"/>
      <c r="H56" s="22"/>
      <c r="I56" s="22"/>
      <c r="J56" s="22"/>
      <c r="K56" s="23" t="n">
        <v>-169700000000</v>
      </c>
      <c r="L56" s="23" t="n">
        <v>-154900000000</v>
      </c>
      <c r="M56" s="23" t="n">
        <v>-111800000000</v>
      </c>
      <c r="N56" s="23" t="n">
        <v>-172600000000</v>
      </c>
      <c r="O56" s="25"/>
      <c r="P56" s="25"/>
      <c r="Q56" s="25"/>
      <c r="R56" s="25"/>
      <c r="S56" s="25"/>
      <c r="T56" s="25"/>
      <c r="U56" s="19"/>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row>
    <row r="57" s="17" customFormat="true" ht="16.5" hidden="false" customHeight="false" outlineLevel="0" collapsed="false">
      <c r="A57" s="32" t="s">
        <v>110</v>
      </c>
      <c r="B57" s="32" t="s">
        <v>110</v>
      </c>
      <c r="C57" s="32" t="s">
        <v>34</v>
      </c>
      <c r="D57" s="51"/>
      <c r="E57" s="332" t="n">
        <f aca="false">81000000000+E66</f>
        <v>107500000000</v>
      </c>
      <c r="F57" s="244" t="n">
        <v>110100000000</v>
      </c>
      <c r="G57" s="244" t="n">
        <v>73000000000</v>
      </c>
      <c r="H57" s="41" t="n">
        <v>108400000000</v>
      </c>
      <c r="I57" s="41" t="n">
        <v>121600000000</v>
      </c>
      <c r="J57" s="41" t="n">
        <v>131900000000</v>
      </c>
      <c r="K57" s="41" t="n">
        <v>168000000000</v>
      </c>
      <c r="L57" s="41" t="n">
        <v>143400000000</v>
      </c>
      <c r="M57" s="41" t="n">
        <v>98900000000</v>
      </c>
      <c r="N57" s="41" t="n">
        <v>194900000000</v>
      </c>
      <c r="O57" s="43" t="n">
        <v>105100000000</v>
      </c>
      <c r="P57" s="43" t="n">
        <v>150200000000</v>
      </c>
      <c r="Q57" s="43" t="n">
        <v>162500000000</v>
      </c>
      <c r="R57" s="43" t="n">
        <v>42000000000</v>
      </c>
      <c r="S57" s="43" t="n">
        <v>193300000000</v>
      </c>
      <c r="T57" s="43" t="n">
        <v>148500000000</v>
      </c>
      <c r="U57" s="51"/>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row>
    <row r="58" customFormat="false" ht="16.5" hidden="false" customHeight="false" outlineLevel="0" collapsed="false">
      <c r="A58" s="18" t="s">
        <v>112</v>
      </c>
      <c r="B58" s="30" t="s">
        <v>1159</v>
      </c>
      <c r="C58" s="20" t="s">
        <v>114</v>
      </c>
      <c r="E58" s="332" t="n">
        <f aca="false">88400000000+E66</f>
        <v>114900000000</v>
      </c>
      <c r="F58" s="242" t="n">
        <v>94100000000</v>
      </c>
      <c r="G58" s="242" t="n">
        <v>83000000000</v>
      </c>
      <c r="H58" s="23" t="n">
        <v>118500000000</v>
      </c>
      <c r="I58" s="23" t="n">
        <v>136100000000</v>
      </c>
      <c r="J58" s="23" t="n">
        <v>123900000000</v>
      </c>
      <c r="K58" s="23" t="n">
        <v>99300000000</v>
      </c>
      <c r="L58" s="23" t="n">
        <v>102300000000</v>
      </c>
      <c r="M58" s="23" t="n">
        <v>109600000000</v>
      </c>
      <c r="N58" s="23" t="n">
        <v>150700000000</v>
      </c>
      <c r="O58" s="25" t="n">
        <v>108800000000</v>
      </c>
      <c r="P58" s="25" t="n">
        <v>85500000000</v>
      </c>
      <c r="Q58" s="25" t="n">
        <v>34400000000</v>
      </c>
      <c r="R58" s="25" t="n">
        <v>51400000000</v>
      </c>
      <c r="S58" s="25" t="n">
        <v>74400000000</v>
      </c>
      <c r="T58" s="25" t="n">
        <v>103500000000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row>
    <row r="59" customFormat="false" ht="16.5" hidden="false" customHeight="false" outlineLevel="0" collapsed="false">
      <c r="A59" s="132" t="s">
        <v>422</v>
      </c>
      <c r="B59" s="29" t="s">
        <v>1029</v>
      </c>
      <c r="C59" s="49" t="s">
        <v>251</v>
      </c>
      <c r="E59" s="242" t="n">
        <v>115500000000</v>
      </c>
      <c r="F59" s="242" t="n">
        <v>100800000000</v>
      </c>
      <c r="G59" s="22"/>
      <c r="H59" s="23" t="n">
        <v>119900000000</v>
      </c>
      <c r="I59" s="23" t="n">
        <v>136600000000</v>
      </c>
      <c r="J59" s="23" t="n">
        <v>133200000000</v>
      </c>
      <c r="K59" s="23" t="n">
        <v>114500000000</v>
      </c>
      <c r="L59" s="23" t="n">
        <v>115300000000</v>
      </c>
      <c r="M59" s="23" t="n">
        <v>123900000000</v>
      </c>
      <c r="N59" s="23" t="n">
        <v>165400000000</v>
      </c>
      <c r="O59" s="25" t="n">
        <v>129100000000</v>
      </c>
      <c r="P59" s="25" t="n">
        <v>107300000000</v>
      </c>
      <c r="Q59" s="25" t="n">
        <v>60500000000</v>
      </c>
      <c r="R59" s="25" t="n">
        <v>82200000000</v>
      </c>
      <c r="S59" s="25" t="n">
        <v>117200000000</v>
      </c>
      <c r="T59" s="25" t="n">
        <v>141700000000</v>
      </c>
      <c r="U59" s="19"/>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row>
    <row r="60" customFormat="false" ht="16.5" hidden="false" customHeight="false" outlineLevel="0" collapsed="false">
      <c r="A60" s="45" t="s">
        <v>1160</v>
      </c>
      <c r="B60" s="105" t="s">
        <v>1161</v>
      </c>
      <c r="C60" s="19" t="s">
        <v>1162</v>
      </c>
      <c r="E60" s="242" t="n">
        <v>56000000000</v>
      </c>
      <c r="F60" s="242" t="n">
        <v>54800000000</v>
      </c>
      <c r="G60" s="22"/>
      <c r="H60" s="23" t="n">
        <v>79800000000</v>
      </c>
      <c r="I60" s="23" t="n">
        <v>100800000000</v>
      </c>
      <c r="J60" s="23" t="n">
        <v>89900000000</v>
      </c>
      <c r="K60" s="23" t="n">
        <v>93000000000</v>
      </c>
      <c r="L60" s="23" t="n">
        <v>69300000000</v>
      </c>
      <c r="M60" s="23" t="n">
        <v>109400000000</v>
      </c>
      <c r="N60" s="23" t="n">
        <v>152800000000</v>
      </c>
      <c r="O60" s="25" t="n">
        <v>129100000000</v>
      </c>
      <c r="P60" s="25" t="n">
        <v>105500000000</v>
      </c>
      <c r="Q60" s="25" t="n">
        <v>60500000000</v>
      </c>
      <c r="R60" s="25" t="n">
        <v>58200000000</v>
      </c>
      <c r="S60" s="25" t="n">
        <v>57700000000</v>
      </c>
      <c r="T60" s="25" t="n">
        <v>106300000000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row>
    <row r="61" customFormat="false" ht="15" hidden="false" customHeight="false" outlineLevel="0" collapsed="false">
      <c r="A61" s="45" t="s">
        <v>1163</v>
      </c>
      <c r="B61" s="45" t="s">
        <v>1164</v>
      </c>
      <c r="C61" s="19" t="s">
        <v>1162</v>
      </c>
      <c r="E61" s="242" t="n">
        <v>33100000000</v>
      </c>
      <c r="F61" s="242" t="n">
        <v>46000000000</v>
      </c>
      <c r="G61" s="22"/>
      <c r="H61" s="23" t="n">
        <v>40100000000</v>
      </c>
      <c r="I61" s="23" t="n">
        <v>35800000000</v>
      </c>
      <c r="J61" s="23" t="n">
        <v>43300000000</v>
      </c>
      <c r="K61" s="23"/>
      <c r="L61" s="23"/>
      <c r="M61" s="23"/>
      <c r="N61" s="23"/>
      <c r="O61" s="23"/>
      <c r="P61" s="23"/>
      <c r="Q61" s="23"/>
      <c r="R61" s="23"/>
      <c r="S61" s="23"/>
      <c r="T61" s="23"/>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row>
    <row r="62" customFormat="false" ht="16.5" hidden="false" customHeight="false" outlineLevel="0" collapsed="false">
      <c r="A62" s="45" t="s">
        <v>1165</v>
      </c>
      <c r="B62" s="105" t="s">
        <v>1166</v>
      </c>
      <c r="C62" s="19" t="s">
        <v>1162</v>
      </c>
      <c r="E62" s="22"/>
      <c r="F62" s="22"/>
      <c r="G62" s="22"/>
      <c r="H62" s="22"/>
      <c r="I62" s="22"/>
      <c r="J62" s="22"/>
      <c r="K62" s="23" t="n">
        <v>21500000000</v>
      </c>
      <c r="L62" s="23" t="n">
        <v>45900000000</v>
      </c>
      <c r="M62" s="23" t="n">
        <v>14500000000</v>
      </c>
      <c r="N62" s="23" t="n">
        <v>12600000000</v>
      </c>
      <c r="O62" s="25" t="n">
        <v>0</v>
      </c>
      <c r="P62" s="25" t="n">
        <v>1800000000</v>
      </c>
      <c r="Q62" s="25" t="n">
        <v>0</v>
      </c>
      <c r="R62" s="25" t="n">
        <v>24000000000</v>
      </c>
      <c r="S62" s="25" t="n">
        <v>59500000000</v>
      </c>
      <c r="T62" s="25" t="n">
        <v>35400000000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row>
    <row r="63" customFormat="false" ht="15" hidden="false" customHeight="false" outlineLevel="0" collapsed="false">
      <c r="A63" s="45" t="s">
        <v>1167</v>
      </c>
      <c r="B63" s="135" t="s">
        <v>1168</v>
      </c>
      <c r="C63" s="19" t="s">
        <v>1162</v>
      </c>
      <c r="E63" s="22" t="n">
        <v>26400000000</v>
      </c>
      <c r="F63" s="22" t="n">
        <v>0</v>
      </c>
      <c r="G63" s="22" t="n">
        <v>0</v>
      </c>
      <c r="H63" s="22" t="n">
        <v>0</v>
      </c>
      <c r="I63" s="22" t="n">
        <v>0</v>
      </c>
      <c r="J63" s="22" t="n">
        <v>-1.52587890625E-005</v>
      </c>
      <c r="K63" s="22" t="n">
        <v>0</v>
      </c>
      <c r="L63" s="22" t="n">
        <v>100000000</v>
      </c>
      <c r="M63" s="22" t="n">
        <v>0</v>
      </c>
      <c r="N63" s="22" t="n">
        <v>0</v>
      </c>
      <c r="O63" s="22" t="n">
        <v>0</v>
      </c>
      <c r="P63" s="22" t="n">
        <v>0</v>
      </c>
      <c r="Q63" s="22" t="n">
        <v>0</v>
      </c>
      <c r="R63" s="22" t="n">
        <v>0</v>
      </c>
      <c r="S63" s="22" t="n">
        <v>0</v>
      </c>
      <c r="T63" s="22" t="n">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row>
    <row r="64" customFormat="false" ht="16.5" hidden="false" customHeight="false" outlineLevel="0" collapsed="false">
      <c r="B64" s="180" t="s">
        <v>1128</v>
      </c>
      <c r="C64" s="19"/>
      <c r="E64" s="22"/>
      <c r="F64" s="22"/>
      <c r="G64" s="22"/>
      <c r="H64" s="22"/>
      <c r="I64" s="22"/>
      <c r="J64" s="22"/>
      <c r="K64" s="22"/>
      <c r="L64" s="22"/>
      <c r="M64" s="22"/>
      <c r="N64" s="22"/>
      <c r="O64" s="22"/>
      <c r="P64" s="22"/>
      <c r="Q64" s="22"/>
      <c r="R64" s="25"/>
      <c r="S64" s="28" t="n">
        <v>0</v>
      </c>
      <c r="T64" s="28" t="n">
        <v>0</v>
      </c>
      <c r="U64" s="19"/>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row>
    <row r="65" customFormat="false" ht="16.5" hidden="false" customHeight="false" outlineLevel="0" collapsed="false">
      <c r="A65" s="26" t="s">
        <v>393</v>
      </c>
      <c r="B65" s="29" t="s">
        <v>1169</v>
      </c>
      <c r="C65" s="49" t="s">
        <v>251</v>
      </c>
      <c r="E65" s="242" t="n">
        <v>-27100000000</v>
      </c>
      <c r="F65" s="242" t="n">
        <v>-27400000000</v>
      </c>
      <c r="G65" s="22"/>
      <c r="H65" s="23" t="n">
        <v>-26200000000</v>
      </c>
      <c r="I65" s="23" t="n">
        <v>-24500000000</v>
      </c>
      <c r="J65" s="23" t="n">
        <v>-24700000000</v>
      </c>
      <c r="K65" s="23" t="n">
        <v>-15200000000</v>
      </c>
      <c r="L65" s="23" t="n">
        <v>-13000000000</v>
      </c>
      <c r="M65" s="23" t="n">
        <v>-14300000000</v>
      </c>
      <c r="N65" s="23" t="n">
        <v>-14700000000</v>
      </c>
      <c r="O65" s="25" t="n">
        <v>-20300000000</v>
      </c>
      <c r="P65" s="25" t="n">
        <v>-21700000000</v>
      </c>
      <c r="Q65" s="25" t="n">
        <v>-26000000000</v>
      </c>
      <c r="R65" s="25" t="n">
        <v>-30800000000</v>
      </c>
      <c r="S65" s="25" t="n">
        <v>-42700000000</v>
      </c>
      <c r="T65" s="25" t="n">
        <v>-38100000000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row>
    <row r="66" customFormat="false" ht="15" hidden="false" customHeight="false" outlineLevel="0" collapsed="false">
      <c r="A66" s="0" t="s">
        <v>479</v>
      </c>
      <c r="B66" s="27" t="s">
        <v>1170</v>
      </c>
      <c r="C66" s="49" t="s">
        <v>251</v>
      </c>
      <c r="E66" s="242" t="n">
        <v>26500000000</v>
      </c>
      <c r="F66" s="242" t="n">
        <v>20800000000</v>
      </c>
      <c r="G66" s="22"/>
      <c r="H66" s="23" t="n">
        <v>24800000000</v>
      </c>
      <c r="I66" s="23" t="n">
        <v>24000000000</v>
      </c>
      <c r="J66" s="23" t="n">
        <v>15400000000</v>
      </c>
      <c r="K66" s="23"/>
      <c r="L66" s="23"/>
      <c r="M66" s="23"/>
      <c r="N66" s="23"/>
      <c r="O66" s="23"/>
      <c r="P66" s="23"/>
      <c r="Q66" s="23"/>
      <c r="R66" s="23" t="n">
        <v>0</v>
      </c>
      <c r="S66" s="23" t="n">
        <v>0</v>
      </c>
      <c r="T66" s="23" t="n">
        <v>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row>
    <row r="67" customFormat="false" ht="16.5" hidden="false" customHeight="false" outlineLevel="0" collapsed="false">
      <c r="A67" s="18" t="s">
        <v>115</v>
      </c>
      <c r="B67" s="30" t="s">
        <v>1171</v>
      </c>
      <c r="C67" s="20" t="s">
        <v>114</v>
      </c>
      <c r="E67" s="242" t="n">
        <v>-7400000000</v>
      </c>
      <c r="F67" s="242" t="n">
        <v>-23800000000</v>
      </c>
      <c r="G67" s="242" t="n">
        <v>6000000000</v>
      </c>
      <c r="H67" s="23" t="n">
        <v>-10000000000</v>
      </c>
      <c r="I67" s="23" t="n">
        <v>-14500000000</v>
      </c>
      <c r="J67" s="23" t="n">
        <v>8000000000</v>
      </c>
      <c r="K67" s="23" t="n">
        <v>68700000000</v>
      </c>
      <c r="L67" s="23" t="n">
        <v>41100000000</v>
      </c>
      <c r="M67" s="23" t="n">
        <v>-10600000000</v>
      </c>
      <c r="N67" s="23" t="n">
        <v>44200000000</v>
      </c>
      <c r="O67" s="25" t="n">
        <v>-3700000000</v>
      </c>
      <c r="P67" s="25" t="n">
        <v>64700000000</v>
      </c>
      <c r="Q67" s="25" t="n">
        <v>128100000000</v>
      </c>
      <c r="R67" s="25" t="n">
        <v>-9400000000</v>
      </c>
      <c r="S67" s="25" t="n">
        <v>118900000000</v>
      </c>
      <c r="T67" s="25" t="n">
        <v>45000000000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row>
    <row r="68" customFormat="false" ht="15" hidden="false" customHeight="false" outlineLevel="0" collapsed="false">
      <c r="A68" s="27" t="s">
        <v>1172</v>
      </c>
      <c r="B68" s="27" t="s">
        <v>858</v>
      </c>
      <c r="C68" s="19" t="s">
        <v>119</v>
      </c>
      <c r="E68" s="242" t="n">
        <v>-11900000000</v>
      </c>
      <c r="F68" s="242" t="n">
        <v>-43900000000</v>
      </c>
      <c r="G68" s="22"/>
      <c r="H68" s="23" t="n">
        <v>-24900000000</v>
      </c>
      <c r="I68" s="23" t="n">
        <v>5600000000</v>
      </c>
      <c r="J68" s="23" t="n">
        <v>15000000000</v>
      </c>
      <c r="K68" s="23" t="n">
        <v>-63900000000</v>
      </c>
      <c r="L68" s="23" t="n">
        <v>38300000000</v>
      </c>
      <c r="M68" s="23" t="n">
        <v>2000000000</v>
      </c>
      <c r="N68" s="23" t="n">
        <v>70500000000</v>
      </c>
      <c r="O68" s="22" t="n">
        <v>-24500000000</v>
      </c>
      <c r="P68" s="22" t="n">
        <v>-40400000000</v>
      </c>
      <c r="Q68" s="22" t="n">
        <v>92400000000</v>
      </c>
      <c r="R68" s="22" t="n">
        <v>-34700000000</v>
      </c>
      <c r="S68" s="28" t="n">
        <v>114100000000</v>
      </c>
      <c r="T68" s="28" t="n">
        <v>35000000000</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row>
    <row r="69" customFormat="false" ht="15" hidden="false" customHeight="false" outlineLevel="0" collapsed="false">
      <c r="B69" s="45" t="s">
        <v>118</v>
      </c>
      <c r="C69" s="19"/>
      <c r="E69" s="242" t="n">
        <v>-9400000000</v>
      </c>
      <c r="F69" s="242" t="n">
        <v>-36400000000</v>
      </c>
      <c r="G69" s="22"/>
      <c r="H69" s="23" t="n">
        <v>-28800000000</v>
      </c>
      <c r="I69" s="23" t="n">
        <v>28000000000</v>
      </c>
      <c r="J69" s="23" t="n">
        <v>17400000000</v>
      </c>
      <c r="K69" s="23" t="n">
        <v>-70800000000</v>
      </c>
      <c r="L69" s="23" t="n">
        <v>47300000000</v>
      </c>
      <c r="M69" s="23" t="n">
        <v>-42800000000</v>
      </c>
      <c r="N69" s="23" t="n">
        <v>18200000000</v>
      </c>
      <c r="O69" s="22" t="n">
        <v>-31400000000</v>
      </c>
      <c r="P69" s="22" t="n">
        <v>-2600000000</v>
      </c>
      <c r="Q69" s="22" t="n">
        <v>75800000000</v>
      </c>
      <c r="R69" s="22" t="n">
        <v>-58500000000</v>
      </c>
      <c r="S69" s="28" t="n">
        <v>114100000000</v>
      </c>
      <c r="T69" s="28" t="n">
        <v>35000000000</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row>
    <row r="70" customFormat="false" ht="16.5" hidden="false" customHeight="false" outlineLevel="0" collapsed="false">
      <c r="B70" s="180" t="s">
        <v>1173</v>
      </c>
      <c r="C70" s="19"/>
      <c r="E70" s="28"/>
      <c r="F70" s="28"/>
      <c r="G70" s="22"/>
      <c r="H70" s="22"/>
      <c r="I70" s="22"/>
      <c r="J70" s="22"/>
      <c r="K70" s="22"/>
      <c r="L70" s="22"/>
      <c r="M70" s="22"/>
      <c r="N70" s="22"/>
      <c r="O70" s="22"/>
      <c r="P70" s="25" t="n">
        <v>-32400000000</v>
      </c>
      <c r="Q70" s="25"/>
      <c r="R70" s="25"/>
      <c r="S70" s="28" t="s">
        <v>1174</v>
      </c>
      <c r="T70" s="28" t="s">
        <v>1174</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row>
    <row r="71" customFormat="false" ht="16.5" hidden="false" customHeight="false" outlineLevel="0" collapsed="false">
      <c r="B71" s="105" t="s">
        <v>1175</v>
      </c>
      <c r="C71" s="19"/>
      <c r="E71" s="242" t="n">
        <v>-2500000000</v>
      </c>
      <c r="F71" s="242" t="n">
        <v>-7500000000</v>
      </c>
      <c r="G71" s="22"/>
      <c r="H71" s="23" t="n">
        <v>3900000000</v>
      </c>
      <c r="I71" s="23" t="n">
        <v>-22400000000</v>
      </c>
      <c r="J71" s="23" t="n">
        <v>-2400000000</v>
      </c>
      <c r="K71" s="22" t="n">
        <v>6900000000</v>
      </c>
      <c r="L71" s="23" t="n">
        <v>-9000000000</v>
      </c>
      <c r="M71" s="23" t="n">
        <v>44700000000</v>
      </c>
      <c r="N71" s="23" t="n">
        <v>52300000000</v>
      </c>
      <c r="O71" s="22" t="n">
        <v>6900000000</v>
      </c>
      <c r="P71" s="25" t="n">
        <v>-37800000000</v>
      </c>
      <c r="Q71" s="25" t="n">
        <v>16700000000</v>
      </c>
      <c r="R71" s="25" t="n">
        <v>23800000000</v>
      </c>
      <c r="S71" s="25" t="n">
        <v>0</v>
      </c>
      <c r="T71" s="25" t="n">
        <v>0</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row>
    <row r="72" customFormat="false" ht="16.5" hidden="false" customHeight="false" outlineLevel="0" collapsed="false">
      <c r="B72" s="180" t="s">
        <v>1176</v>
      </c>
      <c r="C72" s="19"/>
      <c r="E72" s="28"/>
      <c r="F72" s="28"/>
      <c r="G72" s="22"/>
      <c r="H72" s="22"/>
      <c r="I72" s="22"/>
      <c r="J72" s="22"/>
      <c r="K72" s="22"/>
      <c r="L72" s="22"/>
      <c r="M72" s="22"/>
      <c r="N72" s="22"/>
      <c r="O72" s="22"/>
      <c r="P72" s="25" t="n">
        <v>8000000000</v>
      </c>
      <c r="Q72" s="25"/>
      <c r="R72" s="25"/>
      <c r="S72" s="28"/>
      <c r="T72" s="28"/>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row>
    <row r="73" customFormat="false" ht="16.5" hidden="false" customHeight="false" outlineLevel="0" collapsed="false">
      <c r="B73" s="180" t="s">
        <v>1177</v>
      </c>
      <c r="C73" s="19"/>
      <c r="E73" s="28"/>
      <c r="F73" s="28"/>
      <c r="G73" s="22"/>
      <c r="H73" s="22"/>
      <c r="I73" s="22"/>
      <c r="J73" s="22"/>
      <c r="K73" s="22"/>
      <c r="L73" s="22"/>
      <c r="M73" s="22"/>
      <c r="N73" s="22"/>
      <c r="O73" s="22"/>
      <c r="P73" s="25" t="n">
        <v>60900000000</v>
      </c>
      <c r="Q73" s="25"/>
      <c r="R73" s="25"/>
      <c r="S73" s="28"/>
      <c r="T73" s="28"/>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row>
    <row r="74" customFormat="false" ht="16.5" hidden="false" customHeight="false" outlineLevel="0" collapsed="false">
      <c r="A74" s="27" t="s">
        <v>861</v>
      </c>
      <c r="B74" s="29" t="s">
        <v>1178</v>
      </c>
      <c r="C74" s="19" t="s">
        <v>119</v>
      </c>
      <c r="E74" s="242" t="n">
        <v>4400000000</v>
      </c>
      <c r="F74" s="242" t="n">
        <v>20100000000</v>
      </c>
      <c r="G74" s="22"/>
      <c r="H74" s="23" t="n">
        <v>14900000000</v>
      </c>
      <c r="I74" s="23" t="n">
        <v>-20200000000</v>
      </c>
      <c r="J74" s="23" t="n">
        <v>-7000000000</v>
      </c>
      <c r="K74" s="23" t="n">
        <v>132600000000</v>
      </c>
      <c r="L74" s="23" t="n">
        <v>2800000000</v>
      </c>
      <c r="M74" s="23" t="n">
        <v>-12600000000</v>
      </c>
      <c r="N74" s="23" t="n">
        <v>-26300000000</v>
      </c>
      <c r="O74" s="22" t="n">
        <v>20800000000</v>
      </c>
      <c r="P74" s="25" t="n">
        <v>105000000000</v>
      </c>
      <c r="Q74" s="25" t="n">
        <v>35700000000</v>
      </c>
      <c r="R74" s="25" t="n">
        <v>25300000000</v>
      </c>
      <c r="S74" s="25" t="n">
        <v>4800000000</v>
      </c>
      <c r="T74" s="25" t="n">
        <v>10000000000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row>
    <row r="75" customFormat="false" ht="15" hidden="false" customHeight="false" outlineLevel="0" collapsed="false">
      <c r="B75" s="106" t="s">
        <v>1179</v>
      </c>
      <c r="C75" s="19"/>
      <c r="E75" s="22"/>
      <c r="F75" s="22"/>
      <c r="G75" s="22"/>
      <c r="H75" s="22"/>
      <c r="I75" s="22"/>
      <c r="J75" s="22"/>
      <c r="K75" s="23" t="n">
        <v>-25200000000</v>
      </c>
      <c r="L75" s="23" t="n">
        <v>-12300000000</v>
      </c>
      <c r="M75" s="23" t="n">
        <v>18000000000</v>
      </c>
      <c r="N75" s="23" t="n">
        <v>-5000000000</v>
      </c>
      <c r="O75" s="22"/>
      <c r="P75" s="22"/>
      <c r="Q75" s="22"/>
      <c r="R75" s="22"/>
      <c r="S75" s="22"/>
      <c r="T75" s="22"/>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row>
    <row r="76" customFormat="false" ht="15" hidden="false" customHeight="false" outlineLevel="0" collapsed="false">
      <c r="B76" s="106" t="s">
        <v>1180</v>
      </c>
      <c r="C76" s="19"/>
      <c r="E76" s="22"/>
      <c r="F76" s="22"/>
      <c r="G76" s="22"/>
      <c r="H76" s="22"/>
      <c r="I76" s="22"/>
      <c r="J76" s="22"/>
      <c r="K76" s="23" t="n">
        <v>23800000000</v>
      </c>
      <c r="L76" s="23" t="n">
        <v>30900000000</v>
      </c>
      <c r="M76" s="23" t="n">
        <v>55500000000</v>
      </c>
      <c r="N76" s="23" t="n">
        <v>47500000000</v>
      </c>
      <c r="O76" s="22"/>
      <c r="P76" s="22"/>
      <c r="Q76" s="22"/>
      <c r="R76" s="22"/>
      <c r="S76" s="22"/>
      <c r="T76" s="22"/>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row>
    <row r="77" s="38" customFormat="true" ht="15" hidden="false" customHeight="false" outlineLevel="0" collapsed="false">
      <c r="B77" s="106" t="s">
        <v>1181</v>
      </c>
      <c r="C77" s="107"/>
      <c r="E77" s="22"/>
      <c r="F77" s="22"/>
      <c r="G77" s="22"/>
      <c r="H77" s="22"/>
      <c r="I77" s="22"/>
      <c r="J77" s="22"/>
      <c r="K77" s="22"/>
      <c r="L77" s="23" t="s">
        <v>1182</v>
      </c>
      <c r="M77" s="23" t="s">
        <v>74</v>
      </c>
      <c r="N77" s="23" t="s">
        <v>74</v>
      </c>
      <c r="O77" s="22"/>
      <c r="P77" s="22"/>
      <c r="Q77" s="22"/>
      <c r="R77" s="22"/>
      <c r="S77" s="22"/>
      <c r="T77" s="22"/>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row>
    <row r="78" customFormat="false" ht="15" hidden="false" customHeight="false" outlineLevel="0" collapsed="false">
      <c r="B78" s="106" t="s">
        <v>1183</v>
      </c>
      <c r="C78" s="107"/>
      <c r="E78" s="22"/>
      <c r="F78" s="22"/>
      <c r="G78" s="22"/>
      <c r="H78" s="22"/>
      <c r="I78" s="22"/>
      <c r="J78" s="22"/>
      <c r="K78" s="22"/>
      <c r="L78" s="23" t="s">
        <v>1182</v>
      </c>
      <c r="M78" s="23" t="s">
        <v>74</v>
      </c>
      <c r="N78" s="23" t="s">
        <v>74</v>
      </c>
      <c r="O78" s="22"/>
      <c r="P78" s="22"/>
      <c r="Q78" s="22"/>
      <c r="R78" s="22"/>
      <c r="S78" s="22"/>
      <c r="T78" s="22"/>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row>
    <row r="79" customFormat="false" ht="15" hidden="false" customHeight="false" outlineLevel="0" collapsed="false">
      <c r="B79" s="106" t="s">
        <v>393</v>
      </c>
      <c r="C79" s="107"/>
      <c r="E79" s="22"/>
      <c r="F79" s="22"/>
      <c r="G79" s="22"/>
      <c r="H79" s="22"/>
      <c r="I79" s="22"/>
      <c r="J79" s="22"/>
      <c r="K79" s="23" t="n">
        <v>-49000000000</v>
      </c>
      <c r="L79" s="23" t="n">
        <v>-43300000000</v>
      </c>
      <c r="M79" s="23" t="n">
        <v>-37500000000</v>
      </c>
      <c r="N79" s="23" t="n">
        <v>-52500000000</v>
      </c>
      <c r="O79" s="22"/>
      <c r="P79" s="22"/>
      <c r="Q79" s="22"/>
      <c r="R79" s="22"/>
      <c r="S79" s="22"/>
      <c r="T79" s="22"/>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row>
    <row r="80" customFormat="false" ht="15" hidden="false" customHeight="false" outlineLevel="0" collapsed="false">
      <c r="B80" s="106" t="s">
        <v>1184</v>
      </c>
      <c r="C80" s="19"/>
      <c r="E80" s="22"/>
      <c r="F80" s="22"/>
      <c r="G80" s="22"/>
      <c r="H80" s="23" t="n">
        <v>7300000000</v>
      </c>
      <c r="I80" s="23" t="n">
        <v>0</v>
      </c>
      <c r="J80" s="23" t="n">
        <v>500000000</v>
      </c>
      <c r="K80" s="23" t="n">
        <v>139100000000</v>
      </c>
      <c r="L80" s="23" t="n">
        <v>2900000000</v>
      </c>
      <c r="M80" s="23" t="n">
        <v>30100000000</v>
      </c>
      <c r="N80" s="23" t="n">
        <v>6900000000</v>
      </c>
      <c r="O80" s="22"/>
      <c r="P80" s="22"/>
      <c r="Q80" s="22"/>
      <c r="R80" s="22"/>
      <c r="S80" s="22"/>
      <c r="T80" s="22"/>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row>
    <row r="81" customFormat="false" ht="15" hidden="false" customHeight="false" outlineLevel="0" collapsed="false">
      <c r="B81" s="106" t="s">
        <v>1185</v>
      </c>
      <c r="C81" s="19"/>
      <c r="E81" s="22"/>
      <c r="F81" s="22"/>
      <c r="G81" s="22"/>
      <c r="H81" s="22"/>
      <c r="I81" s="22"/>
      <c r="J81" s="22"/>
      <c r="K81" s="23" t="n">
        <v>18700000000</v>
      </c>
      <c r="L81" s="23" t="n">
        <v>12300000000</v>
      </c>
      <c r="M81" s="23" t="n">
        <v>-60700000000</v>
      </c>
      <c r="N81" s="23" t="n">
        <v>-28100000000</v>
      </c>
      <c r="O81" s="22"/>
      <c r="P81" s="22"/>
      <c r="Q81" s="22"/>
      <c r="R81" s="22"/>
      <c r="S81" s="22"/>
      <c r="T81" s="22"/>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row>
    <row r="82" customFormat="false" ht="16.5" hidden="false" customHeight="false" outlineLevel="0" collapsed="false">
      <c r="B82" s="105" t="s">
        <v>1186</v>
      </c>
      <c r="C82" s="19"/>
      <c r="D82" s="19"/>
      <c r="E82" s="242" t="n">
        <v>1600000000</v>
      </c>
      <c r="F82" s="242" t="n">
        <v>-1800000000</v>
      </c>
      <c r="G82" s="242" t="n">
        <v>-1000000000</v>
      </c>
      <c r="H82" s="23" t="n">
        <v>-1700000000</v>
      </c>
      <c r="I82" s="23" t="n">
        <v>-1500000000</v>
      </c>
      <c r="J82" s="23" t="n">
        <v>-5400000000</v>
      </c>
      <c r="K82" s="23" t="n">
        <v>-1000000000</v>
      </c>
      <c r="L82" s="23" t="n">
        <v>5400000000</v>
      </c>
      <c r="M82" s="23" t="n">
        <v>-6300000000</v>
      </c>
      <c r="N82" s="23" t="n">
        <v>4000000000</v>
      </c>
      <c r="O82" s="22"/>
      <c r="P82" s="22"/>
      <c r="Q82" s="22"/>
      <c r="R82" s="22"/>
      <c r="S82" s="22"/>
      <c r="T82" s="22"/>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row>
    <row r="83" customFormat="false" ht="15" hidden="false" customHeight="false" outlineLevel="0" collapsed="false">
      <c r="A83" s="19" t="s">
        <v>1187</v>
      </c>
      <c r="B83" s="19" t="s">
        <v>1188</v>
      </c>
      <c r="C83" s="20" t="s">
        <v>114</v>
      </c>
      <c r="D83" s="19"/>
      <c r="E83" s="242"/>
      <c r="F83" s="242" t="n">
        <v>39700000000</v>
      </c>
      <c r="G83" s="22" t="n">
        <v>-16000000000</v>
      </c>
      <c r="H83" s="23"/>
      <c r="I83" s="23"/>
      <c r="J83" s="23"/>
      <c r="K83" s="23"/>
      <c r="L83" s="23"/>
      <c r="M83" s="23"/>
      <c r="N83" s="23"/>
      <c r="O83" s="22"/>
      <c r="P83" s="22"/>
      <c r="Q83" s="22"/>
      <c r="R83" s="22"/>
      <c r="S83" s="22"/>
      <c r="T83" s="22"/>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row>
    <row r="84" customFormat="false" ht="16.5" hidden="false" customHeight="false" outlineLevel="0" collapsed="false">
      <c r="B84" s="232" t="s">
        <v>1039</v>
      </c>
      <c r="C84" s="19"/>
      <c r="D84" s="19"/>
      <c r="E84" s="242" t="n">
        <v>0</v>
      </c>
      <c r="F84" s="242" t="n">
        <v>0</v>
      </c>
      <c r="G84" s="22"/>
      <c r="H84" s="23"/>
      <c r="I84" s="23"/>
      <c r="J84" s="23"/>
      <c r="K84" s="23" t="n">
        <v>0</v>
      </c>
      <c r="L84" s="23" t="n">
        <v>0</v>
      </c>
      <c r="M84" s="23" t="n">
        <v>0</v>
      </c>
      <c r="N84" s="23" t="n">
        <v>0</v>
      </c>
      <c r="O84" s="22" t="n">
        <v>0</v>
      </c>
      <c r="P84" s="25" t="n">
        <v>0</v>
      </c>
      <c r="Q84" s="25" t="n">
        <v>0</v>
      </c>
      <c r="R84" s="25" t="n">
        <v>7000000000</v>
      </c>
      <c r="S84" s="25" t="n">
        <v>42100000000</v>
      </c>
      <c r="T84" s="25" t="n">
        <v>58300000000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row>
    <row r="85" customFormat="false" ht="16.5" hidden="false" customHeight="false" outlineLevel="0" collapsed="false">
      <c r="B85" s="44" t="s">
        <v>1189</v>
      </c>
      <c r="C85" s="19"/>
      <c r="E85" s="28"/>
      <c r="F85" s="28"/>
      <c r="G85" s="22"/>
      <c r="H85" s="22"/>
      <c r="I85" s="22"/>
      <c r="J85" s="22"/>
      <c r="K85" s="22"/>
      <c r="L85" s="22"/>
      <c r="M85" s="22"/>
      <c r="N85" s="22"/>
      <c r="O85" s="22" t="n">
        <v>0</v>
      </c>
      <c r="P85" s="25" t="n">
        <v>0</v>
      </c>
      <c r="Q85" s="25" t="n">
        <v>0</v>
      </c>
      <c r="R85" s="25" t="n">
        <v>7000000000</v>
      </c>
      <c r="S85" s="25" t="n">
        <v>7000000000</v>
      </c>
      <c r="T85" s="25" t="n">
        <v>7000000000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row>
    <row r="86" customFormat="false" ht="15" hidden="false" customHeight="false" outlineLevel="0" collapsed="false">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row>
    <row r="87" customFormat="false" ht="15" hidden="false" customHeight="false" outlineLevel="0" collapsed="false">
      <c r="E87" s="0" t="s">
        <v>128</v>
      </c>
      <c r="F87" s="0" t="s">
        <v>128</v>
      </c>
      <c r="G87" s="0" t="s">
        <v>128</v>
      </c>
      <c r="H87" s="0" t="s">
        <v>128</v>
      </c>
      <c r="I87" s="0" t="s">
        <v>128</v>
      </c>
      <c r="J87" s="0" t="s">
        <v>128</v>
      </c>
      <c r="K87" s="0" t="s">
        <v>128</v>
      </c>
      <c r="L87" s="0" t="s">
        <v>127</v>
      </c>
      <c r="M87" s="0" t="s">
        <v>127</v>
      </c>
      <c r="N87" s="0" t="s">
        <v>127</v>
      </c>
      <c r="O87" s="0" t="s">
        <v>128</v>
      </c>
      <c r="P87" s="0" t="s">
        <v>128</v>
      </c>
      <c r="Q87" s="0" t="s">
        <v>128</v>
      </c>
      <c r="R87" s="0" t="s">
        <v>128</v>
      </c>
      <c r="S87" s="0" t="s">
        <v>128</v>
      </c>
      <c r="T87" s="0" t="s">
        <v>128</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row>
    <row r="88" customFormat="false" ht="15" hidden="false" customHeight="false" outlineLevel="0" collapsed="false">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row>
    <row r="89" customFormat="false" ht="15" hidden="false" customHeight="false" outlineLevel="0" collapsed="false">
      <c r="B89" s="0" t="s">
        <v>1190</v>
      </c>
      <c r="D89" s="333"/>
      <c r="E89" s="55" t="n">
        <f aca="false">E6-E7-E16</f>
        <v>0</v>
      </c>
      <c r="F89" s="55" t="n">
        <f aca="false">F6-F7-F16</f>
        <v>100000000.000031</v>
      </c>
      <c r="G89" s="55" t="n">
        <f aca="false">G6-G7-G16</f>
        <v>1000000000</v>
      </c>
      <c r="H89" s="55" t="n">
        <f aca="false">H6-H7-H16</f>
        <v>0</v>
      </c>
      <c r="I89" s="55" t="n">
        <f aca="false">I6-I7-I16</f>
        <v>0</v>
      </c>
      <c r="J89" s="55" t="n">
        <f aca="false">J6-J7-J16</f>
        <v>100000000</v>
      </c>
      <c r="K89" s="55" t="n">
        <f aca="false">K6-K7-K16</f>
        <v>0</v>
      </c>
      <c r="L89" s="55" t="n">
        <f aca="false">L6-L7-L16</f>
        <v>100000000</v>
      </c>
      <c r="M89" s="55" t="n">
        <f aca="false">M6-M7-M16</f>
        <v>0</v>
      </c>
      <c r="N89" s="55" t="n">
        <f aca="false">N6-N7-N16</f>
        <v>0</v>
      </c>
      <c r="O89" s="55" t="n">
        <f aca="false">O6-O7-O16</f>
        <v>0</v>
      </c>
      <c r="P89" s="55" t="n">
        <f aca="false">P6-P7-P16</f>
        <v>0</v>
      </c>
      <c r="Q89" s="55" t="n">
        <f aca="false">Q6-Q7-Q16</f>
        <v>-100000000</v>
      </c>
      <c r="R89" s="55" t="n">
        <f aca="false">R6-R7-R16</f>
        <v>0</v>
      </c>
      <c r="S89" s="55" t="n">
        <f aca="false">S6-S7-S16</f>
        <v>0</v>
      </c>
      <c r="T89" s="55" t="n">
        <f aca="false">T6-T7-T16</f>
        <v>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row>
    <row r="90" customFormat="false" ht="15" hidden="false" customHeight="false" outlineLevel="0" collapsed="false">
      <c r="B90" s="0" t="s">
        <v>130</v>
      </c>
      <c r="D90" s="53"/>
      <c r="E90" s="53" t="n">
        <f aca="false">E7-E8-E14</f>
        <v>0</v>
      </c>
      <c r="F90" s="53" t="n">
        <f aca="false">F7-F8-F14</f>
        <v>-100000000.000031</v>
      </c>
      <c r="G90" s="53" t="n">
        <f aca="false">G7-G8-G14</f>
        <v>0</v>
      </c>
      <c r="H90" s="53" t="n">
        <f aca="false">H7-H8-H14</f>
        <v>0</v>
      </c>
      <c r="I90" s="53" t="n">
        <f aca="false">I7-I8-I14</f>
        <v>0</v>
      </c>
      <c r="J90" s="53" t="n">
        <f aca="false">J7-J8-J14</f>
        <v>0</v>
      </c>
      <c r="K90" s="53" t="n">
        <f aca="false">K7-K8-K14</f>
        <v>0</v>
      </c>
      <c r="L90" s="53" t="n">
        <f aca="false">L7-L8-L14</f>
        <v>-100000000</v>
      </c>
      <c r="M90" s="53" t="n">
        <f aca="false">M7-M8-M14</f>
        <v>0</v>
      </c>
      <c r="N90" s="53" t="n">
        <f aca="false">N7-N8-N14</f>
        <v>100000000</v>
      </c>
      <c r="O90" s="53" t="n">
        <f aca="false">O7-O8-O14</f>
        <v>0</v>
      </c>
      <c r="P90" s="53" t="n">
        <f aca="false">P7-P8-P14</f>
        <v>0</v>
      </c>
      <c r="Q90" s="53" t="n">
        <f aca="false">Q7-Q8-Q14</f>
        <v>0</v>
      </c>
      <c r="R90" s="53" t="n">
        <f aca="false">R7-R8-R14</f>
        <v>0</v>
      </c>
      <c r="S90" s="53" t="n">
        <f aca="false">S7-S8-S14</f>
        <v>-100000000</v>
      </c>
      <c r="T90" s="53" t="n">
        <f aca="false">T7-T8-T14</f>
        <v>0</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row>
    <row r="91" customFormat="false" ht="15" hidden="false" customHeight="false" outlineLevel="0" collapsed="false">
      <c r="B91" s="0" t="s">
        <v>131</v>
      </c>
      <c r="D91" s="53"/>
      <c r="E91" s="53" t="n">
        <f aca="false">E8-E10-E11-E12-E13</f>
        <v>-100000000</v>
      </c>
      <c r="F91" s="53" t="n">
        <f aca="false">F8-F10-F11-F12-F13</f>
        <v>0</v>
      </c>
      <c r="G91" s="54" t="n">
        <f aca="false">G8-G10-G11-G12-G13</f>
        <v>270000000000</v>
      </c>
      <c r="H91" s="53" t="n">
        <f aca="false">H8-H10-H11-H12-H13</f>
        <v>0</v>
      </c>
      <c r="I91" s="53" t="n">
        <f aca="false">I8-I10-I11-I12-I13</f>
        <v>100000000</v>
      </c>
      <c r="J91" s="53" t="n">
        <f aca="false">J8-J10-J11-J12-J13</f>
        <v>0</v>
      </c>
      <c r="K91" s="53" t="n">
        <f aca="false">K8-K10-K11-K12-K13</f>
        <v>0</v>
      </c>
      <c r="L91" s="53" t="n">
        <f aca="false">L8-L10-L11-L12-L13</f>
        <v>0</v>
      </c>
      <c r="M91" s="53" t="n">
        <f aca="false">M8-M10-M11-M12-M13</f>
        <v>100000000</v>
      </c>
      <c r="N91" s="53" t="n">
        <f aca="false">N8-N10-N11-N12-N13</f>
        <v>-100000000</v>
      </c>
      <c r="O91" s="54" t="n">
        <f aca="false">O8-O10-O11-O12-O13</f>
        <v>695600000000</v>
      </c>
      <c r="P91" s="54" t="n">
        <f aca="false">P8-P10-P11-P12-P13</f>
        <v>890800000000</v>
      </c>
      <c r="Q91" s="54" t="n">
        <f aca="false">Q8-Q10-Q11-Q12-Q13</f>
        <v>992600000000</v>
      </c>
      <c r="R91" s="54" t="n">
        <f aca="false">R8-R10-R11-R12-R13</f>
        <v>940700000000</v>
      </c>
      <c r="S91" s="54" t="n">
        <f aca="false">S8-S10-S11-S12-S13</f>
        <v>1032500000000</v>
      </c>
      <c r="T91" s="54" t="n">
        <f aca="false">T8-T10-T11-T12-T13</f>
        <v>1142400000000</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row>
    <row r="92" customFormat="false" ht="15" hidden="false" customHeight="false" outlineLevel="0" collapsed="false">
      <c r="B92" s="0" t="s">
        <v>132</v>
      </c>
      <c r="D92" s="53"/>
      <c r="E92" s="53" t="n">
        <f aca="false">E16-E17-E18</f>
        <v>0</v>
      </c>
      <c r="F92" s="53" t="n">
        <f aca="false">F16-F17-F18</f>
        <v>0</v>
      </c>
      <c r="G92" s="54" t="n">
        <f aca="false">G16-G17-G18</f>
        <v>133000000000</v>
      </c>
      <c r="H92" s="53" t="n">
        <f aca="false">H16-H17-H18</f>
        <v>-100000000</v>
      </c>
      <c r="I92" s="53" t="n">
        <f aca="false">I16-I17-I18</f>
        <v>-100000000</v>
      </c>
      <c r="J92" s="53" t="n">
        <f aca="false">J16-J17-J18</f>
        <v>0</v>
      </c>
      <c r="K92" s="53" t="n">
        <f aca="false">K16-K17-K18</f>
        <v>0</v>
      </c>
      <c r="L92" s="53" t="n">
        <f aca="false">L16-L17-L18</f>
        <v>0</v>
      </c>
      <c r="M92" s="53" t="n">
        <f aca="false">M16-M17-M18</f>
        <v>0</v>
      </c>
      <c r="N92" s="53" t="n">
        <f aca="false">N16-N17-N18</f>
        <v>0</v>
      </c>
      <c r="O92" s="53" t="n">
        <f aca="false">O16-O17-O18</f>
        <v>0</v>
      </c>
      <c r="P92" s="53" t="n">
        <f aca="false">P16-P17-P18</f>
        <v>0</v>
      </c>
      <c r="Q92" s="53" t="n">
        <f aca="false">Q16-Q17-Q18</f>
        <v>100000000</v>
      </c>
      <c r="R92" s="53" t="n">
        <f aca="false">R16-R17-R18</f>
        <v>0</v>
      </c>
      <c r="S92" s="53" t="n">
        <f aca="false">S16-S17-S18</f>
        <v>100000000</v>
      </c>
      <c r="T92" s="53" t="n">
        <f aca="false">T16-T17-T18</f>
        <v>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row>
    <row r="93" customFormat="false" ht="15" hidden="false" customHeight="false" outlineLevel="0" collapsed="false">
      <c r="B93" s="0" t="s">
        <v>134</v>
      </c>
      <c r="D93" s="53"/>
      <c r="E93" s="53" t="n">
        <f aca="false">E21-E22-E35-E43</f>
        <v>0</v>
      </c>
      <c r="F93" s="53" t="n">
        <f aca="false">F21-F22-F35-F43</f>
        <v>3.0517578125E-005</v>
      </c>
      <c r="G93" s="53" t="n">
        <f aca="false">G21-G22-G35-G43</f>
        <v>0</v>
      </c>
      <c r="H93" s="53" t="n">
        <f aca="false">H21-H22-H35-H43</f>
        <v>0</v>
      </c>
      <c r="I93" s="53" t="n">
        <f aca="false">I21-I22-I35-I43</f>
        <v>0</v>
      </c>
      <c r="J93" s="53" t="n">
        <f aca="false">J21-J22-J35-J43</f>
        <v>0</v>
      </c>
      <c r="K93" s="53" t="n">
        <f aca="false">K21-K22-K35-K43</f>
        <v>0</v>
      </c>
      <c r="L93" s="53" t="n">
        <f aca="false">L21-L22-L35-L43</f>
        <v>0</v>
      </c>
      <c r="M93" s="53" t="n">
        <f aca="false">M21-M22-M35-M43</f>
        <v>0</v>
      </c>
      <c r="N93" s="53" t="n">
        <f aca="false">N21-N22-N35-N43</f>
        <v>-6.103515625E-005</v>
      </c>
      <c r="O93" s="53" t="n">
        <f aca="false">O21-O22-O35-O43</f>
        <v>0</v>
      </c>
      <c r="P93" s="53" t="n">
        <f aca="false">P21-P22-P35-P43</f>
        <v>0</v>
      </c>
      <c r="Q93" s="53" t="n">
        <f aca="false">Q21-Q22-Q35-Q43</f>
        <v>0</v>
      </c>
      <c r="R93" s="53" t="n">
        <f aca="false">R21-R22-R35-R43</f>
        <v>0</v>
      </c>
      <c r="S93" s="53" t="n">
        <f aca="false">S21-S22-S35-S43</f>
        <v>0</v>
      </c>
      <c r="T93" s="53" t="n">
        <f aca="false">T21-T22-T35-T43</f>
        <v>0</v>
      </c>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row>
    <row r="94" customFormat="false" ht="15" hidden="false" customHeight="false" outlineLevel="0" collapsed="false">
      <c r="B94" s="0" t="s">
        <v>333</v>
      </c>
      <c r="E94" s="143" t="n">
        <f aca="false">E22-E23-E24-E25-E26-E29-E30</f>
        <v>-100000000</v>
      </c>
      <c r="F94" s="143" t="n">
        <f aca="false">F22-F23-F24-F25-F26-F29-F30</f>
        <v>-100000000.000031</v>
      </c>
      <c r="G94" s="143" t="n">
        <f aca="false">G22-G23-G24-G25-G26-G29-G30</f>
        <v>0</v>
      </c>
      <c r="H94" s="143" t="n">
        <f aca="false">H22-H23-H24-H25-H26-H29-H30</f>
        <v>0</v>
      </c>
      <c r="I94" s="143" t="n">
        <f aca="false">I22-I23-I24-I25-I26-I29-I30</f>
        <v>-100000000</v>
      </c>
      <c r="J94" s="143" t="n">
        <f aca="false">J22-J23-J24-J25-J26-J29-J30</f>
        <v>100000000</v>
      </c>
      <c r="K94" s="143" t="n">
        <f aca="false">K22-K23-K24-K25-K26-K29-K30</f>
        <v>0</v>
      </c>
      <c r="L94" s="143" t="n">
        <f aca="false">L22-L23-L24-L25-L26-L29-L30</f>
        <v>0</v>
      </c>
      <c r="M94" s="143" t="n">
        <f aca="false">M22-M23-M24-M25-M26-M29-M30</f>
        <v>100000000</v>
      </c>
      <c r="N94" s="143" t="n">
        <f aca="false">N22-N23-N24-N25-N26-N29-N30</f>
        <v>0</v>
      </c>
      <c r="O94" s="143" t="n">
        <f aca="false">O22-O23-O24-O25-O26-O29-O30</f>
        <v>100000000</v>
      </c>
      <c r="P94" s="143" t="n">
        <f aca="false">P22-P23-P24-P25-P26-P29-P30</f>
        <v>100000000</v>
      </c>
      <c r="Q94" s="143" t="n">
        <f aca="false">Q22-Q23-Q24-Q25-Q26-Q29-Q30</f>
        <v>0</v>
      </c>
      <c r="R94" s="143" t="n">
        <f aca="false">R22-R23-R24-R25-R26-R29-R30</f>
        <v>0</v>
      </c>
      <c r="S94" s="143" t="n">
        <f aca="false">S22-S23-S24-S25-S26-S29-S30</f>
        <v>0</v>
      </c>
      <c r="T94" s="143" t="n">
        <f aca="false">T22-T23-T24-T25-T26-T29-T30</f>
        <v>100000000</v>
      </c>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row>
    <row r="95" customFormat="false" ht="15" hidden="false" customHeight="false" outlineLevel="0" collapsed="false">
      <c r="B95" s="0" t="s">
        <v>268</v>
      </c>
      <c r="E95" s="55" t="n">
        <f aca="false">E26-E27-E28</f>
        <v>0</v>
      </c>
      <c r="F95" s="55" t="n">
        <f aca="false">F26-F27-F28</f>
        <v>0</v>
      </c>
      <c r="G95" s="55" t="n">
        <f aca="false">G26-G27-G28</f>
        <v>0</v>
      </c>
      <c r="H95" s="56" t="n">
        <f aca="false">H26-H27-H28</f>
        <v>19100000000</v>
      </c>
      <c r="I95" s="56" t="n">
        <f aca="false">I26-I27-I28</f>
        <v>18200000000</v>
      </c>
      <c r="J95" s="56" t="n">
        <f aca="false">J26-J27-J28</f>
        <v>17300000000</v>
      </c>
      <c r="K95" s="56" t="n">
        <f aca="false">K26-K27-K28</f>
        <v>13100000000</v>
      </c>
      <c r="L95" s="56" t="n">
        <f aca="false">L26-L27-L28</f>
        <v>12700000000</v>
      </c>
      <c r="M95" s="56" t="n">
        <f aca="false">M26-M27-M28</f>
        <v>16900000000</v>
      </c>
      <c r="N95" s="56" t="n">
        <f aca="false">N26-N27-N28</f>
        <v>21400000000</v>
      </c>
      <c r="O95" s="55" t="n">
        <f aca="false">O26-O27-O28</f>
        <v>0</v>
      </c>
      <c r="P95" s="55" t="n">
        <f aca="false">P26-P27-P28</f>
        <v>0</v>
      </c>
      <c r="Q95" s="55" t="n">
        <f aca="false">Q26-Q27-Q28</f>
        <v>0</v>
      </c>
      <c r="R95" s="55" t="n">
        <f aca="false">R26-R27-R28</f>
        <v>0</v>
      </c>
      <c r="S95" s="55" t="n">
        <f aca="false">S26-S27-S28</f>
        <v>0</v>
      </c>
      <c r="T95" s="55" t="n">
        <f aca="false">T26-T27-T28</f>
        <v>0</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row>
    <row r="96" customFormat="false" ht="15" hidden="false" customHeight="false" outlineLevel="0" collapsed="false">
      <c r="B96" s="0" t="s">
        <v>1191</v>
      </c>
      <c r="E96" s="55" t="n">
        <f aca="false">E35-E36-E42</f>
        <v>-100000000</v>
      </c>
      <c r="F96" s="55" t="n">
        <f aca="false">F35-F36-F42</f>
        <v>100000000</v>
      </c>
      <c r="G96" s="56" t="n">
        <f aca="false">G35-G36-G42</f>
        <v>224000000000</v>
      </c>
      <c r="H96" s="55" t="n">
        <f aca="false">H35-H36-H42</f>
        <v>0</v>
      </c>
      <c r="I96" s="55" t="n">
        <f aca="false">I35-I36-I42</f>
        <v>-100000000</v>
      </c>
      <c r="J96" s="55" t="n">
        <f aca="false">J35-J36-J42</f>
        <v>0</v>
      </c>
      <c r="K96" s="55" t="n">
        <f aca="false">K35-K36-K42</f>
        <v>0</v>
      </c>
      <c r="L96" s="55" t="n">
        <f aca="false">L35-L36-L42</f>
        <v>100000000</v>
      </c>
      <c r="M96" s="55" t="n">
        <f aca="false">M35-M36-M42</f>
        <v>100000000</v>
      </c>
      <c r="N96" s="55" t="n">
        <f aca="false">N35-N36-N42</f>
        <v>0</v>
      </c>
      <c r="O96" s="55" t="n">
        <f aca="false">O35-O36-O42</f>
        <v>0</v>
      </c>
      <c r="P96" s="55" t="n">
        <f aca="false">P35-P36-P42</f>
        <v>100000000</v>
      </c>
      <c r="Q96" s="55" t="n">
        <f aca="false">Q35-Q36-Q42</f>
        <v>0</v>
      </c>
      <c r="R96" s="55" t="n">
        <f aca="false">R35-R36-R42</f>
        <v>0</v>
      </c>
      <c r="S96" s="55" t="n">
        <f aca="false">S35-S36-S42</f>
        <v>0</v>
      </c>
      <c r="T96" s="55" t="n">
        <f aca="false">T35-T36-T42</f>
        <v>0</v>
      </c>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row>
    <row r="97" customFormat="false" ht="15" hidden="false" customHeight="false" outlineLevel="0" collapsed="false">
      <c r="B97" s="0" t="s">
        <v>1192</v>
      </c>
      <c r="E97" s="56" t="n">
        <f aca="false">E36-E37-E38-E39</f>
        <v>63500000000</v>
      </c>
      <c r="F97" s="56" t="n">
        <f aca="false">F36-F37-F38-F39</f>
        <v>86700000000</v>
      </c>
      <c r="G97" s="55" t="n">
        <f aca="false">G36-G37-G38-G39</f>
        <v>0</v>
      </c>
      <c r="H97" s="56" t="n">
        <f aca="false">H36-H37-H38-H39</f>
        <v>147300000000</v>
      </c>
      <c r="I97" s="56" t="n">
        <f aca="false">I36-I37-I38-I39</f>
        <v>148200000000</v>
      </c>
      <c r="J97" s="56" t="n">
        <f aca="false">J36-J37-J38-J39</f>
        <v>157400000000</v>
      </c>
      <c r="K97" s="55" t="n">
        <f aca="false">K36-K37-K38-K39</f>
        <v>0</v>
      </c>
      <c r="L97" s="55" t="n">
        <f aca="false">L36-L37-L38-L39</f>
        <v>-100000000</v>
      </c>
      <c r="M97" s="55" t="n">
        <f aca="false">M36-M37-M38-M39</f>
        <v>-100000000</v>
      </c>
      <c r="N97" s="55" t="n">
        <f aca="false">N36-N37-N38-N39</f>
        <v>-100000000</v>
      </c>
      <c r="O97" s="56" t="n">
        <f aca="false">O36-O37-O38-O39</f>
        <v>286400000000</v>
      </c>
      <c r="P97" s="55" t="n">
        <f aca="false">P36-P37-P38-P39</f>
        <v>0</v>
      </c>
      <c r="Q97" s="334" t="n">
        <f aca="false">Q36-Q37-Q38-Q39</f>
        <v>592700000000</v>
      </c>
      <c r="R97" s="334" t="n">
        <f aca="false">R36-R37-R38-R39</f>
        <v>338400000000</v>
      </c>
      <c r="S97" s="334" t="n">
        <f aca="false">S36-S37-S38-S39</f>
        <v>424400000000</v>
      </c>
      <c r="T97" s="334" t="n">
        <f aca="false">T36-T37-T38-T39</f>
        <v>510100000000</v>
      </c>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row>
    <row r="98" customFormat="false" ht="15" hidden="false" customHeight="false" outlineLevel="0" collapsed="false">
      <c r="B98" s="0" t="s">
        <v>137</v>
      </c>
      <c r="E98" s="55" t="n">
        <f aca="false">E57-E58-E67-E83</f>
        <v>0</v>
      </c>
      <c r="F98" s="55" t="n">
        <f aca="false">F57-F58-F67-F83</f>
        <v>100000000</v>
      </c>
      <c r="G98" s="55" t="n">
        <f aca="false">G57-G58-G67-G83</f>
        <v>0</v>
      </c>
      <c r="H98" s="55" t="n">
        <f aca="false">H57-H58-H67</f>
        <v>-100000000</v>
      </c>
      <c r="I98" s="55" t="n">
        <f aca="false">I57-I58-I67</f>
        <v>0</v>
      </c>
      <c r="J98" s="55" t="n">
        <f aca="false">J57-J58-J67</f>
        <v>0</v>
      </c>
      <c r="K98" s="55" t="n">
        <f aca="false">K57-K58-K67</f>
        <v>0</v>
      </c>
      <c r="L98" s="55" t="n">
        <f aca="false">L57-L58-L67</f>
        <v>0</v>
      </c>
      <c r="M98" s="55" t="n">
        <f aca="false">M57-M58-M67</f>
        <v>-100000000</v>
      </c>
      <c r="N98" s="55" t="n">
        <f aca="false">N57-N58-N67</f>
        <v>0</v>
      </c>
      <c r="O98" s="55" t="n">
        <f aca="false">O57-O58-O67</f>
        <v>0</v>
      </c>
      <c r="P98" s="55" t="n">
        <f aca="false">P57-P58-P67</f>
        <v>0</v>
      </c>
      <c r="Q98" s="55" t="n">
        <f aca="false">Q57-Q58-Q67</f>
        <v>0</v>
      </c>
      <c r="R98" s="55" t="n">
        <f aca="false">R57-R58-R67</f>
        <v>0</v>
      </c>
      <c r="S98" s="55" t="n">
        <f aca="false">S57-S58-S67</f>
        <v>0</v>
      </c>
      <c r="T98" s="55" t="n">
        <f aca="false">T57-T58-T67</f>
        <v>0</v>
      </c>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row>
    <row r="99" customFormat="false" ht="15" hidden="false" customHeight="false" outlineLevel="0" collapsed="false">
      <c r="B99" s="0" t="s">
        <v>199</v>
      </c>
      <c r="E99" s="55" t="n">
        <f aca="false">E67-E68-E74</f>
        <v>100000000</v>
      </c>
      <c r="F99" s="55" t="n">
        <f aca="false">F67-F68-F74</f>
        <v>0</v>
      </c>
      <c r="G99" s="56" t="n">
        <f aca="false">G67-G68-G74</f>
        <v>6000000000</v>
      </c>
      <c r="H99" s="55" t="n">
        <f aca="false">H67-H68-H74</f>
        <v>0</v>
      </c>
      <c r="I99" s="55" t="n">
        <f aca="false">I67-I68-I74</f>
        <v>100000000</v>
      </c>
      <c r="J99" s="55" t="n">
        <f aca="false">J67-J68-J74</f>
        <v>0</v>
      </c>
      <c r="K99" s="55" t="n">
        <f aca="false">K67-K68-K74</f>
        <v>0</v>
      </c>
      <c r="L99" s="55" t="n">
        <f aca="false">L67-L68-L74</f>
        <v>0</v>
      </c>
      <c r="M99" s="55" t="n">
        <f aca="false">M67-M68-M74</f>
        <v>0</v>
      </c>
      <c r="N99" s="55" t="n">
        <f aca="false">N67-N68-N74</f>
        <v>0</v>
      </c>
      <c r="O99" s="55" t="n">
        <f aca="false">O67-O68-O74</f>
        <v>0</v>
      </c>
      <c r="P99" s="55" t="n">
        <f aca="false">P67-P68-P74</f>
        <v>100000000</v>
      </c>
      <c r="Q99" s="55" t="n">
        <f aca="false">Q67-Q68-Q74</f>
        <v>0</v>
      </c>
      <c r="R99" s="55" t="n">
        <f aca="false">R67-R68-R74</f>
        <v>0</v>
      </c>
      <c r="S99" s="55" t="n">
        <f aca="false">S67-S68-S74</f>
        <v>0</v>
      </c>
      <c r="T99" s="55" t="n">
        <f aca="false">T67-T68-T74</f>
        <v>0</v>
      </c>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row>
    <row r="100" customFormat="false" ht="15" hidden="false" customHeight="false" outlineLevel="0" collapsed="false">
      <c r="B100" s="0" t="s">
        <v>505</v>
      </c>
      <c r="E100" s="55" t="n">
        <f aca="false">E58-E59-E65-E66</f>
        <v>0</v>
      </c>
      <c r="F100" s="55" t="n">
        <f aca="false">F58-F59-F65-F66</f>
        <v>-100000000</v>
      </c>
      <c r="G100" s="56" t="n">
        <f aca="false">G58-G59-G65-G66</f>
        <v>83000000000</v>
      </c>
      <c r="H100" s="55" t="n">
        <f aca="false">H58-H59-H65-H66</f>
        <v>0</v>
      </c>
      <c r="I100" s="55" t="n">
        <f aca="false">I58-I59-I65-I66</f>
        <v>0</v>
      </c>
      <c r="J100" s="55" t="n">
        <f aca="false">J58-J59-J65-J66</f>
        <v>0</v>
      </c>
      <c r="K100" s="55" t="n">
        <f aca="false">K58-K59-K65-K66</f>
        <v>0</v>
      </c>
      <c r="L100" s="55" t="n">
        <f aca="false">L58-L59-L65-L66</f>
        <v>0</v>
      </c>
      <c r="M100" s="55" t="n">
        <f aca="false">M58-M59-M65-M66</f>
        <v>0</v>
      </c>
      <c r="N100" s="55" t="n">
        <f aca="false">N58-N59-N65-N66</f>
        <v>0</v>
      </c>
      <c r="O100" s="55" t="n">
        <f aca="false">O58-O59-O65-O66</f>
        <v>0</v>
      </c>
      <c r="P100" s="55" t="n">
        <f aca="false">P58-P59-P65-P66</f>
        <v>-100000000</v>
      </c>
      <c r="Q100" s="55" t="n">
        <f aca="false">Q58-Q59-Q65-Q66</f>
        <v>-100000000</v>
      </c>
      <c r="R100" s="55" t="n">
        <f aca="false">R58-R59-R65-R66</f>
        <v>0</v>
      </c>
      <c r="S100" s="55" t="n">
        <f aca="false">S58-S59-S65-S66</f>
        <v>-100000000</v>
      </c>
      <c r="T100" s="55" t="n">
        <f aca="false">T58-T59-T65-T66</f>
        <v>-100000000</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row>
    <row r="101" customFormat="false" ht="15" hidden="false" customHeight="false" outlineLevel="0" collapsed="false">
      <c r="B101" s="0" t="s">
        <v>1193</v>
      </c>
      <c r="E101" s="55" t="n">
        <f aca="false">E59-E60-E61-E62-E63</f>
        <v>0</v>
      </c>
      <c r="F101" s="55" t="n">
        <f aca="false">F59-F60-F61-F62-F63</f>
        <v>0</v>
      </c>
      <c r="G101" s="55" t="n">
        <f aca="false">G59-G60-G61-G62-G63</f>
        <v>0</v>
      </c>
      <c r="H101" s="55" t="n">
        <f aca="false">H59-H60-H61-H62-H63</f>
        <v>0</v>
      </c>
      <c r="I101" s="55" t="n">
        <f aca="false">I59-I60-I61-I62-I63</f>
        <v>0</v>
      </c>
      <c r="J101" s="55" t="n">
        <f aca="false">J59-J60-J61-J62-J63</f>
        <v>1.52587890625E-005</v>
      </c>
      <c r="K101" s="55" t="n">
        <f aca="false">K59-K60-K61-K62-K63</f>
        <v>0</v>
      </c>
      <c r="L101" s="55" t="n">
        <f aca="false">L59-L60-L61-L62-L63</f>
        <v>0</v>
      </c>
      <c r="M101" s="55" t="n">
        <f aca="false">M59-M60-M61-M62-M63</f>
        <v>0</v>
      </c>
      <c r="N101" s="55" t="n">
        <f aca="false">N59-N60-N61-N62-N63</f>
        <v>0</v>
      </c>
      <c r="O101" s="55" t="n">
        <f aca="false">O59-O60-O61-O62-O63</f>
        <v>0</v>
      </c>
      <c r="P101" s="55" t="n">
        <f aca="false">P59-P60-P61-P62-P63</f>
        <v>0</v>
      </c>
      <c r="Q101" s="55" t="n">
        <f aca="false">Q59-Q60-Q61-Q62-Q63</f>
        <v>0</v>
      </c>
      <c r="R101" s="55" t="n">
        <f aca="false">R59-R60-R61-R62-R63</f>
        <v>0</v>
      </c>
      <c r="S101" s="55" t="n">
        <f aca="false">S59-S60-S61-S62-S63</f>
        <v>0</v>
      </c>
      <c r="T101" s="55" t="n">
        <f aca="false">T59-T60-T61-T62-T63</f>
        <v>0</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row>
    <row r="102" customFormat="false" ht="15" hidden="false" customHeight="false" outlineLevel="0" collapsed="false">
      <c r="D102" s="55"/>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row>
    <row r="103" customFormat="false" ht="15" hidden="false" customHeight="false" outlineLevel="0" collapsed="false">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row>
    <row r="104" customFormat="false" ht="15" hidden="false" customHeight="false" outlineLevel="0" collapsed="false">
      <c r="B104" s="0" t="s">
        <v>276</v>
      </c>
      <c r="D104" s="57"/>
      <c r="E104" s="57" t="n">
        <v>2077259000000</v>
      </c>
      <c r="F104" s="57" t="n">
        <v>2234958000000</v>
      </c>
      <c r="G104" s="57" t="n">
        <v>2443503000000</v>
      </c>
      <c r="H104" s="57" t="n">
        <v>2555288000000</v>
      </c>
      <c r="I104" s="57" t="n">
        <v>2882208000000</v>
      </c>
      <c r="J104" s="57" t="n">
        <v>3040542000000</v>
      </c>
      <c r="K104" s="57" t="n">
        <v>3236357000000</v>
      </c>
      <c r="L104" s="57" t="n">
        <v>3740656000000</v>
      </c>
      <c r="M104" s="57" t="n">
        <v>3941371000000</v>
      </c>
      <c r="N104" s="57" t="n">
        <v>4453867000000</v>
      </c>
      <c r="O104" s="57" t="n">
        <v>4936701000000</v>
      </c>
      <c r="P104" s="57" t="n">
        <v>5628925000000</v>
      </c>
      <c r="Q104" s="57" t="n">
        <v>5947497000000</v>
      </c>
      <c r="R104" s="57" t="n">
        <v>6412807000000</v>
      </c>
      <c r="S104" s="57" t="n">
        <v>6982776000000</v>
      </c>
      <c r="T104" s="57" t="n">
        <v>7620859000000</v>
      </c>
      <c r="U104" s="57"/>
      <c r="V104" s="57"/>
      <c r="W104" s="57"/>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row>
    <row r="105" customFormat="false" ht="15" hidden="false" customHeight="false" outlineLevel="0" collapsed="false">
      <c r="B105" s="0" t="s">
        <v>1194</v>
      </c>
      <c r="E105" s="313" t="n">
        <f aca="false">(E6/E104)*100</f>
        <v>18.1152181793411</v>
      </c>
      <c r="F105" s="313" t="n">
        <f aca="false">(F6/F104)*100</f>
        <v>16.917543864359</v>
      </c>
      <c r="G105" s="313" t="n">
        <f aca="false">(G6/G104)*100</f>
        <v>17.8023108627245</v>
      </c>
      <c r="H105" s="313" t="n">
        <f aca="false">(H6/H104)*100</f>
        <v>18.0723268766573</v>
      </c>
      <c r="I105" s="313" t="n">
        <f aca="false">(I6/I104)*100</f>
        <v>17.2333155691747</v>
      </c>
      <c r="J105" s="313" t="n">
        <f aca="false">(J6/J104)*100</f>
        <v>18.7499465555812</v>
      </c>
      <c r="K105" s="313" t="n">
        <f aca="false">(K6/K104)*100</f>
        <v>20.0997603169242</v>
      </c>
      <c r="L105" s="313" t="n">
        <f aca="false">(L6/L104)*100</f>
        <v>16.8633523103969</v>
      </c>
      <c r="M105" s="313" t="n">
        <f aca="false">(M6/M104)*100</f>
        <v>19.5744069766586</v>
      </c>
      <c r="N105" s="313" t="n">
        <f aca="false">(N6/N104)*100</f>
        <v>19.7626018019847</v>
      </c>
      <c r="O105" s="313" t="n">
        <f aca="false">(O6/O104)*100</f>
        <v>21.214572241665</v>
      </c>
      <c r="P105" s="313" t="n">
        <f aca="false">(P6/P104)*100</f>
        <v>22.677509471169</v>
      </c>
      <c r="Q105" s="313" t="n">
        <f aca="false">(Q6/Q104)*100</f>
        <v>24.2404493856827</v>
      </c>
      <c r="R105" s="313" t="n">
        <f aca="false">(R6/R104)*100</f>
        <v>20.6009630416134</v>
      </c>
      <c r="S105" s="313" t="n">
        <f aca="false">(S6/S104)*100</f>
        <v>20.9486886017824</v>
      </c>
      <c r="T105" s="313" t="n">
        <f aca="false">(T6/T104)*100</f>
        <v>21.0396229611386</v>
      </c>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row>
    <row r="106" customFormat="false" ht="15" hidden="false" customHeight="false" outlineLevel="0" collapsed="false">
      <c r="B106" s="0" t="s">
        <v>1195</v>
      </c>
      <c r="E106" s="313" t="n">
        <f aca="false">(E20/E104)*100</f>
        <v>22.0242155648381</v>
      </c>
      <c r="F106" s="313" t="n">
        <f aca="false">(F20/F104)*100</f>
        <v>21.7632725089241</v>
      </c>
      <c r="G106" s="313" t="n">
        <f aca="false">(G20/G104)*100</f>
        <v>20.7489002468996</v>
      </c>
      <c r="H106" s="313" t="n">
        <f aca="false">(H20/H104)*100</f>
        <v>22.5806249628222</v>
      </c>
      <c r="I106" s="313" t="n">
        <f aca="false">(I20/I104)*100</f>
        <v>22.2745894813976</v>
      </c>
      <c r="J106" s="313" t="n">
        <f aca="false">(J20/J104)*100</f>
        <v>24.130566195106</v>
      </c>
      <c r="K106" s="313" t="n">
        <f aca="false">(K20/K104)*100</f>
        <v>25.7944349155547</v>
      </c>
      <c r="L106" s="313" t="n">
        <f aca="false">(L20/L104)*100</f>
        <v>21.2609766843035</v>
      </c>
      <c r="M106" s="313" t="n">
        <f aca="false">(M20/M104)*100</f>
        <v>24.3468579841887</v>
      </c>
      <c r="N106" s="313" t="n">
        <f aca="false">(N20/N104)*100</f>
        <v>25.2275157744944</v>
      </c>
      <c r="O106" s="313" t="n">
        <f aca="false">(O20/O104)*100</f>
        <v>23.6190119677088</v>
      </c>
      <c r="P106" s="313" t="n">
        <f aca="false">(P20/P104)*100</f>
        <v>25.8095462277433</v>
      </c>
      <c r="Q106" s="313" t="n">
        <f aca="false">(Q20/Q104)*100</f>
        <v>27.7864789170974</v>
      </c>
      <c r="R106" s="313" t="n">
        <f aca="false">(R20/R104)*100</f>
        <v>22.3692994347093</v>
      </c>
      <c r="S106" s="313" t="n">
        <f aca="false">(S20/S104)*100</f>
        <v>23.2930284459934</v>
      </c>
      <c r="T106" s="313" t="n">
        <f aca="false">(T20/T104)*100</f>
        <v>23.7886568955022</v>
      </c>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row>
    <row r="107" customFormat="false" ht="15" hidden="false" customHeight="false" outlineLevel="0" collapsed="false">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row>
    <row r="108" customFormat="false" ht="13.5" hidden="false" customHeight="true" outlineLevel="0" collapsed="false">
      <c r="B108" s="0" t="s">
        <v>142</v>
      </c>
      <c r="E108" s="0" t="n">
        <f aca="false">IF(E43&lt;0, (E43/E20)*100)</f>
        <v>-0.415300546448087</v>
      </c>
      <c r="F108" s="0" t="n">
        <f aca="false">IF(F43&lt;0, (F43/F20)*100)</f>
        <v>-0.555098684210526</v>
      </c>
      <c r="G108" s="0" t="n">
        <f aca="false">IF(G43&lt;0, (G43/G20)*100)</f>
        <v>0</v>
      </c>
      <c r="H108" s="0" t="n">
        <f aca="false">IF(H43&lt;0, (H43/H20)*100)</f>
        <v>-0.935875216637782</v>
      </c>
      <c r="I108" s="0" t="n">
        <f aca="false">IF(I43&lt;0, (I43/I20)*100)</f>
        <v>-2.05607476635514</v>
      </c>
      <c r="J108" s="0" t="n">
        <f aca="false">IF(J43&lt;0, (J43/J20)*100)</f>
        <v>-1.98991413384217</v>
      </c>
      <c r="K108" s="0" t="n">
        <f aca="false">IF(K43&lt;0, (K43/K20)*100)</f>
        <v>0</v>
      </c>
      <c r="L108" s="0" t="n">
        <f aca="false">IF(L43&lt;0, (L43/L20)*100)</f>
        <v>0</v>
      </c>
      <c r="M108" s="0" t="n">
        <f aca="false">IF(M43&lt;0, (M43/M20)*100)</f>
        <v>0</v>
      </c>
      <c r="N108" s="0" t="n">
        <f aca="false">IF(N43&lt;0, (N43/N20)*100)</f>
        <v>-0.551797792808829</v>
      </c>
      <c r="O108" s="0" t="n">
        <f aca="false">IF(O43&lt;0, (O43/O20)*100)</f>
        <v>0</v>
      </c>
      <c r="P108" s="0" t="n">
        <f aca="false">IF(P43&lt;0, (P43/P20)*100)</f>
        <v>-0.0619493392070485</v>
      </c>
      <c r="Q108" s="0" t="n">
        <f aca="false">IF(Q43&lt;0, (Q43/Q20)*100)</f>
        <v>-1.50066561781435</v>
      </c>
      <c r="R108" s="0" t="n">
        <f aca="false">IF(R43&lt;0, (R43/R20)*100)</f>
        <v>-0.432206343673754</v>
      </c>
      <c r="S108" s="0" t="n">
        <f aca="false">IF(S43&lt;0, (S43/S20)*100)</f>
        <v>-0.178296956655395</v>
      </c>
      <c r="T108" s="0" t="n">
        <f aca="false">IF(T43&lt;0, (T43/T20)*100)</f>
        <v>-0.159964697446081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Z11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29.1581632653061"/>
    <col collapsed="false" hidden="false" max="2" min="2" style="0" width="44.9540816326531"/>
    <col collapsed="false" hidden="false" max="3" min="3" style="0" width="42.6581632653061"/>
    <col collapsed="false" hidden="false" max="7" min="4" style="0" width="8.50510204081633"/>
    <col collapsed="false" hidden="false" max="8" min="8" style="0" width="27.8061224489796"/>
    <col collapsed="false" hidden="false" max="12" min="9" style="0" width="20.6530612244898"/>
    <col collapsed="false" hidden="false" max="13" min="13" style="0" width="29.4285714285714"/>
    <col collapsed="false" hidden="false" max="14" min="14" style="0" width="22.5459183673469"/>
    <col collapsed="false" hidden="false" max="18" min="15" style="0" width="20.25"/>
    <col collapsed="false" hidden="false" max="21" min="19" style="0" width="27.1326530612245"/>
    <col collapsed="false" hidden="false" max="22" min="22" style="38" width="19.5714285714286"/>
    <col collapsed="false" hidden="false" max="1025" min="23" style="0" width="8.50510204081633"/>
  </cols>
  <sheetData>
    <row r="1" customFormat="false" ht="15" hidden="false" customHeight="false" outlineLevel="0" collapsed="false">
      <c r="A1" s="1" t="s">
        <v>1196</v>
      </c>
      <c r="B1" s="2" t="s">
        <v>1197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customFormat="false" ht="15" hidden="false" customHeight="false" outlineLevel="0" collapsed="false">
      <c r="B2" s="7" t="s">
        <v>1198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s="17" customFormat="true" ht="16.5" hidden="false" customHeight="false" outlineLevel="0" collapsed="false">
      <c r="A6" s="12" t="s">
        <v>32</v>
      </c>
      <c r="B6" s="12" t="s">
        <v>33</v>
      </c>
      <c r="C6" s="13" t="s">
        <v>34</v>
      </c>
      <c r="D6" s="335"/>
      <c r="E6" s="335"/>
      <c r="F6" s="335"/>
      <c r="H6" s="42" t="n">
        <f aca="false">H7+H14</f>
        <v>255400000000</v>
      </c>
      <c r="I6" s="42" t="n">
        <f aca="false">I7+I14</f>
        <v>272900000000</v>
      </c>
      <c r="J6" s="42" t="n">
        <f aca="false">J7+J14</f>
        <v>347800000000</v>
      </c>
      <c r="K6" s="42" t="n">
        <f aca="false">K7+K14</f>
        <v>419100000000</v>
      </c>
      <c r="L6" s="42" t="n">
        <f aca="false">L7+L14</f>
        <v>773992800000</v>
      </c>
      <c r="M6" s="42" t="n">
        <f aca="false">M7+M14</f>
        <v>703304994000</v>
      </c>
      <c r="N6" s="42" t="n">
        <f aca="false">N7+N14</f>
        <v>930600000000</v>
      </c>
      <c r="O6" s="42" t="n">
        <f aca="false">O7+O14</f>
        <v>1072000000000</v>
      </c>
      <c r="P6" s="16" t="n">
        <v>1136900000000</v>
      </c>
      <c r="Q6" s="16" t="n">
        <v>1255500000000</v>
      </c>
      <c r="R6" s="16" t="n">
        <v>1277100000000</v>
      </c>
      <c r="S6" s="16" t="n">
        <v>1443600000000</v>
      </c>
      <c r="T6" s="16" t="n">
        <v>1581700000000</v>
      </c>
      <c r="U6" s="16" t="n">
        <v>1771400000000</v>
      </c>
      <c r="V6" s="16" t="n">
        <v>1949800000000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row>
    <row r="7" s="38" customFormat="true" ht="15" hidden="false" customHeight="false" outlineLevel="0" collapsed="false">
      <c r="A7" s="18" t="s">
        <v>35</v>
      </c>
      <c r="B7" s="188" t="s">
        <v>35</v>
      </c>
      <c r="C7" s="20" t="s">
        <v>37</v>
      </c>
      <c r="D7" s="49"/>
      <c r="E7" s="49"/>
      <c r="F7" s="49"/>
      <c r="H7" s="24" t="n">
        <f aca="false">H8+H13</f>
        <v>147000000000</v>
      </c>
      <c r="I7" s="24" t="n">
        <f aca="false">I8+I13</f>
        <v>172100000000</v>
      </c>
      <c r="J7" s="24" t="n">
        <f aca="false">J8+J13</f>
        <v>178800000000</v>
      </c>
      <c r="K7" s="24" t="n">
        <f aca="false">K8+K13</f>
        <v>197600000000</v>
      </c>
      <c r="L7" s="24" t="n">
        <f aca="false">L8+L13</f>
        <v>255694050000</v>
      </c>
      <c r="M7" s="24" t="n">
        <f aca="false">M8+M13</f>
        <v>299232249000</v>
      </c>
      <c r="N7" s="24" t="n">
        <f aca="false">N8+N13</f>
        <v>363300000000</v>
      </c>
      <c r="O7" s="24" t="n">
        <f aca="false">O8+O13</f>
        <v>457000000000</v>
      </c>
      <c r="P7" s="24" t="n">
        <f aca="false">P8+P13</f>
        <v>526700000000</v>
      </c>
      <c r="Q7" s="24" t="n">
        <f aca="false">Q8+Q13</f>
        <v>561400000000</v>
      </c>
      <c r="R7" s="24" t="n">
        <f aca="false">R8+R13</f>
        <v>655600000000</v>
      </c>
      <c r="S7" s="24" t="n">
        <f aca="false">S8+S13</f>
        <v>713600000000</v>
      </c>
      <c r="T7" s="24" t="n">
        <f aca="false">T8+T13</f>
        <v>814800000000</v>
      </c>
      <c r="U7" s="24" t="n">
        <f aca="false">U8+U13</f>
        <v>922100000000</v>
      </c>
      <c r="V7" s="24" t="n">
        <f aca="false">V8+V13</f>
        <v>1025800000000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row>
    <row r="8" customFormat="false" ht="16.5" hidden="false" customHeight="false" outlineLevel="0" collapsed="false">
      <c r="A8" s="26" t="s">
        <v>38</v>
      </c>
      <c r="B8" s="49" t="s">
        <v>262</v>
      </c>
      <c r="C8" s="20" t="s">
        <v>40</v>
      </c>
      <c r="D8" s="49"/>
      <c r="F8" s="49"/>
      <c r="H8" s="24" t="n">
        <v>133600000000</v>
      </c>
      <c r="I8" s="24" t="n">
        <v>158900000000</v>
      </c>
      <c r="J8" s="24" t="n">
        <v>163400000000</v>
      </c>
      <c r="K8" s="24" t="n">
        <v>182600000000</v>
      </c>
      <c r="L8" s="24" t="n">
        <v>229433580000</v>
      </c>
      <c r="M8" s="24" t="n">
        <v>273022125000</v>
      </c>
      <c r="N8" s="24" t="n">
        <v>341700000000</v>
      </c>
      <c r="O8" s="24" t="n">
        <v>424100000000</v>
      </c>
      <c r="P8" s="16" t="n">
        <v>491800000000</v>
      </c>
      <c r="Q8" s="16" t="n">
        <v>522300000000</v>
      </c>
      <c r="R8" s="16" t="n">
        <v>571900000000</v>
      </c>
      <c r="S8" s="16" t="n">
        <v>658800000000</v>
      </c>
      <c r="T8" s="16" t="n">
        <v>757100000000</v>
      </c>
      <c r="U8" s="16" t="n">
        <v>858100000000</v>
      </c>
      <c r="V8" s="16" t="n">
        <v>954600000000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row>
    <row r="9" customFormat="false" ht="16.5" hidden="false" customHeight="false" outlineLevel="0" collapsed="false">
      <c r="A9" s="18" t="s">
        <v>1199</v>
      </c>
      <c r="B9" s="47" t="s">
        <v>1200</v>
      </c>
      <c r="C9" s="0" t="s">
        <v>43</v>
      </c>
      <c r="D9" s="49"/>
      <c r="F9" s="49"/>
      <c r="H9" s="24" t="n">
        <v>35700000000</v>
      </c>
      <c r="I9" s="24" t="n">
        <v>41800000000</v>
      </c>
      <c r="J9" s="24" t="n">
        <v>45900000000</v>
      </c>
      <c r="K9" s="24" t="n">
        <v>53500000000</v>
      </c>
      <c r="L9" s="24" t="n">
        <v>64960110000</v>
      </c>
      <c r="M9" s="24" t="n">
        <v>82998726000</v>
      </c>
      <c r="N9" s="24" t="n">
        <v>108700000000</v>
      </c>
      <c r="O9" s="24" t="n">
        <v>131000000000</v>
      </c>
      <c r="P9" s="16" t="n">
        <v>155900000000</v>
      </c>
      <c r="Q9" s="16" t="n">
        <v>146000000000</v>
      </c>
      <c r="R9" s="16" t="n">
        <v>133400000000</v>
      </c>
      <c r="S9" s="16" t="n">
        <v>159600000000</v>
      </c>
      <c r="T9" s="16" t="n">
        <v>192800000000</v>
      </c>
      <c r="U9" s="16" t="n">
        <v>213800000000</v>
      </c>
      <c r="V9" s="16" t="n">
        <v>237800000000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row>
    <row r="10" customFormat="false" ht="16.5" hidden="false" customHeight="false" outlineLevel="0" collapsed="false">
      <c r="A10" s="18" t="s">
        <v>46</v>
      </c>
      <c r="B10" s="47" t="s">
        <v>1201</v>
      </c>
      <c r="C10" s="0" t="s">
        <v>43</v>
      </c>
      <c r="D10" s="49"/>
      <c r="F10" s="49"/>
      <c r="H10" s="24" t="n">
        <v>67600000000</v>
      </c>
      <c r="I10" s="24" t="n">
        <v>78300000000</v>
      </c>
      <c r="J10" s="24" t="n">
        <v>83900000000</v>
      </c>
      <c r="K10" s="24" t="n">
        <v>92300000000</v>
      </c>
      <c r="L10" s="24" t="n">
        <v>121627440000</v>
      </c>
      <c r="M10" s="24" t="n">
        <v>144155682000</v>
      </c>
      <c r="N10" s="24" t="n">
        <v>193700000000</v>
      </c>
      <c r="O10" s="24" t="n">
        <v>248600000000</v>
      </c>
      <c r="P10" s="16" t="n">
        <v>286200000000</v>
      </c>
      <c r="Q10" s="16" t="n">
        <v>327000000000</v>
      </c>
      <c r="R10" s="16" t="n">
        <v>383600000000</v>
      </c>
      <c r="S10" s="16" t="n">
        <v>439300000000</v>
      </c>
      <c r="T10" s="16" t="n">
        <v>496600000000</v>
      </c>
      <c r="U10" s="16" t="n">
        <v>567000000000</v>
      </c>
      <c r="V10" s="16" t="n">
        <v>630800000000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row>
    <row r="11" customFormat="false" ht="16.5" hidden="false" customHeight="false" outlineLevel="0" collapsed="false">
      <c r="A11" s="18" t="s">
        <v>44</v>
      </c>
      <c r="B11" s="47" t="s">
        <v>1202</v>
      </c>
      <c r="C11" s="0" t="s">
        <v>43</v>
      </c>
      <c r="D11" s="49"/>
      <c r="F11" s="49"/>
      <c r="H11" s="24" t="n">
        <v>30000000000</v>
      </c>
      <c r="I11" s="24" t="n">
        <v>38400000000</v>
      </c>
      <c r="J11" s="24" t="n">
        <v>29700000000</v>
      </c>
      <c r="K11" s="24" t="n">
        <v>33700000000</v>
      </c>
      <c r="L11" s="24" t="n">
        <v>40081770000</v>
      </c>
      <c r="M11" s="24" t="n">
        <v>43683540000</v>
      </c>
      <c r="N11" s="24" t="n">
        <v>39300000000</v>
      </c>
      <c r="O11" s="24" t="n">
        <v>44500000000</v>
      </c>
      <c r="P11" s="16" t="n">
        <v>49700000000</v>
      </c>
      <c r="Q11" s="16" t="n">
        <v>49300000000</v>
      </c>
      <c r="R11" s="16" t="n">
        <v>54900000000</v>
      </c>
      <c r="S11" s="16" t="n">
        <v>59900000000</v>
      </c>
      <c r="T11" s="16" t="n">
        <v>67700000000</v>
      </c>
      <c r="U11" s="16" t="n">
        <v>77300000000</v>
      </c>
      <c r="V11" s="16" t="n">
        <v>86000000000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row>
    <row r="12" customFormat="false" ht="15" hidden="false" customHeight="false" outlineLevel="0" collapsed="false">
      <c r="A12" s="18" t="s">
        <v>48</v>
      </c>
      <c r="B12" s="47" t="s">
        <v>1203</v>
      </c>
      <c r="C12" s="0" t="s">
        <v>43</v>
      </c>
      <c r="D12" s="49"/>
      <c r="F12" s="49"/>
      <c r="H12" s="24" t="n">
        <v>300000000</v>
      </c>
      <c r="I12" s="24" t="n">
        <v>300000000</v>
      </c>
      <c r="J12" s="24" t="n">
        <v>3900000000</v>
      </c>
      <c r="K12" s="24" t="n">
        <v>3100000000</v>
      </c>
      <c r="L12" s="24" t="n">
        <v>2764260000</v>
      </c>
      <c r="M12" s="24" t="n">
        <v>2184177000</v>
      </c>
      <c r="N12" s="24"/>
      <c r="O12" s="24"/>
      <c r="P12" s="24"/>
      <c r="Q12" s="24"/>
      <c r="R12" s="336"/>
      <c r="S12" s="24"/>
      <c r="T12" s="24"/>
      <c r="U12" s="24"/>
      <c r="V12" s="165"/>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row>
    <row r="13" customFormat="false" ht="16.5" hidden="false" customHeight="false" outlineLevel="0" collapsed="false">
      <c r="A13" s="49" t="s">
        <v>50</v>
      </c>
      <c r="B13" s="49" t="s">
        <v>696</v>
      </c>
      <c r="C13" s="20" t="s">
        <v>40</v>
      </c>
      <c r="D13" s="49"/>
      <c r="F13" s="49"/>
      <c r="H13" s="24" t="n">
        <v>13400000000</v>
      </c>
      <c r="I13" s="24" t="n">
        <v>13200000000</v>
      </c>
      <c r="J13" s="24" t="n">
        <v>15400000000</v>
      </c>
      <c r="K13" s="24" t="n">
        <v>15000000000</v>
      </c>
      <c r="L13" s="24" t="n">
        <v>26260470000</v>
      </c>
      <c r="M13" s="24" t="n">
        <v>26210124000</v>
      </c>
      <c r="N13" s="24" t="n">
        <v>21600000000</v>
      </c>
      <c r="O13" s="24" t="n">
        <v>32900000000</v>
      </c>
      <c r="P13" s="16" t="n">
        <v>34900000000</v>
      </c>
      <c r="Q13" s="16" t="n">
        <v>39100000000</v>
      </c>
      <c r="R13" s="16" t="n">
        <v>83700000000</v>
      </c>
      <c r="S13" s="16" t="n">
        <v>54800000000</v>
      </c>
      <c r="T13" s="16" t="n">
        <v>57700000000</v>
      </c>
      <c r="U13" s="16" t="n">
        <v>64000000000</v>
      </c>
      <c r="V13" s="16" t="n">
        <v>71200000000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row>
    <row r="14" s="13" customFormat="true" ht="16.5" hidden="false" customHeight="false" outlineLevel="0" collapsed="false">
      <c r="A14" s="63" t="s">
        <v>52</v>
      </c>
      <c r="B14" s="63" t="s">
        <v>52</v>
      </c>
      <c r="C14" s="33" t="s">
        <v>37</v>
      </c>
      <c r="D14" s="63"/>
      <c r="F14" s="63"/>
      <c r="H14" s="35" t="n">
        <v>108400000000</v>
      </c>
      <c r="I14" s="35" t="n">
        <v>100800000000</v>
      </c>
      <c r="J14" s="35" t="n">
        <v>169000000000</v>
      </c>
      <c r="K14" s="35" t="n">
        <v>221500000000</v>
      </c>
      <c r="L14" s="35" t="n">
        <v>518298750000</v>
      </c>
      <c r="M14" s="35" t="n">
        <v>404072745000</v>
      </c>
      <c r="N14" s="35" t="n">
        <v>567300000000</v>
      </c>
      <c r="O14" s="35" t="n">
        <v>615000000000</v>
      </c>
      <c r="P14" s="16" t="n">
        <v>610200000000</v>
      </c>
      <c r="Q14" s="16" t="n">
        <v>694100000000</v>
      </c>
      <c r="R14" s="16" t="n">
        <v>621600000000</v>
      </c>
      <c r="S14" s="16" t="n">
        <v>729900000000</v>
      </c>
      <c r="T14" s="16" t="n">
        <v>766900000000</v>
      </c>
      <c r="U14" s="16" t="n">
        <v>849300000000</v>
      </c>
      <c r="V14" s="16" t="n">
        <v>924000000000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row>
    <row r="15" customFormat="false" ht="16.5" hidden="false" customHeight="false" outlineLevel="0" collapsed="false">
      <c r="A15" s="26" t="s">
        <v>1204</v>
      </c>
      <c r="B15" s="47" t="s">
        <v>1205</v>
      </c>
      <c r="C15" s="36" t="s">
        <v>56</v>
      </c>
      <c r="D15" s="49"/>
      <c r="F15" s="49"/>
      <c r="H15" s="24" t="n">
        <v>60900000000</v>
      </c>
      <c r="I15" s="24" t="n">
        <v>40000000000</v>
      </c>
      <c r="J15" s="24" t="n">
        <v>67600000000</v>
      </c>
      <c r="K15" s="24" t="n">
        <v>87400000000</v>
      </c>
      <c r="L15" s="24" t="n">
        <v>134066610000</v>
      </c>
      <c r="M15" s="24" t="n">
        <v>78630372000</v>
      </c>
      <c r="N15" s="24" t="n">
        <v>124700000000</v>
      </c>
      <c r="O15" s="24" t="n">
        <v>115000000000</v>
      </c>
      <c r="P15" s="16" t="n">
        <v>75300000000</v>
      </c>
      <c r="Q15" s="16" t="n">
        <v>120400000000</v>
      </c>
      <c r="R15" s="16" t="n">
        <v>37500000000</v>
      </c>
      <c r="S15" s="16" t="n">
        <v>78700000000</v>
      </c>
      <c r="T15" s="16" t="n">
        <v>113700000000</v>
      </c>
      <c r="U15" s="16" t="n">
        <v>110700000000</v>
      </c>
      <c r="V15" s="16" t="n">
        <v>105200000000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row>
    <row r="16" customFormat="false" ht="15" hidden="false" customHeight="false" outlineLevel="0" collapsed="false">
      <c r="A16" s="26"/>
      <c r="B16" s="47" t="s">
        <v>1206</v>
      </c>
      <c r="C16" s="36"/>
      <c r="D16" s="49"/>
      <c r="F16" s="49"/>
      <c r="H16" s="24"/>
      <c r="I16" s="24" t="n">
        <v>8000000000</v>
      </c>
      <c r="J16" s="24" t="n">
        <v>36700000000</v>
      </c>
      <c r="K16" s="24" t="n">
        <v>40800000000</v>
      </c>
      <c r="L16" s="24" t="n">
        <v>41463900000</v>
      </c>
      <c r="M16" s="24"/>
      <c r="N16" s="24"/>
      <c r="O16" s="24"/>
      <c r="P16" s="24"/>
      <c r="Q16" s="24"/>
      <c r="R16" s="24"/>
      <c r="S16" s="24"/>
      <c r="T16" s="24"/>
      <c r="U16" s="24"/>
      <c r="V16" s="165"/>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row>
    <row r="17" customFormat="false" ht="16.5" hidden="false" customHeight="false" outlineLevel="0" collapsed="false">
      <c r="A17" s="26" t="s">
        <v>528</v>
      </c>
      <c r="B17" s="47" t="s">
        <v>1207</v>
      </c>
      <c r="C17" s="36" t="s">
        <v>56</v>
      </c>
      <c r="D17" s="49"/>
      <c r="F17" s="49"/>
      <c r="H17" s="24" t="n">
        <v>36900000000</v>
      </c>
      <c r="I17" s="24" t="n">
        <v>19700000000</v>
      </c>
      <c r="J17" s="24" t="n">
        <v>41200000000</v>
      </c>
      <c r="K17" s="24" t="n">
        <v>81100000000</v>
      </c>
      <c r="L17" s="24"/>
      <c r="M17" s="24" t="n">
        <v>170365806000</v>
      </c>
      <c r="N17" s="24" t="n">
        <v>182400000000</v>
      </c>
      <c r="O17" s="24" t="n">
        <v>325900000000</v>
      </c>
      <c r="P17" s="16" t="n">
        <v>321800000000</v>
      </c>
      <c r="Q17" s="16" t="n">
        <v>430600000000</v>
      </c>
      <c r="R17" s="16" t="n">
        <v>387300000000</v>
      </c>
      <c r="S17" s="16" t="n">
        <v>398100000000</v>
      </c>
      <c r="T17" s="16" t="n">
        <v>450000000000</v>
      </c>
      <c r="U17" s="16" t="n">
        <v>508800000000</v>
      </c>
      <c r="V17" s="16" t="n">
        <v>564100000000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row>
    <row r="18" customFormat="false" ht="16.5" hidden="false" customHeight="false" outlineLevel="0" collapsed="false">
      <c r="A18" s="26" t="s">
        <v>64</v>
      </c>
      <c r="B18" s="47" t="s">
        <v>1208</v>
      </c>
      <c r="C18" s="36" t="s">
        <v>56</v>
      </c>
      <c r="D18" s="49"/>
      <c r="F18" s="49"/>
      <c r="H18" s="24" t="n">
        <v>10700000000</v>
      </c>
      <c r="I18" s="24" t="n">
        <v>33200000000</v>
      </c>
      <c r="J18" s="24" t="n">
        <v>23500000000</v>
      </c>
      <c r="K18" s="24" t="n">
        <v>12200000000</v>
      </c>
      <c r="L18" s="24" t="n">
        <f aca="false">L14-L15-L16</f>
        <v>342768240000</v>
      </c>
      <c r="M18" s="336" t="n">
        <v>155076567000</v>
      </c>
      <c r="N18" s="24" t="n">
        <v>260200000000</v>
      </c>
      <c r="O18" s="24" t="n">
        <v>174100000000</v>
      </c>
      <c r="P18" s="16" t="n">
        <v>213100000000</v>
      </c>
      <c r="Q18" s="16" t="n">
        <v>143100000000</v>
      </c>
      <c r="R18" s="16" t="n">
        <v>196800000000</v>
      </c>
      <c r="S18" s="16" t="n">
        <v>253100000000</v>
      </c>
      <c r="T18" s="16" t="n">
        <v>203200000000</v>
      </c>
      <c r="U18" s="16" t="n">
        <v>229700000000</v>
      </c>
      <c r="V18" s="16" t="n">
        <v>254700000000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row>
    <row r="19" s="38" customFormat="true" ht="15" hidden="false" customHeight="false" outlineLevel="0" collapsed="false">
      <c r="A19" s="38" t="s">
        <v>188</v>
      </c>
      <c r="B19" s="38" t="s">
        <v>1209</v>
      </c>
      <c r="D19" s="49"/>
      <c r="E19" s="49"/>
      <c r="F19" s="49"/>
      <c r="H19" s="24" t="n">
        <v>291200000000</v>
      </c>
      <c r="I19" s="24" t="n">
        <v>316400000000</v>
      </c>
      <c r="J19" s="24" t="n">
        <v>361000000000</v>
      </c>
      <c r="K19" s="24" t="n">
        <v>407900000000</v>
      </c>
      <c r="L19" s="24" t="n">
        <v>783667710000</v>
      </c>
      <c r="M19" s="24" t="n">
        <v>812513844000</v>
      </c>
      <c r="N19" s="24" t="n">
        <v>1021500000000</v>
      </c>
      <c r="O19" s="24" t="n">
        <v>1189500000000</v>
      </c>
      <c r="P19" s="24" t="n">
        <v>1269800000000</v>
      </c>
      <c r="Q19" s="24" t="n">
        <v>1347100000000</v>
      </c>
      <c r="R19" s="24" t="n">
        <v>1431300000000</v>
      </c>
      <c r="S19" s="24" t="n">
        <v>1627900000000</v>
      </c>
      <c r="T19" s="24" t="n">
        <v>1834400000000</v>
      </c>
      <c r="U19" s="24" t="n">
        <v>2042500000000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row>
    <row r="20" s="17" customFormat="true" ht="15" hidden="false" customHeight="false" outlineLevel="0" collapsed="false">
      <c r="A20" s="13" t="s">
        <v>188</v>
      </c>
      <c r="B20" s="13" t="s">
        <v>1209</v>
      </c>
      <c r="C20" s="32" t="s">
        <v>34</v>
      </c>
      <c r="D20" s="335"/>
      <c r="E20" s="335"/>
      <c r="F20" s="335"/>
      <c r="H20" s="42" t="n">
        <f aca="false">H21+H42+H50+H53</f>
        <v>291200000000</v>
      </c>
      <c r="I20" s="42" t="n">
        <f aca="false">I21+I42+I50+I53</f>
        <v>316400000000</v>
      </c>
      <c r="J20" s="42" t="n">
        <f aca="false">J21+J42+J50+J53</f>
        <v>361000000000</v>
      </c>
      <c r="K20" s="42" t="n">
        <f aca="false">K21+K42+K50+K53</f>
        <v>407900000000</v>
      </c>
      <c r="L20" s="42" t="n">
        <f aca="false">L21+L42+L50+L53</f>
        <v>782285580000</v>
      </c>
      <c r="M20" s="42" t="n">
        <f aca="false">M21+M42+M50+M53</f>
        <v>812513844000</v>
      </c>
      <c r="N20" s="42" t="n">
        <f aca="false">N21+N42+N50+N53</f>
        <v>1021500000000</v>
      </c>
      <c r="O20" s="42" t="n">
        <f aca="false">O21+O42+O50+O53</f>
        <v>1189500000000</v>
      </c>
      <c r="P20" s="42" t="n">
        <f aca="false">P21+P42+P50+P53</f>
        <v>1269800000000</v>
      </c>
      <c r="Q20" s="42" t="n">
        <f aca="false">Q21+Q42+Q50+Q53</f>
        <v>1325700000000</v>
      </c>
      <c r="R20" s="42" t="n">
        <f aca="false">R21+R42+R50+R53</f>
        <v>1442200000000</v>
      </c>
      <c r="S20" s="42" t="n">
        <f aca="false">S21+S42+S50+S53</f>
        <v>1566600000000</v>
      </c>
      <c r="T20" s="42" t="n">
        <f aca="false">T21+T42+T50+T53</f>
        <v>1675900000000</v>
      </c>
      <c r="U20" s="42" t="n">
        <f aca="false">U21+U42+U50+U53</f>
        <v>1874600000000</v>
      </c>
      <c r="V20" s="42" t="n">
        <f aca="false">V21+V42+V50+V53</f>
        <v>2062200000000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row>
    <row r="21" customFormat="false" ht="16.5" hidden="false" customHeight="false" outlineLevel="0" collapsed="false">
      <c r="A21" s="18" t="s">
        <v>70</v>
      </c>
      <c r="B21" s="49" t="s">
        <v>353</v>
      </c>
      <c r="C21" s="20" t="s">
        <v>72</v>
      </c>
      <c r="D21" s="49"/>
      <c r="F21" s="49"/>
      <c r="H21" s="24" t="n">
        <v>163200000000</v>
      </c>
      <c r="I21" s="24" t="n">
        <v>200600000000</v>
      </c>
      <c r="J21" s="24" t="n">
        <v>221500000000</v>
      </c>
      <c r="K21" s="24" t="n">
        <v>261200000000</v>
      </c>
      <c r="L21" s="24" t="n">
        <v>356589540000</v>
      </c>
      <c r="M21" s="336" t="n">
        <f aca="false">M22+M25+M29+M30+M35+M36+M38+M41</f>
        <v>541675896000</v>
      </c>
      <c r="N21" s="24" t="n">
        <v>722600000000</v>
      </c>
      <c r="O21" s="24" t="n">
        <v>726300000000</v>
      </c>
      <c r="P21" s="16" t="n">
        <v>792200000000</v>
      </c>
      <c r="Q21" s="16" t="n">
        <v>786200000000</v>
      </c>
      <c r="R21" s="16" t="n">
        <v>897200000000</v>
      </c>
      <c r="S21" s="16" t="n">
        <v>988700000000</v>
      </c>
      <c r="T21" s="16" t="n">
        <v>1035000000000</v>
      </c>
      <c r="U21" s="16" t="n">
        <v>1124100000000</v>
      </c>
      <c r="V21" s="16" t="n">
        <v>1227200000000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row>
    <row r="22" customFormat="false" ht="16.5" hidden="false" customHeight="false" outlineLevel="0" collapsed="false">
      <c r="A22" s="47" t="s">
        <v>746</v>
      </c>
      <c r="B22" s="47" t="s">
        <v>936</v>
      </c>
      <c r="C22" s="20" t="s">
        <v>77</v>
      </c>
      <c r="D22" s="49"/>
      <c r="F22" s="49"/>
      <c r="H22" s="24" t="n">
        <v>58600000000</v>
      </c>
      <c r="I22" s="24" t="n">
        <v>72600000000</v>
      </c>
      <c r="J22" s="24" t="n">
        <v>93900000000</v>
      </c>
      <c r="K22" s="24" t="n">
        <v>114000000000</v>
      </c>
      <c r="L22" s="24" t="n">
        <v>157562820000</v>
      </c>
      <c r="M22" s="24" t="n">
        <v>187839222000</v>
      </c>
      <c r="N22" s="24" t="n">
        <v>214900000000</v>
      </c>
      <c r="O22" s="24" t="n">
        <v>258200000000</v>
      </c>
      <c r="P22" s="16" t="n">
        <v>282200000000</v>
      </c>
      <c r="Q22" s="16" t="n">
        <v>295900000000</v>
      </c>
      <c r="R22" s="16" t="n">
        <v>314400000000</v>
      </c>
      <c r="S22" s="16" t="n">
        <v>339500000000</v>
      </c>
      <c r="T22" s="16" t="n">
        <v>370200000000</v>
      </c>
      <c r="U22" s="16" t="n">
        <v>403600000000</v>
      </c>
      <c r="V22" s="16" t="n">
        <v>444600000000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row>
    <row r="23" customFormat="false" ht="15" hidden="false" customHeight="false" outlineLevel="0" collapsed="false">
      <c r="B23" s="171" t="s">
        <v>1210</v>
      </c>
      <c r="C23" s="337"/>
      <c r="D23" s="49"/>
      <c r="F23" s="49"/>
      <c r="H23" s="24" t="n">
        <v>34800000000</v>
      </c>
      <c r="I23" s="24"/>
      <c r="J23" s="24"/>
      <c r="K23" s="24"/>
      <c r="L23" s="24"/>
      <c r="M23" s="24"/>
      <c r="N23" s="24"/>
      <c r="O23" s="24"/>
      <c r="P23" s="24"/>
      <c r="Q23" s="24"/>
      <c r="R23" s="24"/>
      <c r="S23" s="24"/>
      <c r="T23" s="24"/>
      <c r="U23" s="24"/>
      <c r="V23" s="165"/>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row>
    <row r="24" customFormat="false" ht="15" hidden="false" customHeight="false" outlineLevel="0" collapsed="false">
      <c r="B24" s="171" t="s">
        <v>1211</v>
      </c>
      <c r="C24" s="337"/>
      <c r="D24" s="49"/>
      <c r="F24" s="49"/>
      <c r="H24" s="24" t="n">
        <v>23800000000</v>
      </c>
      <c r="I24" s="24"/>
      <c r="J24" s="24"/>
      <c r="K24" s="24"/>
      <c r="L24" s="24"/>
      <c r="M24" s="24"/>
      <c r="N24" s="24"/>
      <c r="O24" s="24"/>
      <c r="P24" s="24"/>
      <c r="Q24" s="24"/>
      <c r="R24" s="24"/>
      <c r="S24" s="24"/>
      <c r="T24" s="24"/>
      <c r="U24" s="24"/>
      <c r="V24" s="165"/>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row>
    <row r="25" customFormat="false" ht="15" hidden="false" customHeight="false" outlineLevel="0" collapsed="false">
      <c r="A25" s="27" t="s">
        <v>1212</v>
      </c>
      <c r="B25" s="173" t="s">
        <v>1213</v>
      </c>
      <c r="C25" s="20" t="s">
        <v>77</v>
      </c>
      <c r="D25" s="49"/>
      <c r="F25" s="49"/>
      <c r="H25" s="24" t="n">
        <v>0</v>
      </c>
      <c r="I25" s="24"/>
      <c r="J25" s="24"/>
      <c r="K25" s="24"/>
      <c r="L25" s="24"/>
      <c r="M25" s="24"/>
      <c r="N25" s="24"/>
      <c r="O25" s="24"/>
      <c r="P25" s="24"/>
      <c r="Q25" s="24"/>
      <c r="R25" s="24"/>
      <c r="S25" s="24"/>
      <c r="T25" s="24"/>
      <c r="U25" s="24"/>
      <c r="V25" s="165"/>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row>
    <row r="26" customFormat="false" ht="15" hidden="false" customHeight="false" outlineLevel="0" collapsed="false">
      <c r="B26" s="106" t="s">
        <v>1214</v>
      </c>
      <c r="C26" s="19"/>
      <c r="D26" s="49"/>
      <c r="F26" s="49"/>
      <c r="H26" s="22"/>
      <c r="I26" s="22"/>
      <c r="J26" s="22"/>
      <c r="K26" s="22"/>
      <c r="L26" s="24" t="n">
        <v>84309930000</v>
      </c>
      <c r="M26" s="24" t="n">
        <v>111393027000</v>
      </c>
      <c r="N26" s="24"/>
      <c r="O26" s="24"/>
      <c r="P26" s="24"/>
      <c r="Q26" s="24"/>
      <c r="R26" s="24"/>
      <c r="S26" s="24"/>
      <c r="T26" s="24"/>
      <c r="U26" s="24"/>
      <c r="V26" s="165"/>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row>
    <row r="27" customFormat="false" ht="15" hidden="false" customHeight="false" outlineLevel="0" collapsed="false">
      <c r="B27" s="106" t="s">
        <v>1215</v>
      </c>
      <c r="C27" s="19"/>
      <c r="D27" s="49"/>
      <c r="F27" s="49"/>
      <c r="H27" s="22"/>
      <c r="I27" s="22"/>
      <c r="J27" s="22"/>
      <c r="K27" s="22"/>
      <c r="L27" s="24" t="n">
        <v>49756680000</v>
      </c>
      <c r="M27" s="24" t="n">
        <v>54604425000</v>
      </c>
      <c r="N27" s="24"/>
      <c r="O27" s="24"/>
      <c r="P27" s="24"/>
      <c r="Q27" s="24"/>
      <c r="R27" s="24"/>
      <c r="S27" s="24"/>
      <c r="T27" s="24"/>
      <c r="U27" s="24"/>
      <c r="V27" s="165"/>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row>
    <row r="28" customFormat="false" ht="15" hidden="false" customHeight="false" outlineLevel="0" collapsed="false">
      <c r="B28" s="45" t="s">
        <v>1216</v>
      </c>
      <c r="C28" s="19"/>
      <c r="D28" s="49"/>
      <c r="F28" s="49"/>
      <c r="H28" s="22"/>
      <c r="I28" s="22"/>
      <c r="J28" s="22"/>
      <c r="K28" s="22"/>
      <c r="L28" s="24" t="n">
        <v>24878340000</v>
      </c>
      <c r="M28" s="24"/>
      <c r="N28" s="24"/>
      <c r="O28" s="24"/>
      <c r="P28" s="24"/>
      <c r="Q28" s="24"/>
      <c r="R28" s="24"/>
      <c r="S28" s="24"/>
      <c r="T28" s="24"/>
      <c r="U28" s="24"/>
      <c r="V28" s="165"/>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row>
    <row r="29" customFormat="false" ht="16.5" hidden="false" customHeight="false" outlineLevel="0" collapsed="false">
      <c r="A29" s="132" t="s">
        <v>1217</v>
      </c>
      <c r="B29" s="47" t="s">
        <v>1218</v>
      </c>
      <c r="C29" s="20" t="s">
        <v>77</v>
      </c>
      <c r="D29" s="49"/>
      <c r="F29" s="49"/>
      <c r="H29" s="22"/>
      <c r="I29" s="22"/>
      <c r="J29" s="22"/>
      <c r="K29" s="22"/>
      <c r="L29" s="24"/>
      <c r="M29" s="24" t="n">
        <v>0</v>
      </c>
      <c r="N29" s="24" t="n">
        <v>18800000000</v>
      </c>
      <c r="O29" s="24" t="n">
        <v>22000000000</v>
      </c>
      <c r="P29" s="16" t="n">
        <v>6000000000</v>
      </c>
      <c r="Q29" s="16" t="n">
        <v>0</v>
      </c>
      <c r="R29" s="16" t="n">
        <v>0</v>
      </c>
      <c r="S29" s="16" t="n">
        <v>0</v>
      </c>
      <c r="T29" s="16" t="n">
        <v>0</v>
      </c>
      <c r="U29" s="16" t="n">
        <v>0</v>
      </c>
      <c r="V29" s="16" t="n">
        <v>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row>
    <row r="30" customFormat="false" ht="16.5" hidden="false" customHeight="false" outlineLevel="0" collapsed="false">
      <c r="A30" s="26" t="s">
        <v>79</v>
      </c>
      <c r="B30" s="47" t="s">
        <v>1219</v>
      </c>
      <c r="C30" s="20" t="s">
        <v>77</v>
      </c>
      <c r="D30" s="49"/>
      <c r="F30" s="49"/>
      <c r="H30" s="24" t="n">
        <v>53600000000</v>
      </c>
      <c r="I30" s="24" t="n">
        <v>65700000000</v>
      </c>
      <c r="J30" s="24" t="n">
        <v>63800000000</v>
      </c>
      <c r="K30" s="24" t="n">
        <v>70700000000</v>
      </c>
      <c r="L30" s="24"/>
      <c r="M30" s="24" t="n">
        <v>102656319000</v>
      </c>
      <c r="N30" s="24" t="n">
        <v>100300000000</v>
      </c>
      <c r="O30" s="24" t="n">
        <v>97900000000</v>
      </c>
      <c r="P30" s="16" t="n">
        <v>103800000000</v>
      </c>
      <c r="Q30" s="16" t="n">
        <v>117900000000</v>
      </c>
      <c r="R30" s="16" t="n">
        <v>114600000000</v>
      </c>
      <c r="S30" s="16" t="n">
        <v>114100000000</v>
      </c>
      <c r="T30" s="16" t="n">
        <v>148800000000</v>
      </c>
      <c r="U30" s="16" t="n">
        <v>168300000000</v>
      </c>
      <c r="V30" s="16" t="n">
        <v>191100000000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row>
    <row r="31" customFormat="false" ht="15" hidden="false" customHeight="false" outlineLevel="0" collapsed="false">
      <c r="B31" s="171" t="s">
        <v>1210</v>
      </c>
      <c r="C31" s="337"/>
      <c r="D31" s="49"/>
      <c r="F31" s="49"/>
      <c r="H31" s="24" t="n">
        <v>28100000000</v>
      </c>
      <c r="I31" s="24"/>
      <c r="J31" s="24"/>
      <c r="K31" s="24"/>
      <c r="L31" s="24"/>
      <c r="M31" s="24"/>
      <c r="N31" s="24"/>
      <c r="O31" s="24"/>
      <c r="P31" s="24"/>
      <c r="Q31" s="24"/>
      <c r="R31" s="24"/>
      <c r="S31" s="24"/>
      <c r="T31" s="24"/>
      <c r="U31" s="24"/>
      <c r="V31" s="165"/>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row>
    <row r="32" customFormat="false" ht="15" hidden="false" customHeight="false" outlineLevel="0" collapsed="false">
      <c r="B32" s="171" t="s">
        <v>1220</v>
      </c>
      <c r="C32" s="19"/>
      <c r="D32" s="49"/>
      <c r="F32" s="49"/>
      <c r="H32" s="24"/>
      <c r="I32" s="24"/>
      <c r="J32" s="24"/>
      <c r="K32" s="24"/>
      <c r="L32" s="24"/>
      <c r="M32" s="24"/>
      <c r="N32" s="24"/>
      <c r="O32" s="24"/>
      <c r="P32" s="24"/>
      <c r="Q32" s="24"/>
      <c r="R32" s="24"/>
      <c r="S32" s="24"/>
      <c r="T32" s="24"/>
      <c r="U32" s="24"/>
      <c r="V32" s="165"/>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row>
    <row r="33" customFormat="false" ht="15" hidden="false" customHeight="false" outlineLevel="0" collapsed="false">
      <c r="B33" s="171" t="s">
        <v>1211</v>
      </c>
      <c r="C33" s="337"/>
      <c r="D33" s="49"/>
      <c r="F33" s="49"/>
      <c r="H33" s="24" t="n">
        <v>25500000000</v>
      </c>
      <c r="I33" s="24"/>
      <c r="J33" s="24"/>
      <c r="K33" s="24"/>
      <c r="L33" s="24"/>
      <c r="M33" s="24"/>
      <c r="N33" s="24"/>
      <c r="O33" s="24"/>
      <c r="P33" s="24"/>
      <c r="Q33" s="24"/>
      <c r="R33" s="24"/>
      <c r="S33" s="24"/>
      <c r="T33" s="24"/>
      <c r="U33" s="24"/>
      <c r="V33" s="165"/>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row>
    <row r="34" customFormat="false" ht="15" hidden="false" customHeight="false" outlineLevel="0" collapsed="false">
      <c r="B34" s="171" t="s">
        <v>1213</v>
      </c>
      <c r="C34" s="337"/>
      <c r="D34" s="49"/>
      <c r="F34" s="49"/>
      <c r="H34" s="24" t="n">
        <v>0</v>
      </c>
      <c r="I34" s="24"/>
      <c r="J34" s="24"/>
      <c r="K34" s="24"/>
      <c r="L34" s="24"/>
      <c r="M34" s="24"/>
      <c r="N34" s="24"/>
      <c r="O34" s="24"/>
      <c r="P34" s="24"/>
      <c r="Q34" s="24"/>
      <c r="R34" s="24"/>
      <c r="S34" s="24"/>
      <c r="T34" s="24"/>
      <c r="U34" s="24"/>
      <c r="V34" s="165"/>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row>
    <row r="35" customFormat="false" ht="16.5" hidden="false" customHeight="false" outlineLevel="0" collapsed="false">
      <c r="A35" s="132" t="s">
        <v>205</v>
      </c>
      <c r="B35" s="47" t="s">
        <v>1221</v>
      </c>
      <c r="C35" s="20" t="s">
        <v>77</v>
      </c>
      <c r="D35" s="49"/>
      <c r="F35" s="49"/>
      <c r="H35" s="22" t="n">
        <v>26400000000</v>
      </c>
      <c r="I35" s="24" t="n">
        <v>30300000000</v>
      </c>
      <c r="J35" s="24" t="n">
        <v>39500000000</v>
      </c>
      <c r="K35" s="24" t="n">
        <v>46700000000</v>
      </c>
      <c r="L35" s="24"/>
      <c r="M35" s="24" t="n">
        <v>98287965000</v>
      </c>
      <c r="N35" s="24" t="n">
        <v>101400000000</v>
      </c>
      <c r="O35" s="24" t="n">
        <v>140000000000</v>
      </c>
      <c r="P35" s="16" t="n">
        <v>163200000000</v>
      </c>
      <c r="Q35" s="16" t="n">
        <v>183500000000</v>
      </c>
      <c r="R35" s="16" t="n">
        <v>211600000000</v>
      </c>
      <c r="S35" s="16" t="n">
        <v>206200000000</v>
      </c>
      <c r="T35" s="16" t="n">
        <v>248500000000</v>
      </c>
      <c r="U35" s="16" t="n">
        <v>251200000000</v>
      </c>
      <c r="V35" s="16" t="n">
        <v>259500000000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row>
    <row r="36" customFormat="false" ht="15" hidden="false" customHeight="false" outlineLevel="0" collapsed="false">
      <c r="A36" s="26" t="s">
        <v>363</v>
      </c>
      <c r="B36" s="134" t="s">
        <v>1222</v>
      </c>
      <c r="C36" s="20" t="s">
        <v>77</v>
      </c>
      <c r="D36" s="19"/>
      <c r="F36" s="49"/>
      <c r="H36" s="22"/>
      <c r="I36" s="22"/>
      <c r="J36" s="22"/>
      <c r="K36" s="22"/>
      <c r="L36" s="24" t="n">
        <v>199026720000</v>
      </c>
      <c r="M36" s="24"/>
      <c r="N36" s="24"/>
      <c r="O36" s="24"/>
      <c r="P36" s="24"/>
      <c r="Q36" s="24"/>
      <c r="R36" s="24"/>
      <c r="S36" s="24"/>
      <c r="T36" s="24"/>
      <c r="U36" s="24"/>
      <c r="V36" s="165"/>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row>
    <row r="37" customFormat="false" ht="15" hidden="false" customHeight="false" outlineLevel="0" collapsed="false">
      <c r="B37" s="156" t="s">
        <v>1223</v>
      </c>
      <c r="C37" s="19"/>
      <c r="D37" s="19"/>
      <c r="F37" s="49"/>
      <c r="H37" s="22"/>
      <c r="I37" s="22"/>
      <c r="J37" s="22"/>
      <c r="K37" s="22"/>
      <c r="L37" s="24"/>
      <c r="M37" s="24"/>
      <c r="N37" s="24"/>
      <c r="O37" s="24"/>
      <c r="P37" s="24"/>
      <c r="Q37" s="24"/>
      <c r="R37" s="24"/>
      <c r="S37" s="24"/>
      <c r="T37" s="24"/>
      <c r="U37" s="24"/>
      <c r="V37" s="165"/>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row>
    <row r="38" customFormat="false" ht="16.5" hidden="false" customHeight="false" outlineLevel="0" collapsed="false">
      <c r="A38" s="26" t="s">
        <v>86</v>
      </c>
      <c r="B38" s="47" t="s">
        <v>87</v>
      </c>
      <c r="C38" s="20" t="s">
        <v>77</v>
      </c>
      <c r="D38" s="49"/>
      <c r="F38" s="49"/>
      <c r="H38" s="24" t="n">
        <v>24500000000</v>
      </c>
      <c r="I38" s="24" t="n">
        <v>32000000000</v>
      </c>
      <c r="J38" s="24" t="n">
        <v>24300000000</v>
      </c>
      <c r="K38" s="24" t="n">
        <v>29900000000</v>
      </c>
      <c r="L38" s="24"/>
      <c r="M38" s="24" t="n">
        <v>26210124000</v>
      </c>
      <c r="N38" s="24" t="n">
        <v>14900000000</v>
      </c>
      <c r="O38" s="24" t="n">
        <v>25500000000</v>
      </c>
      <c r="P38" s="16" t="n">
        <v>26700000000</v>
      </c>
      <c r="Q38" s="16" t="n">
        <v>29600000000</v>
      </c>
      <c r="R38" s="16" t="n">
        <v>33700000000</v>
      </c>
      <c r="S38" s="16" t="n">
        <v>52600000000</v>
      </c>
      <c r="T38" s="16" t="n">
        <v>59300000000</v>
      </c>
      <c r="U38" s="16" t="n">
        <v>56400000000</v>
      </c>
      <c r="V38" s="16" t="n">
        <v>62300000000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row>
    <row r="39" customFormat="false" ht="16.5" hidden="false" customHeight="false" outlineLevel="0" collapsed="false">
      <c r="A39" s="0" t="s">
        <v>199</v>
      </c>
      <c r="B39" s="190" t="s">
        <v>1224</v>
      </c>
      <c r="C39" s="49" t="s">
        <v>201</v>
      </c>
      <c r="D39" s="49"/>
      <c r="F39" s="49"/>
      <c r="H39" s="24" t="n">
        <v>14000000000</v>
      </c>
      <c r="I39" s="24" t="n">
        <v>19400000000</v>
      </c>
      <c r="J39" s="24" t="n">
        <v>12600000000</v>
      </c>
      <c r="K39" s="24" t="n">
        <v>18200000000</v>
      </c>
      <c r="L39" s="24"/>
      <c r="M39" s="24" t="n">
        <v>15289239000</v>
      </c>
      <c r="N39" s="24" t="n">
        <v>13400000000</v>
      </c>
      <c r="O39" s="24" t="n">
        <v>22000000000</v>
      </c>
      <c r="P39" s="16" t="n">
        <v>23300000000</v>
      </c>
      <c r="Q39" s="16" t="n">
        <v>25200000000</v>
      </c>
      <c r="R39" s="16" t="n">
        <v>30400000000</v>
      </c>
      <c r="S39" s="16" t="n">
        <v>44300000000</v>
      </c>
      <c r="T39" s="16" t="n">
        <v>52700000000</v>
      </c>
      <c r="U39" s="16" t="n">
        <v>49400000000</v>
      </c>
      <c r="V39" s="16" t="n">
        <v>55100000000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row>
    <row r="40" customFormat="false" ht="15" hidden="false" customHeight="false" outlineLevel="0" collapsed="false">
      <c r="A40" s="0" t="s">
        <v>548</v>
      </c>
      <c r="B40" s="191" t="s">
        <v>202</v>
      </c>
      <c r="C40" s="49" t="s">
        <v>201</v>
      </c>
      <c r="D40" s="49"/>
      <c r="F40" s="49"/>
      <c r="H40" s="24" t="n">
        <v>10500000000</v>
      </c>
      <c r="I40" s="24" t="n">
        <v>12600000000</v>
      </c>
      <c r="J40" s="24" t="n">
        <v>11800000000</v>
      </c>
      <c r="K40" s="24" t="n">
        <v>11700000000</v>
      </c>
      <c r="L40" s="24"/>
      <c r="M40" s="336" t="n">
        <f aca="false">M38-M39</f>
        <v>10920885000</v>
      </c>
      <c r="N40" s="336" t="n">
        <f aca="false">N38-N39</f>
        <v>1500000000</v>
      </c>
      <c r="O40" s="336" t="n">
        <f aca="false">O38-O39</f>
        <v>3500000000</v>
      </c>
      <c r="P40" s="336" t="n">
        <f aca="false">P38-P39</f>
        <v>3400000000</v>
      </c>
      <c r="Q40" s="336" t="n">
        <f aca="false">Q38-Q39</f>
        <v>4400000000</v>
      </c>
      <c r="R40" s="336" t="n">
        <f aca="false">R38-R39</f>
        <v>3300000000</v>
      </c>
      <c r="S40" s="336" t="n">
        <f aca="false">S38-S39</f>
        <v>8300000000</v>
      </c>
      <c r="T40" s="336" t="n">
        <f aca="false">T38-T39</f>
        <v>6600000000</v>
      </c>
      <c r="U40" s="336" t="n">
        <f aca="false">U38-U39</f>
        <v>7000000000</v>
      </c>
      <c r="V40" s="336" t="n">
        <f aca="false">V38-V39</f>
        <v>7200000000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row>
    <row r="41" customFormat="false" ht="16.5" hidden="false" customHeight="false" outlineLevel="0" collapsed="false">
      <c r="A41" s="26" t="s">
        <v>363</v>
      </c>
      <c r="B41" s="47" t="s">
        <v>943</v>
      </c>
      <c r="C41" s="20" t="s">
        <v>77</v>
      </c>
      <c r="D41" s="49"/>
      <c r="F41" s="49"/>
      <c r="H41" s="22" t="n">
        <v>0</v>
      </c>
      <c r="I41" s="22"/>
      <c r="J41" s="22"/>
      <c r="K41" s="22"/>
      <c r="L41" s="22"/>
      <c r="M41" s="24" t="n">
        <v>126682266000</v>
      </c>
      <c r="N41" s="24" t="n">
        <v>272300000000</v>
      </c>
      <c r="O41" s="24" t="n">
        <v>182600000000</v>
      </c>
      <c r="P41" s="16" t="n">
        <v>210400000000</v>
      </c>
      <c r="Q41" s="16" t="n">
        <v>159200000000</v>
      </c>
      <c r="R41" s="16" t="n">
        <v>222900000000</v>
      </c>
      <c r="S41" s="16" t="n">
        <v>276300000000</v>
      </c>
      <c r="T41" s="16" t="n">
        <v>208200000000</v>
      </c>
      <c r="U41" s="16" t="n">
        <v>244700000000</v>
      </c>
      <c r="V41" s="16" t="n">
        <v>269700000000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row>
    <row r="42" customFormat="false" ht="15" hidden="false" customHeight="false" outlineLevel="0" collapsed="false">
      <c r="A42" s="49" t="s">
        <v>544</v>
      </c>
      <c r="B42" s="49" t="s">
        <v>1225</v>
      </c>
      <c r="C42" s="20" t="s">
        <v>72</v>
      </c>
      <c r="D42" s="49"/>
      <c r="F42" s="49"/>
      <c r="H42" s="24" t="n">
        <f aca="false">H43+H44+H45</f>
        <v>10700000000</v>
      </c>
      <c r="I42" s="24" t="n">
        <f aca="false">I43+I44+I45</f>
        <v>33200000000</v>
      </c>
      <c r="J42" s="24" t="n">
        <f aca="false">J43+J44+J45</f>
        <v>23500000000</v>
      </c>
      <c r="K42" s="24" t="n">
        <f aca="false">K43+K44+K45</f>
        <v>12200000000</v>
      </c>
      <c r="L42" s="24" t="n">
        <f aca="false">L43+L44+L45</f>
        <v>156180690000</v>
      </c>
      <c r="M42" s="24" t="n">
        <f aca="false">M43+M44+M45</f>
        <v>0</v>
      </c>
      <c r="N42" s="24" t="n">
        <f aca="false">N43+N44+N45</f>
        <v>0</v>
      </c>
      <c r="O42" s="24" t="n">
        <f aca="false">O43+O44+O45</f>
        <v>0</v>
      </c>
      <c r="P42" s="24" t="n">
        <f aca="false">(P43+P44+P45)*1000000000</f>
        <v>0</v>
      </c>
      <c r="Q42" s="24" t="n">
        <f aca="false">(Q43+Q44+Q45)*1000000000</f>
        <v>0</v>
      </c>
      <c r="R42" s="24" t="n">
        <f aca="false">(R43+R44+R45)*1000000000</f>
        <v>0</v>
      </c>
      <c r="S42" s="24" t="n">
        <f aca="false">(S43+S44+S45)*1000000000</f>
        <v>0</v>
      </c>
      <c r="T42" s="24" t="n">
        <f aca="false">(T43+T44+T45)*1000000000</f>
        <v>0</v>
      </c>
      <c r="U42" s="24" t="n">
        <f aca="false">(U43+U44+U45)*1000000000</f>
        <v>0</v>
      </c>
      <c r="V42" s="165" t="n">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row>
    <row r="43" customFormat="false" ht="15" hidden="false" customHeight="false" outlineLevel="0" collapsed="false">
      <c r="A43" s="47" t="s">
        <v>1226</v>
      </c>
      <c r="B43" s="47" t="s">
        <v>1227</v>
      </c>
      <c r="C43" s="49" t="s">
        <v>374</v>
      </c>
      <c r="D43" s="49"/>
      <c r="F43" s="49"/>
      <c r="H43" s="24" t="n">
        <v>7400000000</v>
      </c>
      <c r="I43" s="24" t="n">
        <v>8700000000</v>
      </c>
      <c r="J43" s="24" t="n">
        <v>23500000000</v>
      </c>
      <c r="K43" s="24" t="n">
        <v>12200000000</v>
      </c>
      <c r="L43" s="24"/>
      <c r="M43" s="24"/>
      <c r="N43" s="24"/>
      <c r="O43" s="24"/>
      <c r="P43" s="24"/>
      <c r="Q43" s="24"/>
      <c r="R43" s="24"/>
      <c r="S43" s="24"/>
      <c r="T43" s="24"/>
      <c r="U43" s="24"/>
      <c r="V43" s="165"/>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row>
    <row r="44" customFormat="false" ht="15" hidden="false" customHeight="false" outlineLevel="0" collapsed="false">
      <c r="A44" s="47" t="s">
        <v>1228</v>
      </c>
      <c r="B44" s="47" t="s">
        <v>1228</v>
      </c>
      <c r="C44" s="49" t="s">
        <v>374</v>
      </c>
      <c r="D44" s="49"/>
      <c r="F44" s="49"/>
      <c r="H44" s="24" t="n">
        <v>3300000000</v>
      </c>
      <c r="I44" s="24" t="n">
        <v>24500000000</v>
      </c>
      <c r="J44" s="24" t="n">
        <v>0</v>
      </c>
      <c r="K44" s="24" t="n">
        <v>0</v>
      </c>
      <c r="L44" s="24"/>
      <c r="M44" s="24"/>
      <c r="N44" s="24"/>
      <c r="O44" s="24"/>
      <c r="P44" s="24"/>
      <c r="Q44" s="24"/>
      <c r="R44" s="24"/>
      <c r="S44" s="24"/>
      <c r="T44" s="24"/>
      <c r="U44" s="24"/>
      <c r="V44" s="165"/>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row>
    <row r="45" customFormat="false" ht="15" hidden="false" customHeight="false" outlineLevel="0" collapsed="false">
      <c r="A45" s="27" t="s">
        <v>1229</v>
      </c>
      <c r="B45" s="134" t="s">
        <v>1230</v>
      </c>
      <c r="C45" s="49" t="s">
        <v>374</v>
      </c>
      <c r="D45" s="19"/>
      <c r="F45" s="49"/>
      <c r="H45" s="22" t="n">
        <v>0</v>
      </c>
      <c r="I45" s="22"/>
      <c r="J45" s="22"/>
      <c r="K45" s="22"/>
      <c r="L45" s="24" t="n">
        <v>156180690000</v>
      </c>
      <c r="M45" s="24"/>
      <c r="N45" s="24"/>
      <c r="O45" s="24"/>
      <c r="P45" s="24"/>
      <c r="Q45" s="24"/>
      <c r="R45" s="24"/>
      <c r="S45" s="24"/>
      <c r="T45" s="24"/>
      <c r="U45" s="24"/>
      <c r="V45" s="165"/>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row>
    <row r="46" customFormat="false" ht="15" hidden="false" customHeight="false" outlineLevel="0" collapsed="false">
      <c r="B46" s="338" t="s">
        <v>1223</v>
      </c>
      <c r="C46" s="19"/>
      <c r="D46" s="19"/>
      <c r="F46" s="49"/>
      <c r="H46" s="22" t="n">
        <v>0</v>
      </c>
      <c r="I46" s="22"/>
      <c r="J46" s="22"/>
      <c r="K46" s="22"/>
      <c r="L46" s="24" t="n">
        <v>0</v>
      </c>
      <c r="M46" s="24"/>
      <c r="N46" s="24"/>
      <c r="O46" s="24"/>
      <c r="P46" s="24"/>
      <c r="Q46" s="24"/>
      <c r="R46" s="24"/>
      <c r="S46" s="24"/>
      <c r="T46" s="24"/>
      <c r="U46" s="24"/>
      <c r="V46" s="165"/>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row>
    <row r="47" customFormat="false" ht="15" hidden="false" customHeight="false" outlineLevel="0" collapsed="false">
      <c r="B47" s="107" t="s">
        <v>1231</v>
      </c>
      <c r="C47" s="19"/>
      <c r="D47" s="19"/>
      <c r="F47" s="49"/>
      <c r="H47" s="22" t="n">
        <v>0</v>
      </c>
      <c r="I47" s="22"/>
      <c r="J47" s="22"/>
      <c r="K47" s="22"/>
      <c r="L47" s="24" t="n">
        <v>269515350000</v>
      </c>
      <c r="M47" s="24"/>
      <c r="N47" s="24"/>
      <c r="O47" s="24"/>
      <c r="P47" s="24"/>
      <c r="Q47" s="24"/>
      <c r="R47" s="24"/>
      <c r="S47" s="24"/>
      <c r="T47" s="24"/>
      <c r="U47" s="24"/>
      <c r="V47" s="165"/>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row>
    <row r="48" customFormat="false" ht="15" hidden="false" customHeight="false" outlineLevel="0" collapsed="false">
      <c r="B48" s="338" t="s">
        <v>1232</v>
      </c>
      <c r="C48" s="19"/>
      <c r="D48" s="19"/>
      <c r="F48" s="49"/>
      <c r="H48" s="22" t="n">
        <v>0</v>
      </c>
      <c r="I48" s="22"/>
      <c r="J48" s="22"/>
      <c r="K48" s="22"/>
      <c r="L48" s="24" t="n">
        <v>0</v>
      </c>
      <c r="M48" s="24"/>
      <c r="N48" s="24"/>
      <c r="O48" s="24"/>
      <c r="P48" s="24"/>
      <c r="Q48" s="24"/>
      <c r="R48" s="24"/>
      <c r="S48" s="24"/>
      <c r="T48" s="24"/>
      <c r="U48" s="24"/>
      <c r="V48" s="165"/>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row>
    <row r="49" customFormat="false" ht="15" hidden="false" customHeight="false" outlineLevel="0" collapsed="false">
      <c r="B49" s="306" t="s">
        <v>1233</v>
      </c>
      <c r="C49" s="49"/>
      <c r="D49" s="49"/>
      <c r="F49" s="49"/>
      <c r="H49" s="22" t="n">
        <v>0</v>
      </c>
      <c r="I49" s="22"/>
      <c r="J49" s="22"/>
      <c r="K49" s="22"/>
      <c r="L49" s="22"/>
      <c r="M49" s="24" t="n">
        <v>0</v>
      </c>
      <c r="N49" s="24" t="n">
        <v>41100000000</v>
      </c>
      <c r="O49" s="24" t="n">
        <v>8600000000</v>
      </c>
      <c r="P49" s="24" t="n">
        <v>11300000000</v>
      </c>
      <c r="Q49" s="24" t="n">
        <v>9100000000</v>
      </c>
      <c r="R49" s="24" t="n">
        <v>29700000000</v>
      </c>
      <c r="S49" s="24" t="n">
        <v>32000000000</v>
      </c>
      <c r="T49" s="24" t="n">
        <v>10000000000</v>
      </c>
      <c r="U49" s="24" t="n">
        <v>15000000000</v>
      </c>
      <c r="V49" s="165"/>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row>
    <row r="50" customFormat="false" ht="16.5" hidden="false" customHeight="false" outlineLevel="0" collapsed="false">
      <c r="A50" s="18" t="s">
        <v>227</v>
      </c>
      <c r="B50" s="47" t="s">
        <v>1096</v>
      </c>
      <c r="C50" s="20" t="s">
        <v>72</v>
      </c>
      <c r="D50" s="49"/>
      <c r="F50" s="49"/>
      <c r="H50" s="24" t="n">
        <v>119900000000</v>
      </c>
      <c r="I50" s="24" t="n">
        <v>84000000000</v>
      </c>
      <c r="J50" s="24" t="n">
        <v>116800000000</v>
      </c>
      <c r="K50" s="24" t="n">
        <v>134800000000</v>
      </c>
      <c r="L50" s="24" t="n">
        <v>269515350000</v>
      </c>
      <c r="M50" s="24" t="n">
        <v>270837948000</v>
      </c>
      <c r="N50" s="24" t="n">
        <v>298900000000</v>
      </c>
      <c r="O50" s="24" t="n">
        <v>463200000000</v>
      </c>
      <c r="P50" s="16" t="n">
        <v>477600000000</v>
      </c>
      <c r="Q50" s="16" t="n">
        <v>539500000000</v>
      </c>
      <c r="R50" s="16" t="n">
        <v>545000000000</v>
      </c>
      <c r="S50" s="16" t="n">
        <v>577900000000</v>
      </c>
      <c r="T50" s="16" t="n">
        <v>640900000000</v>
      </c>
      <c r="U50" s="16" t="n">
        <v>750500000000</v>
      </c>
      <c r="V50" s="16" t="n">
        <v>835000000000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row>
    <row r="51" customFormat="false" ht="16.5" hidden="false" customHeight="false" outlineLevel="0" collapsed="false">
      <c r="A51" s="26" t="s">
        <v>229</v>
      </c>
      <c r="B51" s="190" t="s">
        <v>1233</v>
      </c>
      <c r="C51" s="20" t="s">
        <v>91</v>
      </c>
      <c r="D51" s="49"/>
      <c r="F51" s="49"/>
      <c r="H51" s="24" t="n">
        <v>36200000000</v>
      </c>
      <c r="I51" s="24" t="n">
        <v>19500000000</v>
      </c>
      <c r="J51" s="24" t="n">
        <v>35300000000</v>
      </c>
      <c r="K51" s="24" t="n">
        <v>28900000000</v>
      </c>
      <c r="L51" s="22"/>
      <c r="M51" s="24" t="n">
        <v>56788602000</v>
      </c>
      <c r="N51" s="24" t="n">
        <v>50600000000</v>
      </c>
      <c r="O51" s="24" t="n">
        <v>104700000000</v>
      </c>
      <c r="P51" s="16" t="n">
        <v>91100000000</v>
      </c>
      <c r="Q51" s="16" t="n">
        <v>94300000000</v>
      </c>
      <c r="R51" s="16" t="n">
        <v>102700000000</v>
      </c>
      <c r="S51" s="16" t="n">
        <v>97100000000</v>
      </c>
      <c r="T51" s="16" t="n">
        <v>134300000000</v>
      </c>
      <c r="U51" s="16" t="n">
        <v>172700000000</v>
      </c>
      <c r="V51" s="16" t="n">
        <v>190700000000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row>
    <row r="52" customFormat="false" ht="16.5" hidden="false" customHeight="false" outlineLevel="0" collapsed="false">
      <c r="A52" s="26" t="s">
        <v>367</v>
      </c>
      <c r="B52" s="191" t="s">
        <v>1234</v>
      </c>
      <c r="C52" s="20" t="s">
        <v>91</v>
      </c>
      <c r="D52" s="49"/>
      <c r="F52" s="49"/>
      <c r="H52" s="24" t="n">
        <v>83700000000</v>
      </c>
      <c r="I52" s="24" t="n">
        <v>64500000000</v>
      </c>
      <c r="J52" s="24" t="n">
        <v>81500000000</v>
      </c>
      <c r="K52" s="24" t="n">
        <v>105900000000</v>
      </c>
      <c r="L52" s="22" t="n">
        <v>0</v>
      </c>
      <c r="M52" s="24" t="n">
        <v>0</v>
      </c>
      <c r="N52" s="24" t="n">
        <v>0</v>
      </c>
      <c r="O52" s="24" t="n">
        <v>0</v>
      </c>
      <c r="P52" s="16" t="n">
        <f aca="false">P50-P51</f>
        <v>386500000000</v>
      </c>
      <c r="Q52" s="16" t="n">
        <f aca="false">Q50-Q51</f>
        <v>445200000000</v>
      </c>
      <c r="R52" s="16" t="n">
        <f aca="false">R50-R51</f>
        <v>442300000000</v>
      </c>
      <c r="S52" s="16" t="n">
        <f aca="false">S50-S51</f>
        <v>480800000000</v>
      </c>
      <c r="T52" s="16" t="n">
        <f aca="false">T50-T51</f>
        <v>506600000000</v>
      </c>
      <c r="U52" s="16" t="n">
        <f aca="false">U50-U51</f>
        <v>577800000000</v>
      </c>
      <c r="V52" s="16" t="n">
        <f aca="false">V50-V51</f>
        <v>644300000000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row>
    <row r="53" customFormat="false" ht="15" hidden="false" customHeight="false" outlineLevel="0" collapsed="false">
      <c r="A53" s="49" t="s">
        <v>234</v>
      </c>
      <c r="B53" s="49" t="s">
        <v>553</v>
      </c>
      <c r="C53" s="20" t="s">
        <v>72</v>
      </c>
      <c r="D53" s="49"/>
      <c r="F53" s="49"/>
      <c r="H53" s="24" t="n">
        <v>-2600000000</v>
      </c>
      <c r="I53" s="24" t="n">
        <v>-1400000000</v>
      </c>
      <c r="J53" s="24" t="n">
        <v>-800000000</v>
      </c>
      <c r="K53" s="24" t="n">
        <v>-300000000</v>
      </c>
      <c r="L53" s="22"/>
      <c r="M53" s="24"/>
      <c r="N53" s="24"/>
      <c r="O53" s="24"/>
      <c r="P53" s="24"/>
      <c r="Q53" s="24"/>
      <c r="R53" s="24"/>
      <c r="S53" s="24"/>
      <c r="T53" s="24"/>
      <c r="U53" s="24"/>
      <c r="V53" s="165"/>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row>
    <row r="54" s="38" customFormat="true" ht="16.5" hidden="false" customHeight="false" outlineLevel="0" collapsed="false">
      <c r="B54" s="49" t="s">
        <v>1235</v>
      </c>
      <c r="C54" s="49"/>
      <c r="D54" s="49"/>
      <c r="E54" s="49"/>
      <c r="F54" s="49"/>
      <c r="H54" s="24" t="n">
        <v>-2600000000</v>
      </c>
      <c r="I54" s="24" t="n">
        <v>-1400000000</v>
      </c>
      <c r="J54" s="24" t="n">
        <v>-800000000</v>
      </c>
      <c r="K54" s="24" t="n">
        <v>-300000000</v>
      </c>
      <c r="L54" s="22"/>
      <c r="M54" s="24" t="n">
        <v>-109208850000</v>
      </c>
      <c r="N54" s="24" t="n">
        <v>-91000000000</v>
      </c>
      <c r="O54" s="24" t="n">
        <v>-117400000000</v>
      </c>
      <c r="P54" s="16" t="n">
        <v>-132900000000</v>
      </c>
      <c r="Q54" s="16" t="n">
        <v>-70200000000</v>
      </c>
      <c r="R54" s="16" t="n">
        <v>-165000000000</v>
      </c>
      <c r="S54" s="16" t="n">
        <v>-123000000000</v>
      </c>
      <c r="T54" s="16" t="n">
        <v>-94100000000</v>
      </c>
      <c r="U54" s="16" t="n">
        <v>-103200000000</v>
      </c>
      <c r="V54" s="16" t="n">
        <v>-112400000000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row>
    <row r="55" customFormat="false" ht="16.5" hidden="false" customHeight="false" outlineLevel="0" collapsed="false">
      <c r="B55" s="49" t="s">
        <v>1236</v>
      </c>
      <c r="C55" s="49"/>
      <c r="D55" s="49"/>
      <c r="E55" s="49"/>
      <c r="F55" s="49"/>
      <c r="H55" s="24" t="n">
        <v>-9800000000</v>
      </c>
      <c r="I55" s="22" t="n">
        <v>-10600000000</v>
      </c>
      <c r="J55" s="22" t="n">
        <v>0</v>
      </c>
      <c r="K55" s="22" t="n">
        <v>0</v>
      </c>
      <c r="L55" s="22"/>
      <c r="M55" s="22"/>
      <c r="N55" s="24" t="n">
        <v>8900000000</v>
      </c>
      <c r="O55" s="24" t="n">
        <v>17000000000</v>
      </c>
      <c r="P55" s="16" t="n">
        <v>-600000000</v>
      </c>
      <c r="Q55" s="16" t="n">
        <v>71800000000</v>
      </c>
      <c r="R55" s="16" t="n">
        <v>15300000000</v>
      </c>
      <c r="S55" s="16" t="n">
        <v>0</v>
      </c>
      <c r="T55" s="16" t="n">
        <v>0</v>
      </c>
      <c r="U55" s="16" t="n">
        <v>0</v>
      </c>
      <c r="V55" s="16"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row>
    <row r="56" customFormat="false" ht="15" hidden="false" customHeight="false" outlineLevel="0" collapsed="false">
      <c r="B56" s="107" t="s">
        <v>1237</v>
      </c>
      <c r="C56" s="19"/>
      <c r="D56" s="19"/>
      <c r="E56" s="49"/>
      <c r="F56" s="49"/>
      <c r="H56" s="24" t="n">
        <v>-144300000000</v>
      </c>
      <c r="I56" s="24" t="n">
        <v>-144300000000</v>
      </c>
      <c r="J56" s="24" t="n">
        <v>-182200000000</v>
      </c>
      <c r="K56" s="24" t="n">
        <v>-210400000000</v>
      </c>
      <c r="L56" s="24" t="n">
        <v>-527973660000</v>
      </c>
      <c r="M56" s="22"/>
      <c r="N56" s="22"/>
      <c r="O56" s="22"/>
      <c r="P56" s="22"/>
      <c r="Q56" s="22"/>
      <c r="R56" s="22"/>
      <c r="S56" s="22"/>
      <c r="T56" s="22"/>
      <c r="U56" s="22"/>
      <c r="V56" s="165"/>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row>
    <row r="57" customFormat="false" ht="15" hidden="false" customHeight="false" outlineLevel="0" collapsed="false">
      <c r="B57" s="107" t="s">
        <v>1238</v>
      </c>
      <c r="C57" s="19"/>
      <c r="D57" s="19"/>
      <c r="E57" s="49"/>
      <c r="F57" s="49"/>
      <c r="H57" s="24" t="n">
        <v>-35900000000</v>
      </c>
      <c r="I57" s="24" t="n">
        <v>-54100000000</v>
      </c>
      <c r="J57" s="24" t="n">
        <v>-17100000000</v>
      </c>
      <c r="K57" s="24" t="n">
        <v>5700000000</v>
      </c>
      <c r="L57" s="24" t="n">
        <v>-33171120000</v>
      </c>
      <c r="M57" s="22"/>
      <c r="N57" s="22"/>
      <c r="O57" s="22"/>
      <c r="P57" s="22"/>
      <c r="Q57" s="22"/>
      <c r="R57" s="22"/>
      <c r="S57" s="22"/>
      <c r="T57" s="22"/>
      <c r="U57" s="22"/>
      <c r="V57" s="165"/>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row>
    <row r="58" customFormat="false" ht="15" hidden="false" customHeight="false" outlineLevel="0" collapsed="false">
      <c r="B58" s="107" t="s">
        <v>1239</v>
      </c>
      <c r="C58" s="19"/>
      <c r="D58" s="19"/>
      <c r="E58" s="49"/>
      <c r="F58" s="49"/>
      <c r="H58" s="24" t="n">
        <v>-58500000000</v>
      </c>
      <c r="I58" s="24" t="n">
        <v>-10200000000</v>
      </c>
      <c r="J58" s="24" t="n">
        <v>-13700000000</v>
      </c>
      <c r="K58" s="24" t="n">
        <v>-21900000000</v>
      </c>
      <c r="L58" s="24" t="n">
        <v>-11057040000</v>
      </c>
      <c r="M58" s="22"/>
      <c r="N58" s="22"/>
      <c r="O58" s="22"/>
      <c r="P58" s="22"/>
      <c r="Q58" s="22"/>
      <c r="R58" s="22"/>
      <c r="S58" s="22"/>
      <c r="T58" s="22"/>
      <c r="U58" s="22"/>
      <c r="V58" s="165"/>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row>
    <row r="59" customFormat="false" ht="15" hidden="false" customHeight="false" outlineLevel="0" collapsed="false">
      <c r="B59" s="107" t="s">
        <v>1240</v>
      </c>
      <c r="C59" s="19"/>
      <c r="D59" s="19"/>
      <c r="E59" s="49"/>
      <c r="F59" s="49"/>
      <c r="H59" s="24" t="n">
        <v>-49000000000</v>
      </c>
      <c r="I59" s="24" t="n">
        <v>-10100000000</v>
      </c>
      <c r="J59" s="24" t="n">
        <v>-1800000000</v>
      </c>
      <c r="K59" s="24" t="n">
        <v>-400000000</v>
      </c>
      <c r="L59" s="24" t="s">
        <v>1174</v>
      </c>
      <c r="M59" s="24" t="s">
        <v>1174</v>
      </c>
      <c r="N59" s="24" t="s">
        <v>1174</v>
      </c>
      <c r="O59" s="24" t="s">
        <v>1174</v>
      </c>
      <c r="P59" s="24" t="s">
        <v>1174</v>
      </c>
      <c r="Q59" s="24" t="s">
        <v>1174</v>
      </c>
      <c r="R59" s="24" t="s">
        <v>1174</v>
      </c>
      <c r="S59" s="24" t="s">
        <v>1174</v>
      </c>
      <c r="T59" s="24" t="s">
        <v>1174</v>
      </c>
      <c r="U59" s="24" t="s">
        <v>1174</v>
      </c>
      <c r="V59" s="165"/>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row>
    <row r="60" customFormat="false" ht="15" hidden="false" customHeight="false" outlineLevel="0" collapsed="false">
      <c r="B60" s="107" t="s">
        <v>199</v>
      </c>
      <c r="C60" s="107"/>
      <c r="D60" s="19"/>
      <c r="E60" s="49"/>
      <c r="F60" s="49"/>
      <c r="H60" s="24" t="n">
        <v>-9500000000</v>
      </c>
      <c r="I60" s="24" t="n">
        <v>-100000000</v>
      </c>
      <c r="J60" s="24" t="n">
        <v>-11900000000</v>
      </c>
      <c r="K60" s="24" t="n">
        <v>-21500000000</v>
      </c>
      <c r="L60" s="24"/>
      <c r="M60" s="24"/>
      <c r="N60" s="24"/>
      <c r="O60" s="24"/>
      <c r="P60" s="24"/>
      <c r="Q60" s="24"/>
      <c r="R60" s="24"/>
      <c r="S60" s="24"/>
      <c r="T60" s="24"/>
      <c r="U60" s="24"/>
      <c r="V60" s="165"/>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row>
    <row r="61" customFormat="false" ht="15" hidden="false" customHeight="false" outlineLevel="0" collapsed="false">
      <c r="B61" s="107" t="s">
        <v>385</v>
      </c>
      <c r="C61" s="19"/>
      <c r="D61" s="19"/>
      <c r="E61" s="49"/>
      <c r="F61" s="49"/>
      <c r="H61" s="24" t="n">
        <v>-202700000000</v>
      </c>
      <c r="I61" s="24" t="n">
        <v>-154500000000</v>
      </c>
      <c r="J61" s="24" t="n">
        <v>-195900000000</v>
      </c>
      <c r="K61" s="24" t="n">
        <v>-232300000000</v>
      </c>
      <c r="L61" s="24" t="n">
        <v>-539030700000</v>
      </c>
      <c r="M61" s="22"/>
      <c r="N61" s="22"/>
      <c r="O61" s="22"/>
      <c r="P61" s="22"/>
      <c r="Q61" s="22"/>
      <c r="R61" s="22"/>
      <c r="S61" s="22"/>
      <c r="T61" s="22"/>
      <c r="U61" s="22"/>
      <c r="V61" s="165"/>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row>
    <row r="62" customFormat="false" ht="15" hidden="false" customHeight="false" outlineLevel="0" collapsed="false">
      <c r="B62" s="107" t="s">
        <v>1238</v>
      </c>
      <c r="C62" s="19"/>
      <c r="D62" s="19"/>
      <c r="E62" s="49"/>
      <c r="F62" s="49"/>
      <c r="H62" s="24" t="n">
        <v>-94300000000</v>
      </c>
      <c r="I62" s="24" t="n">
        <v>-64300000000</v>
      </c>
      <c r="J62" s="24" t="n">
        <v>-30800000000</v>
      </c>
      <c r="K62" s="24" t="n">
        <v>-16300000000</v>
      </c>
      <c r="L62" s="24" t="n">
        <v>-44228160000</v>
      </c>
      <c r="M62" s="22"/>
      <c r="N62" s="22"/>
      <c r="O62" s="22"/>
      <c r="P62" s="22"/>
      <c r="Q62" s="22"/>
      <c r="R62" s="22"/>
      <c r="S62" s="22"/>
      <c r="T62" s="22"/>
      <c r="U62" s="22"/>
      <c r="V62" s="165"/>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row>
    <row r="63" s="17" customFormat="true" ht="15" hidden="false" customHeight="false" outlineLevel="0" collapsed="false">
      <c r="A63" s="51" t="s">
        <v>110</v>
      </c>
      <c r="B63" s="51" t="s">
        <v>1241</v>
      </c>
      <c r="C63" s="51" t="s">
        <v>34</v>
      </c>
      <c r="D63" s="51"/>
      <c r="E63" s="335"/>
      <c r="F63" s="335"/>
      <c r="H63" s="42" t="n">
        <f aca="false">H64-H65</f>
        <v>104100000000</v>
      </c>
      <c r="I63" s="42" t="n">
        <f aca="false">I64-I65</f>
        <v>64400000000</v>
      </c>
      <c r="J63" s="42" t="n">
        <f aca="false">J64-J65</f>
        <v>30800000000</v>
      </c>
      <c r="K63" s="42" t="n">
        <f aca="false">K64-K65</f>
        <v>16200000000</v>
      </c>
      <c r="L63" s="336" t="n">
        <f aca="false">L72+L78+L79</f>
        <v>4146390000</v>
      </c>
      <c r="M63" s="15" t="n">
        <f aca="false">-(M83-M87)</f>
        <v>82998726000</v>
      </c>
      <c r="N63" s="15" t="n">
        <f aca="false">-(N83-N87)</f>
        <v>82100000000</v>
      </c>
      <c r="O63" s="15" t="n">
        <f aca="false">-(O83-O87)</f>
        <v>100500000000</v>
      </c>
      <c r="P63" s="15" t="n">
        <f aca="false">P72+P79</f>
        <v>133500000000</v>
      </c>
      <c r="Q63" s="15" t="n">
        <f aca="false">Q72+Q79</f>
        <v>-1600000000</v>
      </c>
      <c r="R63" s="15" t="n">
        <f aca="false">R72+R79</f>
        <v>149700000000</v>
      </c>
      <c r="S63" s="15" t="n">
        <f aca="false">S72+S79</f>
        <v>123000000000</v>
      </c>
      <c r="T63" s="15" t="n">
        <f aca="false">T72+T79</f>
        <v>94200000000</v>
      </c>
      <c r="U63" s="15" t="n">
        <f aca="false">U72+U79</f>
        <v>103200000000</v>
      </c>
      <c r="V63" s="15" t="n">
        <f aca="false">V72+V79</f>
        <v>112400000000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row>
    <row r="64" s="38" customFormat="true" ht="15" hidden="false" customHeight="false" outlineLevel="0" collapsed="false">
      <c r="A64" s="19"/>
      <c r="B64" s="19" t="s">
        <v>110</v>
      </c>
      <c r="C64" s="19"/>
      <c r="D64" s="19"/>
      <c r="E64" s="19"/>
      <c r="F64" s="19"/>
      <c r="H64" s="24" t="n">
        <v>212500000000</v>
      </c>
      <c r="I64" s="24" t="n">
        <v>165200000000</v>
      </c>
      <c r="J64" s="24" t="n">
        <v>199800000000</v>
      </c>
      <c r="K64" s="24" t="n">
        <v>237700000000</v>
      </c>
      <c r="L64" s="24" t="n">
        <v>521063010000</v>
      </c>
      <c r="M64" s="22" t="n">
        <f aca="false">M87-M88+M83</f>
        <v>28394301000</v>
      </c>
      <c r="N64" s="22" t="n">
        <f aca="false">N87-N88+N83</f>
        <v>56600000000</v>
      </c>
      <c r="O64" s="22" t="n">
        <f aca="false">O87-O88+O83</f>
        <v>17000000000</v>
      </c>
      <c r="P64" s="22" t="n">
        <f aca="false">P87-P88+P83</f>
        <v>58400000000</v>
      </c>
      <c r="Q64" s="22" t="n">
        <f aca="false">Q87-Q88+Q83</f>
        <v>6100000000</v>
      </c>
      <c r="R64" s="22" t="n">
        <f aca="false">R87-R88+R83</f>
        <v>45700000000</v>
      </c>
      <c r="S64" s="22" t="n">
        <f aca="false">S87-S88+S83</f>
        <v>73100000000</v>
      </c>
      <c r="T64" s="22" t="n">
        <f aca="false">T87-T88+T83</f>
        <v>46300000000</v>
      </c>
      <c r="U64" s="22" t="n">
        <f aca="false">U87-U88+U83</f>
        <v>55500000000</v>
      </c>
      <c r="V64" s="165"/>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row>
    <row r="65" customFormat="false" ht="15" hidden="false" customHeight="false" outlineLevel="0" collapsed="false">
      <c r="B65" s="107" t="s">
        <v>1242</v>
      </c>
      <c r="C65" s="19"/>
      <c r="D65" s="19"/>
      <c r="E65" s="19"/>
      <c r="F65" s="19"/>
      <c r="H65" s="24" t="n">
        <v>108400000000</v>
      </c>
      <c r="I65" s="24" t="n">
        <v>100800000000</v>
      </c>
      <c r="J65" s="24" t="n">
        <v>169000000000</v>
      </c>
      <c r="K65" s="24" t="n">
        <v>221500000000</v>
      </c>
      <c r="L65" s="24" t="n">
        <v>518298750000</v>
      </c>
      <c r="M65" s="46"/>
      <c r="N65" s="46"/>
      <c r="O65" s="46"/>
      <c r="P65" s="46"/>
      <c r="Q65" s="46"/>
      <c r="R65" s="46"/>
      <c r="S65" s="46"/>
      <c r="T65" s="46"/>
      <c r="U65" s="46"/>
      <c r="V65" s="165"/>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row>
    <row r="66" customFormat="false" ht="15" hidden="false" customHeight="false" outlineLevel="0" collapsed="false">
      <c r="B66" s="338" t="s">
        <v>1243</v>
      </c>
      <c r="C66" s="19"/>
      <c r="D66" s="19"/>
      <c r="E66" s="19"/>
      <c r="F66" s="19"/>
      <c r="H66" s="24" t="n">
        <v>60900000000</v>
      </c>
      <c r="I66" s="24" t="n">
        <v>40000000000</v>
      </c>
      <c r="J66" s="24" t="n">
        <v>67600000000</v>
      </c>
      <c r="K66" s="24" t="n">
        <v>87400000000</v>
      </c>
      <c r="L66" s="24" t="n">
        <v>134066610000</v>
      </c>
      <c r="M66" s="22"/>
      <c r="N66" s="22"/>
      <c r="O66" s="22"/>
      <c r="P66" s="22"/>
      <c r="Q66" s="22"/>
      <c r="R66" s="22"/>
      <c r="S66" s="22"/>
      <c r="T66" s="22"/>
      <c r="U66" s="22"/>
      <c r="V66" s="165"/>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row>
    <row r="67" customFormat="false" ht="15" hidden="false" customHeight="false" outlineLevel="0" collapsed="false">
      <c r="B67" s="338" t="s">
        <v>1244</v>
      </c>
      <c r="C67" s="19"/>
      <c r="D67" s="19"/>
      <c r="E67" s="19"/>
      <c r="F67" s="19"/>
      <c r="H67" s="24" t="n">
        <v>0</v>
      </c>
      <c r="I67" s="24" t="n">
        <v>8000000000</v>
      </c>
      <c r="J67" s="24" t="n">
        <v>36700000000</v>
      </c>
      <c r="K67" s="24" t="n">
        <v>40700000000</v>
      </c>
      <c r="L67" s="24" t="n">
        <v>41463900000</v>
      </c>
      <c r="M67" s="22"/>
      <c r="N67" s="22"/>
      <c r="O67" s="22"/>
      <c r="P67" s="22"/>
      <c r="Q67" s="22"/>
      <c r="R67" s="22"/>
      <c r="S67" s="22"/>
      <c r="T67" s="22"/>
      <c r="U67" s="22"/>
      <c r="V67" s="165"/>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row>
    <row r="68" customFormat="false" ht="15" hidden="false" customHeight="false" outlineLevel="0" collapsed="false">
      <c r="B68" s="107" t="s">
        <v>529</v>
      </c>
      <c r="C68" s="19"/>
      <c r="D68" s="19"/>
      <c r="E68" s="19"/>
      <c r="F68" s="19"/>
      <c r="H68" s="24" t="n">
        <v>36900000000</v>
      </c>
      <c r="I68" s="24" t="n">
        <v>19700000000</v>
      </c>
      <c r="J68" s="24" t="n">
        <v>41200000000</v>
      </c>
      <c r="K68" s="24" t="n">
        <v>81100000000</v>
      </c>
      <c r="L68" s="24"/>
      <c r="M68" s="24"/>
      <c r="N68" s="24"/>
      <c r="O68" s="24"/>
      <c r="P68" s="24"/>
      <c r="Q68" s="24"/>
      <c r="R68" s="24"/>
      <c r="S68" s="24"/>
      <c r="T68" s="24"/>
      <c r="U68" s="24"/>
      <c r="V68" s="165"/>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row>
    <row r="69" customFormat="false" ht="15" hidden="false" customHeight="false" outlineLevel="0" collapsed="false">
      <c r="B69" s="107" t="s">
        <v>1245</v>
      </c>
      <c r="C69" s="19"/>
      <c r="D69" s="19"/>
      <c r="E69" s="19"/>
      <c r="F69" s="19"/>
      <c r="H69" s="24" t="n">
        <v>10700000000</v>
      </c>
      <c r="I69" s="24" t="n">
        <v>33200000000</v>
      </c>
      <c r="J69" s="24" t="n">
        <v>23500000000</v>
      </c>
      <c r="K69" s="24" t="n">
        <v>12200000000</v>
      </c>
      <c r="L69" s="24"/>
      <c r="M69" s="24"/>
      <c r="N69" s="24"/>
      <c r="O69" s="24"/>
      <c r="P69" s="24"/>
      <c r="Q69" s="24"/>
      <c r="R69" s="24"/>
      <c r="S69" s="24"/>
      <c r="T69" s="24"/>
      <c r="U69" s="24"/>
      <c r="V69" s="165"/>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row>
    <row r="70" customFormat="false" ht="15" hidden="false" customHeight="false" outlineLevel="0" collapsed="false">
      <c r="B70" s="107" t="s">
        <v>1246</v>
      </c>
      <c r="C70" s="107"/>
      <c r="D70" s="19"/>
      <c r="E70" s="19"/>
      <c r="F70" s="19"/>
      <c r="H70" s="24" t="n">
        <v>7400000000</v>
      </c>
      <c r="I70" s="24" t="n">
        <v>8700000000</v>
      </c>
      <c r="J70" s="24" t="n">
        <v>23500000000</v>
      </c>
      <c r="K70" s="24" t="n">
        <v>12200000000</v>
      </c>
      <c r="L70" s="24"/>
      <c r="M70" s="24"/>
      <c r="N70" s="24"/>
      <c r="O70" s="24"/>
      <c r="P70" s="24"/>
      <c r="Q70" s="24"/>
      <c r="R70" s="24"/>
      <c r="S70" s="24"/>
      <c r="T70" s="24"/>
      <c r="U70" s="24"/>
      <c r="V70" s="165"/>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row>
    <row r="71" customFormat="false" ht="15" hidden="false" customHeight="false" outlineLevel="0" collapsed="false">
      <c r="B71" s="107" t="s">
        <v>1247</v>
      </c>
      <c r="C71" s="107"/>
      <c r="D71" s="19"/>
      <c r="E71" s="19"/>
      <c r="F71" s="19"/>
      <c r="H71" s="24" t="n">
        <v>3300000000</v>
      </c>
      <c r="I71" s="24" t="n">
        <v>24500000000</v>
      </c>
      <c r="J71" s="24" t="n">
        <v>0</v>
      </c>
      <c r="K71" s="24" t="n">
        <v>0</v>
      </c>
      <c r="L71" s="24"/>
      <c r="M71" s="24"/>
      <c r="N71" s="24"/>
      <c r="O71" s="24"/>
      <c r="P71" s="24"/>
      <c r="Q71" s="24"/>
      <c r="R71" s="24"/>
      <c r="S71" s="24"/>
      <c r="T71" s="24"/>
      <c r="U71" s="24"/>
      <c r="V71" s="165"/>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row>
    <row r="72" customFormat="false" ht="15" hidden="false" customHeight="false" outlineLevel="0" collapsed="false">
      <c r="A72" s="18" t="s">
        <v>112</v>
      </c>
      <c r="B72" s="107" t="s">
        <v>1248</v>
      </c>
      <c r="C72" s="20" t="s">
        <v>114</v>
      </c>
      <c r="D72" s="19"/>
      <c r="E72" s="19"/>
      <c r="F72" s="19"/>
      <c r="H72" s="24" t="n">
        <v>37400000000</v>
      </c>
      <c r="I72" s="24" t="n">
        <v>55400000000</v>
      </c>
      <c r="J72" s="24" t="n">
        <v>6400000000</v>
      </c>
      <c r="K72" s="24" t="n">
        <v>-9300000000</v>
      </c>
      <c r="L72" s="24" t="n">
        <v>-15203430000</v>
      </c>
      <c r="M72" s="24" t="n">
        <v>15289239000</v>
      </c>
      <c r="N72" s="24" t="n">
        <v>41500000000</v>
      </c>
      <c r="O72" s="24" t="n">
        <v>28400000000</v>
      </c>
      <c r="P72" s="24" t="n">
        <f aca="false">P89</f>
        <v>58200000000</v>
      </c>
      <c r="Q72" s="24" t="n">
        <f aca="false">Q89</f>
        <v>7200000000</v>
      </c>
      <c r="R72" s="24" t="n">
        <f aca="false">R89</f>
        <v>44600000000</v>
      </c>
      <c r="S72" s="24" t="n">
        <f aca="false">S89</f>
        <v>70100000000</v>
      </c>
      <c r="T72" s="24" t="n">
        <f aca="false">T89</f>
        <v>32900000000</v>
      </c>
      <c r="U72" s="24" t="n">
        <f aca="false">U89</f>
        <v>46400000000</v>
      </c>
      <c r="V72" s="24" t="n">
        <f aca="false">V89</f>
        <v>55900000000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row>
    <row r="73" customFormat="false" ht="15" hidden="false" customHeight="false" outlineLevel="0" collapsed="false">
      <c r="A73" s="27" t="s">
        <v>1165</v>
      </c>
      <c r="B73" s="134" t="s">
        <v>1249</v>
      </c>
      <c r="C73" s="49" t="s">
        <v>251</v>
      </c>
      <c r="D73" s="19"/>
      <c r="E73" s="19"/>
      <c r="F73" s="19"/>
      <c r="H73" s="24" t="n">
        <v>0</v>
      </c>
      <c r="I73" s="24" t="n">
        <v>29100000000</v>
      </c>
      <c r="J73" s="24" t="n">
        <v>0</v>
      </c>
      <c r="K73" s="24" t="n">
        <v>0</v>
      </c>
      <c r="L73" s="24"/>
      <c r="M73" s="24"/>
      <c r="N73" s="24"/>
      <c r="O73" s="24"/>
      <c r="P73" s="24"/>
      <c r="Q73" s="24"/>
      <c r="R73" s="24"/>
      <c r="S73" s="24"/>
      <c r="T73" s="24"/>
      <c r="U73" s="24"/>
      <c r="V73" s="165"/>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row>
    <row r="74" customFormat="false" ht="15" hidden="false" customHeight="false" outlineLevel="0" collapsed="false">
      <c r="A74" s="27" t="s">
        <v>1160</v>
      </c>
      <c r="B74" s="134" t="s">
        <v>1250</v>
      </c>
      <c r="C74" s="49" t="s">
        <v>251</v>
      </c>
      <c r="D74" s="19"/>
      <c r="E74" s="19"/>
      <c r="F74" s="19"/>
      <c r="H74" s="24" t="n">
        <v>46800000000</v>
      </c>
      <c r="I74" s="24" t="n">
        <v>44900000000</v>
      </c>
      <c r="J74" s="24" t="n">
        <v>40300000000</v>
      </c>
      <c r="K74" s="24" t="n">
        <v>24800000000</v>
      </c>
      <c r="L74" s="24"/>
      <c r="M74" s="24"/>
      <c r="N74" s="24"/>
      <c r="O74" s="24"/>
      <c r="P74" s="24"/>
      <c r="Q74" s="24"/>
      <c r="R74" s="24"/>
      <c r="S74" s="24"/>
      <c r="T74" s="24"/>
      <c r="U74" s="24"/>
      <c r="V74" s="165"/>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row>
    <row r="75" customFormat="false" ht="15" hidden="false" customHeight="false" outlineLevel="0" collapsed="false">
      <c r="A75" s="26" t="s">
        <v>393</v>
      </c>
      <c r="B75" s="134" t="s">
        <v>1251</v>
      </c>
      <c r="C75" s="49" t="s">
        <v>251</v>
      </c>
      <c r="D75" s="19"/>
      <c r="E75" s="19"/>
      <c r="F75" s="19"/>
      <c r="H75" s="24" t="n">
        <v>-32000000000</v>
      </c>
      <c r="I75" s="24" t="n">
        <v>-34000000000</v>
      </c>
      <c r="J75" s="24" t="n">
        <v>-40800000000</v>
      </c>
      <c r="K75" s="24" t="n">
        <v>-52300000000</v>
      </c>
      <c r="L75" s="24"/>
      <c r="M75" s="24"/>
      <c r="N75" s="24"/>
      <c r="O75" s="24"/>
      <c r="P75" s="24"/>
      <c r="Q75" s="24"/>
      <c r="R75" s="24"/>
      <c r="S75" s="24"/>
      <c r="T75" s="24"/>
      <c r="U75" s="24"/>
      <c r="V75" s="165"/>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row>
    <row r="76" customFormat="false" ht="15" hidden="false" customHeight="false" outlineLevel="0" collapsed="false">
      <c r="A76" s="27" t="s">
        <v>1252</v>
      </c>
      <c r="B76" s="134" t="s">
        <v>1253</v>
      </c>
      <c r="C76" s="49" t="s">
        <v>251</v>
      </c>
      <c r="D76" s="19"/>
      <c r="E76" s="19"/>
      <c r="F76" s="19"/>
      <c r="H76" s="24" t="n">
        <v>-65400000000</v>
      </c>
      <c r="I76" s="24" t="n">
        <v>-13200000000</v>
      </c>
      <c r="J76" s="24" t="n">
        <v>0</v>
      </c>
      <c r="K76" s="24" t="n">
        <v>0</v>
      </c>
      <c r="L76" s="24"/>
      <c r="M76" s="24"/>
      <c r="N76" s="24"/>
      <c r="O76" s="24"/>
      <c r="P76" s="24"/>
      <c r="Q76" s="24"/>
      <c r="R76" s="24"/>
      <c r="S76" s="24"/>
      <c r="T76" s="24"/>
      <c r="U76" s="24"/>
      <c r="V76" s="165"/>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row>
    <row r="77" customFormat="false" ht="16.5" hidden="false" customHeight="false" outlineLevel="0" collapsed="false">
      <c r="A77" s="339" t="s">
        <v>1254</v>
      </c>
      <c r="B77" s="134" t="s">
        <v>1255</v>
      </c>
      <c r="C77" s="49" t="s">
        <v>251</v>
      </c>
      <c r="D77" s="19"/>
      <c r="E77" s="19"/>
      <c r="F77" s="19"/>
      <c r="H77" s="24" t="n">
        <v>88000000000</v>
      </c>
      <c r="I77" s="24" t="n">
        <v>28700000000</v>
      </c>
      <c r="J77" s="24" t="n">
        <v>6900000000</v>
      </c>
      <c r="K77" s="24" t="n">
        <v>18300000000</v>
      </c>
      <c r="L77" s="24"/>
      <c r="M77" s="24"/>
      <c r="N77" s="24"/>
      <c r="O77" s="24"/>
      <c r="P77" s="24"/>
      <c r="Q77" s="24"/>
      <c r="R77" s="24"/>
      <c r="S77" s="24"/>
      <c r="T77" s="24"/>
      <c r="U77" s="24"/>
      <c r="V77" s="165"/>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row>
    <row r="78" customFormat="false" ht="15" hidden="false" customHeight="false" outlineLevel="0" collapsed="false">
      <c r="A78" s="18" t="s">
        <v>1021</v>
      </c>
      <c r="B78" s="107" t="s">
        <v>562</v>
      </c>
      <c r="C78" s="19" t="s">
        <v>119</v>
      </c>
      <c r="D78" s="19"/>
      <c r="E78" s="19"/>
      <c r="F78" s="19"/>
      <c r="H78" s="24" t="n">
        <v>0</v>
      </c>
      <c r="I78" s="24" t="n">
        <v>400000000</v>
      </c>
      <c r="J78" s="24" t="n">
        <v>3100000000</v>
      </c>
      <c r="K78" s="24" t="n">
        <v>100000000</v>
      </c>
      <c r="L78" s="24" t="n">
        <v>0</v>
      </c>
      <c r="M78" s="22"/>
      <c r="N78" s="22"/>
      <c r="O78" s="22"/>
      <c r="P78" s="22"/>
      <c r="Q78" s="22"/>
      <c r="R78" s="22"/>
      <c r="S78" s="22"/>
      <c r="T78" s="22"/>
      <c r="U78" s="22"/>
      <c r="V78" s="165"/>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row>
    <row r="79" customFormat="false" ht="15" hidden="false" customHeight="false" outlineLevel="0" collapsed="false">
      <c r="A79" s="18" t="s">
        <v>115</v>
      </c>
      <c r="B79" s="107" t="s">
        <v>199</v>
      </c>
      <c r="C79" s="20" t="s">
        <v>114</v>
      </c>
      <c r="D79" s="19"/>
      <c r="E79" s="19"/>
      <c r="F79" s="19"/>
      <c r="H79" s="24" t="n">
        <f aca="false">H80+H81+H82+H78</f>
        <v>66700000000</v>
      </c>
      <c r="I79" s="24" t="n">
        <f aca="false">I80+I81+I82+I78</f>
        <v>8900000000</v>
      </c>
      <c r="J79" s="24" t="n">
        <f aca="false">J80+J81+J82+J78</f>
        <v>24400000000</v>
      </c>
      <c r="K79" s="24" t="n">
        <f aca="false">K80+K81+K82+K78</f>
        <v>25500000000</v>
      </c>
      <c r="L79" s="24" t="n">
        <f aca="false">L80+L81+L82+L78</f>
        <v>19349820000</v>
      </c>
      <c r="M79" s="24" t="n">
        <f aca="false">-(M83-M88)</f>
        <v>67709487000</v>
      </c>
      <c r="N79" s="24" t="n">
        <f aca="false">-(N83-N88)</f>
        <v>40600000000</v>
      </c>
      <c r="O79" s="24" t="n">
        <f aca="false">-(O83-O88)</f>
        <v>72100000000</v>
      </c>
      <c r="P79" s="24" t="n">
        <f aca="false">P88+P83</f>
        <v>75300000000</v>
      </c>
      <c r="Q79" s="24" t="n">
        <f aca="false">Q88+Q83</f>
        <v>-8800000000</v>
      </c>
      <c r="R79" s="24" t="n">
        <f aca="false">R88+R83</f>
        <v>105100000000</v>
      </c>
      <c r="S79" s="24" t="n">
        <f aca="false">S88+S83</f>
        <v>52900000000</v>
      </c>
      <c r="T79" s="24" t="n">
        <f aca="false">T88+T83</f>
        <v>61300000000</v>
      </c>
      <c r="U79" s="24" t="n">
        <f aca="false">U88+U83</f>
        <v>56800000000</v>
      </c>
      <c r="V79" s="24" t="n">
        <f aca="false">V88+V83</f>
        <v>56500000000</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row>
    <row r="80" customFormat="false" ht="15" hidden="false" customHeight="false" outlineLevel="0" collapsed="false">
      <c r="A80" s="134" t="s">
        <v>1256</v>
      </c>
      <c r="B80" s="134" t="s">
        <v>1257</v>
      </c>
      <c r="C80" s="19" t="s">
        <v>119</v>
      </c>
      <c r="D80" s="19"/>
      <c r="E80" s="19"/>
      <c r="F80" s="19"/>
      <c r="H80" s="22"/>
      <c r="I80" s="24" t="n">
        <v>14500000000</v>
      </c>
      <c r="J80" s="24" t="n">
        <v>37000000000</v>
      </c>
      <c r="K80" s="24" t="n">
        <v>-700000000</v>
      </c>
      <c r="L80" s="24"/>
      <c r="M80" s="24"/>
      <c r="N80" s="24"/>
      <c r="O80" s="24"/>
      <c r="P80" s="24"/>
      <c r="Q80" s="24"/>
      <c r="R80" s="24"/>
      <c r="S80" s="24"/>
      <c r="T80" s="24"/>
      <c r="U80" s="24"/>
      <c r="V80" s="165"/>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row>
    <row r="81" customFormat="false" ht="15" hidden="false" customHeight="false" outlineLevel="0" collapsed="false">
      <c r="A81" s="26" t="s">
        <v>117</v>
      </c>
      <c r="B81" s="134" t="s">
        <v>1258</v>
      </c>
      <c r="C81" s="19" t="s">
        <v>119</v>
      </c>
      <c r="D81" s="19"/>
      <c r="E81" s="19"/>
      <c r="F81" s="19"/>
      <c r="H81" s="24" t="n">
        <v>60500000000</v>
      </c>
      <c r="I81" s="24" t="n">
        <v>0</v>
      </c>
      <c r="J81" s="24" t="n">
        <v>-16900000000</v>
      </c>
      <c r="K81" s="24" t="n">
        <v>16900000000</v>
      </c>
      <c r="L81" s="24" t="n">
        <v>19349820000</v>
      </c>
      <c r="M81" s="24"/>
      <c r="N81" s="24"/>
      <c r="O81" s="24"/>
      <c r="P81" s="24"/>
      <c r="Q81" s="24"/>
      <c r="R81" s="24"/>
      <c r="S81" s="24"/>
      <c r="T81" s="24"/>
      <c r="U81" s="24"/>
      <c r="V81" s="165"/>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row>
    <row r="82" customFormat="false" ht="15" hidden="false" customHeight="false" outlineLevel="0" collapsed="false">
      <c r="A82" s="26" t="s">
        <v>404</v>
      </c>
      <c r="B82" s="134" t="s">
        <v>1259</v>
      </c>
      <c r="C82" s="19" t="s">
        <v>119</v>
      </c>
      <c r="D82" s="19"/>
      <c r="E82" s="19"/>
      <c r="F82" s="19"/>
      <c r="H82" s="24" t="n">
        <v>6200000000</v>
      </c>
      <c r="I82" s="24" t="n">
        <v>-6000000000</v>
      </c>
      <c r="J82" s="24" t="n">
        <v>1200000000</v>
      </c>
      <c r="K82" s="24" t="n">
        <v>9200000000</v>
      </c>
      <c r="L82" s="24" t="n">
        <v>0</v>
      </c>
      <c r="M82" s="24"/>
      <c r="N82" s="24"/>
      <c r="O82" s="24"/>
      <c r="P82" s="24"/>
      <c r="Q82" s="24"/>
      <c r="R82" s="24"/>
      <c r="S82" s="24"/>
      <c r="T82" s="24"/>
      <c r="U82" s="24"/>
      <c r="V82" s="165"/>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row>
    <row r="83" s="38" customFormat="true" ht="16.5" hidden="false" customHeight="false" outlineLevel="0" collapsed="false">
      <c r="B83" s="49" t="s">
        <v>1112</v>
      </c>
      <c r="C83" s="49"/>
      <c r="D83" s="49"/>
      <c r="E83" s="49"/>
      <c r="F83" s="49"/>
      <c r="H83" s="22"/>
      <c r="I83" s="22"/>
      <c r="J83" s="22"/>
      <c r="K83" s="22"/>
      <c r="L83" s="22"/>
      <c r="M83" s="24" t="n">
        <v>13105062000</v>
      </c>
      <c r="N83" s="24" t="n">
        <v>15100000000</v>
      </c>
      <c r="O83" s="24" t="n">
        <v>-11400000000</v>
      </c>
      <c r="P83" s="16" t="n">
        <v>100000000</v>
      </c>
      <c r="Q83" s="16" t="n">
        <v>-1100000000</v>
      </c>
      <c r="R83" s="16" t="n">
        <v>1100000000</v>
      </c>
      <c r="S83" s="16" t="n">
        <v>3000000000</v>
      </c>
      <c r="T83" s="16" t="n">
        <v>13500000000</v>
      </c>
      <c r="U83" s="16" t="n">
        <v>9100000000</v>
      </c>
      <c r="V83" s="16" t="n">
        <v>8800000000</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row>
    <row r="84" customFormat="false" ht="16.5" hidden="false" customHeight="false" outlineLevel="0" collapsed="false">
      <c r="B84" s="49" t="s">
        <v>1260</v>
      </c>
      <c r="C84" s="49"/>
      <c r="E84" s="49"/>
      <c r="F84" s="49"/>
      <c r="H84" s="22"/>
      <c r="I84" s="22"/>
      <c r="J84" s="22"/>
      <c r="K84" s="22"/>
      <c r="L84" s="22"/>
      <c r="M84" s="46"/>
      <c r="N84" s="46"/>
      <c r="O84" s="46"/>
      <c r="P84" s="16" t="n">
        <v>-9000000000</v>
      </c>
      <c r="Q84" s="16" t="n">
        <v>-2700000000</v>
      </c>
      <c r="R84" s="16" t="n">
        <v>0</v>
      </c>
      <c r="S84" s="16" t="n">
        <v>0</v>
      </c>
      <c r="T84" s="16" t="n">
        <v>2000000000</v>
      </c>
      <c r="U84" s="16" t="n">
        <v>2000000000</v>
      </c>
      <c r="V84" s="16" t="n">
        <v>2000000000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row>
    <row r="85" customFormat="false" ht="16.5" hidden="false" customHeight="false" outlineLevel="0" collapsed="false">
      <c r="B85" s="49" t="s">
        <v>1261</v>
      </c>
      <c r="C85" s="49"/>
      <c r="E85" s="49"/>
      <c r="F85" s="49"/>
      <c r="H85" s="22"/>
      <c r="I85" s="22"/>
      <c r="J85" s="22"/>
      <c r="K85" s="22"/>
      <c r="L85" s="22"/>
      <c r="M85" s="24" t="n">
        <v>0</v>
      </c>
      <c r="N85" s="24" t="n">
        <v>0</v>
      </c>
      <c r="O85" s="24" t="n">
        <v>0</v>
      </c>
      <c r="P85" s="16" t="n">
        <v>1000000000</v>
      </c>
      <c r="Q85" s="16" t="n">
        <v>0</v>
      </c>
      <c r="R85" s="16" t="n">
        <v>0</v>
      </c>
      <c r="S85" s="16" t="n">
        <v>0</v>
      </c>
      <c r="T85" s="16" t="n">
        <v>1000000000</v>
      </c>
      <c r="U85" s="16" t="n">
        <v>2100000000</v>
      </c>
      <c r="V85" s="16" t="n">
        <v>1800000000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row>
    <row r="86" customFormat="false" ht="16.5" hidden="false" customHeight="false" outlineLevel="0" collapsed="false">
      <c r="B86" s="49" t="s">
        <v>1262</v>
      </c>
      <c r="C86" s="49"/>
      <c r="E86" s="49"/>
      <c r="F86" s="49"/>
      <c r="H86" s="22"/>
      <c r="I86" s="22"/>
      <c r="J86" s="22"/>
      <c r="K86" s="22"/>
      <c r="L86" s="22"/>
      <c r="M86" s="24" t="n">
        <v>0</v>
      </c>
      <c r="N86" s="24" t="n">
        <v>0</v>
      </c>
      <c r="O86" s="24" t="n">
        <v>-1000000000</v>
      </c>
      <c r="P86" s="16" t="n">
        <v>-8100000000</v>
      </c>
      <c r="Q86" s="16" t="n">
        <v>-1600000000</v>
      </c>
      <c r="R86" s="16" t="n">
        <v>-1100000000</v>
      </c>
      <c r="S86" s="16" t="n">
        <v>-3000000000</v>
      </c>
      <c r="T86" s="16" t="n">
        <v>-10500000000</v>
      </c>
      <c r="U86" s="16" t="n">
        <v>-5000000000</v>
      </c>
      <c r="V86" s="16" t="n">
        <v>-5000000000</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row>
    <row r="87" customFormat="false" ht="16.5" hidden="false" customHeight="false" outlineLevel="0" collapsed="false">
      <c r="B87" s="49" t="s">
        <v>958</v>
      </c>
      <c r="C87" s="49"/>
      <c r="D87" s="49"/>
      <c r="E87" s="49"/>
      <c r="F87" s="49"/>
      <c r="H87" s="22"/>
      <c r="I87" s="22"/>
      <c r="J87" s="22"/>
      <c r="K87" s="22"/>
      <c r="L87" s="22"/>
      <c r="M87" s="24" t="n">
        <v>96103788000</v>
      </c>
      <c r="N87" s="24" t="n">
        <v>97200000000</v>
      </c>
      <c r="O87" s="24" t="n">
        <v>89100000000</v>
      </c>
      <c r="P87" s="16" t="n">
        <v>133500000000</v>
      </c>
      <c r="Q87" s="16" t="n">
        <v>-500000000</v>
      </c>
      <c r="R87" s="16" t="n">
        <v>148600000000</v>
      </c>
      <c r="S87" s="16" t="n">
        <v>120000000000</v>
      </c>
      <c r="T87" s="16" t="n">
        <v>80600000000</v>
      </c>
      <c r="U87" s="16" t="n">
        <v>94100000000</v>
      </c>
      <c r="V87" s="16" t="n">
        <v>103600000000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row>
    <row r="88" customFormat="false" ht="16.5" hidden="false" customHeight="false" outlineLevel="0" collapsed="false">
      <c r="B88" s="49" t="s">
        <v>199</v>
      </c>
      <c r="C88" s="49"/>
      <c r="E88" s="49"/>
      <c r="F88" s="49"/>
      <c r="H88" s="22"/>
      <c r="I88" s="22"/>
      <c r="J88" s="22"/>
      <c r="K88" s="22"/>
      <c r="L88" s="22"/>
      <c r="M88" s="24" t="n">
        <v>80814549000</v>
      </c>
      <c r="N88" s="24" t="n">
        <v>55700000000</v>
      </c>
      <c r="O88" s="24" t="n">
        <v>60700000000</v>
      </c>
      <c r="P88" s="16" t="n">
        <v>75200000000</v>
      </c>
      <c r="Q88" s="16" t="n">
        <v>-7700000000</v>
      </c>
      <c r="R88" s="16" t="n">
        <v>104000000000</v>
      </c>
      <c r="S88" s="16" t="n">
        <v>49900000000</v>
      </c>
      <c r="T88" s="16" t="n">
        <v>47800000000</v>
      </c>
      <c r="U88" s="16" t="n">
        <v>47700000000</v>
      </c>
      <c r="V88" s="16" t="n">
        <v>47700000000</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row>
    <row r="89" customFormat="false" ht="16.5" hidden="false" customHeight="false" outlineLevel="0" collapsed="false">
      <c r="B89" s="49" t="s">
        <v>202</v>
      </c>
      <c r="C89" s="49"/>
      <c r="E89" s="49"/>
      <c r="F89" s="49"/>
      <c r="H89" s="22"/>
      <c r="I89" s="22"/>
      <c r="J89" s="22"/>
      <c r="K89" s="22"/>
      <c r="L89" s="22"/>
      <c r="M89" s="24" t="n">
        <v>15289239000</v>
      </c>
      <c r="N89" s="24" t="n">
        <v>41500000000</v>
      </c>
      <c r="O89" s="24" t="n">
        <v>28400000000</v>
      </c>
      <c r="P89" s="16" t="n">
        <v>58200000000</v>
      </c>
      <c r="Q89" s="16" t="n">
        <v>7200000000</v>
      </c>
      <c r="R89" s="16" t="n">
        <v>44600000000</v>
      </c>
      <c r="S89" s="16" t="n">
        <v>70100000000</v>
      </c>
      <c r="T89" s="16" t="n">
        <v>32900000000</v>
      </c>
      <c r="U89" s="16" t="n">
        <v>46400000000</v>
      </c>
      <c r="V89" s="16" t="n">
        <v>55900000000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row>
    <row r="90" customFormat="false" ht="16.5" hidden="false" customHeight="false" outlineLevel="0" collapsed="false">
      <c r="B90" s="49" t="s">
        <v>1263</v>
      </c>
      <c r="C90" s="19"/>
      <c r="D90" s="49"/>
      <c r="E90" s="49"/>
      <c r="F90" s="49"/>
      <c r="H90" s="22"/>
      <c r="I90" s="22"/>
      <c r="J90" s="22"/>
      <c r="K90" s="22"/>
      <c r="L90" s="24" t="n">
        <v>17200000000</v>
      </c>
      <c r="M90" s="24" t="n">
        <v>28394301000</v>
      </c>
      <c r="N90" s="24" t="n">
        <v>0</v>
      </c>
      <c r="O90" s="24" t="n">
        <v>0</v>
      </c>
      <c r="P90" s="16" t="n">
        <v>0</v>
      </c>
      <c r="Q90" s="16" t="n">
        <v>0</v>
      </c>
      <c r="R90" s="16" t="n">
        <v>0</v>
      </c>
      <c r="S90" s="16" t="n">
        <v>0</v>
      </c>
      <c r="T90" s="16" t="n">
        <v>0</v>
      </c>
      <c r="U90" s="16" t="n">
        <v>0</v>
      </c>
      <c r="V90" s="16" t="n">
        <v>0</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row>
    <row r="91" customFormat="false" ht="16.5" hidden="false" customHeight="false" outlineLevel="0" collapsed="false">
      <c r="B91" s="49" t="s">
        <v>1264</v>
      </c>
      <c r="C91" s="49"/>
      <c r="D91" s="49"/>
      <c r="E91" s="49"/>
      <c r="F91" s="49"/>
      <c r="H91" s="22"/>
      <c r="I91" s="22"/>
      <c r="J91" s="22"/>
      <c r="K91" s="22"/>
      <c r="L91" s="24" t="n">
        <v>256700000000</v>
      </c>
      <c r="M91" s="24" t="n">
        <v>717300000000</v>
      </c>
      <c r="N91" s="24" t="n">
        <v>930600000000</v>
      </c>
      <c r="O91" s="24" t="n">
        <v>1072000000000</v>
      </c>
      <c r="P91" s="16" t="n">
        <v>1136900000000</v>
      </c>
      <c r="Q91" s="16" t="n">
        <v>1255500000000</v>
      </c>
      <c r="R91" s="16" t="n">
        <v>1277100000000</v>
      </c>
      <c r="S91" s="16" t="n">
        <v>1443600000000</v>
      </c>
      <c r="T91" s="16" t="n">
        <v>1581700000000</v>
      </c>
      <c r="U91" s="16" t="n">
        <v>1771400000000</v>
      </c>
      <c r="V91" s="16" t="n">
        <v>1949800000000</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row>
    <row r="92" customFormat="false" ht="16.5" hidden="false" customHeight="false" outlineLevel="0" collapsed="false">
      <c r="B92" s="49" t="s">
        <v>1209</v>
      </c>
      <c r="C92" s="49"/>
      <c r="D92" s="49"/>
      <c r="E92" s="49"/>
      <c r="F92" s="49"/>
      <c r="H92" s="22"/>
      <c r="I92" s="22"/>
      <c r="J92" s="22"/>
      <c r="K92" s="22"/>
      <c r="L92" s="24" t="n">
        <v>785900000000</v>
      </c>
      <c r="M92" s="24" t="n">
        <v>829700000000</v>
      </c>
      <c r="N92" s="24" t="n">
        <v>1021500000000</v>
      </c>
      <c r="O92" s="24" t="n">
        <v>1189500000000</v>
      </c>
      <c r="P92" s="16" t="n">
        <v>1269800000000</v>
      </c>
      <c r="Q92" s="16" t="n">
        <v>1325700000000</v>
      </c>
      <c r="R92" s="16" t="n">
        <v>1442200000000</v>
      </c>
      <c r="S92" s="16" t="n">
        <v>1566600000000</v>
      </c>
      <c r="T92" s="16" t="n">
        <v>1675900000000</v>
      </c>
      <c r="U92" s="16" t="n">
        <v>1874600000000</v>
      </c>
      <c r="V92" s="16" t="n">
        <v>2062200000000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row>
    <row r="93" customFormat="false" ht="16.5" hidden="false" customHeight="false" outlineLevel="0" collapsed="false">
      <c r="B93" s="49" t="s">
        <v>1265</v>
      </c>
      <c r="C93" s="49"/>
      <c r="E93" s="49"/>
      <c r="F93" s="49"/>
      <c r="H93" s="22"/>
      <c r="I93" s="22"/>
      <c r="J93" s="22"/>
      <c r="K93" s="22"/>
      <c r="L93" s="24" t="n">
        <v>158400000000</v>
      </c>
      <c r="M93" s="24" t="n">
        <v>191800000000</v>
      </c>
      <c r="N93" s="24" t="n">
        <v>214900000000</v>
      </c>
      <c r="O93" s="24" t="n">
        <v>258200000000</v>
      </c>
      <c r="P93" s="16" t="n">
        <v>282200000000</v>
      </c>
      <c r="Q93" s="16" t="n">
        <v>295900000000</v>
      </c>
      <c r="R93" s="16" t="n">
        <v>314400000000</v>
      </c>
      <c r="S93" s="16" t="n">
        <v>339500000000</v>
      </c>
      <c r="T93" s="16" t="n">
        <v>370200000000</v>
      </c>
      <c r="U93" s="16" t="n">
        <v>403600000000</v>
      </c>
      <c r="V93" s="16" t="n">
        <v>444600000000</v>
      </c>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row>
    <row r="94" customFormat="false" ht="15" hidden="false" customHeight="false" outlineLevel="0" collapsed="false">
      <c r="H94" s="38"/>
      <c r="M94" s="91"/>
      <c r="V94" s="0"/>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row>
    <row r="95" customFormat="false" ht="15" hidden="false" customHeight="false" outlineLevel="0" collapsed="false">
      <c r="H95" s="38" t="s">
        <v>128</v>
      </c>
      <c r="I95" s="38" t="s">
        <v>128</v>
      </c>
      <c r="J95" s="38" t="s">
        <v>128</v>
      </c>
      <c r="K95" s="38" t="s">
        <v>128</v>
      </c>
      <c r="L95" s="0" t="s">
        <v>128</v>
      </c>
      <c r="M95" s="0" t="s">
        <v>128</v>
      </c>
      <c r="N95" s="0" t="s">
        <v>128</v>
      </c>
      <c r="O95" s="0" t="s">
        <v>128</v>
      </c>
      <c r="P95" s="0" t="s">
        <v>128</v>
      </c>
      <c r="Q95" s="0" t="s">
        <v>128</v>
      </c>
      <c r="R95" s="0" t="s">
        <v>128</v>
      </c>
      <c r="S95" s="0" t="s">
        <v>128</v>
      </c>
      <c r="T95" s="0" t="s">
        <v>128</v>
      </c>
      <c r="U95" s="0" t="s">
        <v>128</v>
      </c>
      <c r="V95" s="0" t="s">
        <v>128</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row>
    <row r="96" customFormat="false" ht="15" hidden="false" customHeight="false" outlineLevel="0" collapsed="false">
      <c r="L96" s="340" t="n">
        <v>1382.13</v>
      </c>
      <c r="M96" s="340" t="n">
        <v>2184.177</v>
      </c>
      <c r="V96" s="0"/>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row>
    <row r="97" customFormat="false" ht="15" hidden="false" customHeight="false" outlineLevel="0" collapsed="false">
      <c r="B97" s="341" t="s">
        <v>1079</v>
      </c>
      <c r="C97" s="341"/>
      <c r="D97" s="341"/>
      <c r="E97" s="341"/>
      <c r="F97" s="341"/>
      <c r="G97" s="341"/>
      <c r="H97" s="55" t="n">
        <f aca="false">H6-H7-H14</f>
        <v>0</v>
      </c>
      <c r="I97" s="55" t="n">
        <f aca="false">I6-I7-I14</f>
        <v>0</v>
      </c>
      <c r="J97" s="55" t="n">
        <f aca="false">J6-J7-J14</f>
        <v>0</v>
      </c>
      <c r="K97" s="55" t="n">
        <f aca="false">K6-K7-K14</f>
        <v>0</v>
      </c>
      <c r="L97" s="55" t="n">
        <f aca="false">L6-L7-L14</f>
        <v>0</v>
      </c>
      <c r="M97" s="55" t="n">
        <f aca="false">M6-M7-M14</f>
        <v>0</v>
      </c>
      <c r="N97" s="55" t="n">
        <f aca="false">N6-N7-N14</f>
        <v>0</v>
      </c>
      <c r="O97" s="55" t="n">
        <f aca="false">O6-O7-O14</f>
        <v>0</v>
      </c>
      <c r="P97" s="55" t="n">
        <f aca="false">P6-P7-P14</f>
        <v>0</v>
      </c>
      <c r="Q97" s="55" t="n">
        <f aca="false">Q6-Q7-Q14</f>
        <v>0</v>
      </c>
      <c r="R97" s="55" t="n">
        <f aca="false">R6-R7-R14</f>
        <v>-100000000</v>
      </c>
      <c r="S97" s="55" t="n">
        <f aca="false">S6-S7-S14</f>
        <v>100000000</v>
      </c>
      <c r="T97" s="55" t="n">
        <f aca="false">T6-T7-T14</f>
        <v>0</v>
      </c>
      <c r="U97" s="55" t="n">
        <f aca="false">U6-U7-U14</f>
        <v>0</v>
      </c>
      <c r="V97" s="55" t="n">
        <f aca="false">V6-V7-V14</f>
        <v>0</v>
      </c>
      <c r="W97" s="55"/>
      <c r="X97" s="55"/>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row>
    <row r="98" customFormat="false" ht="15" hidden="false" customHeight="false" outlineLevel="0" collapsed="false">
      <c r="B98" s="341" t="s">
        <v>426</v>
      </c>
      <c r="C98" s="341"/>
      <c r="D98" s="341"/>
      <c r="E98" s="341"/>
      <c r="F98" s="341"/>
      <c r="G98" s="341"/>
      <c r="H98" s="55" t="n">
        <f aca="false">H7-H8-H13</f>
        <v>0</v>
      </c>
      <c r="I98" s="55" t="n">
        <f aca="false">I7-I8-I13</f>
        <v>0</v>
      </c>
      <c r="J98" s="55" t="n">
        <f aca="false">J7-J8-J13</f>
        <v>0</v>
      </c>
      <c r="K98" s="55" t="n">
        <f aca="false">K7-K8-K13</f>
        <v>0</v>
      </c>
      <c r="L98" s="55" t="n">
        <f aca="false">L7-L8-L13</f>
        <v>0</v>
      </c>
      <c r="M98" s="55" t="n">
        <f aca="false">M7-M8-M13</f>
        <v>0</v>
      </c>
      <c r="N98" s="55" t="n">
        <f aca="false">N7-N8-N13</f>
        <v>0</v>
      </c>
      <c r="O98" s="55" t="n">
        <f aca="false">O7-O8-O13</f>
        <v>0</v>
      </c>
      <c r="P98" s="55" t="n">
        <f aca="false">P7-P8-P13</f>
        <v>0</v>
      </c>
      <c r="Q98" s="55" t="n">
        <f aca="false">Q7-Q8-Q13</f>
        <v>0</v>
      </c>
      <c r="R98" s="55" t="n">
        <f aca="false">R7-R8-R13</f>
        <v>0</v>
      </c>
      <c r="S98" s="55" t="n">
        <f aca="false">S7-S8-S13</f>
        <v>0</v>
      </c>
      <c r="T98" s="55" t="n">
        <f aca="false">T7-T8-T13</f>
        <v>0</v>
      </c>
      <c r="U98" s="55" t="n">
        <f aca="false">U7-U8-U13</f>
        <v>0</v>
      </c>
      <c r="V98" s="55" t="n">
        <f aca="false">V7-V8-V13</f>
        <v>0</v>
      </c>
      <c r="W98" s="55"/>
      <c r="X98" s="55"/>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row>
    <row r="99" customFormat="false" ht="15" hidden="false" customHeight="false" outlineLevel="0" collapsed="false">
      <c r="B99" s="341" t="s">
        <v>427</v>
      </c>
      <c r="C99" s="341"/>
      <c r="D99" s="341"/>
      <c r="E99" s="341"/>
      <c r="F99" s="341"/>
      <c r="G99" s="341"/>
      <c r="H99" s="55" t="n">
        <f aca="false">H8-H9-H10-H11-H12</f>
        <v>7.62939453125E-006</v>
      </c>
      <c r="I99" s="55" t="n">
        <f aca="false">I8-I9-I10-I11-I12</f>
        <v>100000000</v>
      </c>
      <c r="J99" s="55" t="n">
        <f aca="false">J8-J9-J10-J11-J12</f>
        <v>0</v>
      </c>
      <c r="K99" s="55" t="n">
        <f aca="false">K8-K9-K10-K11-K12</f>
        <v>0</v>
      </c>
      <c r="L99" s="55" t="n">
        <f aca="false">L8-L9-L10-L11-L12</f>
        <v>1.52587890625E-005</v>
      </c>
      <c r="M99" s="55" t="n">
        <f aca="false">M8-M9-M10-M11-M12</f>
        <v>9.1552734375E-005</v>
      </c>
      <c r="N99" s="55" t="n">
        <f aca="false">N8-N9-N10-N11-N12</f>
        <v>0</v>
      </c>
      <c r="O99" s="55" t="n">
        <f aca="false">O8-O9-O10-O11-O12</f>
        <v>0</v>
      </c>
      <c r="P99" s="55" t="n">
        <f aca="false">P8-P9-P10-P11-P12</f>
        <v>0</v>
      </c>
      <c r="Q99" s="55" t="n">
        <f aca="false">Q8-Q9-Q10-Q11-Q12</f>
        <v>0</v>
      </c>
      <c r="R99" s="55" t="n">
        <f aca="false">R8-R9-R10-R11-R12</f>
        <v>0</v>
      </c>
      <c r="S99" s="55" t="n">
        <f aca="false">S8-S9-S10-S11-S12</f>
        <v>0</v>
      </c>
      <c r="T99" s="55" t="n">
        <f aca="false">T8-T9-T10-T11-T12</f>
        <v>0</v>
      </c>
      <c r="U99" s="55" t="n">
        <f aca="false">U8-U9-U10-U11-U12</f>
        <v>0</v>
      </c>
      <c r="V99" s="55" t="n">
        <f aca="false">V8-V9-V10-V11-V12</f>
        <v>0</v>
      </c>
      <c r="W99" s="55"/>
      <c r="X99" s="55"/>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row>
    <row r="100" customFormat="false" ht="15" hidden="false" customHeight="false" outlineLevel="0" collapsed="false">
      <c r="B100" s="341" t="s">
        <v>1266</v>
      </c>
      <c r="C100" s="341"/>
      <c r="D100" s="341"/>
      <c r="E100" s="341"/>
      <c r="F100" s="341"/>
      <c r="G100" s="341"/>
      <c r="H100" s="55" t="n">
        <f aca="false">H14-H15-H17-H18-H16</f>
        <v>-100000000</v>
      </c>
      <c r="I100" s="55" t="n">
        <f aca="false">I14-I15-I17-I18-I16</f>
        <v>-100000000.000004</v>
      </c>
      <c r="J100" s="55" t="n">
        <f aca="false">J14-J15-J17-J18-J16</f>
        <v>0</v>
      </c>
      <c r="K100" s="55" t="n">
        <f aca="false">K14-K15-K17-K18-K16</f>
        <v>0</v>
      </c>
      <c r="L100" s="55" t="n">
        <f aca="false">L14-L15-L17-L18-L16</f>
        <v>0</v>
      </c>
      <c r="M100" s="55" t="n">
        <f aca="false">M14-M15-M17-M18</f>
        <v>0</v>
      </c>
      <c r="N100" s="55" t="n">
        <f aca="false">N14-N15-N17-N18</f>
        <v>0</v>
      </c>
      <c r="O100" s="55" t="n">
        <f aca="false">O14-O15-O17-O18</f>
        <v>0</v>
      </c>
      <c r="P100" s="55" t="n">
        <f aca="false">P14-P15-P17-P18</f>
        <v>0</v>
      </c>
      <c r="Q100" s="55" t="n">
        <f aca="false">Q14-Q15-Q17-Q18</f>
        <v>0</v>
      </c>
      <c r="R100" s="55" t="n">
        <f aca="false">R14-R15-R17-R18</f>
        <v>0</v>
      </c>
      <c r="S100" s="55" t="n">
        <f aca="false">S14-S15-S17-S18</f>
        <v>0</v>
      </c>
      <c r="T100" s="55" t="n">
        <f aca="false">T14-T15-T17-T18</f>
        <v>0</v>
      </c>
      <c r="U100" s="55" t="n">
        <f aca="false">U14-U15-U17-U18</f>
        <v>100000000</v>
      </c>
      <c r="V100" s="55" t="n">
        <f aca="false">V14-V15-V17-V18</f>
        <v>0</v>
      </c>
      <c r="W100" s="55"/>
      <c r="X100" s="55"/>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row>
    <row r="101" customFormat="false" ht="15" hidden="false" customHeight="false" outlineLevel="0" collapsed="false">
      <c r="B101" s="341" t="s">
        <v>134</v>
      </c>
      <c r="C101" s="341"/>
      <c r="D101" s="341"/>
      <c r="E101" s="341"/>
      <c r="F101" s="341"/>
      <c r="G101" s="341"/>
      <c r="H101" s="55" t="n">
        <f aca="false">H20-H21-H42-H50-H53</f>
        <v>0</v>
      </c>
      <c r="I101" s="55" t="n">
        <f aca="false">I20-I21-I42-I50-I53</f>
        <v>0</v>
      </c>
      <c r="J101" s="55" t="n">
        <f aca="false">J20-J21-J42-J50-J53</f>
        <v>0</v>
      </c>
      <c r="K101" s="55" t="n">
        <f aca="false">K20-K21-K42-K50-K53</f>
        <v>-1.52587890625E-005</v>
      </c>
      <c r="L101" s="55" t="n">
        <f aca="false">L20-L21-L42-L50-L53</f>
        <v>0</v>
      </c>
      <c r="M101" s="55" t="n">
        <f aca="false">M20-M21-M42-M50-M53</f>
        <v>0</v>
      </c>
      <c r="N101" s="55" t="n">
        <f aca="false">N20-N21-N42-N50-N53</f>
        <v>0</v>
      </c>
      <c r="O101" s="55" t="n">
        <f aca="false">O20-O21-O42-O50-O53</f>
        <v>0</v>
      </c>
      <c r="P101" s="55" t="n">
        <f aca="false">P20-P21-P42-P50-P53</f>
        <v>0</v>
      </c>
      <c r="Q101" s="55" t="n">
        <f aca="false">Q20-Q21-Q42-Q50-Q53</f>
        <v>0</v>
      </c>
      <c r="R101" s="55" t="n">
        <f aca="false">R20-R21-R42-R50-R53</f>
        <v>0</v>
      </c>
      <c r="S101" s="55" t="n">
        <f aca="false">S20-S21-S42-S50-S53</f>
        <v>0</v>
      </c>
      <c r="T101" s="55" t="n">
        <f aca="false">T20-T21-T42-T50-T53</f>
        <v>0</v>
      </c>
      <c r="U101" s="55" t="n">
        <f aca="false">U20-U21-U42-U50-U53</f>
        <v>0</v>
      </c>
      <c r="V101" s="55" t="n">
        <f aca="false">V20-V21-V42-V50-V53</f>
        <v>0</v>
      </c>
      <c r="W101" s="55"/>
      <c r="X101" s="55"/>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row>
    <row r="102" customFormat="false" ht="15" hidden="false" customHeight="false" outlineLevel="0" collapsed="false">
      <c r="B102" s="341" t="s">
        <v>429</v>
      </c>
      <c r="C102" s="341"/>
      <c r="D102" s="341"/>
      <c r="E102" s="341"/>
      <c r="F102" s="341"/>
      <c r="G102" s="341"/>
      <c r="H102" s="55" t="n">
        <f aca="false">H21-H22-H25-H30-H29-H35-H36-H38-H41</f>
        <v>100000000</v>
      </c>
      <c r="I102" s="55" t="n">
        <f aca="false">I21-I22-I25-I30-I29-I35-I36-I38-I41</f>
        <v>0</v>
      </c>
      <c r="J102" s="55" t="n">
        <f aca="false">J21-J22-J25-J30-J29-J35-J36-J38-J41</f>
        <v>0</v>
      </c>
      <c r="K102" s="55" t="n">
        <f aca="false">K21-K22-K25-K30-K29-K35-K36-K38-K41</f>
        <v>-100000000</v>
      </c>
      <c r="L102" s="55" t="n">
        <f aca="false">L21-L22-L25-L30-L29-L35-L36-L38-L41</f>
        <v>0</v>
      </c>
      <c r="M102" s="55" t="n">
        <f aca="false">M21-M22-M25-M30-M29-M35-M36-M38-M41</f>
        <v>0</v>
      </c>
      <c r="N102" s="55" t="n">
        <f aca="false">N21-N22-N25-N30-N29-N35-N36-N38-N41</f>
        <v>0</v>
      </c>
      <c r="O102" s="55" t="n">
        <f aca="false">O21-O22-O25-O30-O29-O35-O36-O38-O41</f>
        <v>100000000</v>
      </c>
      <c r="P102" s="55" t="n">
        <f aca="false">P21-P22-P25-P30-P29-P35-P36-P38-P41</f>
        <v>-100000000</v>
      </c>
      <c r="Q102" s="55" t="n">
        <f aca="false">Q21-Q22-Q25-Q30-Q29-Q35-Q36-Q38-Q41</f>
        <v>100000000</v>
      </c>
      <c r="R102" s="55" t="n">
        <f aca="false">R21-R22-R25-R30-R29-R35-R36-R38-R41</f>
        <v>0</v>
      </c>
      <c r="S102" s="55" t="n">
        <f aca="false">S21-S22-S25-S30-S29-S35-S36-S38-S41</f>
        <v>0</v>
      </c>
      <c r="T102" s="55" t="n">
        <f aca="false">T21-T22-T25-T30-T29-T35-T36-T38-T41</f>
        <v>0</v>
      </c>
      <c r="U102" s="55" t="n">
        <f aca="false">U21-U22-U25-U30-U29-U35-U36-U38-U41</f>
        <v>-100000000</v>
      </c>
      <c r="V102" s="55" t="n">
        <f aca="false">V21-V22-V25-V30-V29-V35-V36-V38-V41</f>
        <v>0</v>
      </c>
      <c r="W102" s="55"/>
      <c r="X102" s="55"/>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row>
    <row r="103" customFormat="false" ht="15" hidden="false" customHeight="false" outlineLevel="0" collapsed="false">
      <c r="B103" s="341" t="s">
        <v>268</v>
      </c>
      <c r="C103" s="341"/>
      <c r="D103" s="341"/>
      <c r="E103" s="341"/>
      <c r="F103" s="341"/>
      <c r="G103" s="341"/>
      <c r="H103" s="55" t="n">
        <f aca="false">H38-H39-H40</f>
        <v>0</v>
      </c>
      <c r="I103" s="55" t="n">
        <f aca="false">I38-I39-I40</f>
        <v>0</v>
      </c>
      <c r="J103" s="55" t="n">
        <f aca="false">J38-J39-J40</f>
        <v>-100000000</v>
      </c>
      <c r="K103" s="55" t="n">
        <f aca="false">K38-K39-K40</f>
        <v>0</v>
      </c>
      <c r="L103" s="55" t="n">
        <f aca="false">L38-L39-L40</f>
        <v>0</v>
      </c>
      <c r="M103" s="55" t="n">
        <f aca="false">M38-M39-M40</f>
        <v>0</v>
      </c>
      <c r="N103" s="55" t="n">
        <f aca="false">N38-N39-N40</f>
        <v>0</v>
      </c>
      <c r="O103" s="55" t="n">
        <f aca="false">O38-O39-O40</f>
        <v>0</v>
      </c>
      <c r="P103" s="55" t="n">
        <f aca="false">P38-P39-P40</f>
        <v>0</v>
      </c>
      <c r="Q103" s="55" t="n">
        <f aca="false">Q38-Q39-Q40</f>
        <v>0</v>
      </c>
      <c r="R103" s="55" t="n">
        <f aca="false">R38-R39-R40</f>
        <v>0</v>
      </c>
      <c r="S103" s="55" t="n">
        <f aca="false">S38-S39-S40</f>
        <v>0</v>
      </c>
      <c r="T103" s="55" t="n">
        <f aca="false">T38-T39-T40</f>
        <v>0</v>
      </c>
      <c r="U103" s="55" t="n">
        <f aca="false">U38-U39-U40</f>
        <v>0</v>
      </c>
      <c r="V103" s="55" t="n">
        <f aca="false">V38-V39-V40</f>
        <v>0</v>
      </c>
      <c r="W103" s="55"/>
      <c r="X103" s="55"/>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row>
    <row r="104" customFormat="false" ht="15" hidden="false" customHeight="false" outlineLevel="0" collapsed="false">
      <c r="B104" s="341" t="s">
        <v>433</v>
      </c>
      <c r="C104" s="341"/>
      <c r="D104" s="341"/>
      <c r="E104" s="341"/>
      <c r="F104" s="341"/>
      <c r="G104" s="341"/>
      <c r="H104" s="55" t="n">
        <f aca="false">H63-H72-H79</f>
        <v>0</v>
      </c>
      <c r="I104" s="55" t="n">
        <f aca="false">I63-I72-I79</f>
        <v>100000000</v>
      </c>
      <c r="J104" s="55" t="n">
        <f aca="false">J63-J72-J79</f>
        <v>0</v>
      </c>
      <c r="K104" s="55" t="n">
        <f aca="false">K63-K72-K79</f>
        <v>0</v>
      </c>
      <c r="L104" s="55" t="n">
        <f aca="false">L63-L72-L78-L79</f>
        <v>0</v>
      </c>
      <c r="M104" s="55" t="n">
        <f aca="false">M63-M72-M78-M79</f>
        <v>0</v>
      </c>
      <c r="N104" s="55" t="n">
        <f aca="false">N63-N72-N78-N79</f>
        <v>0</v>
      </c>
      <c r="O104" s="55" t="n">
        <f aca="false">O63-O72-O78-O79</f>
        <v>0</v>
      </c>
      <c r="P104" s="55" t="n">
        <f aca="false">P63-P72-P78-P79</f>
        <v>0</v>
      </c>
      <c r="Q104" s="55" t="n">
        <f aca="false">Q63-Q72-Q78-Q79</f>
        <v>0</v>
      </c>
      <c r="R104" s="55" t="n">
        <f aca="false">R63-R72-R78-R79</f>
        <v>0</v>
      </c>
      <c r="S104" s="55" t="n">
        <f aca="false">S63-S72-S78-S79</f>
        <v>0</v>
      </c>
      <c r="T104" s="55" t="n">
        <f aca="false">T63-T72-T78-T79</f>
        <v>0</v>
      </c>
      <c r="U104" s="55" t="n">
        <f aca="false">U63-U72-U78-U79</f>
        <v>0</v>
      </c>
      <c r="V104" s="55" t="n">
        <f aca="false">V63-V72-V78-V79</f>
        <v>0</v>
      </c>
      <c r="W104" s="55"/>
      <c r="X104" s="55"/>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row>
    <row r="105" customFormat="false" ht="15" hidden="false" customHeight="false" outlineLevel="0" collapsed="false">
      <c r="B105" s="341" t="s">
        <v>1267</v>
      </c>
      <c r="C105" s="341"/>
      <c r="D105" s="341"/>
      <c r="E105" s="341"/>
      <c r="F105" s="341"/>
      <c r="G105" s="341"/>
      <c r="H105" s="55" t="n">
        <f aca="false">H72-H73-H74-H75-H76-H77</f>
        <v>0</v>
      </c>
      <c r="I105" s="55" t="n">
        <f aca="false">I72-I73-I74-I75-I76-I77</f>
        <v>-100000000</v>
      </c>
      <c r="J105" s="55" t="n">
        <f aca="false">J72-J73-J74-J75-J76-J77</f>
        <v>0</v>
      </c>
      <c r="K105" s="55" t="n">
        <f aca="false">K72-K73-K74-K75-K76-K77</f>
        <v>-100000000</v>
      </c>
      <c r="L105" s="56" t="n">
        <f aca="false">L72-L73-L74-L75-L76-L77</f>
        <v>-15203430000</v>
      </c>
      <c r="M105" s="56" t="n">
        <f aca="false">M72-M73-M74-M75-M76-M77</f>
        <v>15289239000</v>
      </c>
      <c r="N105" s="56" t="n">
        <f aca="false">N72-N73-N74-N75-N76-N77</f>
        <v>41500000000</v>
      </c>
      <c r="O105" s="56" t="n">
        <f aca="false">O72-O73-O74-O75-O76-O77</f>
        <v>28400000000</v>
      </c>
      <c r="P105" s="56" t="n">
        <f aca="false">P72-P73-P74-P75-P76-P77</f>
        <v>58200000000</v>
      </c>
      <c r="Q105" s="56" t="n">
        <f aca="false">Q72-Q73-Q74-Q75-Q76-Q77</f>
        <v>7200000000</v>
      </c>
      <c r="R105" s="56" t="n">
        <f aca="false">R72-R73-R74-R75-R76-R77</f>
        <v>44600000000</v>
      </c>
      <c r="S105" s="56" t="n">
        <f aca="false">S72-S73-S74-S75-S76-S77</f>
        <v>70100000000</v>
      </c>
      <c r="T105" s="56" t="n">
        <f aca="false">T72-T73-T74-T75-T76-T77</f>
        <v>32900000000</v>
      </c>
      <c r="U105" s="56" t="n">
        <f aca="false">U72-U73-U74-U75-U76-U77</f>
        <v>46400000000</v>
      </c>
      <c r="V105" s="56" t="n">
        <f aca="false">V72-V73-V74-V75-V76-V77</f>
        <v>55900000000</v>
      </c>
      <c r="W105" s="55"/>
      <c r="X105" s="55"/>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row>
    <row r="106" customFormat="false" ht="15" hidden="false" customHeight="false" outlineLevel="0" collapsed="false">
      <c r="B106" s="341" t="s">
        <v>334</v>
      </c>
      <c r="C106" s="341"/>
      <c r="D106" s="341"/>
      <c r="E106" s="341"/>
      <c r="F106" s="341"/>
      <c r="G106" s="341"/>
      <c r="H106" s="55" t="n">
        <f aca="false">H79-H81-H82-H80-H78</f>
        <v>0</v>
      </c>
      <c r="I106" s="55" t="n">
        <f aca="false">I79-I81-I82-I80-I78</f>
        <v>0</v>
      </c>
      <c r="J106" s="55" t="n">
        <f aca="false">J79-J81-J82-J80-J78</f>
        <v>0</v>
      </c>
      <c r="K106" s="55" t="n">
        <f aca="false">K79-K81-K82-K80-K78</f>
        <v>1.9073486328125E-006</v>
      </c>
      <c r="L106" s="55" t="n">
        <f aca="false">L79-L81-L82-L80</f>
        <v>0</v>
      </c>
      <c r="M106" s="56" t="n">
        <f aca="false">M79-M81-M82-M80</f>
        <v>67709487000</v>
      </c>
      <c r="N106" s="56" t="n">
        <f aca="false">N79-N81-N82-N80</f>
        <v>40600000000</v>
      </c>
      <c r="O106" s="56" t="n">
        <f aca="false">O79-O81-O82-O80</f>
        <v>72100000000</v>
      </c>
      <c r="P106" s="56" t="n">
        <f aca="false">P79-P81-P82-P80</f>
        <v>75300000000</v>
      </c>
      <c r="Q106" s="56" t="n">
        <f aca="false">Q79-Q81-Q82-Q80</f>
        <v>-8800000000</v>
      </c>
      <c r="R106" s="56" t="n">
        <f aca="false">R79-R81-R82-R80</f>
        <v>105100000000</v>
      </c>
      <c r="S106" s="56" t="n">
        <f aca="false">S79-S81-S82-S80</f>
        <v>52900000000</v>
      </c>
      <c r="T106" s="56" t="n">
        <f aca="false">T79-T81-T82-T80</f>
        <v>61300000000</v>
      </c>
      <c r="U106" s="56" t="n">
        <f aca="false">U79-U81-U82-U80</f>
        <v>56800000000</v>
      </c>
      <c r="V106" s="56" t="n">
        <f aca="false">V79-V81-V82-V80</f>
        <v>56500000000</v>
      </c>
      <c r="W106" s="55"/>
      <c r="X106" s="55"/>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row>
    <row r="107" customFormat="false" ht="15" hidden="false" customHeight="false" outlineLevel="0" collapsed="false">
      <c r="V107" s="0"/>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row>
    <row r="108" customFormat="false" ht="15" hidden="false" customHeight="false" outlineLevel="0" collapsed="false">
      <c r="V108" s="0"/>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row>
    <row r="109" customFormat="false" ht="15" hidden="false" customHeight="false" outlineLevel="0" collapsed="false">
      <c r="B109" s="341" t="s">
        <v>276</v>
      </c>
      <c r="H109" s="57" t="n">
        <v>1007616000000</v>
      </c>
      <c r="I109" s="57" t="n">
        <v>1208400000000</v>
      </c>
      <c r="J109" s="57" t="n">
        <v>1309900000000</v>
      </c>
      <c r="K109" s="57" t="n">
        <v>1467231000000</v>
      </c>
      <c r="L109" s="57" t="n">
        <v>1911139000000</v>
      </c>
      <c r="M109" s="57" t="n">
        <v>2184177000000</v>
      </c>
      <c r="N109" s="57" t="n">
        <v>2501047000000</v>
      </c>
      <c r="O109" s="57" t="n">
        <v>2989946000000</v>
      </c>
      <c r="P109" s="57" t="n">
        <v>3620605000000</v>
      </c>
      <c r="Q109" s="57" t="n">
        <v>4226895000000</v>
      </c>
      <c r="R109" s="57" t="n">
        <v>4785205000000</v>
      </c>
      <c r="S109" s="57" t="n">
        <v>5344256000000</v>
      </c>
      <c r="T109" s="57" t="n">
        <v>5922531000000</v>
      </c>
      <c r="U109" s="57" t="n">
        <v>6565788000000</v>
      </c>
      <c r="V109" s="57"/>
      <c r="W109" s="57"/>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row>
    <row r="110" customFormat="false" ht="15" hidden="false" customHeight="false" outlineLevel="0" collapsed="false">
      <c r="B110" s="341" t="s">
        <v>1194</v>
      </c>
      <c r="H110" s="0" t="n">
        <f aca="false">(H6/H109)*100</f>
        <v>25.3469575711382</v>
      </c>
      <c r="I110" s="0" t="n">
        <f aca="false">(I6/I109)*100</f>
        <v>22.5835815954982</v>
      </c>
      <c r="J110" s="0" t="n">
        <f aca="false">(J6/J109)*100</f>
        <v>26.551645163753</v>
      </c>
      <c r="K110" s="0" t="n">
        <f aca="false">(K6/K109)*100</f>
        <v>28.5640093482212</v>
      </c>
      <c r="L110" s="0" t="n">
        <f aca="false">(L6/L109)*100</f>
        <v>40.4990322524945</v>
      </c>
      <c r="M110" s="0" t="n">
        <f aca="false">(M6/M109)*100</f>
        <v>32.2</v>
      </c>
      <c r="N110" s="0" t="n">
        <f aca="false">(N6/N109)*100</f>
        <v>37.2084171149123</v>
      </c>
      <c r="O110" s="0" t="n">
        <f aca="false">(O6/O109)*100</f>
        <v>35.8534903305946</v>
      </c>
      <c r="P110" s="0" t="n">
        <f aca="false">(P6/P109)*100</f>
        <v>31.4008294193926</v>
      </c>
      <c r="Q110" s="0" t="n">
        <f aca="false">(Q6/Q109)*100</f>
        <v>29.7026540758642</v>
      </c>
      <c r="R110" s="0" t="n">
        <f aca="false">(R6/R109)*100</f>
        <v>26.6885117774474</v>
      </c>
      <c r="S110" s="0" t="n">
        <f aca="false">(S6/S109)*100</f>
        <v>27.0121790572907</v>
      </c>
      <c r="T110" s="0" t="n">
        <f aca="false">(T6/T109)*100</f>
        <v>26.7064874797616</v>
      </c>
      <c r="U110" s="0" t="n">
        <f aca="false">(U6/U109)*100</f>
        <v>26.9792445324156</v>
      </c>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row>
    <row r="111" customFormat="false" ht="15" hidden="false" customHeight="false" outlineLevel="0" collapsed="false">
      <c r="B111" s="341" t="s">
        <v>1268</v>
      </c>
      <c r="H111" s="0" t="n">
        <f aca="false">(H19/H109)*100</f>
        <v>28.8998983739837</v>
      </c>
      <c r="I111" s="0" t="n">
        <f aca="false">(I19/I109)*100</f>
        <v>26.1833829857663</v>
      </c>
      <c r="J111" s="0" t="n">
        <f aca="false">(J19/J109)*100</f>
        <v>27.5593556760058</v>
      </c>
      <c r="K111" s="0" t="n">
        <f aca="false">(K19/K109)*100</f>
        <v>27.8006666980182</v>
      </c>
      <c r="L111" s="0" t="n">
        <f aca="false">(L19/L109)*100</f>
        <v>41.0052701556506</v>
      </c>
      <c r="M111" s="0" t="n">
        <f aca="false">(M19/M109)*100</f>
        <v>37.2</v>
      </c>
      <c r="N111" s="0" t="n">
        <f aca="false">(N19/N109)*100</f>
        <v>40.8428949955759</v>
      </c>
      <c r="O111" s="0" t="n">
        <f aca="false">(O19/O109)*100</f>
        <v>39.7833271905245</v>
      </c>
      <c r="P111" s="0" t="n">
        <f aca="false">(P19/P109)*100</f>
        <v>35.0714866714265</v>
      </c>
      <c r="Q111" s="0" t="n">
        <f aca="false">(Q19/Q109)*100</f>
        <v>31.8697294349635</v>
      </c>
      <c r="R111" s="0" t="n">
        <f aca="false">(R19/R109)*100</f>
        <v>29.9109442542169</v>
      </c>
      <c r="S111" s="0" t="n">
        <f aca="false">(S19/S109)*100</f>
        <v>30.4607414016095</v>
      </c>
      <c r="T111" s="0" t="n">
        <f aca="false">(T19/T109)*100</f>
        <v>30.9732443781215</v>
      </c>
      <c r="U111" s="0" t="n">
        <f aca="false">(U19/U109)*100</f>
        <v>31.1082234150722</v>
      </c>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row>
    <row r="114" customFormat="false" ht="13.5" hidden="false" customHeight="true" outlineLevel="0" collapsed="false">
      <c r="B114" s="0" t="s">
        <v>142</v>
      </c>
      <c r="H114" s="0" t="n">
        <f aca="false">IF(H53&lt;0, (H53/H20)*100)</f>
        <v>-0.892857142857143</v>
      </c>
      <c r="I114" s="0" t="n">
        <f aca="false">IF(I53&lt;0, (I53/I20)*100)</f>
        <v>-0.442477876106195</v>
      </c>
      <c r="J114" s="0" t="n">
        <f aca="false">IF(J53&lt;0, (J53/J20)*100)</f>
        <v>-0.221606648199446</v>
      </c>
      <c r="K114" s="0" t="n">
        <f aca="false">IF(K53&lt;0, (K53/K20)*100)</f>
        <v>-0.0735474380975729</v>
      </c>
      <c r="L114" s="0" t="n">
        <f aca="false">IF(L53&lt;0, (L53/L20)*100)</f>
        <v>0</v>
      </c>
      <c r="M114" s="0" t="n">
        <f aca="false">IF(M53&lt;0, (M53/M20)*100)</f>
        <v>0</v>
      </c>
      <c r="N114" s="0" t="n">
        <f aca="false">IF(N53&lt;0, (N53/N20)*100)</f>
        <v>0</v>
      </c>
      <c r="O114" s="0" t="n">
        <f aca="false">IF(O53&lt;0, (O53/O20)*100)</f>
        <v>0</v>
      </c>
      <c r="P114" s="0" t="n">
        <f aca="false">IF(P53&lt;0, (P53/P20)*100)</f>
        <v>0</v>
      </c>
      <c r="Q114" s="0" t="n">
        <f aca="false">IF(Q53&lt;0, (Q53/Q20)*100)</f>
        <v>0</v>
      </c>
      <c r="R114" s="0" t="n">
        <f aca="false">IF(R53&lt;0, (R53/R20)*100)</f>
        <v>0</v>
      </c>
      <c r="S114" s="0" t="n">
        <f aca="false">IF(S53&lt;0, (S53/S20)*100)</f>
        <v>0</v>
      </c>
      <c r="T114" s="0" t="n">
        <f aca="false">IF(T53&lt;0, (T53/T20)*100)</f>
        <v>0</v>
      </c>
      <c r="U114" s="0" t="n">
        <f aca="false">IF(U53&lt;0, (U53/U20)*100)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V6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30" activePane="bottomRight" state="frozen"/>
      <selection pane="topLeft" activeCell="A1" activeCellId="0" sqref="A1"/>
      <selection pane="topRight" activeCell="L1" activeCellId="0" sqref="L1"/>
      <selection pane="bottomLeft" activeCell="A30" activeCellId="0" sqref="A30"/>
      <selection pane="bottomRight" activeCell="L52" activeCellId="0" sqref="L52"/>
    </sheetView>
  </sheetViews>
  <sheetFormatPr defaultRowHeight="15"/>
  <cols>
    <col collapsed="false" hidden="false" max="1" min="1" style="0" width="38.7448979591837"/>
    <col collapsed="false" hidden="false" max="2" min="2" style="0" width="53.7244897959184"/>
    <col collapsed="false" hidden="false" max="3" min="3" style="0" width="27.8061224489796"/>
    <col collapsed="false" hidden="false" max="4" min="4" style="0" width="8.50510204081633"/>
    <col collapsed="false" hidden="false" max="12" min="5" style="0" width="22.5459183673469"/>
    <col collapsed="false" hidden="false" max="13" min="13" style="0" width="24.7040816326531"/>
    <col collapsed="false" hidden="false" max="14" min="14" style="0" width="22.2755102040816"/>
    <col collapsed="false" hidden="false" max="15" min="15" style="0" width="23.3520408163265"/>
    <col collapsed="false" hidden="false" max="16" min="16" style="0" width="22.2755102040816"/>
    <col collapsed="false" hidden="false" max="18" min="17" style="0" width="23.3520408163265"/>
    <col collapsed="false" hidden="false" max="20" min="19" style="0" width="21.3265306122449"/>
    <col collapsed="false" hidden="false" max="21" min="21" style="0" width="18.765306122449"/>
    <col collapsed="false" hidden="false" max="22" min="22" style="0" width="8.50510204081633"/>
    <col collapsed="false" hidden="false" max="23" min="23" style="0" width="21.0612244897959"/>
    <col collapsed="false" hidden="false" max="1025" min="24" style="0" width="8.50510204081633"/>
  </cols>
  <sheetData>
    <row r="1" customFormat="false" ht="15" hidden="false" customHeight="false" outlineLevel="0" collapsed="false">
      <c r="A1" s="1" t="s">
        <v>1269</v>
      </c>
      <c r="B1" s="2" t="s">
        <v>1270</v>
      </c>
      <c r="C1" s="2"/>
      <c r="D1" s="3"/>
      <c r="E1" s="3"/>
      <c r="F1" s="3"/>
      <c r="G1" s="3"/>
      <c r="H1" s="3"/>
      <c r="I1" s="3"/>
      <c r="J1" s="3"/>
      <c r="K1" s="3"/>
      <c r="L1" s="3"/>
      <c r="M1" s="3"/>
      <c r="N1" s="3"/>
      <c r="O1" s="4"/>
      <c r="P1" s="4"/>
      <c r="Q1" s="4"/>
      <c r="R1" s="5"/>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1271</v>
      </c>
      <c r="C2" s="7"/>
      <c r="D2" s="4"/>
      <c r="E2" s="4"/>
      <c r="F2" s="4"/>
      <c r="G2" s="4"/>
      <c r="H2" s="4"/>
      <c r="I2" s="4"/>
      <c r="J2" s="4"/>
      <c r="K2" s="4"/>
      <c r="L2" s="4"/>
      <c r="M2" s="4"/>
      <c r="N2" s="4"/>
      <c r="O2" s="4"/>
      <c r="P2" s="4"/>
      <c r="Q2" s="4"/>
      <c r="R2" s="8"/>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c r="E5" s="4"/>
      <c r="F5" s="4"/>
      <c r="G5" s="4"/>
      <c r="H5" s="4"/>
      <c r="I5" s="3"/>
      <c r="J5" s="3" t="s">
        <v>28</v>
      </c>
      <c r="K5" s="3" t="s">
        <v>28</v>
      </c>
      <c r="L5" s="3" t="s">
        <v>28</v>
      </c>
      <c r="M5" s="3" t="s">
        <v>28</v>
      </c>
      <c r="N5" s="4" t="s">
        <v>29</v>
      </c>
      <c r="O5" s="4" t="s">
        <v>28</v>
      </c>
      <c r="P5" s="4" t="s">
        <v>28</v>
      </c>
      <c r="Q5" s="4" t="s">
        <v>28</v>
      </c>
      <c r="R5" s="5" t="s">
        <v>1272</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customFormat="false" ht="16.5" hidden="false" customHeight="false" outlineLevel="0" collapsed="false">
      <c r="A6" s="12" t="s">
        <v>32</v>
      </c>
      <c r="B6" s="12" t="s">
        <v>33</v>
      </c>
      <c r="C6" s="13" t="s">
        <v>34</v>
      </c>
      <c r="D6" s="121"/>
      <c r="E6" s="342"/>
      <c r="F6" s="342"/>
      <c r="G6" s="342"/>
      <c r="H6" s="342"/>
      <c r="I6" s="342"/>
      <c r="J6" s="42" t="n">
        <v>4192000000000</v>
      </c>
      <c r="K6" s="42" t="n">
        <v>4929000000000</v>
      </c>
      <c r="L6" s="42" t="n">
        <v>6868000000000</v>
      </c>
      <c r="M6" s="25" t="n">
        <v>6807000000000</v>
      </c>
      <c r="N6" s="25" t="n">
        <v>8023000000000</v>
      </c>
      <c r="O6" s="343" t="n">
        <v>8114000000000</v>
      </c>
      <c r="P6" s="343" t="n">
        <v>9590000000000</v>
      </c>
      <c r="Q6" s="343" t="n">
        <v>11372000000000</v>
      </c>
      <c r="R6" s="343" t="n">
        <v>13260000000000</v>
      </c>
      <c r="S6" s="343" t="n">
        <v>14118000000000</v>
      </c>
      <c r="T6" s="343" t="n">
        <v>15516000000000</v>
      </c>
      <c r="U6" s="6"/>
      <c r="V6" s="6"/>
      <c r="W6" s="6"/>
      <c r="X6" s="6"/>
      <c r="Y6" s="6"/>
      <c r="Z6" s="6"/>
      <c r="AA6" s="6"/>
      <c r="AB6" s="6"/>
      <c r="AC6" s="6"/>
      <c r="AD6" s="6"/>
      <c r="AE6" s="6"/>
      <c r="AF6" s="6"/>
      <c r="AG6" s="6"/>
      <c r="AH6" s="6"/>
      <c r="AI6" s="6"/>
      <c r="AJ6" s="6"/>
      <c r="AK6" s="6"/>
      <c r="AL6" s="6"/>
      <c r="AM6" s="6"/>
      <c r="AN6" s="6"/>
      <c r="AO6" s="6"/>
      <c r="AP6" s="6"/>
      <c r="AQ6" s="6"/>
      <c r="AR6" s="6"/>
      <c r="AS6" s="6"/>
      <c r="AT6" s="6"/>
      <c r="AU6" s="6"/>
      <c r="AV6" s="6"/>
    </row>
    <row r="7" customFormat="false" ht="16.5" hidden="false" customHeight="false" outlineLevel="0" collapsed="false">
      <c r="A7" s="18" t="s">
        <v>341</v>
      </c>
      <c r="B7" s="30" t="s">
        <v>35</v>
      </c>
      <c r="C7" s="20" t="s">
        <v>37</v>
      </c>
      <c r="D7" s="38"/>
      <c r="E7" s="126"/>
      <c r="F7" s="124"/>
      <c r="G7" s="124"/>
      <c r="H7" s="124"/>
      <c r="I7" s="124"/>
      <c r="J7" s="23" t="n">
        <v>3431000000000</v>
      </c>
      <c r="K7" s="23" t="n">
        <v>4165000000000</v>
      </c>
      <c r="L7" s="23" t="n">
        <v>5463000000000</v>
      </c>
      <c r="M7" s="25" t="n">
        <v>4978000000000</v>
      </c>
      <c r="N7" s="25" t="n">
        <v>5698000000000</v>
      </c>
      <c r="O7" s="343" t="n">
        <f aca="false">O10+O15</f>
        <v>6436000000000</v>
      </c>
      <c r="P7" s="343" t="n">
        <f aca="false">P10+P15</f>
        <v>8017000000000</v>
      </c>
      <c r="Q7" s="343" t="n">
        <f aca="false">Q10+Q15</f>
        <v>8971000000000</v>
      </c>
      <c r="R7" s="343" t="n">
        <f aca="false">R10+R15</f>
        <v>11262000000000</v>
      </c>
      <c r="S7" s="343" t="n">
        <f aca="false">S10+S15</f>
        <v>12765000000000</v>
      </c>
      <c r="T7" s="343" t="n">
        <f aca="false">T10+T15</f>
        <v>14093000000000</v>
      </c>
      <c r="U7" s="6"/>
      <c r="V7" s="6"/>
      <c r="W7" s="40"/>
      <c r="X7" s="6"/>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B8" s="30" t="s">
        <v>1273</v>
      </c>
      <c r="C8" s="30"/>
      <c r="D8" s="38"/>
      <c r="E8" s="126"/>
      <c r="F8" s="126"/>
      <c r="G8" s="126"/>
      <c r="H8" s="126"/>
      <c r="I8" s="126"/>
      <c r="J8" s="23" t="n">
        <v>3240000000000</v>
      </c>
      <c r="K8" s="23" t="n">
        <v>3962000000000</v>
      </c>
      <c r="L8" s="23" t="n">
        <v>5188000000000</v>
      </c>
      <c r="M8" s="25" t="n">
        <v>0</v>
      </c>
      <c r="N8" s="25" t="n">
        <v>0</v>
      </c>
      <c r="O8" s="25" t="n">
        <v>0</v>
      </c>
      <c r="P8" s="25" t="n">
        <v>0</v>
      </c>
      <c r="Q8" s="25" t="n">
        <v>0</v>
      </c>
      <c r="R8" s="25" t="n">
        <v>0</v>
      </c>
      <c r="S8" s="40" t="n">
        <v>0</v>
      </c>
      <c r="T8" s="40" t="n">
        <v>0</v>
      </c>
      <c r="U8" s="6"/>
      <c r="V8" s="6"/>
      <c r="W8" s="6"/>
      <c r="X8" s="6"/>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B9" s="44" t="s">
        <v>1274</v>
      </c>
      <c r="C9" s="19"/>
      <c r="E9" s="126"/>
      <c r="F9" s="126"/>
      <c r="G9" s="126"/>
      <c r="H9" s="126"/>
      <c r="I9" s="126"/>
      <c r="J9" s="22"/>
      <c r="K9" s="22"/>
      <c r="L9" s="22"/>
      <c r="M9" s="25" t="n">
        <v>4978000000000</v>
      </c>
      <c r="N9" s="25" t="n">
        <v>5698000000000</v>
      </c>
      <c r="O9" s="343" t="n">
        <v>6436000000000</v>
      </c>
      <c r="P9" s="343" t="n">
        <v>8017000000000</v>
      </c>
      <c r="Q9" s="343" t="n">
        <v>8971000000000</v>
      </c>
      <c r="R9" s="343" t="n">
        <v>11263000000000</v>
      </c>
      <c r="S9" s="343" t="n">
        <v>12765000000000</v>
      </c>
      <c r="T9" s="343" t="n">
        <v>14093000000000</v>
      </c>
      <c r="U9" s="6"/>
      <c r="V9" s="6"/>
      <c r="W9" s="6"/>
      <c r="X9" s="6"/>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6" t="s">
        <v>38</v>
      </c>
      <c r="B10" s="30" t="s">
        <v>1275</v>
      </c>
      <c r="C10" s="20" t="s">
        <v>40</v>
      </c>
      <c r="E10" s="124"/>
      <c r="F10" s="124"/>
      <c r="G10" s="124"/>
      <c r="H10" s="124"/>
      <c r="I10" s="124"/>
      <c r="J10" s="23" t="n">
        <v>2372000000000</v>
      </c>
      <c r="K10" s="23" t="n">
        <v>3343000000000</v>
      </c>
      <c r="L10" s="23" t="n">
        <v>4494000000000</v>
      </c>
      <c r="M10" s="25" t="n">
        <v>4156000000000</v>
      </c>
      <c r="N10" s="25" t="n">
        <v>4751000000000</v>
      </c>
      <c r="O10" s="343" t="n">
        <v>5289000000000</v>
      </c>
      <c r="P10" s="343" t="n">
        <v>6424000000000</v>
      </c>
      <c r="Q10" s="343" t="n">
        <v>7265000000000</v>
      </c>
      <c r="R10" s="343" t="n">
        <v>9297000000000</v>
      </c>
      <c r="S10" s="343" t="n">
        <v>10461000000000</v>
      </c>
      <c r="T10" s="343" t="n">
        <v>11629000000000</v>
      </c>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18" t="s">
        <v>41</v>
      </c>
      <c r="B11" s="29" t="s">
        <v>1276</v>
      </c>
      <c r="C11" s="0" t="s">
        <v>43</v>
      </c>
      <c r="E11" s="124"/>
      <c r="F11" s="124"/>
      <c r="G11" s="124"/>
      <c r="H11" s="124"/>
      <c r="I11" s="124"/>
      <c r="J11" s="23" t="n">
        <v>331000000000</v>
      </c>
      <c r="K11" s="23" t="n">
        <v>480000000000</v>
      </c>
      <c r="L11" s="23" t="n">
        <v>654000000000</v>
      </c>
      <c r="M11" s="25" t="n">
        <v>744000000000</v>
      </c>
      <c r="N11" s="25" t="n">
        <v>800000000000</v>
      </c>
      <c r="O11" s="343" t="n">
        <v>960000000000</v>
      </c>
      <c r="P11" s="343" t="n">
        <v>1276000000000</v>
      </c>
      <c r="Q11" s="343" t="n">
        <v>1561000000000</v>
      </c>
      <c r="R11" s="343" t="n">
        <v>1964000000000</v>
      </c>
      <c r="S11" s="343" t="n">
        <v>2456000000000</v>
      </c>
      <c r="T11" s="343" t="n">
        <v>2755000000000</v>
      </c>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18" t="s">
        <v>46</v>
      </c>
      <c r="B12" s="29" t="s">
        <v>1277</v>
      </c>
      <c r="C12" s="0" t="s">
        <v>43</v>
      </c>
      <c r="E12" s="124"/>
      <c r="F12" s="124"/>
      <c r="G12" s="124"/>
      <c r="H12" s="124"/>
      <c r="I12" s="124"/>
      <c r="J12" s="23" t="n">
        <v>1920000000000</v>
      </c>
      <c r="K12" s="23" t="n">
        <v>2676000000000</v>
      </c>
      <c r="L12" s="23" t="n">
        <v>3582000000000</v>
      </c>
      <c r="M12" s="25" t="n">
        <v>2348000000000</v>
      </c>
      <c r="N12" s="25" t="n">
        <v>2792000000000</v>
      </c>
      <c r="O12" s="343" t="n">
        <v>3123000000000</v>
      </c>
      <c r="P12" s="343" t="n">
        <v>3815000000000</v>
      </c>
      <c r="Q12" s="343" t="n">
        <v>4210000000000</v>
      </c>
      <c r="R12" s="343" t="n">
        <v>5450000000000</v>
      </c>
      <c r="S12" s="343" t="n">
        <v>5920000000000</v>
      </c>
      <c r="T12" s="343" t="n">
        <v>6695000000000</v>
      </c>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18" t="s">
        <v>44</v>
      </c>
      <c r="B13" s="29" t="s">
        <v>1278</v>
      </c>
      <c r="C13" s="0" t="s">
        <v>43</v>
      </c>
      <c r="E13" s="124"/>
      <c r="F13" s="124"/>
      <c r="G13" s="124"/>
      <c r="H13" s="124"/>
      <c r="I13" s="124"/>
      <c r="J13" s="344"/>
      <c r="K13" s="344"/>
      <c r="L13" s="344"/>
      <c r="M13" s="25" t="n">
        <v>1064000000000</v>
      </c>
      <c r="N13" s="25" t="n">
        <v>1159000000000</v>
      </c>
      <c r="O13" s="343" t="n">
        <v>1206000000000</v>
      </c>
      <c r="P13" s="343" t="n">
        <v>1333000000000</v>
      </c>
      <c r="Q13" s="343" t="n">
        <v>1493000000000</v>
      </c>
      <c r="R13" s="343" t="n">
        <v>1883000000000</v>
      </c>
      <c r="S13" s="343" t="n">
        <v>2085000000000</v>
      </c>
      <c r="T13" s="343" t="n">
        <v>2179000000000</v>
      </c>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27" t="s">
        <v>1279</v>
      </c>
      <c r="B14" s="134" t="s">
        <v>1280</v>
      </c>
      <c r="C14" s="0" t="s">
        <v>43</v>
      </c>
      <c r="E14" s="126"/>
      <c r="F14" s="126"/>
      <c r="G14" s="126"/>
      <c r="H14" s="126"/>
      <c r="I14" s="126"/>
      <c r="J14" s="23" t="n">
        <v>121000000000</v>
      </c>
      <c r="K14" s="23" t="n">
        <v>187000000000</v>
      </c>
      <c r="L14" s="23" t="n">
        <v>259000000000</v>
      </c>
      <c r="M14" s="25"/>
      <c r="N14" s="25"/>
      <c r="O14" s="25"/>
      <c r="P14" s="25"/>
      <c r="Q14" s="25"/>
      <c r="R14" s="25"/>
      <c r="S14" s="40"/>
      <c r="T14" s="40"/>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19" t="s">
        <v>50</v>
      </c>
      <c r="B15" s="107" t="s">
        <v>1281</v>
      </c>
      <c r="C15" s="20" t="s">
        <v>40</v>
      </c>
      <c r="E15" s="124"/>
      <c r="F15" s="124"/>
      <c r="G15" s="124"/>
      <c r="H15" s="124"/>
      <c r="I15" s="124"/>
      <c r="J15" s="23" t="n">
        <v>681000000000</v>
      </c>
      <c r="K15" s="23" t="n">
        <v>705000000000</v>
      </c>
      <c r="L15" s="23" t="n">
        <v>769000000000</v>
      </c>
      <c r="M15" s="25" t="n">
        <v>822000000000</v>
      </c>
      <c r="N15" s="25" t="n">
        <v>947000000000</v>
      </c>
      <c r="O15" s="343" t="n">
        <v>1147000000000</v>
      </c>
      <c r="P15" s="343" t="n">
        <v>1593000000000</v>
      </c>
      <c r="Q15" s="343" t="n">
        <v>1706000000000</v>
      </c>
      <c r="R15" s="343" t="n">
        <v>1965000000000</v>
      </c>
      <c r="S15" s="343" t="n">
        <v>2304000000000</v>
      </c>
      <c r="T15" s="343" t="n">
        <v>2464000000000</v>
      </c>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19" t="s">
        <v>1282</v>
      </c>
      <c r="B16" s="107" t="s">
        <v>1283</v>
      </c>
      <c r="C16" s="20" t="s">
        <v>40</v>
      </c>
      <c r="E16" s="124"/>
      <c r="F16" s="124"/>
      <c r="G16" s="124"/>
      <c r="H16" s="124"/>
      <c r="I16" s="124"/>
      <c r="J16" s="23" t="n">
        <v>377000000000</v>
      </c>
      <c r="K16" s="23" t="n">
        <v>117000000000</v>
      </c>
      <c r="L16" s="23" t="n">
        <v>200000000000</v>
      </c>
      <c r="M16" s="52"/>
      <c r="N16" s="52"/>
      <c r="O16" s="52"/>
      <c r="P16" s="52"/>
      <c r="Q16" s="52"/>
      <c r="R16" s="52"/>
      <c r="S16" s="40"/>
      <c r="T16" s="40"/>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B17" s="338" t="s">
        <v>1284</v>
      </c>
      <c r="C17" s="19"/>
      <c r="E17" s="126"/>
      <c r="F17" s="126"/>
      <c r="G17" s="126"/>
      <c r="H17" s="126"/>
      <c r="I17" s="126"/>
      <c r="J17" s="23" t="n">
        <v>341000000000</v>
      </c>
      <c r="K17" s="23" t="n">
        <v>0</v>
      </c>
      <c r="L17" s="23" t="n">
        <v>0</v>
      </c>
      <c r="M17" s="25"/>
      <c r="N17" s="25"/>
      <c r="O17" s="25"/>
      <c r="P17" s="25"/>
      <c r="Q17" s="25"/>
      <c r="R17" s="25"/>
      <c r="S17" s="40"/>
      <c r="T17" s="40"/>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s="13" customFormat="true" ht="16.5" hidden="false" customHeight="false" outlineLevel="0" collapsed="false">
      <c r="A18" s="31" t="s">
        <v>52</v>
      </c>
      <c r="B18" s="98" t="s">
        <v>52</v>
      </c>
      <c r="C18" s="33" t="s">
        <v>37</v>
      </c>
      <c r="E18" s="133"/>
      <c r="F18" s="133"/>
      <c r="G18" s="133"/>
      <c r="H18" s="133"/>
      <c r="I18" s="133"/>
      <c r="J18" s="325" t="n">
        <v>761000000000</v>
      </c>
      <c r="K18" s="325" t="n">
        <v>764000000000</v>
      </c>
      <c r="L18" s="325" t="n">
        <v>1405000000000</v>
      </c>
      <c r="M18" s="326" t="n">
        <v>1829000000000</v>
      </c>
      <c r="N18" s="326" t="n">
        <v>2325000000000</v>
      </c>
      <c r="O18" s="343" t="n">
        <v>1678000000000</v>
      </c>
      <c r="P18" s="343" t="n">
        <v>1572000000000</v>
      </c>
      <c r="Q18" s="343" t="n">
        <v>2401000000000</v>
      </c>
      <c r="R18" s="343" t="n">
        <v>1997000000000</v>
      </c>
      <c r="S18" s="343" t="n">
        <v>1354000000000</v>
      </c>
      <c r="T18" s="343" t="n">
        <v>1422000000000</v>
      </c>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132" t="s">
        <v>348</v>
      </c>
      <c r="B19" s="30" t="s">
        <v>1285</v>
      </c>
      <c r="C19" s="20"/>
      <c r="E19" s="126"/>
      <c r="F19" s="126"/>
      <c r="G19" s="126"/>
      <c r="H19" s="126"/>
      <c r="I19" s="126"/>
      <c r="J19" s="22"/>
      <c r="K19" s="22"/>
      <c r="L19" s="22"/>
      <c r="M19" s="25"/>
      <c r="N19" s="25"/>
      <c r="O19" s="55"/>
      <c r="P19" s="55"/>
      <c r="Q19" s="55"/>
      <c r="R19" s="55"/>
      <c r="S19" s="55"/>
      <c r="T19" s="55"/>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s="17" customFormat="true" ht="16.5" hidden="false" customHeight="false" outlineLevel="0" collapsed="false">
      <c r="A20" s="51" t="s">
        <v>188</v>
      </c>
      <c r="B20" s="345" t="s">
        <v>309</v>
      </c>
      <c r="C20" s="51" t="s">
        <v>34</v>
      </c>
      <c r="E20" s="346"/>
      <c r="F20" s="347"/>
      <c r="G20" s="347"/>
      <c r="H20" s="347"/>
      <c r="I20" s="347"/>
      <c r="J20" s="41" t="n">
        <v>4244000000000</v>
      </c>
      <c r="K20" s="41" t="n">
        <v>5164000000000</v>
      </c>
      <c r="L20" s="41" t="n">
        <v>6751000000000</v>
      </c>
      <c r="M20" s="43" t="n">
        <v>8634000000000</v>
      </c>
      <c r="N20" s="43" t="n">
        <v>9363000000000</v>
      </c>
      <c r="O20" s="343" t="n">
        <v>10236000000000</v>
      </c>
      <c r="P20" s="343" t="n">
        <v>11740000000000</v>
      </c>
      <c r="Q20" s="343" t="n">
        <v>12685000000000</v>
      </c>
      <c r="R20" s="343" t="n">
        <v>14160000000000</v>
      </c>
      <c r="S20" s="343" t="n">
        <v>15565000000000</v>
      </c>
      <c r="T20" s="343" t="n">
        <v>17583000000000</v>
      </c>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18" t="s">
        <v>70</v>
      </c>
      <c r="B21" s="30" t="s">
        <v>353</v>
      </c>
      <c r="C21" s="20" t="s">
        <v>72</v>
      </c>
      <c r="E21" s="124"/>
      <c r="F21" s="124"/>
      <c r="G21" s="124"/>
      <c r="H21" s="124"/>
      <c r="I21" s="124"/>
      <c r="J21" s="23" t="n">
        <v>2527000000000</v>
      </c>
      <c r="K21" s="23" t="n">
        <v>3043000000000</v>
      </c>
      <c r="L21" s="23" t="n">
        <v>4097000000000</v>
      </c>
      <c r="M21" s="25" t="n">
        <v>4963000000000</v>
      </c>
      <c r="N21" s="25" t="n">
        <v>5068000000000</v>
      </c>
      <c r="O21" s="343" t="n">
        <v>5888000000000</v>
      </c>
      <c r="P21" s="343" t="n">
        <v>6818000000000</v>
      </c>
      <c r="Q21" s="343" t="n">
        <v>7351000000000</v>
      </c>
      <c r="R21" s="343" t="n">
        <v>8838000000000</v>
      </c>
      <c r="S21" s="343" t="n">
        <v>10082000000000</v>
      </c>
      <c r="T21" s="343" t="n">
        <v>11541000000000</v>
      </c>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27" t="s">
        <v>746</v>
      </c>
      <c r="B22" s="29" t="s">
        <v>354</v>
      </c>
      <c r="C22" s="20" t="s">
        <v>77</v>
      </c>
      <c r="E22" s="124"/>
      <c r="F22" s="124"/>
      <c r="G22" s="124"/>
      <c r="H22" s="124"/>
      <c r="I22" s="124"/>
      <c r="J22" s="23" t="n">
        <v>975000000000</v>
      </c>
      <c r="K22" s="23" t="n">
        <v>1058000000000</v>
      </c>
      <c r="L22" s="23" t="n">
        <v>1438000000000</v>
      </c>
      <c r="M22" s="25" t="n">
        <v>2103000000000</v>
      </c>
      <c r="N22" s="25" t="n">
        <v>2135000000000</v>
      </c>
      <c r="O22" s="343" t="n">
        <v>2290000000000</v>
      </c>
      <c r="P22" s="343" t="n">
        <v>2660000000000</v>
      </c>
      <c r="Q22" s="343" t="n">
        <v>3118000000000</v>
      </c>
      <c r="R22" s="343" t="n">
        <v>3952000000000</v>
      </c>
      <c r="S22" s="343" t="n">
        <v>4768000000000</v>
      </c>
      <c r="T22" s="343" t="n">
        <v>5917000000000</v>
      </c>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B23" s="45" t="s">
        <v>1286</v>
      </c>
      <c r="C23" s="19"/>
      <c r="E23" s="124"/>
      <c r="F23" s="124"/>
      <c r="G23" s="124"/>
      <c r="H23" s="124"/>
      <c r="I23" s="124"/>
      <c r="J23" s="23"/>
      <c r="K23" s="23"/>
      <c r="L23" s="23"/>
      <c r="M23" s="23"/>
      <c r="N23" s="23"/>
      <c r="O23" s="23"/>
      <c r="P23" s="23"/>
      <c r="Q23" s="23"/>
      <c r="R23" s="23"/>
      <c r="S23" s="40"/>
      <c r="T23" s="40"/>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B24" s="45" t="s">
        <v>1287</v>
      </c>
      <c r="C24" s="19"/>
      <c r="E24" s="124"/>
      <c r="F24" s="124"/>
      <c r="G24" s="124"/>
      <c r="H24" s="124"/>
      <c r="I24" s="124"/>
      <c r="J24" s="23"/>
      <c r="K24" s="23"/>
      <c r="L24" s="23"/>
      <c r="M24" s="23"/>
      <c r="N24" s="23"/>
      <c r="O24" s="23"/>
      <c r="P24" s="23"/>
      <c r="Q24" s="23"/>
      <c r="R24" s="23"/>
      <c r="S24" s="40"/>
      <c r="T24" s="40"/>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26" t="s">
        <v>79</v>
      </c>
      <c r="B25" s="29" t="s">
        <v>1288</v>
      </c>
      <c r="C25" s="20" t="s">
        <v>77</v>
      </c>
      <c r="E25" s="124"/>
      <c r="F25" s="124"/>
      <c r="G25" s="124"/>
      <c r="H25" s="124"/>
      <c r="I25" s="124"/>
      <c r="J25" s="23" t="n">
        <v>1372000000000</v>
      </c>
      <c r="K25" s="23" t="n">
        <v>1766000000000</v>
      </c>
      <c r="L25" s="23" t="n">
        <v>2311000000000</v>
      </c>
      <c r="M25" s="25" t="n">
        <v>1697000000000</v>
      </c>
      <c r="N25" s="25" t="n">
        <v>1742000000000</v>
      </c>
      <c r="O25" s="343" t="n">
        <v>1962000000000</v>
      </c>
      <c r="P25" s="343" t="n">
        <v>2310000000000</v>
      </c>
      <c r="Q25" s="343" t="n">
        <v>2400000000000</v>
      </c>
      <c r="R25" s="343" t="n">
        <v>2798000000000</v>
      </c>
      <c r="S25" s="343" t="n">
        <v>3047000000000</v>
      </c>
      <c r="T25" s="343" t="n">
        <v>3399000000000</v>
      </c>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6" t="s">
        <v>86</v>
      </c>
      <c r="B26" s="29" t="s">
        <v>87</v>
      </c>
      <c r="C26" s="20" t="s">
        <v>77</v>
      </c>
      <c r="E26" s="124"/>
      <c r="F26" s="124"/>
      <c r="G26" s="124"/>
      <c r="H26" s="124"/>
      <c r="I26" s="124"/>
      <c r="J26" s="348"/>
      <c r="K26" s="348"/>
      <c r="L26" s="348"/>
      <c r="M26" s="25" t="n">
        <v>86000000000</v>
      </c>
      <c r="N26" s="25" t="n">
        <v>143000000000</v>
      </c>
      <c r="O26" s="343" t="n">
        <v>160000000000</v>
      </c>
      <c r="P26" s="343" t="n">
        <v>305000000000</v>
      </c>
      <c r="Q26" s="343" t="n">
        <v>439000000000</v>
      </c>
      <c r="R26" s="343" t="n">
        <v>232000000000</v>
      </c>
      <c r="S26" s="343" t="n">
        <v>276000000000</v>
      </c>
      <c r="T26" s="343" t="n">
        <v>307000000000</v>
      </c>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9" t="s">
        <v>1289</v>
      </c>
      <c r="B27" s="29" t="s">
        <v>1290</v>
      </c>
      <c r="C27" s="20" t="s">
        <v>77</v>
      </c>
      <c r="E27" s="124"/>
      <c r="F27" s="124"/>
      <c r="G27" s="124"/>
      <c r="H27" s="124"/>
      <c r="I27" s="124"/>
      <c r="J27" s="23"/>
      <c r="K27" s="23"/>
      <c r="L27" s="23"/>
      <c r="M27" s="23"/>
      <c r="N27" s="23"/>
      <c r="O27" s="23"/>
      <c r="P27" s="23"/>
      <c r="Q27" s="23"/>
      <c r="R27" s="25" t="n">
        <v>0</v>
      </c>
      <c r="S27" s="40"/>
      <c r="T27" s="40"/>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27" t="s">
        <v>1291</v>
      </c>
      <c r="B28" s="134" t="s">
        <v>1292</v>
      </c>
      <c r="C28" s="20" t="s">
        <v>77</v>
      </c>
      <c r="E28" s="124"/>
      <c r="F28" s="124"/>
      <c r="G28" s="124"/>
      <c r="H28" s="124"/>
      <c r="I28" s="124"/>
      <c r="J28" s="23" t="n">
        <v>180000000000</v>
      </c>
      <c r="K28" s="23" t="n">
        <v>220000000000</v>
      </c>
      <c r="L28" s="23" t="n">
        <v>347000000000</v>
      </c>
      <c r="M28" s="25"/>
      <c r="N28" s="25"/>
      <c r="O28" s="25"/>
      <c r="P28" s="25"/>
      <c r="Q28" s="25"/>
      <c r="R28" s="25"/>
      <c r="S28" s="40"/>
      <c r="T28" s="40"/>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26" t="s">
        <v>363</v>
      </c>
      <c r="B29" s="29" t="s">
        <v>1293</v>
      </c>
      <c r="C29" s="20" t="s">
        <v>77</v>
      </c>
      <c r="E29" s="126"/>
      <c r="F29" s="126"/>
      <c r="G29" s="126"/>
      <c r="H29" s="126"/>
      <c r="I29" s="126"/>
      <c r="J29" s="22"/>
      <c r="K29" s="22"/>
      <c r="L29" s="22"/>
      <c r="M29" s="25" t="n">
        <v>1077000000000</v>
      </c>
      <c r="N29" s="25" t="n">
        <v>1050000000000</v>
      </c>
      <c r="O29" s="343" t="n">
        <v>1476000000000</v>
      </c>
      <c r="P29" s="343" t="n">
        <v>1543000000000</v>
      </c>
      <c r="Q29" s="343" t="n">
        <v>1394000000000</v>
      </c>
      <c r="R29" s="343" t="n">
        <v>1857000000000</v>
      </c>
      <c r="S29" s="343" t="n">
        <v>1991000000000</v>
      </c>
      <c r="T29" s="343" t="n">
        <v>1918000000000</v>
      </c>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18" t="s">
        <v>227</v>
      </c>
      <c r="B30" s="30" t="s">
        <v>365</v>
      </c>
      <c r="C30" s="20" t="s">
        <v>72</v>
      </c>
      <c r="E30" s="124"/>
      <c r="F30" s="124"/>
      <c r="G30" s="124"/>
      <c r="H30" s="124"/>
      <c r="I30" s="124"/>
      <c r="J30" s="23" t="n">
        <v>1716000000000</v>
      </c>
      <c r="K30" s="23" t="n">
        <v>2121000000000</v>
      </c>
      <c r="L30" s="23" t="n">
        <v>2654000000000</v>
      </c>
      <c r="M30" s="25" t="n">
        <v>3671000000000</v>
      </c>
      <c r="N30" s="25" t="n">
        <v>4295000000000</v>
      </c>
      <c r="O30" s="343" t="n">
        <v>4348000000000</v>
      </c>
      <c r="P30" s="343" t="n">
        <v>4922000000000</v>
      </c>
      <c r="Q30" s="343" t="n">
        <v>5334000000000</v>
      </c>
      <c r="R30" s="343" t="n">
        <v>5322000000000</v>
      </c>
      <c r="S30" s="343" t="n">
        <v>5483000000000</v>
      </c>
      <c r="T30" s="343" t="n">
        <v>6043000000000</v>
      </c>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26" t="s">
        <v>229</v>
      </c>
      <c r="B31" s="134" t="s">
        <v>1294</v>
      </c>
      <c r="C31" s="20" t="s">
        <v>91</v>
      </c>
      <c r="E31" s="124"/>
      <c r="F31" s="124"/>
      <c r="G31" s="124"/>
      <c r="H31" s="124"/>
      <c r="I31" s="124"/>
      <c r="J31" s="23" t="n">
        <v>381000000000</v>
      </c>
      <c r="K31" s="23" t="n">
        <v>436000000000</v>
      </c>
      <c r="L31" s="23" t="n">
        <v>701000000000</v>
      </c>
      <c r="M31" s="52" t="n">
        <f aca="false">M30-M33</f>
        <v>922000000000</v>
      </c>
      <c r="N31" s="52" t="n">
        <f aca="false">N30-N33</f>
        <v>875000000000</v>
      </c>
      <c r="O31" s="52" t="n">
        <f aca="false">O30-O33</f>
        <v>945000000000</v>
      </c>
      <c r="P31" s="52" t="n">
        <f aca="false">P30-P33</f>
        <v>899000000000</v>
      </c>
      <c r="Q31" s="52" t="n">
        <f aca="false">Q30-Q33</f>
        <v>1028000000000</v>
      </c>
      <c r="R31" s="52" t="n">
        <f aca="false">R30-R33</f>
        <v>1175000000000</v>
      </c>
      <c r="S31" s="52" t="n">
        <f aca="false">S30-S33</f>
        <v>1604000000000</v>
      </c>
      <c r="T31" s="52" t="n">
        <f aca="false">T30-T33</f>
        <v>1974000000000</v>
      </c>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134" t="s">
        <v>1295</v>
      </c>
      <c r="B32" s="134" t="s">
        <v>1296</v>
      </c>
      <c r="C32" s="20" t="s">
        <v>91</v>
      </c>
      <c r="E32" s="126"/>
      <c r="F32" s="126"/>
      <c r="G32" s="126"/>
      <c r="H32" s="126"/>
      <c r="I32" s="126"/>
      <c r="J32" s="23" t="n">
        <v>0</v>
      </c>
      <c r="K32" s="23" t="n">
        <v>2000000000</v>
      </c>
      <c r="L32" s="23" t="n">
        <v>10000000000</v>
      </c>
      <c r="M32" s="25"/>
      <c r="N32" s="25"/>
      <c r="O32" s="25"/>
      <c r="P32" s="25"/>
      <c r="Q32" s="25"/>
      <c r="R32" s="25"/>
      <c r="S32" s="40"/>
      <c r="T32" s="40"/>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26" t="s">
        <v>367</v>
      </c>
      <c r="B33" s="349" t="s">
        <v>1297</v>
      </c>
      <c r="C33" s="20" t="s">
        <v>91</v>
      </c>
      <c r="E33" s="124"/>
      <c r="F33" s="124"/>
      <c r="G33" s="124"/>
      <c r="H33" s="124"/>
      <c r="I33" s="124"/>
      <c r="J33" s="23" t="n">
        <v>1336000000000</v>
      </c>
      <c r="K33" s="23" t="n">
        <v>1682000000000</v>
      </c>
      <c r="L33" s="23" t="n">
        <v>1943000000000</v>
      </c>
      <c r="M33" s="25" t="n">
        <v>2749000000000</v>
      </c>
      <c r="N33" s="25" t="n">
        <v>3420000000000</v>
      </c>
      <c r="O33" s="343" t="n">
        <v>3403000000000</v>
      </c>
      <c r="P33" s="343" t="n">
        <v>4023000000000</v>
      </c>
      <c r="Q33" s="343" t="n">
        <v>4306000000000</v>
      </c>
      <c r="R33" s="343" t="n">
        <v>4147000000000</v>
      </c>
      <c r="S33" s="343" t="n">
        <v>3879000000000</v>
      </c>
      <c r="T33" s="343" t="n">
        <v>4069000000000</v>
      </c>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B34" s="30" t="s">
        <v>1298</v>
      </c>
      <c r="C34" s="19"/>
      <c r="E34" s="126"/>
      <c r="F34" s="126"/>
      <c r="G34" s="126"/>
      <c r="H34" s="126"/>
      <c r="I34" s="126"/>
      <c r="J34" s="22"/>
      <c r="K34" s="22"/>
      <c r="L34" s="22"/>
      <c r="M34" s="25" t="n">
        <v>-1827000000000</v>
      </c>
      <c r="N34" s="25" t="n">
        <v>-1340000000000</v>
      </c>
      <c r="O34" s="343" t="n">
        <v>-2122000000000</v>
      </c>
      <c r="P34" s="343" t="n">
        <v>-2150000000000</v>
      </c>
      <c r="Q34" s="343" t="n">
        <v>-1313000000000</v>
      </c>
      <c r="R34" s="343" t="n">
        <v>-900000000000</v>
      </c>
      <c r="S34" s="343" t="n">
        <v>-1446000000000</v>
      </c>
      <c r="T34" s="343" t="n">
        <v>-2067000000000</v>
      </c>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B35" s="107" t="s">
        <v>1299</v>
      </c>
      <c r="C35" s="19"/>
      <c r="E35" s="124"/>
      <c r="F35" s="124"/>
      <c r="G35" s="124"/>
      <c r="H35" s="124"/>
      <c r="I35" s="124"/>
      <c r="J35" s="23" t="n">
        <v>526000000000</v>
      </c>
      <c r="K35" s="23" t="n">
        <v>1005000000000</v>
      </c>
      <c r="L35" s="23" t="n">
        <v>1166000000000</v>
      </c>
      <c r="M35" s="22"/>
      <c r="N35" s="22"/>
      <c r="O35" s="22"/>
      <c r="P35" s="22"/>
      <c r="Q35" s="22"/>
      <c r="R35" s="22"/>
      <c r="S35" s="40"/>
      <c r="T35" s="40"/>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B36" s="107" t="s">
        <v>1300</v>
      </c>
      <c r="C36" s="19"/>
      <c r="E36" s="124"/>
      <c r="F36" s="124"/>
      <c r="G36" s="124"/>
      <c r="H36" s="124"/>
      <c r="I36" s="124"/>
      <c r="J36" s="23" t="n">
        <v>-813000000000</v>
      </c>
      <c r="K36" s="23" t="n">
        <v>-999000000000</v>
      </c>
      <c r="L36" s="23" t="n">
        <v>-1288000000000</v>
      </c>
      <c r="M36" s="22"/>
      <c r="N36" s="22"/>
      <c r="O36" s="22"/>
      <c r="P36" s="22"/>
      <c r="Q36" s="22"/>
      <c r="R36" s="22"/>
      <c r="S36" s="40"/>
      <c r="T36" s="40"/>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B37" s="19" t="s">
        <v>716</v>
      </c>
      <c r="C37" s="19"/>
      <c r="E37" s="124"/>
      <c r="F37" s="124"/>
      <c r="G37" s="124"/>
      <c r="H37" s="124"/>
      <c r="I37" s="124"/>
      <c r="J37" s="23" t="n">
        <v>0</v>
      </c>
      <c r="K37" s="23" t="n">
        <v>0</v>
      </c>
      <c r="L37" s="23" t="n">
        <v>0</v>
      </c>
      <c r="M37" s="22"/>
      <c r="N37" s="22"/>
      <c r="O37" s="22"/>
      <c r="P37" s="22"/>
      <c r="Q37" s="22"/>
      <c r="R37" s="22"/>
      <c r="S37" s="40"/>
      <c r="T37" s="40"/>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A38" s="32" t="s">
        <v>110</v>
      </c>
      <c r="B38" s="32" t="s">
        <v>110</v>
      </c>
      <c r="C38" s="32" t="s">
        <v>34</v>
      </c>
      <c r="D38" s="17"/>
      <c r="E38" s="347"/>
      <c r="F38" s="347"/>
      <c r="G38" s="347"/>
      <c r="H38" s="347"/>
      <c r="I38" s="347"/>
      <c r="J38" s="41" t="n">
        <f aca="false">813000000000-J42</f>
        <v>52000000000</v>
      </c>
      <c r="K38" s="41" t="n">
        <f aca="false">999000000000-K42</f>
        <v>235000000000</v>
      </c>
      <c r="L38" s="41" t="n">
        <f aca="false">1288000000000-L42</f>
        <v>-117000000000</v>
      </c>
      <c r="M38" s="15" t="n">
        <v>277000000000</v>
      </c>
      <c r="N38" s="15" t="n">
        <v>799000000000</v>
      </c>
      <c r="O38" s="15" t="n">
        <f aca="false">O48+O49</f>
        <v>2122000000000</v>
      </c>
      <c r="P38" s="15" t="n">
        <f aca="false">P48+P49</f>
        <v>2151000000000</v>
      </c>
      <c r="Q38" s="15" t="n">
        <f aca="false">Q48+Q49</f>
        <v>1314000000000</v>
      </c>
      <c r="R38" s="15" t="n">
        <f aca="false">R48+R49</f>
        <v>900000000000</v>
      </c>
      <c r="S38" s="15" t="n">
        <f aca="false">S48+S49</f>
        <v>1446000000000</v>
      </c>
      <c r="T38" s="15" t="n">
        <f aca="false">T48+T49</f>
        <v>2068000000000</v>
      </c>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B39" s="107" t="s">
        <v>1301</v>
      </c>
      <c r="C39" s="19"/>
      <c r="E39" s="124"/>
      <c r="F39" s="124"/>
      <c r="G39" s="124"/>
      <c r="H39" s="124"/>
      <c r="I39" s="124"/>
      <c r="J39" s="23" t="n">
        <v>1418000000000</v>
      </c>
      <c r="K39" s="23" t="n">
        <v>1768000000000</v>
      </c>
      <c r="L39" s="23" t="n">
        <v>2423000000000</v>
      </c>
      <c r="M39" s="25" t="n">
        <v>1012000000000</v>
      </c>
      <c r="N39" s="25" t="n">
        <v>924000000000</v>
      </c>
      <c r="O39" s="25"/>
      <c r="P39" s="25"/>
      <c r="Q39" s="25"/>
      <c r="R39" s="25"/>
      <c r="S39" s="40"/>
      <c r="T39" s="40"/>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A40" s="18" t="s">
        <v>112</v>
      </c>
      <c r="B40" s="19" t="s">
        <v>1302</v>
      </c>
      <c r="C40" s="20" t="s">
        <v>114</v>
      </c>
      <c r="E40" s="124"/>
      <c r="F40" s="124"/>
      <c r="G40" s="124"/>
      <c r="H40" s="124"/>
      <c r="I40" s="124"/>
      <c r="J40" s="23" t="n">
        <v>657000000000</v>
      </c>
      <c r="K40" s="23" t="n">
        <v>1004000000000</v>
      </c>
      <c r="L40" s="23" t="n">
        <v>1018000000000</v>
      </c>
      <c r="M40" s="25" t="n">
        <v>1012000000000</v>
      </c>
      <c r="N40" s="25" t="n">
        <v>924000000000</v>
      </c>
      <c r="O40" s="25" t="n">
        <f aca="false">O50</f>
        <v>1779000000000</v>
      </c>
      <c r="P40" s="25" t="n">
        <f aca="false">P50</f>
        <v>2350000000000</v>
      </c>
      <c r="Q40" s="25" t="n">
        <f aca="false">Q50</f>
        <v>1923000000000</v>
      </c>
      <c r="R40" s="25" t="n">
        <f aca="false">R50</f>
        <v>1811000000000</v>
      </c>
      <c r="S40" s="25" t="n">
        <f aca="false">S50</f>
        <v>2450000000000</v>
      </c>
      <c r="T40" s="25" t="n">
        <f aca="false">T50</f>
        <v>2510000000000</v>
      </c>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 hidden="false" customHeight="false" outlineLevel="0" collapsed="false">
      <c r="B41" s="107" t="s">
        <v>390</v>
      </c>
      <c r="C41" s="107"/>
      <c r="E41" s="126"/>
      <c r="F41" s="126"/>
      <c r="G41" s="126"/>
      <c r="H41" s="126"/>
      <c r="I41" s="126"/>
      <c r="J41" s="23" t="n">
        <v>1474000000000</v>
      </c>
      <c r="K41" s="23" t="n">
        <v>1870000000000</v>
      </c>
      <c r="L41" s="23" t="n">
        <v>2526000000000</v>
      </c>
      <c r="M41" s="22"/>
      <c r="N41" s="22"/>
      <c r="O41" s="22"/>
      <c r="P41" s="22"/>
      <c r="Q41" s="22"/>
      <c r="R41" s="22"/>
      <c r="S41" s="40"/>
      <c r="T41" s="40"/>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107" t="s">
        <v>52</v>
      </c>
      <c r="C42" s="30"/>
      <c r="E42" s="126"/>
      <c r="F42" s="126"/>
      <c r="G42" s="126"/>
      <c r="H42" s="126"/>
      <c r="I42" s="126"/>
      <c r="J42" s="23" t="n">
        <v>761000000000</v>
      </c>
      <c r="K42" s="23" t="n">
        <v>764000000000</v>
      </c>
      <c r="L42" s="23" t="n">
        <v>1405000000000</v>
      </c>
      <c r="M42" s="22"/>
      <c r="N42" s="22"/>
      <c r="O42" s="22"/>
      <c r="P42" s="22"/>
      <c r="Q42" s="22"/>
      <c r="R42" s="22"/>
      <c r="S42" s="40"/>
      <c r="T42" s="40"/>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 hidden="false" customHeight="false" outlineLevel="0" collapsed="false">
      <c r="A43" s="134" t="s">
        <v>422</v>
      </c>
      <c r="B43" s="134" t="s">
        <v>422</v>
      </c>
      <c r="C43" s="49" t="s">
        <v>251</v>
      </c>
      <c r="E43" s="126"/>
      <c r="F43" s="126"/>
      <c r="G43" s="126"/>
      <c r="H43" s="126"/>
      <c r="I43" s="126"/>
      <c r="J43" s="23" t="n">
        <v>712000000000</v>
      </c>
      <c r="K43" s="23" t="n">
        <v>1106000000000</v>
      </c>
      <c r="L43" s="23" t="n">
        <v>1121000000000</v>
      </c>
      <c r="M43" s="22"/>
      <c r="N43" s="350" t="n">
        <v>1064000000000</v>
      </c>
      <c r="O43" s="350"/>
      <c r="P43" s="350"/>
      <c r="Q43" s="350"/>
      <c r="R43" s="350"/>
      <c r="S43" s="40"/>
      <c r="T43" s="40"/>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 hidden="false" customHeight="false" outlineLevel="0" collapsed="false">
      <c r="A44" s="134" t="s">
        <v>393</v>
      </c>
      <c r="B44" s="134" t="s">
        <v>393</v>
      </c>
      <c r="C44" s="49" t="s">
        <v>251</v>
      </c>
      <c r="E44" s="126"/>
      <c r="F44" s="126"/>
      <c r="G44" s="126"/>
      <c r="H44" s="126"/>
      <c r="I44" s="126"/>
      <c r="J44" s="23" t="n">
        <v>-55000000000</v>
      </c>
      <c r="K44" s="23" t="n">
        <v>-102000000000</v>
      </c>
      <c r="L44" s="23" t="n">
        <v>-102000000000</v>
      </c>
      <c r="M44" s="22"/>
      <c r="N44" s="350" t="n">
        <v>-140000000000</v>
      </c>
      <c r="O44" s="350"/>
      <c r="P44" s="350"/>
      <c r="Q44" s="350"/>
      <c r="R44" s="350"/>
      <c r="S44" s="40"/>
      <c r="T44" s="40"/>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6.5" hidden="false" customHeight="false" outlineLevel="0" collapsed="false">
      <c r="A45" s="18" t="s">
        <v>115</v>
      </c>
      <c r="B45" s="107" t="s">
        <v>381</v>
      </c>
      <c r="C45" s="20" t="s">
        <v>114</v>
      </c>
      <c r="E45" s="124"/>
      <c r="F45" s="124"/>
      <c r="G45" s="124"/>
      <c r="H45" s="124"/>
      <c r="I45" s="124"/>
      <c r="J45" s="23" t="n">
        <v>-606000000000</v>
      </c>
      <c r="K45" s="23" t="n">
        <v>-769000000000</v>
      </c>
      <c r="L45" s="23" t="n">
        <v>-1135000000000</v>
      </c>
      <c r="M45" s="25" t="n">
        <v>-735000000000</v>
      </c>
      <c r="N45" s="25" t="n">
        <v>-125000000000</v>
      </c>
      <c r="O45" s="25" t="n">
        <f aca="false">O48+O49-O50</f>
        <v>343000000000</v>
      </c>
      <c r="P45" s="25" t="n">
        <f aca="false">P48+P49-P50</f>
        <v>-199000000000</v>
      </c>
      <c r="Q45" s="25" t="n">
        <f aca="false">Q48+Q49-Q50</f>
        <v>-609000000000</v>
      </c>
      <c r="R45" s="25" t="n">
        <f aca="false">R48+R49-R50</f>
        <v>-911000000000</v>
      </c>
      <c r="S45" s="25" t="n">
        <f aca="false">S48+S49-S50</f>
        <v>-1004000000000</v>
      </c>
      <c r="T45" s="25" t="n">
        <f aca="false">T48+T49-T50</f>
        <v>-442000000000</v>
      </c>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 hidden="false" customHeight="false" outlineLevel="0" collapsed="false">
      <c r="A46" s="26" t="s">
        <v>117</v>
      </c>
      <c r="B46" s="351" t="s">
        <v>1303</v>
      </c>
      <c r="C46" s="19" t="s">
        <v>119</v>
      </c>
      <c r="E46" s="124"/>
      <c r="F46" s="124"/>
      <c r="G46" s="124"/>
      <c r="H46" s="124"/>
      <c r="I46" s="124"/>
      <c r="J46" s="23" t="n">
        <v>-532000000000</v>
      </c>
      <c r="K46" s="23" t="n">
        <v>-863000000000</v>
      </c>
      <c r="L46" s="23" t="n">
        <v>-1171000000000</v>
      </c>
      <c r="M46" s="22"/>
      <c r="N46" s="22"/>
      <c r="O46" s="22"/>
      <c r="P46" s="22"/>
      <c r="Q46" s="22"/>
      <c r="R46" s="22"/>
      <c r="S46" s="40"/>
      <c r="T46" s="40"/>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 hidden="false" customHeight="false" outlineLevel="0" collapsed="false">
      <c r="A47" s="26" t="s">
        <v>404</v>
      </c>
      <c r="B47" s="27" t="s">
        <v>328</v>
      </c>
      <c r="C47" s="19" t="s">
        <v>119</v>
      </c>
      <c r="E47" s="124"/>
      <c r="F47" s="124"/>
      <c r="G47" s="124"/>
      <c r="H47" s="124"/>
      <c r="I47" s="124"/>
      <c r="J47" s="348" t="n">
        <f aca="false">J45-J46</f>
        <v>-74000000000</v>
      </c>
      <c r="K47" s="348" t="n">
        <f aca="false">K45-K46</f>
        <v>94000000000</v>
      </c>
      <c r="L47" s="348" t="n">
        <f aca="false">L45-L46</f>
        <v>36000000000</v>
      </c>
      <c r="M47" s="22"/>
      <c r="N47" s="22"/>
      <c r="O47" s="22"/>
      <c r="P47" s="22"/>
      <c r="Q47" s="22"/>
      <c r="R47" s="22"/>
      <c r="S47" s="40"/>
      <c r="T47" s="40"/>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30" t="s">
        <v>764</v>
      </c>
      <c r="C48" s="19"/>
      <c r="D48" s="38"/>
      <c r="E48" s="126"/>
      <c r="F48" s="126"/>
      <c r="G48" s="126"/>
      <c r="H48" s="126"/>
      <c r="I48" s="126"/>
      <c r="J48" s="22"/>
      <c r="K48" s="22"/>
      <c r="L48" s="22"/>
      <c r="M48" s="25" t="n">
        <v>-735000000000</v>
      </c>
      <c r="N48" s="25" t="n">
        <v>-125000000000</v>
      </c>
      <c r="O48" s="343" t="n">
        <v>3000000000</v>
      </c>
      <c r="P48" s="343" t="n">
        <v>-363000000000</v>
      </c>
      <c r="Q48" s="343" t="n">
        <v>-308000000000</v>
      </c>
      <c r="R48" s="343" t="n">
        <v>-1564000000000</v>
      </c>
      <c r="S48" s="343" t="n">
        <v>-1004000000000</v>
      </c>
      <c r="T48" s="343" t="n">
        <v>-442000000000</v>
      </c>
    </row>
    <row r="49" customFormat="false" ht="16.5" hidden="false" customHeight="false" outlineLevel="0" collapsed="false">
      <c r="B49" s="30" t="s">
        <v>1304</v>
      </c>
      <c r="C49" s="19"/>
      <c r="E49" s="126"/>
      <c r="F49" s="126"/>
      <c r="G49" s="126"/>
      <c r="H49" s="126"/>
      <c r="I49" s="126"/>
      <c r="J49" s="22"/>
      <c r="K49" s="22"/>
      <c r="L49" s="22"/>
      <c r="M49" s="25" t="n">
        <v>1092000000000</v>
      </c>
      <c r="N49" s="25" t="n">
        <v>1215000000000</v>
      </c>
      <c r="O49" s="343" t="n">
        <v>2119000000000</v>
      </c>
      <c r="P49" s="343" t="n">
        <v>2514000000000</v>
      </c>
      <c r="Q49" s="343" t="n">
        <v>1622000000000</v>
      </c>
      <c r="R49" s="343" t="n">
        <v>2464000000000</v>
      </c>
      <c r="S49" s="343" t="n">
        <v>2450000000000</v>
      </c>
      <c r="T49" s="343" t="n">
        <v>2510000000000</v>
      </c>
    </row>
    <row r="50" customFormat="false" ht="16.5" hidden="false" customHeight="false" outlineLevel="0" collapsed="false">
      <c r="B50" s="44" t="s">
        <v>1305</v>
      </c>
      <c r="C50" s="19"/>
      <c r="E50" s="126"/>
      <c r="F50" s="126"/>
      <c r="G50" s="126"/>
      <c r="H50" s="126"/>
      <c r="I50" s="126"/>
      <c r="J50" s="22"/>
      <c r="K50" s="22"/>
      <c r="L50" s="22"/>
      <c r="M50" s="25" t="n">
        <v>1012000000000</v>
      </c>
      <c r="N50" s="25" t="n">
        <v>924000000000</v>
      </c>
      <c r="O50" s="343" t="n">
        <v>1779000000000</v>
      </c>
      <c r="P50" s="343" t="n">
        <v>2350000000000</v>
      </c>
      <c r="Q50" s="343" t="n">
        <v>1923000000000</v>
      </c>
      <c r="R50" s="343" t="n">
        <v>1811000000000</v>
      </c>
      <c r="S50" s="343" t="n">
        <v>2450000000000</v>
      </c>
      <c r="T50" s="343" t="n">
        <v>2510000000000</v>
      </c>
    </row>
    <row r="51" customFormat="false" ht="15" hidden="false" customHeight="false" outlineLevel="0" collapsed="false">
      <c r="E51" s="126"/>
      <c r="F51" s="126"/>
      <c r="G51" s="126"/>
      <c r="H51" s="126"/>
      <c r="I51" s="126"/>
      <c r="J51" s="126"/>
      <c r="K51" s="126"/>
      <c r="L51" s="126"/>
      <c r="M51" s="126"/>
      <c r="N51" s="126"/>
      <c r="O51" s="126"/>
      <c r="P51" s="126"/>
      <c r="Q51" s="126"/>
      <c r="R51" s="126"/>
      <c r="S51" s="126"/>
    </row>
    <row r="52" customFormat="false" ht="15" hidden="false" customHeight="false" outlineLevel="0" collapsed="false">
      <c r="E52" s="126"/>
      <c r="F52" s="126"/>
      <c r="G52" s="126"/>
      <c r="H52" s="126"/>
      <c r="I52" s="126"/>
      <c r="J52" s="126" t="s">
        <v>128</v>
      </c>
      <c r="K52" s="126" t="s">
        <v>128</v>
      </c>
      <c r="L52" s="126" t="s">
        <v>128</v>
      </c>
      <c r="M52" s="126" t="s">
        <v>128</v>
      </c>
      <c r="N52" s="126" t="s">
        <v>128</v>
      </c>
      <c r="O52" s="126" t="s">
        <v>128</v>
      </c>
      <c r="P52" s="126" t="s">
        <v>128</v>
      </c>
      <c r="Q52" s="126" t="s">
        <v>128</v>
      </c>
      <c r="R52" s="126" t="s">
        <v>128</v>
      </c>
      <c r="S52" s="126" t="s">
        <v>128</v>
      </c>
      <c r="T52" s="126" t="s">
        <v>128</v>
      </c>
    </row>
    <row r="53" customFormat="false" ht="15" hidden="false" customHeight="false" outlineLevel="0" collapsed="false">
      <c r="E53" s="126"/>
      <c r="F53" s="126"/>
      <c r="G53" s="126"/>
      <c r="H53" s="126"/>
      <c r="I53" s="126"/>
      <c r="J53" s="126"/>
      <c r="K53" s="126"/>
      <c r="L53" s="126"/>
      <c r="M53" s="126"/>
      <c r="O53" s="126"/>
      <c r="P53" s="126"/>
      <c r="Q53" s="126"/>
      <c r="R53" s="126"/>
      <c r="S53" s="126"/>
    </row>
    <row r="54" customFormat="false" ht="15" hidden="false" customHeight="false" outlineLevel="0" collapsed="false">
      <c r="D54" s="114"/>
      <c r="E54" s="126"/>
      <c r="F54" s="126"/>
      <c r="G54" s="126"/>
      <c r="H54" s="126"/>
      <c r="I54" s="126"/>
      <c r="J54" s="126"/>
      <c r="K54" s="126"/>
      <c r="L54" s="126"/>
      <c r="M54" s="126"/>
      <c r="N54" s="126"/>
      <c r="O54" s="126"/>
      <c r="P54" s="126"/>
      <c r="Q54" s="126"/>
      <c r="R54" s="126"/>
      <c r="S54" s="126"/>
    </row>
    <row r="55" customFormat="false" ht="15" hidden="false" customHeight="false" outlineLevel="0" collapsed="false">
      <c r="B55" s="0" t="s">
        <v>129</v>
      </c>
      <c r="D55" s="114"/>
      <c r="E55" s="126"/>
      <c r="F55" s="126"/>
      <c r="G55" s="126"/>
      <c r="H55" s="126"/>
      <c r="I55" s="126"/>
      <c r="J55" s="126" t="n">
        <f aca="false">J6-J7-J18</f>
        <v>0</v>
      </c>
      <c r="K55" s="126" t="n">
        <f aca="false">K6-K7-K18</f>
        <v>0</v>
      </c>
      <c r="L55" s="126" t="n">
        <f aca="false">L6-L7-L18</f>
        <v>0</v>
      </c>
      <c r="M55" s="126" t="n">
        <f aca="false">M6-M7-M18</f>
        <v>0</v>
      </c>
      <c r="N55" s="126" t="n">
        <f aca="false">N6-N7-N18</f>
        <v>0</v>
      </c>
      <c r="O55" s="126" t="n">
        <f aca="false">O6-O7-O18</f>
        <v>0</v>
      </c>
      <c r="P55" s="126" t="n">
        <f aca="false">P6-P7-P18</f>
        <v>1000000000</v>
      </c>
      <c r="Q55" s="126" t="n">
        <f aca="false">Q6-Q7-Q18</f>
        <v>0</v>
      </c>
      <c r="R55" s="126" t="n">
        <f aca="false">R6-R7-R18</f>
        <v>1000000000</v>
      </c>
      <c r="S55" s="126" t="n">
        <f aca="false">S6-S7-S18</f>
        <v>-1000000000</v>
      </c>
      <c r="T55" s="126" t="n">
        <f aca="false">T6-T7-T18</f>
        <v>1000000000</v>
      </c>
    </row>
    <row r="56" customFormat="false" ht="15" hidden="false" customHeight="false" outlineLevel="0" collapsed="false">
      <c r="B56" s="0" t="s">
        <v>130</v>
      </c>
      <c r="D56" s="114"/>
      <c r="E56" s="126"/>
      <c r="F56" s="126"/>
      <c r="G56" s="126"/>
      <c r="H56" s="126"/>
      <c r="I56" s="126"/>
      <c r="J56" s="126" t="n">
        <f aca="false">J7-J10-J15-J16-J19</f>
        <v>1000000000</v>
      </c>
      <c r="K56" s="126" t="n">
        <f aca="false">K7-K10-K15-K16-K19</f>
        <v>0</v>
      </c>
      <c r="L56" s="126" t="n">
        <f aca="false">L7-L10-L15-L16-L19</f>
        <v>0</v>
      </c>
      <c r="M56" s="136" t="n">
        <f aca="false">M7-M10-M15-M16-M19</f>
        <v>0</v>
      </c>
      <c r="N56" s="126" t="n">
        <f aca="false">N7-N10-N15-N16-N19</f>
        <v>0</v>
      </c>
      <c r="O56" s="126" t="n">
        <f aca="false">O7-O10-O15-O16-O19</f>
        <v>0</v>
      </c>
      <c r="P56" s="126" t="n">
        <f aca="false">P7-P10-P15-P16-P19</f>
        <v>0</v>
      </c>
      <c r="Q56" s="126" t="n">
        <f aca="false">Q7-Q10-Q15-Q16-Q19</f>
        <v>0</v>
      </c>
      <c r="R56" s="126" t="n">
        <f aca="false">R7-R10-R15-R16-R19</f>
        <v>0</v>
      </c>
      <c r="S56" s="126" t="n">
        <f aca="false">S7-S10-S15-S16-S19</f>
        <v>0</v>
      </c>
      <c r="T56" s="126" t="n">
        <f aca="false">T7-T10-T15-T16-T19</f>
        <v>0</v>
      </c>
    </row>
    <row r="57" customFormat="false" ht="15" hidden="false" customHeight="false" outlineLevel="0" collapsed="false">
      <c r="B57" s="0" t="s">
        <v>131</v>
      </c>
      <c r="D57" s="115"/>
      <c r="E57" s="126"/>
      <c r="F57" s="126"/>
      <c r="G57" s="126"/>
      <c r="H57" s="126"/>
      <c r="I57" s="126"/>
      <c r="J57" s="126" t="n">
        <f aca="false">J10-J11-J12-J13-J14</f>
        <v>0</v>
      </c>
      <c r="K57" s="126" t="n">
        <f aca="false">K10-K11-K12-K13-K14</f>
        <v>0</v>
      </c>
      <c r="L57" s="126" t="n">
        <f aca="false">L10-L11-L12-L13-L14</f>
        <v>-1000000000</v>
      </c>
      <c r="M57" s="126" t="n">
        <f aca="false">M10-M11-M12-M13-M14</f>
        <v>0</v>
      </c>
      <c r="N57" s="126" t="n">
        <f aca="false">N10-N11-N12-N13-N14</f>
        <v>0</v>
      </c>
      <c r="O57" s="126" t="n">
        <f aca="false">O10-O11-O12-O13-O14</f>
        <v>0</v>
      </c>
      <c r="P57" s="126" t="n">
        <f aca="false">P10-P11-P12-P13-P14</f>
        <v>0</v>
      </c>
      <c r="Q57" s="126" t="n">
        <f aca="false">Q10-Q11-Q12-Q13-Q14</f>
        <v>1000000000</v>
      </c>
      <c r="R57" s="126" t="n">
        <f aca="false">R10-R11-R12-R13-R14</f>
        <v>0</v>
      </c>
      <c r="S57" s="126" t="n">
        <f aca="false">S10-S11-S12-S13-S14</f>
        <v>0</v>
      </c>
      <c r="T57" s="126" t="n">
        <f aca="false">T10-T11-T12-T13-T14</f>
        <v>0</v>
      </c>
    </row>
    <row r="58" customFormat="false" ht="15" hidden="false" customHeight="false" outlineLevel="0" collapsed="false">
      <c r="B58" s="0" t="s">
        <v>134</v>
      </c>
      <c r="J58" s="55" t="n">
        <f aca="false">J20-J21-J30</f>
        <v>1000000000</v>
      </c>
      <c r="K58" s="55" t="n">
        <f aca="false">K20-K21-K30</f>
        <v>0</v>
      </c>
      <c r="L58" s="55" t="n">
        <f aca="false">L20-L21-L30</f>
        <v>0</v>
      </c>
      <c r="M58" s="55" t="n">
        <f aca="false">M20-M21-M30</f>
        <v>0</v>
      </c>
      <c r="N58" s="55" t="n">
        <f aca="false">N20-N21-N30</f>
        <v>0</v>
      </c>
      <c r="O58" s="55" t="n">
        <f aca="false">O20-O21-O30</f>
        <v>0</v>
      </c>
      <c r="P58" s="55" t="n">
        <f aca="false">P20-P21-P30</f>
        <v>0</v>
      </c>
      <c r="Q58" s="55" t="n">
        <f aca="false">Q20-Q21-Q30</f>
        <v>0</v>
      </c>
      <c r="R58" s="55" t="n">
        <f aca="false">R20-R21-R30</f>
        <v>0</v>
      </c>
      <c r="S58" s="55" t="n">
        <f aca="false">S20-S21-S30</f>
        <v>0</v>
      </c>
      <c r="T58" s="55" t="n">
        <f aca="false">T20-T21-T30</f>
        <v>-1000000000</v>
      </c>
    </row>
    <row r="59" customFormat="false" ht="15" hidden="false" customHeight="false" outlineLevel="0" collapsed="false">
      <c r="B59" s="0" t="s">
        <v>775</v>
      </c>
      <c r="J59" s="55" t="n">
        <f aca="false">J21-J22-J25-J26-J27-J28-J29</f>
        <v>0</v>
      </c>
      <c r="K59" s="55" t="n">
        <f aca="false">K21-K22-K25-K26-K27-K28-K29</f>
        <v>-1000000000</v>
      </c>
      <c r="L59" s="55" t="n">
        <f aca="false">L21-L22-L25-L26-L27-L28-L29</f>
        <v>1000000000</v>
      </c>
      <c r="M59" s="55" t="n">
        <f aca="false">M21-M22-M25-M26-M27-M28-M29</f>
        <v>0</v>
      </c>
      <c r="N59" s="55" t="n">
        <f aca="false">N21-N22-N25-N26-N27-N28-N29</f>
        <v>-2000000000</v>
      </c>
      <c r="O59" s="55" t="n">
        <f aca="false">O21-O22-O25-O26-O27-O28-O29</f>
        <v>0</v>
      </c>
      <c r="P59" s="55" t="n">
        <f aca="false">P21-P22-P25-P26-P27-P28-P29</f>
        <v>0</v>
      </c>
      <c r="Q59" s="55" t="n">
        <f aca="false">Q21-Q22-Q25-Q26-Q27-Q28-Q29</f>
        <v>0</v>
      </c>
      <c r="R59" s="55" t="n">
        <f aca="false">R21-R22-R25-R26-R27-R28-R29</f>
        <v>-1000000000</v>
      </c>
      <c r="S59" s="55" t="n">
        <f aca="false">S21-S22-S25-S26-S27-S28-S29</f>
        <v>0</v>
      </c>
      <c r="T59" s="55" t="n">
        <f aca="false">T21-T22-T25-T26-T27-T28-T29</f>
        <v>0</v>
      </c>
    </row>
    <row r="60" customFormat="false" ht="15" hidden="false" customHeight="false" outlineLevel="0" collapsed="false">
      <c r="B60" s="0" t="s">
        <v>822</v>
      </c>
      <c r="J60" s="55" t="n">
        <f aca="false">J30-J31-J33-J32</f>
        <v>-1000000000</v>
      </c>
      <c r="K60" s="55" t="n">
        <f aca="false">K30-K31-K33-K32</f>
        <v>1000000000</v>
      </c>
      <c r="L60" s="55" t="n">
        <f aca="false">L30-L31-L33-L32</f>
        <v>0</v>
      </c>
      <c r="M60" s="55" t="n">
        <f aca="false">M30-M31-M33-M32</f>
        <v>0</v>
      </c>
      <c r="N60" s="55" t="n">
        <f aca="false">N30-N31-N33-N32</f>
        <v>0</v>
      </c>
      <c r="O60" s="55" t="n">
        <f aca="false">O30-O31-O33-O32</f>
        <v>0</v>
      </c>
      <c r="P60" s="55" t="n">
        <f aca="false">P30-P31-P33-P32</f>
        <v>0</v>
      </c>
      <c r="Q60" s="55" t="n">
        <f aca="false">Q30-Q31-Q33-Q32</f>
        <v>0</v>
      </c>
      <c r="R60" s="55" t="n">
        <f aca="false">R30-R31-R33-R32</f>
        <v>0</v>
      </c>
      <c r="S60" s="55" t="n">
        <f aca="false">S30-S31-S33-S32</f>
        <v>0</v>
      </c>
      <c r="T60" s="55" t="n">
        <f aca="false">T30-T31-T33-T32</f>
        <v>0</v>
      </c>
    </row>
    <row r="61" customFormat="false" ht="15" hidden="false" customHeight="false" outlineLevel="0" collapsed="false">
      <c r="B61" s="0" t="s">
        <v>137</v>
      </c>
      <c r="J61" s="55" t="n">
        <f aca="false">J38-J40-J45</f>
        <v>1000000000</v>
      </c>
      <c r="K61" s="55" t="n">
        <f aca="false">K38-K40-K45</f>
        <v>0</v>
      </c>
      <c r="L61" s="55" t="n">
        <f aca="false">L38-L40-L45</f>
        <v>0</v>
      </c>
      <c r="M61" s="55" t="n">
        <f aca="false">M38-M40-M45</f>
        <v>0</v>
      </c>
      <c r="N61" s="55" t="n">
        <f aca="false">N38-N40-N45</f>
        <v>0</v>
      </c>
      <c r="O61" s="55" t="n">
        <f aca="false">O38-O40-O45</f>
        <v>0</v>
      </c>
      <c r="P61" s="55" t="n">
        <f aca="false">P38-P40-P45</f>
        <v>0</v>
      </c>
      <c r="Q61" s="55" t="n">
        <f aca="false">Q38-Q40-Q45</f>
        <v>0</v>
      </c>
      <c r="R61" s="55" t="n">
        <f aca="false">R38-R40-R45</f>
        <v>0</v>
      </c>
      <c r="S61" s="55" t="n">
        <f aca="false">S38-S40-S45</f>
        <v>0</v>
      </c>
      <c r="T61" s="55" t="n">
        <f aca="false">T38-T40-T45</f>
        <v>0</v>
      </c>
    </row>
    <row r="62" customFormat="false" ht="15" hidden="false" customHeight="false" outlineLevel="0" collapsed="false">
      <c r="B62" s="0" t="s">
        <v>1082</v>
      </c>
      <c r="J62" s="55" t="n">
        <f aca="false">J40-J43-J44</f>
        <v>0</v>
      </c>
      <c r="K62" s="55" t="n">
        <f aca="false">K40-K43-K44</f>
        <v>0</v>
      </c>
      <c r="L62" s="55" t="n">
        <f aca="false">L40-L43-L44</f>
        <v>-1000000000</v>
      </c>
      <c r="M62" s="56" t="n">
        <f aca="false">M40-M43-M44</f>
        <v>1012000000000</v>
      </c>
      <c r="N62" s="55" t="n">
        <f aca="false">N40-N43-N44</f>
        <v>0</v>
      </c>
      <c r="O62" s="352" t="n">
        <f aca="false">O40-O43-O44</f>
        <v>1779000000000</v>
      </c>
      <c r="P62" s="352" t="n">
        <f aca="false">P40-P43-P44</f>
        <v>2350000000000</v>
      </c>
      <c r="Q62" s="352" t="n">
        <f aca="false">Q40-Q43-Q44</f>
        <v>1923000000000</v>
      </c>
      <c r="R62" s="352" t="n">
        <f aca="false">R40-R43-R44</f>
        <v>1811000000000</v>
      </c>
      <c r="S62" s="352" t="n">
        <f aca="false">S40-S43-S44</f>
        <v>2450000000000</v>
      </c>
      <c r="T62" s="352" t="n">
        <f aca="false">T40-T43-T44</f>
        <v>2510000000000</v>
      </c>
    </row>
    <row r="63" customFormat="false" ht="15" hidden="false" customHeight="false" outlineLevel="0" collapsed="false">
      <c r="B63" s="0" t="s">
        <v>274</v>
      </c>
      <c r="J63" s="55" t="n">
        <f aca="false">J45-J46-J47</f>
        <v>0</v>
      </c>
      <c r="K63" s="55" t="n">
        <f aca="false">K45-K46-K47</f>
        <v>0</v>
      </c>
      <c r="L63" s="55" t="n">
        <f aca="false">L45-L46-L47</f>
        <v>0</v>
      </c>
      <c r="M63" s="56" t="n">
        <f aca="false">M45-M46-M47</f>
        <v>-735000000000</v>
      </c>
      <c r="N63" s="56" t="n">
        <f aca="false">N45-N46-N47</f>
        <v>-125000000000</v>
      </c>
      <c r="O63" s="56" t="n">
        <f aca="false">O45-O46-O47</f>
        <v>343000000000</v>
      </c>
      <c r="P63" s="56" t="n">
        <f aca="false">P45-P46-P47</f>
        <v>-199000000000</v>
      </c>
      <c r="Q63" s="56" t="n">
        <f aca="false">Q45-Q46-Q47</f>
        <v>-609000000000</v>
      </c>
      <c r="R63" s="56" t="n">
        <f aca="false">R45-R46-R47</f>
        <v>-911000000000</v>
      </c>
      <c r="S63" s="56" t="n">
        <f aca="false">S45-S46-S47</f>
        <v>-1004000000000</v>
      </c>
      <c r="T63" s="56" t="n">
        <f aca="false">T45-T46-T47</f>
        <v>-442000000000</v>
      </c>
    </row>
    <row r="66" customFormat="false" ht="15" hidden="false" customHeight="false" outlineLevel="0" collapsed="false">
      <c r="B66" s="0" t="s">
        <v>586</v>
      </c>
      <c r="D66" s="57"/>
      <c r="E66" s="57"/>
      <c r="F66" s="57"/>
      <c r="G66" s="57"/>
      <c r="H66" s="57"/>
      <c r="I66" s="57"/>
      <c r="J66" s="57" t="n">
        <v>29849485000000</v>
      </c>
      <c r="K66" s="57" t="n">
        <v>35042181000000</v>
      </c>
      <c r="L66" s="57" t="n">
        <v>41968385000000</v>
      </c>
      <c r="M66" s="57" t="n">
        <v>43107777000000</v>
      </c>
      <c r="N66" s="57" t="n">
        <v>47101583000000</v>
      </c>
      <c r="O66" s="57" t="n">
        <v>52154085000000</v>
      </c>
      <c r="P66" s="57" t="n">
        <v>56775994000000</v>
      </c>
      <c r="Q66" s="57" t="n">
        <v>61968237000000</v>
      </c>
      <c r="R66" s="57" t="n">
        <v>68364405000000</v>
      </c>
      <c r="S66" s="57"/>
      <c r="T66" s="57"/>
      <c r="U66" s="57"/>
      <c r="V66" s="57"/>
      <c r="W66" s="57"/>
    </row>
    <row r="67" customFormat="false" ht="15" hidden="false" customHeight="false" outlineLevel="0" collapsed="false">
      <c r="B67" s="0" t="s">
        <v>140</v>
      </c>
      <c r="J67" s="147" t="n">
        <f aca="false">(J6/J66)*100</f>
        <v>14.04379338538</v>
      </c>
      <c r="K67" s="147" t="n">
        <f aca="false">(K6/K66)*100</f>
        <v>14.0659053156537</v>
      </c>
      <c r="L67" s="147" t="n">
        <f aca="false">(L6/L66)*100</f>
        <v>16.3646992849499</v>
      </c>
      <c r="M67" s="147" t="n">
        <f aca="false">(M6/M66)*100</f>
        <v>15.7906542014449</v>
      </c>
      <c r="N67" s="147" t="n">
        <f aca="false">(N6/N66)*100</f>
        <v>17.0333977947196</v>
      </c>
      <c r="O67" s="147" t="n">
        <f aca="false">(O6/O66)*100</f>
        <v>15.5577458601757</v>
      </c>
      <c r="P67" s="147" t="n">
        <f aca="false">(P6/P66)*100</f>
        <v>16.8909416187412</v>
      </c>
      <c r="Q67" s="147" t="n">
        <f aca="false">(Q6/Q66)*100</f>
        <v>18.3513369922078</v>
      </c>
      <c r="R67" s="147" t="n">
        <f aca="false">(R6/R66)*100</f>
        <v>19.3960585190495</v>
      </c>
    </row>
    <row r="68" customFormat="false" ht="15" hidden="false" customHeight="false" outlineLevel="0" collapsed="false">
      <c r="B68" s="0" t="s">
        <v>141</v>
      </c>
      <c r="J68" s="147" t="n">
        <f aca="false">(J20/J66)*100</f>
        <v>14.2180007460765</v>
      </c>
      <c r="K68" s="147" t="n">
        <f aca="false">(K20/K66)*100</f>
        <v>14.7365256745863</v>
      </c>
      <c r="L68" s="147" t="n">
        <f aca="false">(L20/L66)*100</f>
        <v>16.0859180070903</v>
      </c>
      <c r="M68" s="147" t="n">
        <f aca="false">(M20/M66)*100</f>
        <v>20.0288685728332</v>
      </c>
      <c r="N68" s="147" t="n">
        <f aca="false">(N20/N66)*100</f>
        <v>19.8783127947101</v>
      </c>
      <c r="O68" s="147" t="n">
        <f aca="false">(O20/O66)*100</f>
        <v>19.6264587903325</v>
      </c>
      <c r="P68" s="147" t="n">
        <f aca="false">(P20/P66)*100</f>
        <v>20.6777533476561</v>
      </c>
      <c r="Q68" s="147" t="n">
        <f aca="false">(Q20/Q66)*100</f>
        <v>20.4701644166511</v>
      </c>
      <c r="R68" s="147" t="n">
        <f aca="false">(R20/R66)*100</f>
        <v>20.712533079166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O9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S47" activePane="bottomRight" state="frozen"/>
      <selection pane="topLeft" activeCell="A1" activeCellId="0" sqref="A1"/>
      <selection pane="topRight" activeCell="S1" activeCellId="0" sqref="S1"/>
      <selection pane="bottomLeft" activeCell="A47" activeCellId="0" sqref="A47"/>
      <selection pane="bottomRight" activeCell="X76" activeCellId="0" sqref="X76"/>
    </sheetView>
  </sheetViews>
  <sheetFormatPr defaultRowHeight="15"/>
  <cols>
    <col collapsed="false" hidden="false" max="1" min="1" style="0" width="34.8265306122449"/>
    <col collapsed="false" hidden="false" max="2" min="2" style="0" width="41.5765306122449"/>
    <col collapsed="false" hidden="false" max="3" min="3" style="0" width="27.1326530612245"/>
    <col collapsed="false" hidden="false" max="5" min="4" style="0" width="8.50510204081633"/>
    <col collapsed="false" hidden="false" max="16" min="6" style="0" width="24.5663265306122"/>
    <col collapsed="false" hidden="false" max="17" min="17" style="0" width="27.1326530612245"/>
    <col collapsed="false" hidden="false" max="18" min="18" style="0" width="25.9183673469388"/>
    <col collapsed="false" hidden="false" max="24" min="19" style="0" width="24.5663265306122"/>
    <col collapsed="false" hidden="false" max="25" min="25" style="0" width="9.04591836734694"/>
    <col collapsed="false" hidden="false" max="27" min="26" style="0" width="15.3877551020408"/>
    <col collapsed="false" hidden="false" max="34" min="28" style="0" width="20.5204081632653"/>
    <col collapsed="false" hidden="false" max="35" min="35" style="0" width="8.50510204081633"/>
    <col collapsed="false" hidden="false" max="36" min="36" style="0" width="16.3316326530612"/>
    <col collapsed="false" hidden="false" max="1025" min="37" style="0" width="8.50510204081633"/>
  </cols>
  <sheetData>
    <row r="1" customFormat="false" ht="15" hidden="false" customHeight="false" outlineLevel="0" collapsed="false">
      <c r="A1" s="1" t="s">
        <v>1306</v>
      </c>
      <c r="B1" s="2" t="s">
        <v>1307</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1308</v>
      </c>
      <c r="C2" s="7"/>
      <c r="D2" s="4"/>
      <c r="E2" s="4"/>
      <c r="F2" s="4"/>
      <c r="G2" s="4"/>
      <c r="H2" s="4"/>
      <c r="I2" s="4"/>
      <c r="J2" s="4"/>
      <c r="K2" s="4"/>
      <c r="L2" s="4"/>
      <c r="M2" s="4"/>
      <c r="N2" s="4"/>
      <c r="O2" s="4"/>
      <c r="P2" s="4"/>
      <c r="Q2" s="4"/>
      <c r="R2" s="8"/>
      <c r="S2" s="9"/>
      <c r="T2" s="10"/>
      <c r="U2" s="4"/>
      <c r="V2" s="4"/>
      <c r="W2" s="4"/>
      <c r="X2" s="4"/>
      <c r="Y2" s="4"/>
      <c r="Z2" s="19"/>
      <c r="AA2" s="19"/>
      <c r="AB2" s="19"/>
      <c r="AC2" s="19"/>
      <c r="AD2" s="19"/>
      <c r="AE2" s="19"/>
      <c r="AF2" s="19"/>
      <c r="AG2" s="19"/>
      <c r="AH2" s="19"/>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Z3" s="19"/>
      <c r="AA3" s="19"/>
      <c r="AB3" s="183"/>
      <c r="AC3" s="183"/>
      <c r="AD3" s="183"/>
      <c r="AE3" s="183"/>
      <c r="AF3" s="183"/>
      <c r="AG3" s="183"/>
      <c r="AH3" s="183"/>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c r="Z4" s="19"/>
      <c r="AA4" s="19"/>
      <c r="AB4" s="30"/>
      <c r="AC4" s="19"/>
      <c r="AD4" s="19"/>
      <c r="AE4" s="30"/>
      <c r="AF4" s="19"/>
      <c r="AG4" s="19"/>
      <c r="AH4" s="19"/>
    </row>
    <row r="5" customFormat="false" ht="15" hidden="false" customHeight="false" outlineLevel="0" collapsed="false">
      <c r="A5" s="113" t="s">
        <v>26</v>
      </c>
      <c r="B5" s="3" t="s">
        <v>27</v>
      </c>
      <c r="C5" s="3"/>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4"/>
    </row>
    <row r="6" s="13" customFormat="true" ht="16.5" hidden="false" customHeight="false" outlineLevel="0" collapsed="false">
      <c r="A6" s="63" t="s">
        <v>32</v>
      </c>
      <c r="B6" s="63" t="s">
        <v>33</v>
      </c>
      <c r="C6" s="63" t="s">
        <v>34</v>
      </c>
      <c r="F6" s="100" t="n">
        <v>1350000000000</v>
      </c>
      <c r="G6" s="100" t="n">
        <f aca="false">G7+G15</f>
        <v>1506000000000</v>
      </c>
      <c r="H6" s="109" t="n">
        <v>1286000000000</v>
      </c>
      <c r="I6" s="109" t="n">
        <v>1590000000000</v>
      </c>
      <c r="J6" s="109" t="n">
        <v>4472000000000</v>
      </c>
      <c r="K6" s="109" t="n">
        <v>1985000000000</v>
      </c>
      <c r="L6" s="109" t="n">
        <v>2214000000000</v>
      </c>
      <c r="M6" s="109" t="n">
        <v>1925000000000</v>
      </c>
      <c r="N6" s="109" t="n">
        <v>1940000000000</v>
      </c>
      <c r="O6" s="109" t="n">
        <v>2250000000000</v>
      </c>
      <c r="P6" s="111" t="n">
        <v>2426000000000</v>
      </c>
      <c r="Q6" s="111" t="n">
        <v>2623000000000</v>
      </c>
      <c r="R6" s="111" t="n">
        <v>2870000000000</v>
      </c>
      <c r="S6" s="111" t="n">
        <v>2989000000000</v>
      </c>
      <c r="T6" s="111" t="n">
        <v>3022000000000</v>
      </c>
      <c r="U6" s="111" t="n">
        <v>3234000000000</v>
      </c>
      <c r="V6" s="111" t="n">
        <v>3499000000000</v>
      </c>
      <c r="W6" s="111" t="n">
        <v>3761000000000</v>
      </c>
      <c r="X6" s="353" t="n">
        <v>4018000000000</v>
      </c>
      <c r="Y6" s="6"/>
      <c r="Z6" s="19"/>
      <c r="AA6" s="19"/>
      <c r="AB6" s="184"/>
      <c r="AC6" s="184"/>
      <c r="AD6" s="184"/>
      <c r="AE6" s="184"/>
      <c r="AF6" s="184"/>
      <c r="AG6" s="184"/>
      <c r="AH6" s="184"/>
      <c r="AI6" s="6"/>
      <c r="AJ6" s="6"/>
      <c r="AK6" s="6"/>
      <c r="AL6" s="6"/>
      <c r="AM6" s="6"/>
      <c r="AN6" s="6"/>
      <c r="AO6" s="6"/>
    </row>
    <row r="7" customFormat="false" ht="16.5" hidden="false" customHeight="false" outlineLevel="0" collapsed="false">
      <c r="A7" s="49" t="s">
        <v>35</v>
      </c>
      <c r="B7" s="49" t="s">
        <v>684</v>
      </c>
      <c r="C7" s="20" t="s">
        <v>37</v>
      </c>
      <c r="D7" s="4"/>
      <c r="E7" s="4"/>
      <c r="F7" s="100" t="n">
        <v>1325000000000</v>
      </c>
      <c r="G7" s="100" t="n">
        <f aca="false">G8+G9</f>
        <v>1448000000000</v>
      </c>
      <c r="H7" s="46" t="n">
        <v>1267000000000</v>
      </c>
      <c r="I7" s="46" t="n">
        <v>1543000000000</v>
      </c>
      <c r="J7" s="46" t="n">
        <v>1808000000000</v>
      </c>
      <c r="K7" s="46" t="n">
        <v>1867000000000</v>
      </c>
      <c r="L7" s="46" t="n">
        <v>2122000000000</v>
      </c>
      <c r="M7" s="46" t="n">
        <v>1839000000000</v>
      </c>
      <c r="N7" s="46" t="n">
        <v>1869000000000</v>
      </c>
      <c r="O7" s="46" t="n">
        <v>2190000000000</v>
      </c>
      <c r="P7" s="99" t="n">
        <v>2370000000000</v>
      </c>
      <c r="Q7" s="99" t="n">
        <v>2576000000000</v>
      </c>
      <c r="R7" s="99" t="n">
        <v>2825000000000</v>
      </c>
      <c r="S7" s="99" t="n">
        <v>2925000000000</v>
      </c>
      <c r="T7" s="99" t="n">
        <v>2971000000000</v>
      </c>
      <c r="U7" s="99" t="n">
        <v>3187000000000</v>
      </c>
      <c r="V7" s="99" t="n">
        <v>3456000000000</v>
      </c>
      <c r="W7" s="99" t="n">
        <v>3723000000000</v>
      </c>
      <c r="X7" s="9" t="n">
        <v>3981000000000</v>
      </c>
      <c r="Y7" s="6"/>
      <c r="Z7" s="19"/>
      <c r="AA7" s="19"/>
      <c r="AB7" s="184"/>
      <c r="AC7" s="184"/>
      <c r="AD7" s="184"/>
      <c r="AE7" s="184"/>
      <c r="AF7" s="184"/>
      <c r="AG7" s="184"/>
      <c r="AH7" s="184"/>
      <c r="AI7" s="6"/>
      <c r="AJ7" s="6"/>
      <c r="AK7" s="6"/>
      <c r="AL7" s="6"/>
      <c r="AM7" s="6"/>
      <c r="AN7" s="6"/>
      <c r="AO7" s="6"/>
    </row>
    <row r="8" customFormat="false" ht="16.5" hidden="false" customHeight="false" outlineLevel="0" collapsed="false">
      <c r="A8" s="47" t="s">
        <v>1309</v>
      </c>
      <c r="B8" s="47" t="s">
        <v>1310</v>
      </c>
      <c r="C8" s="49" t="s">
        <v>40</v>
      </c>
      <c r="D8" s="4"/>
      <c r="E8" s="4"/>
      <c r="F8" s="100" t="n">
        <v>350000000000</v>
      </c>
      <c r="G8" s="100" t="n">
        <v>326000000000</v>
      </c>
      <c r="H8" s="77" t="n">
        <v>325000000000</v>
      </c>
      <c r="I8" s="46" t="n">
        <v>439000000000</v>
      </c>
      <c r="J8" s="46" t="n">
        <v>643000000000</v>
      </c>
      <c r="K8" s="46" t="n">
        <v>631000000000</v>
      </c>
      <c r="L8" s="46" t="n">
        <v>810000000000</v>
      </c>
      <c r="M8" s="46" t="n">
        <v>507000000000</v>
      </c>
      <c r="N8" s="77" t="n">
        <v>497000000000</v>
      </c>
      <c r="O8" s="77" t="n">
        <v>638000000000</v>
      </c>
      <c r="P8" s="99" t="n">
        <v>693000000000</v>
      </c>
      <c r="Q8" s="99" t="n">
        <v>700000000000</v>
      </c>
      <c r="R8" s="99" t="n">
        <v>679000000000</v>
      </c>
      <c r="S8" s="99" t="n">
        <v>423000000000</v>
      </c>
      <c r="T8" s="99" t="n">
        <v>399000000000</v>
      </c>
      <c r="U8" s="99" t="n">
        <v>430000000000</v>
      </c>
      <c r="V8" s="99" t="n">
        <v>484000000000</v>
      </c>
      <c r="W8" s="99" t="n">
        <v>510000000000</v>
      </c>
      <c r="X8" s="9" t="n">
        <v>506000000000</v>
      </c>
      <c r="Y8" s="6"/>
      <c r="Z8" s="19"/>
      <c r="AA8" s="19"/>
      <c r="AB8" s="183"/>
      <c r="AC8" s="183"/>
      <c r="AD8" s="183"/>
      <c r="AE8" s="183"/>
      <c r="AF8" s="183"/>
      <c r="AG8" s="183"/>
      <c r="AH8" s="183"/>
      <c r="AI8" s="6"/>
      <c r="AJ8" s="6"/>
      <c r="AK8" s="6"/>
      <c r="AL8" s="6"/>
      <c r="AM8" s="6"/>
      <c r="AN8" s="6"/>
      <c r="AO8" s="6"/>
    </row>
    <row r="9" customFormat="false" ht="16.5" hidden="false" customHeight="false" outlineLevel="0" collapsed="false">
      <c r="A9" s="47" t="s">
        <v>1311</v>
      </c>
      <c r="B9" s="47" t="s">
        <v>1312</v>
      </c>
      <c r="C9" s="49" t="s">
        <v>40</v>
      </c>
      <c r="D9" s="4"/>
      <c r="E9" s="4"/>
      <c r="F9" s="100" t="n">
        <v>975000000000</v>
      </c>
      <c r="G9" s="100" t="n">
        <v>1122000000000</v>
      </c>
      <c r="H9" s="77" t="n">
        <v>942000000000</v>
      </c>
      <c r="I9" s="46" t="n">
        <v>1104000000000</v>
      </c>
      <c r="J9" s="46" t="n">
        <v>1165000000000</v>
      </c>
      <c r="K9" s="46" t="n">
        <v>1236000000000</v>
      </c>
      <c r="L9" s="46" t="n">
        <v>1312000000000</v>
      </c>
      <c r="M9" s="46" t="n">
        <v>1331000000000</v>
      </c>
      <c r="N9" s="77" t="n">
        <v>1372000000000</v>
      </c>
      <c r="O9" s="77" t="n">
        <v>1552000000000</v>
      </c>
      <c r="P9" s="99" t="n">
        <v>1677000000000</v>
      </c>
      <c r="Q9" s="99" t="n">
        <v>1877000000000</v>
      </c>
      <c r="R9" s="99" t="n">
        <v>2146000000000</v>
      </c>
      <c r="S9" s="99" t="n">
        <v>2502000000000</v>
      </c>
      <c r="T9" s="99" t="n">
        <v>2572000000000</v>
      </c>
      <c r="U9" s="99" t="n">
        <v>2757000000000</v>
      </c>
      <c r="V9" s="99" t="n">
        <v>2972000000000</v>
      </c>
      <c r="W9" s="99" t="n">
        <v>3213000000000</v>
      </c>
      <c r="X9" s="9" t="n">
        <v>3474000000000</v>
      </c>
      <c r="Y9" s="6"/>
      <c r="Z9" s="19"/>
      <c r="AA9" s="19"/>
      <c r="AB9" s="184"/>
      <c r="AC9" s="184"/>
      <c r="AD9" s="184"/>
      <c r="AE9" s="184"/>
      <c r="AF9" s="184"/>
      <c r="AG9" s="184"/>
      <c r="AH9" s="184"/>
      <c r="AI9" s="6"/>
      <c r="AJ9" s="6"/>
      <c r="AK9" s="6"/>
      <c r="AL9" s="6"/>
      <c r="AM9" s="6"/>
      <c r="AN9" s="6"/>
      <c r="AO9" s="6"/>
    </row>
    <row r="10" customFormat="false" ht="16.5" hidden="false" customHeight="false" outlineLevel="0" collapsed="false">
      <c r="A10" s="191" t="s">
        <v>920</v>
      </c>
      <c r="B10" s="191" t="s">
        <v>921</v>
      </c>
      <c r="C10" s="3" t="s">
        <v>516</v>
      </c>
      <c r="D10" s="4"/>
      <c r="E10" s="4"/>
      <c r="F10" s="46"/>
      <c r="G10" s="46"/>
      <c r="H10" s="46"/>
      <c r="I10" s="46"/>
      <c r="J10" s="46"/>
      <c r="K10" s="46"/>
      <c r="L10" s="46"/>
      <c r="M10" s="46" t="n">
        <v>335000000000</v>
      </c>
      <c r="N10" s="77" t="n">
        <v>343000000000</v>
      </c>
      <c r="O10" s="77" t="n">
        <v>405000000000</v>
      </c>
      <c r="P10" s="99" t="n">
        <v>471000000000</v>
      </c>
      <c r="Q10" s="99" t="n">
        <v>513000000000</v>
      </c>
      <c r="R10" s="99" t="n">
        <v>613000000000</v>
      </c>
      <c r="S10" s="99" t="n">
        <v>680000000000</v>
      </c>
      <c r="T10" s="99" t="n">
        <v>748000000000</v>
      </c>
      <c r="U10" s="99" t="n">
        <v>812000000000</v>
      </c>
      <c r="V10" s="99" t="n">
        <v>883000000000</v>
      </c>
      <c r="W10" s="99" t="n">
        <v>963000000000</v>
      </c>
      <c r="X10" s="9" t="n">
        <v>1050000000000</v>
      </c>
      <c r="Y10" s="6"/>
      <c r="Z10" s="19"/>
      <c r="AA10" s="19"/>
      <c r="AB10" s="183"/>
      <c r="AC10" s="183"/>
      <c r="AD10" s="183"/>
      <c r="AE10" s="183"/>
      <c r="AF10" s="183"/>
      <c r="AG10" s="183"/>
      <c r="AH10" s="184"/>
      <c r="AI10" s="6"/>
      <c r="AJ10" s="6"/>
      <c r="AK10" s="6"/>
      <c r="AL10" s="6"/>
      <c r="AM10" s="6"/>
      <c r="AN10" s="6"/>
      <c r="AO10" s="6"/>
    </row>
    <row r="11" customFormat="false" ht="16.5" hidden="false" customHeight="false" outlineLevel="0" collapsed="false">
      <c r="A11" s="191" t="s">
        <v>1313</v>
      </c>
      <c r="B11" s="191" t="s">
        <v>1314</v>
      </c>
      <c r="C11" s="3" t="s">
        <v>516</v>
      </c>
      <c r="D11" s="4"/>
      <c r="E11" s="4"/>
      <c r="F11" s="46"/>
      <c r="G11" s="46"/>
      <c r="H11" s="46"/>
      <c r="I11" s="46"/>
      <c r="J11" s="46"/>
      <c r="K11" s="46"/>
      <c r="L11" s="46"/>
      <c r="M11" s="46" t="n">
        <v>78000000000</v>
      </c>
      <c r="N11" s="77" t="n">
        <v>83000000000</v>
      </c>
      <c r="O11" s="77" t="n">
        <v>85000000000</v>
      </c>
      <c r="P11" s="99" t="n">
        <v>97000000000</v>
      </c>
      <c r="Q11" s="99" t="n">
        <v>110000000000</v>
      </c>
      <c r="R11" s="99" t="n">
        <v>119000000000</v>
      </c>
      <c r="S11" s="99" t="n">
        <v>130000000000</v>
      </c>
      <c r="T11" s="99" t="n">
        <v>140000000000</v>
      </c>
      <c r="U11" s="99" t="n">
        <v>150000000000</v>
      </c>
      <c r="V11" s="99" t="n">
        <v>161000000000</v>
      </c>
      <c r="W11" s="99" t="n">
        <v>174000000000</v>
      </c>
      <c r="X11" s="9" t="n">
        <v>187000000000</v>
      </c>
      <c r="Y11" s="6"/>
      <c r="Z11" s="19"/>
      <c r="AA11" s="19"/>
      <c r="AB11" s="183"/>
      <c r="AC11" s="183"/>
      <c r="AD11" s="183"/>
      <c r="AE11" s="183"/>
      <c r="AF11" s="183"/>
      <c r="AG11" s="183"/>
      <c r="AH11" s="183"/>
      <c r="AI11" s="6"/>
      <c r="AJ11" s="6"/>
      <c r="AK11" s="6"/>
      <c r="AL11" s="6"/>
      <c r="AM11" s="6"/>
      <c r="AN11" s="6"/>
      <c r="AO11" s="6"/>
    </row>
    <row r="12" customFormat="false" ht="16.5" hidden="false" customHeight="false" outlineLevel="0" collapsed="false">
      <c r="A12" s="191" t="s">
        <v>1315</v>
      </c>
      <c r="B12" s="191" t="s">
        <v>1316</v>
      </c>
      <c r="C12" s="3" t="s">
        <v>516</v>
      </c>
      <c r="D12" s="4"/>
      <c r="E12" s="4"/>
      <c r="F12" s="46"/>
      <c r="G12" s="46"/>
      <c r="H12" s="46"/>
      <c r="I12" s="46"/>
      <c r="J12" s="46"/>
      <c r="K12" s="46"/>
      <c r="L12" s="46"/>
      <c r="M12" s="46" t="n">
        <v>601000000000</v>
      </c>
      <c r="N12" s="77" t="n">
        <v>612000000000</v>
      </c>
      <c r="O12" s="77" t="n">
        <v>701000000000</v>
      </c>
      <c r="P12" s="99" t="n">
        <v>720000000000</v>
      </c>
      <c r="Q12" s="99" t="n">
        <v>852000000000</v>
      </c>
      <c r="R12" s="99" t="n">
        <v>938000000000</v>
      </c>
      <c r="S12" s="99" t="n">
        <v>1017000000000</v>
      </c>
      <c r="T12" s="99" t="n">
        <v>1105000000000</v>
      </c>
      <c r="U12" s="99" t="n">
        <v>1176000000000</v>
      </c>
      <c r="V12" s="99" t="n">
        <v>1264000000000</v>
      </c>
      <c r="W12" s="99" t="n">
        <v>1363000000000</v>
      </c>
      <c r="X12" s="9" t="n">
        <v>1469000000000</v>
      </c>
      <c r="Y12" s="6"/>
      <c r="Z12" s="19"/>
      <c r="AA12" s="19"/>
      <c r="AB12" s="183"/>
      <c r="AC12" s="184"/>
      <c r="AD12" s="184"/>
      <c r="AE12" s="184"/>
      <c r="AF12" s="184"/>
      <c r="AG12" s="184"/>
      <c r="AH12" s="184"/>
      <c r="AI12" s="6"/>
      <c r="AJ12" s="6"/>
      <c r="AK12" s="6"/>
      <c r="AL12" s="6"/>
      <c r="AM12" s="6"/>
      <c r="AN12" s="6"/>
      <c r="AO12" s="6"/>
    </row>
    <row r="13" customFormat="false" ht="16.5" hidden="false" customHeight="false" outlineLevel="0" collapsed="false">
      <c r="A13" s="191" t="s">
        <v>607</v>
      </c>
      <c r="B13" s="191" t="s">
        <v>1317</v>
      </c>
      <c r="C13" s="3" t="s">
        <v>516</v>
      </c>
      <c r="D13" s="4"/>
      <c r="E13" s="4"/>
      <c r="F13" s="46"/>
      <c r="G13" s="46"/>
      <c r="H13" s="46"/>
      <c r="I13" s="46"/>
      <c r="J13" s="46"/>
      <c r="K13" s="46"/>
      <c r="L13" s="46"/>
      <c r="M13" s="46" t="n">
        <v>236000000000</v>
      </c>
      <c r="N13" s="77" t="n">
        <v>253000000000</v>
      </c>
      <c r="O13" s="77" t="n">
        <v>274000000000</v>
      </c>
      <c r="P13" s="99" t="n">
        <v>294000000000</v>
      </c>
      <c r="Q13" s="99" t="n">
        <v>290000000000</v>
      </c>
      <c r="R13" s="99" t="n">
        <v>357000000000</v>
      </c>
      <c r="S13" s="99" t="n">
        <v>388000000000</v>
      </c>
      <c r="T13" s="99" t="n">
        <v>419000000000</v>
      </c>
      <c r="U13" s="99" t="n">
        <v>448000000000</v>
      </c>
      <c r="V13" s="99" t="n">
        <v>480000000000</v>
      </c>
      <c r="W13" s="99" t="n">
        <v>515000000000</v>
      </c>
      <c r="X13" s="9" t="n">
        <v>554000000000</v>
      </c>
      <c r="Y13" s="6"/>
      <c r="Z13" s="19"/>
      <c r="AA13" s="19"/>
      <c r="AB13" s="183"/>
      <c r="AC13" s="183"/>
      <c r="AD13" s="183"/>
      <c r="AE13" s="183"/>
      <c r="AF13" s="183"/>
      <c r="AG13" s="183"/>
      <c r="AH13" s="183"/>
      <c r="AI13" s="6"/>
      <c r="AJ13" s="6"/>
      <c r="AK13" s="6"/>
      <c r="AL13" s="6"/>
      <c r="AM13" s="6"/>
      <c r="AN13" s="6"/>
      <c r="AO13" s="6"/>
    </row>
    <row r="14" customFormat="false" ht="16.5" hidden="false" customHeight="false" outlineLevel="0" collapsed="false">
      <c r="A14" s="191" t="s">
        <v>178</v>
      </c>
      <c r="B14" s="191" t="s">
        <v>1318</v>
      </c>
      <c r="C14" s="3" t="s">
        <v>516</v>
      </c>
      <c r="D14" s="4"/>
      <c r="E14" s="4"/>
      <c r="F14" s="46"/>
      <c r="G14" s="46"/>
      <c r="H14" s="46"/>
      <c r="I14" s="46"/>
      <c r="J14" s="46"/>
      <c r="K14" s="46"/>
      <c r="L14" s="46"/>
      <c r="M14" s="46" t="n">
        <v>82000000000</v>
      </c>
      <c r="N14" s="77" t="n">
        <v>81000000000</v>
      </c>
      <c r="O14" s="77" t="n">
        <v>88000000000</v>
      </c>
      <c r="P14" s="99" t="n">
        <v>94000000000</v>
      </c>
      <c r="Q14" s="99" t="n">
        <v>112000000000</v>
      </c>
      <c r="R14" s="99" t="n">
        <v>119000000000</v>
      </c>
      <c r="S14" s="99" t="n">
        <v>287000000000</v>
      </c>
      <c r="T14" s="99" t="n">
        <v>159000000000</v>
      </c>
      <c r="U14" s="99" t="n">
        <v>171000000000</v>
      </c>
      <c r="V14" s="99" t="n">
        <v>184000000000</v>
      </c>
      <c r="W14" s="99" t="n">
        <v>198000000000</v>
      </c>
      <c r="X14" s="9" t="n">
        <v>214000000000</v>
      </c>
      <c r="Y14" s="6"/>
      <c r="Z14" s="19"/>
      <c r="AA14" s="19"/>
      <c r="AB14" s="183"/>
      <c r="AC14" s="183"/>
      <c r="AD14" s="183"/>
      <c r="AE14" s="183"/>
      <c r="AF14" s="183"/>
      <c r="AG14" s="183"/>
      <c r="AH14" s="183"/>
      <c r="AI14" s="6"/>
      <c r="AJ14" s="6"/>
      <c r="AK14" s="6"/>
      <c r="AL14" s="6"/>
      <c r="AM14" s="6"/>
      <c r="AN14" s="6"/>
      <c r="AO14" s="6"/>
    </row>
    <row r="15" s="13" customFormat="true" ht="16.5" hidden="false" customHeight="false" outlineLevel="0" collapsed="false">
      <c r="A15" s="63" t="s">
        <v>446</v>
      </c>
      <c r="B15" s="63" t="s">
        <v>1319</v>
      </c>
      <c r="C15" s="20" t="s">
        <v>37</v>
      </c>
      <c r="F15" s="100" t="n">
        <v>24000000000</v>
      </c>
      <c r="G15" s="100" t="n">
        <v>58000000000</v>
      </c>
      <c r="H15" s="109" t="n">
        <v>19000000000</v>
      </c>
      <c r="I15" s="109" t="n">
        <v>47000000000</v>
      </c>
      <c r="J15" s="109" t="n">
        <v>2664000000000</v>
      </c>
      <c r="K15" s="109" t="n">
        <v>118000000000</v>
      </c>
      <c r="L15" s="109" t="n">
        <v>92000000000</v>
      </c>
      <c r="M15" s="109" t="n">
        <v>87000000000</v>
      </c>
      <c r="N15" s="109" t="n">
        <v>71000000000</v>
      </c>
      <c r="O15" s="84" t="n">
        <v>60000000000</v>
      </c>
      <c r="P15" s="111" t="n">
        <v>56000000000</v>
      </c>
      <c r="Q15" s="111" t="n">
        <v>46000000000</v>
      </c>
      <c r="R15" s="111" t="n">
        <v>45000000000</v>
      </c>
      <c r="S15" s="111" t="n">
        <v>64000000000</v>
      </c>
      <c r="T15" s="111" t="n">
        <v>51000000000</v>
      </c>
      <c r="U15" s="111" t="n">
        <v>47000000000</v>
      </c>
      <c r="V15" s="111" t="n">
        <v>43000000000</v>
      </c>
      <c r="W15" s="111" t="n">
        <v>38000000000</v>
      </c>
      <c r="X15" s="353" t="n">
        <v>37000000000</v>
      </c>
      <c r="Y15" s="6"/>
      <c r="Z15" s="19"/>
      <c r="AA15" s="19"/>
      <c r="AB15" s="183"/>
      <c r="AC15" s="183"/>
      <c r="AD15" s="183"/>
      <c r="AE15" s="183"/>
      <c r="AF15" s="183"/>
      <c r="AG15" s="183"/>
      <c r="AH15" s="183"/>
      <c r="AI15" s="6"/>
      <c r="AJ15" s="6"/>
      <c r="AK15" s="6"/>
      <c r="AL15" s="6"/>
      <c r="AM15" s="6"/>
      <c r="AN15" s="6"/>
      <c r="AO15" s="6"/>
    </row>
    <row r="16" customFormat="false" ht="16.5" hidden="false" customHeight="false" outlineLevel="0" collapsed="false">
      <c r="A16" s="47" t="s">
        <v>1320</v>
      </c>
      <c r="B16" s="47" t="s">
        <v>1320</v>
      </c>
      <c r="C16" s="20" t="s">
        <v>56</v>
      </c>
      <c r="D16" s="4"/>
      <c r="E16" s="4"/>
      <c r="F16" s="77"/>
      <c r="G16" s="77"/>
      <c r="H16" s="77"/>
      <c r="I16" s="77"/>
      <c r="J16" s="77"/>
      <c r="K16" s="46" t="n">
        <v>23000000000</v>
      </c>
      <c r="L16" s="46" t="n">
        <v>26000000000</v>
      </c>
      <c r="M16" s="46" t="n">
        <v>28000000000</v>
      </c>
      <c r="N16" s="77" t="n">
        <v>10000000000</v>
      </c>
      <c r="O16" s="77" t="n">
        <v>8000000000</v>
      </c>
      <c r="P16" s="99" t="n">
        <v>13000000000</v>
      </c>
      <c r="Q16" s="99" t="n">
        <v>6000000000</v>
      </c>
      <c r="R16" s="99" t="n">
        <v>6000000000</v>
      </c>
      <c r="S16" s="99" t="n">
        <v>25000000000</v>
      </c>
      <c r="T16" s="99" t="n">
        <v>15000000000</v>
      </c>
      <c r="U16" s="99" t="n">
        <v>15000000000</v>
      </c>
      <c r="V16" s="99" t="n">
        <v>15000000000</v>
      </c>
      <c r="W16" s="99" t="n">
        <v>15000000000</v>
      </c>
      <c r="X16" s="9" t="n">
        <v>15000000000</v>
      </c>
      <c r="Y16" s="6"/>
      <c r="Z16" s="30"/>
      <c r="AA16" s="19"/>
      <c r="AB16" s="183"/>
      <c r="AC16" s="183"/>
      <c r="AD16" s="183"/>
      <c r="AE16" s="183"/>
      <c r="AF16" s="183"/>
      <c r="AG16" s="183"/>
      <c r="AH16" s="183"/>
      <c r="AI16" s="6"/>
      <c r="AJ16" s="6"/>
      <c r="AK16" s="6"/>
      <c r="AL16" s="6"/>
      <c r="AM16" s="6"/>
      <c r="AN16" s="6"/>
      <c r="AO16" s="6"/>
    </row>
    <row r="17" customFormat="false" ht="15" hidden="false" customHeight="false" outlineLevel="0" collapsed="false">
      <c r="A17" s="47" t="s">
        <v>1321</v>
      </c>
      <c r="B17" s="47" t="s">
        <v>1321</v>
      </c>
      <c r="C17" s="20" t="s">
        <v>56</v>
      </c>
      <c r="D17" s="4"/>
      <c r="E17" s="4"/>
      <c r="F17" s="77"/>
      <c r="G17" s="77"/>
      <c r="H17" s="77"/>
      <c r="I17" s="77"/>
      <c r="J17" s="77"/>
      <c r="K17" s="46" t="n">
        <v>0</v>
      </c>
      <c r="L17" s="46" t="n">
        <v>0</v>
      </c>
      <c r="M17" s="77"/>
      <c r="N17" s="77"/>
      <c r="O17" s="77"/>
      <c r="P17" s="99"/>
      <c r="Q17" s="99"/>
      <c r="R17" s="99"/>
      <c r="S17" s="99"/>
      <c r="T17" s="99"/>
      <c r="U17" s="99"/>
      <c r="V17" s="99"/>
      <c r="W17" s="99"/>
      <c r="X17" s="9"/>
      <c r="Y17" s="6"/>
      <c r="AI17" s="6"/>
      <c r="AJ17" s="6"/>
      <c r="AK17" s="6"/>
      <c r="AL17" s="6"/>
      <c r="AM17" s="6"/>
      <c r="AN17" s="6"/>
      <c r="AO17" s="6"/>
    </row>
    <row r="18" customFormat="false" ht="16.5" hidden="false" customHeight="false" outlineLevel="0" collapsed="false">
      <c r="A18" s="47" t="s">
        <v>226</v>
      </c>
      <c r="B18" s="47" t="s">
        <v>1322</v>
      </c>
      <c r="C18" s="20" t="s">
        <v>56</v>
      </c>
      <c r="D18" s="4"/>
      <c r="E18" s="4"/>
      <c r="F18" s="77"/>
      <c r="G18" s="77"/>
      <c r="H18" s="77"/>
      <c r="I18" s="77"/>
      <c r="J18" s="77"/>
      <c r="K18" s="46" t="n">
        <v>95000000000</v>
      </c>
      <c r="L18" s="46" t="n">
        <v>66000000000</v>
      </c>
      <c r="M18" s="46" t="n">
        <v>59000000000</v>
      </c>
      <c r="N18" s="77" t="n">
        <v>62000000000</v>
      </c>
      <c r="O18" s="77" t="n">
        <v>53000000000</v>
      </c>
      <c r="P18" s="99" t="n">
        <v>43000000000</v>
      </c>
      <c r="Q18" s="99" t="n">
        <v>40000000000</v>
      </c>
      <c r="R18" s="99" t="n">
        <v>39000000000</v>
      </c>
      <c r="S18" s="99" t="n">
        <v>39000000000</v>
      </c>
      <c r="T18" s="99" t="n">
        <v>36000000000</v>
      </c>
      <c r="U18" s="99" t="n">
        <v>32000000000</v>
      </c>
      <c r="V18" s="99" t="n">
        <v>28000000000</v>
      </c>
      <c r="W18" s="99" t="n">
        <v>23000000000</v>
      </c>
      <c r="X18" s="9" t="n">
        <v>22000000000</v>
      </c>
      <c r="Y18" s="6"/>
      <c r="Z18" s="19"/>
      <c r="AA18" s="19"/>
      <c r="AB18" s="183"/>
      <c r="AC18" s="183"/>
      <c r="AD18" s="183"/>
      <c r="AE18" s="183"/>
      <c r="AF18" s="183"/>
      <c r="AG18" s="183"/>
      <c r="AH18" s="183"/>
      <c r="AI18" s="6"/>
      <c r="AJ18" s="6"/>
      <c r="AK18" s="6"/>
      <c r="AL18" s="6"/>
      <c r="AM18" s="6"/>
      <c r="AN18" s="6"/>
      <c r="AO18" s="6"/>
    </row>
    <row r="19" s="38" customFormat="true" ht="16.5" hidden="false" customHeight="false" outlineLevel="0" collapsed="false">
      <c r="A19" s="245"/>
      <c r="B19" s="49" t="s">
        <v>1209</v>
      </c>
      <c r="C19" s="245"/>
      <c r="F19" s="100" t="n">
        <v>1232000000000</v>
      </c>
      <c r="G19" s="100" t="n">
        <v>1285000000000</v>
      </c>
      <c r="H19" s="165" t="n">
        <v>1331000000000</v>
      </c>
      <c r="I19" s="165" t="n">
        <v>1278000000000</v>
      </c>
      <c r="J19" s="165" t="n">
        <v>1366000000000</v>
      </c>
      <c r="K19" s="165" t="n">
        <v>1542000000000</v>
      </c>
      <c r="L19" s="165" t="n">
        <v>1966000000000</v>
      </c>
      <c r="M19" s="165" t="n">
        <v>1931000000000</v>
      </c>
      <c r="N19" s="165" t="n">
        <v>2067000000000</v>
      </c>
      <c r="O19" s="77" t="n">
        <v>2603000000000</v>
      </c>
      <c r="P19" s="99" t="n">
        <v>2641000000000</v>
      </c>
      <c r="Q19" s="99" t="n">
        <v>3200000000000</v>
      </c>
      <c r="R19" s="99" t="n">
        <v>3604000000000</v>
      </c>
      <c r="S19" s="99" t="n">
        <v>3876000000000</v>
      </c>
      <c r="T19" s="99" t="n">
        <v>4315000000000</v>
      </c>
      <c r="U19" s="99" t="n">
        <v>4347000000000</v>
      </c>
      <c r="V19" s="99" t="n">
        <v>4598000000000</v>
      </c>
      <c r="W19" s="99" t="n">
        <v>4681000000000</v>
      </c>
      <c r="X19" s="145" t="n">
        <v>4955000000000</v>
      </c>
      <c r="Y19" s="6"/>
      <c r="Z19" s="19"/>
      <c r="AA19" s="19"/>
      <c r="AB19" s="184"/>
      <c r="AC19" s="184"/>
      <c r="AD19" s="184"/>
      <c r="AE19" s="184"/>
      <c r="AF19" s="184"/>
      <c r="AG19" s="184"/>
      <c r="AH19" s="184"/>
      <c r="AI19" s="6"/>
      <c r="AJ19" s="6"/>
      <c r="AK19" s="6"/>
      <c r="AL19" s="6"/>
      <c r="AM19" s="6"/>
      <c r="AN19" s="6"/>
      <c r="AO19" s="6"/>
    </row>
    <row r="20" s="13" customFormat="true" ht="15" hidden="false" customHeight="false" outlineLevel="0" collapsed="false">
      <c r="A20" s="63" t="s">
        <v>188</v>
      </c>
      <c r="B20" s="63" t="s">
        <v>1323</v>
      </c>
      <c r="C20" s="13" t="s">
        <v>34</v>
      </c>
      <c r="F20" s="110" t="n">
        <f aca="false">F21+F33+F39</f>
        <v>1231000000000</v>
      </c>
      <c r="G20" s="110" t="n">
        <f aca="false">G21+G33+G39</f>
        <v>1285000000000</v>
      </c>
      <c r="H20" s="110" t="n">
        <f aca="false">H21+H33+H39</f>
        <v>1336000000000</v>
      </c>
      <c r="I20" s="110" t="n">
        <f aca="false">I21+I33+I39</f>
        <v>1261000000000</v>
      </c>
      <c r="J20" s="110" t="n">
        <f aca="false">J21+J33+J39</f>
        <v>1370000000000</v>
      </c>
      <c r="K20" s="110" t="n">
        <f aca="false">K21+K33+K39</f>
        <v>1554000000000</v>
      </c>
      <c r="L20" s="110" t="n">
        <f aca="false">L21+L33+L39</f>
        <v>1970000000000</v>
      </c>
      <c r="M20" s="110" t="n">
        <f aca="false">M21+M33+M39</f>
        <v>1931000000000</v>
      </c>
      <c r="N20" s="110" t="n">
        <f aca="false">N21+N33+N39</f>
        <v>2067000000000</v>
      </c>
      <c r="O20" s="110" t="n">
        <f aca="false">O21+O33+O39</f>
        <v>2603000000000</v>
      </c>
      <c r="P20" s="110" t="n">
        <f aca="false">P21+P33+P39</f>
        <v>2641000000000</v>
      </c>
      <c r="Q20" s="110" t="n">
        <f aca="false">Q21+Q33+Q39</f>
        <v>3200000000000</v>
      </c>
      <c r="R20" s="110" t="n">
        <f aca="false">R21+R33+R39</f>
        <v>3605000000000</v>
      </c>
      <c r="S20" s="110" t="n">
        <f aca="false">S21+S33+S39</f>
        <v>3877000000000</v>
      </c>
      <c r="T20" s="110" t="n">
        <f aca="false">T21+T33+T39</f>
        <v>4315000000000</v>
      </c>
      <c r="U20" s="110" t="n">
        <f aca="false">U21+U33+U39</f>
        <v>4347000000000</v>
      </c>
      <c r="V20" s="110" t="n">
        <f aca="false">V21+V33+V39</f>
        <v>4598000000000</v>
      </c>
      <c r="W20" s="110" t="n">
        <f aca="false">W21+W33+W39</f>
        <v>4681000000000</v>
      </c>
      <c r="X20" s="354" t="n">
        <f aca="false">X21+X33+X39</f>
        <v>4955000000000</v>
      </c>
      <c r="Y20" s="6"/>
      <c r="AI20" s="6"/>
      <c r="AJ20" s="6"/>
      <c r="AK20" s="6"/>
      <c r="AL20" s="6"/>
      <c r="AM20" s="6"/>
      <c r="AN20" s="6"/>
      <c r="AO20" s="6"/>
    </row>
    <row r="21" customFormat="false" ht="16.5" hidden="false" customHeight="false" outlineLevel="0" collapsed="false">
      <c r="A21" s="18" t="s">
        <v>70</v>
      </c>
      <c r="B21" s="49" t="s">
        <v>698</v>
      </c>
      <c r="C21" s="49" t="s">
        <v>191</v>
      </c>
      <c r="D21" s="4"/>
      <c r="E21" s="4"/>
      <c r="F21" s="100" t="n">
        <v>1017000000000</v>
      </c>
      <c r="G21" s="100" t="n">
        <v>1051000000000</v>
      </c>
      <c r="H21" s="46" t="n">
        <v>1169000000000</v>
      </c>
      <c r="I21" s="46" t="n">
        <v>1055000000000</v>
      </c>
      <c r="J21" s="46" t="n">
        <v>1097000000000</v>
      </c>
      <c r="K21" s="46" t="n">
        <v>1151000000000</v>
      </c>
      <c r="L21" s="46" t="n">
        <v>1395000000000</v>
      </c>
      <c r="M21" s="46" t="n">
        <v>1490000000000</v>
      </c>
      <c r="N21" s="77" t="n">
        <v>1611000000000</v>
      </c>
      <c r="O21" s="77" t="n">
        <v>1842000000000</v>
      </c>
      <c r="P21" s="99" t="n">
        <v>1807000000000</v>
      </c>
      <c r="Q21" s="99" t="n">
        <v>2133000000000</v>
      </c>
      <c r="R21" s="99" t="n">
        <v>2286000000000</v>
      </c>
      <c r="S21" s="99" t="n">
        <v>2342000000000</v>
      </c>
      <c r="T21" s="99" t="n">
        <v>2519000000000</v>
      </c>
      <c r="U21" s="99" t="n">
        <v>2686000000000</v>
      </c>
      <c r="V21" s="99" t="n">
        <v>2898000000000</v>
      </c>
      <c r="W21" s="99" t="n">
        <v>3111000000000</v>
      </c>
      <c r="X21" s="9" t="n">
        <v>3352000000000</v>
      </c>
      <c r="Y21" s="6"/>
      <c r="Z21" s="19"/>
      <c r="AA21" s="19"/>
      <c r="AB21" s="184"/>
      <c r="AC21" s="184"/>
      <c r="AD21" s="184"/>
      <c r="AE21" s="184"/>
      <c r="AF21" s="184"/>
      <c r="AG21" s="184"/>
      <c r="AH21" s="184"/>
      <c r="AI21" s="6"/>
      <c r="AJ21" s="6"/>
      <c r="AK21" s="6"/>
      <c r="AL21" s="6"/>
      <c r="AM21" s="6"/>
      <c r="AN21" s="6"/>
      <c r="AO21" s="6"/>
    </row>
    <row r="22" customFormat="false" ht="16.5" hidden="false" customHeight="false" outlineLevel="0" collapsed="false">
      <c r="A22" s="47" t="s">
        <v>75</v>
      </c>
      <c r="B22" s="47" t="s">
        <v>900</v>
      </c>
      <c r="C22" s="49" t="s">
        <v>194</v>
      </c>
      <c r="D22" s="4"/>
      <c r="E22" s="4"/>
      <c r="F22" s="100" t="n">
        <v>395000000000</v>
      </c>
      <c r="G22" s="100" t="n">
        <v>438000000000</v>
      </c>
      <c r="H22" s="46" t="n">
        <v>450000000000</v>
      </c>
      <c r="I22" s="46" t="n">
        <v>414000000000</v>
      </c>
      <c r="J22" s="46" t="n">
        <v>419000000000</v>
      </c>
      <c r="K22" s="46" t="n">
        <v>435000000000</v>
      </c>
      <c r="L22" s="46" t="n">
        <v>561000000000</v>
      </c>
      <c r="M22" s="46" t="n">
        <v>629000000000</v>
      </c>
      <c r="N22" s="77" t="n">
        <v>634000000000</v>
      </c>
      <c r="O22" s="77" t="n">
        <v>685000000000</v>
      </c>
      <c r="P22" s="99" t="n">
        <v>706000000000</v>
      </c>
      <c r="Q22" s="99" t="n">
        <v>790000000000</v>
      </c>
      <c r="R22" s="99" t="n">
        <v>852000000000</v>
      </c>
      <c r="S22" s="99" t="n">
        <v>909000000000</v>
      </c>
      <c r="T22" s="99" t="n">
        <v>966000000000</v>
      </c>
      <c r="U22" s="99" t="n">
        <v>1027000000000</v>
      </c>
      <c r="V22" s="99" t="n">
        <v>1091000000000</v>
      </c>
      <c r="W22" s="99" t="n">
        <v>1160000000000</v>
      </c>
      <c r="X22" s="9" t="n">
        <v>1233000000000</v>
      </c>
      <c r="Y22" s="6"/>
      <c r="Z22" s="19"/>
      <c r="AA22" s="19"/>
      <c r="AB22" s="183"/>
      <c r="AC22" s="183"/>
      <c r="AD22" s="183"/>
      <c r="AE22" s="184"/>
      <c r="AF22" s="184"/>
      <c r="AG22" s="184"/>
      <c r="AH22" s="184"/>
      <c r="AI22" s="6"/>
      <c r="AJ22" s="6"/>
      <c r="AK22" s="6"/>
      <c r="AL22" s="6"/>
      <c r="AM22" s="6"/>
      <c r="AN22" s="6"/>
      <c r="AO22" s="6"/>
    </row>
    <row r="23" customFormat="false" ht="16.5" hidden="false" customHeight="false" outlineLevel="0" collapsed="false">
      <c r="A23" s="47" t="s">
        <v>79</v>
      </c>
      <c r="B23" s="47" t="s">
        <v>701</v>
      </c>
      <c r="C23" s="49" t="s">
        <v>194</v>
      </c>
      <c r="D23" s="4"/>
      <c r="E23" s="4"/>
      <c r="F23" s="100" t="n">
        <v>310000000000</v>
      </c>
      <c r="G23" s="100" t="n">
        <v>319000000000</v>
      </c>
      <c r="H23" s="46" t="n">
        <v>414000000000</v>
      </c>
      <c r="I23" s="46" t="n">
        <v>337000000000</v>
      </c>
      <c r="J23" s="46" t="n">
        <v>381000000000</v>
      </c>
      <c r="K23" s="46" t="n">
        <v>436000000000</v>
      </c>
      <c r="L23" s="46" t="n">
        <v>512000000000</v>
      </c>
      <c r="M23" s="46" t="n">
        <v>540000000000</v>
      </c>
      <c r="N23" s="77" t="n">
        <v>613000000000</v>
      </c>
      <c r="O23" s="77" t="n">
        <v>550000000000</v>
      </c>
      <c r="P23" s="99" t="n">
        <v>575000000000</v>
      </c>
      <c r="Q23" s="99" t="n">
        <v>677000000000</v>
      </c>
      <c r="R23" s="99" t="n">
        <v>768000000000</v>
      </c>
      <c r="S23" s="99" t="n">
        <v>891000000000</v>
      </c>
      <c r="T23" s="99" t="n">
        <v>960000000000</v>
      </c>
      <c r="U23" s="99" t="n">
        <v>1030000000000</v>
      </c>
      <c r="V23" s="99" t="n">
        <v>1107000000000</v>
      </c>
      <c r="W23" s="99" t="n">
        <v>1194000000000</v>
      </c>
      <c r="X23" s="9" t="n">
        <v>1287000000000</v>
      </c>
      <c r="Y23" s="6"/>
      <c r="Z23" s="19"/>
      <c r="AA23" s="19"/>
      <c r="AB23" s="183"/>
      <c r="AC23" s="183"/>
      <c r="AD23" s="183"/>
      <c r="AE23" s="184"/>
      <c r="AF23" s="184"/>
      <c r="AG23" s="184"/>
      <c r="AH23" s="184"/>
      <c r="AI23" s="6"/>
      <c r="AJ23" s="6"/>
      <c r="AK23" s="6"/>
      <c r="AL23" s="6"/>
      <c r="AM23" s="6"/>
      <c r="AN23" s="6"/>
      <c r="AO23" s="6"/>
    </row>
    <row r="24" customFormat="false" ht="15" hidden="false" customHeight="false" outlineLevel="0" collapsed="false">
      <c r="A24" s="191" t="s">
        <v>1324</v>
      </c>
      <c r="B24" s="191" t="s">
        <v>1325</v>
      </c>
      <c r="C24" s="3" t="s">
        <v>1326</v>
      </c>
      <c r="D24" s="4"/>
      <c r="E24" s="4"/>
      <c r="F24" s="46"/>
      <c r="G24" s="46"/>
      <c r="H24" s="46" t="n">
        <v>33000000000</v>
      </c>
      <c r="I24" s="46" t="n">
        <v>22000000000</v>
      </c>
      <c r="J24" s="46" t="n">
        <v>19000000000</v>
      </c>
      <c r="K24" s="46" t="n">
        <v>17000000000</v>
      </c>
      <c r="L24" s="46"/>
      <c r="M24" s="46"/>
      <c r="N24" s="77"/>
      <c r="O24" s="77"/>
      <c r="P24" s="99"/>
      <c r="Q24" s="99"/>
      <c r="R24" s="99"/>
      <c r="S24" s="99"/>
      <c r="T24" s="99"/>
      <c r="U24" s="99"/>
      <c r="V24" s="99"/>
      <c r="W24" s="99"/>
      <c r="X24" s="9"/>
      <c r="Y24" s="6"/>
      <c r="AI24" s="6"/>
      <c r="AJ24" s="6"/>
      <c r="AK24" s="6"/>
      <c r="AL24" s="6"/>
      <c r="AM24" s="6"/>
      <c r="AN24" s="6"/>
      <c r="AO24" s="6"/>
    </row>
    <row r="25" customFormat="false" ht="15" hidden="false" customHeight="false" outlineLevel="0" collapsed="false">
      <c r="A25" s="191" t="s">
        <v>49</v>
      </c>
      <c r="B25" s="191" t="s">
        <v>49</v>
      </c>
      <c r="C25" s="3" t="s">
        <v>1326</v>
      </c>
      <c r="D25" s="4"/>
      <c r="E25" s="4"/>
      <c r="F25" s="46"/>
      <c r="G25" s="46"/>
      <c r="H25" s="46"/>
      <c r="I25" s="46"/>
      <c r="J25" s="46" t="n">
        <v>362000000000</v>
      </c>
      <c r="K25" s="46" t="n">
        <v>418000000000</v>
      </c>
      <c r="L25" s="46"/>
      <c r="M25" s="46"/>
      <c r="N25" s="77"/>
      <c r="O25" s="77"/>
      <c r="P25" s="99"/>
      <c r="Q25" s="99"/>
      <c r="R25" s="99"/>
      <c r="S25" s="99"/>
      <c r="T25" s="99"/>
      <c r="U25" s="99"/>
      <c r="V25" s="99"/>
      <c r="W25" s="99"/>
      <c r="X25" s="9"/>
      <c r="Y25" s="6"/>
      <c r="AI25" s="6"/>
      <c r="AJ25" s="6"/>
      <c r="AK25" s="6"/>
      <c r="AL25" s="6"/>
      <c r="AM25" s="6"/>
      <c r="AN25" s="6"/>
      <c r="AO25" s="6"/>
    </row>
    <row r="26" customFormat="false" ht="16.5" hidden="false" customHeight="false" outlineLevel="0" collapsed="false">
      <c r="A26" s="47" t="s">
        <v>1327</v>
      </c>
      <c r="B26" s="47" t="s">
        <v>703</v>
      </c>
      <c r="C26" s="49" t="s">
        <v>194</v>
      </c>
      <c r="D26" s="4"/>
      <c r="E26" s="4"/>
      <c r="F26" s="100" t="n">
        <v>113000000000</v>
      </c>
      <c r="G26" s="100" t="n">
        <v>129000000000</v>
      </c>
      <c r="H26" s="46" t="n">
        <v>141000000000</v>
      </c>
      <c r="I26" s="46" t="n">
        <v>175000000000</v>
      </c>
      <c r="J26" s="46" t="n">
        <v>211000000000</v>
      </c>
      <c r="K26" s="46" t="n">
        <v>230000000000</v>
      </c>
      <c r="L26" s="46" t="n">
        <v>286000000000</v>
      </c>
      <c r="M26" s="46" t="n">
        <v>289000000000</v>
      </c>
      <c r="N26" s="77" t="n">
        <v>331000000000</v>
      </c>
      <c r="O26" s="77" t="n">
        <v>563000000000</v>
      </c>
      <c r="P26" s="99" t="n">
        <v>474000000000</v>
      </c>
      <c r="Q26" s="99" t="n">
        <v>608000000000</v>
      </c>
      <c r="R26" s="99" t="n">
        <v>597000000000</v>
      </c>
      <c r="S26" s="99" t="n">
        <v>453000000000</v>
      </c>
      <c r="T26" s="99" t="n">
        <v>475000000000</v>
      </c>
      <c r="U26" s="99" t="n">
        <v>508000000000</v>
      </c>
      <c r="V26" s="99" t="n">
        <v>543000000000</v>
      </c>
      <c r="W26" s="99" t="n">
        <v>583000000000</v>
      </c>
      <c r="X26" s="9" t="n">
        <v>627000000000</v>
      </c>
      <c r="Y26" s="6"/>
      <c r="Z26" s="19"/>
      <c r="AA26" s="19"/>
      <c r="AB26" s="183"/>
      <c r="AC26" s="183"/>
      <c r="AD26" s="183"/>
      <c r="AE26" s="183"/>
      <c r="AF26" s="183"/>
      <c r="AG26" s="183"/>
      <c r="AH26" s="183"/>
      <c r="AI26" s="6"/>
      <c r="AJ26" s="6"/>
      <c r="AK26" s="6"/>
      <c r="AL26" s="6"/>
      <c r="AM26" s="6"/>
      <c r="AN26" s="6"/>
      <c r="AO26" s="6"/>
    </row>
    <row r="27" customFormat="false" ht="16.5" hidden="false" customHeight="false" outlineLevel="0" collapsed="false">
      <c r="A27" s="191" t="s">
        <v>1328</v>
      </c>
      <c r="B27" s="191" t="s">
        <v>1329</v>
      </c>
      <c r="C27" s="3" t="s">
        <v>1330</v>
      </c>
      <c r="D27" s="4"/>
      <c r="E27" s="4"/>
      <c r="F27" s="46"/>
      <c r="G27" s="46"/>
      <c r="H27" s="46"/>
      <c r="I27" s="46" t="n">
        <v>17000000000</v>
      </c>
      <c r="J27" s="46" t="n">
        <v>22000000000</v>
      </c>
      <c r="K27" s="46" t="n">
        <v>16000000000</v>
      </c>
      <c r="L27" s="46" t="n">
        <v>58000000000</v>
      </c>
      <c r="M27" s="46" t="n">
        <v>18000000000</v>
      </c>
      <c r="N27" s="77" t="n">
        <v>17000000000</v>
      </c>
      <c r="O27" s="77" t="n">
        <v>117000000000</v>
      </c>
      <c r="P27" s="99" t="n">
        <v>103000000000</v>
      </c>
      <c r="Q27" s="99" t="n">
        <v>207000000000</v>
      </c>
      <c r="R27" s="99" t="n">
        <v>220000000000</v>
      </c>
      <c r="S27" s="99" t="n">
        <v>40000000000</v>
      </c>
      <c r="T27" s="99" t="n">
        <v>30000000000</v>
      </c>
      <c r="U27" s="99" t="n">
        <v>30000000000</v>
      </c>
      <c r="V27" s="99" t="n">
        <v>30000000000</v>
      </c>
      <c r="W27" s="99" t="n">
        <v>30000000000</v>
      </c>
      <c r="X27" s="9" t="n">
        <v>30000000000</v>
      </c>
      <c r="Y27" s="6"/>
      <c r="Z27" s="19"/>
      <c r="AA27" s="355"/>
      <c r="AB27" s="183"/>
      <c r="AC27" s="183"/>
      <c r="AD27" s="183"/>
      <c r="AE27" s="183"/>
      <c r="AF27" s="183"/>
      <c r="AG27" s="183"/>
      <c r="AH27" s="183"/>
      <c r="AI27" s="6"/>
      <c r="AJ27" s="6"/>
      <c r="AK27" s="6"/>
      <c r="AL27" s="6"/>
      <c r="AM27" s="6"/>
      <c r="AN27" s="6"/>
      <c r="AO27" s="6"/>
    </row>
    <row r="28" customFormat="false" ht="16.5" hidden="false" customHeight="false" outlineLevel="0" collapsed="false">
      <c r="A28" s="191" t="s">
        <v>83</v>
      </c>
      <c r="B28" s="191" t="s">
        <v>83</v>
      </c>
      <c r="C28" s="3" t="s">
        <v>1330</v>
      </c>
      <c r="D28" s="4"/>
      <c r="E28" s="4"/>
      <c r="F28" s="46"/>
      <c r="G28" s="46"/>
      <c r="H28" s="46" t="n">
        <v>64000000000</v>
      </c>
      <c r="I28" s="46" t="n">
        <v>77000000000</v>
      </c>
      <c r="J28" s="46" t="n">
        <v>72000000000</v>
      </c>
      <c r="K28" s="46" t="n">
        <v>84000000000</v>
      </c>
      <c r="L28" s="46" t="n">
        <v>94000000000</v>
      </c>
      <c r="M28" s="46" t="n">
        <v>104000000000</v>
      </c>
      <c r="N28" s="77" t="n">
        <v>117000000000</v>
      </c>
      <c r="O28" s="77" t="n">
        <v>138000000000</v>
      </c>
      <c r="P28" s="99" t="n">
        <v>137000000000</v>
      </c>
      <c r="Q28" s="99" t="n">
        <v>154000000000</v>
      </c>
      <c r="R28" s="99" t="n">
        <v>171000000000</v>
      </c>
      <c r="S28" s="99" t="n">
        <v>187000000000</v>
      </c>
      <c r="T28" s="99" t="n">
        <v>201000000000</v>
      </c>
      <c r="U28" s="99" t="n">
        <v>216000000000</v>
      </c>
      <c r="V28" s="99" t="n">
        <v>232000000000</v>
      </c>
      <c r="W28" s="99" t="n">
        <v>250000000000</v>
      </c>
      <c r="X28" s="9" t="n">
        <v>270000000000</v>
      </c>
      <c r="Y28" s="6"/>
      <c r="Z28" s="30"/>
      <c r="AA28" s="19"/>
      <c r="AB28" s="183"/>
      <c r="AC28" s="183"/>
      <c r="AD28" s="183"/>
      <c r="AE28" s="183"/>
      <c r="AF28" s="183"/>
      <c r="AG28" s="183"/>
      <c r="AH28" s="183"/>
      <c r="AI28" s="6"/>
      <c r="AJ28" s="6"/>
      <c r="AK28" s="6"/>
      <c r="AL28" s="6"/>
      <c r="AM28" s="6"/>
      <c r="AN28" s="6"/>
      <c r="AO28" s="6"/>
    </row>
    <row r="29" customFormat="false" ht="16.5" hidden="false" customHeight="false" outlineLevel="0" collapsed="false">
      <c r="A29" s="191" t="s">
        <v>49</v>
      </c>
      <c r="B29" s="191" t="s">
        <v>49</v>
      </c>
      <c r="C29" s="3" t="s">
        <v>1330</v>
      </c>
      <c r="D29" s="4"/>
      <c r="E29" s="4"/>
      <c r="F29" s="46"/>
      <c r="G29" s="46"/>
      <c r="H29" s="181" t="n">
        <f aca="false">H26-H27-H28</f>
        <v>77000000000</v>
      </c>
      <c r="I29" s="181" t="n">
        <f aca="false">I26-I27-I28</f>
        <v>81000000000</v>
      </c>
      <c r="J29" s="181" t="n">
        <f aca="false">J26-J27-J28</f>
        <v>117000000000</v>
      </c>
      <c r="K29" s="181" t="n">
        <f aca="false">K26-K27-K28</f>
        <v>130000000000</v>
      </c>
      <c r="L29" s="181" t="n">
        <f aca="false">L26-L27-L28</f>
        <v>134000000000</v>
      </c>
      <c r="M29" s="181" t="n">
        <f aca="false">M26-M27-M28</f>
        <v>167000000000</v>
      </c>
      <c r="N29" s="77" t="n">
        <v>197000000000</v>
      </c>
      <c r="O29" s="77" t="n">
        <v>308000000000</v>
      </c>
      <c r="P29" s="99" t="n">
        <v>234000000000</v>
      </c>
      <c r="Q29" s="99" t="n">
        <v>247000000000</v>
      </c>
      <c r="R29" s="99" t="n">
        <v>207000000000</v>
      </c>
      <c r="S29" s="99" t="n">
        <v>226000000000</v>
      </c>
      <c r="T29" s="99" t="n">
        <v>244000000000</v>
      </c>
      <c r="U29" s="99" t="n">
        <v>261000000000</v>
      </c>
      <c r="V29" s="99" t="n">
        <v>281000000000</v>
      </c>
      <c r="W29" s="99" t="n">
        <v>303000000000</v>
      </c>
      <c r="X29" s="9" t="n">
        <v>327000000000</v>
      </c>
      <c r="Y29" s="6"/>
      <c r="Z29" s="30"/>
      <c r="AA29" s="19"/>
      <c r="AB29" s="183"/>
      <c r="AC29" s="183"/>
      <c r="AD29" s="183"/>
      <c r="AE29" s="183"/>
      <c r="AF29" s="183"/>
      <c r="AG29" s="183"/>
      <c r="AH29" s="183"/>
      <c r="AI29" s="6"/>
      <c r="AJ29" s="6"/>
      <c r="AK29" s="6"/>
      <c r="AL29" s="6"/>
      <c r="AM29" s="6"/>
      <c r="AN29" s="6"/>
      <c r="AO29" s="6"/>
    </row>
    <row r="30" customFormat="false" ht="16.5" hidden="false" customHeight="false" outlineLevel="0" collapsed="false">
      <c r="A30" s="47" t="s">
        <v>87</v>
      </c>
      <c r="B30" s="47" t="s">
        <v>87</v>
      </c>
      <c r="C30" s="49" t="s">
        <v>194</v>
      </c>
      <c r="D30" s="4"/>
      <c r="E30" s="4"/>
      <c r="F30" s="100" t="n">
        <v>199000000000</v>
      </c>
      <c r="G30" s="100" t="n">
        <v>166000000000</v>
      </c>
      <c r="H30" s="46" t="n">
        <v>164000000000</v>
      </c>
      <c r="I30" s="46" t="n">
        <v>129000000000</v>
      </c>
      <c r="J30" s="46" t="n">
        <v>87000000000</v>
      </c>
      <c r="K30" s="46" t="n">
        <v>50000000000</v>
      </c>
      <c r="L30" s="46" t="n">
        <v>36000000000</v>
      </c>
      <c r="M30" s="46" t="n">
        <v>33000000000</v>
      </c>
      <c r="N30" s="77" t="n">
        <v>33000000000</v>
      </c>
      <c r="O30" s="77" t="n">
        <v>45000000000</v>
      </c>
      <c r="P30" s="99" t="n">
        <v>51000000000</v>
      </c>
      <c r="Q30" s="99" t="n">
        <v>58000000000</v>
      </c>
      <c r="R30" s="99" t="n">
        <v>69000000000</v>
      </c>
      <c r="S30" s="99" t="n">
        <v>89000000000</v>
      </c>
      <c r="T30" s="99" t="n">
        <v>118000000000</v>
      </c>
      <c r="U30" s="99" t="n">
        <v>121000000000</v>
      </c>
      <c r="V30" s="99" t="n">
        <v>156000000000</v>
      </c>
      <c r="W30" s="99" t="n">
        <v>174000000000</v>
      </c>
      <c r="X30" s="9" t="n">
        <v>206000000000</v>
      </c>
      <c r="Y30" s="6"/>
      <c r="Z30" s="30"/>
      <c r="AA30" s="19"/>
      <c r="AB30" s="183"/>
      <c r="AC30" s="183"/>
      <c r="AD30" s="183"/>
      <c r="AE30" s="183"/>
      <c r="AF30" s="183"/>
      <c r="AG30" s="183"/>
      <c r="AH30" s="183"/>
      <c r="AI30" s="6"/>
      <c r="AJ30" s="6"/>
      <c r="AK30" s="6"/>
      <c r="AL30" s="6"/>
      <c r="AM30" s="6"/>
      <c r="AN30" s="6"/>
      <c r="AO30" s="6"/>
    </row>
    <row r="31" customFormat="false" ht="16.5" hidden="false" customHeight="false" outlineLevel="0" collapsed="false">
      <c r="A31" s="191" t="s">
        <v>361</v>
      </c>
      <c r="B31" s="191" t="s">
        <v>361</v>
      </c>
      <c r="C31" s="3" t="s">
        <v>201</v>
      </c>
      <c r="D31" s="4"/>
      <c r="E31" s="4"/>
      <c r="F31" s="46"/>
      <c r="G31" s="46"/>
      <c r="H31" s="46" t="n">
        <v>138000000000</v>
      </c>
      <c r="I31" s="46" t="n">
        <v>111000000000</v>
      </c>
      <c r="J31" s="46" t="n">
        <v>72000000000</v>
      </c>
      <c r="K31" s="46" t="n">
        <v>37000000000</v>
      </c>
      <c r="L31" s="46" t="n">
        <v>32000000000</v>
      </c>
      <c r="M31" s="46" t="n">
        <v>29000000000</v>
      </c>
      <c r="N31" s="77" t="n">
        <v>26000000000</v>
      </c>
      <c r="O31" s="77" t="n">
        <v>31000000000</v>
      </c>
      <c r="P31" s="99" t="n">
        <v>38000000000</v>
      </c>
      <c r="Q31" s="99" t="n">
        <v>47000000000</v>
      </c>
      <c r="R31" s="99" t="n">
        <v>56000000000</v>
      </c>
      <c r="S31" s="99" t="n">
        <v>66000000000</v>
      </c>
      <c r="T31" s="99" t="n">
        <v>88000000000</v>
      </c>
      <c r="U31" s="99" t="n">
        <v>76000000000</v>
      </c>
      <c r="V31" s="99" t="n">
        <v>101000000000</v>
      </c>
      <c r="W31" s="99" t="n">
        <v>103000000000</v>
      </c>
      <c r="X31" s="9" t="n">
        <v>115000000000</v>
      </c>
      <c r="Y31" s="6"/>
      <c r="Z31" s="30"/>
      <c r="AA31" s="19"/>
      <c r="AB31" s="183"/>
      <c r="AC31" s="183"/>
      <c r="AD31" s="183"/>
      <c r="AE31" s="183"/>
      <c r="AF31" s="183"/>
      <c r="AG31" s="183"/>
      <c r="AH31" s="183"/>
      <c r="AI31" s="6"/>
      <c r="AJ31" s="6"/>
      <c r="AK31" s="6"/>
      <c r="AL31" s="6"/>
      <c r="AM31" s="6"/>
      <c r="AN31" s="6"/>
      <c r="AO31" s="6"/>
    </row>
    <row r="32" customFormat="false" ht="16.5" hidden="false" customHeight="false" outlineLevel="0" collapsed="false">
      <c r="A32" s="191" t="s">
        <v>199</v>
      </c>
      <c r="B32" s="191" t="s">
        <v>199</v>
      </c>
      <c r="C32" s="3" t="s">
        <v>201</v>
      </c>
      <c r="D32" s="4"/>
      <c r="E32" s="4"/>
      <c r="F32" s="46"/>
      <c r="G32" s="46"/>
      <c r="H32" s="46" t="n">
        <v>26000000000</v>
      </c>
      <c r="I32" s="46" t="n">
        <v>18000000000</v>
      </c>
      <c r="J32" s="46" t="n">
        <v>15000000000</v>
      </c>
      <c r="K32" s="46" t="n">
        <v>14000000000</v>
      </c>
      <c r="L32" s="46" t="n">
        <v>4000000000</v>
      </c>
      <c r="M32" s="46" t="n">
        <v>4000000000</v>
      </c>
      <c r="N32" s="77" t="n">
        <v>6000000000</v>
      </c>
      <c r="O32" s="77" t="n">
        <v>14000000000</v>
      </c>
      <c r="P32" s="99" t="n">
        <v>13000000000</v>
      </c>
      <c r="Q32" s="99" t="n">
        <v>11000000000</v>
      </c>
      <c r="R32" s="99" t="n">
        <v>13000000000</v>
      </c>
      <c r="S32" s="99" t="n">
        <v>23000000000</v>
      </c>
      <c r="T32" s="99" t="n">
        <v>30000000000</v>
      </c>
      <c r="U32" s="99" t="n">
        <v>46000000000</v>
      </c>
      <c r="V32" s="99" t="n">
        <v>55000000000</v>
      </c>
      <c r="W32" s="99" t="n">
        <v>71000000000</v>
      </c>
      <c r="X32" s="9" t="n">
        <v>91000000000</v>
      </c>
      <c r="Y32" s="6"/>
      <c r="Z32" s="30"/>
      <c r="AA32" s="19"/>
      <c r="AB32" s="183"/>
      <c r="AC32" s="183"/>
      <c r="AD32" s="183"/>
      <c r="AE32" s="183"/>
      <c r="AF32" s="183"/>
      <c r="AG32" s="183"/>
      <c r="AH32" s="183"/>
      <c r="AI32" s="6"/>
      <c r="AJ32" s="6"/>
      <c r="AK32" s="6"/>
      <c r="AL32" s="6"/>
      <c r="AM32" s="6"/>
      <c r="AN32" s="6"/>
      <c r="AO32" s="6"/>
    </row>
    <row r="33" customFormat="false" ht="16.5" hidden="false" customHeight="false" outlineLevel="0" collapsed="false">
      <c r="A33" s="49" t="s">
        <v>227</v>
      </c>
      <c r="B33" s="49" t="s">
        <v>847</v>
      </c>
      <c r="C33" s="49" t="s">
        <v>191</v>
      </c>
      <c r="D33" s="4"/>
      <c r="E33" s="4"/>
      <c r="F33" s="100" t="n">
        <v>214000000000</v>
      </c>
      <c r="G33" s="100" t="n">
        <v>234000000000</v>
      </c>
      <c r="H33" s="46" t="n">
        <v>167000000000</v>
      </c>
      <c r="I33" s="46" t="n">
        <v>206000000000</v>
      </c>
      <c r="J33" s="46" t="n">
        <v>273000000000</v>
      </c>
      <c r="K33" s="46" t="n">
        <v>389000000000</v>
      </c>
      <c r="L33" s="46" t="n">
        <v>589000000000</v>
      </c>
      <c r="M33" s="46" t="n">
        <v>441000000000</v>
      </c>
      <c r="N33" s="77" t="n">
        <v>456000000000</v>
      </c>
      <c r="O33" s="77" t="n">
        <v>761000000000</v>
      </c>
      <c r="P33" s="99" t="n">
        <v>834000000000</v>
      </c>
      <c r="Q33" s="99" t="n">
        <v>1067000000000</v>
      </c>
      <c r="R33" s="99" t="n">
        <v>1319000000000</v>
      </c>
      <c r="S33" s="99" t="n">
        <v>1535000000000</v>
      </c>
      <c r="T33" s="99" t="n">
        <v>1796000000000</v>
      </c>
      <c r="U33" s="99" t="n">
        <v>1661000000000</v>
      </c>
      <c r="V33" s="99" t="n">
        <v>1700000000000</v>
      </c>
      <c r="W33" s="99" t="n">
        <v>1570000000000</v>
      </c>
      <c r="X33" s="9" t="n">
        <v>1603000000000</v>
      </c>
      <c r="Y33" s="6"/>
      <c r="Z33" s="19"/>
      <c r="AA33" s="19"/>
      <c r="AB33" s="184"/>
      <c r="AC33" s="184"/>
      <c r="AD33" s="184"/>
      <c r="AE33" s="184"/>
      <c r="AF33" s="184"/>
      <c r="AG33" s="184"/>
      <c r="AH33" s="184"/>
      <c r="AI33" s="6"/>
      <c r="AJ33" s="6"/>
      <c r="AK33" s="6"/>
      <c r="AL33" s="6"/>
      <c r="AM33" s="6"/>
      <c r="AN33" s="6"/>
      <c r="AO33" s="6"/>
    </row>
    <row r="34" customFormat="false" ht="16.5" hidden="false" customHeight="false" outlineLevel="0" collapsed="false">
      <c r="A34" s="47" t="s">
        <v>1331</v>
      </c>
      <c r="B34" s="47" t="s">
        <v>1332</v>
      </c>
      <c r="C34" s="49" t="s">
        <v>231</v>
      </c>
      <c r="D34" s="4"/>
      <c r="E34" s="4"/>
      <c r="F34" s="100" t="n">
        <v>142000000000</v>
      </c>
      <c r="G34" s="100" t="n">
        <v>155000000000</v>
      </c>
      <c r="H34" s="46" t="n">
        <v>90000000000</v>
      </c>
      <c r="I34" s="46" t="n">
        <v>159000000000</v>
      </c>
      <c r="J34" s="46" t="n">
        <v>177000000000</v>
      </c>
      <c r="K34" s="46" t="n">
        <v>280000000000</v>
      </c>
      <c r="L34" s="46" t="n">
        <v>410000000000</v>
      </c>
      <c r="M34" s="46" t="n">
        <v>356000000000</v>
      </c>
      <c r="N34" s="77" t="n">
        <v>315000000000</v>
      </c>
      <c r="O34" s="77" t="n">
        <v>563000000000</v>
      </c>
      <c r="P34" s="99" t="n">
        <v>513000000000</v>
      </c>
      <c r="Q34" s="99" t="n">
        <v>514000000000</v>
      </c>
      <c r="R34" s="99" t="n">
        <v>615000000000</v>
      </c>
      <c r="S34" s="99" t="n">
        <v>721000000000</v>
      </c>
      <c r="T34" s="99" t="n">
        <v>861000000000</v>
      </c>
      <c r="U34" s="99" t="n">
        <v>726000000000</v>
      </c>
      <c r="V34" s="99" t="n">
        <v>765000000000</v>
      </c>
      <c r="W34" s="99" t="n">
        <v>805000000000</v>
      </c>
      <c r="X34" s="9" t="n">
        <v>838000000000</v>
      </c>
      <c r="Y34" s="6"/>
      <c r="Z34" s="19"/>
      <c r="AA34" s="19"/>
      <c r="AB34" s="183"/>
      <c r="AC34" s="183"/>
      <c r="AD34" s="183"/>
      <c r="AE34" s="183"/>
      <c r="AF34" s="183"/>
      <c r="AG34" s="183"/>
      <c r="AH34" s="183"/>
      <c r="AI34" s="6"/>
      <c r="AJ34" s="6"/>
      <c r="AK34" s="6"/>
      <c r="AL34" s="6"/>
      <c r="AM34" s="6"/>
      <c r="AN34" s="6"/>
      <c r="AO34" s="6"/>
    </row>
    <row r="35" customFormat="false" ht="15" hidden="false" customHeight="false" outlineLevel="0" collapsed="false">
      <c r="A35" s="191" t="s">
        <v>1333</v>
      </c>
      <c r="B35" s="191" t="s">
        <v>1334</v>
      </c>
      <c r="C35" s="3" t="s">
        <v>1335</v>
      </c>
      <c r="D35" s="4"/>
      <c r="E35" s="4"/>
      <c r="F35" s="46"/>
      <c r="G35" s="46"/>
      <c r="H35" s="46" t="n">
        <v>80000000000</v>
      </c>
      <c r="I35" s="46" t="n">
        <v>107000000000</v>
      </c>
      <c r="J35" s="46" t="n">
        <v>143000000000</v>
      </c>
      <c r="K35" s="46"/>
      <c r="L35" s="46"/>
      <c r="M35" s="46"/>
      <c r="N35" s="77"/>
      <c r="O35" s="77"/>
      <c r="P35" s="99"/>
      <c r="Q35" s="99"/>
      <c r="R35" s="99"/>
      <c r="S35" s="99"/>
      <c r="T35" s="99"/>
      <c r="U35" s="99"/>
      <c r="V35" s="99"/>
      <c r="W35" s="99"/>
      <c r="X35" s="9"/>
      <c r="Y35" s="6"/>
      <c r="AI35" s="6"/>
      <c r="AJ35" s="6"/>
      <c r="AK35" s="6"/>
      <c r="AL35" s="6"/>
      <c r="AM35" s="6"/>
      <c r="AN35" s="6"/>
      <c r="AO35" s="6"/>
    </row>
    <row r="36" customFormat="false" ht="15" hidden="false" customHeight="false" outlineLevel="0" collapsed="false">
      <c r="A36" s="191" t="s">
        <v>1336</v>
      </c>
      <c r="B36" s="191" t="s">
        <v>1337</v>
      </c>
      <c r="C36" s="3" t="s">
        <v>1335</v>
      </c>
      <c r="D36" s="4"/>
      <c r="E36" s="4"/>
      <c r="F36" s="46"/>
      <c r="G36" s="46"/>
      <c r="H36" s="46" t="n">
        <v>10000000000</v>
      </c>
      <c r="I36" s="46" t="n">
        <v>52000000000</v>
      </c>
      <c r="J36" s="46" t="n">
        <v>34000000000</v>
      </c>
      <c r="K36" s="46"/>
      <c r="L36" s="46"/>
      <c r="M36" s="46"/>
      <c r="N36" s="77"/>
      <c r="O36" s="77"/>
      <c r="P36" s="99"/>
      <c r="Q36" s="99"/>
      <c r="R36" s="99"/>
      <c r="S36" s="99"/>
      <c r="T36" s="99"/>
      <c r="U36" s="99"/>
      <c r="V36" s="99"/>
      <c r="W36" s="99"/>
      <c r="X36" s="9"/>
      <c r="Y36" s="6"/>
      <c r="AI36" s="6"/>
      <c r="AJ36" s="6"/>
      <c r="AK36" s="6"/>
      <c r="AL36" s="6"/>
      <c r="AM36" s="6"/>
      <c r="AN36" s="6"/>
      <c r="AO36" s="6"/>
    </row>
    <row r="37" customFormat="false" ht="16.5" hidden="false" customHeight="false" outlineLevel="0" collapsed="false">
      <c r="A37" s="47" t="s">
        <v>1338</v>
      </c>
      <c r="B37" s="47" t="s">
        <v>1339</v>
      </c>
      <c r="C37" s="49" t="s">
        <v>231</v>
      </c>
      <c r="D37" s="4"/>
      <c r="E37" s="4"/>
      <c r="F37" s="100" t="n">
        <v>49000000000</v>
      </c>
      <c r="G37" s="100" t="n">
        <v>62000000000</v>
      </c>
      <c r="H37" s="46" t="n">
        <v>67000000000</v>
      </c>
      <c r="I37" s="46" t="n">
        <v>44000000000</v>
      </c>
      <c r="J37" s="46" t="n">
        <v>64000000000</v>
      </c>
      <c r="K37" s="46" t="n">
        <v>62000000000</v>
      </c>
      <c r="L37" s="46" t="n">
        <v>99000000000</v>
      </c>
      <c r="M37" s="46" t="n">
        <v>73000000000</v>
      </c>
      <c r="N37" s="77" t="n">
        <v>100000000000</v>
      </c>
      <c r="O37" s="77" t="n">
        <v>163000000000</v>
      </c>
      <c r="P37" s="99" t="n">
        <v>259000000000</v>
      </c>
      <c r="Q37" s="99" t="n">
        <v>493000000000</v>
      </c>
      <c r="R37" s="99" t="n">
        <v>655000000000</v>
      </c>
      <c r="S37" s="99" t="n">
        <v>765000000000</v>
      </c>
      <c r="T37" s="99" t="n">
        <v>885000000000</v>
      </c>
      <c r="U37" s="99" t="n">
        <v>885000000000</v>
      </c>
      <c r="V37" s="99" t="n">
        <v>885000000000</v>
      </c>
      <c r="W37" s="99" t="n">
        <v>715000000000</v>
      </c>
      <c r="X37" s="9" t="n">
        <v>715000000000</v>
      </c>
      <c r="Y37" s="6"/>
      <c r="Z37" s="19"/>
      <c r="AA37" s="19"/>
      <c r="AB37" s="183"/>
      <c r="AC37" s="183"/>
      <c r="AD37" s="183"/>
      <c r="AE37" s="183"/>
      <c r="AF37" s="183"/>
      <c r="AG37" s="183"/>
      <c r="AH37" s="183"/>
      <c r="AI37" s="6"/>
      <c r="AJ37" s="6"/>
      <c r="AK37" s="6"/>
      <c r="AL37" s="6"/>
      <c r="AM37" s="6"/>
      <c r="AN37" s="6"/>
      <c r="AO37" s="6"/>
    </row>
    <row r="38" customFormat="false" ht="16.5" hidden="false" customHeight="false" outlineLevel="0" collapsed="false">
      <c r="A38" s="47" t="s">
        <v>1340</v>
      </c>
      <c r="B38" s="47" t="s">
        <v>1341</v>
      </c>
      <c r="C38" s="49" t="s">
        <v>231</v>
      </c>
      <c r="D38" s="4"/>
      <c r="E38" s="4"/>
      <c r="F38" s="100" t="n">
        <v>23000000000</v>
      </c>
      <c r="G38" s="100" t="n">
        <v>18000000000</v>
      </c>
      <c r="H38" s="46" t="n">
        <v>10000000000</v>
      </c>
      <c r="I38" s="46" t="n">
        <v>3000000000</v>
      </c>
      <c r="J38" s="46" t="n">
        <v>33000000000</v>
      </c>
      <c r="K38" s="46" t="n">
        <v>47000000000</v>
      </c>
      <c r="L38" s="46" t="n">
        <v>80000000000</v>
      </c>
      <c r="M38" s="46" t="n">
        <v>12000000000</v>
      </c>
      <c r="N38" s="77" t="n">
        <v>42000000000</v>
      </c>
      <c r="O38" s="77" t="n">
        <v>35000000000</v>
      </c>
      <c r="P38" s="99" t="n">
        <v>61000000000</v>
      </c>
      <c r="Q38" s="99" t="n">
        <v>60000000000</v>
      </c>
      <c r="R38" s="99" t="n">
        <v>49000000000</v>
      </c>
      <c r="S38" s="99" t="n">
        <v>49000000000</v>
      </c>
      <c r="T38" s="99" t="n">
        <v>50000000000</v>
      </c>
      <c r="U38" s="99" t="n">
        <v>50000000000</v>
      </c>
      <c r="V38" s="99" t="n">
        <v>50000000000</v>
      </c>
      <c r="W38" s="99" t="n">
        <v>50000000000</v>
      </c>
      <c r="X38" s="9" t="n">
        <v>50000000000</v>
      </c>
      <c r="Y38" s="6"/>
      <c r="Z38" s="19"/>
      <c r="AA38" s="19"/>
      <c r="AB38" s="183"/>
      <c r="AC38" s="183"/>
      <c r="AD38" s="183"/>
      <c r="AE38" s="183"/>
      <c r="AF38" s="183"/>
      <c r="AG38" s="183"/>
      <c r="AH38" s="183"/>
      <c r="AI38" s="6"/>
      <c r="AJ38" s="6"/>
      <c r="AK38" s="6"/>
      <c r="AL38" s="6"/>
      <c r="AM38" s="6"/>
      <c r="AN38" s="6"/>
      <c r="AO38" s="6"/>
    </row>
    <row r="39" customFormat="false" ht="16.5" hidden="false" customHeight="false" outlineLevel="0" collapsed="false">
      <c r="A39" s="49" t="s">
        <v>234</v>
      </c>
      <c r="B39" s="49" t="s">
        <v>234</v>
      </c>
      <c r="C39" s="49" t="s">
        <v>191</v>
      </c>
      <c r="D39" s="4"/>
      <c r="E39" s="4"/>
      <c r="F39" s="46"/>
      <c r="G39" s="46"/>
      <c r="H39" s="46" t="n">
        <v>0</v>
      </c>
      <c r="I39" s="46" t="n">
        <v>0</v>
      </c>
      <c r="J39" s="46" t="n">
        <v>0</v>
      </c>
      <c r="K39" s="46" t="n">
        <v>14000000000</v>
      </c>
      <c r="L39" s="46" t="n">
        <v>-14000000000</v>
      </c>
      <c r="M39" s="46"/>
      <c r="N39" s="77"/>
      <c r="O39" s="77"/>
      <c r="P39" s="99"/>
      <c r="Q39" s="99"/>
      <c r="R39" s="99" t="n">
        <v>0</v>
      </c>
      <c r="S39" s="99" t="n">
        <v>0</v>
      </c>
      <c r="T39" s="99" t="n">
        <v>0</v>
      </c>
      <c r="U39" s="99" t="n">
        <v>0</v>
      </c>
      <c r="V39" s="99" t="n">
        <v>0</v>
      </c>
      <c r="W39" s="99" t="n">
        <v>0</v>
      </c>
      <c r="X39" s="9" t="n">
        <v>0</v>
      </c>
      <c r="Y39" s="6"/>
      <c r="Z39" s="19"/>
      <c r="AA39" s="19"/>
      <c r="AB39" s="183"/>
      <c r="AC39" s="183"/>
      <c r="AD39" s="183"/>
      <c r="AE39" s="183"/>
      <c r="AF39" s="183"/>
      <c r="AG39" s="183"/>
      <c r="AH39" s="183"/>
      <c r="AI39" s="6"/>
      <c r="AJ39" s="6"/>
      <c r="AK39" s="6"/>
      <c r="AL39" s="6"/>
      <c r="AM39" s="6"/>
      <c r="AN39" s="6"/>
      <c r="AO39" s="6"/>
    </row>
    <row r="40" customFormat="false" ht="16.5" hidden="false" customHeight="false" outlineLevel="0" collapsed="false">
      <c r="B40" s="49" t="s">
        <v>1342</v>
      </c>
      <c r="C40" s="49"/>
      <c r="D40" s="4"/>
      <c r="E40" s="4"/>
      <c r="F40" s="100" t="n">
        <v>0</v>
      </c>
      <c r="G40" s="100" t="n">
        <v>0</v>
      </c>
      <c r="H40" s="46" t="n">
        <v>-5000000000</v>
      </c>
      <c r="I40" s="46" t="n">
        <v>17000000000</v>
      </c>
      <c r="J40" s="46" t="n">
        <v>-5000000000</v>
      </c>
      <c r="K40" s="46" t="n">
        <v>-12000000000</v>
      </c>
      <c r="L40" s="46" t="n">
        <v>-4000000000</v>
      </c>
      <c r="M40" s="46"/>
      <c r="N40" s="77"/>
      <c r="O40" s="77"/>
      <c r="P40" s="99"/>
      <c r="Q40" s="99"/>
      <c r="R40" s="99"/>
      <c r="S40" s="99"/>
      <c r="T40" s="99"/>
      <c r="U40" s="99"/>
      <c r="V40" s="99"/>
      <c r="W40" s="99"/>
      <c r="X40" s="9"/>
      <c r="Y40" s="6"/>
      <c r="Z40" s="19"/>
      <c r="AA40" s="19"/>
      <c r="AB40" s="19"/>
      <c r="AC40" s="19"/>
      <c r="AD40" s="19"/>
      <c r="AE40" s="19"/>
      <c r="AF40" s="19"/>
      <c r="AG40" s="19"/>
      <c r="AH40" s="183"/>
      <c r="AI40" s="6"/>
      <c r="AJ40" s="6"/>
      <c r="AK40" s="6"/>
      <c r="AL40" s="6"/>
      <c r="AM40" s="6"/>
      <c r="AN40" s="6"/>
      <c r="AO40" s="6"/>
    </row>
    <row r="41" customFormat="false" ht="16.5" hidden="false" customHeight="false" outlineLevel="0" collapsed="false">
      <c r="B41" s="30" t="s">
        <v>1343</v>
      </c>
      <c r="C41" s="49"/>
      <c r="D41" s="4"/>
      <c r="E41" s="4"/>
      <c r="F41" s="100"/>
      <c r="G41" s="100"/>
      <c r="H41" s="46"/>
      <c r="I41" s="46"/>
      <c r="J41" s="46"/>
      <c r="K41" s="46"/>
      <c r="L41" s="46"/>
      <c r="M41" s="46"/>
      <c r="N41" s="77"/>
      <c r="O41" s="77"/>
      <c r="P41" s="99"/>
      <c r="Q41" s="99"/>
      <c r="R41" s="99"/>
      <c r="S41" s="99"/>
      <c r="T41" s="99"/>
      <c r="U41" s="99"/>
      <c r="V41" s="99"/>
      <c r="W41" s="99"/>
      <c r="X41" s="9"/>
      <c r="Y41" s="6"/>
      <c r="Z41" s="19"/>
      <c r="AA41" s="19"/>
      <c r="AB41" s="19"/>
      <c r="AC41" s="19"/>
      <c r="AD41" s="19"/>
      <c r="AE41" s="19"/>
      <c r="AF41" s="19"/>
      <c r="AG41" s="19"/>
      <c r="AH41" s="19"/>
      <c r="AI41" s="6"/>
      <c r="AJ41" s="6"/>
      <c r="AK41" s="6"/>
      <c r="AL41" s="6"/>
      <c r="AM41" s="6"/>
      <c r="AN41" s="6"/>
      <c r="AO41" s="6"/>
    </row>
    <row r="42" customFormat="false" ht="16.5" hidden="false" customHeight="false" outlineLevel="0" collapsed="false">
      <c r="B42" s="30" t="s">
        <v>1344</v>
      </c>
      <c r="C42" s="49"/>
      <c r="D42" s="4"/>
      <c r="E42" s="4"/>
      <c r="F42" s="100"/>
      <c r="G42" s="100"/>
      <c r="H42" s="46"/>
      <c r="I42" s="46"/>
      <c r="J42" s="46"/>
      <c r="K42" s="46"/>
      <c r="L42" s="46"/>
      <c r="M42" s="46"/>
      <c r="N42" s="77"/>
      <c r="O42" s="77"/>
      <c r="P42" s="99"/>
      <c r="Q42" s="99"/>
      <c r="R42" s="99" t="n">
        <v>-780000000000</v>
      </c>
      <c r="S42" s="99" t="n">
        <v>-951000000000</v>
      </c>
      <c r="T42" s="99" t="n">
        <v>-1345000000000</v>
      </c>
      <c r="U42" s="99" t="n">
        <v>-1160000000000</v>
      </c>
      <c r="V42" s="99" t="n">
        <v>-1142000000000</v>
      </c>
      <c r="W42" s="99" t="n">
        <v>-959000000000</v>
      </c>
      <c r="X42" s="9" t="n">
        <v>-974000000000</v>
      </c>
      <c r="Y42" s="6"/>
      <c r="Z42" s="19"/>
      <c r="AA42" s="19"/>
      <c r="AB42" s="183"/>
      <c r="AC42" s="183"/>
      <c r="AD42" s="184"/>
      <c r="AE42" s="184"/>
      <c r="AF42" s="184"/>
      <c r="AG42" s="183"/>
      <c r="AH42" s="183"/>
      <c r="AI42" s="6"/>
      <c r="AJ42" s="6"/>
      <c r="AK42" s="6"/>
      <c r="AL42" s="6"/>
      <c r="AM42" s="6"/>
      <c r="AN42" s="6"/>
      <c r="AO42" s="6"/>
    </row>
    <row r="43" customFormat="false" ht="16.5" hidden="false" customHeight="false" outlineLevel="0" collapsed="false">
      <c r="B43" s="30" t="s">
        <v>1345</v>
      </c>
      <c r="C43" s="49"/>
      <c r="D43" s="4"/>
      <c r="E43" s="4"/>
      <c r="F43" s="100"/>
      <c r="G43" s="100"/>
      <c r="H43" s="46"/>
      <c r="I43" s="46"/>
      <c r="J43" s="46"/>
      <c r="K43" s="46"/>
      <c r="L43" s="46"/>
      <c r="M43" s="46"/>
      <c r="N43" s="77"/>
      <c r="O43" s="77"/>
      <c r="P43" s="99"/>
      <c r="Q43" s="99"/>
      <c r="R43" s="99" t="n">
        <v>-734000000000</v>
      </c>
      <c r="S43" s="99" t="n">
        <v>-887000000000</v>
      </c>
      <c r="T43" s="99" t="n">
        <v>-1294000000000</v>
      </c>
      <c r="U43" s="99" t="n">
        <v>-1113000000000</v>
      </c>
      <c r="V43" s="99" t="n">
        <v>-1099000000000</v>
      </c>
      <c r="W43" s="99" t="n">
        <v>-920000000000</v>
      </c>
      <c r="X43" s="9" t="n">
        <v>-937000000000</v>
      </c>
      <c r="Y43" s="6"/>
      <c r="Z43" s="19"/>
      <c r="AA43" s="19"/>
      <c r="AB43" s="183"/>
      <c r="AC43" s="183"/>
      <c r="AD43" s="184"/>
      <c r="AE43" s="184"/>
      <c r="AF43" s="184"/>
      <c r="AG43" s="183"/>
      <c r="AH43" s="183"/>
      <c r="AI43" s="6"/>
      <c r="AJ43" s="6"/>
      <c r="AK43" s="6"/>
      <c r="AL43" s="6"/>
      <c r="AM43" s="6"/>
      <c r="AN43" s="6"/>
      <c r="AO43" s="6"/>
    </row>
    <row r="44" customFormat="false" ht="16.5" hidden="false" customHeight="false" outlineLevel="0" collapsed="false">
      <c r="B44" s="49" t="s">
        <v>1346</v>
      </c>
      <c r="C44" s="49"/>
      <c r="D44" s="4"/>
      <c r="E44" s="4"/>
      <c r="F44" s="100" t="n">
        <v>-29000000000</v>
      </c>
      <c r="G44" s="100" t="n">
        <v>-45000000000</v>
      </c>
      <c r="H44" s="46" t="n">
        <v>31000000000</v>
      </c>
      <c r="I44" s="46" t="n">
        <v>-73000000000</v>
      </c>
      <c r="J44" s="46" t="n">
        <v>-170000000000</v>
      </c>
      <c r="K44" s="46" t="n">
        <v>-78000000000</v>
      </c>
      <c r="L44" s="46" t="n">
        <v>-37000000000</v>
      </c>
      <c r="M44" s="46" t="n">
        <v>-17000000000</v>
      </c>
      <c r="N44" s="77" t="n">
        <v>-125000000000</v>
      </c>
      <c r="O44" s="77" t="n">
        <v>-75000000000</v>
      </c>
      <c r="P44" s="99" t="n">
        <v>-116000000000</v>
      </c>
      <c r="Q44" s="99" t="n">
        <v>-18000000000</v>
      </c>
      <c r="R44" s="99" t="n">
        <v>-14000000000</v>
      </c>
      <c r="S44" s="99" t="n">
        <v>-16000000000</v>
      </c>
      <c r="T44" s="99" t="n">
        <v>0</v>
      </c>
      <c r="U44" s="99" t="n">
        <v>0</v>
      </c>
      <c r="V44" s="99" t="n">
        <v>0</v>
      </c>
      <c r="W44" s="99" t="n">
        <v>0</v>
      </c>
      <c r="X44" s="9" t="n">
        <v>0</v>
      </c>
      <c r="Y44" s="6"/>
      <c r="Z44" s="19"/>
      <c r="AA44" s="19"/>
      <c r="AB44" s="183"/>
      <c r="AC44" s="183"/>
      <c r="AD44" s="183"/>
      <c r="AE44" s="183"/>
      <c r="AF44" s="183"/>
      <c r="AG44" s="183"/>
      <c r="AH44" s="183"/>
      <c r="AI44" s="6"/>
      <c r="AJ44" s="6"/>
      <c r="AK44" s="6"/>
      <c r="AL44" s="6"/>
      <c r="AM44" s="6"/>
      <c r="AN44" s="6"/>
      <c r="AO44" s="6"/>
    </row>
    <row r="45" customFormat="false" ht="15" hidden="false" customHeight="false" outlineLevel="0" collapsed="false">
      <c r="B45" s="49" t="s">
        <v>361</v>
      </c>
      <c r="C45" s="49"/>
      <c r="D45" s="4"/>
      <c r="E45" s="4"/>
      <c r="F45" s="100" t="n">
        <v>0</v>
      </c>
      <c r="G45" s="100" t="n">
        <v>0</v>
      </c>
      <c r="H45" s="46" t="n">
        <v>34000000000</v>
      </c>
      <c r="I45" s="46" t="n">
        <v>-11000000000</v>
      </c>
      <c r="J45" s="46" t="n">
        <v>3000000000</v>
      </c>
      <c r="K45" s="46" t="n">
        <v>0</v>
      </c>
      <c r="L45" s="46" t="n">
        <v>0</v>
      </c>
      <c r="M45" s="46" t="n">
        <v>0</v>
      </c>
      <c r="N45" s="77"/>
      <c r="O45" s="77"/>
      <c r="P45" s="99"/>
      <c r="Q45" s="99"/>
      <c r="R45" s="99"/>
      <c r="S45" s="99"/>
      <c r="T45" s="99"/>
      <c r="U45" s="99"/>
      <c r="V45" s="99"/>
      <c r="W45" s="99"/>
      <c r="X45" s="9"/>
      <c r="Y45" s="6"/>
      <c r="AI45" s="6"/>
      <c r="AJ45" s="6"/>
      <c r="AK45" s="6"/>
      <c r="AL45" s="6"/>
      <c r="AM45" s="6"/>
      <c r="AN45" s="6"/>
      <c r="AO45" s="6"/>
    </row>
    <row r="46" customFormat="false" ht="15" hidden="false" customHeight="false" outlineLevel="0" collapsed="false">
      <c r="B46" s="49" t="s">
        <v>199</v>
      </c>
      <c r="C46" s="49"/>
      <c r="D46" s="4"/>
      <c r="E46" s="4"/>
      <c r="F46" s="100" t="n">
        <v>-29000000000</v>
      </c>
      <c r="G46" s="100" t="n">
        <v>-45000000000</v>
      </c>
      <c r="H46" s="46" t="n">
        <v>-4000000000</v>
      </c>
      <c r="I46" s="46" t="n">
        <v>-62000000000</v>
      </c>
      <c r="J46" s="46" t="n">
        <v>-173000000000</v>
      </c>
      <c r="K46" s="46" t="n">
        <v>-78000000000</v>
      </c>
      <c r="L46" s="46" t="n">
        <v>-37000000000</v>
      </c>
      <c r="M46" s="46" t="n">
        <v>-17000000000</v>
      </c>
      <c r="N46" s="77"/>
      <c r="O46" s="77"/>
      <c r="P46" s="99"/>
      <c r="Q46" s="99"/>
      <c r="R46" s="99"/>
      <c r="S46" s="99"/>
      <c r="T46" s="99"/>
      <c r="U46" s="99"/>
      <c r="V46" s="99"/>
      <c r="W46" s="99"/>
      <c r="X46" s="9"/>
      <c r="Y46" s="6"/>
      <c r="AI46" s="6"/>
      <c r="AJ46" s="6"/>
      <c r="AK46" s="6"/>
      <c r="AL46" s="6"/>
      <c r="AM46" s="6"/>
      <c r="AN46" s="6"/>
      <c r="AO46" s="6"/>
    </row>
    <row r="47" customFormat="false" ht="15" hidden="false" customHeight="false" outlineLevel="0" collapsed="false">
      <c r="B47" s="47" t="s">
        <v>1347</v>
      </c>
      <c r="C47" s="49"/>
      <c r="D47" s="4"/>
      <c r="E47" s="4"/>
      <c r="F47" s="77"/>
      <c r="G47" s="77"/>
      <c r="H47" s="77"/>
      <c r="I47" s="77"/>
      <c r="J47" s="77"/>
      <c r="K47" s="77"/>
      <c r="L47" s="77"/>
      <c r="M47" s="46" t="n">
        <v>-17000000000</v>
      </c>
      <c r="N47" s="77" t="n">
        <v>-35000000000</v>
      </c>
      <c r="O47" s="77" t="n">
        <v>-15000000000</v>
      </c>
      <c r="P47" s="99" t="n">
        <v>-24000000000</v>
      </c>
      <c r="Q47" s="99" t="n">
        <v>-18000000000</v>
      </c>
      <c r="R47" s="99"/>
      <c r="S47" s="99"/>
      <c r="T47" s="99"/>
      <c r="U47" s="99"/>
      <c r="V47" s="99"/>
      <c r="W47" s="99"/>
      <c r="X47" s="9"/>
      <c r="Y47" s="6"/>
      <c r="AI47" s="6"/>
      <c r="AJ47" s="6"/>
      <c r="AK47" s="6"/>
      <c r="AL47" s="6"/>
      <c r="AM47" s="6"/>
      <c r="AN47" s="6"/>
      <c r="AO47" s="6"/>
    </row>
    <row r="48" customFormat="false" ht="15" hidden="false" customHeight="false" outlineLevel="0" collapsed="false">
      <c r="B48" s="47" t="s">
        <v>1348</v>
      </c>
      <c r="C48" s="49"/>
      <c r="D48" s="4"/>
      <c r="E48" s="4"/>
      <c r="F48" s="77"/>
      <c r="G48" s="77"/>
      <c r="H48" s="77"/>
      <c r="I48" s="77"/>
      <c r="J48" s="77"/>
      <c r="K48" s="77"/>
      <c r="L48" s="77"/>
      <c r="M48" s="77"/>
      <c r="N48" s="46"/>
      <c r="O48" s="77" t="n">
        <v>-60000000000</v>
      </c>
      <c r="P48" s="99" t="n">
        <v>-93000000000</v>
      </c>
      <c r="Q48" s="99" t="n">
        <v>0</v>
      </c>
      <c r="R48" s="99"/>
      <c r="S48" s="99"/>
      <c r="T48" s="99"/>
      <c r="U48" s="99"/>
      <c r="V48" s="99"/>
      <c r="W48" s="99"/>
      <c r="X48" s="9"/>
      <c r="Y48" s="6"/>
      <c r="AI48" s="6"/>
      <c r="AJ48" s="6"/>
      <c r="AK48" s="6"/>
      <c r="AL48" s="6"/>
      <c r="AM48" s="6"/>
      <c r="AN48" s="6"/>
      <c r="AO48" s="6"/>
    </row>
    <row r="49" customFormat="false" ht="15" hidden="false" customHeight="false" outlineLevel="0" collapsed="false">
      <c r="B49" s="49" t="s">
        <v>1349</v>
      </c>
      <c r="C49" s="49"/>
      <c r="D49" s="4"/>
      <c r="E49" s="4"/>
      <c r="F49" s="46"/>
      <c r="G49" s="46"/>
      <c r="H49" s="46"/>
      <c r="I49" s="46"/>
      <c r="J49" s="46"/>
      <c r="K49" s="46"/>
      <c r="L49" s="46"/>
      <c r="M49" s="46"/>
      <c r="N49" s="77"/>
      <c r="O49" s="46"/>
      <c r="P49" s="99" t="n">
        <v>0</v>
      </c>
      <c r="Q49" s="99" t="n">
        <v>0</v>
      </c>
      <c r="R49" s="99"/>
      <c r="S49" s="99"/>
      <c r="T49" s="99"/>
      <c r="U49" s="99"/>
      <c r="V49" s="99"/>
      <c r="W49" s="99"/>
      <c r="X49" s="9"/>
      <c r="Y49" s="6"/>
      <c r="Z49" s="19"/>
      <c r="AA49" s="19"/>
      <c r="AB49" s="19"/>
      <c r="AC49" s="19"/>
      <c r="AD49" s="19"/>
      <c r="AE49" s="19"/>
      <c r="AF49" s="19"/>
      <c r="AG49" s="19"/>
      <c r="AH49" s="19"/>
      <c r="AI49" s="6"/>
      <c r="AJ49" s="6"/>
      <c r="AK49" s="6"/>
      <c r="AL49" s="6"/>
      <c r="AM49" s="6"/>
      <c r="AN49" s="6"/>
      <c r="AO49" s="6"/>
    </row>
    <row r="50" customFormat="false" ht="16.5" hidden="false" customHeight="false" outlineLevel="0" collapsed="false">
      <c r="B50" s="49" t="s">
        <v>647</v>
      </c>
      <c r="C50" s="49"/>
      <c r="D50" s="4"/>
      <c r="E50" s="4"/>
      <c r="F50" s="100" t="n">
        <v>65000000000</v>
      </c>
      <c r="G50" s="100" t="n">
        <v>74000000000</v>
      </c>
      <c r="H50" s="46" t="n">
        <v>-34000000000</v>
      </c>
      <c r="I50" s="46" t="n">
        <v>192000000000</v>
      </c>
      <c r="J50" s="46" t="n">
        <v>272000000000</v>
      </c>
      <c r="K50" s="46" t="n">
        <v>248000000000</v>
      </c>
      <c r="L50" s="46" t="n">
        <v>119000000000</v>
      </c>
      <c r="M50" s="46" t="n">
        <v>-109000000000</v>
      </c>
      <c r="N50" s="77" t="n">
        <v>-323000000000</v>
      </c>
      <c r="O50" s="46" t="n">
        <v>-489000000000</v>
      </c>
      <c r="P50" s="99" t="n">
        <v>-387000000000</v>
      </c>
      <c r="Q50" s="99" t="n">
        <v>-642000000000</v>
      </c>
      <c r="R50" s="99" t="n">
        <v>-794000000000</v>
      </c>
      <c r="S50" s="99" t="n">
        <v>-968000000000</v>
      </c>
      <c r="T50" s="99" t="n">
        <v>-1345000000000</v>
      </c>
      <c r="U50" s="99" t="n">
        <v>-1160000000000</v>
      </c>
      <c r="V50" s="99" t="n">
        <v>-1142000000000</v>
      </c>
      <c r="W50" s="99" t="n">
        <v>-959000000000</v>
      </c>
      <c r="X50" s="9" t="n">
        <v>-974000000000</v>
      </c>
      <c r="Y50" s="6"/>
      <c r="Z50" s="19"/>
      <c r="AA50" s="19"/>
      <c r="AB50" s="183"/>
      <c r="AC50" s="183"/>
      <c r="AD50" s="184"/>
      <c r="AE50" s="184"/>
      <c r="AF50" s="184"/>
      <c r="AG50" s="183"/>
      <c r="AH50" s="183"/>
      <c r="AI50" s="6"/>
      <c r="AJ50" s="6"/>
      <c r="AK50" s="6"/>
      <c r="AL50" s="6"/>
      <c r="AM50" s="6"/>
      <c r="AN50" s="6"/>
      <c r="AO50" s="6"/>
    </row>
    <row r="51" customFormat="false" ht="16.5" hidden="false" customHeight="false" outlineLevel="0" collapsed="false">
      <c r="B51" s="49" t="s">
        <v>1350</v>
      </c>
      <c r="C51" s="49"/>
      <c r="D51" s="4"/>
      <c r="E51" s="4"/>
      <c r="F51" s="100" t="n">
        <v>89000000000</v>
      </c>
      <c r="G51" s="100" t="n">
        <v>132000000000</v>
      </c>
      <c r="H51" s="46" t="n">
        <v>-15000000000</v>
      </c>
      <c r="I51" s="46" t="n">
        <v>239000000000</v>
      </c>
      <c r="J51" s="46" t="n">
        <v>2936000000000</v>
      </c>
      <c r="K51" s="46" t="n">
        <v>366000000000</v>
      </c>
      <c r="L51" s="46" t="n">
        <v>211000000000</v>
      </c>
      <c r="M51" s="46" t="n">
        <v>-22000000000</v>
      </c>
      <c r="N51" s="77" t="n">
        <v>-252000000000</v>
      </c>
      <c r="O51" s="46" t="n">
        <v>-428000000000</v>
      </c>
      <c r="P51" s="99" t="n">
        <v>-331000000000</v>
      </c>
      <c r="Q51" s="99" t="n">
        <v>-595000000000</v>
      </c>
      <c r="R51" s="99" t="n">
        <v>-748000000000</v>
      </c>
      <c r="S51" s="99" t="n">
        <v>-903000000000</v>
      </c>
      <c r="T51" s="99" t="n">
        <v>-1294000000000</v>
      </c>
      <c r="U51" s="99" t="n">
        <v>-1113000000000</v>
      </c>
      <c r="V51" s="99" t="n">
        <v>-1099000000000</v>
      </c>
      <c r="W51" s="99" t="n">
        <v>-920000000000</v>
      </c>
      <c r="X51" s="9" t="n">
        <v>-937000000000</v>
      </c>
      <c r="Y51" s="6"/>
      <c r="Z51" s="19"/>
      <c r="AA51" s="19"/>
      <c r="AB51" s="183"/>
      <c r="AC51" s="183"/>
      <c r="AD51" s="184"/>
      <c r="AE51" s="184"/>
      <c r="AF51" s="184"/>
      <c r="AG51" s="183"/>
      <c r="AH51" s="183"/>
      <c r="AI51" s="6"/>
      <c r="AJ51" s="6"/>
      <c r="AK51" s="6"/>
      <c r="AL51" s="6"/>
      <c r="AM51" s="6"/>
      <c r="AN51" s="6"/>
      <c r="AO51" s="6"/>
    </row>
    <row r="52" s="13" customFormat="true" ht="16.5" hidden="false" customHeight="false" outlineLevel="0" collapsed="false">
      <c r="A52" s="63" t="s">
        <v>110</v>
      </c>
      <c r="B52" s="63" t="s">
        <v>110</v>
      </c>
      <c r="C52" s="63" t="s">
        <v>34</v>
      </c>
      <c r="F52" s="100" t="n">
        <v>-89000000000</v>
      </c>
      <c r="G52" s="100" t="n">
        <v>-133000000000</v>
      </c>
      <c r="H52" s="109" t="n">
        <v>15000000000</v>
      </c>
      <c r="I52" s="109" t="n">
        <v>-239000000000</v>
      </c>
      <c r="J52" s="109" t="n">
        <v>-2938000000000</v>
      </c>
      <c r="K52" s="109" t="n">
        <v>-366000000000</v>
      </c>
      <c r="L52" s="109" t="n">
        <v>-211000000000</v>
      </c>
      <c r="M52" s="109" t="n">
        <v>23000000000</v>
      </c>
      <c r="N52" s="109" t="n">
        <v>252000000000</v>
      </c>
      <c r="O52" s="109" t="n">
        <v>428000000000</v>
      </c>
      <c r="P52" s="111" t="n">
        <v>331000000000</v>
      </c>
      <c r="Q52" s="111" t="n">
        <v>595000000000</v>
      </c>
      <c r="R52" s="111" t="n">
        <v>748000000000</v>
      </c>
      <c r="S52" s="111" t="n">
        <v>446000000000</v>
      </c>
      <c r="T52" s="111" t="n">
        <v>632000000000</v>
      </c>
      <c r="U52" s="111" t="n">
        <v>473000000000</v>
      </c>
      <c r="V52" s="111" t="n">
        <v>289000000000</v>
      </c>
      <c r="W52" s="111" t="n">
        <v>-57000000000</v>
      </c>
      <c r="X52" s="353" t="n">
        <v>-218000000000</v>
      </c>
      <c r="Y52" s="6"/>
      <c r="Z52" s="30"/>
      <c r="AA52" s="19"/>
      <c r="AB52" s="183"/>
      <c r="AC52" s="183"/>
      <c r="AD52" s="183"/>
      <c r="AE52" s="183"/>
      <c r="AF52" s="183"/>
      <c r="AG52" s="183"/>
      <c r="AH52" s="183"/>
      <c r="AI52" s="6"/>
      <c r="AJ52" s="6"/>
      <c r="AK52" s="6"/>
      <c r="AL52" s="6"/>
      <c r="AM52" s="6"/>
      <c r="AN52" s="6"/>
      <c r="AO52" s="6"/>
    </row>
    <row r="53" customFormat="false" ht="16.5" hidden="false" customHeight="false" outlineLevel="0" collapsed="false">
      <c r="A53" s="18" t="s">
        <v>112</v>
      </c>
      <c r="B53" s="49" t="s">
        <v>1351</v>
      </c>
      <c r="C53" s="20" t="s">
        <v>114</v>
      </c>
      <c r="D53" s="4"/>
      <c r="E53" s="4"/>
      <c r="F53" s="100" t="n">
        <v>57000000000</v>
      </c>
      <c r="G53" s="100" t="n">
        <v>58000000000</v>
      </c>
      <c r="H53" s="46" t="n">
        <v>51000000000</v>
      </c>
      <c r="I53" s="46" t="n">
        <v>-35000000000</v>
      </c>
      <c r="J53" s="46" t="n">
        <v>-2476000000000</v>
      </c>
      <c r="K53" s="46" t="n">
        <v>-47000000000</v>
      </c>
      <c r="L53" s="46" t="n">
        <v>-7000000000</v>
      </c>
      <c r="M53" s="46" t="n">
        <v>-23000000000</v>
      </c>
      <c r="N53" s="46" t="n">
        <v>40000000000</v>
      </c>
      <c r="O53" s="46" t="n">
        <v>98000000000</v>
      </c>
      <c r="P53" s="99" t="n">
        <v>183000000000</v>
      </c>
      <c r="Q53" s="99" t="n">
        <v>426000000000</v>
      </c>
      <c r="R53" s="99" t="n">
        <v>579000000000</v>
      </c>
      <c r="S53" s="99" t="n">
        <v>611000000000</v>
      </c>
      <c r="T53" s="99" t="n">
        <v>732000000000</v>
      </c>
      <c r="U53" s="99" t="n">
        <v>707000000000</v>
      </c>
      <c r="V53" s="99" t="n">
        <v>678000000000</v>
      </c>
      <c r="W53" s="99" t="n">
        <v>483000000000</v>
      </c>
      <c r="X53" s="9" t="n">
        <v>476000000000</v>
      </c>
      <c r="Y53" s="6"/>
      <c r="Z53" s="19"/>
      <c r="AA53" s="19"/>
      <c r="AB53" s="183"/>
      <c r="AC53" s="183"/>
      <c r="AD53" s="183"/>
      <c r="AE53" s="183"/>
      <c r="AF53" s="183"/>
      <c r="AG53" s="183"/>
      <c r="AH53" s="183"/>
      <c r="AI53" s="6"/>
      <c r="AJ53" s="6"/>
      <c r="AK53" s="6"/>
      <c r="AL53" s="6"/>
      <c r="AM53" s="6"/>
      <c r="AN53" s="6"/>
      <c r="AO53" s="6"/>
    </row>
    <row r="54" customFormat="false" ht="16.5" hidden="false" customHeight="false" outlineLevel="0" collapsed="false">
      <c r="A54" s="47" t="s">
        <v>393</v>
      </c>
      <c r="B54" s="47" t="s">
        <v>393</v>
      </c>
      <c r="C54" s="49" t="s">
        <v>251</v>
      </c>
      <c r="D54" s="4"/>
      <c r="E54" s="4"/>
      <c r="F54" s="100" t="n">
        <v>-348000000000</v>
      </c>
      <c r="G54" s="100" t="n">
        <v>-325000000000</v>
      </c>
      <c r="H54" s="46" t="n">
        <v>-296000000000</v>
      </c>
      <c r="I54" s="46" t="n">
        <v>-273000000000</v>
      </c>
      <c r="J54" s="46" t="n">
        <v>-2635000000000</v>
      </c>
      <c r="K54" s="46" t="n">
        <v>-87000000000</v>
      </c>
      <c r="L54" s="46" t="n">
        <v>-80000000000</v>
      </c>
      <c r="M54" s="46" t="n">
        <v>-68000000000</v>
      </c>
      <c r="N54" s="46" t="n">
        <v>-60000000000</v>
      </c>
      <c r="O54" s="46" t="n">
        <v>-58000000000</v>
      </c>
      <c r="P54" s="99" t="n">
        <v>-63000000000</v>
      </c>
      <c r="Q54" s="99" t="n">
        <v>-60000000000</v>
      </c>
      <c r="R54" s="99" t="n">
        <v>-70000000000</v>
      </c>
      <c r="S54" s="99" t="n">
        <v>-129000000000</v>
      </c>
      <c r="T54" s="99" t="n">
        <v>-138000000000</v>
      </c>
      <c r="U54" s="99" t="n">
        <v>-163000000000</v>
      </c>
      <c r="V54" s="99" t="n">
        <v>-192000000000</v>
      </c>
      <c r="W54" s="99" t="n">
        <v>-217000000000</v>
      </c>
      <c r="X54" s="9" t="n">
        <v>-224000000000</v>
      </c>
      <c r="Y54" s="6"/>
      <c r="Z54" s="30"/>
      <c r="AA54" s="19"/>
      <c r="AB54" s="183"/>
      <c r="AC54" s="183"/>
      <c r="AD54" s="183"/>
      <c r="AE54" s="183"/>
      <c r="AF54" s="183"/>
      <c r="AG54" s="183"/>
      <c r="AH54" s="183"/>
      <c r="AI54" s="6"/>
      <c r="AJ54" s="6"/>
      <c r="AK54" s="6"/>
      <c r="AL54" s="6"/>
      <c r="AM54" s="6"/>
      <c r="AN54" s="6"/>
      <c r="AO54" s="6"/>
    </row>
    <row r="55" customFormat="false" ht="16.5" hidden="false" customHeight="false" outlineLevel="0" collapsed="false">
      <c r="A55" s="47" t="s">
        <v>1029</v>
      </c>
      <c r="B55" s="47" t="s">
        <v>1029</v>
      </c>
      <c r="C55" s="49" t="s">
        <v>251</v>
      </c>
      <c r="D55" s="4"/>
      <c r="E55" s="4"/>
      <c r="F55" s="100" t="n">
        <v>404000000000</v>
      </c>
      <c r="G55" s="100" t="n">
        <v>369000000000</v>
      </c>
      <c r="H55" s="46" t="n">
        <v>94000000000</v>
      </c>
      <c r="I55" s="46" t="n">
        <v>38000000000</v>
      </c>
      <c r="J55" s="46" t="n">
        <v>38000000000</v>
      </c>
      <c r="K55" s="46" t="n">
        <v>40000000000</v>
      </c>
      <c r="L55" s="46" t="n">
        <v>73000000000</v>
      </c>
      <c r="M55" s="46" t="n">
        <v>45000000000</v>
      </c>
      <c r="N55" s="46" t="n">
        <v>100000000000</v>
      </c>
      <c r="O55" s="46" t="n">
        <v>156000000000</v>
      </c>
      <c r="P55" s="99" t="n">
        <v>247000000000</v>
      </c>
      <c r="Q55" s="99" t="n">
        <v>487000000000</v>
      </c>
      <c r="R55" s="99" t="n">
        <v>649000000000</v>
      </c>
      <c r="S55" s="99" t="n">
        <v>740000000000</v>
      </c>
      <c r="T55" s="99" t="n">
        <v>870000000000</v>
      </c>
      <c r="U55" s="99" t="n">
        <v>870000000000</v>
      </c>
      <c r="V55" s="99" t="n">
        <v>870000000000</v>
      </c>
      <c r="W55" s="99" t="n">
        <v>700000000000</v>
      </c>
      <c r="X55" s="9" t="n">
        <v>700000000000</v>
      </c>
      <c r="Y55" s="6"/>
      <c r="Z55" s="30"/>
      <c r="AA55" s="19"/>
      <c r="AB55" s="183"/>
      <c r="AC55" s="183"/>
      <c r="AD55" s="183"/>
      <c r="AE55" s="183"/>
      <c r="AF55" s="183"/>
      <c r="AG55" s="183"/>
      <c r="AH55" s="183"/>
      <c r="AI55" s="6"/>
      <c r="AJ55" s="6"/>
      <c r="AK55" s="6"/>
      <c r="AL55" s="6"/>
      <c r="AM55" s="6"/>
      <c r="AN55" s="6"/>
      <c r="AO55" s="6"/>
    </row>
    <row r="56" customFormat="false" ht="15" hidden="false" customHeight="false" outlineLevel="0" collapsed="false">
      <c r="A56" s="191" t="s">
        <v>1352</v>
      </c>
      <c r="B56" s="191" t="s">
        <v>867</v>
      </c>
      <c r="C56" s="49" t="s">
        <v>476</v>
      </c>
      <c r="D56" s="4"/>
      <c r="E56" s="4"/>
      <c r="F56" s="100" t="n">
        <v>49000000000</v>
      </c>
      <c r="G56" s="100" t="n">
        <v>62000000000</v>
      </c>
      <c r="H56" s="46" t="n">
        <v>0</v>
      </c>
      <c r="I56" s="46" t="n">
        <v>38000000000</v>
      </c>
      <c r="J56" s="46" t="n">
        <v>38000000000</v>
      </c>
      <c r="K56" s="46" t="n">
        <v>40000000000</v>
      </c>
      <c r="L56" s="46" t="n">
        <v>73000000000</v>
      </c>
      <c r="M56" s="46"/>
      <c r="N56" s="46"/>
      <c r="O56" s="46"/>
      <c r="P56" s="99"/>
      <c r="Q56" s="99"/>
      <c r="R56" s="99"/>
      <c r="S56" s="99"/>
      <c r="T56" s="99"/>
      <c r="U56" s="99"/>
      <c r="V56" s="99"/>
      <c r="W56" s="99"/>
      <c r="X56" s="9"/>
      <c r="Y56" s="6"/>
      <c r="AI56" s="6"/>
      <c r="AJ56" s="6"/>
      <c r="AK56" s="6"/>
      <c r="AL56" s="6"/>
      <c r="AM56" s="6"/>
      <c r="AN56" s="6"/>
      <c r="AO56" s="6"/>
    </row>
    <row r="57" customFormat="false" ht="15" hidden="false" customHeight="false" outlineLevel="0" collapsed="false">
      <c r="A57" s="191" t="s">
        <v>1353</v>
      </c>
      <c r="B57" s="191" t="s">
        <v>1354</v>
      </c>
      <c r="C57" s="49" t="s">
        <v>476</v>
      </c>
      <c r="D57" s="4"/>
      <c r="E57" s="4"/>
      <c r="F57" s="100" t="n">
        <v>44000000000</v>
      </c>
      <c r="G57" s="100" t="n">
        <v>47000000000</v>
      </c>
      <c r="H57" s="46" t="n">
        <v>43000000000</v>
      </c>
      <c r="I57" s="46" t="n">
        <v>0</v>
      </c>
      <c r="J57" s="46" t="n">
        <v>0</v>
      </c>
      <c r="K57" s="46" t="n">
        <v>0</v>
      </c>
      <c r="L57" s="46" t="n">
        <v>0</v>
      </c>
      <c r="M57" s="46"/>
      <c r="N57" s="46"/>
      <c r="O57" s="46"/>
      <c r="P57" s="99"/>
      <c r="Q57" s="99"/>
      <c r="R57" s="99"/>
      <c r="S57" s="99"/>
      <c r="T57" s="99"/>
      <c r="U57" s="99"/>
      <c r="V57" s="99"/>
      <c r="W57" s="99"/>
      <c r="X57" s="9"/>
      <c r="Y57" s="6"/>
      <c r="AI57" s="6"/>
      <c r="AJ57" s="6"/>
      <c r="AK57" s="6"/>
      <c r="AL57" s="6"/>
      <c r="AM57" s="6"/>
      <c r="AN57" s="6"/>
      <c r="AO57" s="6"/>
    </row>
    <row r="58" customFormat="false" ht="15" hidden="false" customHeight="false" outlineLevel="0" collapsed="false">
      <c r="A58" s="47" t="s">
        <v>1355</v>
      </c>
      <c r="B58" s="47" t="s">
        <v>1356</v>
      </c>
      <c r="C58" s="49" t="s">
        <v>251</v>
      </c>
      <c r="D58" s="4"/>
      <c r="E58" s="4"/>
      <c r="F58" s="100" t="n">
        <v>311000000000</v>
      </c>
      <c r="G58" s="100" t="n">
        <v>261000000000</v>
      </c>
      <c r="H58" s="46" t="n">
        <v>0</v>
      </c>
      <c r="I58" s="46" t="n">
        <v>0</v>
      </c>
      <c r="J58" s="46" t="n">
        <v>14000000000</v>
      </c>
      <c r="K58" s="46"/>
      <c r="L58" s="46"/>
      <c r="M58" s="46"/>
      <c r="N58" s="46"/>
      <c r="O58" s="46"/>
      <c r="P58" s="99"/>
      <c r="Q58" s="99"/>
      <c r="R58" s="99"/>
      <c r="S58" s="99"/>
      <c r="T58" s="99"/>
      <c r="U58" s="99"/>
      <c r="V58" s="99"/>
      <c r="W58" s="99"/>
      <c r="X58" s="9"/>
      <c r="Y58" s="6"/>
      <c r="AI58" s="6"/>
      <c r="AJ58" s="6"/>
      <c r="AK58" s="6"/>
      <c r="AL58" s="6"/>
      <c r="AM58" s="6"/>
      <c r="AN58" s="6"/>
      <c r="AO58" s="6"/>
    </row>
    <row r="59" customFormat="false" ht="15" hidden="false" customHeight="false" outlineLevel="0" collapsed="false">
      <c r="A59" s="47" t="s">
        <v>1357</v>
      </c>
      <c r="B59" s="47" t="s">
        <v>1358</v>
      </c>
      <c r="C59" s="49" t="s">
        <v>251</v>
      </c>
      <c r="D59" s="4"/>
      <c r="E59" s="4"/>
      <c r="F59" s="100" t="n">
        <v>0</v>
      </c>
      <c r="G59" s="100" t="n">
        <v>0</v>
      </c>
      <c r="H59" s="46" t="n">
        <v>252000000000</v>
      </c>
      <c r="I59" s="46" t="n">
        <v>200000000000</v>
      </c>
      <c r="J59" s="46" t="n">
        <v>107000000000</v>
      </c>
      <c r="K59" s="46"/>
      <c r="L59" s="46"/>
      <c r="M59" s="46"/>
      <c r="N59" s="46"/>
      <c r="O59" s="46"/>
      <c r="P59" s="99"/>
      <c r="Q59" s="99"/>
      <c r="R59" s="99"/>
      <c r="S59" s="99"/>
      <c r="T59" s="99"/>
      <c r="U59" s="99"/>
      <c r="V59" s="99"/>
      <c r="W59" s="99"/>
      <c r="X59" s="9"/>
      <c r="Y59" s="6"/>
      <c r="AI59" s="6"/>
      <c r="AJ59" s="6"/>
      <c r="AK59" s="6"/>
      <c r="AL59" s="6"/>
      <c r="AM59" s="6"/>
      <c r="AN59" s="6"/>
      <c r="AO59" s="6"/>
    </row>
    <row r="60" customFormat="false" ht="15" hidden="false" customHeight="false" outlineLevel="0" collapsed="false">
      <c r="A60" s="48" t="s">
        <v>397</v>
      </c>
      <c r="B60" s="48" t="s">
        <v>397</v>
      </c>
      <c r="C60" s="49" t="s">
        <v>251</v>
      </c>
      <c r="D60" s="4"/>
      <c r="E60" s="4"/>
      <c r="F60" s="100" t="n">
        <f aca="false">F53-F54-F55-F58-F59</f>
        <v>-310000000000</v>
      </c>
      <c r="G60" s="100" t="n">
        <f aca="false">G53-G54-G55-G58-G59</f>
        <v>-247000000000</v>
      </c>
      <c r="H60" s="100" t="n">
        <f aca="false">H53-H54-H55-H58-H59</f>
        <v>1000000000</v>
      </c>
      <c r="I60" s="100" t="n">
        <f aca="false">I53-I54-I55-I58-I59</f>
        <v>0</v>
      </c>
      <c r="J60" s="100" t="n">
        <f aca="false">J53-J54-J55-J58-J59</f>
        <v>0</v>
      </c>
      <c r="K60" s="46"/>
      <c r="L60" s="46"/>
      <c r="M60" s="46"/>
      <c r="N60" s="46"/>
      <c r="O60" s="46"/>
      <c r="P60" s="99"/>
      <c r="Q60" s="99"/>
      <c r="R60" s="99"/>
      <c r="S60" s="99"/>
      <c r="T60" s="99"/>
      <c r="U60" s="99"/>
      <c r="V60" s="99"/>
      <c r="W60" s="99"/>
      <c r="X60" s="9"/>
      <c r="Y60" s="6"/>
      <c r="AI60" s="6"/>
      <c r="AJ60" s="6"/>
      <c r="AK60" s="6"/>
      <c r="AL60" s="6"/>
      <c r="AM60" s="6"/>
      <c r="AN60" s="6"/>
      <c r="AO60" s="6"/>
    </row>
    <row r="61" customFormat="false" ht="16.5" hidden="false" customHeight="false" outlineLevel="0" collapsed="false">
      <c r="A61" s="49" t="s">
        <v>115</v>
      </c>
      <c r="B61" s="49" t="s">
        <v>1359</v>
      </c>
      <c r="C61" s="20" t="s">
        <v>114</v>
      </c>
      <c r="D61" s="4"/>
      <c r="E61" s="4"/>
      <c r="F61" s="100" t="n">
        <v>-146000000000</v>
      </c>
      <c r="G61" s="100" t="n">
        <v>-164000000000</v>
      </c>
      <c r="H61" s="46" t="n">
        <v>-36000000000</v>
      </c>
      <c r="I61" s="46" t="n">
        <v>-204000000000</v>
      </c>
      <c r="J61" s="46" t="n">
        <v>-462000000000</v>
      </c>
      <c r="K61" s="46" t="n">
        <v>-318000000000</v>
      </c>
      <c r="L61" s="46" t="n">
        <v>-204000000000</v>
      </c>
      <c r="M61" s="46" t="n">
        <v>45000000000</v>
      </c>
      <c r="N61" s="46" t="n">
        <v>212000000000</v>
      </c>
      <c r="O61" s="46" t="n">
        <v>306000000000</v>
      </c>
      <c r="P61" s="99" t="n">
        <v>154000000000</v>
      </c>
      <c r="Q61" s="99" t="n">
        <v>172000000000</v>
      </c>
      <c r="R61" s="99" t="n">
        <v>137000000000</v>
      </c>
      <c r="S61" s="99" t="n">
        <v>-165000000000</v>
      </c>
      <c r="T61" s="99" t="n">
        <v>-99000000000</v>
      </c>
      <c r="U61" s="99" t="n">
        <v>-234000000000</v>
      </c>
      <c r="V61" s="99" t="n">
        <v>-389000000000</v>
      </c>
      <c r="W61" s="99" t="n">
        <v>-540000000000</v>
      </c>
      <c r="X61" s="9" t="n">
        <v>-695000000000</v>
      </c>
      <c r="Y61" s="6"/>
      <c r="Z61" s="19"/>
      <c r="AA61" s="19"/>
      <c r="AB61" s="183"/>
      <c r="AC61" s="183"/>
      <c r="AD61" s="183"/>
      <c r="AE61" s="183"/>
      <c r="AF61" s="183"/>
      <c r="AG61" s="183"/>
      <c r="AH61" s="183"/>
      <c r="AI61" s="6"/>
      <c r="AJ61" s="6"/>
      <c r="AK61" s="6"/>
      <c r="AL61" s="6"/>
      <c r="AM61" s="6"/>
      <c r="AN61" s="6"/>
      <c r="AO61" s="6"/>
    </row>
    <row r="62" customFormat="false" ht="16.5" hidden="false" customHeight="false" outlineLevel="0" collapsed="false">
      <c r="A62" s="47" t="s">
        <v>808</v>
      </c>
      <c r="B62" s="47" t="s">
        <v>809</v>
      </c>
      <c r="C62" s="19" t="s">
        <v>119</v>
      </c>
      <c r="D62" s="4"/>
      <c r="E62" s="4"/>
      <c r="F62" s="100" t="n">
        <v>35000000000</v>
      </c>
      <c r="G62" s="100" t="n">
        <v>-20000000000</v>
      </c>
      <c r="H62" s="46" t="n">
        <v>13000000000</v>
      </c>
      <c r="I62" s="46" t="n">
        <v>-139000000000</v>
      </c>
      <c r="J62" s="46" t="n">
        <v>-305000000000</v>
      </c>
      <c r="K62" s="46" t="n">
        <v>-217000000000</v>
      </c>
      <c r="L62" s="46" t="n">
        <v>-155000000000</v>
      </c>
      <c r="M62" s="46" t="n">
        <v>76000000000</v>
      </c>
      <c r="N62" s="46" t="n">
        <v>-62000000000</v>
      </c>
      <c r="O62" s="46" t="n">
        <v>154000000000</v>
      </c>
      <c r="P62" s="99" t="n">
        <v>103000000000</v>
      </c>
      <c r="Q62" s="99" t="n">
        <v>24000000000</v>
      </c>
      <c r="R62" s="99" t="n">
        <v>-3000000000</v>
      </c>
      <c r="S62" s="99" t="n">
        <v>70000000000</v>
      </c>
      <c r="T62" s="99" t="n">
        <v>100000000000</v>
      </c>
      <c r="U62" s="99" t="n">
        <v>100000000000</v>
      </c>
      <c r="V62" s="99" t="n">
        <v>100000000000</v>
      </c>
      <c r="W62" s="99" t="n">
        <v>100000000000</v>
      </c>
      <c r="X62" s="9" t="n">
        <v>100000000000</v>
      </c>
      <c r="Y62" s="6"/>
      <c r="Z62" s="19"/>
      <c r="AA62" s="19"/>
      <c r="AB62" s="183"/>
      <c r="AC62" s="183"/>
      <c r="AD62" s="183"/>
      <c r="AE62" s="183"/>
      <c r="AF62" s="183"/>
      <c r="AG62" s="183"/>
      <c r="AH62" s="183"/>
      <c r="AI62" s="6"/>
      <c r="AJ62" s="6"/>
      <c r="AK62" s="6"/>
      <c r="AL62" s="6"/>
      <c r="AM62" s="6"/>
      <c r="AN62" s="6"/>
      <c r="AO62" s="6"/>
    </row>
    <row r="63" customFormat="false" ht="15" hidden="false" customHeight="false" outlineLevel="0" collapsed="false">
      <c r="B63" s="191" t="s">
        <v>1360</v>
      </c>
      <c r="C63" s="49"/>
      <c r="D63" s="4"/>
      <c r="E63" s="4"/>
      <c r="F63" s="46"/>
      <c r="G63" s="46"/>
      <c r="H63" s="46" t="n">
        <v>-7000000000</v>
      </c>
      <c r="I63" s="46" t="n">
        <v>-151000000000</v>
      </c>
      <c r="J63" s="46" t="n">
        <v>-238000000000</v>
      </c>
      <c r="K63" s="46" t="n">
        <v>-191000000000</v>
      </c>
      <c r="L63" s="46" t="n">
        <v>-140000000000</v>
      </c>
      <c r="M63" s="46"/>
      <c r="N63" s="46"/>
      <c r="O63" s="46"/>
      <c r="P63" s="99"/>
      <c r="Q63" s="99"/>
      <c r="R63" s="99"/>
      <c r="S63" s="99"/>
      <c r="T63" s="99"/>
      <c r="U63" s="99"/>
      <c r="V63" s="99"/>
      <c r="W63" s="99"/>
      <c r="X63" s="9"/>
      <c r="Y63" s="6"/>
      <c r="AI63" s="6"/>
      <c r="AJ63" s="6"/>
      <c r="AK63" s="6"/>
      <c r="AL63" s="6"/>
      <c r="AM63" s="6"/>
      <c r="AN63" s="6"/>
      <c r="AO63" s="6"/>
    </row>
    <row r="64" customFormat="false" ht="15" hidden="false" customHeight="false" outlineLevel="0" collapsed="false">
      <c r="B64" s="191" t="s">
        <v>1361</v>
      </c>
      <c r="C64" s="49"/>
      <c r="D64" s="4"/>
      <c r="E64" s="4"/>
      <c r="F64" s="46"/>
      <c r="G64" s="46"/>
      <c r="H64" s="46" t="n">
        <v>20000000000</v>
      </c>
      <c r="I64" s="46" t="n">
        <v>12000000000</v>
      </c>
      <c r="J64" s="46" t="n">
        <v>-2000000000</v>
      </c>
      <c r="K64" s="46"/>
      <c r="L64" s="46"/>
      <c r="M64" s="46"/>
      <c r="N64" s="46"/>
      <c r="O64" s="46"/>
      <c r="P64" s="99"/>
      <c r="Q64" s="99"/>
      <c r="R64" s="99"/>
      <c r="S64" s="99"/>
      <c r="T64" s="99"/>
      <c r="U64" s="99"/>
      <c r="V64" s="99"/>
      <c r="W64" s="99"/>
      <c r="X64" s="9"/>
      <c r="Y64" s="6"/>
      <c r="AI64" s="6"/>
      <c r="AJ64" s="6"/>
      <c r="AK64" s="6"/>
      <c r="AL64" s="6"/>
      <c r="AM64" s="6"/>
      <c r="AN64" s="6"/>
      <c r="AO64" s="6"/>
    </row>
    <row r="65" customFormat="false" ht="15" hidden="false" customHeight="false" outlineLevel="0" collapsed="false">
      <c r="B65" s="191" t="s">
        <v>1362</v>
      </c>
      <c r="C65" s="49"/>
      <c r="D65" s="4"/>
      <c r="E65" s="4"/>
      <c r="F65" s="46"/>
      <c r="G65" s="46"/>
      <c r="H65" s="46"/>
      <c r="I65" s="46"/>
      <c r="J65" s="46" t="n">
        <v>-65000000000</v>
      </c>
      <c r="K65" s="46"/>
      <c r="L65" s="46"/>
      <c r="M65" s="46"/>
      <c r="N65" s="46"/>
      <c r="O65" s="46"/>
      <c r="P65" s="99"/>
      <c r="Q65" s="99"/>
      <c r="R65" s="99"/>
      <c r="S65" s="99"/>
      <c r="T65" s="99"/>
      <c r="U65" s="99"/>
      <c r="V65" s="99"/>
      <c r="W65" s="99"/>
      <c r="X65" s="9"/>
      <c r="Y65" s="6"/>
      <c r="AI65" s="6"/>
      <c r="AJ65" s="6"/>
      <c r="AK65" s="6"/>
      <c r="AL65" s="6"/>
      <c r="AM65" s="6"/>
      <c r="AN65" s="6"/>
      <c r="AO65" s="6"/>
    </row>
    <row r="66" customFormat="false" ht="15" hidden="false" customHeight="false" outlineLevel="0" collapsed="false">
      <c r="A66" s="47" t="s">
        <v>1363</v>
      </c>
      <c r="B66" s="47" t="s">
        <v>1364</v>
      </c>
      <c r="C66" s="19" t="s">
        <v>119</v>
      </c>
      <c r="D66" s="4"/>
      <c r="E66" s="4"/>
      <c r="F66" s="77"/>
      <c r="G66" s="77"/>
      <c r="H66" s="77"/>
      <c r="I66" s="77"/>
      <c r="J66" s="77"/>
      <c r="K66" s="77"/>
      <c r="L66" s="77"/>
      <c r="M66" s="77"/>
      <c r="N66" s="46" t="n">
        <v>103000000000</v>
      </c>
      <c r="O66" s="77"/>
      <c r="P66" s="99"/>
      <c r="Q66" s="99"/>
      <c r="R66" s="99"/>
      <c r="S66" s="99"/>
      <c r="T66" s="99"/>
      <c r="U66" s="99"/>
      <c r="V66" s="99"/>
      <c r="W66" s="99"/>
      <c r="X66" s="9"/>
      <c r="Y66" s="6"/>
      <c r="AI66" s="6"/>
      <c r="AJ66" s="6"/>
      <c r="AK66" s="6"/>
      <c r="AL66" s="6"/>
      <c r="AM66" s="6"/>
      <c r="AN66" s="6"/>
      <c r="AO66" s="6"/>
    </row>
    <row r="67" customFormat="false" ht="16.5" hidden="false" customHeight="false" outlineLevel="0" collapsed="false">
      <c r="A67" s="47" t="s">
        <v>1365</v>
      </c>
      <c r="B67" s="47" t="s">
        <v>1366</v>
      </c>
      <c r="C67" s="19" t="s">
        <v>119</v>
      </c>
      <c r="D67" s="4"/>
      <c r="E67" s="4"/>
      <c r="F67" s="77"/>
      <c r="G67" s="77"/>
      <c r="H67" s="77"/>
      <c r="I67" s="77"/>
      <c r="J67" s="77"/>
      <c r="K67" s="77"/>
      <c r="L67" s="77"/>
      <c r="M67" s="77"/>
      <c r="N67" s="46" t="n">
        <v>200000000000</v>
      </c>
      <c r="O67" s="46" t="n">
        <v>0</v>
      </c>
      <c r="P67" s="99" t="n">
        <v>0</v>
      </c>
      <c r="Q67" s="99" t="n">
        <v>80000000000</v>
      </c>
      <c r="R67" s="99" t="n">
        <v>150000000000</v>
      </c>
      <c r="S67" s="99" t="n">
        <v>0</v>
      </c>
      <c r="T67" s="99" t="n">
        <v>0</v>
      </c>
      <c r="U67" s="99" t="n">
        <v>0</v>
      </c>
      <c r="V67" s="99" t="n">
        <v>0</v>
      </c>
      <c r="W67" s="99" t="n">
        <v>0</v>
      </c>
      <c r="X67" s="9" t="n">
        <v>0</v>
      </c>
      <c r="Y67" s="6"/>
      <c r="Z67" s="19"/>
      <c r="AA67" s="19"/>
      <c r="AB67" s="183"/>
      <c r="AC67" s="183"/>
      <c r="AD67" s="183"/>
      <c r="AE67" s="183"/>
      <c r="AF67" s="183"/>
      <c r="AG67" s="183"/>
      <c r="AH67" s="183"/>
      <c r="AI67" s="6"/>
      <c r="AJ67" s="6"/>
      <c r="AK67" s="6"/>
      <c r="AL67" s="6"/>
      <c r="AM67" s="6"/>
      <c r="AN67" s="6"/>
      <c r="AO67" s="6"/>
    </row>
    <row r="68" customFormat="false" ht="16.5" hidden="false" customHeight="false" outlineLevel="0" collapsed="false">
      <c r="A68" s="47" t="s">
        <v>1367</v>
      </c>
      <c r="B68" s="47" t="s">
        <v>1368</v>
      </c>
      <c r="C68" s="19" t="s">
        <v>119</v>
      </c>
      <c r="D68" s="4"/>
      <c r="E68" s="4"/>
      <c r="F68" s="77"/>
      <c r="G68" s="77"/>
      <c r="H68" s="46" t="n">
        <v>-33000000000</v>
      </c>
      <c r="I68" s="46" t="n">
        <v>-69000000000</v>
      </c>
      <c r="J68" s="46" t="n">
        <v>-159000000000</v>
      </c>
      <c r="K68" s="46" t="n">
        <v>-106000000000</v>
      </c>
      <c r="L68" s="46" t="n">
        <v>-59000000000</v>
      </c>
      <c r="M68" s="46" t="n">
        <v>-31000000000</v>
      </c>
      <c r="N68" s="46" t="n">
        <v>-34000000000</v>
      </c>
      <c r="O68" s="46" t="n">
        <v>-47000000000</v>
      </c>
      <c r="P68" s="99" t="n">
        <v>-101000000000</v>
      </c>
      <c r="Q68" s="99" t="n">
        <v>-86000000000</v>
      </c>
      <c r="R68" s="99" t="n">
        <v>-83000000000</v>
      </c>
      <c r="S68" s="99" t="n">
        <v>-533000000000</v>
      </c>
      <c r="T68" s="99" t="n">
        <v>-199000000000</v>
      </c>
      <c r="U68" s="99" t="n">
        <v>-334000000000</v>
      </c>
      <c r="V68" s="99" t="n">
        <v>-489000000000</v>
      </c>
      <c r="W68" s="99" t="n">
        <v>-640000000000</v>
      </c>
      <c r="X68" s="9" t="n">
        <v>-795000000000</v>
      </c>
      <c r="Y68" s="6"/>
      <c r="Z68" s="19"/>
      <c r="AA68" s="19"/>
      <c r="AB68" s="183"/>
      <c r="AC68" s="183"/>
      <c r="AD68" s="183"/>
      <c r="AE68" s="183"/>
      <c r="AF68" s="183"/>
      <c r="AG68" s="183"/>
      <c r="AH68" s="183"/>
      <c r="AI68" s="6"/>
      <c r="AJ68" s="6"/>
      <c r="AK68" s="6"/>
      <c r="AL68" s="6"/>
      <c r="AM68" s="6"/>
      <c r="AN68" s="6"/>
      <c r="AO68" s="6"/>
    </row>
    <row r="69" customFormat="false" ht="16.5" hidden="false" customHeight="false" outlineLevel="0" collapsed="false">
      <c r="A69" s="47" t="s">
        <v>1369</v>
      </c>
      <c r="B69" s="47" t="s">
        <v>1370</v>
      </c>
      <c r="C69" s="19" t="s">
        <v>119</v>
      </c>
      <c r="D69" s="4"/>
      <c r="E69" s="4"/>
      <c r="F69" s="77"/>
      <c r="G69" s="77"/>
      <c r="H69" s="77"/>
      <c r="I69" s="77"/>
      <c r="J69" s="77"/>
      <c r="K69" s="77"/>
      <c r="L69" s="77"/>
      <c r="M69" s="77"/>
      <c r="N69" s="46" t="n">
        <v>0</v>
      </c>
      <c r="O69" s="46" t="n">
        <v>80000000000</v>
      </c>
      <c r="P69" s="99" t="n">
        <v>85000000000</v>
      </c>
      <c r="Q69" s="99" t="n">
        <v>0</v>
      </c>
      <c r="R69" s="99" t="n">
        <v>0</v>
      </c>
      <c r="S69" s="99" t="n">
        <v>298000000000</v>
      </c>
      <c r="T69" s="99" t="n">
        <v>0</v>
      </c>
      <c r="U69" s="99" t="n">
        <v>0</v>
      </c>
      <c r="V69" s="99" t="n">
        <v>0</v>
      </c>
      <c r="W69" s="99" t="n">
        <v>0</v>
      </c>
      <c r="X69" s="9" t="n">
        <v>0</v>
      </c>
      <c r="Y69" s="6"/>
      <c r="Z69" s="19"/>
      <c r="AA69" s="19"/>
      <c r="AB69" s="183"/>
      <c r="AC69" s="183"/>
      <c r="AD69" s="183"/>
      <c r="AE69" s="183"/>
      <c r="AF69" s="183"/>
      <c r="AG69" s="183"/>
      <c r="AH69" s="183"/>
      <c r="AI69" s="6"/>
      <c r="AJ69" s="6"/>
      <c r="AK69" s="6"/>
      <c r="AL69" s="6"/>
      <c r="AM69" s="6"/>
      <c r="AN69" s="6"/>
      <c r="AO69" s="6"/>
    </row>
    <row r="70" customFormat="false" ht="16.5" hidden="false" customHeight="false" outlineLevel="0" collapsed="false">
      <c r="A70" s="47" t="s">
        <v>1019</v>
      </c>
      <c r="B70" s="47" t="s">
        <v>1371</v>
      </c>
      <c r="C70" s="19" t="s">
        <v>119</v>
      </c>
      <c r="D70" s="4"/>
      <c r="E70" s="4"/>
      <c r="F70" s="100" t="n">
        <v>-181000000000</v>
      </c>
      <c r="G70" s="100" t="n">
        <v>-144000000000</v>
      </c>
      <c r="H70" s="46" t="n">
        <v>-16000000000</v>
      </c>
      <c r="I70" s="46" t="n">
        <v>5000000000</v>
      </c>
      <c r="J70" s="46" t="n">
        <v>2000000000</v>
      </c>
      <c r="K70" s="46" t="n">
        <v>4000000000</v>
      </c>
      <c r="L70" s="46" t="n">
        <v>10000000000</v>
      </c>
      <c r="M70" s="46" t="n">
        <v>0</v>
      </c>
      <c r="N70" s="46" t="n">
        <v>5000000000</v>
      </c>
      <c r="O70" s="46" t="n">
        <v>118000000000</v>
      </c>
      <c r="P70" s="99" t="n">
        <v>66000000000</v>
      </c>
      <c r="Q70" s="99" t="n">
        <v>154000000000</v>
      </c>
      <c r="R70" s="99" t="n">
        <v>73000000000</v>
      </c>
      <c r="S70" s="99" t="n">
        <v>0</v>
      </c>
      <c r="T70" s="99" t="n">
        <v>0</v>
      </c>
      <c r="U70" s="99" t="n">
        <v>0</v>
      </c>
      <c r="V70" s="99" t="n">
        <v>0</v>
      </c>
      <c r="W70" s="99" t="n">
        <v>0</v>
      </c>
      <c r="X70" s="9" t="n">
        <v>0</v>
      </c>
      <c r="Y70" s="6"/>
      <c r="Z70" s="19"/>
      <c r="AA70" s="19"/>
      <c r="AB70" s="183"/>
      <c r="AC70" s="183"/>
      <c r="AD70" s="183"/>
      <c r="AE70" s="183"/>
      <c r="AF70" s="183"/>
      <c r="AG70" s="183"/>
      <c r="AH70" s="183"/>
      <c r="AI70" s="6"/>
      <c r="AJ70" s="6"/>
      <c r="AK70" s="6"/>
      <c r="AL70" s="6"/>
      <c r="AM70" s="6"/>
      <c r="AN70" s="6"/>
      <c r="AO70" s="6"/>
    </row>
    <row r="71" customFormat="false" ht="15" hidden="false" customHeight="false" outlineLevel="0" collapsed="false">
      <c r="B71" s="47" t="s">
        <v>1372</v>
      </c>
      <c r="C71" s="19"/>
      <c r="D71" s="4"/>
      <c r="E71" s="4"/>
      <c r="F71" s="77"/>
      <c r="G71" s="77"/>
      <c r="H71" s="46" t="n">
        <v>0</v>
      </c>
      <c r="I71" s="46" t="n">
        <v>5000000000</v>
      </c>
      <c r="J71" s="46" t="n">
        <v>0</v>
      </c>
      <c r="K71" s="46" t="n">
        <v>0</v>
      </c>
      <c r="L71" s="46" t="n">
        <v>0</v>
      </c>
      <c r="M71" s="77"/>
      <c r="N71" s="46"/>
      <c r="O71" s="46"/>
      <c r="P71" s="99"/>
      <c r="Q71" s="99"/>
      <c r="R71" s="99"/>
      <c r="S71" s="99"/>
      <c r="T71" s="99"/>
      <c r="U71" s="99"/>
      <c r="V71" s="99"/>
      <c r="W71" s="99"/>
      <c r="X71" s="9"/>
      <c r="Y71" s="6"/>
      <c r="AJ71" s="6"/>
      <c r="AK71" s="6"/>
      <c r="AL71" s="6"/>
      <c r="AM71" s="6"/>
      <c r="AN71" s="6"/>
      <c r="AO71" s="6"/>
    </row>
    <row r="72" customFormat="false" ht="16.5" hidden="false" customHeight="false" outlineLevel="0" collapsed="false">
      <c r="A72" s="49" t="s">
        <v>1373</v>
      </c>
      <c r="B72" s="49" t="s">
        <v>1236</v>
      </c>
      <c r="C72" s="20" t="s">
        <v>114</v>
      </c>
      <c r="D72" s="4"/>
      <c r="E72" s="4"/>
      <c r="F72" s="77"/>
      <c r="G72" s="310" t="n">
        <f aca="false">G52-G53-G61</f>
        <v>-27000000000</v>
      </c>
      <c r="H72" s="77"/>
      <c r="I72" s="46" t="n">
        <v>0</v>
      </c>
      <c r="J72" s="77"/>
      <c r="K72" s="77"/>
      <c r="L72" s="77"/>
      <c r="M72" s="77"/>
      <c r="N72" s="46" t="n">
        <v>0</v>
      </c>
      <c r="O72" s="46" t="n">
        <v>25000000000</v>
      </c>
      <c r="P72" s="99" t="n">
        <v>-6000000000</v>
      </c>
      <c r="Q72" s="99" t="n">
        <v>-3000000000</v>
      </c>
      <c r="R72" s="99" t="n">
        <v>32000000000</v>
      </c>
      <c r="S72" s="99" t="n">
        <v>0</v>
      </c>
      <c r="T72" s="99" t="n">
        <v>0</v>
      </c>
      <c r="U72" s="99" t="n">
        <v>0</v>
      </c>
      <c r="V72" s="99" t="n">
        <v>0</v>
      </c>
      <c r="W72" s="99" t="n">
        <v>0</v>
      </c>
      <c r="X72" s="9" t="n">
        <v>0</v>
      </c>
      <c r="Y72" s="6"/>
      <c r="Z72" s="19"/>
      <c r="AA72" s="19"/>
      <c r="AB72" s="183"/>
      <c r="AC72" s="183"/>
      <c r="AD72" s="183"/>
      <c r="AE72" s="183"/>
      <c r="AF72" s="183"/>
      <c r="AG72" s="183"/>
      <c r="AH72" s="183"/>
      <c r="AI72" s="6"/>
      <c r="AJ72" s="6"/>
      <c r="AK72" s="6"/>
      <c r="AL72" s="6"/>
      <c r="AM72" s="6"/>
      <c r="AN72" s="6"/>
      <c r="AO72" s="6"/>
    </row>
    <row r="73" customFormat="false" ht="16.5" hidden="false" customHeight="false" outlineLevel="0" collapsed="false">
      <c r="B73" s="49" t="s">
        <v>1263</v>
      </c>
      <c r="D73" s="4"/>
      <c r="E73" s="4"/>
      <c r="F73" s="77"/>
      <c r="G73" s="77"/>
      <c r="H73" s="77"/>
      <c r="I73" s="77"/>
      <c r="J73" s="77"/>
      <c r="K73" s="46" t="n">
        <v>0</v>
      </c>
      <c r="L73" s="46" t="n">
        <v>0</v>
      </c>
      <c r="M73" s="77"/>
      <c r="N73" s="46" t="n">
        <v>0</v>
      </c>
      <c r="O73" s="46" t="n">
        <v>0</v>
      </c>
      <c r="P73" s="99" t="n">
        <v>0</v>
      </c>
      <c r="Q73" s="99" t="n">
        <v>0</v>
      </c>
      <c r="R73" s="99" t="n">
        <v>0</v>
      </c>
      <c r="S73" s="99" t="n">
        <v>457000000000</v>
      </c>
      <c r="T73" s="99" t="n">
        <v>661000000000</v>
      </c>
      <c r="U73" s="99" t="n">
        <v>640000000000</v>
      </c>
      <c r="V73" s="99" t="n">
        <v>811000000000</v>
      </c>
      <c r="W73" s="99" t="n">
        <v>977000000000</v>
      </c>
      <c r="X73" s="9" t="n">
        <v>1155000000000</v>
      </c>
      <c r="Y73" s="6"/>
      <c r="Z73" s="19"/>
      <c r="AA73" s="19"/>
      <c r="AB73" s="183"/>
      <c r="AC73" s="183"/>
      <c r="AD73" s="183"/>
      <c r="AE73" s="183"/>
      <c r="AF73" s="183"/>
      <c r="AG73" s="183"/>
      <c r="AH73" s="184"/>
      <c r="AI73" s="6"/>
      <c r="AJ73" s="6"/>
      <c r="AK73" s="6"/>
      <c r="AL73" s="6"/>
      <c r="AM73" s="6"/>
      <c r="AN73" s="6"/>
      <c r="AO73" s="6"/>
    </row>
    <row r="74" customFormat="false" ht="15" hidden="false" customHeight="false" outlineLevel="0" collapsed="false">
      <c r="B74" s="49" t="s">
        <v>1374</v>
      </c>
      <c r="C74" s="49"/>
      <c r="D74" s="4"/>
      <c r="E74" s="4"/>
      <c r="F74" s="77"/>
      <c r="G74" s="77"/>
      <c r="H74" s="77"/>
      <c r="I74" s="77"/>
      <c r="J74" s="77"/>
      <c r="K74" s="77"/>
      <c r="L74" s="77"/>
      <c r="M74" s="77"/>
      <c r="N74" s="77"/>
      <c r="O74" s="77"/>
      <c r="P74" s="0" t="n">
        <f aca="false">(P15/P6)*100</f>
        <v>2.3083264633141</v>
      </c>
      <c r="Q74" s="0" t="n">
        <f aca="false">(Q15/Q6)*100</f>
        <v>1.75371711780404</v>
      </c>
      <c r="R74" s="0" t="n">
        <f aca="false">(R15/R6)*100</f>
        <v>1.56794425087108</v>
      </c>
      <c r="S74" s="0" t="n">
        <f aca="false">(S15/S6)*100</f>
        <v>2.14118434258949</v>
      </c>
      <c r="T74" s="0" t="n">
        <f aca="false">(T15/T6)*100</f>
        <v>1.68762409000662</v>
      </c>
      <c r="U74" s="0" t="n">
        <f aca="false">(U15/U6)*100</f>
        <v>1.45330859616574</v>
      </c>
      <c r="V74" s="0" t="n">
        <f aca="false">(V15/V6)*100</f>
        <v>1.2289225492998</v>
      </c>
      <c r="W74" s="0" t="n">
        <f aca="false">(W15/W6)*100</f>
        <v>1.01036958255783</v>
      </c>
      <c r="X74" s="0" t="n">
        <f aca="false">(X15/X6)*100</f>
        <v>0.920856147336984</v>
      </c>
      <c r="Y74" s="6"/>
      <c r="Z74" s="19"/>
      <c r="AA74" s="19"/>
      <c r="AB74" s="19"/>
      <c r="AC74" s="19"/>
      <c r="AD74" s="19"/>
      <c r="AE74" s="19"/>
      <c r="AF74" s="19"/>
      <c r="AG74" s="19"/>
      <c r="AH74" s="19"/>
      <c r="AI74" s="6"/>
      <c r="AJ74" s="6"/>
      <c r="AK74" s="6"/>
      <c r="AL74" s="6"/>
      <c r="AM74" s="6"/>
      <c r="AN74" s="6"/>
      <c r="AO74" s="6"/>
    </row>
    <row r="75" customFormat="false" ht="16.5" hidden="false" customHeight="false" outlineLevel="0" collapsed="false">
      <c r="B75" s="49"/>
      <c r="C75" s="49"/>
      <c r="D75" s="4"/>
      <c r="E75" s="4"/>
      <c r="F75" s="4"/>
      <c r="G75" s="4"/>
      <c r="H75" s="4"/>
      <c r="I75" s="4"/>
      <c r="J75" s="4"/>
      <c r="K75" s="4"/>
      <c r="L75" s="4"/>
      <c r="M75" s="4"/>
      <c r="N75" s="4"/>
      <c r="O75" s="4"/>
      <c r="P75" s="4"/>
      <c r="Q75" s="4"/>
      <c r="R75" s="4"/>
      <c r="S75" s="4"/>
      <c r="T75" s="4"/>
      <c r="U75" s="4"/>
      <c r="V75" s="4"/>
      <c r="W75" s="4"/>
      <c r="X75" s="4"/>
      <c r="Y75" s="6"/>
      <c r="Z75" s="19"/>
      <c r="AA75" s="19"/>
      <c r="AB75" s="183"/>
      <c r="AC75" s="183"/>
      <c r="AD75" s="184"/>
      <c r="AE75" s="183"/>
      <c r="AF75" s="183"/>
      <c r="AG75" s="183"/>
      <c r="AH75" s="183"/>
      <c r="AI75" s="6"/>
      <c r="AJ75" s="6"/>
      <c r="AK75" s="6"/>
      <c r="AL75" s="6"/>
      <c r="AM75" s="6"/>
      <c r="AN75" s="6"/>
      <c r="AO75" s="6"/>
    </row>
    <row r="76" customFormat="false" ht="16.5" hidden="false" customHeight="false" outlineLevel="0" collapsed="false">
      <c r="B76" s="49"/>
      <c r="C76" s="49"/>
      <c r="D76" s="4"/>
      <c r="E76" s="4"/>
      <c r="F76" s="0" t="s">
        <v>128</v>
      </c>
      <c r="G76" s="0" t="s">
        <v>128</v>
      </c>
      <c r="H76" s="0" t="s">
        <v>128</v>
      </c>
      <c r="I76" s="0" t="s">
        <v>128</v>
      </c>
      <c r="J76" s="0" t="s">
        <v>128</v>
      </c>
      <c r="K76" s="0" t="s">
        <v>128</v>
      </c>
      <c r="L76" s="0" t="s">
        <v>128</v>
      </c>
      <c r="M76" s="0" t="s">
        <v>128</v>
      </c>
      <c r="N76" s="0" t="s">
        <v>128</v>
      </c>
      <c r="O76" s="0" t="s">
        <v>128</v>
      </c>
      <c r="P76" s="0" t="s">
        <v>128</v>
      </c>
      <c r="Q76" s="0" t="s">
        <v>128</v>
      </c>
      <c r="R76" s="0" t="s">
        <v>128</v>
      </c>
      <c r="S76" s="0" t="s">
        <v>128</v>
      </c>
      <c r="T76" s="0" t="s">
        <v>128</v>
      </c>
      <c r="U76" s="0" t="s">
        <v>128</v>
      </c>
      <c r="V76" s="0" t="s">
        <v>128</v>
      </c>
      <c r="W76" s="0" t="s">
        <v>128</v>
      </c>
      <c r="X76" s="0" t="s">
        <v>128</v>
      </c>
      <c r="Y76" s="4"/>
      <c r="Z76" s="19"/>
      <c r="AA76" s="19"/>
      <c r="AB76" s="184"/>
      <c r="AC76" s="184"/>
      <c r="AD76" s="184"/>
      <c r="AE76" s="184"/>
      <c r="AF76" s="184"/>
      <c r="AG76" s="184"/>
      <c r="AH76" s="184"/>
      <c r="AI76" s="6"/>
    </row>
    <row r="77" customFormat="false" ht="15" hidden="false" customHeight="false" outlineLevel="0" collapsed="false">
      <c r="B77" s="49"/>
      <c r="C77" s="49"/>
      <c r="D77" s="4"/>
      <c r="E77" s="4"/>
      <c r="F77" s="4"/>
      <c r="G77" s="4"/>
      <c r="H77" s="4"/>
      <c r="I77" s="4"/>
      <c r="J77" s="4"/>
      <c r="K77" s="4"/>
      <c r="L77" s="4"/>
      <c r="M77" s="4"/>
      <c r="N77" s="4"/>
      <c r="O77" s="4"/>
      <c r="P77" s="4"/>
      <c r="Q77" s="4"/>
      <c r="R77" s="4"/>
      <c r="S77" s="4"/>
      <c r="T77" s="4"/>
      <c r="U77" s="4"/>
      <c r="V77" s="4"/>
      <c r="W77" s="4"/>
      <c r="X77" s="4"/>
      <c r="Y77" s="4"/>
    </row>
    <row r="78" customFormat="false" ht="15" hidden="false" customHeight="false" outlineLevel="0" collapsed="false">
      <c r="B78" s="0" t="s">
        <v>578</v>
      </c>
      <c r="C78" s="49"/>
      <c r="D78" s="55" t="n">
        <f aca="false">D6-D7-D15</f>
        <v>0</v>
      </c>
      <c r="E78" s="55" t="n">
        <f aca="false">E6-E7-E15</f>
        <v>0</v>
      </c>
      <c r="F78" s="55" t="n">
        <f aca="false">F6-F7-F15</f>
        <v>1000000000</v>
      </c>
      <c r="G78" s="55" t="n">
        <f aca="false">G6-G7-G15</f>
        <v>0</v>
      </c>
      <c r="H78" s="55" t="n">
        <f aca="false">H6-H7-H15</f>
        <v>0</v>
      </c>
      <c r="I78" s="55" t="n">
        <f aca="false">I6-I7-I15</f>
        <v>0</v>
      </c>
      <c r="J78" s="55" t="n">
        <f aca="false">J6-J7-J15</f>
        <v>0</v>
      </c>
      <c r="K78" s="55" t="n">
        <f aca="false">K6-K7-K15</f>
        <v>0</v>
      </c>
      <c r="L78" s="55" t="n">
        <f aca="false">L6-L7-L15</f>
        <v>0</v>
      </c>
      <c r="M78" s="55" t="n">
        <f aca="false">M6-M7-M15</f>
        <v>-1000000000</v>
      </c>
      <c r="N78" s="55" t="n">
        <f aca="false">N6-N7-N15</f>
        <v>0</v>
      </c>
      <c r="O78" s="55" t="n">
        <f aca="false">O6-O7-O15</f>
        <v>0</v>
      </c>
      <c r="P78" s="55" t="n">
        <f aca="false">P6-P7-P15</f>
        <v>0</v>
      </c>
      <c r="Q78" s="55" t="n">
        <f aca="false">Q6-Q7-Q15</f>
        <v>1000000000</v>
      </c>
      <c r="R78" s="55" t="n">
        <f aca="false">R6-R7-R15</f>
        <v>0</v>
      </c>
      <c r="S78" s="55" t="n">
        <f aca="false">S6-S7-S15</f>
        <v>0</v>
      </c>
      <c r="T78" s="55" t="n">
        <f aca="false">T6-T7-T15</f>
        <v>0</v>
      </c>
      <c r="U78" s="55" t="n">
        <f aca="false">U6-U7-U15</f>
        <v>0</v>
      </c>
      <c r="V78" s="55" t="n">
        <f aca="false">V6-V7-V15</f>
        <v>0</v>
      </c>
      <c r="W78" s="55" t="n">
        <f aca="false">W6-W7-W15</f>
        <v>0</v>
      </c>
      <c r="X78" s="55" t="n">
        <f aca="false">X6-X7-X15</f>
        <v>0</v>
      </c>
      <c r="Y78" s="4"/>
    </row>
    <row r="79" customFormat="false" ht="15" hidden="false" customHeight="false" outlineLevel="0" collapsed="false">
      <c r="B79" s="0" t="s">
        <v>426</v>
      </c>
      <c r="C79" s="49"/>
      <c r="D79" s="55" t="n">
        <f aca="false">D7-D8-D9</f>
        <v>0</v>
      </c>
      <c r="E79" s="55" t="n">
        <f aca="false">E7-E8-E9</f>
        <v>0</v>
      </c>
      <c r="F79" s="55" t="n">
        <f aca="false">F7-F8-F9</f>
        <v>0</v>
      </c>
      <c r="G79" s="55" t="n">
        <f aca="false">G7-G8-G9</f>
        <v>0</v>
      </c>
      <c r="H79" s="55" t="n">
        <f aca="false">H7-H8-H9</f>
        <v>0</v>
      </c>
      <c r="I79" s="55" t="n">
        <f aca="false">I7-I8-I9</f>
        <v>0</v>
      </c>
      <c r="J79" s="55" t="n">
        <f aca="false">J7-J8-J9</f>
        <v>0</v>
      </c>
      <c r="K79" s="55" t="n">
        <f aca="false">K7-K8-K9</f>
        <v>0</v>
      </c>
      <c r="L79" s="55" t="n">
        <f aca="false">L7-L8-L9</f>
        <v>0</v>
      </c>
      <c r="M79" s="55" t="n">
        <f aca="false">M7-M8-M9</f>
        <v>1000000000</v>
      </c>
      <c r="N79" s="55" t="n">
        <f aca="false">N7-N8-N9</f>
        <v>0</v>
      </c>
      <c r="O79" s="55" t="n">
        <f aca="false">O7-O8-O9</f>
        <v>0</v>
      </c>
      <c r="P79" s="55" t="n">
        <f aca="false">P7-P8-P9</f>
        <v>0</v>
      </c>
      <c r="Q79" s="55" t="n">
        <f aca="false">Q7-Q8-Q9</f>
        <v>-1000000000</v>
      </c>
      <c r="R79" s="55" t="n">
        <f aca="false">R7-R8-R9</f>
        <v>0</v>
      </c>
      <c r="S79" s="55" t="n">
        <f aca="false">S7-S8-S9</f>
        <v>0</v>
      </c>
      <c r="T79" s="55" t="n">
        <f aca="false">T7-T8-T9</f>
        <v>0</v>
      </c>
      <c r="U79" s="55" t="n">
        <f aca="false">U7-U8-U9</f>
        <v>0</v>
      </c>
      <c r="V79" s="55" t="n">
        <f aca="false">V7-V8-V9</f>
        <v>0</v>
      </c>
      <c r="W79" s="55" t="n">
        <f aca="false">W7-W8-W9</f>
        <v>0</v>
      </c>
      <c r="X79" s="55" t="n">
        <f aca="false">X7-X8-X9</f>
        <v>1000000000</v>
      </c>
      <c r="Y79" s="4"/>
    </row>
    <row r="80" customFormat="false" ht="15" hidden="false" customHeight="false" outlineLevel="0" collapsed="false">
      <c r="B80" s="0" t="s">
        <v>1375</v>
      </c>
      <c r="C80" s="49"/>
      <c r="D80" s="0" t="n">
        <f aca="false">D9-D10-D11-D12-D13-D14</f>
        <v>0</v>
      </c>
      <c r="E80" s="0" t="n">
        <f aca="false">E9-E10-E11-E12-E13-E14</f>
        <v>0</v>
      </c>
      <c r="F80" s="56" t="n">
        <f aca="false">F9-F10-F11-F12-F13-F14</f>
        <v>975000000000</v>
      </c>
      <c r="G80" s="56" t="n">
        <f aca="false">G9-G10-G11-G12-G13-G14</f>
        <v>1122000000000</v>
      </c>
      <c r="H80" s="56" t="n">
        <f aca="false">H9-H10-H11-H12-H13-H14</f>
        <v>942000000000</v>
      </c>
      <c r="I80" s="56" t="n">
        <f aca="false">I9-I10-I11-I12-I13-I14</f>
        <v>1104000000000</v>
      </c>
      <c r="J80" s="56" t="n">
        <f aca="false">J9-J10-J11-J12-J13-J14</f>
        <v>1165000000000</v>
      </c>
      <c r="K80" s="56" t="n">
        <f aca="false">K9-K10-K11-K12-K13-K14</f>
        <v>1236000000000</v>
      </c>
      <c r="L80" s="56" t="n">
        <f aca="false">L9-L10-L11-L12-L13-L14</f>
        <v>1312000000000</v>
      </c>
      <c r="M80" s="55" t="n">
        <f aca="false">M9-M10-M11-M12-M13-M14</f>
        <v>-1000000000</v>
      </c>
      <c r="N80" s="55" t="n">
        <f aca="false">N9-N10-N11-N12-N13-N14</f>
        <v>0</v>
      </c>
      <c r="O80" s="55" t="n">
        <f aca="false">O9-O10-O11-O12-O13-O14</f>
        <v>-1000000000</v>
      </c>
      <c r="P80" s="55" t="n">
        <f aca="false">P9-P10-P11-P12-P13-P14</f>
        <v>1000000000</v>
      </c>
      <c r="Q80" s="55" t="n">
        <f aca="false">Q9-Q10-Q11-Q12-Q13-Q14</f>
        <v>0</v>
      </c>
      <c r="R80" s="55" t="n">
        <f aca="false">R9-R10-R11-R12-R13-R14</f>
        <v>0</v>
      </c>
      <c r="S80" s="55" t="n">
        <f aca="false">S9-S10-S11-S12-S13-S14</f>
        <v>0</v>
      </c>
      <c r="T80" s="55" t="n">
        <f aca="false">T9-T10-T11-T12-T13-T14</f>
        <v>1000000000</v>
      </c>
      <c r="U80" s="55" t="n">
        <f aca="false">U9-U10-U11-U12-U13-U14</f>
        <v>0</v>
      </c>
      <c r="V80" s="55" t="n">
        <f aca="false">V9-V10-V11-V12-V13-V14</f>
        <v>0</v>
      </c>
      <c r="W80" s="55" t="n">
        <f aca="false">W9-W10-W11-W12-W13-W14</f>
        <v>0</v>
      </c>
      <c r="X80" s="55" t="n">
        <f aca="false">X9-X10-X11-X12-X13-X14</f>
        <v>0</v>
      </c>
      <c r="Y80" s="4"/>
    </row>
    <row r="81" customFormat="false" ht="15" hidden="false" customHeight="false" outlineLevel="0" collapsed="false">
      <c r="B81" s="0" t="s">
        <v>132</v>
      </c>
      <c r="C81" s="49"/>
      <c r="D81" s="0" t="n">
        <f aca="false">D15-D16-D18</f>
        <v>0</v>
      </c>
      <c r="E81" s="0" t="n">
        <f aca="false">E15-E16-E18</f>
        <v>0</v>
      </c>
      <c r="F81" s="56" t="n">
        <f aca="false">F15-F16-F18</f>
        <v>24000000000</v>
      </c>
      <c r="G81" s="56" t="n">
        <f aca="false">G15-G16-G18</f>
        <v>58000000000</v>
      </c>
      <c r="H81" s="56" t="n">
        <f aca="false">H15-H16-H18</f>
        <v>19000000000</v>
      </c>
      <c r="I81" s="56" t="n">
        <f aca="false">I15-I16-I18</f>
        <v>47000000000</v>
      </c>
      <c r="J81" s="56" t="n">
        <f aca="false">J15-J16-J18</f>
        <v>2664000000000</v>
      </c>
      <c r="K81" s="55" t="n">
        <f aca="false">K15-K16-K18</f>
        <v>0</v>
      </c>
      <c r="L81" s="55" t="n">
        <f aca="false">L15-L16-L18</f>
        <v>0</v>
      </c>
      <c r="M81" s="55" t="n">
        <f aca="false">M15-M16-M18</f>
        <v>0</v>
      </c>
      <c r="N81" s="55" t="n">
        <f aca="false">N15-N16-N18</f>
        <v>-1000000000</v>
      </c>
      <c r="O81" s="55" t="n">
        <f aca="false">O15-O16-O18</f>
        <v>-1000000000</v>
      </c>
      <c r="P81" s="55" t="n">
        <f aca="false">P15-P16-P18</f>
        <v>0</v>
      </c>
      <c r="Q81" s="55" t="n">
        <f aca="false">Q15-Q16-Q18</f>
        <v>0</v>
      </c>
      <c r="R81" s="55" t="n">
        <f aca="false">R15-R16-R18</f>
        <v>0</v>
      </c>
      <c r="S81" s="55" t="n">
        <f aca="false">S15-S16-S18</f>
        <v>0</v>
      </c>
      <c r="T81" s="55" t="n">
        <f aca="false">T15-T16-T18</f>
        <v>0</v>
      </c>
      <c r="U81" s="55" t="n">
        <f aca="false">U15-U16-U18</f>
        <v>0</v>
      </c>
      <c r="V81" s="55" t="n">
        <f aca="false">V15-V16-V18</f>
        <v>0</v>
      </c>
      <c r="W81" s="55" t="n">
        <f aca="false">W15-W16-W18</f>
        <v>0</v>
      </c>
      <c r="X81" s="55" t="n">
        <f aca="false">X15-X16-X18</f>
        <v>0</v>
      </c>
      <c r="Y81" s="4"/>
    </row>
    <row r="82" customFormat="false" ht="15" hidden="false" customHeight="false" outlineLevel="0" collapsed="false">
      <c r="B82" s="0" t="s">
        <v>134</v>
      </c>
      <c r="C82" s="49"/>
      <c r="D82" s="0" t="n">
        <f aca="false">D19-D21-D33-D39-D40</f>
        <v>0</v>
      </c>
      <c r="E82" s="0" t="n">
        <f aca="false">E19-E21-E33-E39-E40</f>
        <v>0</v>
      </c>
      <c r="F82" s="55" t="n">
        <f aca="false">F20-F33-F21-F39</f>
        <v>0</v>
      </c>
      <c r="G82" s="55" t="n">
        <f aca="false">G20-G33-G21-G39</f>
        <v>0</v>
      </c>
      <c r="H82" s="55" t="n">
        <f aca="false">H20-H33-H21-H39</f>
        <v>0</v>
      </c>
      <c r="I82" s="55" t="n">
        <f aca="false">I20-I33-I21-I39</f>
        <v>0</v>
      </c>
      <c r="J82" s="55" t="n">
        <f aca="false">J20-J33-J21-J39</f>
        <v>0</v>
      </c>
      <c r="K82" s="55" t="n">
        <f aca="false">K20-K33-K21-K39</f>
        <v>0</v>
      </c>
      <c r="L82" s="55" t="n">
        <f aca="false">L20-L33-L21-L39</f>
        <v>0</v>
      </c>
      <c r="M82" s="55" t="n">
        <f aca="false">M20-M33-M21-M39</f>
        <v>0</v>
      </c>
      <c r="N82" s="55" t="n">
        <f aca="false">N20-N33-N21-N39</f>
        <v>0</v>
      </c>
      <c r="O82" s="55" t="n">
        <f aca="false">O20-O33-O21-O39</f>
        <v>0</v>
      </c>
      <c r="P82" s="55" t="n">
        <f aca="false">P20-P33-P21-P39</f>
        <v>0</v>
      </c>
      <c r="Q82" s="55" t="n">
        <f aca="false">Q20-Q33-Q21-Q39</f>
        <v>0</v>
      </c>
      <c r="R82" s="55" t="n">
        <f aca="false">R20-R33-R21-R39</f>
        <v>0</v>
      </c>
      <c r="S82" s="55" t="n">
        <f aca="false">S20-S33-S21-S39</f>
        <v>0</v>
      </c>
      <c r="T82" s="55" t="n">
        <f aca="false">T20-T33-T21-T39</f>
        <v>0</v>
      </c>
      <c r="U82" s="55" t="n">
        <f aca="false">U20-U33-U21-U39</f>
        <v>0</v>
      </c>
      <c r="V82" s="55" t="n">
        <f aca="false">V20-V33-V21-V39</f>
        <v>0</v>
      </c>
      <c r="W82" s="55" t="n">
        <f aca="false">W20-W33-W21-W39</f>
        <v>0</v>
      </c>
      <c r="X82" s="55" t="n">
        <f aca="false">X20-X33-X21-X39</f>
        <v>0</v>
      </c>
      <c r="Y82" s="4"/>
    </row>
    <row r="83" customFormat="false" ht="15" hidden="false" customHeight="false" outlineLevel="0" collapsed="false">
      <c r="B83" s="0" t="s">
        <v>269</v>
      </c>
      <c r="C83" s="49"/>
      <c r="D83" s="0" t="n">
        <f aca="false">D26-D27-D28-D29</f>
        <v>0</v>
      </c>
      <c r="E83" s="0" t="n">
        <f aca="false">E26-E27-E28-E29</f>
        <v>0</v>
      </c>
      <c r="F83" s="56" t="n">
        <f aca="false">F26-F27-F28-F29</f>
        <v>113000000000</v>
      </c>
      <c r="G83" s="56" t="n">
        <f aca="false">G26-G27-G28-G29</f>
        <v>129000000000</v>
      </c>
      <c r="H83" s="55" t="n">
        <f aca="false">H26-H27-H28-H29</f>
        <v>0</v>
      </c>
      <c r="I83" s="55" t="n">
        <f aca="false">I26-I27-I28-I29</f>
        <v>0</v>
      </c>
      <c r="J83" s="55" t="n">
        <f aca="false">J26-J27-J28-J29</f>
        <v>0</v>
      </c>
      <c r="K83" s="55" t="n">
        <f aca="false">K26-K27-K28-K29</f>
        <v>0</v>
      </c>
      <c r="L83" s="55" t="n">
        <f aca="false">L26-L27-L28-L29</f>
        <v>0</v>
      </c>
      <c r="M83" s="55" t="n">
        <f aca="false">M26-M27-M28-M29</f>
        <v>0</v>
      </c>
      <c r="N83" s="55" t="n">
        <f aca="false">N26-N27-N28-N29</f>
        <v>0</v>
      </c>
      <c r="O83" s="55" t="n">
        <f aca="false">O26-O27-O28-O29</f>
        <v>0</v>
      </c>
      <c r="P83" s="55" t="n">
        <f aca="false">P26-P27-P28-P29</f>
        <v>0</v>
      </c>
      <c r="Q83" s="55" t="n">
        <f aca="false">Q26-Q27-Q28-Q29</f>
        <v>0</v>
      </c>
      <c r="R83" s="55" t="n">
        <f aca="false">R26-R27-R28-R29</f>
        <v>-1000000000</v>
      </c>
      <c r="S83" s="55" t="n">
        <f aca="false">S26-S27-S28-S29</f>
        <v>0</v>
      </c>
      <c r="T83" s="55" t="n">
        <f aca="false">T26-T27-T28-T29</f>
        <v>0</v>
      </c>
      <c r="U83" s="55" t="n">
        <f aca="false">U26-U27-U28-U29</f>
        <v>1000000000</v>
      </c>
      <c r="V83" s="55" t="n">
        <f aca="false">V26-V27-V28-V29</f>
        <v>0</v>
      </c>
      <c r="W83" s="55" t="n">
        <f aca="false">W26-W27-W28-W29</f>
        <v>0</v>
      </c>
      <c r="X83" s="55" t="n">
        <f aca="false">X26-X27-X28-X29</f>
        <v>0</v>
      </c>
      <c r="Y83" s="4"/>
    </row>
    <row r="84" customFormat="false" ht="15" hidden="false" customHeight="false" outlineLevel="0" collapsed="false">
      <c r="B84" s="0" t="s">
        <v>1376</v>
      </c>
      <c r="C84" s="49"/>
      <c r="D84" s="0" t="n">
        <f aca="false">D30-D31-D32</f>
        <v>0</v>
      </c>
      <c r="E84" s="0" t="n">
        <f aca="false">E30-E31-E32</f>
        <v>0</v>
      </c>
      <c r="F84" s="56" t="n">
        <f aca="false">F30-F31-F32</f>
        <v>199000000000</v>
      </c>
      <c r="G84" s="56" t="n">
        <f aca="false">G30-G31-G32</f>
        <v>166000000000</v>
      </c>
      <c r="H84" s="55" t="n">
        <f aca="false">H30-H31-H32</f>
        <v>0</v>
      </c>
      <c r="I84" s="55" t="n">
        <f aca="false">I30-I31-I32</f>
        <v>0</v>
      </c>
      <c r="J84" s="55" t="n">
        <f aca="false">J30-J31-J32</f>
        <v>0</v>
      </c>
      <c r="K84" s="55" t="n">
        <f aca="false">K30-K31-K32</f>
        <v>-1000000000</v>
      </c>
      <c r="L84" s="55" t="n">
        <f aca="false">L30-L31-L32</f>
        <v>0</v>
      </c>
      <c r="M84" s="55" t="n">
        <f aca="false">M30-M31-M32</f>
        <v>0</v>
      </c>
      <c r="N84" s="55" t="n">
        <f aca="false">N30-N31-N32</f>
        <v>1000000000</v>
      </c>
      <c r="O84" s="55" t="n">
        <f aca="false">O30-O31-O32</f>
        <v>0</v>
      </c>
      <c r="P84" s="55" t="n">
        <f aca="false">P30-P31-P32</f>
        <v>0</v>
      </c>
      <c r="Q84" s="55" t="n">
        <f aca="false">Q30-Q31-Q32</f>
        <v>0</v>
      </c>
      <c r="R84" s="55" t="n">
        <f aca="false">R30-R31-R32</f>
        <v>0</v>
      </c>
      <c r="S84" s="55" t="n">
        <f aca="false">S30-S31-S32</f>
        <v>0</v>
      </c>
      <c r="T84" s="55" t="n">
        <f aca="false">T30-T31-T32</f>
        <v>0</v>
      </c>
      <c r="U84" s="55" t="n">
        <f aca="false">U30-U31-U32</f>
        <v>-1000000000</v>
      </c>
      <c r="V84" s="55" t="n">
        <f aca="false">V30-V31-V32</f>
        <v>0</v>
      </c>
      <c r="W84" s="55" t="n">
        <f aca="false">W30-W31-W32</f>
        <v>0</v>
      </c>
      <c r="X84" s="55" t="n">
        <f aca="false">X30-X31-X32</f>
        <v>0</v>
      </c>
      <c r="Y84" s="4"/>
    </row>
    <row r="85" customFormat="false" ht="15" hidden="false" customHeight="false" outlineLevel="0" collapsed="false">
      <c r="B85" s="0" t="s">
        <v>822</v>
      </c>
      <c r="C85" s="49"/>
      <c r="D85" s="0" t="n">
        <f aca="false">D33-D34-D37-D38</f>
        <v>0</v>
      </c>
      <c r="E85" s="0" t="n">
        <f aca="false">E33-E34-E37-E38</f>
        <v>0</v>
      </c>
      <c r="F85" s="55" t="n">
        <f aca="false">F33-F34-F37-F38</f>
        <v>0</v>
      </c>
      <c r="G85" s="55" t="n">
        <f aca="false">G33-G34-G37-G38</f>
        <v>-1000000000</v>
      </c>
      <c r="H85" s="55" t="n">
        <f aca="false">H33-H34-H37-H38</f>
        <v>0</v>
      </c>
      <c r="I85" s="55" t="n">
        <f aca="false">I33-I34-I37-I38</f>
        <v>0</v>
      </c>
      <c r="J85" s="55" t="n">
        <f aca="false">J33-J34-J37-J38</f>
        <v>-1000000000</v>
      </c>
      <c r="K85" s="55" t="n">
        <f aca="false">K33-K34-K37-K38</f>
        <v>0</v>
      </c>
      <c r="L85" s="55" t="n">
        <f aca="false">L33-L34-L37-L38</f>
        <v>0</v>
      </c>
      <c r="M85" s="55" t="n">
        <f aca="false">M33-M34-M37-M38</f>
        <v>0</v>
      </c>
      <c r="N85" s="55" t="n">
        <f aca="false">N33-N34-N37-N38</f>
        <v>-1000000000</v>
      </c>
      <c r="O85" s="55" t="n">
        <f aca="false">O33-O34-O37-O38</f>
        <v>0</v>
      </c>
      <c r="P85" s="55" t="n">
        <f aca="false">P33-P34-P37-P38</f>
        <v>1000000000</v>
      </c>
      <c r="Q85" s="55" t="n">
        <f aca="false">Q33-Q34-Q37-Q38</f>
        <v>0</v>
      </c>
      <c r="R85" s="55" t="n">
        <f aca="false">R33-R34-R37-R38</f>
        <v>0</v>
      </c>
      <c r="S85" s="55" t="n">
        <f aca="false">S33-S34-S37-S38</f>
        <v>0</v>
      </c>
      <c r="T85" s="55" t="n">
        <f aca="false">T33-T34-T37-T38</f>
        <v>0</v>
      </c>
      <c r="U85" s="55" t="n">
        <f aca="false">U33-U34-U37-U38</f>
        <v>0</v>
      </c>
      <c r="V85" s="55" t="n">
        <f aca="false">V33-V34-V37-V38</f>
        <v>0</v>
      </c>
      <c r="W85" s="55" t="n">
        <f aca="false">W33-W34-W37-W38</f>
        <v>0</v>
      </c>
      <c r="X85" s="55" t="n">
        <f aca="false">X33-X34-X37-X38</f>
        <v>0</v>
      </c>
      <c r="Y85" s="4"/>
    </row>
    <row r="86" customFormat="false" ht="15" hidden="false" customHeight="false" outlineLevel="0" collapsed="false">
      <c r="B86" s="0" t="s">
        <v>1377</v>
      </c>
      <c r="C86" s="49"/>
      <c r="D86" s="55" t="n">
        <f aca="false">D34-D35-D36</f>
        <v>0</v>
      </c>
      <c r="E86" s="55" t="n">
        <f aca="false">E34-E35-E36</f>
        <v>0</v>
      </c>
      <c r="F86" s="56" t="n">
        <f aca="false">F34-F35-F36</f>
        <v>142000000000</v>
      </c>
      <c r="G86" s="56" t="n">
        <f aca="false">G34-G35-G36</f>
        <v>155000000000</v>
      </c>
      <c r="H86" s="55" t="n">
        <f aca="false">H34-H35-H36</f>
        <v>0</v>
      </c>
      <c r="I86" s="55" t="n">
        <f aca="false">I34-I35-I36</f>
        <v>0</v>
      </c>
      <c r="J86" s="55" t="n">
        <f aca="false">J34-J35-J36</f>
        <v>0</v>
      </c>
      <c r="K86" s="56" t="n">
        <f aca="false">K34-K35-K36</f>
        <v>280000000000</v>
      </c>
      <c r="L86" s="56" t="n">
        <f aca="false">L34-L35-L36</f>
        <v>410000000000</v>
      </c>
      <c r="M86" s="56" t="n">
        <f aca="false">M34-M35-M36</f>
        <v>356000000000</v>
      </c>
      <c r="N86" s="56" t="n">
        <f aca="false">N34-N35-N36</f>
        <v>315000000000</v>
      </c>
      <c r="O86" s="56" t="n">
        <f aca="false">O34-O35-O36</f>
        <v>563000000000</v>
      </c>
      <c r="P86" s="56" t="n">
        <f aca="false">P34-P35-P36</f>
        <v>513000000000</v>
      </c>
      <c r="Q86" s="56" t="n">
        <f aca="false">Q34-Q35-Q36</f>
        <v>514000000000</v>
      </c>
      <c r="R86" s="56" t="n">
        <f aca="false">R34-R35-R36</f>
        <v>615000000000</v>
      </c>
      <c r="S86" s="56" t="n">
        <f aca="false">S34-S35-S36</f>
        <v>721000000000</v>
      </c>
      <c r="T86" s="56" t="n">
        <f aca="false">T34-T35-T36</f>
        <v>861000000000</v>
      </c>
      <c r="U86" s="56" t="n">
        <f aca="false">U34-U35-U36</f>
        <v>726000000000</v>
      </c>
      <c r="V86" s="56" t="n">
        <f aca="false">V34-V35-V36</f>
        <v>765000000000</v>
      </c>
      <c r="W86" s="56" t="n">
        <f aca="false">W34-W35-W36</f>
        <v>805000000000</v>
      </c>
      <c r="X86" s="56" t="n">
        <f aca="false">X34-X35-X36</f>
        <v>838000000000</v>
      </c>
      <c r="Y86" s="4"/>
    </row>
    <row r="87" customFormat="false" ht="15" hidden="false" customHeight="false" outlineLevel="0" collapsed="false">
      <c r="B87" s="0" t="s">
        <v>137</v>
      </c>
      <c r="C87" s="49"/>
      <c r="D87" s="0" t="n">
        <f aca="false">D52-D53-D61-D72</f>
        <v>0</v>
      </c>
      <c r="E87" s="0" t="n">
        <f aca="false">E52-E53-E61-E72</f>
        <v>0</v>
      </c>
      <c r="F87" s="55" t="n">
        <f aca="false">F52-F53-F61-F72</f>
        <v>0</v>
      </c>
      <c r="G87" s="55" t="n">
        <f aca="false">G52-G53-G61-G72</f>
        <v>0</v>
      </c>
      <c r="H87" s="55" t="n">
        <f aca="false">H52-H53-H61-H72</f>
        <v>0</v>
      </c>
      <c r="I87" s="55" t="n">
        <f aca="false">I52-I53-I61-I72</f>
        <v>0</v>
      </c>
      <c r="J87" s="55" t="n">
        <f aca="false">J52-J53-J61-J72</f>
        <v>0</v>
      </c>
      <c r="K87" s="55" t="n">
        <f aca="false">K52-K53-K61-K72</f>
        <v>-1000000000</v>
      </c>
      <c r="L87" s="55" t="n">
        <f aca="false">L52-L53-L61-L72</f>
        <v>0</v>
      </c>
      <c r="M87" s="55" t="n">
        <f aca="false">M52-M53-M61-M72</f>
        <v>1000000000</v>
      </c>
      <c r="N87" s="55" t="n">
        <f aca="false">N52-N53-N61-N72</f>
        <v>0</v>
      </c>
      <c r="O87" s="55" t="n">
        <f aca="false">O52-O53-O61-O72</f>
        <v>-1000000000</v>
      </c>
      <c r="P87" s="55" t="n">
        <f aca="false">P52-P53-P61-P72</f>
        <v>0</v>
      </c>
      <c r="Q87" s="55" t="n">
        <f aca="false">Q52-Q53-Q61-Q72</f>
        <v>0</v>
      </c>
      <c r="R87" s="55" t="n">
        <f aca="false">R52-R53-R61-R72</f>
        <v>0</v>
      </c>
      <c r="S87" s="55" t="n">
        <f aca="false">S52-S53-S61-S72</f>
        <v>0</v>
      </c>
      <c r="T87" s="55" t="n">
        <f aca="false">T52-T53-T61-T72</f>
        <v>-1000000000</v>
      </c>
      <c r="U87" s="55" t="n">
        <f aca="false">U52-U53-U61-U72</f>
        <v>0</v>
      </c>
      <c r="V87" s="55" t="n">
        <f aca="false">V52-V53-V61-V72</f>
        <v>0</v>
      </c>
      <c r="W87" s="55" t="n">
        <f aca="false">W52-W53-W61-W72</f>
        <v>0</v>
      </c>
      <c r="X87" s="55" t="n">
        <f aca="false">X52-X53-X61-X72</f>
        <v>1000000000</v>
      </c>
      <c r="Y87" s="4"/>
    </row>
    <row r="88" customFormat="false" ht="15" hidden="false" customHeight="false" outlineLevel="0" collapsed="false">
      <c r="B88" s="0" t="s">
        <v>1378</v>
      </c>
      <c r="C88" s="49"/>
      <c r="E88" s="55" t="n">
        <f aca="false">E53-E54-E55-E59</f>
        <v>0</v>
      </c>
      <c r="F88" s="55" t="n">
        <f aca="false">F53-F54-F55-F59-F58-F60</f>
        <v>0</v>
      </c>
      <c r="G88" s="55" t="n">
        <f aca="false">G53-G54-G55-G59-G58-G60</f>
        <v>0</v>
      </c>
      <c r="H88" s="55" t="n">
        <f aca="false">H53-H54-H55-H59-H58-H60</f>
        <v>0</v>
      </c>
      <c r="I88" s="55" t="n">
        <f aca="false">I53-I54-I55-I59-I58-I60</f>
        <v>0</v>
      </c>
      <c r="J88" s="55" t="n">
        <f aca="false">J53-J54-J55-J59-J58-J60</f>
        <v>0</v>
      </c>
      <c r="K88" s="55" t="n">
        <f aca="false">K53-K54-K55-K59-K58-K60</f>
        <v>0</v>
      </c>
      <c r="L88" s="55" t="n">
        <f aca="false">L53-L54-L55-L59-L58-L60</f>
        <v>0</v>
      </c>
      <c r="M88" s="55" t="n">
        <f aca="false">M53-M54-M55-M59-M58-M60</f>
        <v>0</v>
      </c>
      <c r="N88" s="55" t="n">
        <f aca="false">N53-N54-N55-N59-N58-N60</f>
        <v>0</v>
      </c>
      <c r="O88" s="55" t="n">
        <f aca="false">O53-O54-O55-O59-O58-O60</f>
        <v>0</v>
      </c>
      <c r="P88" s="55" t="n">
        <f aca="false">P53-P54-P55-P59-P58-P60</f>
        <v>-1000000000</v>
      </c>
      <c r="Q88" s="55" t="n">
        <f aca="false">Q53-Q54-Q55-Q59-Q58-Q60</f>
        <v>-1000000000</v>
      </c>
      <c r="R88" s="55" t="n">
        <f aca="false">R53-R54-R55-R59-R58-R60</f>
        <v>0</v>
      </c>
      <c r="S88" s="55" t="n">
        <f aca="false">S53-S54-S55-S59-S58-S60</f>
        <v>0</v>
      </c>
      <c r="T88" s="55" t="n">
        <f aca="false">T53-T54-T55-T59-T58-T60</f>
        <v>0</v>
      </c>
      <c r="U88" s="55" t="n">
        <f aca="false">U53-U54-U55-U59-U58-U60</f>
        <v>0</v>
      </c>
      <c r="V88" s="55" t="n">
        <f aca="false">V53-V54-V55-V59-V58-V60</f>
        <v>0</v>
      </c>
      <c r="W88" s="55" t="n">
        <f aca="false">W53-W54-W55-W59-W58-W60</f>
        <v>0</v>
      </c>
      <c r="X88" s="55" t="n">
        <f aca="false">X53-X54-X55-X59-X58-X60</f>
        <v>0</v>
      </c>
      <c r="Y88" s="4"/>
    </row>
    <row r="89" customFormat="false" ht="15" hidden="false" customHeight="false" outlineLevel="0" collapsed="false">
      <c r="B89" s="0" t="s">
        <v>274</v>
      </c>
      <c r="C89" s="49"/>
      <c r="F89" s="55" t="n">
        <f aca="false">F61-F62-F70-F68-F67-F66-F69</f>
        <v>0</v>
      </c>
      <c r="G89" s="55" t="n">
        <f aca="false">G61-G62-G70-G68-G67-G66-G69</f>
        <v>0</v>
      </c>
      <c r="H89" s="55" t="n">
        <f aca="false">H61-H62-H70-H68-H67-H66-H69</f>
        <v>0</v>
      </c>
      <c r="I89" s="55" t="n">
        <f aca="false">I61-I62-I70-I68-I67-I66-I69</f>
        <v>-1000000000</v>
      </c>
      <c r="J89" s="55" t="n">
        <f aca="false">J61-J62-J70-J68-J67-J66-J69</f>
        <v>0</v>
      </c>
      <c r="K89" s="55" t="n">
        <f aca="false">K61-K62-K70-K68-K67-K66-K69</f>
        <v>1000000000</v>
      </c>
      <c r="L89" s="55" t="n">
        <f aca="false">L61-L62-L70-L68-L67-L66-L69</f>
        <v>0</v>
      </c>
      <c r="M89" s="55" t="n">
        <f aca="false">M61-M62-M70-M68-M67-M66-M69</f>
        <v>0</v>
      </c>
      <c r="N89" s="55" t="n">
        <f aca="false">N61-N62-N70-N68-N67-N66-N69</f>
        <v>0</v>
      </c>
      <c r="O89" s="55" t="n">
        <f aca="false">O61-O62-O70-O68-O67-O66-O69</f>
        <v>1000000000</v>
      </c>
      <c r="P89" s="55" t="n">
        <f aca="false">P61-P62-P70-P68-P67-P66-P69</f>
        <v>1000000000</v>
      </c>
      <c r="Q89" s="55" t="n">
        <f aca="false">Q61-Q62-Q70-Q68-Q67-Q66-Q69</f>
        <v>0</v>
      </c>
      <c r="R89" s="55" t="n">
        <f aca="false">R61-R62-R70-R68-R67-R66-R69</f>
        <v>0</v>
      </c>
      <c r="S89" s="55" t="n">
        <f aca="false">S61-S62-S70-S68-S67-S66-S69</f>
        <v>0</v>
      </c>
      <c r="T89" s="55" t="n">
        <f aca="false">T61-T62-T70-T68-T67-T66-T69</f>
        <v>0</v>
      </c>
      <c r="U89" s="55" t="n">
        <f aca="false">U61-U62-U70-U68-U67-U66-U69</f>
        <v>0</v>
      </c>
      <c r="V89" s="55" t="n">
        <f aca="false">V61-V62-V70-V68-V67-V66-V69</f>
        <v>0</v>
      </c>
      <c r="W89" s="55" t="n">
        <f aca="false">W61-W62-W70-W68-W67-W66-W69</f>
        <v>0</v>
      </c>
      <c r="X89" s="55" t="n">
        <f aca="false">X61-X62-X70-X68-X67-X66-X69</f>
        <v>0</v>
      </c>
      <c r="Y89" s="4"/>
    </row>
    <row r="90" customFormat="false" ht="15" hidden="false" customHeight="false" outlineLevel="0" collapsed="false">
      <c r="C90" s="49"/>
      <c r="X90" s="4"/>
      <c r="Y90" s="4"/>
    </row>
    <row r="91" customFormat="false" ht="15" hidden="false" customHeight="false" outlineLevel="0" collapsed="false">
      <c r="C91" s="49"/>
      <c r="F91" s="55"/>
      <c r="X91" s="4"/>
      <c r="Y91" s="4"/>
    </row>
    <row r="92" customFormat="false" ht="15" hidden="false" customHeight="false" outlineLevel="0" collapsed="false">
      <c r="B92" s="0" t="s">
        <v>139</v>
      </c>
      <c r="C92" s="49"/>
      <c r="D92" s="57"/>
      <c r="E92" s="57"/>
      <c r="F92" s="57" t="n">
        <v>7583077000000</v>
      </c>
      <c r="G92" s="57" t="n">
        <v>7917000000000</v>
      </c>
      <c r="H92" s="57" t="n">
        <v>8333881000000</v>
      </c>
      <c r="I92" s="57" t="n">
        <v>8749600000000</v>
      </c>
      <c r="J92" s="57" t="n">
        <v>9387500000000</v>
      </c>
      <c r="K92" s="57" t="n">
        <v>9792273000000</v>
      </c>
      <c r="L92" s="57" t="n">
        <v>10443829000000</v>
      </c>
      <c r="M92" s="57" t="n">
        <v>11040329000000</v>
      </c>
      <c r="N92" s="57" t="n">
        <v>11699685000000</v>
      </c>
      <c r="O92" s="57" t="n">
        <v>12545700000000</v>
      </c>
      <c r="P92" s="57" t="n">
        <v>13514687000000</v>
      </c>
      <c r="Q92" s="57" t="n">
        <v>14454336000000</v>
      </c>
      <c r="R92" s="57" t="n">
        <v>15575881000000</v>
      </c>
      <c r="S92" s="57" t="n">
        <v>16795521000000</v>
      </c>
      <c r="T92" s="57" t="n">
        <v>18122119000000</v>
      </c>
      <c r="U92" s="57" t="n">
        <v>19490697000000</v>
      </c>
      <c r="V92" s="57" t="n">
        <v>20977938000000</v>
      </c>
      <c r="W92" s="57" t="n">
        <v>22567565000000</v>
      </c>
      <c r="X92" s="77" t="n">
        <v>23943000000000</v>
      </c>
      <c r="Y92" s="4"/>
    </row>
    <row r="93" customFormat="false" ht="15" hidden="false" customHeight="false" outlineLevel="0" collapsed="false">
      <c r="B93" s="0" t="s">
        <v>140</v>
      </c>
      <c r="F93" s="0" t="n">
        <f aca="false">(F6/F92)*100</f>
        <v>17.8027995759505</v>
      </c>
      <c r="G93" s="0" t="n">
        <f aca="false">(G6/G92)*100</f>
        <v>19.0223569533914</v>
      </c>
      <c r="H93" s="0" t="n">
        <f aca="false">(H6/H92)*100</f>
        <v>15.4309858756083</v>
      </c>
      <c r="I93" s="0" t="n">
        <f aca="false">(I6/I92)*100</f>
        <v>18.1722593032824</v>
      </c>
      <c r="J93" s="0" t="n">
        <f aca="false">(J6/J92)*100</f>
        <v>47.6378162450067</v>
      </c>
      <c r="K93" s="0" t="n">
        <f aca="false">(K6/K92)*100</f>
        <v>20.2710851709302</v>
      </c>
      <c r="L93" s="0" t="n">
        <f aca="false">(L6/L92)*100</f>
        <v>21.1991215099366</v>
      </c>
      <c r="M93" s="0" t="n">
        <f aca="false">(M6/M92)*100</f>
        <v>17.4360745952408</v>
      </c>
      <c r="N93" s="0" t="n">
        <f aca="false">(N6/N92)*100</f>
        <v>16.5816430100468</v>
      </c>
      <c r="O93" s="0" t="n">
        <f aca="false">(O6/O92)*100</f>
        <v>17.9344317176403</v>
      </c>
      <c r="P93" s="0" t="n">
        <f aca="false">(P6/P92)*100</f>
        <v>17.9508411848532</v>
      </c>
      <c r="Q93" s="0" t="n">
        <f aca="false">(Q6/Q92)*100</f>
        <v>18.1468038379625</v>
      </c>
      <c r="R93" s="0" t="n">
        <f aca="false">(R6/R92)*100</f>
        <v>18.4259240295942</v>
      </c>
      <c r="S93" s="0" t="n">
        <f aca="false">(S6/S92)*100</f>
        <v>17.796411317041</v>
      </c>
      <c r="T93" s="0" t="n">
        <f aca="false">(T6/T92)*100</f>
        <v>16.6757540881395</v>
      </c>
      <c r="U93" s="0" t="n">
        <f aca="false">(U6/U92)*100</f>
        <v>16.5925312983933</v>
      </c>
      <c r="V93" s="0" t="n">
        <f aca="false">(V6/V92)*100</f>
        <v>16.679427692083</v>
      </c>
      <c r="W93" s="0" t="n">
        <f aca="false">(W6/W92)*100</f>
        <v>16.665510878112</v>
      </c>
      <c r="X93" s="0" t="n">
        <f aca="false">(X6/X92)*100</f>
        <v>16.781522783277</v>
      </c>
    </row>
    <row r="94" customFormat="false" ht="15" hidden="false" customHeight="false" outlineLevel="0" collapsed="false">
      <c r="B94" s="0" t="s">
        <v>1379</v>
      </c>
      <c r="F94" s="0" t="n">
        <f aca="false">(F19/F92)*100</f>
        <v>16.246703020423</v>
      </c>
      <c r="G94" s="0" t="n">
        <f aca="false">(G19/G92)*100</f>
        <v>16.2308955412404</v>
      </c>
      <c r="H94" s="0" t="n">
        <f aca="false">(H19/H92)*100</f>
        <v>15.9709503891404</v>
      </c>
      <c r="I94" s="0" t="n">
        <f aca="false">(I19/I92)*100</f>
        <v>14.6063820060346</v>
      </c>
      <c r="J94" s="0" t="n">
        <f aca="false">(J19/J92)*100</f>
        <v>14.5512649800266</v>
      </c>
      <c r="K94" s="0" t="n">
        <f aca="false">(K19/K92)*100</f>
        <v>15.7471099917251</v>
      </c>
      <c r="L94" s="0" t="n">
        <f aca="false">(L19/L92)*100</f>
        <v>18.8245134997902</v>
      </c>
      <c r="M94" s="0" t="n">
        <f aca="false">(M19/M92)*100</f>
        <v>17.4904208017714</v>
      </c>
      <c r="N94" s="0" t="n">
        <f aca="false">(N19/N92)*100</f>
        <v>17.6671423204984</v>
      </c>
      <c r="O94" s="0" t="n">
        <f aca="false">(O19/O92)*100</f>
        <v>20.7481447826745</v>
      </c>
      <c r="P94" s="0" t="n">
        <f aca="false">(P19/P92)*100</f>
        <v>19.5417030375916</v>
      </c>
      <c r="Q94" s="0" t="n">
        <f aca="false">(Q19/Q92)*100</f>
        <v>22.1386855819596</v>
      </c>
      <c r="R94" s="0" t="n">
        <f aca="false">(R19/R92)*100</f>
        <v>23.1383380497065</v>
      </c>
      <c r="S94" s="0" t="n">
        <f aca="false">(S19/S92)*100</f>
        <v>23.0775812194215</v>
      </c>
      <c r="T94" s="0" t="n">
        <f aca="false">(T19/T92)*100</f>
        <v>23.8106813005698</v>
      </c>
      <c r="U94" s="0" t="n">
        <f aca="false">(U19/U92)*100</f>
        <v>22.3029479140741</v>
      </c>
      <c r="V94" s="0" t="n">
        <f aca="false">(V19/V92)*100</f>
        <v>21.9182647979987</v>
      </c>
      <c r="W94" s="0" t="n">
        <f aca="false">(W19/W92)*100</f>
        <v>20.742158048509</v>
      </c>
      <c r="X94" s="0" t="n">
        <f aca="false">(X19/X92)*100</f>
        <v>20.6949839201437</v>
      </c>
    </row>
    <row r="97" customFormat="false" ht="13.5" hidden="false" customHeight="true" outlineLevel="0" collapsed="false">
      <c r="B97" s="0" t="s">
        <v>142</v>
      </c>
      <c r="D97" s="0" t="n">
        <f aca="false">IF(D39&lt;0, (D39/D19)*100)</f>
        <v>0</v>
      </c>
      <c r="E97" s="0" t="n">
        <f aca="false">IF(E39&lt;0, (E39/E19)*100)</f>
        <v>0</v>
      </c>
      <c r="F97" s="0" t="n">
        <f aca="false">IF(F39&lt;0, (F39/F19)*100)</f>
        <v>0</v>
      </c>
      <c r="G97" s="0" t="n">
        <f aca="false">IF(G39&lt;0, (G39/G19)*100)</f>
        <v>0</v>
      </c>
      <c r="H97" s="0" t="n">
        <f aca="false">IF(H39&lt;0, (H39/H19)*100)</f>
        <v>0</v>
      </c>
      <c r="I97" s="0" t="n">
        <f aca="false">IF(I39&lt;0, (I39/I19)*100)</f>
        <v>0</v>
      </c>
      <c r="J97" s="0" t="n">
        <f aca="false">IF(J39&lt;0, (J39/J19)*100)</f>
        <v>0</v>
      </c>
      <c r="K97" s="0" t="n">
        <f aca="false">IF(K39&lt;0, (K39/K19)*100)</f>
        <v>0</v>
      </c>
      <c r="L97" s="0" t="n">
        <f aca="false">IF(L39&lt;0, (L39/L19)*100)</f>
        <v>-0.712105798575788</v>
      </c>
      <c r="M97" s="0" t="n">
        <f aca="false">IF(M39&lt;0, (M39/M19)*100)</f>
        <v>0</v>
      </c>
      <c r="N97" s="0" t="n">
        <f aca="false">IF(N39&lt;0, (N39/N19)*100)</f>
        <v>0</v>
      </c>
      <c r="O97" s="0" t="n">
        <f aca="false">IF(O39&lt;0, (O39/O19)*100)</f>
        <v>0</v>
      </c>
      <c r="P97" s="0" t="n">
        <f aca="false">IF(P39&lt;0, (P39/P19)*100)</f>
        <v>0</v>
      </c>
      <c r="Q97" s="0" t="n">
        <f aca="false">IF(Q39&lt;0, (Q39/Q19)*100)</f>
        <v>0</v>
      </c>
      <c r="R97" s="0" t="n">
        <f aca="false">IF(R39&lt;0, (R39/R19)*100)</f>
        <v>0</v>
      </c>
      <c r="S97" s="0" t="n">
        <f aca="false">IF(S39&lt;0, (S39/S19)*100)</f>
        <v>0</v>
      </c>
      <c r="T97" s="0" t="n">
        <f aca="false">IF(T39&lt;0, (T39/T19)*100)</f>
        <v>0</v>
      </c>
      <c r="U97" s="0" t="n">
        <f aca="false">IF(U39&lt;0, (U39/U19)*100)</f>
        <v>0</v>
      </c>
      <c r="V97" s="0" t="n">
        <f aca="false">IF(V39&lt;0, (V39/V19)*100)</f>
        <v>0</v>
      </c>
      <c r="W97" s="0" t="n">
        <f aca="false">IF(W39&lt;0, (W39/W19)*100)</f>
        <v>0</v>
      </c>
      <c r="X97" s="0" t="n">
        <f aca="false">IF(X39&lt;0, (X39/X19)*100)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1.xml><?xml version="1.0" encoding="utf-8"?>
<worksheet xmlns="http://schemas.openxmlformats.org/spreadsheetml/2006/main" xmlns:r="http://schemas.openxmlformats.org/officeDocument/2006/relationships">
  <sheetPr filterMode="false">
    <pageSetUpPr fitToPage="false"/>
  </sheetPr>
  <dimension ref="A1:AU9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9.5510204081633"/>
    <col collapsed="false" hidden="false" max="2" min="2" style="0" width="52.780612244898"/>
    <col collapsed="false" hidden="false" max="3" min="3" style="0" width="24.3010204081633"/>
    <col collapsed="false" hidden="false" max="4" min="4" style="0" width="8.50510204081633"/>
    <col collapsed="false" hidden="false" max="5" min="5" style="0" width="16.469387755102"/>
    <col collapsed="false" hidden="false" max="6" min="6" style="0" width="17.5510204081633"/>
    <col collapsed="false" hidden="false" max="10" min="7" style="0" width="16.469387755102"/>
    <col collapsed="false" hidden="false" max="11" min="11" style="0" width="14.5816326530612"/>
    <col collapsed="false" hidden="false" max="12" min="12" style="0" width="20.25"/>
    <col collapsed="false" hidden="false" max="14" min="13" style="0" width="16.469387755102"/>
    <col collapsed="false" hidden="false" max="21" min="15" style="0" width="21.1938775510204"/>
    <col collapsed="false" hidden="false" max="23" min="22" style="0" width="8.50510204081633"/>
    <col collapsed="false" hidden="false" max="24" min="24" style="0" width="10.530612244898"/>
    <col collapsed="false" hidden="false" max="1025" min="25" style="0" width="8.50510204081633"/>
  </cols>
  <sheetData>
    <row r="1" customFormat="false" ht="15" hidden="false" customHeight="false" outlineLevel="0" collapsed="false">
      <c r="A1" s="1" t="s">
        <v>1380</v>
      </c>
      <c r="B1" s="2" t="s">
        <v>1381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1382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31</v>
      </c>
      <c r="S5" s="4" t="s">
        <v>31</v>
      </c>
      <c r="T5" s="4" t="s">
        <v>31</v>
      </c>
      <c r="U5" s="4" t="s">
        <v>31</v>
      </c>
      <c r="V5" s="4" t="s">
        <v>31</v>
      </c>
      <c r="W5" s="4" t="s">
        <v>31</v>
      </c>
      <c r="X5" s="4" t="s">
        <v>31</v>
      </c>
    </row>
    <row r="6" s="13" customFormat="true" ht="15" hidden="false" customHeight="false" outlineLevel="0" collapsed="false">
      <c r="A6" s="31" t="s">
        <v>1383</v>
      </c>
      <c r="B6" s="31" t="s">
        <v>1264</v>
      </c>
      <c r="C6" s="32" t="s">
        <v>34</v>
      </c>
      <c r="D6" s="32"/>
      <c r="E6" s="110" t="n">
        <v>18900000000</v>
      </c>
      <c r="F6" s="110" t="n">
        <v>23000000000</v>
      </c>
      <c r="G6" s="110" t="n">
        <v>21900000000</v>
      </c>
      <c r="H6" s="110" t="n">
        <v>28000000000</v>
      </c>
      <c r="I6" s="110" t="n">
        <v>26779000000</v>
      </c>
      <c r="J6" s="110" t="n">
        <v>31044000000</v>
      </c>
      <c r="K6" s="108" t="n">
        <v>35131000000</v>
      </c>
      <c r="L6" s="110" t="n">
        <v>39187000000</v>
      </c>
      <c r="M6" s="110" t="n">
        <v>36540000000</v>
      </c>
      <c r="N6" s="110" t="n">
        <v>38695000000</v>
      </c>
      <c r="O6" s="111" t="n">
        <v>37916000000</v>
      </c>
      <c r="P6" s="111" t="n">
        <v>35050000000</v>
      </c>
      <c r="Q6" s="111" t="n">
        <v>37259000000</v>
      </c>
      <c r="R6" s="111" t="n">
        <v>42380000000</v>
      </c>
      <c r="S6" s="111" t="n">
        <v>43526000000</v>
      </c>
      <c r="T6" s="111" t="n">
        <v>47180000000</v>
      </c>
      <c r="U6" s="111" t="n">
        <v>50921000000</v>
      </c>
      <c r="Y6" s="6"/>
      <c r="Z6" s="6"/>
      <c r="AA6" s="6"/>
      <c r="AB6" s="6"/>
      <c r="AC6" s="6"/>
      <c r="AD6" s="6"/>
      <c r="AE6" s="6"/>
      <c r="AF6" s="6"/>
      <c r="AG6" s="6"/>
      <c r="AH6" s="6"/>
      <c r="AI6" s="6"/>
      <c r="AJ6" s="6"/>
      <c r="AK6" s="6"/>
      <c r="AL6" s="6"/>
      <c r="AM6" s="6"/>
      <c r="AN6" s="6"/>
      <c r="AO6" s="6"/>
      <c r="AP6" s="6"/>
      <c r="AQ6" s="6"/>
      <c r="AR6" s="6"/>
      <c r="AS6" s="6"/>
      <c r="AT6" s="6"/>
      <c r="AU6" s="6"/>
    </row>
    <row r="7" customFormat="false" ht="15" hidden="false" customHeight="false" outlineLevel="0" collapsed="false">
      <c r="A7" s="107" t="s">
        <v>149</v>
      </c>
      <c r="B7" s="107" t="s">
        <v>1384</v>
      </c>
      <c r="C7" s="20" t="s">
        <v>37</v>
      </c>
      <c r="D7" s="19"/>
      <c r="E7" s="100" t="n">
        <v>14800000000</v>
      </c>
      <c r="F7" s="100" t="n">
        <v>16700000000</v>
      </c>
      <c r="G7" s="100" t="n">
        <v>17500000000</v>
      </c>
      <c r="H7" s="100" t="n">
        <v>19000000000</v>
      </c>
      <c r="I7" s="100" t="n">
        <v>21123000000</v>
      </c>
      <c r="J7" s="100" t="n">
        <v>25255000000</v>
      </c>
      <c r="K7" s="104" t="n">
        <v>29559000000</v>
      </c>
      <c r="L7" s="100" t="n">
        <v>32757000000</v>
      </c>
      <c r="M7" s="100" t="n">
        <v>29690000000</v>
      </c>
      <c r="N7" s="100" t="n">
        <v>30033000000</v>
      </c>
      <c r="O7" s="99" t="n">
        <f aca="false">(O8+O19)</f>
        <v>33574000000</v>
      </c>
      <c r="P7" s="99" t="n">
        <f aca="false">(P8+P19)</f>
        <v>32283000000</v>
      </c>
      <c r="Q7" s="99" t="n">
        <f aca="false">(Q8+Q19)</f>
        <v>33551000000</v>
      </c>
      <c r="R7" s="99" t="n">
        <f aca="false">(R8+R19)</f>
        <v>37491000000</v>
      </c>
      <c r="S7" s="99" t="n">
        <f aca="false">(S8+S19)</f>
        <v>40367000000</v>
      </c>
      <c r="T7" s="99" t="n">
        <f aca="false">(T8+T19)</f>
        <v>44231000000</v>
      </c>
      <c r="U7" s="99" t="n">
        <f aca="false">(U8+U19)</f>
        <v>48342000000</v>
      </c>
      <c r="V7" s="4"/>
      <c r="W7" s="4"/>
      <c r="X7" s="4"/>
      <c r="Y7" s="6"/>
      <c r="Z7" s="6"/>
      <c r="AA7" s="6"/>
      <c r="AB7" s="6"/>
      <c r="AC7" s="6"/>
      <c r="AD7" s="6"/>
      <c r="AE7" s="6"/>
      <c r="AF7" s="6"/>
      <c r="AG7" s="6"/>
      <c r="AH7" s="6"/>
      <c r="AI7" s="6"/>
      <c r="AJ7" s="6"/>
      <c r="AK7" s="6"/>
      <c r="AL7" s="6"/>
      <c r="AM7" s="6"/>
      <c r="AN7" s="6"/>
      <c r="AO7" s="6"/>
      <c r="AP7" s="6"/>
      <c r="AQ7" s="6"/>
      <c r="AR7" s="6"/>
      <c r="AS7" s="6"/>
      <c r="AT7" s="6"/>
      <c r="AU7" s="6"/>
    </row>
    <row r="8" customFormat="false" ht="15" hidden="false" customHeight="false" outlineLevel="0" collapsed="false">
      <c r="A8" s="134" t="s">
        <v>342</v>
      </c>
      <c r="B8" s="134" t="s">
        <v>342</v>
      </c>
      <c r="C8" s="49" t="s">
        <v>40</v>
      </c>
      <c r="D8" s="19"/>
      <c r="E8" s="100" t="n">
        <v>13000000000</v>
      </c>
      <c r="F8" s="100" t="n">
        <v>14700000000</v>
      </c>
      <c r="G8" s="100" t="n">
        <v>15500000000</v>
      </c>
      <c r="H8" s="100" t="n">
        <v>16600000000</v>
      </c>
      <c r="I8" s="100" t="n">
        <v>18601000000</v>
      </c>
      <c r="J8" s="100" t="n">
        <v>22828000000</v>
      </c>
      <c r="K8" s="104" t="n">
        <v>26423000000</v>
      </c>
      <c r="L8" s="100" t="n">
        <v>29585000000</v>
      </c>
      <c r="M8" s="100" t="n">
        <v>25676000000</v>
      </c>
      <c r="N8" s="100" t="n">
        <v>26391000000</v>
      </c>
      <c r="O8" s="99" t="n">
        <v>29581000000</v>
      </c>
      <c r="P8" s="99" t="n">
        <v>27515000000</v>
      </c>
      <c r="Q8" s="99" t="n">
        <v>28031000000</v>
      </c>
      <c r="R8" s="99" t="n">
        <v>31191000000</v>
      </c>
      <c r="S8" s="99" t="n">
        <v>33660000000</v>
      </c>
      <c r="T8" s="99" t="n">
        <v>37060000000</v>
      </c>
      <c r="U8" s="99" t="n">
        <v>40677000000</v>
      </c>
      <c r="V8" s="4"/>
      <c r="W8" s="4"/>
      <c r="X8" s="4"/>
      <c r="Y8" s="6"/>
      <c r="Z8" s="6"/>
      <c r="AA8" s="6"/>
      <c r="AB8" s="6"/>
      <c r="AC8" s="6"/>
      <c r="AD8" s="6"/>
      <c r="AE8" s="6"/>
      <c r="AF8" s="6"/>
      <c r="AG8" s="6"/>
      <c r="AH8" s="6"/>
      <c r="AI8" s="6"/>
      <c r="AJ8" s="6"/>
      <c r="AK8" s="6"/>
      <c r="AL8" s="6"/>
      <c r="AM8" s="6"/>
      <c r="AN8" s="6"/>
      <c r="AO8" s="6"/>
      <c r="AP8" s="6"/>
      <c r="AQ8" s="6"/>
      <c r="AR8" s="6"/>
      <c r="AS8" s="6"/>
      <c r="AT8" s="6"/>
      <c r="AU8" s="6"/>
    </row>
    <row r="9" customFormat="false" ht="15" hidden="false" customHeight="false" outlineLevel="0" collapsed="false">
      <c r="A9" s="45" t="s">
        <v>295</v>
      </c>
      <c r="B9" s="106" t="s">
        <v>1385</v>
      </c>
      <c r="C9" s="3" t="s">
        <v>516</v>
      </c>
      <c r="D9" s="19"/>
      <c r="E9" s="100" t="n">
        <v>4800000000</v>
      </c>
      <c r="F9" s="100" t="n">
        <v>5100000000</v>
      </c>
      <c r="G9" s="100" t="n">
        <v>5300000000</v>
      </c>
      <c r="H9" s="100" t="n">
        <v>5400000000</v>
      </c>
      <c r="I9" s="100" t="n">
        <v>5822000000</v>
      </c>
      <c r="J9" s="100" t="n">
        <v>6952000000</v>
      </c>
      <c r="K9" s="104" t="n">
        <v>7656000000</v>
      </c>
      <c r="L9" s="100" t="n">
        <v>8525000000</v>
      </c>
      <c r="M9" s="100" t="n">
        <v>8059000000</v>
      </c>
      <c r="N9" s="100" t="n">
        <v>7865000000</v>
      </c>
      <c r="O9" s="99" t="n">
        <v>8678000000</v>
      </c>
      <c r="P9" s="99" t="n">
        <v>8626000000</v>
      </c>
      <c r="Q9" s="99" t="n">
        <v>8541000000</v>
      </c>
      <c r="R9" s="99" t="n">
        <v>8998000000</v>
      </c>
      <c r="S9" s="99" t="n">
        <v>9590000000</v>
      </c>
      <c r="T9" s="99" t="n">
        <v>10273000000</v>
      </c>
      <c r="U9" s="99" t="n">
        <v>11000000000</v>
      </c>
      <c r="V9" s="4"/>
      <c r="W9" s="4"/>
      <c r="X9" s="4"/>
      <c r="Y9" s="6"/>
      <c r="Z9" s="6"/>
      <c r="AA9" s="6"/>
      <c r="AB9" s="6"/>
      <c r="AC9" s="6"/>
      <c r="AD9" s="6"/>
      <c r="AE9" s="6"/>
      <c r="AF9" s="6"/>
      <c r="AG9" s="6"/>
      <c r="AH9" s="6"/>
      <c r="AI9" s="6"/>
      <c r="AJ9" s="6"/>
      <c r="AK9" s="6"/>
      <c r="AL9" s="6"/>
      <c r="AM9" s="6"/>
      <c r="AN9" s="6"/>
      <c r="AO9" s="6"/>
      <c r="AP9" s="6"/>
      <c r="AQ9" s="6"/>
      <c r="AR9" s="6"/>
      <c r="AS9" s="6"/>
      <c r="AT9" s="6"/>
      <c r="AU9" s="6"/>
    </row>
    <row r="10" customFormat="false" ht="15" hidden="false" customHeight="false" outlineLevel="0" collapsed="false">
      <c r="A10" s="45" t="s">
        <v>160</v>
      </c>
      <c r="B10" s="106" t="s">
        <v>520</v>
      </c>
      <c r="C10" s="3" t="s">
        <v>1386</v>
      </c>
      <c r="D10" s="19"/>
      <c r="E10" s="104"/>
      <c r="F10" s="104"/>
      <c r="G10" s="104"/>
      <c r="H10" s="104"/>
      <c r="I10" s="104"/>
      <c r="J10" s="104"/>
      <c r="K10" s="104"/>
      <c r="L10" s="100" t="n">
        <v>4824000000</v>
      </c>
      <c r="M10" s="100"/>
      <c r="N10" s="100"/>
      <c r="O10" s="99"/>
      <c r="P10" s="99"/>
      <c r="Q10" s="99"/>
      <c r="R10" s="99"/>
      <c r="S10" s="99"/>
      <c r="T10" s="99"/>
      <c r="U10" s="99"/>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5" hidden="false" customHeight="false" outlineLevel="0" collapsed="false">
      <c r="A11" s="45" t="s">
        <v>1387</v>
      </c>
      <c r="B11" s="106" t="s">
        <v>1388</v>
      </c>
      <c r="C11" s="3" t="s">
        <v>1386</v>
      </c>
      <c r="D11" s="19"/>
      <c r="E11" s="104"/>
      <c r="F11" s="104"/>
      <c r="G11" s="104"/>
      <c r="H11" s="104"/>
      <c r="I11" s="104"/>
      <c r="J11" s="104"/>
      <c r="K11" s="104"/>
      <c r="L11" s="100" t="n">
        <v>3701000000</v>
      </c>
      <c r="M11" s="100"/>
      <c r="N11" s="100"/>
      <c r="O11" s="99"/>
      <c r="P11" s="99"/>
      <c r="Q11" s="99"/>
      <c r="R11" s="99"/>
      <c r="S11" s="99"/>
      <c r="T11" s="99"/>
      <c r="U11" s="99"/>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5" hidden="false" customHeight="false" outlineLevel="0" collapsed="false">
      <c r="A12" s="45" t="s">
        <v>46</v>
      </c>
      <c r="B12" s="106" t="s">
        <v>1389</v>
      </c>
      <c r="C12" s="3" t="s">
        <v>516</v>
      </c>
      <c r="D12" s="19"/>
      <c r="E12" s="100" t="n">
        <v>2100000000</v>
      </c>
      <c r="F12" s="100" t="n">
        <v>2500000000</v>
      </c>
      <c r="G12" s="100" t="n">
        <v>2500000000</v>
      </c>
      <c r="H12" s="100" t="n">
        <v>6300000000</v>
      </c>
      <c r="I12" s="100" t="n">
        <v>7390000000</v>
      </c>
      <c r="J12" s="100" t="n">
        <v>9821000000</v>
      </c>
      <c r="K12" s="104" t="n">
        <v>11565000000</v>
      </c>
      <c r="L12" s="100" t="n">
        <v>13300000000</v>
      </c>
      <c r="M12" s="100" t="n">
        <v>11300000000</v>
      </c>
      <c r="N12" s="100" t="n">
        <v>12221000000</v>
      </c>
      <c r="O12" s="99" t="n">
        <v>13840000000</v>
      </c>
      <c r="P12" s="99" t="n">
        <v>12443000000</v>
      </c>
      <c r="Q12" s="99" t="n">
        <v>13123000000</v>
      </c>
      <c r="R12" s="99" t="n">
        <v>15232000000</v>
      </c>
      <c r="S12" s="99" t="n">
        <v>17113000000</v>
      </c>
      <c r="T12" s="99" t="n">
        <v>19329000000</v>
      </c>
      <c r="U12" s="99" t="n">
        <v>21832000000</v>
      </c>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5" hidden="false" customHeight="false" outlineLevel="0" collapsed="false">
      <c r="A13" s="45" t="s">
        <v>607</v>
      </c>
      <c r="B13" s="106" t="s">
        <v>1390</v>
      </c>
      <c r="C13" s="3" t="s">
        <v>516</v>
      </c>
      <c r="D13" s="19"/>
      <c r="E13" s="100" t="n">
        <v>5300000000</v>
      </c>
      <c r="F13" s="100" t="n">
        <v>6100000000</v>
      </c>
      <c r="G13" s="100" t="n">
        <v>6800000000</v>
      </c>
      <c r="H13" s="100" t="n">
        <v>3900000000</v>
      </c>
      <c r="I13" s="100" t="n">
        <v>4231000000</v>
      </c>
      <c r="J13" s="100" t="n">
        <v>4889000000</v>
      </c>
      <c r="K13" s="104" t="n">
        <v>5592000000</v>
      </c>
      <c r="L13" s="100" t="n">
        <v>6110000000</v>
      </c>
      <c r="M13" s="100" t="n">
        <v>5219000000</v>
      </c>
      <c r="N13" s="100" t="n">
        <v>5388000000</v>
      </c>
      <c r="O13" s="99" t="n">
        <v>6228000000</v>
      </c>
      <c r="P13" s="99" t="n">
        <v>5778000000</v>
      </c>
      <c r="Q13" s="99" t="n">
        <v>5700000000</v>
      </c>
      <c r="R13" s="99" t="n">
        <v>6129000000</v>
      </c>
      <c r="S13" s="99" t="n">
        <v>6071000000</v>
      </c>
      <c r="T13" s="99" t="n">
        <v>6506000000</v>
      </c>
      <c r="U13" s="99" t="n">
        <v>6829000000</v>
      </c>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5" hidden="false" customHeight="false" outlineLevel="0" collapsed="false">
      <c r="A14" s="45" t="s">
        <v>48</v>
      </c>
      <c r="B14" s="106" t="s">
        <v>1391</v>
      </c>
      <c r="C14" s="3" t="s">
        <v>516</v>
      </c>
      <c r="D14" s="19"/>
      <c r="E14" s="100" t="n">
        <v>800000000</v>
      </c>
      <c r="F14" s="100" t="n">
        <v>900000000</v>
      </c>
      <c r="G14" s="100" t="n">
        <v>900000000</v>
      </c>
      <c r="H14" s="100" t="n">
        <v>1000000000</v>
      </c>
      <c r="I14" s="100" t="n">
        <v>1158000000</v>
      </c>
      <c r="J14" s="100" t="n">
        <v>1166000000</v>
      </c>
      <c r="K14" s="104" t="n">
        <v>1611000000</v>
      </c>
      <c r="L14" s="100" t="n">
        <v>1650000000</v>
      </c>
      <c r="M14" s="100" t="n">
        <v>1098000000</v>
      </c>
      <c r="N14" s="100" t="n">
        <v>916000000</v>
      </c>
      <c r="O14" s="99" t="n">
        <v>835000000</v>
      </c>
      <c r="P14" s="99" t="n">
        <v>667000000</v>
      </c>
      <c r="Q14" s="99" t="n">
        <v>668000000</v>
      </c>
      <c r="R14" s="99" t="n">
        <v>832000000</v>
      </c>
      <c r="S14" s="99" t="n">
        <v>887000000</v>
      </c>
      <c r="T14" s="99" t="n">
        <v>950000000</v>
      </c>
      <c r="U14" s="99" t="n">
        <v>1017000000</v>
      </c>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row>
    <row r="15" customFormat="false" ht="15" hidden="false" customHeight="false" outlineLevel="0" collapsed="false">
      <c r="A15" s="27" t="s">
        <v>234</v>
      </c>
      <c r="B15" s="27" t="s">
        <v>713</v>
      </c>
      <c r="C15" s="49" t="s">
        <v>40</v>
      </c>
      <c r="D15" s="19"/>
      <c r="E15" s="100" t="n">
        <v>300000000</v>
      </c>
      <c r="F15" s="100" t="n">
        <v>200000000</v>
      </c>
      <c r="G15" s="100" t="n">
        <v>500000000</v>
      </c>
      <c r="H15" s="100" t="n">
        <v>200000000</v>
      </c>
      <c r="I15" s="100" t="n">
        <v>147000000</v>
      </c>
      <c r="J15" s="100" t="n">
        <v>301000000</v>
      </c>
      <c r="K15" s="104" t="n">
        <v>293000000</v>
      </c>
      <c r="L15" s="356" t="n">
        <v>70000000</v>
      </c>
      <c r="M15" s="100"/>
      <c r="N15" s="100"/>
      <c r="O15" s="99"/>
      <c r="P15" s="99"/>
      <c r="Q15" s="99"/>
      <c r="R15" s="99"/>
      <c r="S15" s="99"/>
      <c r="T15" s="99"/>
      <c r="U15" s="99"/>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row>
    <row r="16" s="13" customFormat="true" ht="15" hidden="false" customHeight="false" outlineLevel="0" collapsed="false">
      <c r="A16" s="31" t="s">
        <v>52</v>
      </c>
      <c r="B16" s="31" t="s">
        <v>52</v>
      </c>
      <c r="C16" s="20" t="s">
        <v>37</v>
      </c>
      <c r="D16" s="32"/>
      <c r="E16" s="110" t="n">
        <v>4100000000</v>
      </c>
      <c r="F16" s="110" t="n">
        <v>6300000000</v>
      </c>
      <c r="G16" s="110" t="n">
        <v>4400000000</v>
      </c>
      <c r="H16" s="110" t="n">
        <v>8900000000</v>
      </c>
      <c r="I16" s="110" t="n">
        <v>5657000000</v>
      </c>
      <c r="J16" s="110" t="n">
        <v>5789000000</v>
      </c>
      <c r="K16" s="108" t="n">
        <v>5572000000</v>
      </c>
      <c r="L16" s="110" t="n">
        <v>6430000000</v>
      </c>
      <c r="M16" s="110" t="n">
        <v>6850000000</v>
      </c>
      <c r="N16" s="110" t="n">
        <v>8662000000</v>
      </c>
      <c r="O16" s="111" t="n">
        <v>4342000000</v>
      </c>
      <c r="P16" s="111" t="n">
        <v>2768000000</v>
      </c>
      <c r="Q16" s="111" t="n">
        <v>3708000000</v>
      </c>
      <c r="R16" s="111" t="n">
        <v>4889000000</v>
      </c>
      <c r="S16" s="111" t="n">
        <v>3159000000</v>
      </c>
      <c r="T16" s="111" t="n">
        <v>2949000000</v>
      </c>
      <c r="U16" s="111" t="n">
        <v>2579000000</v>
      </c>
      <c r="Y16" s="6"/>
      <c r="Z16" s="6"/>
      <c r="AA16" s="6"/>
      <c r="AB16" s="6"/>
      <c r="AC16" s="6"/>
      <c r="AD16" s="6"/>
      <c r="AE16" s="6"/>
      <c r="AF16" s="6"/>
      <c r="AG16" s="6"/>
      <c r="AH16" s="6"/>
      <c r="AI16" s="6"/>
      <c r="AJ16" s="6"/>
      <c r="AK16" s="6"/>
      <c r="AL16" s="6"/>
      <c r="AM16" s="6"/>
      <c r="AN16" s="6"/>
      <c r="AO16" s="6"/>
      <c r="AP16" s="6"/>
      <c r="AQ16" s="6"/>
      <c r="AR16" s="6"/>
      <c r="AS16" s="6"/>
      <c r="AT16" s="6"/>
      <c r="AU16" s="6"/>
    </row>
    <row r="17" s="38" customFormat="true" ht="15" hidden="false" customHeight="false" outlineLevel="0" collapsed="false">
      <c r="A17" s="27" t="s">
        <v>450</v>
      </c>
      <c r="B17" s="134" t="s">
        <v>451</v>
      </c>
      <c r="C17" s="20" t="s">
        <v>56</v>
      </c>
      <c r="D17" s="19"/>
      <c r="E17" s="100" t="n">
        <v>4100000000</v>
      </c>
      <c r="F17" s="100" t="n">
        <v>5200000000</v>
      </c>
      <c r="G17" s="100" t="n">
        <v>3600000000</v>
      </c>
      <c r="H17" s="100" t="n">
        <v>7700000000</v>
      </c>
      <c r="I17" s="100" t="n">
        <v>5106000000</v>
      </c>
      <c r="J17" s="100" t="n">
        <v>4035000000</v>
      </c>
      <c r="K17" s="150" t="n">
        <v>4009000000</v>
      </c>
      <c r="L17" s="100" t="n">
        <v>4790000000</v>
      </c>
      <c r="M17" s="100"/>
      <c r="N17" s="100"/>
      <c r="O17" s="99"/>
      <c r="P17" s="99"/>
      <c r="Q17" s="99"/>
      <c r="R17" s="99"/>
      <c r="S17" s="99"/>
      <c r="T17" s="99"/>
      <c r="U17" s="99"/>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row>
    <row r="18" s="38" customFormat="true" ht="15" hidden="false" customHeight="false" outlineLevel="0" collapsed="false">
      <c r="A18" s="27" t="s">
        <v>1392</v>
      </c>
      <c r="B18" s="134" t="s">
        <v>1393</v>
      </c>
      <c r="C18" s="20" t="s">
        <v>56</v>
      </c>
      <c r="D18" s="19"/>
      <c r="E18" s="100" t="n">
        <v>0</v>
      </c>
      <c r="F18" s="100" t="n">
        <v>1200000000</v>
      </c>
      <c r="G18" s="100" t="n">
        <v>800000000</v>
      </c>
      <c r="H18" s="100" t="n">
        <v>1200000000</v>
      </c>
      <c r="I18" s="100" t="n">
        <v>551000000</v>
      </c>
      <c r="J18" s="100" t="n">
        <v>1755000000</v>
      </c>
      <c r="K18" s="150" t="n">
        <v>1563000000</v>
      </c>
      <c r="L18" s="100" t="n">
        <v>1640000000</v>
      </c>
      <c r="M18" s="100"/>
      <c r="N18" s="100"/>
      <c r="O18" s="99"/>
      <c r="P18" s="99"/>
      <c r="Q18" s="99"/>
      <c r="R18" s="99"/>
      <c r="S18" s="99"/>
      <c r="T18" s="99"/>
      <c r="U18" s="99"/>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5" hidden="false" customHeight="false" outlineLevel="0" collapsed="false">
      <c r="A19" s="19" t="s">
        <v>524</v>
      </c>
      <c r="B19" s="107" t="s">
        <v>525</v>
      </c>
      <c r="C19" s="49" t="s">
        <v>40</v>
      </c>
      <c r="D19" s="19"/>
      <c r="E19" s="100" t="n">
        <v>1500000000</v>
      </c>
      <c r="F19" s="100" t="n">
        <v>1800000000</v>
      </c>
      <c r="G19" s="100" t="n">
        <v>1500000000</v>
      </c>
      <c r="H19" s="100" t="n">
        <v>1900000000</v>
      </c>
      <c r="I19" s="100" t="n">
        <v>2375000000</v>
      </c>
      <c r="J19" s="100" t="n">
        <v>2126000000</v>
      </c>
      <c r="K19" s="150" t="n">
        <v>2843000000</v>
      </c>
      <c r="L19" s="100" t="n">
        <v>3102000000</v>
      </c>
      <c r="M19" s="100" t="n">
        <v>4014000000</v>
      </c>
      <c r="N19" s="100" t="n">
        <v>3642000000</v>
      </c>
      <c r="O19" s="99" t="n">
        <v>3993000000</v>
      </c>
      <c r="P19" s="99" t="n">
        <v>4768000000</v>
      </c>
      <c r="Q19" s="99" t="n">
        <v>5520000000</v>
      </c>
      <c r="R19" s="99" t="n">
        <v>6300000000</v>
      </c>
      <c r="S19" s="99" t="n">
        <v>6707000000</v>
      </c>
      <c r="T19" s="99" t="n">
        <v>7171000000</v>
      </c>
      <c r="U19" s="99" t="n">
        <v>7665000000</v>
      </c>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 hidden="false" customHeight="false" outlineLevel="0" collapsed="false">
      <c r="A20" s="27" t="s">
        <v>1394</v>
      </c>
      <c r="B20" s="351" t="s">
        <v>1395</v>
      </c>
      <c r="C20" s="3" t="s">
        <v>1396</v>
      </c>
      <c r="D20" s="19"/>
      <c r="E20" s="100" t="n">
        <v>300000000</v>
      </c>
      <c r="F20" s="100" t="n">
        <v>300000000</v>
      </c>
      <c r="G20" s="100" t="n">
        <v>400000000</v>
      </c>
      <c r="H20" s="100" t="n">
        <v>500000000</v>
      </c>
      <c r="I20" s="104"/>
      <c r="J20" s="104"/>
      <c r="K20" s="104"/>
      <c r="L20" s="104"/>
      <c r="M20" s="100"/>
      <c r="N20" s="100"/>
      <c r="O20" s="99" t="n">
        <v>280000000</v>
      </c>
      <c r="P20" s="99" t="n">
        <v>365000000</v>
      </c>
      <c r="Q20" s="99" t="n">
        <v>430000000</v>
      </c>
      <c r="R20" s="99" t="n">
        <v>1105000000</v>
      </c>
      <c r="S20" s="99" t="n">
        <v>1194000000</v>
      </c>
      <c r="T20" s="99" t="n">
        <v>1292000000</v>
      </c>
      <c r="U20" s="99" t="n">
        <v>1398000000</v>
      </c>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row>
    <row r="21" customFormat="false" ht="15" hidden="false" customHeight="false" outlineLevel="0" collapsed="false">
      <c r="A21" s="27" t="s">
        <v>1397</v>
      </c>
      <c r="B21" s="134" t="s">
        <v>1398</v>
      </c>
      <c r="C21" s="3" t="s">
        <v>1396</v>
      </c>
      <c r="D21" s="19"/>
      <c r="E21" s="100" t="n">
        <v>600000000</v>
      </c>
      <c r="F21" s="100" t="n">
        <v>600000000</v>
      </c>
      <c r="G21" s="100" t="n">
        <v>900000000</v>
      </c>
      <c r="H21" s="100" t="n">
        <v>1400000000</v>
      </c>
      <c r="I21" s="104"/>
      <c r="J21" s="104"/>
      <c r="K21" s="104"/>
      <c r="L21" s="104"/>
      <c r="M21" s="100"/>
      <c r="N21" s="100"/>
      <c r="O21" s="112" t="n">
        <f aca="false">O19-O20</f>
        <v>3713000000</v>
      </c>
      <c r="P21" s="112" t="n">
        <f aca="false">P19-P20</f>
        <v>4403000000</v>
      </c>
      <c r="Q21" s="112" t="n">
        <f aca="false">Q19-Q20</f>
        <v>5090000000</v>
      </c>
      <c r="R21" s="112" t="n">
        <f aca="false">R19-R20</f>
        <v>5195000000</v>
      </c>
      <c r="S21" s="112" t="n">
        <f aca="false">S19-S20</f>
        <v>5513000000</v>
      </c>
      <c r="T21" s="112" t="n">
        <f aca="false">T19-T20</f>
        <v>5879000000</v>
      </c>
      <c r="U21" s="112" t="n">
        <f aca="false">U19-U20</f>
        <v>6267000000</v>
      </c>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5" hidden="false" customHeight="false" outlineLevel="0" collapsed="false">
      <c r="A22" s="27" t="s">
        <v>1399</v>
      </c>
      <c r="B22" s="134" t="s">
        <v>1400</v>
      </c>
      <c r="C22" s="3" t="s">
        <v>1396</v>
      </c>
      <c r="D22" s="19"/>
      <c r="E22" s="100" t="n">
        <v>600000000</v>
      </c>
      <c r="F22" s="100" t="n">
        <v>800000000</v>
      </c>
      <c r="G22" s="100" t="n">
        <v>300000000</v>
      </c>
      <c r="H22" s="100" t="n">
        <v>0</v>
      </c>
      <c r="I22" s="104"/>
      <c r="J22" s="104"/>
      <c r="K22" s="104"/>
      <c r="L22" s="104"/>
      <c r="M22" s="100"/>
      <c r="N22" s="100"/>
      <c r="O22" s="99"/>
      <c r="P22" s="99"/>
      <c r="Q22" s="99"/>
      <c r="R22" s="99"/>
      <c r="S22" s="99"/>
      <c r="T22" s="99"/>
      <c r="U22" s="99"/>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5" hidden="false" customHeight="false" outlineLevel="0" collapsed="false">
      <c r="A23" s="27" t="s">
        <v>1401</v>
      </c>
      <c r="B23" s="27" t="s">
        <v>1402</v>
      </c>
      <c r="C23" s="49" t="s">
        <v>40</v>
      </c>
      <c r="D23" s="19"/>
      <c r="E23" s="91" t="n">
        <v>0</v>
      </c>
      <c r="F23" s="91" t="n">
        <v>0</v>
      </c>
      <c r="G23" s="91" t="n">
        <v>0</v>
      </c>
      <c r="H23" s="91" t="n">
        <v>200000000</v>
      </c>
      <c r="I23" s="104"/>
      <c r="J23" s="104"/>
      <c r="K23" s="104"/>
      <c r="L23" s="104"/>
      <c r="M23" s="100"/>
      <c r="N23" s="100"/>
      <c r="O23" s="99"/>
      <c r="P23" s="99"/>
      <c r="Q23" s="99"/>
      <c r="R23" s="99"/>
      <c r="S23" s="99"/>
      <c r="T23" s="99"/>
      <c r="U23" s="99"/>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row>
    <row r="24" s="13" customFormat="true" ht="15" hidden="false" customHeight="false" outlineLevel="0" collapsed="false">
      <c r="A24" s="31" t="s">
        <v>188</v>
      </c>
      <c r="B24" s="31" t="s">
        <v>935</v>
      </c>
      <c r="C24" s="32" t="s">
        <v>34</v>
      </c>
      <c r="D24" s="32"/>
      <c r="E24" s="110" t="n">
        <v>22100000000</v>
      </c>
      <c r="F24" s="110" t="n">
        <v>25100000000</v>
      </c>
      <c r="G24" s="110" t="n">
        <v>24700000000</v>
      </c>
      <c r="H24" s="110" t="n">
        <v>31300000000</v>
      </c>
      <c r="I24" s="110" t="n">
        <v>32437000000</v>
      </c>
      <c r="J24" s="110" t="n">
        <v>36252000000</v>
      </c>
      <c r="K24" s="108" t="n">
        <v>35986000000</v>
      </c>
      <c r="L24" s="110" t="n">
        <v>40715000000</v>
      </c>
      <c r="M24" s="110" t="n">
        <v>44493000000</v>
      </c>
      <c r="N24" s="110" t="n">
        <v>53366000000</v>
      </c>
      <c r="O24" s="111" t="n">
        <v>49650000000</v>
      </c>
      <c r="P24" s="111" t="n">
        <v>50118000000</v>
      </c>
      <c r="Q24" s="111" t="n">
        <v>49469000000</v>
      </c>
      <c r="R24" s="111" t="n">
        <v>54673000000</v>
      </c>
      <c r="S24" s="111" t="n">
        <v>54901000000</v>
      </c>
      <c r="T24" s="111" t="n">
        <v>57885000000</v>
      </c>
      <c r="U24" s="111" t="n">
        <v>60114000000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5" hidden="false" customHeight="false" outlineLevel="0" collapsed="false">
      <c r="A25" s="19" t="s">
        <v>70</v>
      </c>
      <c r="B25" s="107" t="s">
        <v>1403</v>
      </c>
      <c r="C25" s="49" t="s">
        <v>191</v>
      </c>
      <c r="D25" s="19"/>
      <c r="E25" s="100" t="n">
        <v>14800000000</v>
      </c>
      <c r="F25" s="100" t="n">
        <v>15500000000</v>
      </c>
      <c r="G25" s="100" t="n">
        <v>16400000000</v>
      </c>
      <c r="H25" s="100" t="n">
        <v>16900000000</v>
      </c>
      <c r="I25" s="100" t="n">
        <v>18948000000</v>
      </c>
      <c r="J25" s="100" t="n">
        <v>18887000000</v>
      </c>
      <c r="K25" s="104" t="n">
        <v>22308000000</v>
      </c>
      <c r="L25" s="100" t="n">
        <v>23264000000</v>
      </c>
      <c r="M25" s="100" t="n">
        <v>26670000000</v>
      </c>
      <c r="N25" s="100" t="n">
        <v>27440000000</v>
      </c>
      <c r="O25" s="99" t="n">
        <v>34738000000</v>
      </c>
      <c r="P25" s="99" t="n">
        <v>34166000000</v>
      </c>
      <c r="Q25" s="99" t="n">
        <v>35200000000</v>
      </c>
      <c r="R25" s="99" t="n">
        <v>41164000000</v>
      </c>
      <c r="S25" s="99" t="n">
        <v>42450000000</v>
      </c>
      <c r="T25" s="99" t="n">
        <v>44794000000</v>
      </c>
      <c r="U25" s="99" t="n">
        <v>46523000000</v>
      </c>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 hidden="false" customHeight="false" outlineLevel="0" collapsed="false">
      <c r="A26" s="27" t="s">
        <v>746</v>
      </c>
      <c r="B26" s="134" t="s">
        <v>1404</v>
      </c>
      <c r="C26" s="49" t="s">
        <v>194</v>
      </c>
      <c r="D26" s="19"/>
      <c r="E26" s="100" t="n">
        <v>6600000000</v>
      </c>
      <c r="F26" s="100" t="n">
        <v>7100000000</v>
      </c>
      <c r="G26" s="100" t="n">
        <v>9400000000</v>
      </c>
      <c r="H26" s="100" t="n">
        <v>9800000000</v>
      </c>
      <c r="I26" s="100" t="n">
        <v>10733000000</v>
      </c>
      <c r="J26" s="100" t="n">
        <v>11547000000</v>
      </c>
      <c r="K26" s="104" t="n">
        <v>12491000000</v>
      </c>
      <c r="L26" s="100" t="n">
        <v>13518000000</v>
      </c>
      <c r="M26" s="100" t="n">
        <v>14844000000</v>
      </c>
      <c r="N26" s="100" t="n">
        <v>16180000000</v>
      </c>
      <c r="O26" s="99" t="n">
        <v>15679000000</v>
      </c>
      <c r="P26" s="99" t="n">
        <v>15801000000</v>
      </c>
      <c r="Q26" s="99" t="n">
        <v>16110000000</v>
      </c>
      <c r="R26" s="99" t="n">
        <v>18159000000</v>
      </c>
      <c r="S26" s="99" t="n">
        <v>18963000000</v>
      </c>
      <c r="T26" s="99" t="n">
        <v>19777000000</v>
      </c>
      <c r="U26" s="99" t="n">
        <v>20627000000</v>
      </c>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 hidden="false" customHeight="false" outlineLevel="0" collapsed="false">
      <c r="A27" s="27" t="s">
        <v>986</v>
      </c>
      <c r="B27" s="134" t="s">
        <v>1405</v>
      </c>
      <c r="C27" s="49" t="s">
        <v>194</v>
      </c>
      <c r="D27" s="19"/>
      <c r="E27" s="100" t="n">
        <v>600000000</v>
      </c>
      <c r="F27" s="100" t="n">
        <v>600000000</v>
      </c>
      <c r="G27" s="100" t="n">
        <v>1300000000</v>
      </c>
      <c r="H27" s="100" t="n">
        <v>1000000000</v>
      </c>
      <c r="I27" s="100" t="n">
        <v>1157000000</v>
      </c>
      <c r="J27" s="100" t="n">
        <v>1197000000</v>
      </c>
      <c r="K27" s="104" t="n">
        <v>1853000000</v>
      </c>
      <c r="L27" s="100" t="n">
        <v>2048000000</v>
      </c>
      <c r="M27" s="100" t="n">
        <v>2341000000</v>
      </c>
      <c r="N27" s="100" t="n">
        <v>2613000000</v>
      </c>
      <c r="O27" s="99" t="n">
        <v>5248000000</v>
      </c>
      <c r="P27" s="99" t="n">
        <v>4498000000</v>
      </c>
      <c r="Q27" s="99" t="n">
        <v>4396000000</v>
      </c>
      <c r="R27" s="99" t="n">
        <v>7149000000</v>
      </c>
      <c r="S27" s="99" t="n">
        <v>6800000000</v>
      </c>
      <c r="T27" s="99" t="n">
        <v>6964000000</v>
      </c>
      <c r="U27" s="99" t="n">
        <v>6763000000</v>
      </c>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134" t="s">
        <v>87</v>
      </c>
      <c r="B28" s="134" t="s">
        <v>87</v>
      </c>
      <c r="C28" s="49" t="s">
        <v>194</v>
      </c>
      <c r="D28" s="19"/>
      <c r="E28" s="104" t="n">
        <f aca="false">(E29+E30)</f>
        <v>1400000000</v>
      </c>
      <c r="F28" s="104" t="n">
        <f aca="false">(F29+F30)</f>
        <v>2100000000</v>
      </c>
      <c r="G28" s="104" t="n">
        <f aca="false">(G29+G30)</f>
        <v>2000000000</v>
      </c>
      <c r="H28" s="104" t="n">
        <f aca="false">(H29+H30)</f>
        <v>2000000000</v>
      </c>
      <c r="I28" s="104" t="n">
        <f aca="false">(I29+I30)</f>
        <v>1930000000</v>
      </c>
      <c r="J28" s="104" t="n">
        <f aca="false">(J29+J30)</f>
        <v>1920000000</v>
      </c>
      <c r="K28" s="104" t="n">
        <f aca="false">(K29+K30)</f>
        <v>1880000000</v>
      </c>
      <c r="L28" s="104" t="n">
        <f aca="false">(L29+L30)</f>
        <v>1896000000</v>
      </c>
      <c r="M28" s="100" t="n">
        <v>1897000000</v>
      </c>
      <c r="N28" s="100" t="n">
        <v>2174000000</v>
      </c>
      <c r="O28" s="99" t="n">
        <v>2277000000</v>
      </c>
      <c r="P28" s="99" t="n">
        <v>2866000000</v>
      </c>
      <c r="Q28" s="99" t="n">
        <v>3404000000</v>
      </c>
      <c r="R28" s="99" t="n">
        <v>3601000000</v>
      </c>
      <c r="S28" s="99" t="n">
        <v>4086000000</v>
      </c>
      <c r="T28" s="99" t="n">
        <v>4848000000</v>
      </c>
      <c r="U28" s="99" t="n">
        <v>5593000000</v>
      </c>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5" hidden="false" customHeight="false" outlineLevel="0" collapsed="false">
      <c r="A29" s="106" t="s">
        <v>199</v>
      </c>
      <c r="B29" s="106" t="s">
        <v>199</v>
      </c>
      <c r="C29" s="3" t="s">
        <v>201</v>
      </c>
      <c r="D29" s="19"/>
      <c r="E29" s="100" t="n">
        <v>900000000</v>
      </c>
      <c r="F29" s="100" t="n">
        <v>1400000000</v>
      </c>
      <c r="G29" s="100" t="n">
        <v>1500000000</v>
      </c>
      <c r="H29" s="100" t="n">
        <v>1500000000</v>
      </c>
      <c r="I29" s="100" t="n">
        <v>1384000000</v>
      </c>
      <c r="J29" s="100" t="n">
        <v>1398000000</v>
      </c>
      <c r="K29" s="104" t="n">
        <v>1361000000</v>
      </c>
      <c r="L29" s="100" t="n">
        <v>1348000000</v>
      </c>
      <c r="M29" s="100" t="n">
        <v>1305000000</v>
      </c>
      <c r="N29" s="100" t="n">
        <v>1476000000</v>
      </c>
      <c r="O29" s="99"/>
      <c r="P29" s="99"/>
      <c r="Q29" s="99"/>
      <c r="R29" s="99"/>
      <c r="S29" s="99"/>
      <c r="T29" s="99"/>
      <c r="U29" s="99"/>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5" hidden="false" customHeight="false" outlineLevel="0" collapsed="false">
      <c r="A30" s="106" t="s">
        <v>361</v>
      </c>
      <c r="B30" s="106" t="s">
        <v>361</v>
      </c>
      <c r="C30" s="3" t="s">
        <v>1406</v>
      </c>
      <c r="D30" s="19"/>
      <c r="E30" s="100" t="n">
        <v>500000000</v>
      </c>
      <c r="F30" s="100" t="n">
        <v>700000000</v>
      </c>
      <c r="G30" s="100" t="n">
        <v>500000000</v>
      </c>
      <c r="H30" s="100" t="n">
        <v>500000000</v>
      </c>
      <c r="I30" s="100" t="n">
        <v>546000000</v>
      </c>
      <c r="J30" s="100" t="n">
        <v>522000000</v>
      </c>
      <c r="K30" s="104" t="n">
        <v>519000000</v>
      </c>
      <c r="L30" s="100" t="n">
        <v>548000000</v>
      </c>
      <c r="M30" s="100" t="n">
        <v>592000000</v>
      </c>
      <c r="N30" s="100" t="n">
        <v>698000000</v>
      </c>
      <c r="O30" s="99"/>
      <c r="P30" s="99"/>
      <c r="Q30" s="99"/>
      <c r="R30" s="99"/>
      <c r="S30" s="99"/>
      <c r="T30" s="99"/>
      <c r="U30" s="99"/>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5" hidden="false" customHeight="false" outlineLevel="0" collapsed="false">
      <c r="A31" s="134" t="s">
        <v>1407</v>
      </c>
      <c r="B31" s="134" t="s">
        <v>1408</v>
      </c>
      <c r="C31" s="49" t="s">
        <v>194</v>
      </c>
      <c r="D31" s="19"/>
      <c r="E31" s="100" t="n">
        <v>5700000000</v>
      </c>
      <c r="F31" s="100" t="n">
        <v>4900000000</v>
      </c>
      <c r="G31" s="100" t="n">
        <v>3000000000</v>
      </c>
      <c r="H31" s="100" t="n">
        <v>3000000000</v>
      </c>
      <c r="I31" s="100" t="n">
        <v>3149000000</v>
      </c>
      <c r="J31" s="100" t="n">
        <v>3464000000</v>
      </c>
      <c r="K31" s="104" t="n">
        <v>5219000000</v>
      </c>
      <c r="L31" s="100" t="n">
        <v>4781000000</v>
      </c>
      <c r="M31" s="100" t="n">
        <v>4874000000</v>
      </c>
      <c r="N31" s="100" t="n">
        <v>5140000000</v>
      </c>
      <c r="O31" s="99" t="n">
        <f aca="false">O32+O33</f>
        <v>5303000000</v>
      </c>
      <c r="P31" s="99" t="n">
        <f aca="false">P32+P33</f>
        <v>4328000000</v>
      </c>
      <c r="Q31" s="99" t="n">
        <f aca="false">Q32+Q33</f>
        <v>4180000000</v>
      </c>
      <c r="R31" s="99" t="n">
        <f aca="false">R32+R33</f>
        <v>5541000000</v>
      </c>
      <c r="S31" s="99" t="n">
        <f aca="false">S32+S33</f>
        <v>5698000000</v>
      </c>
      <c r="T31" s="99" t="n">
        <f aca="false">T32+T33</f>
        <v>5999000000</v>
      </c>
      <c r="U31" s="99" t="n">
        <f aca="false">U32+U33</f>
        <v>6083000000</v>
      </c>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A32" s="106" t="s">
        <v>205</v>
      </c>
      <c r="B32" s="106" t="s">
        <v>205</v>
      </c>
      <c r="C32" s="3" t="s">
        <v>359</v>
      </c>
      <c r="D32" s="19"/>
      <c r="E32" s="104"/>
      <c r="F32" s="104"/>
      <c r="G32" s="104"/>
      <c r="H32" s="104"/>
      <c r="I32" s="100" t="n">
        <v>533000000</v>
      </c>
      <c r="J32" s="46" t="n">
        <v>292000000</v>
      </c>
      <c r="K32" s="46" t="n">
        <v>1910000000</v>
      </c>
      <c r="L32" s="100" t="n">
        <v>871000000</v>
      </c>
      <c r="M32" s="104"/>
      <c r="N32" s="104"/>
      <c r="O32" s="99" t="n">
        <v>994000000</v>
      </c>
      <c r="P32" s="99" t="n">
        <v>274000000</v>
      </c>
      <c r="Q32" s="99" t="n">
        <v>101000000</v>
      </c>
      <c r="R32" s="99" t="n">
        <v>170000000</v>
      </c>
      <c r="S32" s="99" t="n">
        <v>449000000</v>
      </c>
      <c r="T32" s="99" t="n">
        <v>451000000</v>
      </c>
      <c r="U32" s="99" t="n">
        <v>451000000</v>
      </c>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5" hidden="false" customHeight="false" outlineLevel="0" collapsed="false">
      <c r="A33" s="45" t="s">
        <v>317</v>
      </c>
      <c r="B33" s="106" t="s">
        <v>1409</v>
      </c>
      <c r="C33" s="3" t="s">
        <v>359</v>
      </c>
      <c r="D33" s="19"/>
      <c r="E33" s="104"/>
      <c r="F33" s="104"/>
      <c r="G33" s="104"/>
      <c r="H33" s="104"/>
      <c r="I33" s="100" t="n">
        <v>2616000000</v>
      </c>
      <c r="J33" s="100" t="n">
        <v>3172000000</v>
      </c>
      <c r="K33" s="104" t="n">
        <v>3309000000</v>
      </c>
      <c r="L33" s="100" t="n">
        <v>3910000000</v>
      </c>
      <c r="M33" s="104"/>
      <c r="N33" s="104"/>
      <c r="O33" s="99" t="n">
        <v>4309000000</v>
      </c>
      <c r="P33" s="99" t="n">
        <v>4054000000</v>
      </c>
      <c r="Q33" s="99" t="n">
        <v>4079000000</v>
      </c>
      <c r="R33" s="99" t="n">
        <v>5371000000</v>
      </c>
      <c r="S33" s="99" t="n">
        <v>5249000000</v>
      </c>
      <c r="T33" s="99" t="n">
        <v>5548000000</v>
      </c>
      <c r="U33" s="99" t="n">
        <v>5632000000</v>
      </c>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5" hidden="false" customHeight="false" outlineLevel="0" collapsed="false">
      <c r="A34" s="27" t="s">
        <v>755</v>
      </c>
      <c r="B34" s="134" t="s">
        <v>1410</v>
      </c>
      <c r="C34" s="49" t="s">
        <v>194</v>
      </c>
      <c r="D34" s="19"/>
      <c r="E34" s="104"/>
      <c r="F34" s="104"/>
      <c r="G34" s="104"/>
      <c r="H34" s="104"/>
      <c r="I34" s="104"/>
      <c r="J34" s="104"/>
      <c r="K34" s="104"/>
      <c r="L34" s="104"/>
      <c r="M34" s="104"/>
      <c r="N34" s="104"/>
      <c r="O34" s="99" t="n">
        <v>3716000000</v>
      </c>
      <c r="P34" s="99" t="n">
        <v>3916000000</v>
      </c>
      <c r="Q34" s="99" t="n">
        <v>4141000000</v>
      </c>
      <c r="R34" s="99" t="n">
        <v>3986000000</v>
      </c>
      <c r="S34" s="99" t="n">
        <v>4155000000</v>
      </c>
      <c r="T34" s="99" t="n">
        <v>4375000000</v>
      </c>
      <c r="U34" s="99" t="n">
        <v>4560000000</v>
      </c>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row>
    <row r="35" customFormat="false" ht="15" hidden="false" customHeight="false" outlineLevel="0" collapsed="false">
      <c r="A35" s="27" t="s">
        <v>942</v>
      </c>
      <c r="B35" s="134" t="s">
        <v>1411</v>
      </c>
      <c r="C35" s="49" t="s">
        <v>194</v>
      </c>
      <c r="D35" s="19"/>
      <c r="E35" s="100" t="n">
        <v>500000000</v>
      </c>
      <c r="F35" s="100" t="n">
        <v>700000000</v>
      </c>
      <c r="G35" s="100" t="n">
        <v>800000000</v>
      </c>
      <c r="H35" s="100" t="n">
        <v>1100000000</v>
      </c>
      <c r="I35" s="100" t="n">
        <v>1979000000</v>
      </c>
      <c r="J35" s="100" t="n">
        <v>760000000</v>
      </c>
      <c r="K35" s="104" t="n">
        <v>864000000</v>
      </c>
      <c r="L35" s="46" t="n">
        <v>1020000000</v>
      </c>
      <c r="M35" s="100" t="n">
        <v>2714000000</v>
      </c>
      <c r="N35" s="100" t="n">
        <v>1334000000</v>
      </c>
      <c r="O35" s="99" t="n">
        <v>2515000000</v>
      </c>
      <c r="P35" s="99" t="n">
        <v>2756000000</v>
      </c>
      <c r="Q35" s="99" t="n">
        <v>2968000000</v>
      </c>
      <c r="R35" s="99" t="n">
        <v>2729000000</v>
      </c>
      <c r="S35" s="99" t="n">
        <v>2748000000</v>
      </c>
      <c r="T35" s="99" t="n">
        <v>2832000000</v>
      </c>
      <c r="U35" s="99" t="n">
        <v>2897000000</v>
      </c>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5" hidden="false" customHeight="false" outlineLevel="0" collapsed="false">
      <c r="A36" s="19" t="s">
        <v>227</v>
      </c>
      <c r="B36" s="107" t="s">
        <v>1412</v>
      </c>
      <c r="C36" s="49" t="s">
        <v>191</v>
      </c>
      <c r="D36" s="19"/>
      <c r="E36" s="100" t="n">
        <v>7300000000</v>
      </c>
      <c r="F36" s="100" t="n">
        <v>9400000000</v>
      </c>
      <c r="G36" s="100" t="n">
        <v>7700000000</v>
      </c>
      <c r="H36" s="100" t="n">
        <v>11200000000</v>
      </c>
      <c r="I36" s="100" t="n">
        <v>11073000000</v>
      </c>
      <c r="J36" s="100" t="n">
        <v>12415000000</v>
      </c>
      <c r="K36" s="104" t="n">
        <v>12237000000</v>
      </c>
      <c r="L36" s="104" t="n">
        <v>16264000000</v>
      </c>
      <c r="M36" s="100" t="n">
        <v>17823000000</v>
      </c>
      <c r="N36" s="100" t="n">
        <v>25926000000</v>
      </c>
      <c r="O36" s="99" t="n">
        <v>14912000000</v>
      </c>
      <c r="P36" s="99" t="n">
        <v>15952000000</v>
      </c>
      <c r="Q36" s="99" t="n">
        <v>14269000000</v>
      </c>
      <c r="R36" s="99" t="n">
        <v>13509000000</v>
      </c>
      <c r="S36" s="99" t="n">
        <v>12450000000</v>
      </c>
      <c r="T36" s="99" t="n">
        <v>13091000000</v>
      </c>
      <c r="U36" s="99" t="n">
        <v>13590000000</v>
      </c>
      <c r="V36" s="4"/>
      <c r="W36" s="4"/>
      <c r="X36" s="357"/>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5" hidden="false" customHeight="false" outlineLevel="0" collapsed="false">
      <c r="A37" s="27" t="s">
        <v>232</v>
      </c>
      <c r="B37" s="134" t="s">
        <v>1413</v>
      </c>
      <c r="C37" s="49" t="s">
        <v>231</v>
      </c>
      <c r="D37" s="19"/>
      <c r="E37" s="100" t="n">
        <v>6200000000</v>
      </c>
      <c r="F37" s="100" t="n">
        <v>8600000000</v>
      </c>
      <c r="G37" s="100" t="n">
        <v>6900000000</v>
      </c>
      <c r="H37" s="100" t="n">
        <v>10300000000</v>
      </c>
      <c r="I37" s="100" t="n">
        <v>9204000000</v>
      </c>
      <c r="J37" s="100" t="n">
        <v>11173000000</v>
      </c>
      <c r="K37" s="104" t="n">
        <v>9599000000</v>
      </c>
      <c r="L37" s="100" t="n">
        <v>11701000000</v>
      </c>
      <c r="M37" s="100"/>
      <c r="N37" s="100"/>
      <c r="O37" s="99"/>
      <c r="P37" s="99"/>
      <c r="Q37" s="99"/>
      <c r="R37" s="99"/>
      <c r="S37" s="99"/>
      <c r="T37" s="99"/>
      <c r="U37" s="99"/>
      <c r="V37" s="4"/>
      <c r="W37" s="4"/>
      <c r="X37" s="357"/>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5" hidden="false" customHeight="false" outlineLevel="0" collapsed="false">
      <c r="A38" s="27" t="s">
        <v>229</v>
      </c>
      <c r="B38" s="134" t="s">
        <v>1414</v>
      </c>
      <c r="C38" s="49" t="s">
        <v>231</v>
      </c>
      <c r="D38" s="19"/>
      <c r="E38" s="100" t="n">
        <v>1100000000</v>
      </c>
      <c r="F38" s="100" t="n">
        <v>700000000</v>
      </c>
      <c r="G38" s="100" t="n">
        <v>800000000</v>
      </c>
      <c r="H38" s="100" t="n">
        <v>900000000</v>
      </c>
      <c r="I38" s="100" t="n">
        <v>1869000000</v>
      </c>
      <c r="J38" s="100" t="n">
        <v>1242000000</v>
      </c>
      <c r="K38" s="104" t="n">
        <v>2638000000</v>
      </c>
      <c r="L38" s="100" t="n">
        <v>4562000000</v>
      </c>
      <c r="M38" s="100"/>
      <c r="N38" s="100"/>
      <c r="O38" s="99"/>
      <c r="P38" s="99"/>
      <c r="Q38" s="99"/>
      <c r="R38" s="99"/>
      <c r="S38" s="99"/>
      <c r="T38" s="99"/>
      <c r="U38" s="99"/>
      <c r="V38" s="4"/>
      <c r="W38" s="4"/>
      <c r="X38" s="357"/>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A39" s="19" t="s">
        <v>1415</v>
      </c>
      <c r="B39" s="107" t="s">
        <v>1416</v>
      </c>
      <c r="C39" s="49" t="s">
        <v>191</v>
      </c>
      <c r="D39" s="19"/>
      <c r="E39" s="100" t="n">
        <v>0</v>
      </c>
      <c r="F39" s="100" t="n">
        <v>200000000</v>
      </c>
      <c r="G39" s="100" t="n">
        <v>600000000</v>
      </c>
      <c r="H39" s="154" t="n">
        <v>3200000000</v>
      </c>
      <c r="I39" s="100" t="n">
        <v>2416000000</v>
      </c>
      <c r="J39" s="100" t="n">
        <v>4950000000</v>
      </c>
      <c r="K39" s="104" t="n">
        <v>1440000000</v>
      </c>
      <c r="L39" s="100" t="n">
        <v>1188000000</v>
      </c>
      <c r="M39" s="100"/>
      <c r="N39" s="100"/>
      <c r="O39" s="99"/>
      <c r="P39" s="99"/>
      <c r="Q39" s="99"/>
      <c r="R39" s="99"/>
      <c r="S39" s="99"/>
      <c r="T39" s="99"/>
      <c r="U39" s="99"/>
      <c r="V39" s="4"/>
      <c r="W39" s="4"/>
      <c r="X39" s="357"/>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A40" s="38"/>
      <c r="B40" s="134" t="s">
        <v>1417</v>
      </c>
      <c r="C40" s="19"/>
      <c r="D40" s="19"/>
      <c r="E40" s="100" t="n">
        <v>0</v>
      </c>
      <c r="F40" s="100" t="n">
        <v>0</v>
      </c>
      <c r="G40" s="100" t="n">
        <v>0</v>
      </c>
      <c r="H40" s="100" t="n">
        <v>0</v>
      </c>
      <c r="I40" s="100"/>
      <c r="J40" s="100"/>
      <c r="K40" s="104"/>
      <c r="L40" s="100"/>
      <c r="M40" s="100"/>
      <c r="N40" s="100"/>
      <c r="O40" s="99"/>
      <c r="P40" s="99"/>
      <c r="Q40" s="99"/>
      <c r="R40" s="99"/>
      <c r="S40" s="99"/>
      <c r="T40" s="99"/>
      <c r="U40" s="99"/>
      <c r="V40" s="4"/>
      <c r="W40" s="4"/>
      <c r="X40" s="357"/>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A41" s="38"/>
      <c r="B41" s="134" t="s">
        <v>1418</v>
      </c>
      <c r="C41" s="19"/>
      <c r="D41" s="19"/>
      <c r="E41" s="100" t="n">
        <v>0</v>
      </c>
      <c r="F41" s="100" t="n">
        <v>200000000</v>
      </c>
      <c r="G41" s="100" t="n">
        <v>600000000</v>
      </c>
      <c r="H41" s="100" t="n">
        <v>0</v>
      </c>
      <c r="I41" s="100"/>
      <c r="J41" s="100"/>
      <c r="K41" s="104"/>
      <c r="L41" s="100"/>
      <c r="M41" s="100"/>
      <c r="N41" s="100"/>
      <c r="O41" s="99"/>
      <c r="P41" s="99"/>
      <c r="Q41" s="99"/>
      <c r="R41" s="99"/>
      <c r="S41" s="99"/>
      <c r="T41" s="99"/>
      <c r="U41" s="99"/>
      <c r="V41" s="4"/>
      <c r="W41" s="4"/>
      <c r="X41" s="357"/>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A42" s="38"/>
      <c r="B42" s="107" t="s">
        <v>1419</v>
      </c>
      <c r="C42" s="19"/>
      <c r="D42" s="19"/>
      <c r="E42" s="100" t="n">
        <v>-3200000000</v>
      </c>
      <c r="F42" s="100" t="n">
        <v>-2100000000</v>
      </c>
      <c r="G42" s="100" t="n">
        <v>-2800000000</v>
      </c>
      <c r="H42" s="100" t="n">
        <v>-3300000000</v>
      </c>
      <c r="I42" s="100" t="n">
        <v>-5657000000</v>
      </c>
      <c r="J42" s="100" t="n">
        <v>-5208000000</v>
      </c>
      <c r="K42" s="104" t="n">
        <v>-855000000</v>
      </c>
      <c r="L42" s="100" t="n">
        <v>-1529000000</v>
      </c>
      <c r="M42" s="100"/>
      <c r="N42" s="100"/>
      <c r="O42" s="99" t="n">
        <v>-11734000000</v>
      </c>
      <c r="P42" s="99" t="n">
        <v>-15067000000</v>
      </c>
      <c r="Q42" s="99" t="n">
        <v>-12210000000</v>
      </c>
      <c r="R42" s="99" t="n">
        <v>-12294000000</v>
      </c>
      <c r="S42" s="99" t="n">
        <v>-11374000000</v>
      </c>
      <c r="T42" s="99" t="n">
        <v>-10705000000</v>
      </c>
      <c r="U42" s="99" t="n">
        <v>-9193000000</v>
      </c>
      <c r="V42" s="4"/>
      <c r="W42" s="4"/>
      <c r="X42" s="357"/>
      <c r="Y42" s="6"/>
      <c r="Z42" s="6"/>
      <c r="AA42" s="6"/>
      <c r="AB42" s="6"/>
      <c r="AC42" s="6"/>
      <c r="AD42" s="6"/>
      <c r="AE42" s="6"/>
      <c r="AF42" s="6"/>
      <c r="AG42" s="6"/>
      <c r="AH42" s="6"/>
      <c r="AI42" s="6"/>
      <c r="AJ42" s="6"/>
      <c r="AK42" s="6"/>
      <c r="AL42" s="6"/>
      <c r="AM42" s="6"/>
      <c r="AN42" s="6"/>
      <c r="AO42" s="6"/>
      <c r="AP42" s="6"/>
      <c r="AQ42" s="6"/>
      <c r="AR42" s="6"/>
      <c r="AS42" s="6"/>
      <c r="AT42" s="6"/>
      <c r="AU42" s="6"/>
    </row>
    <row r="43" s="13" customFormat="true" ht="15" hidden="false" customHeight="false" outlineLevel="0" collapsed="false">
      <c r="A43" s="63" t="s">
        <v>110</v>
      </c>
      <c r="B43" s="31" t="s">
        <v>1420</v>
      </c>
      <c r="C43" s="32" t="s">
        <v>34</v>
      </c>
      <c r="D43" s="32"/>
      <c r="E43" s="110" t="n">
        <v>3200000000</v>
      </c>
      <c r="F43" s="110" t="n">
        <v>2100000000</v>
      </c>
      <c r="G43" s="110" t="n">
        <v>3000000000</v>
      </c>
      <c r="H43" s="110" t="n">
        <v>3300000000</v>
      </c>
      <c r="I43" s="110" t="n">
        <v>5657000000</v>
      </c>
      <c r="J43" s="110" t="n">
        <v>5208000000</v>
      </c>
      <c r="K43" s="108" t="n">
        <v>855000000</v>
      </c>
      <c r="L43" s="110" t="n">
        <v>1529000000</v>
      </c>
      <c r="M43" s="110" t="n">
        <v>7953000000</v>
      </c>
      <c r="N43" s="110" t="n">
        <v>14671000000</v>
      </c>
      <c r="O43" s="111" t="n">
        <v>11734000000</v>
      </c>
      <c r="P43" s="111" t="n">
        <v>15067000000</v>
      </c>
      <c r="Q43" s="111" t="n">
        <v>12210000000</v>
      </c>
      <c r="R43" s="111" t="n">
        <v>12294000000</v>
      </c>
      <c r="S43" s="111" t="n">
        <v>11374000000</v>
      </c>
      <c r="T43" s="111" t="n">
        <v>10705000000</v>
      </c>
      <c r="U43" s="111" t="n">
        <v>9193000000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A44" s="18" t="s">
        <v>112</v>
      </c>
      <c r="B44" s="107" t="s">
        <v>1421</v>
      </c>
      <c r="C44" s="20" t="s">
        <v>114</v>
      </c>
      <c r="D44" s="19"/>
      <c r="E44" s="154" t="n">
        <f aca="false">E45+E51</f>
        <v>-500000000</v>
      </c>
      <c r="F44" s="100" t="n">
        <v>-1000000000</v>
      </c>
      <c r="G44" s="100" t="n">
        <v>2000000000</v>
      </c>
      <c r="H44" s="100" t="n">
        <v>800000000</v>
      </c>
      <c r="I44" s="100" t="n">
        <v>2785000000</v>
      </c>
      <c r="J44" s="100" t="n">
        <v>3130000000</v>
      </c>
      <c r="K44" s="104" t="n">
        <v>2326000000</v>
      </c>
      <c r="L44" s="100" t="n">
        <v>3495000000</v>
      </c>
      <c r="M44" s="100" t="n">
        <v>6301000000</v>
      </c>
      <c r="N44" s="100" t="n">
        <v>14614000000</v>
      </c>
      <c r="O44" s="99" t="n">
        <v>8933000000</v>
      </c>
      <c r="P44" s="99" t="n">
        <v>11511000000</v>
      </c>
      <c r="Q44" s="99" t="n">
        <v>9723000000</v>
      </c>
      <c r="R44" s="99" t="n">
        <v>9461000000</v>
      </c>
      <c r="S44" s="99" t="n">
        <v>8221000000</v>
      </c>
      <c r="T44" s="99" t="n">
        <v>6540000000</v>
      </c>
      <c r="U44" s="99" t="n">
        <v>5205000000</v>
      </c>
      <c r="V44" s="4"/>
      <c r="W44" s="4"/>
      <c r="X44" s="357"/>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A45" s="134" t="s">
        <v>1029</v>
      </c>
      <c r="B45" s="134" t="s">
        <v>1029</v>
      </c>
      <c r="C45" s="19" t="s">
        <v>251</v>
      </c>
      <c r="D45" s="19"/>
      <c r="E45" s="100" t="n">
        <v>1900000000</v>
      </c>
      <c r="F45" s="100" t="n">
        <v>2800000000</v>
      </c>
      <c r="G45" s="100" t="n">
        <v>4100000000</v>
      </c>
      <c r="H45" s="100" t="n">
        <v>3100000000</v>
      </c>
      <c r="I45" s="104"/>
      <c r="J45" s="100" t="n">
        <v>5104000000</v>
      </c>
      <c r="K45" s="104" t="n">
        <v>4145000000</v>
      </c>
      <c r="L45" s="100" t="n">
        <v>5381000000</v>
      </c>
      <c r="M45" s="100" t="n">
        <v>8248000000</v>
      </c>
      <c r="N45" s="100" t="n">
        <v>16594000000</v>
      </c>
      <c r="O45" s="99"/>
      <c r="P45" s="99"/>
      <c r="Q45" s="99"/>
      <c r="R45" s="99"/>
      <c r="S45" s="99"/>
      <c r="T45" s="99"/>
      <c r="U45" s="99"/>
      <c r="V45" s="4"/>
      <c r="W45" s="4"/>
      <c r="X45" s="357"/>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A46" s="38"/>
      <c r="B46" s="106" t="s">
        <v>1422</v>
      </c>
      <c r="C46" s="19"/>
      <c r="D46" s="19"/>
      <c r="E46" s="100" t="n">
        <v>-1200000000</v>
      </c>
      <c r="F46" s="100" t="n">
        <v>100000000</v>
      </c>
      <c r="G46" s="100" t="n">
        <v>1300000000</v>
      </c>
      <c r="H46" s="100" t="n">
        <v>700000000</v>
      </c>
      <c r="I46" s="104"/>
      <c r="J46" s="100"/>
      <c r="K46" s="104"/>
      <c r="L46" s="100"/>
      <c r="M46" s="100"/>
      <c r="N46" s="100"/>
      <c r="O46" s="99"/>
      <c r="P46" s="99"/>
      <c r="Q46" s="99"/>
      <c r="R46" s="99"/>
      <c r="S46" s="99"/>
      <c r="T46" s="99"/>
      <c r="U46" s="99"/>
      <c r="V46" s="4"/>
      <c r="W46" s="4"/>
      <c r="X46" s="357"/>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A47" s="38"/>
      <c r="B47" s="106" t="s">
        <v>1423</v>
      </c>
      <c r="C47" s="19"/>
      <c r="D47" s="19"/>
      <c r="E47" s="100" t="n">
        <v>0</v>
      </c>
      <c r="F47" s="100" t="n">
        <v>500000000</v>
      </c>
      <c r="G47" s="100" t="n">
        <v>0</v>
      </c>
      <c r="H47" s="100" t="n">
        <v>0</v>
      </c>
      <c r="I47" s="104"/>
      <c r="J47" s="100"/>
      <c r="K47" s="104"/>
      <c r="L47" s="100"/>
      <c r="M47" s="100"/>
      <c r="N47" s="100"/>
      <c r="O47" s="99"/>
      <c r="P47" s="99"/>
      <c r="Q47" s="99"/>
      <c r="R47" s="99"/>
      <c r="S47" s="99"/>
      <c r="T47" s="99"/>
      <c r="U47" s="99"/>
      <c r="V47" s="4"/>
      <c r="W47" s="4"/>
      <c r="X47" s="357"/>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 hidden="false" customHeight="false" outlineLevel="0" collapsed="false">
      <c r="A48" s="38"/>
      <c r="B48" s="106" t="s">
        <v>1424</v>
      </c>
      <c r="C48" s="19"/>
      <c r="D48" s="19"/>
      <c r="E48" s="100" t="n">
        <v>600000000</v>
      </c>
      <c r="F48" s="100" t="n">
        <v>600000000</v>
      </c>
      <c r="G48" s="100" t="n">
        <v>600000000</v>
      </c>
      <c r="H48" s="100" t="n">
        <v>500000000</v>
      </c>
      <c r="I48" s="104"/>
      <c r="J48" s="100"/>
      <c r="K48" s="104"/>
      <c r="L48" s="100"/>
      <c r="M48" s="100"/>
      <c r="N48" s="100"/>
      <c r="O48" s="99"/>
      <c r="P48" s="99"/>
      <c r="Q48" s="99"/>
      <c r="R48" s="99"/>
      <c r="S48" s="99"/>
      <c r="T48" s="99"/>
      <c r="U48" s="99"/>
      <c r="V48" s="4"/>
      <c r="W48" s="4"/>
      <c r="X48" s="357"/>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5" hidden="false" customHeight="false" outlineLevel="0" collapsed="false">
      <c r="A49" s="38"/>
      <c r="B49" s="106" t="s">
        <v>49</v>
      </c>
      <c r="C49" s="19"/>
      <c r="D49" s="19"/>
      <c r="E49" s="100" t="n">
        <v>-1800000000</v>
      </c>
      <c r="F49" s="100" t="n">
        <v>-1000000000</v>
      </c>
      <c r="G49" s="100" t="n">
        <v>800000000</v>
      </c>
      <c r="H49" s="100" t="n">
        <v>-200000000</v>
      </c>
      <c r="I49" s="104"/>
      <c r="J49" s="100"/>
      <c r="K49" s="104"/>
      <c r="L49" s="100"/>
      <c r="M49" s="100"/>
      <c r="N49" s="100"/>
      <c r="O49" s="99"/>
      <c r="P49" s="99"/>
      <c r="Q49" s="99"/>
      <c r="R49" s="99"/>
      <c r="S49" s="99"/>
      <c r="T49" s="99"/>
      <c r="U49" s="99"/>
      <c r="V49" s="4"/>
      <c r="W49" s="4"/>
      <c r="X49" s="357"/>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A50" s="38"/>
      <c r="B50" s="106" t="s">
        <v>1250</v>
      </c>
      <c r="C50" s="19"/>
      <c r="D50" s="19"/>
      <c r="E50" s="100" t="n">
        <v>3100000000</v>
      </c>
      <c r="F50" s="100" t="n">
        <v>2700000000</v>
      </c>
      <c r="G50" s="100" t="n">
        <v>2800000000</v>
      </c>
      <c r="H50" s="100" t="n">
        <v>2400000000</v>
      </c>
      <c r="I50" s="104"/>
      <c r="J50" s="100"/>
      <c r="K50" s="104"/>
      <c r="L50" s="100"/>
      <c r="M50" s="100"/>
      <c r="N50" s="100"/>
      <c r="O50" s="99"/>
      <c r="P50" s="99"/>
      <c r="Q50" s="99"/>
      <c r="R50" s="99"/>
      <c r="S50" s="99"/>
      <c r="T50" s="99"/>
      <c r="U50" s="99"/>
      <c r="V50" s="4"/>
      <c r="W50" s="4"/>
      <c r="X50" s="357"/>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 hidden="false" customHeight="false" outlineLevel="0" collapsed="false">
      <c r="A51" s="134" t="s">
        <v>393</v>
      </c>
      <c r="B51" s="134" t="s">
        <v>393</v>
      </c>
      <c r="C51" s="19" t="s">
        <v>251</v>
      </c>
      <c r="D51" s="19"/>
      <c r="E51" s="100" t="n">
        <v>-2400000000</v>
      </c>
      <c r="F51" s="100" t="n">
        <v>-2200000000</v>
      </c>
      <c r="G51" s="100" t="n">
        <v>-2100000000</v>
      </c>
      <c r="H51" s="100" t="n">
        <v>-2300000000</v>
      </c>
      <c r="I51" s="104"/>
      <c r="J51" s="100" t="n">
        <v>-1974000000</v>
      </c>
      <c r="K51" s="104" t="n">
        <v>-1819000000</v>
      </c>
      <c r="L51" s="100" t="n">
        <v>-1886000000</v>
      </c>
      <c r="M51" s="100" t="n">
        <v>-1947000000</v>
      </c>
      <c r="N51" s="100" t="n">
        <v>-1981000000</v>
      </c>
      <c r="O51" s="99"/>
      <c r="P51" s="99"/>
      <c r="Q51" s="99"/>
      <c r="R51" s="99"/>
      <c r="S51" s="99"/>
      <c r="T51" s="99"/>
      <c r="U51" s="99"/>
      <c r="V51" s="4"/>
      <c r="W51" s="4"/>
      <c r="X51" s="357"/>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A52" s="38"/>
      <c r="B52" s="106" t="s">
        <v>1425</v>
      </c>
      <c r="C52" s="19"/>
      <c r="D52" s="19"/>
      <c r="E52" s="100" t="n">
        <v>-1800000000</v>
      </c>
      <c r="F52" s="100" t="n">
        <v>-1100000000</v>
      </c>
      <c r="G52" s="100" t="n">
        <v>-1100000000</v>
      </c>
      <c r="H52" s="100" t="n">
        <v>-1100000000</v>
      </c>
      <c r="I52" s="104"/>
      <c r="J52" s="100"/>
      <c r="K52" s="104"/>
      <c r="L52" s="100"/>
      <c r="M52" s="100"/>
      <c r="N52" s="100"/>
      <c r="O52" s="99"/>
      <c r="P52" s="99"/>
      <c r="Q52" s="99"/>
      <c r="R52" s="99"/>
      <c r="S52" s="99"/>
      <c r="T52" s="99"/>
      <c r="U52" s="99"/>
      <c r="V52" s="4"/>
      <c r="W52" s="4"/>
      <c r="X52" s="357"/>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A53" s="38"/>
      <c r="B53" s="106" t="s">
        <v>49</v>
      </c>
      <c r="C53" s="19"/>
      <c r="D53" s="19"/>
      <c r="E53" s="100" t="n">
        <v>-700000000</v>
      </c>
      <c r="F53" s="100" t="n">
        <v>-1100000000</v>
      </c>
      <c r="G53" s="100" t="n">
        <v>-1000000000</v>
      </c>
      <c r="H53" s="100" t="n">
        <v>-1300000000</v>
      </c>
      <c r="I53" s="104"/>
      <c r="J53" s="100"/>
      <c r="K53" s="104"/>
      <c r="L53" s="100"/>
      <c r="M53" s="100"/>
      <c r="N53" s="100"/>
      <c r="O53" s="99"/>
      <c r="P53" s="99"/>
      <c r="Q53" s="99"/>
      <c r="R53" s="99"/>
      <c r="S53" s="99"/>
      <c r="T53" s="99"/>
      <c r="U53" s="99"/>
      <c r="V53" s="4"/>
      <c r="W53" s="4"/>
      <c r="X53" s="357"/>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 hidden="false" customHeight="false" outlineLevel="0" collapsed="false">
      <c r="A54" s="38"/>
      <c r="B54" s="134" t="s">
        <v>492</v>
      </c>
      <c r="C54" s="19"/>
      <c r="D54" s="19"/>
      <c r="E54" s="100" t="n">
        <v>1400000000</v>
      </c>
      <c r="F54" s="100" t="n">
        <v>0</v>
      </c>
      <c r="G54" s="100" t="n">
        <v>0</v>
      </c>
      <c r="H54" s="100" t="n">
        <v>0</v>
      </c>
      <c r="I54" s="104"/>
      <c r="J54" s="100"/>
      <c r="K54" s="104"/>
      <c r="L54" s="100"/>
      <c r="M54" s="100"/>
      <c r="N54" s="100"/>
      <c r="O54" s="99"/>
      <c r="P54" s="99"/>
      <c r="Q54" s="99"/>
      <c r="R54" s="99"/>
      <c r="S54" s="99"/>
      <c r="T54" s="99"/>
      <c r="U54" s="99"/>
      <c r="V54" s="4"/>
      <c r="W54" s="4"/>
      <c r="X54" s="357"/>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 hidden="false" customHeight="false" outlineLevel="0" collapsed="false">
      <c r="A55" s="27" t="s">
        <v>1426</v>
      </c>
      <c r="B55" s="27" t="s">
        <v>1426</v>
      </c>
      <c r="C55" s="19" t="s">
        <v>251</v>
      </c>
      <c r="D55" s="19"/>
      <c r="E55" s="100" t="n">
        <f aca="false">E44-E45-E51</f>
        <v>0</v>
      </c>
      <c r="F55" s="100" t="n">
        <f aca="false">F44-F45-F51</f>
        <v>-1600000000</v>
      </c>
      <c r="G55" s="100" t="n">
        <f aca="false">G44-G45-G51</f>
        <v>0</v>
      </c>
      <c r="H55" s="100" t="n">
        <f aca="false">H44-H45-H51</f>
        <v>0</v>
      </c>
      <c r="I55" s="100" t="n">
        <f aca="false">I44-I45-I51</f>
        <v>2785000000</v>
      </c>
      <c r="J55" s="100" t="n">
        <f aca="false">J44-J45-J51</f>
        <v>0</v>
      </c>
      <c r="K55" s="100" t="n">
        <f aca="false">K44-K45-K51</f>
        <v>0</v>
      </c>
      <c r="L55" s="100" t="n">
        <f aca="false">L44-L45-L51</f>
        <v>0</v>
      </c>
      <c r="M55" s="100" t="n">
        <f aca="false">M44-M45-M51</f>
        <v>0</v>
      </c>
      <c r="N55" s="100" t="n">
        <f aca="false">N44-N45-N51</f>
        <v>1000000</v>
      </c>
      <c r="O55" s="99"/>
      <c r="P55" s="99"/>
      <c r="Q55" s="99"/>
      <c r="R55" s="99"/>
      <c r="S55" s="99"/>
      <c r="T55" s="99"/>
      <c r="U55" s="99"/>
      <c r="V55" s="4"/>
      <c r="W55" s="4"/>
      <c r="X55" s="357"/>
      <c r="Y55" s="6"/>
      <c r="Z55" s="6"/>
      <c r="AA55" s="6"/>
      <c r="AB55" s="6"/>
      <c r="AC55" s="6"/>
      <c r="AD55" s="6"/>
      <c r="AE55" s="6"/>
      <c r="AF55" s="6"/>
      <c r="AG55" s="6"/>
      <c r="AH55" s="6"/>
      <c r="AI55" s="6"/>
      <c r="AJ55" s="6"/>
      <c r="AK55" s="6"/>
      <c r="AL55" s="6"/>
      <c r="AM55" s="6"/>
      <c r="AN55" s="6"/>
      <c r="AO55" s="6"/>
      <c r="AP55" s="6"/>
      <c r="AQ55" s="6"/>
      <c r="AR55" s="6"/>
      <c r="AS55" s="6"/>
      <c r="AT55" s="6"/>
      <c r="AU55" s="6"/>
    </row>
    <row r="56" customFormat="false" ht="15" hidden="false" customHeight="false" outlineLevel="0" collapsed="false">
      <c r="A56" s="49" t="s">
        <v>115</v>
      </c>
      <c r="B56" s="107" t="s">
        <v>1427</v>
      </c>
      <c r="C56" s="20" t="s">
        <v>114</v>
      </c>
      <c r="D56" s="182"/>
      <c r="E56" s="100" t="n">
        <v>1400000000</v>
      </c>
      <c r="F56" s="100" t="n">
        <v>4700000000</v>
      </c>
      <c r="G56" s="100" t="n">
        <v>1000000000</v>
      </c>
      <c r="H56" s="100" t="n">
        <v>3100000000</v>
      </c>
      <c r="I56" s="100" t="n">
        <v>713000000</v>
      </c>
      <c r="J56" s="100" t="n">
        <v>3027000000</v>
      </c>
      <c r="K56" s="104" t="n">
        <v>-889000000</v>
      </c>
      <c r="L56" s="100" t="n">
        <v>-1138000000</v>
      </c>
      <c r="M56" s="100" t="n">
        <v>965000000</v>
      </c>
      <c r="N56" s="100" t="n">
        <v>789000000</v>
      </c>
      <c r="O56" s="99" t="n">
        <v>2111000000</v>
      </c>
      <c r="P56" s="99" t="n">
        <v>2835000000</v>
      </c>
      <c r="Q56" s="99" t="n">
        <v>1880000000</v>
      </c>
      <c r="R56" s="99" t="n">
        <v>2832000000</v>
      </c>
      <c r="S56" s="99" t="n">
        <v>3153000000</v>
      </c>
      <c r="T56" s="99" t="n">
        <v>4165000000</v>
      </c>
      <c r="U56" s="99" t="n">
        <v>3987000000</v>
      </c>
      <c r="V56" s="4"/>
      <c r="W56" s="4"/>
      <c r="X56" s="357"/>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 hidden="false" customHeight="false" outlineLevel="0" collapsed="false">
      <c r="A57" s="19" t="s">
        <v>1428</v>
      </c>
      <c r="B57" s="19" t="s">
        <v>1429</v>
      </c>
      <c r="C57" s="19"/>
      <c r="D57" s="182"/>
      <c r="E57" s="104"/>
      <c r="F57" s="104"/>
      <c r="G57" s="104"/>
      <c r="H57" s="104"/>
      <c r="I57" s="100" t="n">
        <v>713000000</v>
      </c>
      <c r="J57" s="100" t="n">
        <v>1638000000</v>
      </c>
      <c r="K57" s="104" t="n">
        <v>-2567000000</v>
      </c>
      <c r="L57" s="100" t="n">
        <v>-1972000000</v>
      </c>
      <c r="M57" s="100"/>
      <c r="N57" s="100"/>
      <c r="O57" s="99"/>
      <c r="P57" s="99"/>
      <c r="Q57" s="99"/>
      <c r="R57" s="99"/>
      <c r="S57" s="99"/>
      <c r="T57" s="99"/>
      <c r="U57" s="99"/>
      <c r="V57" s="4"/>
      <c r="W57" s="4"/>
      <c r="X57" s="357"/>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 hidden="false" customHeight="false" outlineLevel="0" collapsed="false">
      <c r="A58" s="27" t="s">
        <v>808</v>
      </c>
      <c r="B58" s="134" t="s">
        <v>1430</v>
      </c>
      <c r="C58" s="19" t="s">
        <v>119</v>
      </c>
      <c r="D58" s="182"/>
      <c r="E58" s="100" t="n">
        <v>100000000</v>
      </c>
      <c r="F58" s="100" t="n">
        <v>2700000000</v>
      </c>
      <c r="G58" s="100" t="n">
        <v>900000000</v>
      </c>
      <c r="H58" s="100" t="n">
        <v>600000000</v>
      </c>
      <c r="I58" s="100" t="n">
        <v>141000000</v>
      </c>
      <c r="J58" s="100" t="n">
        <v>164000000</v>
      </c>
      <c r="K58" s="104" t="n">
        <v>-9685000000</v>
      </c>
      <c r="L58" s="100" t="n">
        <v>-2008000000</v>
      </c>
      <c r="M58" s="100" t="n">
        <v>518000000</v>
      </c>
      <c r="N58" s="100" t="n">
        <v>310000000</v>
      </c>
      <c r="O58" s="99"/>
      <c r="P58" s="99"/>
      <c r="Q58" s="99"/>
      <c r="R58" s="99"/>
      <c r="S58" s="99"/>
      <c r="T58" s="99"/>
      <c r="U58" s="99"/>
      <c r="V58" s="4"/>
      <c r="W58" s="4"/>
      <c r="X58" s="357"/>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A59" s="134" t="s">
        <v>561</v>
      </c>
      <c r="B59" s="134" t="s">
        <v>561</v>
      </c>
      <c r="C59" s="19" t="s">
        <v>119</v>
      </c>
      <c r="D59" s="182"/>
      <c r="E59" s="100" t="n">
        <v>1300000000</v>
      </c>
      <c r="F59" s="100" t="n">
        <v>2000000000</v>
      </c>
      <c r="G59" s="100" t="n">
        <v>700000000</v>
      </c>
      <c r="H59" s="100" t="n">
        <v>1000000000</v>
      </c>
      <c r="I59" s="100" t="n">
        <v>572000000</v>
      </c>
      <c r="J59" s="100" t="n">
        <v>1474000000</v>
      </c>
      <c r="K59" s="104" t="n">
        <v>7117000000</v>
      </c>
      <c r="L59" s="100" t="n">
        <v>36000000</v>
      </c>
      <c r="M59" s="100" t="n">
        <v>1382000000</v>
      </c>
      <c r="N59" s="100" t="n">
        <v>1562000000</v>
      </c>
      <c r="O59" s="99"/>
      <c r="P59" s="99"/>
      <c r="Q59" s="99"/>
      <c r="R59" s="99"/>
      <c r="S59" s="99"/>
      <c r="T59" s="99"/>
      <c r="U59" s="99"/>
      <c r="V59" s="4"/>
      <c r="W59" s="4"/>
      <c r="X59" s="357"/>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 hidden="false" customHeight="false" outlineLevel="0" collapsed="false">
      <c r="A60" s="27" t="s">
        <v>1431</v>
      </c>
      <c r="B60" s="134" t="s">
        <v>1432</v>
      </c>
      <c r="C60" s="19" t="s">
        <v>119</v>
      </c>
      <c r="D60" s="182"/>
      <c r="E60" s="104"/>
      <c r="F60" s="104"/>
      <c r="G60" s="104"/>
      <c r="H60" s="104"/>
      <c r="I60" s="104"/>
      <c r="J60" s="104"/>
      <c r="K60" s="104"/>
      <c r="L60" s="104"/>
      <c r="M60" s="100" t="n">
        <v>-829000000</v>
      </c>
      <c r="N60" s="100" t="n">
        <v>-862000000</v>
      </c>
      <c r="O60" s="99"/>
      <c r="P60" s="99"/>
      <c r="Q60" s="99"/>
      <c r="R60" s="99"/>
      <c r="S60" s="99"/>
      <c r="T60" s="99"/>
      <c r="U60" s="99"/>
      <c r="V60" s="4"/>
      <c r="W60" s="4"/>
      <c r="X60" s="357"/>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 hidden="false" customHeight="false" outlineLevel="0" collapsed="false">
      <c r="A61" s="27" t="s">
        <v>1433</v>
      </c>
      <c r="B61" s="351" t="s">
        <v>1434</v>
      </c>
      <c r="C61" s="19" t="s">
        <v>119</v>
      </c>
      <c r="D61" s="19"/>
      <c r="E61" s="104"/>
      <c r="F61" s="104"/>
      <c r="G61" s="104"/>
      <c r="H61" s="104"/>
      <c r="I61" s="100" t="n">
        <v>816000000</v>
      </c>
      <c r="J61" s="100" t="n">
        <v>456000000</v>
      </c>
      <c r="K61" s="104" t="n">
        <v>3598000000</v>
      </c>
      <c r="L61" s="100" t="n">
        <v>834000000</v>
      </c>
      <c r="M61" s="100" t="n">
        <v>-106000000</v>
      </c>
      <c r="N61" s="100" t="n">
        <v>-221000000</v>
      </c>
      <c r="O61" s="99" t="n">
        <v>-46000000</v>
      </c>
      <c r="P61" s="99" t="n">
        <v>-1044000000</v>
      </c>
      <c r="Q61" s="99" t="n">
        <v>-600000000</v>
      </c>
      <c r="R61" s="99" t="n">
        <v>-947000000</v>
      </c>
      <c r="S61" s="99" t="n">
        <v>0</v>
      </c>
      <c r="T61" s="99" t="n">
        <v>0</v>
      </c>
      <c r="U61" s="99" t="n">
        <v>0</v>
      </c>
      <c r="V61" s="4"/>
      <c r="W61" s="4"/>
      <c r="X61" s="357"/>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 hidden="false" customHeight="false" outlineLevel="0" collapsed="false">
      <c r="A62" s="27" t="s">
        <v>1435</v>
      </c>
      <c r="B62" s="27" t="s">
        <v>1436</v>
      </c>
      <c r="C62" s="19" t="s">
        <v>119</v>
      </c>
      <c r="D62" s="19"/>
      <c r="E62" s="104"/>
      <c r="F62" s="104"/>
      <c r="G62" s="104"/>
      <c r="H62" s="104"/>
      <c r="I62" s="100" t="n">
        <v>30000000</v>
      </c>
      <c r="J62" s="100" t="n">
        <v>933000000</v>
      </c>
      <c r="K62" s="104" t="n">
        <v>-1919000000</v>
      </c>
      <c r="L62" s="100" t="n">
        <v>0</v>
      </c>
      <c r="M62" s="100"/>
      <c r="N62" s="100"/>
      <c r="O62" s="99"/>
      <c r="P62" s="99"/>
      <c r="Q62" s="99"/>
      <c r="R62" s="99"/>
      <c r="S62" s="99"/>
      <c r="T62" s="99"/>
      <c r="U62" s="99"/>
      <c r="V62" s="4"/>
      <c r="W62" s="4"/>
      <c r="X62" s="357"/>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 hidden="false" customHeight="false" outlineLevel="0" collapsed="false">
      <c r="A63" s="27" t="s">
        <v>1437</v>
      </c>
      <c r="B63" s="27" t="s">
        <v>1438</v>
      </c>
      <c r="C63" s="19" t="s">
        <v>119</v>
      </c>
      <c r="D63" s="19"/>
      <c r="E63" s="100" t="n">
        <v>0</v>
      </c>
      <c r="F63" s="100" t="n">
        <v>0</v>
      </c>
      <c r="G63" s="100" t="n">
        <v>-600000000</v>
      </c>
      <c r="H63" s="100" t="n">
        <v>1500000000</v>
      </c>
      <c r="I63" s="100"/>
      <c r="J63" s="100"/>
      <c r="K63" s="104"/>
      <c r="L63" s="100"/>
      <c r="M63" s="100"/>
      <c r="N63" s="100"/>
      <c r="O63" s="99"/>
      <c r="P63" s="99"/>
      <c r="Q63" s="99"/>
      <c r="R63" s="99"/>
      <c r="S63" s="99"/>
      <c r="T63" s="99"/>
      <c r="U63" s="99"/>
      <c r="V63" s="4"/>
      <c r="W63" s="4"/>
      <c r="X63" s="357"/>
      <c r="Y63" s="6"/>
      <c r="Z63" s="6"/>
      <c r="AA63" s="6"/>
      <c r="AB63" s="6"/>
      <c r="AC63" s="6"/>
      <c r="AD63" s="6"/>
      <c r="AE63" s="6"/>
      <c r="AF63" s="6"/>
      <c r="AG63" s="6"/>
      <c r="AH63" s="6"/>
      <c r="AI63" s="6"/>
      <c r="AJ63" s="6"/>
      <c r="AK63" s="6"/>
      <c r="AL63" s="6"/>
      <c r="AM63" s="6"/>
      <c r="AN63" s="6"/>
      <c r="AO63" s="6"/>
      <c r="AP63" s="6"/>
      <c r="AQ63" s="6"/>
      <c r="AR63" s="6"/>
      <c r="AS63" s="6"/>
      <c r="AT63" s="6"/>
      <c r="AU63" s="6"/>
    </row>
    <row r="64" customFormat="false" ht="15" hidden="false" customHeight="false" outlineLevel="0" collapsed="false">
      <c r="A64" s="141" t="s">
        <v>967</v>
      </c>
      <c r="B64" s="141" t="s">
        <v>967</v>
      </c>
      <c r="C64" s="19" t="s">
        <v>119</v>
      </c>
      <c r="D64" s="19"/>
      <c r="E64" s="100" t="n">
        <f aca="false">E56-E58-E59-E60-E61-E62-E63</f>
        <v>0</v>
      </c>
      <c r="F64" s="100" t="n">
        <f aca="false">F56-F58-F59-F60-F61-F62-F63</f>
        <v>0</v>
      </c>
      <c r="G64" s="100" t="n">
        <f aca="false">G56-G58-G59-G60-G61-G62-G63</f>
        <v>0</v>
      </c>
      <c r="H64" s="100" t="n">
        <f aca="false">H56-H58-H59-H60-H61-H62-H63</f>
        <v>0</v>
      </c>
      <c r="I64" s="100" t="n">
        <f aca="false">I56-I58-I59-I60-I61-I62-I63</f>
        <v>-846000000</v>
      </c>
      <c r="J64" s="100" t="n">
        <f aca="false">J56-J58-J59-J60-J61-J62-J63</f>
        <v>0</v>
      </c>
      <c r="K64" s="100" t="n">
        <f aca="false">K56-K58-K59-K60-K61-K62-K63</f>
        <v>0</v>
      </c>
      <c r="L64" s="100" t="n">
        <f aca="false">L56-L58-L59-L60-L61-L62-L63</f>
        <v>0</v>
      </c>
      <c r="M64" s="100" t="n">
        <f aca="false">M56-M58-M59-M60-M61-M62-M63</f>
        <v>0</v>
      </c>
      <c r="N64" s="100" t="n">
        <f aca="false">N56-N58-N59-N60-N61-N62-N63</f>
        <v>0</v>
      </c>
      <c r="O64" s="100" t="n">
        <f aca="false">O56-O58-O59-O60-O61-O62-O63</f>
        <v>2157000000</v>
      </c>
      <c r="P64" s="100" t="n">
        <f aca="false">P56-P58-P59-P60-P61-P62-P63</f>
        <v>3879000000</v>
      </c>
      <c r="Q64" s="100" t="n">
        <f aca="false">Q56-Q58-Q59-Q60-Q61-Q62-Q63</f>
        <v>2480000000</v>
      </c>
      <c r="R64" s="100" t="n">
        <f aca="false">R56-R58-R59-R60-R61-R62-R63</f>
        <v>3779000000</v>
      </c>
      <c r="S64" s="100" t="n">
        <f aca="false">S56-S58-S59-S60-S61-S62-S63</f>
        <v>3153000000</v>
      </c>
      <c r="T64" s="100" t="n">
        <f aca="false">T56-T58-T59-T60-T61-T62-T63</f>
        <v>4165000000</v>
      </c>
      <c r="U64" s="100" t="n">
        <f aca="false">U56-U58-U59-U60-U61-U62-U63</f>
        <v>3987000000</v>
      </c>
      <c r="V64" s="4"/>
      <c r="W64" s="4"/>
      <c r="X64" s="357"/>
      <c r="Y64" s="6"/>
      <c r="Z64" s="6"/>
      <c r="AA64" s="6"/>
      <c r="AB64" s="6"/>
      <c r="AC64" s="6"/>
      <c r="AD64" s="6"/>
      <c r="AE64" s="6"/>
      <c r="AF64" s="6"/>
      <c r="AG64" s="6"/>
      <c r="AH64" s="6"/>
      <c r="AI64" s="6"/>
      <c r="AJ64" s="6"/>
      <c r="AK64" s="6"/>
      <c r="AL64" s="6"/>
      <c r="AM64" s="6"/>
      <c r="AN64" s="6"/>
      <c r="AO64" s="6"/>
      <c r="AP64" s="6"/>
      <c r="AQ64" s="6"/>
      <c r="AR64" s="6"/>
      <c r="AS64" s="6"/>
      <c r="AT64" s="6"/>
      <c r="AU64" s="6"/>
    </row>
    <row r="65" customFormat="false" ht="15" hidden="false" customHeight="false" outlineLevel="0" collapsed="false">
      <c r="A65" s="19" t="s">
        <v>1439</v>
      </c>
      <c r="B65" s="19" t="s">
        <v>1439</v>
      </c>
      <c r="C65" s="20" t="s">
        <v>114</v>
      </c>
      <c r="D65" s="19"/>
      <c r="E65" s="101"/>
      <c r="F65" s="101"/>
      <c r="G65" s="101"/>
      <c r="H65" s="101"/>
      <c r="I65" s="101"/>
      <c r="J65" s="101"/>
      <c r="K65" s="101"/>
      <c r="L65" s="101"/>
      <c r="M65" s="100" t="n">
        <v>687000000</v>
      </c>
      <c r="N65" s="100" t="n">
        <v>-731000000</v>
      </c>
      <c r="O65" s="112" t="n">
        <f aca="false">O43-O44-O56-O66</f>
        <v>408000000</v>
      </c>
      <c r="P65" s="112" t="n">
        <f aca="false">P43-P44-P56-P66</f>
        <v>-1000000</v>
      </c>
      <c r="Q65" s="112" t="n">
        <f aca="false">Q43-Q44-Q56-Q66</f>
        <v>-1828000000</v>
      </c>
      <c r="R65" s="112" t="n">
        <f aca="false">R43-R44-R56-R66</f>
        <v>1000000</v>
      </c>
      <c r="S65" s="112" t="n">
        <f aca="false">S43-S44-S56-S66</f>
        <v>0</v>
      </c>
      <c r="T65" s="112" t="n">
        <f aca="false">T43-T44-T56-T66</f>
        <v>0</v>
      </c>
      <c r="U65" s="112" t="n">
        <f aca="false">U43-U44-U56-U66</f>
        <v>1000000</v>
      </c>
      <c r="V65" s="4"/>
      <c r="W65" s="4"/>
      <c r="X65" s="357"/>
    </row>
    <row r="66" customFormat="false" ht="15" hidden="false" customHeight="false" outlineLevel="0" collapsed="false">
      <c r="A66" s="19" t="s">
        <v>1440</v>
      </c>
      <c r="B66" s="107" t="s">
        <v>1441</v>
      </c>
      <c r="C66" s="20" t="s">
        <v>114</v>
      </c>
      <c r="D66" s="19"/>
      <c r="E66" s="100" t="n">
        <v>2200000000</v>
      </c>
      <c r="F66" s="100" t="n">
        <v>-1600000000</v>
      </c>
      <c r="G66" s="100"/>
      <c r="H66" s="100" t="n">
        <v>-600000000</v>
      </c>
      <c r="I66" s="100" t="n">
        <v>2160000000</v>
      </c>
      <c r="J66" s="100" t="n">
        <v>-949000000</v>
      </c>
      <c r="K66" s="104" t="n">
        <v>-582000000</v>
      </c>
      <c r="L66" s="104" t="n">
        <v>-828000000</v>
      </c>
      <c r="M66" s="104"/>
      <c r="N66" s="104"/>
      <c r="O66" s="99" t="n">
        <v>282000000</v>
      </c>
      <c r="P66" s="99" t="n">
        <v>722000000</v>
      </c>
      <c r="Q66" s="99" t="n">
        <v>2435000000</v>
      </c>
      <c r="R66" s="99" t="n">
        <v>0</v>
      </c>
      <c r="S66" s="99" t="n">
        <v>0</v>
      </c>
      <c r="T66" s="99" t="n">
        <v>0</v>
      </c>
      <c r="U66" s="358" t="n">
        <v>0</v>
      </c>
      <c r="V66" s="4"/>
      <c r="W66" s="4"/>
      <c r="X66" s="357"/>
    </row>
    <row r="67" customFormat="false" ht="15" hidden="false" customHeight="false" outlineLevel="0" collapsed="false">
      <c r="A67" s="38"/>
      <c r="B67" s="107" t="s">
        <v>1442</v>
      </c>
      <c r="C67" s="19"/>
      <c r="D67" s="19"/>
      <c r="E67" s="101"/>
      <c r="F67" s="101"/>
      <c r="G67" s="101"/>
      <c r="H67" s="101"/>
      <c r="I67" s="101"/>
      <c r="J67" s="101"/>
      <c r="K67" s="101"/>
      <c r="L67" s="101"/>
      <c r="M67" s="100"/>
      <c r="N67" s="100"/>
      <c r="O67" s="99" t="n">
        <v>-5304000000</v>
      </c>
      <c r="P67" s="99" t="n">
        <v>-5714000000</v>
      </c>
      <c r="Q67" s="99" t="n">
        <v>-10322000000</v>
      </c>
      <c r="R67" s="99" t="n">
        <v>-7112000000</v>
      </c>
      <c r="S67" s="99" t="n">
        <v>-7032000000</v>
      </c>
      <c r="T67" s="99" t="n">
        <v>-6000000000</v>
      </c>
      <c r="U67" s="99" t="n">
        <v>-4700000000</v>
      </c>
      <c r="V67" s="4"/>
      <c r="W67" s="4"/>
      <c r="X67" s="357"/>
    </row>
    <row r="68" customFormat="false" ht="15" hidden="false" customHeight="false" outlineLevel="0" collapsed="false">
      <c r="A68" s="38"/>
      <c r="B68" s="338" t="s">
        <v>1443</v>
      </c>
      <c r="C68" s="19"/>
      <c r="D68" s="19"/>
      <c r="E68" s="101"/>
      <c r="F68" s="101"/>
      <c r="G68" s="101"/>
      <c r="H68" s="101"/>
      <c r="I68" s="100"/>
      <c r="J68" s="100"/>
      <c r="K68" s="101"/>
      <c r="L68" s="101"/>
      <c r="M68" s="100"/>
      <c r="N68" s="100"/>
      <c r="O68" s="99" t="n">
        <v>-5304000000</v>
      </c>
      <c r="P68" s="99" t="n">
        <v>-5714000000</v>
      </c>
      <c r="Q68" s="99" t="n">
        <v>-8495000000</v>
      </c>
      <c r="R68" s="99" t="n">
        <v>-7112000000</v>
      </c>
      <c r="S68" s="99" t="n">
        <v>-7032000000</v>
      </c>
      <c r="T68" s="99" t="n">
        <v>-6000000000</v>
      </c>
      <c r="U68" s="99" t="n">
        <v>-4700000000</v>
      </c>
      <c r="V68" s="4"/>
      <c r="W68" s="4"/>
      <c r="X68" s="357"/>
    </row>
    <row r="69" customFormat="false" ht="15" hidden="false" customHeight="false" outlineLevel="0" collapsed="false">
      <c r="A69" s="38"/>
      <c r="B69" s="107" t="s">
        <v>1444</v>
      </c>
      <c r="C69" s="19"/>
      <c r="D69" s="19"/>
      <c r="E69" s="101"/>
      <c r="F69" s="101"/>
      <c r="G69" s="101"/>
      <c r="H69" s="101"/>
      <c r="I69" s="101"/>
      <c r="J69" s="101"/>
      <c r="K69" s="101"/>
      <c r="L69" s="101"/>
      <c r="M69" s="100"/>
      <c r="N69" s="100"/>
      <c r="O69" s="99" t="n">
        <v>17038000000</v>
      </c>
      <c r="P69" s="99" t="n">
        <v>20782000000</v>
      </c>
      <c r="Q69" s="99" t="n">
        <v>22532000000</v>
      </c>
      <c r="R69" s="99" t="n">
        <v>19406000000</v>
      </c>
      <c r="S69" s="99" t="n">
        <v>18406000000</v>
      </c>
      <c r="T69" s="99" t="n">
        <v>16705000000</v>
      </c>
      <c r="U69" s="99" t="n">
        <v>13893000000</v>
      </c>
      <c r="V69" s="4"/>
      <c r="W69" s="4"/>
      <c r="X69" s="357"/>
    </row>
    <row r="70" customFormat="false" ht="15" hidden="false" customHeight="false" outlineLevel="0" collapsed="false">
      <c r="A70" s="38"/>
      <c r="B70" s="19" t="s">
        <v>577</v>
      </c>
      <c r="C70" s="19"/>
      <c r="D70" s="19"/>
      <c r="E70" s="113" t="n">
        <f aca="false">(E16/E6)*100</f>
        <v>21.6931216931217</v>
      </c>
      <c r="F70" s="113" t="n">
        <f aca="false">(F16/F6)*100</f>
        <v>27.3913043478261</v>
      </c>
      <c r="G70" s="113" t="n">
        <f aca="false">(G16/G6)*100</f>
        <v>20.0913242009132</v>
      </c>
      <c r="H70" s="113" t="n">
        <f aca="false">(H16/H6)*100</f>
        <v>31.7857142857143</v>
      </c>
      <c r="I70" s="113" t="n">
        <f aca="false">(I16/I6)*100</f>
        <v>21.1247619403264</v>
      </c>
      <c r="J70" s="113" t="n">
        <f aca="false">(J16/J6)*100</f>
        <v>18.6477258085298</v>
      </c>
      <c r="K70" s="113" t="n">
        <f aca="false">(K16/K6)*100</f>
        <v>15.8606359056104</v>
      </c>
      <c r="L70" s="113" t="n">
        <f aca="false">(L16/L6)*100</f>
        <v>16.4085028198127</v>
      </c>
      <c r="M70" s="113" t="n">
        <f aca="false">(M16/M6)*100</f>
        <v>18.7465790914067</v>
      </c>
      <c r="N70" s="113" t="n">
        <f aca="false">(N16/N6)*100</f>
        <v>22.3853211009174</v>
      </c>
      <c r="O70" s="113" t="n">
        <f aca="false">(O16/O6)*100</f>
        <v>11.4516299187678</v>
      </c>
      <c r="P70" s="113" t="n">
        <f aca="false">(P16/P6)*100</f>
        <v>7.89728958630528</v>
      </c>
      <c r="Q70" s="113" t="n">
        <f aca="false">(Q16/Q6)*100</f>
        <v>9.95195791620817</v>
      </c>
      <c r="R70" s="113" t="n">
        <f aca="false">(R16/R6)*100</f>
        <v>11.5361019348749</v>
      </c>
      <c r="S70" s="113" t="n">
        <f aca="false">(S16/S6)*100</f>
        <v>7.25773101134954</v>
      </c>
      <c r="T70" s="113" t="n">
        <f aca="false">(T16/T6)*100</f>
        <v>6.25052988554472</v>
      </c>
      <c r="U70" s="113" t="n">
        <f aca="false">(U16/U6)*100</f>
        <v>5.06470807721765</v>
      </c>
      <c r="V70" s="4"/>
      <c r="W70" s="4"/>
      <c r="X70" s="357"/>
    </row>
    <row r="71" customFormat="false" ht="15" hidden="false" customHeight="false" outlineLevel="0" collapsed="false">
      <c r="A71" s="38"/>
      <c r="B71" s="19"/>
      <c r="C71" s="19"/>
      <c r="D71" s="19"/>
      <c r="E71" s="19"/>
      <c r="F71" s="19"/>
      <c r="G71" s="19"/>
      <c r="H71" s="19"/>
      <c r="I71" s="19"/>
      <c r="J71" s="19"/>
      <c r="K71" s="19"/>
      <c r="L71" s="19"/>
      <c r="M71" s="182"/>
      <c r="N71" s="182"/>
      <c r="O71" s="19"/>
      <c r="P71" s="19"/>
      <c r="Q71" s="19"/>
      <c r="R71" s="19"/>
      <c r="S71" s="19"/>
      <c r="T71" s="19"/>
      <c r="U71" s="19"/>
      <c r="V71" s="4"/>
      <c r="W71" s="4"/>
      <c r="X71" s="357"/>
    </row>
    <row r="72" customFormat="false" ht="15" hidden="false" customHeight="false" outlineLevel="0" collapsed="false">
      <c r="A72" s="38"/>
      <c r="B72" s="19"/>
      <c r="C72" s="19"/>
      <c r="D72" s="19"/>
      <c r="E72" s="0" t="s">
        <v>128</v>
      </c>
      <c r="F72" s="0" t="s">
        <v>128</v>
      </c>
      <c r="G72" s="0" t="s">
        <v>128</v>
      </c>
      <c r="H72" s="0" t="s">
        <v>128</v>
      </c>
      <c r="I72" s="0" t="s">
        <v>128</v>
      </c>
      <c r="J72" s="0" t="s">
        <v>128</v>
      </c>
      <c r="K72" s="0" t="s">
        <v>128</v>
      </c>
      <c r="L72" s="0" t="s">
        <v>128</v>
      </c>
      <c r="M72" s="0" t="s">
        <v>128</v>
      </c>
      <c r="N72" s="0" t="s">
        <v>128</v>
      </c>
      <c r="O72" s="0" t="s">
        <v>128</v>
      </c>
      <c r="P72" s="0" t="s">
        <v>128</v>
      </c>
      <c r="Q72" s="0" t="s">
        <v>128</v>
      </c>
      <c r="R72" s="0" t="s">
        <v>128</v>
      </c>
      <c r="S72" s="0" t="s">
        <v>128</v>
      </c>
      <c r="T72" s="0" t="s">
        <v>128</v>
      </c>
      <c r="U72" s="0" t="s">
        <v>128</v>
      </c>
      <c r="V72" s="4"/>
      <c r="W72" s="4"/>
      <c r="X72" s="357"/>
    </row>
    <row r="73" customFormat="false" ht="15" hidden="false" customHeight="false" outlineLevel="0" collapsed="false">
      <c r="A73" s="38"/>
      <c r="B73" s="19"/>
      <c r="C73" s="19"/>
      <c r="D73" s="19"/>
      <c r="E73" s="19"/>
      <c r="F73" s="19"/>
      <c r="G73" s="19"/>
      <c r="H73" s="19"/>
      <c r="I73" s="19"/>
      <c r="J73" s="19"/>
      <c r="K73" s="19"/>
      <c r="L73" s="19"/>
      <c r="M73" s="182"/>
      <c r="N73" s="182"/>
      <c r="O73" s="19"/>
      <c r="P73" s="19"/>
      <c r="Q73" s="19"/>
      <c r="R73" s="19"/>
      <c r="S73" s="19"/>
      <c r="T73" s="19"/>
      <c r="U73" s="19"/>
      <c r="V73" s="4"/>
      <c r="W73" s="4"/>
      <c r="X73" s="357"/>
    </row>
    <row r="74" customFormat="false" ht="15" hidden="false" customHeight="false" outlineLevel="0" collapsed="false">
      <c r="A74" s="38"/>
      <c r="B74" s="19" t="s">
        <v>1445</v>
      </c>
      <c r="C74" s="19"/>
      <c r="D74" s="19"/>
      <c r="E74" s="114" t="n">
        <f aca="false">E6-E7-E16</f>
        <v>0</v>
      </c>
      <c r="F74" s="114" t="n">
        <f aca="false">F6-F7-F16</f>
        <v>0</v>
      </c>
      <c r="G74" s="114" t="n">
        <f aca="false">G6-G7-G16</f>
        <v>0</v>
      </c>
      <c r="H74" s="114" t="n">
        <f aca="false">H6-H7-H16</f>
        <v>100000000</v>
      </c>
      <c r="I74" s="114" t="n">
        <f aca="false">I6-I7-I16</f>
        <v>-1000000</v>
      </c>
      <c r="J74" s="114" t="n">
        <f aca="false">J6-J7-J16</f>
        <v>0</v>
      </c>
      <c r="K74" s="114" t="n">
        <f aca="false">K6-K7-K16</f>
        <v>0</v>
      </c>
      <c r="L74" s="114" t="n">
        <f aca="false">L6-L7-L16</f>
        <v>0</v>
      </c>
      <c r="M74" s="114" t="n">
        <f aca="false">M6-M7-M16</f>
        <v>0</v>
      </c>
      <c r="N74" s="114" t="n">
        <f aca="false">N6-N7-N16</f>
        <v>0</v>
      </c>
      <c r="O74" s="114" t="n">
        <f aca="false">O6-O7-O16</f>
        <v>0</v>
      </c>
      <c r="P74" s="114" t="n">
        <f aca="false">P6-P7-P16</f>
        <v>-1000000</v>
      </c>
      <c r="Q74" s="114" t="n">
        <f aca="false">Q6-Q7-Q16</f>
        <v>0</v>
      </c>
      <c r="R74" s="114" t="n">
        <f aca="false">R6-R7-R16</f>
        <v>0</v>
      </c>
      <c r="S74" s="114" t="n">
        <f aca="false">S6-S7-S16</f>
        <v>0</v>
      </c>
      <c r="T74" s="114" t="n">
        <f aca="false">T6-T7-T16</f>
        <v>0</v>
      </c>
      <c r="U74" s="114" t="n">
        <f aca="false">U6-U7-U16</f>
        <v>0</v>
      </c>
      <c r="V74" s="4"/>
      <c r="W74" s="4"/>
      <c r="X74" s="357"/>
    </row>
    <row r="75" customFormat="false" ht="15" hidden="false" customHeight="false" outlineLevel="0" collapsed="false">
      <c r="A75" s="38"/>
      <c r="B75" s="0" t="s">
        <v>130</v>
      </c>
      <c r="C75" s="19"/>
      <c r="D75" s="19"/>
      <c r="E75" s="114" t="n">
        <f aca="false">E7-E8-E19-E15-E23</f>
        <v>0</v>
      </c>
      <c r="F75" s="114" t="n">
        <f aca="false">F7-F8-F19-F15-F23</f>
        <v>0</v>
      </c>
      <c r="G75" s="114" t="n">
        <f aca="false">G7-G8-G19-G15-G23</f>
        <v>0</v>
      </c>
      <c r="H75" s="114" t="n">
        <f aca="false">H7-H8-H19-H15-H23</f>
        <v>99999999.9999981</v>
      </c>
      <c r="I75" s="114" t="n">
        <f aca="false">I7-I8-I19-I15</f>
        <v>0</v>
      </c>
      <c r="J75" s="114" t="n">
        <f aca="false">J7-J8-J19-J15</f>
        <v>0</v>
      </c>
      <c r="K75" s="114" t="n">
        <f aca="false">K7-K8-K19-K15</f>
        <v>0</v>
      </c>
      <c r="L75" s="114" t="n">
        <f aca="false">L7-L8-L19-L15</f>
        <v>0</v>
      </c>
      <c r="M75" s="114" t="n">
        <f aca="false">M7-M8-M19-M15</f>
        <v>0</v>
      </c>
      <c r="N75" s="114" t="n">
        <f aca="false">N7-N8-N19-N15</f>
        <v>0</v>
      </c>
      <c r="O75" s="114" t="n">
        <f aca="false">O7-O8-O19-O15</f>
        <v>0</v>
      </c>
      <c r="P75" s="114" t="n">
        <f aca="false">P7-P8-P19-P15</f>
        <v>0</v>
      </c>
      <c r="Q75" s="114" t="n">
        <f aca="false">Q7-Q8-Q19-Q15</f>
        <v>0</v>
      </c>
      <c r="R75" s="114" t="n">
        <f aca="false">R7-R8-R19-R15</f>
        <v>0</v>
      </c>
      <c r="S75" s="114" t="n">
        <f aca="false">S7-S8-S19-S15</f>
        <v>0</v>
      </c>
      <c r="T75" s="114" t="n">
        <f aca="false">T7-T8-T19-T15</f>
        <v>0</v>
      </c>
      <c r="U75" s="114" t="n">
        <f aca="false">U7-U8-U19</f>
        <v>0</v>
      </c>
      <c r="V75" s="4"/>
      <c r="W75" s="4"/>
      <c r="X75" s="357"/>
    </row>
    <row r="76" customFormat="false" ht="17.25" hidden="false" customHeight="true" outlineLevel="0" collapsed="false">
      <c r="A76" s="38"/>
      <c r="B76" s="0" t="s">
        <v>131</v>
      </c>
      <c r="C76" s="19"/>
      <c r="D76" s="19"/>
      <c r="E76" s="114" t="n">
        <f aca="false">E8-E9-E12-E13-E14</f>
        <v>0</v>
      </c>
      <c r="F76" s="114" t="n">
        <f aca="false">F8-F9-F12-F13-F14</f>
        <v>100000000</v>
      </c>
      <c r="G76" s="114" t="n">
        <f aca="false">G8-G9-G12-G13-G14</f>
        <v>0</v>
      </c>
      <c r="H76" s="114" t="n">
        <f aca="false">H8-H9-H12-H13-H14</f>
        <v>0</v>
      </c>
      <c r="I76" s="114" t="n">
        <f aca="false">I8-I9-I12-I13-I14</f>
        <v>0</v>
      </c>
      <c r="J76" s="114" t="n">
        <f aca="false">J8-J9-J12-J13-J14</f>
        <v>0</v>
      </c>
      <c r="K76" s="114" t="n">
        <f aca="false">K8-K9-K12-K13-K14</f>
        <v>-1000000</v>
      </c>
      <c r="L76" s="114" t="n">
        <f aca="false">L8-L9-L12-L13-L14</f>
        <v>0</v>
      </c>
      <c r="M76" s="114" t="n">
        <f aca="false">M8-M9-M12-M13-M14</f>
        <v>0</v>
      </c>
      <c r="N76" s="114" t="n">
        <f aca="false">N8-N9-N12-N13-N14</f>
        <v>1000000</v>
      </c>
      <c r="O76" s="114" t="n">
        <f aca="false">O8-O9-O12-O13-O14</f>
        <v>0</v>
      </c>
      <c r="P76" s="114" t="n">
        <f aca="false">P8-P9-P12-P13-P14</f>
        <v>1000000</v>
      </c>
      <c r="Q76" s="114" t="n">
        <f aca="false">Q8-Q9-Q12-Q13-Q14</f>
        <v>-1000000</v>
      </c>
      <c r="R76" s="114" t="n">
        <f aca="false">R8-R9-R12-R13-R14</f>
        <v>0</v>
      </c>
      <c r="S76" s="114" t="n">
        <f aca="false">S8-S9-S12-S13-S14</f>
        <v>-1000000</v>
      </c>
      <c r="T76" s="114" t="n">
        <f aca="false">T8-T9-T12-T13-T14</f>
        <v>2000000</v>
      </c>
      <c r="U76" s="114" t="n">
        <f aca="false">U8-U9-U12-U13-U14</f>
        <v>-1000000</v>
      </c>
      <c r="V76" s="4"/>
      <c r="W76" s="4"/>
      <c r="X76" s="357"/>
    </row>
    <row r="77" customFormat="false" ht="17.25" hidden="false" customHeight="true" outlineLevel="0" collapsed="false">
      <c r="A77" s="38"/>
      <c r="B77" s="19" t="s">
        <v>1446</v>
      </c>
      <c r="C77" s="19"/>
      <c r="D77" s="19"/>
      <c r="E77" s="117" t="n">
        <f aca="false">E9-E10-E11</f>
        <v>4800000000</v>
      </c>
      <c r="F77" s="117" t="n">
        <f aca="false">F9-F10-F11</f>
        <v>5100000000</v>
      </c>
      <c r="G77" s="117" t="n">
        <f aca="false">G9-G10-G11</f>
        <v>5300000000</v>
      </c>
      <c r="H77" s="117" t="n">
        <f aca="false">H9-H10-H11</f>
        <v>5400000000</v>
      </c>
      <c r="I77" s="117" t="n">
        <f aca="false">I9-I10-I11</f>
        <v>5822000000</v>
      </c>
      <c r="J77" s="117" t="n">
        <f aca="false">J9-J10-J11</f>
        <v>6952000000</v>
      </c>
      <c r="K77" s="117" t="n">
        <f aca="false">K9-K10-K11</f>
        <v>7656000000</v>
      </c>
      <c r="L77" s="114" t="n">
        <f aca="false">L9-L10-L11</f>
        <v>0</v>
      </c>
      <c r="M77" s="117" t="n">
        <f aca="false">M9-M10-M11</f>
        <v>8059000000</v>
      </c>
      <c r="N77" s="117" t="n">
        <f aca="false">N9-N10-N11</f>
        <v>7865000000</v>
      </c>
      <c r="O77" s="117" t="n">
        <f aca="false">O9-O10-O11</f>
        <v>8678000000</v>
      </c>
      <c r="P77" s="117" t="n">
        <f aca="false">P9-P10-P11</f>
        <v>8626000000</v>
      </c>
      <c r="Q77" s="117" t="n">
        <f aca="false">Q9-Q10-Q11</f>
        <v>8541000000</v>
      </c>
      <c r="R77" s="117" t="n">
        <f aca="false">R9-R10-R11</f>
        <v>8998000000</v>
      </c>
      <c r="S77" s="117" t="n">
        <f aca="false">S9-S10-S11</f>
        <v>9590000000</v>
      </c>
      <c r="T77" s="117" t="n">
        <f aca="false">T9-T10-T11</f>
        <v>10273000000</v>
      </c>
      <c r="U77" s="117" t="n">
        <f aca="false">U9-U10-U11</f>
        <v>11000000000</v>
      </c>
      <c r="V77" s="4"/>
      <c r="W77" s="4"/>
      <c r="X77" s="357"/>
    </row>
    <row r="78" customFormat="false" ht="17.25" hidden="false" customHeight="true" outlineLevel="0" collapsed="false">
      <c r="A78" s="38"/>
      <c r="B78" s="19" t="s">
        <v>1447</v>
      </c>
      <c r="C78" s="19"/>
      <c r="D78" s="19"/>
      <c r="E78" s="145" t="n">
        <f aca="false">E19-E20-E21-E22</f>
        <v>0</v>
      </c>
      <c r="F78" s="145" t="n">
        <f aca="false">F19-F20-F21-F22</f>
        <v>100000000</v>
      </c>
      <c r="G78" s="145" t="n">
        <f aca="false">G19-G20-G21-G22</f>
        <v>-100000000</v>
      </c>
      <c r="H78" s="145" t="n">
        <f aca="false">H19-H20-H21-H22</f>
        <v>0</v>
      </c>
      <c r="I78" s="117" t="n">
        <f aca="false">I19-I20-I21-I22</f>
        <v>2375000000</v>
      </c>
      <c r="J78" s="117" t="n">
        <f aca="false">J19-J20-J21-J22</f>
        <v>2126000000</v>
      </c>
      <c r="K78" s="117" t="n">
        <f aca="false">K19-K20-K21-K22</f>
        <v>2843000000</v>
      </c>
      <c r="L78" s="117" t="n">
        <f aca="false">L19-L20-L21-L22</f>
        <v>3102000000</v>
      </c>
      <c r="M78" s="117" t="n">
        <f aca="false">M19-M20-M21-M22</f>
        <v>4014000000</v>
      </c>
      <c r="N78" s="117" t="n">
        <f aca="false">N19-N20-N21-N22</f>
        <v>3642000000</v>
      </c>
      <c r="O78" s="145" t="n">
        <f aca="false">O19-O20-O21-O22</f>
        <v>0</v>
      </c>
      <c r="P78" s="145" t="n">
        <f aca="false">P19-P20-P21-P22</f>
        <v>0</v>
      </c>
      <c r="Q78" s="145" t="n">
        <f aca="false">Q19-Q20-Q21-Q22</f>
        <v>0</v>
      </c>
      <c r="R78" s="145" t="n">
        <f aca="false">R19-R20-R21-R22</f>
        <v>0</v>
      </c>
      <c r="S78" s="145" t="n">
        <f aca="false">S19-S20-S21-S22</f>
        <v>0</v>
      </c>
      <c r="T78" s="145" t="n">
        <f aca="false">T19-T20-T21-T22</f>
        <v>0</v>
      </c>
      <c r="U78" s="145" t="n">
        <f aca="false">U19-U20-U21-U22</f>
        <v>0</v>
      </c>
      <c r="V78" s="4"/>
      <c r="W78" s="4"/>
      <c r="X78" s="357"/>
    </row>
    <row r="79" customFormat="false" ht="15" hidden="false" customHeight="false" outlineLevel="0" collapsed="false">
      <c r="A79" s="38"/>
      <c r="B79" s="0" t="s">
        <v>134</v>
      </c>
      <c r="C79" s="19"/>
      <c r="D79" s="19"/>
      <c r="E79" s="114" t="n">
        <f aca="false">E24-E25-E36-E39</f>
        <v>0</v>
      </c>
      <c r="F79" s="114" t="n">
        <f aca="false">F24-F25-F36-F39</f>
        <v>0</v>
      </c>
      <c r="G79" s="114" t="n">
        <f aca="false">G24-G25-G36-G39</f>
        <v>0</v>
      </c>
      <c r="H79" s="114" t="n">
        <f aca="false">H24-H25-H36-H39</f>
        <v>0</v>
      </c>
      <c r="I79" s="114" t="n">
        <f aca="false">I24-I25-I36-I39</f>
        <v>0</v>
      </c>
      <c r="J79" s="114" t="n">
        <f aca="false">J24-J25-J36-J39</f>
        <v>0</v>
      </c>
      <c r="K79" s="114" t="n">
        <f aca="false">K24-K25-K36-K39</f>
        <v>1000000</v>
      </c>
      <c r="L79" s="114" t="n">
        <f aca="false">L24-L25-L36-L39</f>
        <v>-1000000</v>
      </c>
      <c r="M79" s="114" t="n">
        <f aca="false">M24-M25-M36-M39</f>
        <v>0</v>
      </c>
      <c r="N79" s="114" t="n">
        <f aca="false">N24-N25-N36-N39</f>
        <v>0</v>
      </c>
      <c r="O79" s="114" t="n">
        <f aca="false">O24-O25-O36-O39</f>
        <v>0</v>
      </c>
      <c r="P79" s="114" t="n">
        <f aca="false">P24-P25-P36-P39</f>
        <v>0</v>
      </c>
      <c r="Q79" s="114" t="n">
        <f aca="false">Q24-Q25-Q36-Q39</f>
        <v>0</v>
      </c>
      <c r="R79" s="114" t="n">
        <f aca="false">R24-R25-R36-R39</f>
        <v>0</v>
      </c>
      <c r="S79" s="114" t="n">
        <f aca="false">S24-S25-S36-S39</f>
        <v>1000000</v>
      </c>
      <c r="T79" s="114" t="n">
        <f aca="false">T24-T25-T36-T39</f>
        <v>0</v>
      </c>
      <c r="U79" s="114" t="n">
        <f aca="false">U24-U25-U36-U39</f>
        <v>1000000</v>
      </c>
      <c r="V79" s="114"/>
      <c r="W79" s="4"/>
      <c r="X79" s="357"/>
    </row>
    <row r="80" customFormat="false" ht="15" hidden="false" customHeight="false" outlineLevel="0" collapsed="false">
      <c r="A80" s="38"/>
      <c r="B80" s="0" t="s">
        <v>1448</v>
      </c>
      <c r="C80" s="19"/>
      <c r="D80" s="19"/>
      <c r="E80" s="114" t="n">
        <f aca="false">E25-E26-E27-E28-E31-E34-E35</f>
        <v>0</v>
      </c>
      <c r="F80" s="114" t="n">
        <f aca="false">F25-F26-F27-F28-F31-F34-F35</f>
        <v>100000000</v>
      </c>
      <c r="G80" s="114" t="n">
        <f aca="false">G25-G26-G27-G28-G31-G34-G35</f>
        <v>-100000000.000002</v>
      </c>
      <c r="H80" s="114" t="n">
        <f aca="false">H25-H26-H27-H28-H31-H34-H35</f>
        <v>0</v>
      </c>
      <c r="I80" s="114" t="n">
        <f aca="false">I25-I26-I27-I28-I31-I34-I35</f>
        <v>0</v>
      </c>
      <c r="J80" s="114" t="n">
        <f aca="false">J25-J26-J27-J28-J31-J34-J35</f>
        <v>-1000000</v>
      </c>
      <c r="K80" s="114" t="n">
        <f aca="false">K25-K26-K27-K28-K31-K34-K35</f>
        <v>1000000</v>
      </c>
      <c r="L80" s="114" t="n">
        <f aca="false">L25-L26-L27-L28-L31-L34-L35</f>
        <v>1000000</v>
      </c>
      <c r="M80" s="114" t="n">
        <f aca="false">M25-M26-M27-M28-M31-M34-M35</f>
        <v>0</v>
      </c>
      <c r="N80" s="114" t="n">
        <f aca="false">N25-N26-N27-N28-N31-N34-N35</f>
        <v>-1000000</v>
      </c>
      <c r="O80" s="114" t="n">
        <f aca="false">O25-O26-O27-O28-O31-O34-O35</f>
        <v>0</v>
      </c>
      <c r="P80" s="114" t="n">
        <f aca="false">P25-P26-P27-P28-P31-P34-P35</f>
        <v>1000000</v>
      </c>
      <c r="Q80" s="114" t="n">
        <f aca="false">Q25-Q26-Q27-Q28-Q31-Q34-Q35</f>
        <v>1000000</v>
      </c>
      <c r="R80" s="114" t="n">
        <f aca="false">R25-R26-R27-R28-R31-R34-R35</f>
        <v>-1000000</v>
      </c>
      <c r="S80" s="114" t="n">
        <f aca="false">S25-S26-S27-S28-S31-S34-S35</f>
        <v>0</v>
      </c>
      <c r="T80" s="114" t="n">
        <f aca="false">T25-T26-T27-T28-T31-T34-T35</f>
        <v>-1000000</v>
      </c>
      <c r="U80" s="114" t="n">
        <f aca="false">U25-U26-U27-U28-U31-U34-U35</f>
        <v>0</v>
      </c>
      <c r="V80" s="4"/>
      <c r="W80" s="4"/>
      <c r="X80" s="357"/>
    </row>
    <row r="81" customFormat="false" ht="15" hidden="false" customHeight="false" outlineLevel="0" collapsed="false">
      <c r="A81" s="38"/>
      <c r="B81" s="0" t="s">
        <v>1449</v>
      </c>
      <c r="C81" s="19"/>
      <c r="D81" s="19"/>
      <c r="E81" s="114" t="n">
        <f aca="false">E28-E29-E30</f>
        <v>0</v>
      </c>
      <c r="F81" s="114" t="n">
        <f aca="false">F28-F29-F30</f>
        <v>0</v>
      </c>
      <c r="G81" s="114" t="n">
        <f aca="false">G28-G29-G30</f>
        <v>0</v>
      </c>
      <c r="H81" s="114" t="n">
        <f aca="false">H28-H29-H30</f>
        <v>0</v>
      </c>
      <c r="I81" s="114" t="n">
        <f aca="false">I28-I29-I30</f>
        <v>0</v>
      </c>
      <c r="J81" s="114" t="n">
        <f aca="false">J28-J29-J30</f>
        <v>0</v>
      </c>
      <c r="K81" s="114" t="n">
        <f aca="false">K28-K29-K30</f>
        <v>0</v>
      </c>
      <c r="L81" s="114" t="n">
        <f aca="false">L28-L29-L30</f>
        <v>0</v>
      </c>
      <c r="M81" s="114" t="n">
        <f aca="false">M28-M29-M30</f>
        <v>0</v>
      </c>
      <c r="N81" s="114" t="n">
        <f aca="false">N28-N29-N30</f>
        <v>0</v>
      </c>
      <c r="O81" s="117" t="n">
        <f aca="false">O28-O29-O30</f>
        <v>2277000000</v>
      </c>
      <c r="P81" s="117" t="n">
        <f aca="false">P28-P29-P30</f>
        <v>2866000000</v>
      </c>
      <c r="Q81" s="117" t="n">
        <f aca="false">Q28-Q29-Q30</f>
        <v>3404000000</v>
      </c>
      <c r="R81" s="117" t="n">
        <f aca="false">R28-R29-R30</f>
        <v>3601000000</v>
      </c>
      <c r="S81" s="117" t="n">
        <f aca="false">S28-S29-S30</f>
        <v>4086000000</v>
      </c>
      <c r="T81" s="117" t="n">
        <f aca="false">T28-T29-T30</f>
        <v>4848000000</v>
      </c>
      <c r="U81" s="117" t="n">
        <f aca="false">U28-U29-U30</f>
        <v>5593000000</v>
      </c>
      <c r="V81" s="4"/>
      <c r="W81" s="4"/>
      <c r="X81" s="357"/>
    </row>
    <row r="82" customFormat="false" ht="15" hidden="false" customHeight="false" outlineLevel="0" collapsed="false">
      <c r="A82" s="38"/>
      <c r="B82" s="0" t="s">
        <v>1450</v>
      </c>
      <c r="C82" s="19"/>
      <c r="D82" s="19"/>
      <c r="E82" s="117" t="n">
        <f aca="false">E31-E32-E33</f>
        <v>5700000000</v>
      </c>
      <c r="F82" s="117" t="n">
        <f aca="false">F31-F32-F33</f>
        <v>4900000000</v>
      </c>
      <c r="G82" s="117" t="n">
        <f aca="false">G31-G32-G33</f>
        <v>3000000000</v>
      </c>
      <c r="H82" s="117" t="n">
        <f aca="false">H31-H32-H33</f>
        <v>3000000000</v>
      </c>
      <c r="I82" s="114" t="n">
        <f aca="false">I31-I32-I33</f>
        <v>0</v>
      </c>
      <c r="J82" s="114" t="n">
        <f aca="false">J31-J32-J33</f>
        <v>0</v>
      </c>
      <c r="K82" s="114" t="n">
        <f aca="false">K31-K32-K33</f>
        <v>0</v>
      </c>
      <c r="L82" s="114" t="n">
        <f aca="false">L31-L32-L33</f>
        <v>0</v>
      </c>
      <c r="M82" s="117" t="n">
        <f aca="false">M31-M32-M33</f>
        <v>4874000000</v>
      </c>
      <c r="N82" s="117" t="n">
        <f aca="false">N31-N32-N33</f>
        <v>5140000000</v>
      </c>
      <c r="O82" s="114" t="n">
        <f aca="false">O31-O32-O33</f>
        <v>0</v>
      </c>
      <c r="P82" s="114" t="n">
        <f aca="false">P31-P32-P33</f>
        <v>0</v>
      </c>
      <c r="Q82" s="114" t="n">
        <f aca="false">Q31-Q32-Q33</f>
        <v>0</v>
      </c>
      <c r="R82" s="114" t="n">
        <f aca="false">R31-R32-R33</f>
        <v>0</v>
      </c>
      <c r="S82" s="114" t="n">
        <f aca="false">S31-S32-S33</f>
        <v>0</v>
      </c>
      <c r="T82" s="114" t="n">
        <f aca="false">T31-T32-T33</f>
        <v>0</v>
      </c>
      <c r="U82" s="114" t="n">
        <f aca="false">U31-U32-U33</f>
        <v>0</v>
      </c>
      <c r="V82" s="4"/>
      <c r="W82" s="4"/>
      <c r="X82" s="357"/>
    </row>
    <row r="83" customFormat="false" ht="15" hidden="false" customHeight="false" outlineLevel="0" collapsed="false">
      <c r="A83" s="38"/>
      <c r="B83" s="0" t="s">
        <v>822</v>
      </c>
      <c r="C83" s="19"/>
      <c r="D83" s="19"/>
      <c r="E83" s="145" t="n">
        <f aca="false">E36-E37-E38</f>
        <v>0</v>
      </c>
      <c r="F83" s="145" t="n">
        <f aca="false">F36-F37-F38</f>
        <v>100000000</v>
      </c>
      <c r="G83" s="145" t="n">
        <f aca="false">G36-G37-G38</f>
        <v>0</v>
      </c>
      <c r="H83" s="145" t="n">
        <f aca="false">H36-H37-H38</f>
        <v>0</v>
      </c>
      <c r="I83" s="145" t="n">
        <f aca="false">I36-I37-I38</f>
        <v>0</v>
      </c>
      <c r="J83" s="145" t="n">
        <f aca="false">J36-J37-J38</f>
        <v>0</v>
      </c>
      <c r="K83" s="145" t="n">
        <f aca="false">K36-K37-K38</f>
        <v>0</v>
      </c>
      <c r="L83" s="145" t="n">
        <f aca="false">L36-L37-L38</f>
        <v>1000000</v>
      </c>
      <c r="M83" s="117" t="n">
        <f aca="false">M36-M37-M38</f>
        <v>17823000000</v>
      </c>
      <c r="N83" s="117" t="n">
        <f aca="false">N36-N37-N38</f>
        <v>25926000000</v>
      </c>
      <c r="O83" s="117" t="n">
        <f aca="false">O36-O37-O38</f>
        <v>14912000000</v>
      </c>
      <c r="P83" s="117" t="n">
        <f aca="false">P36-P37-P38</f>
        <v>15952000000</v>
      </c>
      <c r="Q83" s="117" t="n">
        <f aca="false">Q36-Q37-Q38</f>
        <v>14269000000</v>
      </c>
      <c r="R83" s="117" t="n">
        <f aca="false">R36-R37-R38</f>
        <v>13509000000</v>
      </c>
      <c r="S83" s="117" t="n">
        <f aca="false">S36-S37-S38</f>
        <v>12450000000</v>
      </c>
      <c r="T83" s="117" t="n">
        <f aca="false">T36-T37-T38</f>
        <v>13091000000</v>
      </c>
      <c r="U83" s="117" t="n">
        <f aca="false">U36-U37-U38</f>
        <v>13590000000</v>
      </c>
      <c r="V83" s="4"/>
      <c r="W83" s="4"/>
      <c r="X83" s="357"/>
    </row>
    <row r="84" customFormat="false" ht="15" hidden="false" customHeight="false" outlineLevel="0" collapsed="false">
      <c r="A84" s="38"/>
      <c r="B84" s="0" t="s">
        <v>137</v>
      </c>
      <c r="C84" s="19"/>
      <c r="D84" s="19"/>
      <c r="E84" s="145" t="n">
        <f aca="false">E43-E44-E56-E65-E66</f>
        <v>100000000</v>
      </c>
      <c r="F84" s="145" t="n">
        <f aca="false">F43-F44-F56-F65-F66</f>
        <v>0</v>
      </c>
      <c r="G84" s="145" t="n">
        <f aca="false">G43-G44-G56-G65-G66</f>
        <v>0</v>
      </c>
      <c r="H84" s="145" t="n">
        <f aca="false">H43-H44-H56-H65-H66</f>
        <v>0</v>
      </c>
      <c r="I84" s="145" t="n">
        <f aca="false">I43-I44-I56-I65-I66</f>
        <v>-1000000</v>
      </c>
      <c r="J84" s="145" t="n">
        <f aca="false">J43-J44-J56-J65-J66</f>
        <v>0</v>
      </c>
      <c r="K84" s="145" t="n">
        <f aca="false">K43-K44-K56-K65-K66</f>
        <v>0</v>
      </c>
      <c r="L84" s="145" t="n">
        <f aca="false">L43-L44-L56-L65-L66</f>
        <v>0</v>
      </c>
      <c r="M84" s="145" t="n">
        <f aca="false">M43-M44-M56-M65-M66</f>
        <v>0</v>
      </c>
      <c r="N84" s="145" t="n">
        <f aca="false">N43-N44-N56-N65-N66</f>
        <v>-1000000</v>
      </c>
      <c r="O84" s="145" t="n">
        <f aca="false">O43-O44-O56-O65-O66</f>
        <v>0</v>
      </c>
      <c r="P84" s="145" t="n">
        <f aca="false">P43-P44-P56-P65-P66</f>
        <v>0</v>
      </c>
      <c r="Q84" s="145" t="n">
        <f aca="false">Q43-Q44-Q56-Q65-Q66</f>
        <v>0</v>
      </c>
      <c r="R84" s="145" t="n">
        <f aca="false">R43-R44-R56-R65-R66</f>
        <v>0</v>
      </c>
      <c r="S84" s="145" t="n">
        <f aca="false">S43-S44-S56-S65-S66</f>
        <v>0</v>
      </c>
      <c r="T84" s="145" t="n">
        <f aca="false">T43-T44-T56-T65-T66</f>
        <v>0</v>
      </c>
      <c r="U84" s="145" t="n">
        <f aca="false">U43-U44-U56-U65-U66</f>
        <v>0</v>
      </c>
      <c r="V84" s="4"/>
      <c r="W84" s="4"/>
      <c r="X84" s="357"/>
    </row>
    <row r="85" customFormat="false" ht="15" hidden="false" customHeight="false" outlineLevel="0" collapsed="false">
      <c r="A85" s="38"/>
      <c r="B85" s="0" t="s">
        <v>1451</v>
      </c>
      <c r="C85" s="19"/>
      <c r="D85" s="19"/>
      <c r="E85" s="114" t="n">
        <f aca="false">E44-E45-E51-E55</f>
        <v>0</v>
      </c>
      <c r="F85" s="114" t="n">
        <f aca="false">F44-F45-F51-F55</f>
        <v>0</v>
      </c>
      <c r="G85" s="114" t="n">
        <f aca="false">G44-G45-G51-G55</f>
        <v>0</v>
      </c>
      <c r="H85" s="114" t="n">
        <f aca="false">H44-H45-H51-H55</f>
        <v>0</v>
      </c>
      <c r="I85" s="114" t="n">
        <f aca="false">I44-I45-I51-I55</f>
        <v>0</v>
      </c>
      <c r="J85" s="114" t="n">
        <f aca="false">J44-J45-J51-J55</f>
        <v>0</v>
      </c>
      <c r="K85" s="114" t="n">
        <f aca="false">K44-K45-K51-K55</f>
        <v>0</v>
      </c>
      <c r="L85" s="114" t="n">
        <f aca="false">L44-L45-L51-L55</f>
        <v>0</v>
      </c>
      <c r="M85" s="114" t="n">
        <f aca="false">M44-M45-M51-M55</f>
        <v>0</v>
      </c>
      <c r="N85" s="114" t="n">
        <f aca="false">N44-N45-N51-N55</f>
        <v>0</v>
      </c>
      <c r="O85" s="117" t="n">
        <f aca="false">O44-O45-O51-O55</f>
        <v>8933000000</v>
      </c>
      <c r="P85" s="117" t="n">
        <f aca="false">P44-P45-P51-P55</f>
        <v>11511000000</v>
      </c>
      <c r="Q85" s="117" t="n">
        <f aca="false">Q44-Q45-Q51-Q55</f>
        <v>9723000000</v>
      </c>
      <c r="R85" s="117" t="n">
        <f aca="false">R44-R45-R51-R55</f>
        <v>9461000000</v>
      </c>
      <c r="S85" s="117" t="n">
        <f aca="false">S44-S45-S51-S55</f>
        <v>8221000000</v>
      </c>
      <c r="T85" s="117" t="n">
        <f aca="false">T44-T45-T51-T55</f>
        <v>6540000000</v>
      </c>
      <c r="U85" s="117" t="n">
        <f aca="false">U44-U45-U51-U55</f>
        <v>5205000000</v>
      </c>
      <c r="V85" s="4"/>
      <c r="W85" s="4"/>
      <c r="X85" s="357"/>
    </row>
    <row r="86" customFormat="false" ht="15.75" hidden="false" customHeight="true" outlineLevel="0" collapsed="false">
      <c r="A86" s="38"/>
      <c r="B86" s="0" t="s">
        <v>274</v>
      </c>
      <c r="C86" s="19"/>
      <c r="D86" s="19"/>
      <c r="E86" s="114" t="n">
        <f aca="false">E56-E58-E59-E60-E61-E62-E63-E64</f>
        <v>0</v>
      </c>
      <c r="F86" s="114" t="n">
        <f aca="false">F56-F58-F59-F60-F61-F62-F63-F64</f>
        <v>0</v>
      </c>
      <c r="G86" s="114" t="n">
        <f aca="false">G56-G58-G59-G60-G61-G62-G63-G64</f>
        <v>0</v>
      </c>
      <c r="H86" s="114" t="n">
        <f aca="false">H56-H58-H59-H60-H61-H62-H63-H64</f>
        <v>0</v>
      </c>
      <c r="I86" s="114" t="n">
        <f aca="false">I56-I58-I59-I60-I61-I62-I63-I64</f>
        <v>0</v>
      </c>
      <c r="J86" s="114" t="n">
        <f aca="false">J56-J58-J59-J60-J61-J62-J63-J64</f>
        <v>0</v>
      </c>
      <c r="K86" s="114" t="n">
        <f aca="false">K56-K58-K59-K60-K61-K62-K63-K64</f>
        <v>0</v>
      </c>
      <c r="L86" s="114" t="n">
        <f aca="false">L56-L58-L59-L60-L61-L62-L63-L64</f>
        <v>0</v>
      </c>
      <c r="M86" s="114" t="n">
        <f aca="false">M56-M58-M59-M60-M61-M62-M63-M64</f>
        <v>0</v>
      </c>
      <c r="N86" s="114" t="n">
        <f aca="false">N56-N58-N59-N60-N61-N62-N63-N64</f>
        <v>0</v>
      </c>
      <c r="O86" s="114" t="n">
        <f aca="false">O56-O58-O59-O60-O61-O62-O63-O64</f>
        <v>0</v>
      </c>
      <c r="P86" s="114" t="n">
        <f aca="false">P56-P58-P59-P60-P61-P62-P63-P64</f>
        <v>0</v>
      </c>
      <c r="Q86" s="114" t="n">
        <f aca="false">Q56-Q58-Q59-Q60-Q61-Q62-Q63-Q64</f>
        <v>0</v>
      </c>
      <c r="R86" s="114" t="n">
        <f aca="false">R56-R58-R59-R60-R61-R62-R63-R64</f>
        <v>0</v>
      </c>
      <c r="S86" s="114" t="n">
        <f aca="false">S56-S58-S59-S60-S61-S62-S63-S64</f>
        <v>0</v>
      </c>
      <c r="T86" s="114" t="n">
        <f aca="false">T56-T58-T59-T60-T61-T62-T63-T64</f>
        <v>0</v>
      </c>
      <c r="U86" s="114" t="n">
        <f aca="false">U56-U58-U59-U60-U61-U62-U63-U64</f>
        <v>0</v>
      </c>
      <c r="V86" s="4"/>
      <c r="W86" s="4"/>
      <c r="X86" s="357"/>
    </row>
    <row r="87" customFormat="false" ht="15" hidden="false" customHeight="false" outlineLevel="0" collapsed="false">
      <c r="A87" s="38"/>
      <c r="C87" s="19"/>
      <c r="D87" s="19"/>
      <c r="V87" s="4"/>
      <c r="W87" s="4"/>
      <c r="X87" s="357"/>
    </row>
    <row r="88" customFormat="false" ht="15" hidden="false" customHeight="false" outlineLevel="0" collapsed="false">
      <c r="A88" s="38"/>
      <c r="C88" s="19"/>
      <c r="D88" s="19"/>
      <c r="V88" s="4"/>
      <c r="W88" s="4"/>
      <c r="X88" s="357"/>
    </row>
    <row r="90" customFormat="false" ht="15" hidden="false" customHeight="false" outlineLevel="0" collapsed="false">
      <c r="B90" s="0" t="s">
        <v>586</v>
      </c>
      <c r="E90" s="0" t="n">
        <v>75848000000</v>
      </c>
      <c r="F90" s="0" t="n">
        <v>79597000000</v>
      </c>
      <c r="G90" s="0" t="n">
        <v>87090000000</v>
      </c>
      <c r="H90" s="0" t="n">
        <v>90811000000</v>
      </c>
      <c r="I90" s="0" t="n">
        <v>96690000000</v>
      </c>
      <c r="J90" s="0" t="n">
        <v>108722000000</v>
      </c>
      <c r="K90" s="0" t="n">
        <v>121974000000</v>
      </c>
      <c r="L90" s="0" t="n">
        <v>134698000000</v>
      </c>
      <c r="M90" s="0" t="n">
        <v>135879000000</v>
      </c>
      <c r="N90" s="0" t="n">
        <v>138569000000</v>
      </c>
      <c r="O90" s="0" t="n">
        <v>147924000000</v>
      </c>
      <c r="P90" s="0" t="n">
        <v>150605000000</v>
      </c>
      <c r="Q90" s="0" t="n">
        <v>154462000000</v>
      </c>
      <c r="R90" s="0" t="n">
        <v>159140000000</v>
      </c>
      <c r="S90" s="0" t="n">
        <v>167640000000</v>
      </c>
      <c r="T90" s="0" t="n">
        <v>178734000000</v>
      </c>
      <c r="U90" s="0" t="n">
        <v>190551000000</v>
      </c>
    </row>
    <row r="91" customFormat="false" ht="15" hidden="false" customHeight="false" outlineLevel="0" collapsed="false">
      <c r="B91" s="0" t="s">
        <v>130</v>
      </c>
      <c r="E91" s="0" t="n">
        <f aca="false">(E6/E90)*100</f>
        <v>24.9182575677671</v>
      </c>
      <c r="F91" s="0" t="n">
        <f aca="false">(F6/F90)*100</f>
        <v>28.8955613905047</v>
      </c>
      <c r="G91" s="0" t="n">
        <f aca="false">(G6/G90)*100</f>
        <v>25.146400275577</v>
      </c>
      <c r="H91" s="0" t="n">
        <f aca="false">(H6/H90)*100</f>
        <v>30.833269097356</v>
      </c>
      <c r="I91" s="0" t="n">
        <f aca="false">(I6/I90)*100</f>
        <v>27.6957286172303</v>
      </c>
      <c r="J91" s="0" t="n">
        <f aca="false">(J6/J90)*100</f>
        <v>28.5535586173911</v>
      </c>
      <c r="K91" s="0" t="n">
        <f aca="false">(K6/K90)*100</f>
        <v>28.8020397789693</v>
      </c>
      <c r="L91" s="0" t="n">
        <f aca="false">(L6/L90)*100</f>
        <v>29.0924883814162</v>
      </c>
      <c r="M91" s="0" t="n">
        <f aca="false">(M6/M90)*100</f>
        <v>26.8915726491952</v>
      </c>
      <c r="N91" s="0" t="n">
        <f aca="false">(N6/N90)*100</f>
        <v>27.9247162063665</v>
      </c>
      <c r="O91" s="0" t="n">
        <f aca="false">(O6/O90)*100</f>
        <v>25.632081339066</v>
      </c>
      <c r="P91" s="0" t="n">
        <f aca="false">(P6/P90)*100</f>
        <v>23.272799707845</v>
      </c>
      <c r="Q91" s="0" t="n">
        <f aca="false">(Q6/Q90)*100</f>
        <v>24.1217904727376</v>
      </c>
      <c r="R91" s="0" t="n">
        <f aca="false">(R6/R90)*100</f>
        <v>26.6306396883247</v>
      </c>
      <c r="S91" s="0" t="n">
        <f aca="false">(S6/S90)*100</f>
        <v>25.9639704127893</v>
      </c>
      <c r="T91" s="0" t="n">
        <f aca="false">(T6/T90)*100</f>
        <v>26.396768382065</v>
      </c>
      <c r="U91" s="0" t="n">
        <f aca="false">(U6/U90)*100</f>
        <v>26.723029530152</v>
      </c>
    </row>
    <row r="92" customFormat="false" ht="15" hidden="false" customHeight="false" outlineLevel="0" collapsed="false">
      <c r="B92" s="0" t="s">
        <v>134</v>
      </c>
      <c r="E92" s="0" t="n">
        <f aca="false">(E24/E90)*100</f>
        <v>29.1372218120451</v>
      </c>
      <c r="F92" s="0" t="n">
        <f aca="false">(F24/F90)*100</f>
        <v>31.5338517783334</v>
      </c>
      <c r="G92" s="0" t="n">
        <f aca="false">(G24/G90)*100</f>
        <v>28.3614651509932</v>
      </c>
      <c r="H92" s="0" t="n">
        <f aca="false">(H24/H90)*100</f>
        <v>34.4671900981159</v>
      </c>
      <c r="I92" s="0" t="n">
        <f aca="false">(I24/I90)*100</f>
        <v>33.5474195883752</v>
      </c>
      <c r="J92" s="0" t="n">
        <f aca="false">(J24/J90)*100</f>
        <v>33.3437574731885</v>
      </c>
      <c r="K92" s="0" t="n">
        <f aca="false">(K24/K90)*100</f>
        <v>29.5030088379491</v>
      </c>
      <c r="L92" s="0" t="n">
        <f aca="false">(L24/L90)*100</f>
        <v>30.2268779046459</v>
      </c>
      <c r="M92" s="0" t="n">
        <f aca="false">(M24/M90)*100</f>
        <v>32.7445742167664</v>
      </c>
      <c r="N92" s="0" t="n">
        <f aca="false">(N24/N90)*100</f>
        <v>38.5122213482092</v>
      </c>
      <c r="O92" s="0" t="n">
        <f aca="false">(O24/O90)*100</f>
        <v>33.5645331386388</v>
      </c>
      <c r="P92" s="0" t="n">
        <f aca="false">(P24/P90)*100</f>
        <v>33.2777796221905</v>
      </c>
      <c r="Q92" s="0" t="n">
        <f aca="false">(Q24/Q90)*100</f>
        <v>32.0266473307351</v>
      </c>
      <c r="R92" s="0" t="n">
        <f aca="false">(R24/R90)*100</f>
        <v>34.3552846550207</v>
      </c>
      <c r="S92" s="0" t="n">
        <f aca="false">(S24/S90)*100</f>
        <v>32.749343832021</v>
      </c>
      <c r="T92" s="0" t="n">
        <f aca="false">(T24/T90)*100</f>
        <v>32.3861156802847</v>
      </c>
      <c r="U92" s="0" t="n">
        <f aca="false">(U24/U90)*100</f>
        <v>31.547459735189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C8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0.2397959183673"/>
    <col collapsed="false" hidden="false" max="2" min="2" style="0" width="61.9591836734694"/>
    <col collapsed="false" hidden="false" max="3" min="3" style="0" width="40.5"/>
    <col collapsed="false" hidden="false" max="4" min="4" style="0" width="18.6275510204082"/>
    <col collapsed="false" hidden="false" max="5" min="5" style="0" width="22.9489795918367"/>
    <col collapsed="false" hidden="false" max="6" min="6" style="0" width="32.3979591836735"/>
    <col collapsed="false" hidden="false" max="15" min="7" style="0" width="21.734693877551"/>
    <col collapsed="false" hidden="false" max="16" min="16" style="0" width="31.3163265306122"/>
    <col collapsed="false" hidden="false" max="17" min="17" style="0" width="32.3979591836735"/>
    <col collapsed="false" hidden="false" max="18" min="18" style="0" width="21.734693877551"/>
    <col collapsed="false" hidden="false" max="19" min="19" style="0" width="32.3979591836735"/>
    <col collapsed="false" hidden="false" max="20" min="20" style="0" width="16.0663265306122"/>
    <col collapsed="false" hidden="false" max="1025" min="21" style="0" width="8.50510204081633"/>
  </cols>
  <sheetData>
    <row r="1" customFormat="false" ht="15" hidden="false" customHeight="false" outlineLevel="0" collapsed="false">
      <c r="A1" s="1" t="s">
        <v>1452</v>
      </c>
      <c r="B1" s="2" t="s">
        <v>1453</v>
      </c>
      <c r="C1" s="2"/>
      <c r="D1" s="3"/>
      <c r="E1" s="3"/>
      <c r="F1" s="3"/>
      <c r="G1" s="3"/>
      <c r="H1" s="3"/>
      <c r="I1" s="3"/>
      <c r="J1" s="3"/>
      <c r="K1" s="3"/>
      <c r="L1" s="3"/>
      <c r="M1" s="3"/>
      <c r="N1" s="3"/>
      <c r="O1" s="4"/>
      <c r="P1" s="4"/>
      <c r="Q1" s="4"/>
      <c r="R1" s="5"/>
      <c r="S1" s="4"/>
      <c r="T1" s="4"/>
      <c r="U1" s="4"/>
      <c r="V1" s="4"/>
      <c r="W1" s="4"/>
      <c r="X1" s="4"/>
      <c r="Y1" s="6" t="str">
        <f aca="false">IF(A1&lt;0,A1,"")</f>
        <v/>
      </c>
      <c r="Z1" s="6" t="str">
        <f aca="false">IF(B1&lt;0,B1,"")</f>
        <v/>
      </c>
      <c r="AA1" s="6" t="str">
        <f aca="false">IF(C1&lt;0,C1,"")</f>
        <v/>
      </c>
      <c r="AB1" s="6" t="str">
        <f aca="false">IF(D1&lt;0,D1,"")</f>
        <v/>
      </c>
      <c r="AC1" s="6"/>
      <c r="AD1" s="6"/>
      <c r="AE1" s="6"/>
      <c r="AF1" s="6"/>
      <c r="AG1" s="6"/>
      <c r="AH1" s="6"/>
      <c r="AI1" s="6"/>
      <c r="AJ1" s="6"/>
      <c r="AK1" s="6"/>
      <c r="AL1" s="6"/>
      <c r="AM1" s="6"/>
      <c r="AN1" s="6"/>
      <c r="AO1" s="6"/>
      <c r="AP1" s="6"/>
      <c r="AQ1" s="6"/>
      <c r="AR1" s="6"/>
      <c r="AS1" s="6"/>
      <c r="AT1" s="6"/>
      <c r="AU1" s="6"/>
      <c r="AV1" s="6"/>
      <c r="AW1" s="6"/>
      <c r="AX1" s="6" t="str">
        <f aca="false">IF(Z1&lt;0,Z1,"")</f>
        <v/>
      </c>
      <c r="AY1" s="6" t="str">
        <f aca="false">IF(AA1&lt;0,AA1,"")</f>
        <v/>
      </c>
      <c r="AZ1" s="6" t="str">
        <f aca="false">IF(AB1&lt;0,AB1,"")</f>
        <v/>
      </c>
      <c r="BA1" s="6"/>
      <c r="BB1" s="6"/>
      <c r="BC1" s="6"/>
    </row>
    <row r="2" customFormat="false" ht="15" hidden="false" customHeight="false" outlineLevel="0" collapsed="false">
      <c r="B2" s="7" t="s">
        <v>1454</v>
      </c>
      <c r="C2" s="7"/>
      <c r="D2" s="4"/>
      <c r="E2" s="4"/>
      <c r="F2" s="4"/>
      <c r="G2" s="4"/>
      <c r="H2" s="4"/>
      <c r="I2" s="4"/>
      <c r="J2" s="4"/>
      <c r="K2" s="4"/>
      <c r="L2" s="4"/>
      <c r="M2" s="4"/>
      <c r="N2" s="4"/>
      <c r="O2" s="4"/>
      <c r="P2" s="4"/>
      <c r="Q2" s="4"/>
      <c r="R2" s="8"/>
      <c r="S2" s="9"/>
      <c r="T2" s="10"/>
      <c r="U2" s="4"/>
      <c r="V2" s="4"/>
      <c r="W2" s="4"/>
      <c r="X2" s="4"/>
      <c r="Y2" s="6" t="str">
        <f aca="false">IF(A2&lt;0,A2,"")</f>
        <v/>
      </c>
      <c r="Z2" s="6" t="str">
        <f aca="false">IF(B2&lt;0,B2,"")</f>
        <v/>
      </c>
      <c r="AA2" s="6" t="str">
        <f aca="false">IF(C2&lt;0,C2,"")</f>
        <v/>
      </c>
      <c r="AB2" s="6" t="str">
        <f aca="false">IF(D2&lt;0,D2,"")</f>
        <v/>
      </c>
      <c r="AC2" s="6"/>
      <c r="AD2" s="6"/>
      <c r="AE2" s="6"/>
      <c r="AF2" s="6"/>
      <c r="AG2" s="6"/>
      <c r="AH2" s="6"/>
      <c r="AI2" s="6"/>
      <c r="AJ2" s="6"/>
      <c r="AK2" s="6"/>
      <c r="AL2" s="6"/>
      <c r="AM2" s="6"/>
      <c r="AN2" s="6"/>
      <c r="AO2" s="6"/>
      <c r="AP2" s="6"/>
      <c r="AQ2" s="6"/>
      <c r="AR2" s="6"/>
      <c r="AS2" s="6"/>
      <c r="AT2" s="6"/>
      <c r="AU2" s="6"/>
      <c r="AV2" s="6"/>
      <c r="AW2" s="6"/>
      <c r="AX2" s="6" t="str">
        <f aca="false">IF(Z2&lt;0,Z2,"")</f>
        <v/>
      </c>
      <c r="AY2" s="6" t="str">
        <f aca="false">IF(AA2&lt;0,AA2,"")</f>
        <v/>
      </c>
      <c r="AZ2" s="6" t="str">
        <f aca="false">IF(AB2&lt;0,AB2,"")</f>
        <v/>
      </c>
      <c r="BA2" s="6"/>
      <c r="BB2" s="6"/>
      <c r="BC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t="str">
        <f aca="false">IF(A3&lt;0,A3,"")</f>
        <v/>
      </c>
      <c r="Z3" s="6" t="str">
        <f aca="false">IF(B3&lt;0,B3,"")</f>
        <v/>
      </c>
      <c r="AA3" s="6" t="str">
        <f aca="false">IF(C3&lt;0,C3,"")</f>
        <v/>
      </c>
      <c r="AB3" s="6" t="str">
        <f aca="false">IF(D3&lt;0,D3,"")</f>
        <v/>
      </c>
      <c r="AC3" s="6"/>
      <c r="AD3" s="6"/>
      <c r="AE3" s="6"/>
      <c r="AF3" s="6"/>
      <c r="AG3" s="6"/>
      <c r="AH3" s="6"/>
      <c r="AI3" s="6"/>
      <c r="AJ3" s="6"/>
      <c r="AK3" s="6"/>
      <c r="AL3" s="6"/>
      <c r="AM3" s="6"/>
      <c r="AN3" s="6"/>
      <c r="AO3" s="6"/>
      <c r="AP3" s="6"/>
      <c r="AQ3" s="6"/>
      <c r="AR3" s="6"/>
      <c r="AS3" s="6"/>
      <c r="AT3" s="6"/>
      <c r="AU3" s="6"/>
      <c r="AV3" s="6"/>
      <c r="AW3" s="6"/>
      <c r="AX3" s="6" t="str">
        <f aca="false">IF(Z3&lt;0,Z3,"")</f>
        <v/>
      </c>
      <c r="AY3" s="6" t="str">
        <f aca="false">IF(AA3&lt;0,AA3,"")</f>
        <v/>
      </c>
      <c r="AZ3" s="6" t="str">
        <f aca="false">IF(AB3&lt;0,AB3,"")</f>
        <v/>
      </c>
      <c r="BA3" s="6"/>
      <c r="BB3" s="6"/>
      <c r="BC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t="str">
        <f aca="false">IF(A4&lt;0,A4,"")</f>
        <v/>
      </c>
      <c r="Z4" s="6" t="str">
        <f aca="false">IF(B4&lt;0,B4,"")</f>
        <v/>
      </c>
      <c r="AA4" s="6" t="str">
        <f aca="false">IF(C4&lt;0,C4,"")</f>
        <v/>
      </c>
      <c r="AB4" s="6" t="str">
        <f aca="false">IF(D4&lt;0,D4,"")</f>
        <v/>
      </c>
      <c r="AC4" s="6"/>
      <c r="AD4" s="6"/>
      <c r="AE4" s="6"/>
      <c r="AF4" s="6"/>
      <c r="AG4" s="6"/>
      <c r="AH4" s="6"/>
      <c r="AI4" s="6"/>
      <c r="AJ4" s="6"/>
      <c r="AK4" s="6"/>
      <c r="AL4" s="6"/>
      <c r="AM4" s="6"/>
      <c r="AN4" s="6"/>
      <c r="AO4" s="6"/>
      <c r="AP4" s="6"/>
      <c r="AQ4" s="6"/>
      <c r="AR4" s="6"/>
      <c r="AS4" s="6"/>
      <c r="AT4" s="6"/>
      <c r="AU4" s="6"/>
      <c r="AV4" s="6"/>
      <c r="AW4" s="6"/>
      <c r="AX4" s="6" t="str">
        <f aca="false">IF(Z4&lt;0,Z4,"")</f>
        <v/>
      </c>
      <c r="AY4" s="6" t="str">
        <f aca="false">IF(AA4&lt;0,AA4,"")</f>
        <v/>
      </c>
      <c r="AZ4" s="6" t="str">
        <f aca="false">IF(AB4&lt;0,AB4,"")</f>
        <v/>
      </c>
      <c r="BA4" s="6"/>
      <c r="BB4" s="6"/>
      <c r="BC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5" t="s">
        <v>1272</v>
      </c>
      <c r="S5" s="4" t="s">
        <v>31</v>
      </c>
      <c r="T5" s="4" t="s">
        <v>31</v>
      </c>
      <c r="U5" s="4" t="s">
        <v>31</v>
      </c>
      <c r="V5" s="4" t="s">
        <v>31</v>
      </c>
      <c r="W5" s="4" t="s">
        <v>31</v>
      </c>
      <c r="X5" s="4" t="s">
        <v>31</v>
      </c>
      <c r="Y5" s="6" t="str">
        <f aca="false">IF(A5&lt;0,A5,"")</f>
        <v/>
      </c>
      <c r="Z5" s="6" t="str">
        <f aca="false">IF(B5&lt;0,B5,"")</f>
        <v/>
      </c>
      <c r="AA5" s="6" t="str">
        <f aca="false">IF(C5&lt;0,C5,"")</f>
        <v/>
      </c>
      <c r="AB5" s="6" t="str">
        <f aca="false">IF(D5&lt;0,D5,"")</f>
        <v/>
      </c>
      <c r="AC5" s="6"/>
      <c r="AD5" s="6"/>
      <c r="AE5" s="6"/>
      <c r="AF5" s="6"/>
      <c r="AG5" s="6"/>
      <c r="AH5" s="6"/>
      <c r="AI5" s="6"/>
      <c r="AJ5" s="6"/>
      <c r="AK5" s="6"/>
      <c r="AL5" s="6"/>
      <c r="AM5" s="6"/>
      <c r="AN5" s="6"/>
      <c r="AO5" s="6"/>
      <c r="AP5" s="6"/>
      <c r="AQ5" s="6"/>
      <c r="AR5" s="6"/>
      <c r="AS5" s="6"/>
      <c r="AT5" s="6"/>
      <c r="AU5" s="6"/>
      <c r="AV5" s="6"/>
      <c r="AW5" s="6"/>
      <c r="AX5" s="6" t="str">
        <f aca="false">IF(Z5&lt;0,Z5,"")</f>
        <v/>
      </c>
      <c r="AY5" s="6" t="str">
        <f aca="false">IF(AA5&lt;0,AA5,"")</f>
        <v/>
      </c>
      <c r="AZ5" s="6" t="str">
        <f aca="false">IF(AB5&lt;0,AB5,"")</f>
        <v/>
      </c>
      <c r="BA5" s="6"/>
      <c r="BB5" s="6"/>
      <c r="BC5" s="6"/>
    </row>
    <row r="6" s="13" customFormat="true" ht="15" hidden="false" customHeight="false" outlineLevel="0" collapsed="false">
      <c r="A6" s="323" t="s">
        <v>32</v>
      </c>
      <c r="B6" s="323" t="s">
        <v>33</v>
      </c>
      <c r="C6" s="13" t="s">
        <v>34</v>
      </c>
      <c r="D6" s="168"/>
      <c r="E6" s="84" t="n">
        <f aca="false">E7+E19</f>
        <v>87500000000</v>
      </c>
      <c r="F6" s="84" t="n">
        <f aca="false">F7+F19</f>
        <v>105900000000</v>
      </c>
      <c r="G6" s="84" t="n">
        <f aca="false">G7+G19</f>
        <v>63800000000</v>
      </c>
      <c r="H6" s="23" t="n">
        <v>78500000000</v>
      </c>
      <c r="I6" s="23" t="n">
        <v>88000000000</v>
      </c>
      <c r="J6" s="23" t="n">
        <v>176300000000</v>
      </c>
      <c r="K6" s="23" t="n">
        <v>117000000000</v>
      </c>
      <c r="L6" s="23" t="n">
        <v>134700000000</v>
      </c>
      <c r="M6" s="23" t="n">
        <v>150300000000</v>
      </c>
      <c r="N6" s="23" t="n">
        <v>168700000000</v>
      </c>
      <c r="O6" s="23" t="n">
        <v>138100000000</v>
      </c>
      <c r="P6" s="23" t="n">
        <v>181300000000</v>
      </c>
      <c r="Q6" s="23" t="n">
        <v>63800000000</v>
      </c>
      <c r="R6" s="23" t="n">
        <v>75300000000</v>
      </c>
      <c r="S6" s="23" t="n">
        <v>111900000000</v>
      </c>
      <c r="T6" s="168"/>
      <c r="U6" s="168"/>
      <c r="V6" s="168"/>
      <c r="W6" s="168"/>
      <c r="X6" s="168"/>
      <c r="Y6" s="6" t="str">
        <f aca="false">IF(A6&lt;0,A6,"")</f>
        <v/>
      </c>
      <c r="Z6" s="6" t="str">
        <f aca="false">IF(B6&lt;0,B6,"")</f>
        <v/>
      </c>
      <c r="AA6" s="6" t="str">
        <f aca="false">IF(C6&lt;0,C6,"")</f>
        <v/>
      </c>
      <c r="AB6" s="6" t="str">
        <f aca="false">IF(D6&lt;0,D6,"")</f>
        <v/>
      </c>
      <c r="AC6" s="6"/>
      <c r="AD6" s="6"/>
      <c r="AE6" s="6"/>
      <c r="AF6" s="6"/>
      <c r="AG6" s="6"/>
      <c r="AH6" s="6"/>
      <c r="AI6" s="6"/>
      <c r="AJ6" s="6"/>
      <c r="AK6" s="6"/>
      <c r="AL6" s="6"/>
      <c r="AM6" s="6"/>
      <c r="AN6" s="6"/>
      <c r="AO6" s="6"/>
      <c r="AP6" s="6"/>
      <c r="AQ6" s="6"/>
      <c r="AR6" s="6"/>
      <c r="AS6" s="6"/>
      <c r="AT6" s="6"/>
      <c r="AU6" s="6"/>
      <c r="AV6" s="6"/>
      <c r="AW6" s="6"/>
      <c r="AX6" s="6" t="str">
        <f aca="false">IF(Z6&lt;0,Z6,"")</f>
        <v/>
      </c>
      <c r="AY6" s="6" t="str">
        <f aca="false">IF(AA6&lt;0,AA6,"")</f>
        <v/>
      </c>
      <c r="AZ6" s="6" t="str">
        <f aca="false">IF(AB6&lt;0,AB6,"")</f>
        <v/>
      </c>
      <c r="BA6" s="6"/>
      <c r="BB6" s="6"/>
      <c r="BC6" s="6"/>
    </row>
    <row r="7" s="38" customFormat="true" ht="15" hidden="false" customHeight="false" outlineLevel="0" collapsed="false">
      <c r="A7" s="18" t="s">
        <v>35</v>
      </c>
      <c r="B7" s="107" t="s">
        <v>35</v>
      </c>
      <c r="C7" s="20" t="s">
        <v>37</v>
      </c>
      <c r="D7" s="19"/>
      <c r="E7" s="242" t="n">
        <v>63200000000</v>
      </c>
      <c r="F7" s="242" t="n">
        <v>78400000000</v>
      </c>
      <c r="G7" s="242" t="n">
        <v>53700000000</v>
      </c>
      <c r="H7" s="23" t="n">
        <v>55800000000</v>
      </c>
      <c r="I7" s="23" t="n">
        <v>58600000000</v>
      </c>
      <c r="J7" s="23" t="n">
        <v>73400000000</v>
      </c>
      <c r="K7" s="23" t="n">
        <v>83600000000</v>
      </c>
      <c r="L7" s="23" t="n">
        <v>92500000000</v>
      </c>
      <c r="M7" s="23" t="n">
        <v>100800000000</v>
      </c>
      <c r="N7" s="23" t="n">
        <v>114200000000</v>
      </c>
      <c r="O7" s="23" t="n">
        <v>111800000000</v>
      </c>
      <c r="P7" s="23" t="n">
        <v>127300000000</v>
      </c>
      <c r="Q7" s="23" t="n">
        <v>43200000000</v>
      </c>
      <c r="R7" s="23" t="n">
        <v>51900000000</v>
      </c>
      <c r="S7" s="23" t="n">
        <v>79600000000</v>
      </c>
      <c r="Y7" s="6" t="str">
        <f aca="false">IF(A7&lt;0,A7,"")</f>
        <v/>
      </c>
      <c r="Z7" s="6" t="str">
        <f aca="false">IF(B7&lt;0,B7,"")</f>
        <v/>
      </c>
      <c r="AA7" s="6" t="str">
        <f aca="false">IF(C7&lt;0,C7,"")</f>
        <v/>
      </c>
      <c r="AB7" s="6" t="str">
        <f aca="false">IF(D7&lt;0,D7,"")</f>
        <v/>
      </c>
      <c r="AC7" s="6"/>
      <c r="AD7" s="6"/>
      <c r="AE7" s="6"/>
      <c r="AF7" s="6"/>
      <c r="AG7" s="6"/>
      <c r="AH7" s="6"/>
      <c r="AI7" s="6"/>
      <c r="AJ7" s="6"/>
      <c r="AK7" s="6"/>
      <c r="AL7" s="6"/>
      <c r="AM7" s="6"/>
      <c r="AN7" s="6"/>
      <c r="AO7" s="6"/>
      <c r="AP7" s="6"/>
      <c r="AQ7" s="6"/>
      <c r="AR7" s="6"/>
      <c r="AS7" s="6"/>
      <c r="AT7" s="6"/>
      <c r="AU7" s="6"/>
      <c r="AV7" s="6"/>
      <c r="AW7" s="6"/>
      <c r="AX7" s="6" t="str">
        <f aca="false">IF(Z7&lt;0,Z7,"")</f>
        <v/>
      </c>
      <c r="AY7" s="6" t="str">
        <f aca="false">IF(AA7&lt;0,AA7,"")</f>
        <v/>
      </c>
      <c r="AZ7" s="6" t="str">
        <f aca="false">IF(AB7&lt;0,AB7,"")</f>
        <v/>
      </c>
      <c r="BA7" s="6"/>
      <c r="BB7" s="6"/>
      <c r="BC7" s="6"/>
    </row>
    <row r="8" customFormat="false" ht="15" hidden="false" customHeight="false" outlineLevel="0" collapsed="false">
      <c r="B8" s="107" t="s">
        <v>1455</v>
      </c>
      <c r="C8" s="19"/>
      <c r="D8" s="19"/>
      <c r="E8" s="28"/>
      <c r="F8" s="28"/>
      <c r="G8" s="28"/>
      <c r="H8" s="23" t="n">
        <v>55800000000</v>
      </c>
      <c r="I8" s="23" t="n">
        <v>58600000000</v>
      </c>
      <c r="J8" s="23" t="n">
        <v>73400000000</v>
      </c>
      <c r="K8" s="23" t="n">
        <v>83600000000</v>
      </c>
      <c r="L8" s="23" t="n">
        <v>92500000000</v>
      </c>
      <c r="M8" s="23" t="n">
        <v>100800000000</v>
      </c>
      <c r="N8" s="23" t="n">
        <v>114200000000</v>
      </c>
      <c r="O8" s="23" t="n">
        <v>111800000000</v>
      </c>
      <c r="P8" s="23" t="n">
        <v>127300000000</v>
      </c>
      <c r="Q8" s="23" t="n">
        <v>43200000000</v>
      </c>
      <c r="R8" s="23" t="n">
        <v>51900000000</v>
      </c>
      <c r="S8" s="23" t="n">
        <v>79600000000</v>
      </c>
      <c r="Y8" s="6" t="str">
        <f aca="false">IF(A8&lt;0,A8,"")</f>
        <v/>
      </c>
      <c r="Z8" s="6" t="str">
        <f aca="false">IF(B8&lt;0,B8,"")</f>
        <v/>
      </c>
      <c r="AA8" s="6" t="str">
        <f aca="false">IF(C8&lt;0,C8,"")</f>
        <v/>
      </c>
      <c r="AB8" s="6" t="str">
        <f aca="false">IF(D8&lt;0,D8,"")</f>
        <v/>
      </c>
      <c r="AC8" s="6"/>
      <c r="AD8" s="6"/>
      <c r="AE8" s="6"/>
      <c r="AF8" s="6"/>
      <c r="AG8" s="6"/>
      <c r="AH8" s="6"/>
      <c r="AI8" s="6"/>
      <c r="AJ8" s="6"/>
      <c r="AK8" s="6"/>
      <c r="AL8" s="6"/>
      <c r="AM8" s="6"/>
      <c r="AN8" s="6"/>
      <c r="AO8" s="6"/>
      <c r="AP8" s="6"/>
      <c r="AQ8" s="6"/>
      <c r="AR8" s="6"/>
      <c r="AS8" s="6"/>
      <c r="AT8" s="6"/>
      <c r="AU8" s="6"/>
      <c r="AV8" s="6"/>
      <c r="AW8" s="6"/>
      <c r="AX8" s="6" t="str">
        <f aca="false">IF(Z8&lt;0,Z8,"")</f>
        <v/>
      </c>
      <c r="AY8" s="6" t="str">
        <f aca="false">IF(AA8&lt;0,AA8,"")</f>
        <v/>
      </c>
      <c r="AZ8" s="6" t="str">
        <f aca="false">IF(AB8&lt;0,AB8,"")</f>
        <v/>
      </c>
      <c r="BA8" s="6"/>
      <c r="BB8" s="6"/>
      <c r="BC8" s="6"/>
    </row>
    <row r="9" customFormat="false" ht="15" hidden="false" customHeight="false" outlineLevel="0" collapsed="false">
      <c r="A9" s="26" t="s">
        <v>38</v>
      </c>
      <c r="B9" s="107" t="s">
        <v>441</v>
      </c>
      <c r="C9" s="20" t="s">
        <v>40</v>
      </c>
      <c r="E9" s="242" t="n">
        <v>51800000000</v>
      </c>
      <c r="F9" s="242" t="n">
        <v>61400000000</v>
      </c>
      <c r="G9" s="242" t="n">
        <v>45300000000</v>
      </c>
      <c r="H9" s="23" t="n">
        <v>48300000000</v>
      </c>
      <c r="I9" s="23" t="n">
        <v>50600000000</v>
      </c>
      <c r="J9" s="23" t="n">
        <v>60400000000</v>
      </c>
      <c r="K9" s="23" t="n">
        <v>59500000000</v>
      </c>
      <c r="L9" s="23" t="n">
        <v>70700000000</v>
      </c>
      <c r="M9" s="23" t="n">
        <v>81100000000</v>
      </c>
      <c r="N9" s="23" t="n">
        <v>91900000000</v>
      </c>
      <c r="O9" s="23" t="n">
        <v>87100000000</v>
      </c>
      <c r="P9" s="23" t="n">
        <v>109300000000</v>
      </c>
      <c r="Q9" s="23" t="n">
        <v>39800000000</v>
      </c>
      <c r="R9" s="23" t="n">
        <v>43900000000</v>
      </c>
      <c r="S9" s="23" t="n">
        <v>61700000000</v>
      </c>
      <c r="Y9" s="6" t="str">
        <f aca="false">IF(A9&lt;0,A9,"")</f>
        <v/>
      </c>
      <c r="Z9" s="6" t="str">
        <f aca="false">IF(B9&lt;0,B9,"")</f>
        <v/>
      </c>
      <c r="AA9" s="6" t="str">
        <f aca="false">IF(C9&lt;0,C9,"")</f>
        <v/>
      </c>
      <c r="AB9" s="6" t="str">
        <f aca="false">IF(D9&lt;0,D9,"")</f>
        <v/>
      </c>
      <c r="AC9" s="6"/>
      <c r="AD9" s="6"/>
      <c r="AE9" s="6"/>
      <c r="AF9" s="6"/>
      <c r="AG9" s="6"/>
      <c r="AH9" s="6"/>
      <c r="AI9" s="6"/>
      <c r="AJ9" s="6"/>
      <c r="AK9" s="6"/>
      <c r="AL9" s="6"/>
      <c r="AM9" s="6"/>
      <c r="AN9" s="6"/>
      <c r="AO9" s="6"/>
      <c r="AP9" s="6"/>
      <c r="AQ9" s="6"/>
      <c r="AR9" s="6"/>
      <c r="AS9" s="6"/>
      <c r="AT9" s="6"/>
      <c r="AU9" s="6"/>
      <c r="AV9" s="6"/>
      <c r="AW9" s="6"/>
      <c r="AX9" s="6" t="str">
        <f aca="false">IF(Z9&lt;0,Z9,"")</f>
        <v/>
      </c>
      <c r="AY9" s="6" t="str">
        <f aca="false">IF(AA9&lt;0,AA9,"")</f>
        <v/>
      </c>
      <c r="AZ9" s="6" t="str">
        <f aca="false">IF(AB9&lt;0,AB9,"")</f>
        <v/>
      </c>
      <c r="BA9" s="6"/>
      <c r="BB9" s="6"/>
      <c r="BC9" s="6"/>
    </row>
    <row r="10" customFormat="false" ht="15" hidden="false" customHeight="false" outlineLevel="0" collapsed="false">
      <c r="A10" s="27" t="s">
        <v>1456</v>
      </c>
      <c r="B10" s="134" t="s">
        <v>1457</v>
      </c>
      <c r="C10" s="0" t="s">
        <v>43</v>
      </c>
      <c r="E10" s="242" t="n">
        <v>15200000000</v>
      </c>
      <c r="F10" s="242" t="n">
        <v>17200000000</v>
      </c>
      <c r="G10" s="242" t="n">
        <v>14000000000</v>
      </c>
      <c r="H10" s="23" t="n">
        <v>15600000000</v>
      </c>
      <c r="I10" s="23" t="n">
        <v>14700000000</v>
      </c>
      <c r="J10" s="23" t="n">
        <v>17500000000</v>
      </c>
      <c r="K10" s="23" t="n">
        <v>14400000000</v>
      </c>
      <c r="L10" s="23" t="n">
        <v>14600000000</v>
      </c>
      <c r="M10" s="23" t="n">
        <v>18400000000</v>
      </c>
      <c r="N10" s="23" t="n">
        <v>17800000000</v>
      </c>
      <c r="O10" s="23" t="n">
        <v>18800000000</v>
      </c>
      <c r="P10" s="23" t="n">
        <v>21100000000</v>
      </c>
      <c r="Q10" s="23" t="n">
        <v>7200000000</v>
      </c>
      <c r="R10" s="23" t="n">
        <v>9200000000</v>
      </c>
      <c r="S10" s="23" t="n">
        <v>12400000000</v>
      </c>
      <c r="Y10" s="6" t="str">
        <f aca="false">IF(A10&lt;0,A10,"")</f>
        <v/>
      </c>
      <c r="Z10" s="6" t="str">
        <f aca="false">IF(B10&lt;0,B10,"")</f>
        <v/>
      </c>
      <c r="AA10" s="6" t="str">
        <f aca="false">IF(C10&lt;0,C10,"")</f>
        <v/>
      </c>
      <c r="AB10" s="6" t="str">
        <f aca="false">IF(D10&lt;0,D10,"")</f>
        <v/>
      </c>
      <c r="AC10" s="6"/>
      <c r="AD10" s="6"/>
      <c r="AE10" s="6"/>
      <c r="AF10" s="6"/>
      <c r="AG10" s="6"/>
      <c r="AH10" s="6"/>
      <c r="AI10" s="6"/>
      <c r="AJ10" s="6"/>
      <c r="AK10" s="6"/>
      <c r="AL10" s="6"/>
      <c r="AM10" s="6"/>
      <c r="AN10" s="6"/>
      <c r="AO10" s="6"/>
      <c r="AP10" s="6"/>
      <c r="AQ10" s="6"/>
      <c r="AR10" s="6"/>
      <c r="AS10" s="6"/>
      <c r="AT10" s="6"/>
      <c r="AU10" s="6"/>
      <c r="AV10" s="6"/>
      <c r="AW10" s="6"/>
      <c r="AX10" s="6" t="str">
        <f aca="false">IF(Z10&lt;0,Z10,"")</f>
        <v/>
      </c>
      <c r="AY10" s="6" t="str">
        <f aca="false">IF(AA10&lt;0,AA10,"")</f>
        <v/>
      </c>
      <c r="AZ10" s="6" t="str">
        <f aca="false">IF(AB10&lt;0,AB10,"")</f>
        <v/>
      </c>
      <c r="BA10" s="6"/>
      <c r="BB10" s="6"/>
      <c r="BC10" s="6"/>
    </row>
    <row r="11" customFormat="false" ht="15" hidden="false" customHeight="false" outlineLevel="0" collapsed="false">
      <c r="A11" s="27" t="s">
        <v>46</v>
      </c>
      <c r="B11" s="359" t="s">
        <v>1389</v>
      </c>
      <c r="C11" s="0" t="s">
        <v>43</v>
      </c>
      <c r="E11" s="242" t="n">
        <f aca="false">E12+E13</f>
        <v>36600000000</v>
      </c>
      <c r="F11" s="242" t="n">
        <f aca="false">F12+F13</f>
        <v>44200000000</v>
      </c>
      <c r="G11" s="242" t="n">
        <f aca="false">G12+G13</f>
        <v>31200000000</v>
      </c>
      <c r="H11" s="23" t="n">
        <v>32700000000</v>
      </c>
      <c r="I11" s="23" t="n">
        <v>35900000000</v>
      </c>
      <c r="J11" s="23" t="n">
        <v>42900000000</v>
      </c>
      <c r="K11" s="23" t="n">
        <v>45100000000</v>
      </c>
      <c r="L11" s="23" t="n">
        <v>56000000000</v>
      </c>
      <c r="M11" s="23" t="n">
        <v>62700000000</v>
      </c>
      <c r="N11" s="23" t="n">
        <v>74200000000</v>
      </c>
      <c r="O11" s="23" t="n">
        <v>68300000000</v>
      </c>
      <c r="P11" s="23" t="n">
        <v>88200000000</v>
      </c>
      <c r="Q11" s="23" t="n">
        <v>32600000000</v>
      </c>
      <c r="R11" s="23" t="n">
        <v>34600000000</v>
      </c>
      <c r="S11" s="23" t="n">
        <v>49300000000</v>
      </c>
      <c r="Y11" s="6" t="str">
        <f aca="false">IF(A11&lt;0,A11,"")</f>
        <v/>
      </c>
      <c r="Z11" s="6" t="str">
        <f aca="false">IF(B11&lt;0,B11,"")</f>
        <v/>
      </c>
      <c r="AA11" s="6" t="str">
        <f aca="false">IF(C11&lt;0,C11,"")</f>
        <v/>
      </c>
      <c r="AB11" s="6" t="str">
        <f aca="false">IF(D11&lt;0,D11,"")</f>
        <v/>
      </c>
      <c r="AC11" s="6"/>
      <c r="AD11" s="6"/>
      <c r="AE11" s="6"/>
      <c r="AF11" s="6"/>
      <c r="AG11" s="6"/>
      <c r="AH11" s="6"/>
      <c r="AI11" s="6"/>
      <c r="AJ11" s="6"/>
      <c r="AK11" s="6"/>
      <c r="AL11" s="6"/>
      <c r="AM11" s="6"/>
      <c r="AN11" s="6"/>
      <c r="AO11" s="6"/>
      <c r="AP11" s="6"/>
      <c r="AQ11" s="6"/>
      <c r="AR11" s="6"/>
      <c r="AS11" s="6"/>
      <c r="AT11" s="6"/>
      <c r="AU11" s="6"/>
      <c r="AV11" s="6"/>
      <c r="AW11" s="6"/>
      <c r="AX11" s="6" t="str">
        <f aca="false">IF(Z11&lt;0,Z11,"")</f>
        <v/>
      </c>
      <c r="AY11" s="6" t="str">
        <f aca="false">IF(AA11&lt;0,AA11,"")</f>
        <v/>
      </c>
      <c r="AZ11" s="6" t="str">
        <f aca="false">IF(AB11&lt;0,AB11,"")</f>
        <v/>
      </c>
      <c r="BA11" s="6"/>
      <c r="BB11" s="6"/>
      <c r="BC11" s="6"/>
    </row>
    <row r="12" customFormat="false" ht="15" hidden="false" customHeight="false" outlineLevel="0" collapsed="false">
      <c r="A12" s="27"/>
      <c r="B12" s="134" t="s">
        <v>1458</v>
      </c>
      <c r="E12" s="242" t="n">
        <v>24800000000</v>
      </c>
      <c r="F12" s="242" t="n">
        <v>33300000000</v>
      </c>
      <c r="G12" s="242" t="n">
        <v>20500000000</v>
      </c>
      <c r="H12" s="23" t="n">
        <v>32700000000</v>
      </c>
      <c r="I12" s="23" t="n">
        <v>35900000000</v>
      </c>
      <c r="J12" s="23" t="n">
        <v>42900000000</v>
      </c>
      <c r="K12" s="23" t="n">
        <v>45100000000</v>
      </c>
      <c r="L12" s="23" t="n">
        <v>56000000000</v>
      </c>
      <c r="M12" s="23" t="n">
        <v>62700000000</v>
      </c>
      <c r="N12" s="23" t="n">
        <v>74200000000</v>
      </c>
      <c r="O12" s="23" t="n">
        <v>68300000000</v>
      </c>
      <c r="P12" s="23" t="n">
        <v>88200000000</v>
      </c>
      <c r="Q12" s="23" t="n">
        <v>32600000000</v>
      </c>
      <c r="R12" s="23" t="n">
        <v>34600000000</v>
      </c>
      <c r="S12" s="23" t="n">
        <v>49300000000</v>
      </c>
      <c r="Y12" s="6" t="str">
        <f aca="false">IF(A12&lt;0,A12,"")</f>
        <v/>
      </c>
      <c r="Z12" s="6" t="str">
        <f aca="false">IF(B12&lt;0,B12,"")</f>
        <v/>
      </c>
      <c r="AA12" s="6" t="str">
        <f aca="false">IF(C12&lt;0,C12,"")</f>
        <v/>
      </c>
      <c r="AB12" s="6" t="str">
        <f aca="false">IF(D12&lt;0,D12,"")</f>
        <v/>
      </c>
      <c r="AC12" s="6"/>
      <c r="AD12" s="6"/>
      <c r="AE12" s="6"/>
      <c r="AF12" s="6"/>
      <c r="AG12" s="6"/>
      <c r="AH12" s="6"/>
      <c r="AI12" s="6"/>
      <c r="AJ12" s="6"/>
      <c r="AK12" s="6"/>
      <c r="AL12" s="6"/>
      <c r="AM12" s="6"/>
      <c r="AN12" s="6"/>
      <c r="AO12" s="6"/>
      <c r="AP12" s="6"/>
      <c r="AQ12" s="6"/>
      <c r="AR12" s="6"/>
      <c r="AS12" s="6"/>
      <c r="AT12" s="6"/>
      <c r="AU12" s="6"/>
      <c r="AV12" s="6"/>
      <c r="AW12" s="6"/>
      <c r="AX12" s="6" t="str">
        <f aca="false">IF(Z12&lt;0,Z12,"")</f>
        <v/>
      </c>
      <c r="AY12" s="6" t="str">
        <f aca="false">IF(AA12&lt;0,AA12,"")</f>
        <v/>
      </c>
      <c r="AZ12" s="6" t="str">
        <f aca="false">IF(AB12&lt;0,AB12,"")</f>
        <v/>
      </c>
      <c r="BA12" s="6"/>
      <c r="BB12" s="6"/>
      <c r="BC12" s="6"/>
    </row>
    <row r="13" customFormat="false" ht="15" hidden="false" customHeight="false" outlineLevel="0" collapsed="false">
      <c r="B13" s="156" t="s">
        <v>1459</v>
      </c>
      <c r="C13" s="19"/>
      <c r="E13" s="242" t="n">
        <v>11800000000</v>
      </c>
      <c r="F13" s="242" t="n">
        <v>10900000000</v>
      </c>
      <c r="G13" s="242" t="n">
        <v>10700000000</v>
      </c>
      <c r="H13" s="23" t="n">
        <v>10600000000</v>
      </c>
      <c r="I13" s="23" t="n">
        <v>9500000000</v>
      </c>
      <c r="J13" s="23" t="n">
        <v>15300000000</v>
      </c>
      <c r="K13" s="23" t="n">
        <v>14500000000</v>
      </c>
      <c r="L13" s="23" t="n">
        <v>16500000000</v>
      </c>
      <c r="M13" s="23" t="n">
        <v>18200000000</v>
      </c>
      <c r="N13" s="23" t="n">
        <v>26900000000</v>
      </c>
      <c r="O13" s="23" t="n">
        <v>32400000000</v>
      </c>
      <c r="P13" s="23" t="n">
        <v>30500000000</v>
      </c>
      <c r="Q13" s="23" t="n">
        <v>8800000000</v>
      </c>
      <c r="R13" s="23" t="n">
        <v>11400000000</v>
      </c>
      <c r="S13" s="23" t="n">
        <v>16500000000</v>
      </c>
      <c r="Y13" s="6" t="str">
        <f aca="false">IF(A13&lt;0,A13,"")</f>
        <v/>
      </c>
      <c r="Z13" s="6" t="str">
        <f aca="false">IF(B13&lt;0,B13,"")</f>
        <v/>
      </c>
      <c r="AA13" s="6" t="str">
        <f aca="false">IF(C13&lt;0,C13,"")</f>
        <v/>
      </c>
      <c r="AB13" s="6" t="str">
        <f aca="false">IF(D13&lt;0,D13,"")</f>
        <v/>
      </c>
      <c r="AC13" s="6"/>
      <c r="AD13" s="6"/>
      <c r="AE13" s="6"/>
      <c r="AF13" s="6"/>
      <c r="AG13" s="6"/>
      <c r="AH13" s="6"/>
      <c r="AI13" s="6"/>
      <c r="AJ13" s="6"/>
      <c r="AK13" s="6"/>
      <c r="AL13" s="6"/>
      <c r="AM13" s="6"/>
      <c r="AN13" s="6"/>
      <c r="AO13" s="6"/>
      <c r="AP13" s="6"/>
      <c r="AQ13" s="6"/>
      <c r="AR13" s="6"/>
      <c r="AS13" s="6"/>
      <c r="AT13" s="6"/>
      <c r="AU13" s="6"/>
      <c r="AV13" s="6"/>
      <c r="AW13" s="6"/>
      <c r="AX13" s="6" t="str">
        <f aca="false">IF(Z13&lt;0,Z13,"")</f>
        <v/>
      </c>
      <c r="AY13" s="6" t="str">
        <f aca="false">IF(AA13&lt;0,AA13,"")</f>
        <v/>
      </c>
      <c r="AZ13" s="6" t="str">
        <f aca="false">IF(AB13&lt;0,AB13,"")</f>
        <v/>
      </c>
      <c r="BA13" s="6"/>
      <c r="BB13" s="6"/>
      <c r="BC13" s="6"/>
    </row>
    <row r="14" customFormat="false" ht="15" hidden="false" customHeight="false" outlineLevel="0" collapsed="false">
      <c r="B14" s="45" t="s">
        <v>1460</v>
      </c>
      <c r="C14" s="19"/>
      <c r="E14" s="242" t="n">
        <v>7000000000</v>
      </c>
      <c r="F14" s="242" t="n">
        <v>7600000000</v>
      </c>
      <c r="G14" s="242" t="n">
        <v>7700000000</v>
      </c>
      <c r="H14" s="23"/>
      <c r="I14" s="23"/>
      <c r="J14" s="23"/>
      <c r="K14" s="23"/>
      <c r="L14" s="23"/>
      <c r="M14" s="23"/>
      <c r="N14" s="23"/>
      <c r="O14" s="23"/>
      <c r="P14" s="23"/>
      <c r="Q14" s="23"/>
      <c r="R14" s="23"/>
      <c r="S14" s="23" t="n">
        <v>0</v>
      </c>
      <c r="Y14" s="6" t="str">
        <f aca="false">IF(A14&lt;0,A14,"")</f>
        <v/>
      </c>
      <c r="Z14" s="6" t="str">
        <f aca="false">IF(B14&lt;0,B14,"")</f>
        <v/>
      </c>
      <c r="AA14" s="6" t="str">
        <f aca="false">IF(C14&lt;0,C14,"")</f>
        <v/>
      </c>
      <c r="AB14" s="6" t="str">
        <f aca="false">IF(D14&lt;0,D14,"")</f>
        <v/>
      </c>
      <c r="AC14" s="6"/>
      <c r="AD14" s="6"/>
      <c r="AE14" s="6"/>
      <c r="AF14" s="6"/>
      <c r="AG14" s="6"/>
      <c r="AH14" s="6"/>
      <c r="AI14" s="6"/>
      <c r="AJ14" s="6"/>
      <c r="AK14" s="6"/>
      <c r="AL14" s="6"/>
      <c r="AM14" s="6"/>
      <c r="AN14" s="6"/>
      <c r="AO14" s="6"/>
      <c r="AP14" s="6"/>
      <c r="AQ14" s="6"/>
      <c r="AR14" s="6"/>
      <c r="AS14" s="6"/>
      <c r="AT14" s="6"/>
      <c r="AU14" s="6"/>
      <c r="AV14" s="6"/>
      <c r="AW14" s="6"/>
      <c r="AX14" s="6" t="str">
        <f aca="false">IF(Z14&lt;0,Z14,"")</f>
        <v/>
      </c>
      <c r="AY14" s="6" t="str">
        <f aca="false">IF(AA14&lt;0,AA14,"")</f>
        <v/>
      </c>
      <c r="AZ14" s="6" t="str">
        <f aca="false">IF(AB14&lt;0,AB14,"")</f>
        <v/>
      </c>
      <c r="BA14" s="6"/>
      <c r="BB14" s="6"/>
      <c r="BC14" s="6"/>
    </row>
    <row r="15" customFormat="false" ht="15" hidden="false" customHeight="false" outlineLevel="0" collapsed="false">
      <c r="A15" s="26" t="s">
        <v>50</v>
      </c>
      <c r="B15" s="107" t="s">
        <v>443</v>
      </c>
      <c r="C15" s="20" t="s">
        <v>40</v>
      </c>
      <c r="E15" s="242" t="n">
        <v>11400000000</v>
      </c>
      <c r="F15" s="242" t="n">
        <v>17000000000</v>
      </c>
      <c r="G15" s="242" t="n">
        <v>8400000000</v>
      </c>
      <c r="H15" s="23" t="n">
        <v>7500000000</v>
      </c>
      <c r="I15" s="23" t="n">
        <v>8000000000</v>
      </c>
      <c r="J15" s="23" t="n">
        <v>12900000000</v>
      </c>
      <c r="K15" s="23" t="n">
        <v>24100000000</v>
      </c>
      <c r="L15" s="23" t="n">
        <v>21800000000</v>
      </c>
      <c r="M15" s="23" t="n">
        <v>19800000000</v>
      </c>
      <c r="N15" s="23" t="n">
        <v>22300000000</v>
      </c>
      <c r="O15" s="23" t="n">
        <v>24700000000</v>
      </c>
      <c r="P15" s="23" t="n">
        <v>18000000000</v>
      </c>
      <c r="Q15" s="23" t="n">
        <v>3400000000</v>
      </c>
      <c r="R15" s="23" t="n">
        <v>8000000000</v>
      </c>
      <c r="S15" s="23" t="n">
        <v>17900000000</v>
      </c>
      <c r="Y15" s="6" t="str">
        <f aca="false">IF(A15&lt;0,A15,"")</f>
        <v/>
      </c>
      <c r="Z15" s="6" t="str">
        <f aca="false">IF(B15&lt;0,B15,"")</f>
        <v/>
      </c>
      <c r="AA15" s="6" t="str">
        <f aca="false">IF(C15&lt;0,C15,"")</f>
        <v/>
      </c>
      <c r="AB15" s="6" t="str">
        <f aca="false">IF(D15&lt;0,D15,"")</f>
        <v/>
      </c>
      <c r="AC15" s="6"/>
      <c r="AD15" s="6"/>
      <c r="AE15" s="6"/>
      <c r="AF15" s="6"/>
      <c r="AG15" s="6"/>
      <c r="AH15" s="6"/>
      <c r="AI15" s="6"/>
      <c r="AJ15" s="6"/>
      <c r="AK15" s="6"/>
      <c r="AL15" s="6"/>
      <c r="AM15" s="6"/>
      <c r="AN15" s="6"/>
      <c r="AO15" s="6"/>
      <c r="AP15" s="6"/>
      <c r="AQ15" s="6"/>
      <c r="AR15" s="6"/>
      <c r="AS15" s="6"/>
      <c r="AT15" s="6"/>
      <c r="AU15" s="6"/>
      <c r="AV15" s="6"/>
      <c r="AW15" s="6"/>
      <c r="AX15" s="6" t="str">
        <f aca="false">IF(Z15&lt;0,Z15,"")</f>
        <v/>
      </c>
      <c r="AY15" s="6" t="str">
        <f aca="false">IF(AA15&lt;0,AA15,"")</f>
        <v/>
      </c>
      <c r="AZ15" s="6" t="str">
        <f aca="false">IF(AB15&lt;0,AB15,"")</f>
        <v/>
      </c>
      <c r="BA15" s="6"/>
      <c r="BB15" s="6"/>
      <c r="BC15" s="6"/>
    </row>
    <row r="16" customFormat="false" ht="15" hidden="false" customHeight="false" outlineLevel="0" collapsed="false">
      <c r="A16" s="0" t="s">
        <v>1461</v>
      </c>
      <c r="B16" s="27" t="s">
        <v>1462</v>
      </c>
      <c r="C16" s="49" t="s">
        <v>182</v>
      </c>
      <c r="E16" s="242" t="n">
        <v>4400000000</v>
      </c>
      <c r="F16" s="242" t="n">
        <v>2800000000</v>
      </c>
      <c r="G16" s="242" t="n">
        <v>0</v>
      </c>
      <c r="H16" s="23"/>
      <c r="I16" s="23"/>
      <c r="J16" s="23"/>
      <c r="K16" s="23"/>
      <c r="L16" s="23"/>
      <c r="M16" s="23"/>
      <c r="N16" s="23"/>
      <c r="O16" s="23"/>
      <c r="P16" s="23"/>
      <c r="Q16" s="23"/>
      <c r="R16" s="23"/>
      <c r="S16" s="23" t="n">
        <v>0</v>
      </c>
      <c r="Y16" s="6" t="str">
        <f aca="false">IF(A16&lt;0,A16,"")</f>
        <v/>
      </c>
      <c r="Z16" s="6" t="str">
        <f aca="false">IF(B16&lt;0,B16,"")</f>
        <v/>
      </c>
      <c r="AA16" s="6" t="str">
        <f aca="false">IF(C16&lt;0,C16,"")</f>
        <v/>
      </c>
      <c r="AB16" s="6" t="str">
        <f aca="false">IF(D16&lt;0,D16,"")</f>
        <v/>
      </c>
      <c r="AC16" s="6"/>
      <c r="AD16" s="6"/>
      <c r="AE16" s="6"/>
      <c r="AF16" s="6"/>
      <c r="AG16" s="6"/>
      <c r="AH16" s="6"/>
      <c r="AI16" s="6"/>
      <c r="AJ16" s="6"/>
      <c r="AK16" s="6"/>
      <c r="AL16" s="6"/>
      <c r="AM16" s="6"/>
      <c r="AN16" s="6"/>
      <c r="AO16" s="6"/>
      <c r="AP16" s="6"/>
      <c r="AQ16" s="6"/>
      <c r="AR16" s="6"/>
      <c r="AS16" s="6"/>
      <c r="AT16" s="6"/>
      <c r="AU16" s="6"/>
      <c r="AV16" s="6"/>
      <c r="AW16" s="6"/>
      <c r="AX16" s="6" t="str">
        <f aca="false">IF(Z16&lt;0,Z16,"")</f>
        <v/>
      </c>
      <c r="AY16" s="6" t="str">
        <f aca="false">IF(AA16&lt;0,AA16,"")</f>
        <v/>
      </c>
      <c r="AZ16" s="6" t="str">
        <f aca="false">IF(AB16&lt;0,AB16,"")</f>
        <v/>
      </c>
      <c r="BA16" s="6"/>
      <c r="BB16" s="6"/>
      <c r="BC16" s="6"/>
    </row>
    <row r="17" customFormat="false" ht="15" hidden="false" customHeight="false" outlineLevel="0" collapsed="false">
      <c r="A17" s="0" t="s">
        <v>1463</v>
      </c>
      <c r="B17" s="27" t="s">
        <v>1464</v>
      </c>
      <c r="C17" s="49" t="s">
        <v>182</v>
      </c>
      <c r="E17" s="28"/>
      <c r="F17" s="28"/>
      <c r="G17" s="28"/>
      <c r="H17" s="22"/>
      <c r="I17" s="22"/>
      <c r="J17" s="22"/>
      <c r="K17" s="22"/>
      <c r="L17" s="255" t="n">
        <v>0</v>
      </c>
      <c r="M17" s="23"/>
      <c r="N17" s="23"/>
      <c r="O17" s="23"/>
      <c r="P17" s="23"/>
      <c r="Q17" s="23"/>
      <c r="R17" s="23"/>
      <c r="S17" s="23" t="n">
        <v>0</v>
      </c>
      <c r="Y17" s="6" t="str">
        <f aca="false">IF(A17&lt;0,A17,"")</f>
        <v/>
      </c>
      <c r="Z17" s="6" t="str">
        <f aca="false">IF(B17&lt;0,B17,"")</f>
        <v/>
      </c>
      <c r="AA17" s="6" t="str">
        <f aca="false">IF(C17&lt;0,C17,"")</f>
        <v/>
      </c>
      <c r="AB17" s="6" t="str">
        <f aca="false">IF(D17&lt;0,D17,"")</f>
        <v/>
      </c>
      <c r="AC17" s="6"/>
      <c r="AD17" s="6"/>
      <c r="AE17" s="6"/>
      <c r="AF17" s="6"/>
      <c r="AG17" s="6"/>
      <c r="AH17" s="6"/>
      <c r="AI17" s="6"/>
      <c r="AJ17" s="6"/>
      <c r="AK17" s="6"/>
      <c r="AL17" s="6"/>
      <c r="AM17" s="6"/>
      <c r="AN17" s="6"/>
      <c r="AO17" s="6"/>
      <c r="AP17" s="6"/>
      <c r="AQ17" s="6"/>
      <c r="AR17" s="6"/>
      <c r="AS17" s="6"/>
      <c r="AT17" s="6"/>
      <c r="AU17" s="6"/>
      <c r="AV17" s="6"/>
      <c r="AW17" s="6"/>
      <c r="AX17" s="6" t="str">
        <f aca="false">IF(Z17&lt;0,Z17,"")</f>
        <v/>
      </c>
      <c r="AY17" s="6" t="str">
        <f aca="false">IF(AA17&lt;0,AA17,"")</f>
        <v/>
      </c>
      <c r="AZ17" s="6" t="str">
        <f aca="false">IF(AB17&lt;0,AB17,"")</f>
        <v/>
      </c>
      <c r="BA17" s="6"/>
      <c r="BB17" s="6"/>
      <c r="BC17" s="6"/>
    </row>
    <row r="18" customFormat="false" ht="15" hidden="false" customHeight="false" outlineLevel="0" collapsed="false">
      <c r="A18" s="19" t="s">
        <v>613</v>
      </c>
      <c r="B18" s="141" t="s">
        <v>613</v>
      </c>
      <c r="C18" s="49" t="s">
        <v>182</v>
      </c>
      <c r="E18" s="28" t="n">
        <f aca="false">E15-E16</f>
        <v>7000000000</v>
      </c>
      <c r="F18" s="28" t="n">
        <f aca="false">F15-F16</f>
        <v>14200000000</v>
      </c>
      <c r="G18" s="28" t="n">
        <f aca="false">G15-G16</f>
        <v>8400000000</v>
      </c>
      <c r="H18" s="28"/>
      <c r="I18" s="28"/>
      <c r="J18" s="28"/>
      <c r="K18" s="28"/>
      <c r="L18" s="28" t="n">
        <f aca="false">L15-L16</f>
        <v>21800000000</v>
      </c>
      <c r="M18" s="28"/>
      <c r="N18" s="28"/>
      <c r="O18" s="28"/>
      <c r="P18" s="28"/>
      <c r="Q18" s="28"/>
      <c r="R18" s="28"/>
      <c r="S18" s="28" t="n">
        <f aca="false">S15-S16</f>
        <v>17900000000</v>
      </c>
      <c r="Y18" s="6" t="str">
        <f aca="false">IF(A18&lt;0,A18,"")</f>
        <v/>
      </c>
      <c r="Z18" s="6" t="str">
        <f aca="false">IF(B18&lt;0,B18,"")</f>
        <v/>
      </c>
      <c r="AA18" s="6" t="str">
        <f aca="false">IF(C18&lt;0,C18,"")</f>
        <v/>
      </c>
      <c r="AB18" s="6" t="str">
        <f aca="false">IF(D18&lt;0,D18,"")</f>
        <v/>
      </c>
      <c r="AC18" s="6"/>
      <c r="AD18" s="6"/>
      <c r="AE18" s="6"/>
      <c r="AF18" s="6"/>
      <c r="AG18" s="6"/>
      <c r="AH18" s="6"/>
      <c r="AI18" s="6"/>
      <c r="AJ18" s="6"/>
      <c r="AK18" s="6"/>
      <c r="AL18" s="6"/>
      <c r="AM18" s="6"/>
      <c r="AN18" s="6"/>
      <c r="AO18" s="6"/>
      <c r="AP18" s="6"/>
      <c r="AQ18" s="6"/>
      <c r="AR18" s="6"/>
      <c r="AS18" s="6"/>
      <c r="AT18" s="6"/>
      <c r="AU18" s="6"/>
      <c r="AV18" s="6"/>
      <c r="AW18" s="6"/>
      <c r="AX18" s="6" t="str">
        <f aca="false">IF(Z18&lt;0,Z18,"")</f>
        <v/>
      </c>
      <c r="AY18" s="6" t="str">
        <f aca="false">IF(AA18&lt;0,AA18,"")</f>
        <v/>
      </c>
      <c r="AZ18" s="6" t="str">
        <f aca="false">IF(AB18&lt;0,AB18,"")</f>
        <v/>
      </c>
      <c r="BA18" s="6"/>
      <c r="BB18" s="6"/>
      <c r="BC18" s="6"/>
    </row>
    <row r="19" s="13" customFormat="true" ht="15" hidden="false" customHeight="false" outlineLevel="0" collapsed="false">
      <c r="A19" s="31" t="s">
        <v>52</v>
      </c>
      <c r="B19" s="31" t="s">
        <v>52</v>
      </c>
      <c r="C19" s="33" t="s">
        <v>37</v>
      </c>
      <c r="D19" s="32"/>
      <c r="E19" s="328" t="n">
        <f aca="false">E20+E21</f>
        <v>24300000000</v>
      </c>
      <c r="F19" s="328" t="n">
        <f aca="false">F20+F21</f>
        <v>27500000000</v>
      </c>
      <c r="G19" s="328" t="n">
        <f aca="false">G20+G21</f>
        <v>10100000000</v>
      </c>
      <c r="H19" s="325" t="n">
        <v>22700000000</v>
      </c>
      <c r="I19" s="325" t="n">
        <v>29500000000</v>
      </c>
      <c r="J19" s="325" t="n">
        <v>102900000000</v>
      </c>
      <c r="K19" s="325" t="n">
        <v>33400000000</v>
      </c>
      <c r="L19" s="325" t="n">
        <v>42300000000</v>
      </c>
      <c r="M19" s="325" t="n">
        <v>49400000000</v>
      </c>
      <c r="N19" s="325" t="n">
        <v>54500000000</v>
      </c>
      <c r="O19" s="325" t="n">
        <v>26300000000</v>
      </c>
      <c r="P19" s="325" t="n">
        <v>54000000000</v>
      </c>
      <c r="Q19" s="325" t="n">
        <v>20700000000</v>
      </c>
      <c r="R19" s="325" t="n">
        <v>23400000000</v>
      </c>
      <c r="S19" s="325" t="n">
        <v>32300000000</v>
      </c>
      <c r="Y19" s="6" t="str">
        <f aca="false">IF(A19&lt;0,A19,"")</f>
        <v/>
      </c>
      <c r="Z19" s="6" t="str">
        <f aca="false">IF(B19&lt;0,B19,"")</f>
        <v/>
      </c>
      <c r="AA19" s="6" t="str">
        <f aca="false">IF(C19&lt;0,C19,"")</f>
        <v/>
      </c>
      <c r="AB19" s="6" t="str">
        <f aca="false">IF(D19&lt;0,D19,"")</f>
        <v/>
      </c>
      <c r="AC19" s="6"/>
      <c r="AD19" s="6"/>
      <c r="AE19" s="6"/>
      <c r="AF19" s="6"/>
      <c r="AG19" s="6"/>
      <c r="AH19" s="6"/>
      <c r="AI19" s="6"/>
      <c r="AJ19" s="6"/>
      <c r="AK19" s="6"/>
      <c r="AL19" s="6"/>
      <c r="AM19" s="6"/>
      <c r="AN19" s="6"/>
      <c r="AO19" s="6"/>
      <c r="AP19" s="6"/>
      <c r="AQ19" s="6"/>
      <c r="AR19" s="6"/>
      <c r="AS19" s="6"/>
      <c r="AT19" s="6"/>
      <c r="AU19" s="6"/>
      <c r="AV19" s="6"/>
      <c r="AW19" s="6"/>
      <c r="AX19" s="6" t="str">
        <f aca="false">IF(Z19&lt;0,Z19,"")</f>
        <v/>
      </c>
      <c r="AY19" s="6" t="str">
        <f aca="false">IF(AA19&lt;0,AA19,"")</f>
        <v/>
      </c>
      <c r="AZ19" s="6" t="str">
        <f aca="false">IF(AB19&lt;0,AB19,"")</f>
        <v/>
      </c>
      <c r="BA19" s="6"/>
      <c r="BB19" s="6"/>
      <c r="BC19" s="6"/>
    </row>
    <row r="20" customFormat="false" ht="15" hidden="false" customHeight="false" outlineLevel="0" collapsed="false">
      <c r="A20" s="26" t="s">
        <v>1204</v>
      </c>
      <c r="B20" s="134" t="s">
        <v>1127</v>
      </c>
      <c r="C20" s="36" t="s">
        <v>56</v>
      </c>
      <c r="E20" s="28" t="n">
        <f aca="false">E50</f>
        <v>2500000000</v>
      </c>
      <c r="F20" s="28" t="n">
        <f aca="false">F50</f>
        <v>1000000000</v>
      </c>
      <c r="G20" s="28" t="n">
        <f aca="false">G50</f>
        <v>4100000000</v>
      </c>
      <c r="H20" s="23" t="n">
        <v>14800000000</v>
      </c>
      <c r="I20" s="23" t="n">
        <v>2700000000</v>
      </c>
      <c r="J20" s="23" t="n">
        <v>75700000000</v>
      </c>
      <c r="K20" s="23" t="n">
        <v>13200000000</v>
      </c>
      <c r="L20" s="23" t="n">
        <v>12600000000</v>
      </c>
      <c r="M20" s="23" t="n">
        <v>16600000000</v>
      </c>
      <c r="N20" s="23" t="n">
        <v>13800000000</v>
      </c>
      <c r="O20" s="23" t="n">
        <v>0</v>
      </c>
      <c r="P20" s="23" t="n">
        <v>11000000000</v>
      </c>
      <c r="Q20" s="23" t="n">
        <v>9700000000</v>
      </c>
      <c r="R20" s="23" t="n">
        <v>0</v>
      </c>
      <c r="S20" s="23" t="n">
        <v>0</v>
      </c>
      <c r="Y20" s="6" t="str">
        <f aca="false">IF(A20&lt;0,A20,"")</f>
        <v/>
      </c>
      <c r="Z20" s="6" t="str">
        <f aca="false">IF(B20&lt;0,B20,"")</f>
        <v/>
      </c>
      <c r="AA20" s="6" t="str">
        <f aca="false">IF(C20&lt;0,C20,"")</f>
        <v/>
      </c>
      <c r="AB20" s="6" t="str">
        <f aca="false">IF(D20&lt;0,D20,"")</f>
        <v/>
      </c>
      <c r="AC20" s="6"/>
      <c r="AD20" s="6"/>
      <c r="AE20" s="6"/>
      <c r="AF20" s="6"/>
      <c r="AG20" s="6"/>
      <c r="AH20" s="6"/>
      <c r="AI20" s="6"/>
      <c r="AJ20" s="6"/>
      <c r="AK20" s="6"/>
      <c r="AL20" s="6"/>
      <c r="AM20" s="6"/>
      <c r="AN20" s="6"/>
      <c r="AO20" s="6"/>
      <c r="AP20" s="6"/>
      <c r="AQ20" s="6"/>
      <c r="AR20" s="6"/>
      <c r="AS20" s="6"/>
      <c r="AT20" s="6"/>
      <c r="AU20" s="6"/>
      <c r="AV20" s="6"/>
      <c r="AW20" s="6"/>
      <c r="AX20" s="6" t="str">
        <f aca="false">IF(Z20&lt;0,Z20,"")</f>
        <v/>
      </c>
      <c r="AY20" s="6" t="str">
        <f aca="false">IF(AA20&lt;0,AA20,"")</f>
        <v/>
      </c>
      <c r="AZ20" s="6" t="str">
        <f aca="false">IF(AB20&lt;0,AB20,"")</f>
        <v/>
      </c>
      <c r="BA20" s="6"/>
      <c r="BB20" s="6"/>
      <c r="BC20" s="6"/>
    </row>
    <row r="21" customFormat="false" ht="15" hidden="false" customHeight="false" outlineLevel="0" collapsed="false">
      <c r="A21" s="26" t="s">
        <v>528</v>
      </c>
      <c r="B21" s="134" t="s">
        <v>1126</v>
      </c>
      <c r="C21" s="36" t="s">
        <v>56</v>
      </c>
      <c r="E21" s="28" t="n">
        <f aca="false">E47</f>
        <v>21800000000</v>
      </c>
      <c r="F21" s="28" t="n">
        <f aca="false">F47</f>
        <v>26500000000</v>
      </c>
      <c r="G21" s="28" t="n">
        <f aca="false">G47</f>
        <v>6000000000</v>
      </c>
      <c r="H21" s="23" t="n">
        <v>7900000000</v>
      </c>
      <c r="I21" s="23" t="n">
        <v>26700000000</v>
      </c>
      <c r="J21" s="23" t="n">
        <v>27200000000</v>
      </c>
      <c r="K21" s="23" t="n">
        <v>20200000000</v>
      </c>
      <c r="L21" s="23" t="n">
        <v>29700000000</v>
      </c>
      <c r="M21" s="23" t="n">
        <v>32800000000</v>
      </c>
      <c r="N21" s="23" t="n">
        <v>40700000000</v>
      </c>
      <c r="O21" s="23" t="n">
        <v>26300000000</v>
      </c>
      <c r="P21" s="23" t="n">
        <v>42900000000</v>
      </c>
      <c r="Q21" s="23" t="n">
        <v>11000000000</v>
      </c>
      <c r="R21" s="23" t="n">
        <v>23400000000</v>
      </c>
      <c r="S21" s="23" t="n">
        <v>32300000000</v>
      </c>
      <c r="Y21" s="6" t="str">
        <f aca="false">IF(A21&lt;0,A21,"")</f>
        <v/>
      </c>
      <c r="Z21" s="6" t="str">
        <f aca="false">IF(B21&lt;0,B21,"")</f>
        <v/>
      </c>
      <c r="AA21" s="6" t="str">
        <f aca="false">IF(C21&lt;0,C21,"")</f>
        <v/>
      </c>
      <c r="AB21" s="6" t="str">
        <f aca="false">IF(D21&lt;0,D21,"")</f>
        <v/>
      </c>
      <c r="AC21" s="6"/>
      <c r="AD21" s="6"/>
      <c r="AE21" s="6"/>
      <c r="AF21" s="6"/>
      <c r="AG21" s="6"/>
      <c r="AH21" s="6"/>
      <c r="AI21" s="6"/>
      <c r="AJ21" s="6"/>
      <c r="AK21" s="6"/>
      <c r="AL21" s="6"/>
      <c r="AM21" s="6"/>
      <c r="AN21" s="6"/>
      <c r="AO21" s="6"/>
      <c r="AP21" s="6"/>
      <c r="AQ21" s="6"/>
      <c r="AR21" s="6"/>
      <c r="AS21" s="6"/>
      <c r="AT21" s="6"/>
      <c r="AU21" s="6"/>
      <c r="AV21" s="6"/>
      <c r="AW21" s="6"/>
      <c r="AX21" s="6" t="str">
        <f aca="false">IF(Z21&lt;0,Z21,"")</f>
        <v/>
      </c>
      <c r="AY21" s="6" t="str">
        <f aca="false">IF(AA21&lt;0,AA21,"")</f>
        <v/>
      </c>
      <c r="AZ21" s="6" t="str">
        <f aca="false">IF(AB21&lt;0,AB21,"")</f>
        <v/>
      </c>
      <c r="BA21" s="6"/>
      <c r="BB21" s="6"/>
      <c r="BC21" s="6"/>
    </row>
    <row r="22" s="17" customFormat="true" ht="15" hidden="false" customHeight="false" outlineLevel="0" collapsed="false">
      <c r="A22" s="50" t="s">
        <v>68</v>
      </c>
      <c r="B22" s="360" t="s">
        <v>935</v>
      </c>
      <c r="C22" s="51" t="s">
        <v>34</v>
      </c>
      <c r="D22" s="51"/>
      <c r="E22" s="244" t="n">
        <v>93600000000</v>
      </c>
      <c r="F22" s="244" t="n">
        <v>114600000000</v>
      </c>
      <c r="G22" s="244" t="n">
        <v>85500000000</v>
      </c>
      <c r="H22" s="41" t="n">
        <v>93400000000</v>
      </c>
      <c r="I22" s="41" t="n">
        <v>120400000000</v>
      </c>
      <c r="J22" s="15" t="n">
        <v>107200000000</v>
      </c>
      <c r="K22" s="15" t="n">
        <v>106500000000</v>
      </c>
      <c r="L22" s="41" t="n">
        <v>143600000000</v>
      </c>
      <c r="M22" s="41" t="n">
        <v>151400000000</v>
      </c>
      <c r="N22" s="41" t="n">
        <v>182700000000</v>
      </c>
      <c r="O22" s="41" t="n">
        <v>162700000000</v>
      </c>
      <c r="P22" s="41" t="n">
        <v>181000000000</v>
      </c>
      <c r="Q22" s="41" t="n">
        <v>111800000000</v>
      </c>
      <c r="R22" s="41" t="n">
        <v>142100000000</v>
      </c>
      <c r="S22" s="41" t="n">
        <v>161100000000</v>
      </c>
      <c r="T22" s="152"/>
      <c r="U22" s="152"/>
      <c r="V22" s="152"/>
      <c r="W22" s="152"/>
      <c r="X22" s="152"/>
      <c r="Y22" s="152"/>
      <c r="Z22" s="152"/>
      <c r="AA22" s="152"/>
      <c r="AB22" s="152"/>
      <c r="AC22" s="6"/>
      <c r="AD22" s="6"/>
      <c r="AE22" s="6"/>
      <c r="AF22" s="6"/>
      <c r="AG22" s="6"/>
      <c r="AH22" s="6"/>
      <c r="AI22" s="6"/>
      <c r="AJ22" s="6"/>
      <c r="AK22" s="6"/>
      <c r="AL22" s="6"/>
      <c r="AM22" s="6"/>
      <c r="AN22" s="6"/>
      <c r="AO22" s="6"/>
      <c r="AP22" s="6"/>
      <c r="AQ22" s="6"/>
      <c r="AR22" s="6"/>
      <c r="AS22" s="6"/>
      <c r="AT22" s="6"/>
      <c r="AU22" s="6"/>
      <c r="AV22" s="6"/>
      <c r="AW22" s="6"/>
      <c r="AX22" s="6" t="str">
        <f aca="false">IF(Z22&lt;0,Z22,"")</f>
        <v/>
      </c>
      <c r="AY22" s="6" t="str">
        <f aca="false">IF(AA22&lt;0,AA22,"")</f>
        <v/>
      </c>
      <c r="AZ22" s="6" t="str">
        <f aca="false">IF(AB22&lt;0,AB22,"")</f>
        <v/>
      </c>
      <c r="BA22" s="6"/>
      <c r="BB22" s="6"/>
      <c r="BC22" s="6"/>
    </row>
    <row r="23" customFormat="false" ht="15" hidden="false" customHeight="false" outlineLevel="0" collapsed="false">
      <c r="A23" s="18" t="s">
        <v>70</v>
      </c>
      <c r="B23" s="107" t="s">
        <v>1465</v>
      </c>
      <c r="C23" s="20" t="s">
        <v>72</v>
      </c>
      <c r="D23" s="19"/>
      <c r="E23" s="242" t="n">
        <v>51000000000</v>
      </c>
      <c r="F23" s="242" t="n">
        <v>57300000000</v>
      </c>
      <c r="G23" s="242" t="n">
        <v>58100000000</v>
      </c>
      <c r="H23" s="23" t="n">
        <v>66700000000</v>
      </c>
      <c r="I23" s="23" t="n">
        <v>75400000000</v>
      </c>
      <c r="J23" s="23" t="n">
        <v>62500000000</v>
      </c>
      <c r="K23" s="23" t="n">
        <v>65400000000</v>
      </c>
      <c r="L23" s="23" t="n">
        <v>86900000000</v>
      </c>
      <c r="M23" s="23" t="n">
        <v>94500000000</v>
      </c>
      <c r="N23" s="23" t="n">
        <v>113300000000</v>
      </c>
      <c r="O23" s="23" t="n">
        <v>114600000000</v>
      </c>
      <c r="P23" s="23" t="n">
        <v>105100000000</v>
      </c>
      <c r="Q23" s="23" t="n">
        <v>94300000000</v>
      </c>
      <c r="R23" s="23" t="n">
        <v>107800000000</v>
      </c>
      <c r="S23" s="23" t="n">
        <v>99900000000</v>
      </c>
      <c r="T23" s="152"/>
      <c r="U23" s="152"/>
      <c r="V23" s="152"/>
      <c r="W23" s="152"/>
      <c r="X23" s="152"/>
      <c r="Y23" s="152"/>
      <c r="Z23" s="152"/>
      <c r="AA23" s="152"/>
      <c r="AB23" s="152"/>
      <c r="AC23" s="6"/>
      <c r="AD23" s="6"/>
      <c r="AE23" s="6"/>
      <c r="AF23" s="6"/>
      <c r="AG23" s="6"/>
      <c r="AH23" s="6"/>
      <c r="AI23" s="6"/>
      <c r="AJ23" s="6"/>
      <c r="AK23" s="6"/>
      <c r="AL23" s="6"/>
      <c r="AM23" s="6"/>
      <c r="AN23" s="6"/>
      <c r="AO23" s="6"/>
      <c r="AP23" s="6"/>
      <c r="AQ23" s="6"/>
      <c r="AR23" s="6"/>
      <c r="AS23" s="6"/>
      <c r="AT23" s="6"/>
      <c r="AU23" s="6"/>
      <c r="AV23" s="6"/>
      <c r="AW23" s="6"/>
      <c r="AX23" s="6" t="str">
        <f aca="false">IF(Z23&lt;0,Z23,"")</f>
        <v/>
      </c>
      <c r="AY23" s="6" t="str">
        <f aca="false">IF(AA23&lt;0,AA23,"")</f>
        <v/>
      </c>
      <c r="AZ23" s="6" t="str">
        <f aca="false">IF(AB23&lt;0,AB23,"")</f>
        <v/>
      </c>
      <c r="BA23" s="6"/>
      <c r="BB23" s="6"/>
      <c r="BC23" s="6"/>
    </row>
    <row r="24" customFormat="false" ht="15" hidden="false" customHeight="false" outlineLevel="0" collapsed="false">
      <c r="A24" s="27" t="s">
        <v>75</v>
      </c>
      <c r="B24" s="134" t="s">
        <v>456</v>
      </c>
      <c r="C24" s="20" t="s">
        <v>77</v>
      </c>
      <c r="E24" s="242" t="n">
        <v>29200000000</v>
      </c>
      <c r="F24" s="242" t="n">
        <v>33100000000</v>
      </c>
      <c r="G24" s="242" t="n">
        <v>34500000000</v>
      </c>
      <c r="H24" s="23" t="n">
        <v>38900000000</v>
      </c>
      <c r="I24" s="23" t="n">
        <v>39200000000</v>
      </c>
      <c r="J24" s="23" t="n">
        <v>37200000000</v>
      </c>
      <c r="K24" s="23" t="n">
        <v>36300000000</v>
      </c>
      <c r="L24" s="23" t="n">
        <v>38600000000</v>
      </c>
      <c r="M24" s="23" t="n">
        <v>42100000000</v>
      </c>
      <c r="N24" s="23" t="n">
        <v>43300000000</v>
      </c>
      <c r="O24" s="23" t="n">
        <v>46000000000</v>
      </c>
      <c r="P24" s="23" t="n">
        <v>50800000000</v>
      </c>
      <c r="Q24" s="23" t="n">
        <v>53700000000</v>
      </c>
      <c r="R24" s="23" t="n">
        <v>57300000000</v>
      </c>
      <c r="S24" s="23" t="n">
        <v>53700000000</v>
      </c>
      <c r="T24" s="152"/>
      <c r="U24" s="152"/>
      <c r="V24" s="152"/>
      <c r="W24" s="152"/>
      <c r="X24" s="152"/>
      <c r="Y24" s="152"/>
      <c r="Z24" s="152"/>
      <c r="AA24" s="152"/>
      <c r="AB24" s="152"/>
      <c r="AC24" s="6"/>
      <c r="AD24" s="6"/>
      <c r="AE24" s="6"/>
      <c r="AF24" s="6"/>
      <c r="AG24" s="6"/>
      <c r="AH24" s="6"/>
      <c r="AI24" s="6"/>
      <c r="AJ24" s="6"/>
      <c r="AK24" s="6"/>
      <c r="AL24" s="6"/>
      <c r="AM24" s="6"/>
      <c r="AN24" s="6"/>
      <c r="AO24" s="6"/>
      <c r="AP24" s="6"/>
      <c r="AQ24" s="6"/>
      <c r="AR24" s="6"/>
      <c r="AS24" s="6"/>
      <c r="AT24" s="6"/>
      <c r="AU24" s="6"/>
      <c r="AV24" s="6"/>
      <c r="AW24" s="6"/>
      <c r="AX24" s="6" t="str">
        <f aca="false">IF(Z24&lt;0,Z24,"")</f>
        <v/>
      </c>
      <c r="AY24" s="6" t="str">
        <f aca="false">IF(AA24&lt;0,AA24,"")</f>
        <v/>
      </c>
      <c r="AZ24" s="6" t="str">
        <f aca="false">IF(AB24&lt;0,AB24,"")</f>
        <v/>
      </c>
      <c r="BA24" s="6"/>
      <c r="BB24" s="6"/>
      <c r="BC24" s="6"/>
    </row>
    <row r="25" customFormat="false" ht="15" hidden="false" customHeight="false" outlineLevel="0" collapsed="false">
      <c r="A25" s="26" t="s">
        <v>81</v>
      </c>
      <c r="B25" s="134" t="s">
        <v>357</v>
      </c>
      <c r="C25" s="20" t="s">
        <v>77</v>
      </c>
      <c r="E25" s="242" t="n">
        <v>7200000000</v>
      </c>
      <c r="F25" s="242" t="n">
        <v>7100000000</v>
      </c>
      <c r="G25" s="242" t="n">
        <v>7300000000</v>
      </c>
      <c r="H25" s="23" t="n">
        <v>10000000000</v>
      </c>
      <c r="I25" s="23" t="n">
        <v>14000000000</v>
      </c>
      <c r="J25" s="23" t="n">
        <v>10200000000</v>
      </c>
      <c r="K25" s="23" t="n">
        <v>14700000000</v>
      </c>
      <c r="L25" s="23" t="n">
        <v>24200000000</v>
      </c>
      <c r="M25" s="23" t="n">
        <v>24700000000</v>
      </c>
      <c r="N25" s="23" t="n">
        <v>32300000000</v>
      </c>
      <c r="O25" s="23" t="n">
        <v>32500000000</v>
      </c>
      <c r="P25" s="23" t="n">
        <v>23100000000</v>
      </c>
      <c r="Q25" s="23" t="n">
        <v>17500000000</v>
      </c>
      <c r="R25" s="23" t="n">
        <v>26900000000</v>
      </c>
      <c r="S25" s="23" t="n">
        <v>23900000000</v>
      </c>
      <c r="T25" s="152"/>
      <c r="U25" s="152"/>
      <c r="V25" s="152"/>
      <c r="W25" s="152"/>
      <c r="X25" s="152"/>
      <c r="Y25" s="152"/>
      <c r="Z25" s="152"/>
      <c r="AA25" s="152"/>
      <c r="AB25" s="152"/>
      <c r="AC25" s="6"/>
      <c r="AD25" s="6"/>
      <c r="AE25" s="6"/>
      <c r="AF25" s="6"/>
      <c r="AG25" s="6"/>
      <c r="AH25" s="6"/>
      <c r="AI25" s="6"/>
      <c r="AJ25" s="6"/>
      <c r="AK25" s="6"/>
      <c r="AL25" s="6"/>
      <c r="AM25" s="6"/>
      <c r="AN25" s="6"/>
      <c r="AO25" s="6"/>
      <c r="AP25" s="6"/>
      <c r="AQ25" s="6"/>
      <c r="AR25" s="6"/>
      <c r="AS25" s="6"/>
      <c r="AT25" s="6"/>
      <c r="AU25" s="6"/>
      <c r="AV25" s="6"/>
      <c r="AW25" s="6"/>
      <c r="AX25" s="6" t="str">
        <f aca="false">IF(Z25&lt;0,Z25,"")</f>
        <v/>
      </c>
      <c r="AY25" s="6" t="str">
        <f aca="false">IF(AA25&lt;0,AA25,"")</f>
        <v/>
      </c>
      <c r="AZ25" s="6" t="str">
        <f aca="false">IF(AB25&lt;0,AB25,"")</f>
        <v/>
      </c>
      <c r="BA25" s="6"/>
      <c r="BB25" s="6"/>
      <c r="BC25" s="6"/>
    </row>
    <row r="26" customFormat="false" ht="15" hidden="false" customHeight="false" outlineLevel="0" collapsed="false">
      <c r="A26" s="27" t="s">
        <v>79</v>
      </c>
      <c r="B26" s="134" t="s">
        <v>543</v>
      </c>
      <c r="C26" s="20" t="s">
        <v>77</v>
      </c>
      <c r="E26" s="242" t="n">
        <v>14600000000</v>
      </c>
      <c r="F26" s="242" t="n">
        <v>17100000000</v>
      </c>
      <c r="G26" s="242" t="n">
        <v>16300000000</v>
      </c>
      <c r="H26" s="23" t="n">
        <v>17800000000</v>
      </c>
      <c r="I26" s="23" t="n">
        <v>22200000000</v>
      </c>
      <c r="J26" s="23" t="n">
        <v>15200000000</v>
      </c>
      <c r="K26" s="23" t="n">
        <v>14400000000</v>
      </c>
      <c r="L26" s="23" t="n">
        <v>24100000000</v>
      </c>
      <c r="M26" s="23" t="n">
        <v>27700000000</v>
      </c>
      <c r="N26" s="23" t="n">
        <v>37600000000</v>
      </c>
      <c r="O26" s="23" t="n">
        <v>36100000000</v>
      </c>
      <c r="P26" s="23" t="n">
        <v>31200000000</v>
      </c>
      <c r="Q26" s="23" t="n">
        <v>23100000000</v>
      </c>
      <c r="R26" s="23" t="n">
        <v>23600000000</v>
      </c>
      <c r="S26" s="23" t="n">
        <v>22300000000</v>
      </c>
      <c r="T26" s="152"/>
      <c r="U26" s="152"/>
      <c r="V26" s="152"/>
      <c r="W26" s="152"/>
      <c r="X26" s="152"/>
      <c r="Y26" s="152"/>
      <c r="Z26" s="152"/>
      <c r="AA26" s="152"/>
      <c r="AB26" s="152"/>
      <c r="AC26" s="6"/>
      <c r="AD26" s="6"/>
      <c r="AE26" s="6"/>
      <c r="AF26" s="6"/>
      <c r="AG26" s="6"/>
      <c r="AH26" s="6"/>
      <c r="AI26" s="6"/>
      <c r="AJ26" s="6"/>
      <c r="AK26" s="6"/>
      <c r="AL26" s="6"/>
      <c r="AM26" s="6"/>
      <c r="AN26" s="6"/>
      <c r="AO26" s="6"/>
      <c r="AP26" s="6"/>
      <c r="AQ26" s="6"/>
      <c r="AR26" s="6"/>
      <c r="AS26" s="6"/>
      <c r="AT26" s="6"/>
      <c r="AU26" s="6"/>
      <c r="AV26" s="6"/>
      <c r="AW26" s="6"/>
      <c r="AX26" s="6" t="str">
        <f aca="false">IF(Z26&lt;0,Z26,"")</f>
        <v/>
      </c>
      <c r="AY26" s="6" t="str">
        <f aca="false">IF(AA26&lt;0,AA26,"")</f>
        <v/>
      </c>
      <c r="AZ26" s="6" t="str">
        <f aca="false">IF(AB26&lt;0,AB26,"")</f>
        <v/>
      </c>
      <c r="BA26" s="6"/>
      <c r="BB26" s="6"/>
      <c r="BC26" s="6"/>
    </row>
    <row r="27" customFormat="false" ht="15" hidden="false" customHeight="false" outlineLevel="0" collapsed="false">
      <c r="A27" s="19" t="s">
        <v>1466</v>
      </c>
      <c r="B27" s="107" t="s">
        <v>1467</v>
      </c>
      <c r="C27" s="20" t="s">
        <v>72</v>
      </c>
      <c r="D27" s="19"/>
      <c r="E27" s="242" t="n">
        <v>9800000000</v>
      </c>
      <c r="F27" s="242" t="n">
        <v>11300000000</v>
      </c>
      <c r="G27" s="242" t="n">
        <v>7900000000</v>
      </c>
      <c r="H27" s="23" t="n">
        <v>8500000000</v>
      </c>
      <c r="I27" s="23" t="n">
        <v>6600000000</v>
      </c>
      <c r="J27" s="23" t="n">
        <v>6900000000</v>
      </c>
      <c r="K27" s="23" t="n">
        <v>11700000000</v>
      </c>
      <c r="L27" s="23" t="n">
        <v>16600000000</v>
      </c>
      <c r="M27" s="23" t="n">
        <v>10500000000</v>
      </c>
      <c r="N27" s="23" t="n">
        <v>9900000000</v>
      </c>
      <c r="O27" s="23" t="n">
        <v>7000000000</v>
      </c>
      <c r="P27" s="23" t="n">
        <v>7800000000</v>
      </c>
      <c r="Q27" s="23" t="n">
        <v>4900000000</v>
      </c>
      <c r="R27" s="23" t="n">
        <v>5400000000</v>
      </c>
      <c r="S27" s="23" t="n">
        <v>8000000000</v>
      </c>
      <c r="T27" s="152"/>
      <c r="U27" s="152"/>
      <c r="V27" s="152"/>
      <c r="W27" s="152"/>
      <c r="X27" s="152"/>
      <c r="Y27" s="152"/>
      <c r="Z27" s="152"/>
      <c r="AA27" s="152"/>
      <c r="AB27" s="152"/>
      <c r="AC27" s="6"/>
      <c r="AD27" s="6"/>
      <c r="AE27" s="6"/>
      <c r="AF27" s="6"/>
      <c r="AG27" s="6"/>
      <c r="AH27" s="6"/>
      <c r="AI27" s="6"/>
      <c r="AJ27" s="6"/>
      <c r="AK27" s="6"/>
      <c r="AL27" s="6"/>
      <c r="AM27" s="6"/>
      <c r="AN27" s="6"/>
      <c r="AO27" s="6"/>
      <c r="AP27" s="6"/>
      <c r="AQ27" s="6"/>
      <c r="AR27" s="6"/>
      <c r="AS27" s="6"/>
      <c r="AT27" s="6"/>
      <c r="AU27" s="6"/>
      <c r="AV27" s="6"/>
      <c r="AW27" s="6"/>
      <c r="AX27" s="6" t="str">
        <f aca="false">IF(Z27&lt;0,Z27,"")</f>
        <v/>
      </c>
      <c r="AY27" s="6" t="str">
        <f aca="false">IF(AA27&lt;0,AA27,"")</f>
        <v/>
      </c>
      <c r="AZ27" s="6" t="str">
        <f aca="false">IF(AB27&lt;0,AB27,"")</f>
        <v/>
      </c>
      <c r="BA27" s="6"/>
      <c r="BB27" s="6"/>
      <c r="BC27" s="6"/>
    </row>
    <row r="28" customFormat="false" ht="15" hidden="false" customHeight="false" outlineLevel="0" collapsed="false">
      <c r="A28" s="134" t="s">
        <v>361</v>
      </c>
      <c r="B28" s="134" t="s">
        <v>361</v>
      </c>
      <c r="C28" s="107" t="s">
        <v>1468</v>
      </c>
      <c r="E28" s="242" t="n">
        <v>8500000000</v>
      </c>
      <c r="F28" s="242" t="n">
        <v>7300000000</v>
      </c>
      <c r="G28" s="242" t="n">
        <v>5000000000</v>
      </c>
      <c r="H28" s="23" t="n">
        <v>5500000000</v>
      </c>
      <c r="I28" s="23" t="n">
        <v>3600000000</v>
      </c>
      <c r="J28" s="23" t="n">
        <v>4200000000</v>
      </c>
      <c r="K28" s="23" t="n">
        <v>3700000000</v>
      </c>
      <c r="L28" s="23" t="n">
        <v>9000000000</v>
      </c>
      <c r="M28" s="23" t="n">
        <v>4100000000</v>
      </c>
      <c r="N28" s="23" t="n">
        <v>2000000000</v>
      </c>
      <c r="O28" s="23" t="n">
        <v>2700000000</v>
      </c>
      <c r="P28" s="23" t="n">
        <v>1300000000</v>
      </c>
      <c r="Q28" s="23" t="n">
        <v>2500000000</v>
      </c>
      <c r="R28" s="23" t="n">
        <v>2100000000</v>
      </c>
      <c r="S28" s="23" t="n">
        <v>3000000000</v>
      </c>
      <c r="T28" s="152"/>
      <c r="U28" s="152"/>
      <c r="V28" s="152"/>
      <c r="W28" s="152"/>
      <c r="X28" s="152"/>
      <c r="Y28" s="152"/>
      <c r="Z28" s="152"/>
      <c r="AA28" s="152"/>
      <c r="AB28" s="152"/>
      <c r="AC28" s="6"/>
      <c r="AD28" s="6"/>
      <c r="AE28" s="6"/>
      <c r="AF28" s="6"/>
      <c r="AG28" s="6"/>
      <c r="AH28" s="6"/>
      <c r="AI28" s="6"/>
      <c r="AJ28" s="6"/>
      <c r="AK28" s="6"/>
      <c r="AL28" s="6"/>
      <c r="AM28" s="6"/>
      <c r="AN28" s="6"/>
      <c r="AO28" s="6"/>
      <c r="AP28" s="6"/>
      <c r="AQ28" s="6"/>
      <c r="AR28" s="6"/>
      <c r="AS28" s="6"/>
      <c r="AT28" s="6"/>
      <c r="AU28" s="6"/>
      <c r="AV28" s="6"/>
      <c r="AW28" s="6"/>
      <c r="AX28" s="6" t="str">
        <f aca="false">IF(Z28&lt;0,Z28,"")</f>
        <v/>
      </c>
      <c r="AY28" s="6" t="str">
        <f aca="false">IF(AA28&lt;0,AA28,"")</f>
        <v/>
      </c>
      <c r="AZ28" s="6" t="str">
        <f aca="false">IF(AB28&lt;0,AB28,"")</f>
        <v/>
      </c>
      <c r="BA28" s="6"/>
      <c r="BB28" s="6"/>
      <c r="BC28" s="6"/>
    </row>
    <row r="29" customFormat="false" ht="15" hidden="false" customHeight="false" outlineLevel="0" collapsed="false">
      <c r="A29" s="134" t="s">
        <v>199</v>
      </c>
      <c r="B29" s="134" t="s">
        <v>199</v>
      </c>
      <c r="C29" s="107" t="s">
        <v>1468</v>
      </c>
      <c r="E29" s="242" t="n">
        <v>1300000000</v>
      </c>
      <c r="F29" s="242" t="n">
        <v>3900000000</v>
      </c>
      <c r="G29" s="242" t="n">
        <v>2900000000</v>
      </c>
      <c r="H29" s="23" t="n">
        <v>3000000000</v>
      </c>
      <c r="I29" s="23" t="n">
        <v>3000000000</v>
      </c>
      <c r="J29" s="23" t="n">
        <v>2700000000</v>
      </c>
      <c r="K29" s="23" t="n">
        <v>8000000000</v>
      </c>
      <c r="L29" s="23" t="n">
        <v>7700000000</v>
      </c>
      <c r="M29" s="23" t="n">
        <v>6400000000</v>
      </c>
      <c r="N29" s="23" t="n">
        <v>7900000000</v>
      </c>
      <c r="O29" s="23" t="n">
        <v>4300000000</v>
      </c>
      <c r="P29" s="23" t="n">
        <v>6500000000</v>
      </c>
      <c r="Q29" s="23" t="n">
        <v>2400000000</v>
      </c>
      <c r="R29" s="23" t="n">
        <v>3300000000</v>
      </c>
      <c r="S29" s="23" t="n">
        <v>5000000000</v>
      </c>
      <c r="T29" s="152"/>
      <c r="U29" s="152"/>
      <c r="V29" s="152"/>
      <c r="W29" s="152"/>
      <c r="X29" s="152"/>
      <c r="Y29" s="152"/>
      <c r="Z29" s="152"/>
      <c r="AA29" s="152"/>
      <c r="AB29" s="152"/>
      <c r="AC29" s="6"/>
      <c r="AD29" s="6"/>
      <c r="AE29" s="6"/>
      <c r="AF29" s="6"/>
      <c r="AG29" s="6"/>
      <c r="AH29" s="6"/>
      <c r="AI29" s="6"/>
      <c r="AJ29" s="6"/>
      <c r="AK29" s="6"/>
      <c r="AL29" s="6"/>
      <c r="AM29" s="6"/>
      <c r="AN29" s="6"/>
      <c r="AO29" s="6"/>
      <c r="AP29" s="6"/>
      <c r="AQ29" s="6"/>
      <c r="AR29" s="6"/>
      <c r="AS29" s="6"/>
      <c r="AT29" s="6"/>
      <c r="AU29" s="6"/>
      <c r="AV29" s="6"/>
      <c r="AW29" s="6"/>
      <c r="AX29" s="6" t="str">
        <f aca="false">IF(Z29&lt;0,Z29,"")</f>
        <v/>
      </c>
      <c r="AY29" s="6" t="str">
        <f aca="false">IF(AA29&lt;0,AA29,"")</f>
        <v/>
      </c>
      <c r="AZ29" s="6" t="str">
        <f aca="false">IF(AB29&lt;0,AB29,"")</f>
        <v/>
      </c>
      <c r="BA29" s="6"/>
      <c r="BB29" s="6"/>
      <c r="BC29" s="6"/>
    </row>
    <row r="30" customFormat="false" ht="15" hidden="false" customHeight="false" outlineLevel="0" collapsed="false">
      <c r="A30" s="19" t="s">
        <v>227</v>
      </c>
      <c r="B30" s="107" t="s">
        <v>1469</v>
      </c>
      <c r="C30" s="20" t="s">
        <v>72</v>
      </c>
      <c r="D30" s="19"/>
      <c r="E30" s="242" t="n">
        <v>32800000000</v>
      </c>
      <c r="F30" s="242" t="n">
        <v>46000000000</v>
      </c>
      <c r="G30" s="242" t="n">
        <v>19500000000</v>
      </c>
      <c r="H30" s="23" t="n">
        <v>18200000000</v>
      </c>
      <c r="I30" s="23" t="n">
        <v>38400000000</v>
      </c>
      <c r="J30" s="23" t="n">
        <v>37700000000</v>
      </c>
      <c r="K30" s="23" t="n">
        <v>29400000000</v>
      </c>
      <c r="L30" s="23" t="n">
        <v>40100000000</v>
      </c>
      <c r="M30" s="23" t="n">
        <v>46300000000</v>
      </c>
      <c r="N30" s="23" t="n">
        <v>59500000000</v>
      </c>
      <c r="O30" s="23" t="n">
        <v>41100000000</v>
      </c>
      <c r="P30" s="23" t="n">
        <v>68200000000</v>
      </c>
      <c r="Q30" s="23" t="n">
        <v>12700000000</v>
      </c>
      <c r="R30" s="23" t="n">
        <v>28900000000</v>
      </c>
      <c r="S30" s="23" t="n">
        <v>53200000000</v>
      </c>
      <c r="T30" s="152"/>
      <c r="U30" s="152"/>
      <c r="V30" s="152"/>
      <c r="W30" s="152"/>
      <c r="X30" s="152"/>
      <c r="Y30" s="152"/>
      <c r="Z30" s="152"/>
      <c r="AA30" s="152"/>
      <c r="AB30" s="152"/>
      <c r="AC30" s="6"/>
      <c r="AD30" s="6"/>
      <c r="AE30" s="6"/>
      <c r="AF30" s="6"/>
      <c r="AG30" s="6"/>
      <c r="AH30" s="6"/>
      <c r="AI30" s="6"/>
      <c r="AJ30" s="6"/>
      <c r="AK30" s="6"/>
      <c r="AL30" s="6"/>
      <c r="AM30" s="6"/>
      <c r="AN30" s="6"/>
      <c r="AO30" s="6"/>
      <c r="AP30" s="6"/>
      <c r="AQ30" s="6"/>
      <c r="AR30" s="6"/>
      <c r="AS30" s="6"/>
      <c r="AT30" s="6"/>
      <c r="AU30" s="6"/>
      <c r="AV30" s="6"/>
      <c r="AW30" s="6"/>
      <c r="AX30" s="6" t="str">
        <f aca="false">IF(Z30&lt;0,Z30,"")</f>
        <v/>
      </c>
      <c r="AY30" s="6" t="str">
        <f aca="false">IF(AA30&lt;0,AA30,"")</f>
        <v/>
      </c>
      <c r="AZ30" s="6" t="str">
        <f aca="false">IF(AB30&lt;0,AB30,"")</f>
        <v/>
      </c>
      <c r="BA30" s="6"/>
      <c r="BB30" s="6"/>
      <c r="BC30" s="6"/>
    </row>
    <row r="31" customFormat="false" ht="15" hidden="false" customHeight="false" outlineLevel="0" collapsed="false">
      <c r="A31" s="27" t="s">
        <v>229</v>
      </c>
      <c r="B31" s="134" t="s">
        <v>1414</v>
      </c>
      <c r="C31" s="20" t="s">
        <v>91</v>
      </c>
      <c r="E31" s="242" t="n">
        <v>9700000000</v>
      </c>
      <c r="F31" s="242" t="n">
        <v>13500000000</v>
      </c>
      <c r="G31" s="242" t="n">
        <v>10500000000</v>
      </c>
      <c r="H31" s="23" t="n">
        <v>7700000000</v>
      </c>
      <c r="I31" s="23" t="n">
        <v>8400000000</v>
      </c>
      <c r="J31" s="23" t="n">
        <v>7500000000</v>
      </c>
      <c r="K31" s="23" t="n">
        <v>9200000000</v>
      </c>
      <c r="L31" s="23" t="n">
        <v>10400000000</v>
      </c>
      <c r="M31" s="23" t="n">
        <v>9200000000</v>
      </c>
      <c r="N31" s="23" t="n">
        <v>11100000000</v>
      </c>
      <c r="O31" s="23" t="n">
        <v>10700000000</v>
      </c>
      <c r="P31" s="23" t="n">
        <v>16700000000</v>
      </c>
      <c r="Q31" s="23" t="n">
        <v>600000000</v>
      </c>
      <c r="R31" s="23" t="n">
        <v>5500000000</v>
      </c>
      <c r="S31" s="23" t="n">
        <v>8000000000</v>
      </c>
      <c r="T31" s="152"/>
      <c r="U31" s="152"/>
      <c r="V31" s="152"/>
      <c r="W31" s="152"/>
      <c r="X31" s="152"/>
      <c r="Y31" s="152"/>
      <c r="Z31" s="152"/>
      <c r="AA31" s="152"/>
      <c r="AB31" s="152"/>
      <c r="AC31" s="6"/>
      <c r="AD31" s="6"/>
      <c r="AE31" s="6"/>
      <c r="AF31" s="6"/>
      <c r="AG31" s="6"/>
      <c r="AH31" s="6"/>
      <c r="AI31" s="6"/>
      <c r="AJ31" s="6"/>
      <c r="AK31" s="6"/>
      <c r="AL31" s="6"/>
      <c r="AM31" s="6"/>
      <c r="AN31" s="6"/>
      <c r="AO31" s="6"/>
      <c r="AP31" s="6"/>
      <c r="AQ31" s="6"/>
      <c r="AR31" s="6"/>
      <c r="AS31" s="6"/>
      <c r="AT31" s="6"/>
      <c r="AU31" s="6"/>
      <c r="AV31" s="6"/>
      <c r="AW31" s="6"/>
      <c r="AX31" s="6" t="str">
        <f aca="false">IF(Z31&lt;0,Z31,"")</f>
        <v/>
      </c>
      <c r="AY31" s="6" t="str">
        <f aca="false">IF(AA31&lt;0,AA31,"")</f>
        <v/>
      </c>
      <c r="AZ31" s="6" t="str">
        <f aca="false">IF(AB31&lt;0,AB31,"")</f>
        <v/>
      </c>
      <c r="BA31" s="6"/>
      <c r="BB31" s="6"/>
      <c r="BC31" s="6"/>
    </row>
    <row r="32" customFormat="false" ht="15" hidden="false" customHeight="false" outlineLevel="0" collapsed="false">
      <c r="A32" s="27" t="s">
        <v>367</v>
      </c>
      <c r="B32" s="134" t="s">
        <v>1470</v>
      </c>
      <c r="C32" s="20" t="s">
        <v>91</v>
      </c>
      <c r="E32" s="242" t="n">
        <v>23100000000</v>
      </c>
      <c r="F32" s="242" t="n">
        <v>32500000000</v>
      </c>
      <c r="G32" s="242" t="n">
        <v>9000000000</v>
      </c>
      <c r="H32" s="23" t="n">
        <v>10500000000</v>
      </c>
      <c r="I32" s="23" t="n">
        <v>29900000000</v>
      </c>
      <c r="J32" s="23" t="n">
        <v>30200000000</v>
      </c>
      <c r="K32" s="23" t="n">
        <v>20200000000</v>
      </c>
      <c r="L32" s="23" t="n">
        <v>29700000000</v>
      </c>
      <c r="M32" s="23" t="n">
        <v>37000000000</v>
      </c>
      <c r="N32" s="23" t="n">
        <v>48400000000</v>
      </c>
      <c r="O32" s="23" t="n">
        <v>30300000000</v>
      </c>
      <c r="P32" s="23" t="n">
        <v>51400000000</v>
      </c>
      <c r="Q32" s="23" t="n">
        <v>12100000000</v>
      </c>
      <c r="R32" s="23" t="n">
        <v>23400000000</v>
      </c>
      <c r="S32" s="23" t="n">
        <v>45200000000</v>
      </c>
      <c r="T32" s="152"/>
      <c r="U32" s="152"/>
      <c r="V32" s="152"/>
      <c r="W32" s="152"/>
      <c r="X32" s="152"/>
      <c r="Y32" s="152"/>
      <c r="Z32" s="152"/>
      <c r="AA32" s="152"/>
      <c r="AB32" s="152"/>
      <c r="AC32" s="6"/>
      <c r="AD32" s="6"/>
      <c r="AE32" s="6"/>
      <c r="AF32" s="6"/>
      <c r="AG32" s="6"/>
      <c r="AH32" s="6"/>
      <c r="AI32" s="6"/>
      <c r="AJ32" s="6"/>
      <c r="AK32" s="6"/>
      <c r="AL32" s="6"/>
      <c r="AM32" s="6"/>
      <c r="AN32" s="6"/>
      <c r="AO32" s="6"/>
      <c r="AP32" s="6"/>
      <c r="AQ32" s="6"/>
      <c r="AR32" s="6"/>
      <c r="AS32" s="6"/>
      <c r="AT32" s="6"/>
      <c r="AU32" s="6"/>
      <c r="AV32" s="6"/>
      <c r="AW32" s="6"/>
      <c r="AX32" s="6" t="str">
        <f aca="false">IF(Z32&lt;0,Z32,"")</f>
        <v/>
      </c>
      <c r="AY32" s="6" t="str">
        <f aca="false">IF(AA32&lt;0,AA32,"")</f>
        <v/>
      </c>
      <c r="AZ32" s="6" t="str">
        <f aca="false">IF(AB32&lt;0,AB32,"")</f>
        <v/>
      </c>
      <c r="BA32" s="6"/>
      <c r="BB32" s="6"/>
      <c r="BC32" s="6"/>
    </row>
    <row r="33" customFormat="false" ht="15" hidden="false" customHeight="false" outlineLevel="0" collapsed="false">
      <c r="B33" s="107" t="s">
        <v>1419</v>
      </c>
      <c r="C33" s="19"/>
      <c r="D33" s="19"/>
      <c r="E33" s="28"/>
      <c r="F33" s="28"/>
      <c r="G33" s="28"/>
      <c r="H33" s="28"/>
      <c r="I33" s="28"/>
      <c r="J33" s="28"/>
      <c r="K33" s="28"/>
      <c r="L33" s="28"/>
      <c r="M33" s="28"/>
      <c r="N33" s="28"/>
      <c r="O33" s="28"/>
      <c r="P33" s="28"/>
      <c r="Q33" s="28"/>
      <c r="R33" s="28"/>
      <c r="S33" s="28"/>
      <c r="Y33" s="6" t="str">
        <f aca="false">IF(A33&lt;0,A33,"")</f>
        <v/>
      </c>
      <c r="Z33" s="6" t="str">
        <f aca="false">IF(B33&lt;0,B33,"")</f>
        <v/>
      </c>
      <c r="AA33" s="6" t="str">
        <f aca="false">IF(C33&lt;0,C33,"")</f>
        <v/>
      </c>
      <c r="AB33" s="6" t="str">
        <f aca="false">IF(D33&lt;0,D33,"")</f>
        <v/>
      </c>
      <c r="AC33" s="6"/>
      <c r="AD33" s="6"/>
      <c r="AE33" s="6"/>
      <c r="AF33" s="6"/>
      <c r="AG33" s="6"/>
      <c r="AH33" s="6"/>
      <c r="AI33" s="6"/>
      <c r="AJ33" s="6"/>
      <c r="AK33" s="6"/>
      <c r="AL33" s="6"/>
      <c r="AM33" s="6"/>
      <c r="AN33" s="6"/>
      <c r="AO33" s="6"/>
      <c r="AP33" s="6"/>
      <c r="AQ33" s="6"/>
      <c r="AR33" s="6"/>
      <c r="AS33" s="6"/>
      <c r="AT33" s="6"/>
      <c r="AU33" s="6"/>
      <c r="AV33" s="6"/>
      <c r="AW33" s="6"/>
      <c r="AX33" s="6" t="str">
        <f aca="false">IF(Z33&lt;0,Z33,"")</f>
        <v/>
      </c>
      <c r="AY33" s="6" t="str">
        <f aca="false">IF(AA33&lt;0,AA33,"")</f>
        <v/>
      </c>
      <c r="AZ33" s="6" t="str">
        <f aca="false">IF(AB33&lt;0,AB33,"")</f>
        <v/>
      </c>
      <c r="BA33" s="6"/>
      <c r="BB33" s="6"/>
      <c r="BC33" s="6"/>
    </row>
    <row r="34" customFormat="false" ht="15" hidden="false" customHeight="false" outlineLevel="0" collapsed="false">
      <c r="B34" s="107" t="s">
        <v>1157</v>
      </c>
      <c r="C34" s="19"/>
      <c r="D34" s="19"/>
      <c r="E34" s="242" t="n">
        <v>-30500000000</v>
      </c>
      <c r="F34" s="242" t="n">
        <v>-36200000000</v>
      </c>
      <c r="G34" s="242" t="n">
        <v>-31800000000</v>
      </c>
      <c r="H34" s="23" t="n">
        <v>-37700000000</v>
      </c>
      <c r="I34" s="23" t="n">
        <v>-61800000000</v>
      </c>
      <c r="J34" s="23" t="n">
        <v>-33800000000</v>
      </c>
      <c r="K34" s="23" t="n">
        <v>-22900000000</v>
      </c>
      <c r="L34" s="23" t="n">
        <v>-51200000000</v>
      </c>
      <c r="M34" s="23" t="n">
        <v>-50500000000</v>
      </c>
      <c r="N34" s="23" t="n">
        <v>-68500000000</v>
      </c>
      <c r="O34" s="23" t="n">
        <v>-50900000000</v>
      </c>
      <c r="P34" s="23" t="n">
        <v>-53800000000</v>
      </c>
      <c r="Q34" s="23" t="n">
        <v>-68700000000</v>
      </c>
      <c r="R34" s="23" t="n">
        <v>-90200000000</v>
      </c>
      <c r="S34" s="23" t="n">
        <v>-81500000000</v>
      </c>
      <c r="Y34" s="6" t="str">
        <f aca="false">IF(A34&lt;0,A34,"")</f>
        <v/>
      </c>
      <c r="Z34" s="6" t="str">
        <f aca="false">IF(B34&lt;0,B34,"")</f>
        <v/>
      </c>
      <c r="AA34" s="6" t="str">
        <f aca="false">IF(C34&lt;0,C34,"")</f>
        <v/>
      </c>
      <c r="AB34" s="6" t="str">
        <f aca="false">IF(D34&lt;0,D34,"")</f>
        <v/>
      </c>
      <c r="AC34" s="6"/>
      <c r="AD34" s="6"/>
      <c r="AE34" s="6"/>
      <c r="AF34" s="6"/>
      <c r="AG34" s="6"/>
      <c r="AH34" s="6"/>
      <c r="AI34" s="6"/>
      <c r="AJ34" s="6"/>
      <c r="AK34" s="6"/>
      <c r="AL34" s="6"/>
      <c r="AM34" s="6"/>
      <c r="AN34" s="6"/>
      <c r="AO34" s="6"/>
      <c r="AP34" s="6"/>
      <c r="AQ34" s="6"/>
      <c r="AR34" s="6"/>
      <c r="AS34" s="6"/>
      <c r="AT34" s="6"/>
      <c r="AU34" s="6"/>
      <c r="AV34" s="6"/>
      <c r="AW34" s="6"/>
      <c r="AX34" s="6" t="str">
        <f aca="false">IF(Z34&lt;0,Z34,"")</f>
        <v/>
      </c>
      <c r="AY34" s="6" t="str">
        <f aca="false">IF(AA34&lt;0,AA34,"")</f>
        <v/>
      </c>
      <c r="AZ34" s="6" t="str">
        <f aca="false">IF(AB34&lt;0,AB34,"")</f>
        <v/>
      </c>
      <c r="BA34" s="6"/>
      <c r="BB34" s="6"/>
      <c r="BC34" s="6"/>
    </row>
    <row r="35" customFormat="false" ht="15" hidden="false" customHeight="false" outlineLevel="0" collapsed="false">
      <c r="B35" s="338" t="s">
        <v>1471</v>
      </c>
      <c r="C35" s="19"/>
      <c r="E35" s="242" t="n">
        <v>2500000000</v>
      </c>
      <c r="F35" s="242" t="n">
        <v>7600000000</v>
      </c>
      <c r="G35" s="242" t="n">
        <v>-14900000000</v>
      </c>
      <c r="H35" s="23" t="n">
        <v>-18600000000</v>
      </c>
      <c r="I35" s="23" t="n">
        <v>-25300000000</v>
      </c>
      <c r="J35" s="23" t="n">
        <v>3300000000</v>
      </c>
      <c r="K35" s="23" t="n">
        <v>9000000000</v>
      </c>
      <c r="L35" s="23" t="n">
        <v>-4800000000</v>
      </c>
      <c r="M35" s="23" t="n">
        <v>-3000000000</v>
      </c>
      <c r="N35" s="23" t="n">
        <v>-10200000000</v>
      </c>
      <c r="O35" s="23" t="n">
        <v>-13600000000</v>
      </c>
      <c r="P35" s="23" t="n">
        <v>5500000000</v>
      </c>
      <c r="Q35" s="23" t="n">
        <v>-51700000000</v>
      </c>
      <c r="R35" s="23" t="n">
        <v>-61400000000</v>
      </c>
      <c r="S35" s="23" t="n">
        <v>-28300000000</v>
      </c>
      <c r="Y35" s="6" t="str">
        <f aca="false">IF(A35&lt;0,A35,"")</f>
        <v/>
      </c>
      <c r="Z35" s="6" t="str">
        <f aca="false">IF(B35&lt;0,B35,"")</f>
        <v/>
      </c>
      <c r="AA35" s="6" t="str">
        <f aca="false">IF(C35&lt;0,C35,"")</f>
        <v/>
      </c>
      <c r="AB35" s="6" t="str">
        <f aca="false">IF(D35&lt;0,D35,"")</f>
        <v/>
      </c>
      <c r="AC35" s="6"/>
      <c r="AD35" s="6"/>
      <c r="AE35" s="6"/>
      <c r="AF35" s="6"/>
      <c r="AG35" s="6"/>
      <c r="AH35" s="6"/>
      <c r="AI35" s="6"/>
      <c r="AJ35" s="6"/>
      <c r="AK35" s="6"/>
      <c r="AL35" s="6"/>
      <c r="AM35" s="6"/>
      <c r="AN35" s="6"/>
      <c r="AO35" s="6"/>
      <c r="AP35" s="6"/>
      <c r="AQ35" s="6"/>
      <c r="AR35" s="6"/>
      <c r="AS35" s="6"/>
      <c r="AT35" s="6"/>
      <c r="AU35" s="6"/>
      <c r="AV35" s="6"/>
      <c r="AW35" s="6"/>
      <c r="AX35" s="6" t="str">
        <f aca="false">IF(Z35&lt;0,Z35,"")</f>
        <v/>
      </c>
      <c r="AY35" s="6" t="str">
        <f aca="false">IF(AA35&lt;0,AA35,"")</f>
        <v/>
      </c>
      <c r="AZ35" s="6" t="str">
        <f aca="false">IF(AB35&lt;0,AB35,"")</f>
        <v/>
      </c>
      <c r="BA35" s="6"/>
      <c r="BB35" s="6"/>
      <c r="BC35" s="6"/>
    </row>
    <row r="36" customFormat="false" ht="15" hidden="false" customHeight="false" outlineLevel="0" collapsed="false">
      <c r="B36" s="107" t="s">
        <v>1472</v>
      </c>
      <c r="C36" s="19"/>
      <c r="D36" s="19"/>
      <c r="E36" s="242" t="n">
        <v>-6200000000</v>
      </c>
      <c r="F36" s="242" t="n">
        <v>-8600000000</v>
      </c>
      <c r="G36" s="242" t="n">
        <v>-21800000000</v>
      </c>
      <c r="H36" s="23" t="n">
        <v>-15000000000</v>
      </c>
      <c r="I36" s="23" t="n">
        <v>-32400000000</v>
      </c>
      <c r="J36" s="23" t="n">
        <v>69100000000</v>
      </c>
      <c r="K36" s="23" t="n">
        <v>10600000000</v>
      </c>
      <c r="L36" s="23" t="n">
        <v>-8900000000</v>
      </c>
      <c r="M36" s="23" t="n">
        <v>-1100000000</v>
      </c>
      <c r="N36" s="23" t="n">
        <v>-14000000000</v>
      </c>
      <c r="O36" s="23" t="n">
        <v>-24600000000</v>
      </c>
      <c r="P36" s="23" t="n">
        <v>200000000</v>
      </c>
      <c r="Q36" s="23" t="n">
        <v>-48000000000</v>
      </c>
      <c r="R36" s="23" t="n">
        <v>-66800000000</v>
      </c>
      <c r="S36" s="23" t="n">
        <v>-49200000000</v>
      </c>
      <c r="Y36" s="6" t="str">
        <f aca="false">IF(A36&lt;0,A36,"")</f>
        <v/>
      </c>
      <c r="Z36" s="6" t="str">
        <f aca="false">IF(B36&lt;0,B36,"")</f>
        <v/>
      </c>
      <c r="AA36" s="6" t="str">
        <f aca="false">IF(C36&lt;0,C36,"")</f>
        <v/>
      </c>
      <c r="AB36" s="6" t="str">
        <f aca="false">IF(D36&lt;0,D36,"")</f>
        <v/>
      </c>
      <c r="AC36" s="6"/>
      <c r="AD36" s="6"/>
      <c r="AE36" s="6"/>
      <c r="AF36" s="6"/>
      <c r="AG36" s="6"/>
      <c r="AH36" s="6"/>
      <c r="AI36" s="6"/>
      <c r="AJ36" s="6"/>
      <c r="AK36" s="6"/>
      <c r="AL36" s="6"/>
      <c r="AM36" s="6"/>
      <c r="AN36" s="6"/>
      <c r="AO36" s="6"/>
      <c r="AP36" s="6"/>
      <c r="AQ36" s="6"/>
      <c r="AR36" s="6"/>
      <c r="AS36" s="6"/>
      <c r="AT36" s="6"/>
      <c r="AU36" s="6"/>
      <c r="AV36" s="6"/>
      <c r="AW36" s="6"/>
      <c r="AX36" s="6" t="str">
        <f aca="false">IF(Z36&lt;0,Z36,"")</f>
        <v/>
      </c>
      <c r="AY36" s="6" t="str">
        <f aca="false">IF(AA36&lt;0,AA36,"")</f>
        <v/>
      </c>
      <c r="AZ36" s="6" t="str">
        <f aca="false">IF(AB36&lt;0,AB36,"")</f>
        <v/>
      </c>
      <c r="BA36" s="6"/>
      <c r="BB36" s="6"/>
      <c r="BC36" s="6"/>
    </row>
    <row r="37" customFormat="false" ht="15" hidden="false" customHeight="false" outlineLevel="0" collapsed="false">
      <c r="B37" s="107" t="s">
        <v>1473</v>
      </c>
      <c r="C37" s="19"/>
      <c r="D37" s="19"/>
      <c r="E37" s="242" t="n">
        <v>-7300000000</v>
      </c>
      <c r="F37" s="242" t="n">
        <v>21300000000</v>
      </c>
      <c r="G37" s="242" t="n">
        <v>30500000000</v>
      </c>
      <c r="H37" s="23" t="n">
        <v>21100000000</v>
      </c>
      <c r="I37" s="23" t="n">
        <v>26900000000</v>
      </c>
      <c r="J37" s="23" t="n">
        <v>-60300000000</v>
      </c>
      <c r="K37" s="23" t="n">
        <v>-16100000000</v>
      </c>
      <c r="L37" s="23" t="n">
        <v>-4900000000</v>
      </c>
      <c r="M37" s="23" t="n">
        <v>-4500000000</v>
      </c>
      <c r="N37" s="23" t="n">
        <v>-6200000000</v>
      </c>
      <c r="O37" s="23" t="n">
        <v>1700000000</v>
      </c>
      <c r="P37" s="23" t="n">
        <v>-5400000000</v>
      </c>
      <c r="Q37" s="23" t="n">
        <v>17400000000</v>
      </c>
      <c r="R37" s="23" t="n">
        <v>-16500000000</v>
      </c>
      <c r="S37" s="23" t="n">
        <v>-5000000000</v>
      </c>
      <c r="Y37" s="6" t="str">
        <f aca="false">IF(A37&lt;0,A37,"")</f>
        <v/>
      </c>
      <c r="Z37" s="6" t="str">
        <f aca="false">IF(B37&lt;0,B37,"")</f>
        <v/>
      </c>
      <c r="AA37" s="6" t="str">
        <f aca="false">IF(C37&lt;0,C37,"")</f>
        <v/>
      </c>
      <c r="AB37" s="6" t="str">
        <f aca="false">IF(D37&lt;0,D37,"")</f>
        <v/>
      </c>
      <c r="AC37" s="6"/>
      <c r="AD37" s="6"/>
      <c r="AE37" s="6"/>
      <c r="AF37" s="6"/>
      <c r="AG37" s="6"/>
      <c r="AH37" s="6"/>
      <c r="AI37" s="6"/>
      <c r="AJ37" s="6"/>
      <c r="AK37" s="6"/>
      <c r="AL37" s="6"/>
      <c r="AM37" s="6"/>
      <c r="AN37" s="6"/>
      <c r="AO37" s="6"/>
      <c r="AP37" s="6"/>
      <c r="AQ37" s="6"/>
      <c r="AR37" s="6"/>
      <c r="AS37" s="6"/>
      <c r="AT37" s="6"/>
      <c r="AU37" s="6"/>
      <c r="AV37" s="6"/>
      <c r="AW37" s="6"/>
      <c r="AX37" s="6" t="str">
        <f aca="false">IF(Z37&lt;0,Z37,"")</f>
        <v/>
      </c>
      <c r="AY37" s="6" t="str">
        <f aca="false">IF(AA37&lt;0,AA37,"")</f>
        <v/>
      </c>
      <c r="AZ37" s="6" t="str">
        <f aca="false">IF(AB37&lt;0,AB37,"")</f>
        <v/>
      </c>
      <c r="BA37" s="6"/>
      <c r="BB37" s="6"/>
      <c r="BC37" s="6"/>
    </row>
    <row r="38" customFormat="false" ht="15" hidden="false" customHeight="false" outlineLevel="0" collapsed="false">
      <c r="B38" s="107" t="s">
        <v>199</v>
      </c>
      <c r="C38" s="107"/>
      <c r="E38" s="242" t="n">
        <v>-15100000000</v>
      </c>
      <c r="F38" s="242" t="n">
        <v>-4700000000</v>
      </c>
      <c r="G38" s="242" t="n">
        <v>6200000000</v>
      </c>
      <c r="H38" s="23" t="n">
        <v>2900000000</v>
      </c>
      <c r="I38" s="23" t="n">
        <v>9400000000</v>
      </c>
      <c r="J38" s="23" t="n">
        <v>-19800000000</v>
      </c>
      <c r="K38" s="23" t="n">
        <v>-13700000000</v>
      </c>
      <c r="L38" s="23" t="n">
        <v>-4900000000</v>
      </c>
      <c r="M38" s="23" t="n">
        <v>-4500000000</v>
      </c>
      <c r="N38" s="23" t="n">
        <v>-7500000000</v>
      </c>
      <c r="O38" s="23" t="n">
        <v>-4000000000</v>
      </c>
      <c r="P38" s="23" t="n">
        <v>-4000000000</v>
      </c>
      <c r="Q38" s="23" t="n">
        <v>17400000000</v>
      </c>
      <c r="R38" s="23" t="n">
        <v>-16500000000</v>
      </c>
      <c r="S38" s="23" t="n">
        <v>-5000000000</v>
      </c>
      <c r="Y38" s="6" t="str">
        <f aca="false">IF(A38&lt;0,A38,"")</f>
        <v/>
      </c>
      <c r="Z38" s="6" t="str">
        <f aca="false">IF(B38&lt;0,B38,"")</f>
        <v/>
      </c>
      <c r="AA38" s="6" t="str">
        <f aca="false">IF(C38&lt;0,C38,"")</f>
        <v/>
      </c>
      <c r="AB38" s="6" t="str">
        <f aca="false">IF(D38&lt;0,D38,"")</f>
        <v/>
      </c>
      <c r="AC38" s="6"/>
      <c r="AD38" s="6"/>
      <c r="AE38" s="6"/>
      <c r="AF38" s="6"/>
      <c r="AG38" s="6"/>
      <c r="AH38" s="6"/>
      <c r="AI38" s="6"/>
      <c r="AJ38" s="6"/>
      <c r="AK38" s="6"/>
      <c r="AL38" s="6"/>
      <c r="AM38" s="6"/>
      <c r="AN38" s="6"/>
      <c r="AO38" s="6"/>
      <c r="AP38" s="6"/>
      <c r="AQ38" s="6"/>
      <c r="AR38" s="6"/>
      <c r="AS38" s="6"/>
      <c r="AT38" s="6"/>
      <c r="AU38" s="6"/>
      <c r="AV38" s="6"/>
      <c r="AW38" s="6"/>
      <c r="AX38" s="6" t="str">
        <f aca="false">IF(Z38&lt;0,Z38,"")</f>
        <v/>
      </c>
      <c r="AY38" s="6" t="str">
        <f aca="false">IF(AA38&lt;0,AA38,"")</f>
        <v/>
      </c>
      <c r="AZ38" s="6" t="str">
        <f aca="false">IF(AB38&lt;0,AB38,"")</f>
        <v/>
      </c>
      <c r="BA38" s="6"/>
      <c r="BB38" s="6"/>
      <c r="BC38" s="6"/>
    </row>
    <row r="39" customFormat="false" ht="15" hidden="false" customHeight="false" outlineLevel="0" collapsed="false">
      <c r="B39" s="107" t="s">
        <v>361</v>
      </c>
      <c r="C39" s="107"/>
      <c r="E39" s="242" t="n">
        <v>7800000000</v>
      </c>
      <c r="F39" s="242" t="n">
        <v>26100000000</v>
      </c>
      <c r="G39" s="242" t="n">
        <v>24300000000</v>
      </c>
      <c r="H39" s="23" t="n">
        <v>18200000000</v>
      </c>
      <c r="I39" s="23" t="n">
        <v>17500000000</v>
      </c>
      <c r="J39" s="23" t="n">
        <v>-40500000000</v>
      </c>
      <c r="K39" s="23" t="n">
        <v>-2400000000</v>
      </c>
      <c r="L39" s="23" t="n">
        <v>0</v>
      </c>
      <c r="M39" s="23" t="n">
        <v>0</v>
      </c>
      <c r="N39" s="23" t="n">
        <v>1300000000</v>
      </c>
      <c r="O39" s="23" t="n">
        <v>5700000000</v>
      </c>
      <c r="P39" s="23" t="n">
        <v>-1400000000</v>
      </c>
      <c r="Q39" s="23" t="n">
        <v>0</v>
      </c>
      <c r="R39" s="23" t="n">
        <v>0</v>
      </c>
      <c r="S39" s="23" t="n">
        <v>0</v>
      </c>
      <c r="Y39" s="6" t="str">
        <f aca="false">IF(A39&lt;0,A39,"")</f>
        <v/>
      </c>
      <c r="Z39" s="6" t="str">
        <f aca="false">IF(B39&lt;0,B39,"")</f>
        <v/>
      </c>
      <c r="AA39" s="6" t="str">
        <f aca="false">IF(C39&lt;0,C39,"")</f>
        <v/>
      </c>
      <c r="AB39" s="6" t="str">
        <f aca="false">IF(D39&lt;0,D39,"")</f>
        <v/>
      </c>
      <c r="AC39" s="6"/>
      <c r="AD39" s="6"/>
      <c r="AE39" s="6"/>
      <c r="AF39" s="6"/>
      <c r="AG39" s="6"/>
      <c r="AH39" s="6"/>
      <c r="AI39" s="6"/>
      <c r="AJ39" s="6"/>
      <c r="AK39" s="6"/>
      <c r="AL39" s="6"/>
      <c r="AM39" s="6"/>
      <c r="AN39" s="6"/>
      <c r="AO39" s="6"/>
      <c r="AP39" s="6"/>
      <c r="AQ39" s="6"/>
      <c r="AR39" s="6"/>
      <c r="AS39" s="6"/>
      <c r="AT39" s="6"/>
      <c r="AU39" s="6"/>
      <c r="AV39" s="6"/>
      <c r="AW39" s="6"/>
      <c r="AX39" s="6" t="str">
        <f aca="false">IF(Z39&lt;0,Z39,"")</f>
        <v/>
      </c>
      <c r="AY39" s="6" t="str">
        <f aca="false">IF(AA39&lt;0,AA39,"")</f>
        <v/>
      </c>
      <c r="AZ39" s="6" t="str">
        <f aca="false">IF(AB39&lt;0,AB39,"")</f>
        <v/>
      </c>
      <c r="BA39" s="6"/>
      <c r="BB39" s="6"/>
      <c r="BC39" s="6"/>
    </row>
    <row r="40" customFormat="false" ht="15" hidden="false" customHeight="false" outlineLevel="0" collapsed="false">
      <c r="B40" s="107" t="s">
        <v>1474</v>
      </c>
      <c r="C40" s="19"/>
      <c r="D40" s="19"/>
      <c r="E40" s="28"/>
      <c r="F40" s="28"/>
      <c r="G40" s="28"/>
      <c r="H40" s="23" t="n">
        <v>0</v>
      </c>
      <c r="I40" s="23" t="n">
        <v>0</v>
      </c>
      <c r="J40" s="23" t="n">
        <v>-5800000000</v>
      </c>
      <c r="K40" s="23" t="n">
        <v>4500000000</v>
      </c>
      <c r="L40" s="23" t="n">
        <v>-5300000000</v>
      </c>
      <c r="M40" s="23" t="n">
        <v>300000000</v>
      </c>
      <c r="N40" s="23" t="n">
        <v>-10700000000</v>
      </c>
      <c r="O40" s="23" t="n">
        <v>1400000000</v>
      </c>
      <c r="P40" s="23" t="n">
        <v>0</v>
      </c>
      <c r="Q40" s="23" t="n">
        <v>0</v>
      </c>
      <c r="R40" s="23" t="n">
        <v>0</v>
      </c>
      <c r="S40" s="23" t="n">
        <v>0</v>
      </c>
      <c r="Y40" s="6" t="str">
        <f aca="false">IF(A40&lt;0,A40,"")</f>
        <v/>
      </c>
      <c r="Z40" s="6" t="str">
        <f aca="false">IF(B40&lt;0,B40,"")</f>
        <v/>
      </c>
      <c r="AA40" s="6" t="str">
        <f aca="false">IF(C40&lt;0,C40,"")</f>
        <v/>
      </c>
      <c r="AB40" s="6" t="str">
        <f aca="false">IF(D40&lt;0,D40,"")</f>
        <v/>
      </c>
      <c r="AC40" s="6"/>
      <c r="AD40" s="6"/>
      <c r="AE40" s="6"/>
      <c r="AF40" s="6"/>
      <c r="AG40" s="6"/>
      <c r="AH40" s="6"/>
      <c r="AI40" s="6"/>
      <c r="AJ40" s="6"/>
      <c r="AK40" s="6"/>
      <c r="AL40" s="6"/>
      <c r="AM40" s="6"/>
      <c r="AN40" s="6"/>
      <c r="AO40" s="6"/>
      <c r="AP40" s="6"/>
      <c r="AQ40" s="6"/>
      <c r="AR40" s="6"/>
      <c r="AS40" s="6"/>
      <c r="AT40" s="6"/>
      <c r="AU40" s="6"/>
      <c r="AV40" s="6"/>
      <c r="AW40" s="6"/>
      <c r="AX40" s="6" t="str">
        <f aca="false">IF(Z40&lt;0,Z40,"")</f>
        <v/>
      </c>
      <c r="AY40" s="6" t="str">
        <f aca="false">IF(AA40&lt;0,AA40,"")</f>
        <v/>
      </c>
      <c r="AZ40" s="6" t="str">
        <f aca="false">IF(AB40&lt;0,AB40,"")</f>
        <v/>
      </c>
      <c r="BA40" s="6"/>
      <c r="BB40" s="6"/>
      <c r="BC40" s="6"/>
    </row>
    <row r="41" customFormat="false" ht="15" hidden="false" customHeight="false" outlineLevel="0" collapsed="false">
      <c r="B41" s="107" t="s">
        <v>1475</v>
      </c>
      <c r="C41" s="19"/>
      <c r="D41" s="19"/>
      <c r="E41" s="242" t="n">
        <v>-37700000000</v>
      </c>
      <c r="F41" s="242" t="n">
        <v>-14800000000</v>
      </c>
      <c r="G41" s="242" t="n">
        <v>-1400000000</v>
      </c>
      <c r="H41" s="23" t="n">
        <v>6100000000</v>
      </c>
      <c r="I41" s="23" t="n">
        <v>-5500000000</v>
      </c>
      <c r="J41" s="23" t="n">
        <v>3000000000</v>
      </c>
      <c r="K41" s="23" t="n">
        <v>-1000000000</v>
      </c>
      <c r="L41" s="23" t="n">
        <v>-19200000000</v>
      </c>
      <c r="M41" s="23" t="n">
        <v>-5300000000</v>
      </c>
      <c r="N41" s="23" t="n">
        <v>-30800000000</v>
      </c>
      <c r="O41" s="23" t="n">
        <v>-21400000000</v>
      </c>
      <c r="P41" s="23" t="n">
        <v>-5100000000</v>
      </c>
      <c r="Q41" s="23" t="n">
        <v>-30600000000</v>
      </c>
      <c r="R41" s="23" t="n">
        <v>-83300000000</v>
      </c>
      <c r="S41" s="23" t="n">
        <v>-54200000000</v>
      </c>
      <c r="Y41" s="6" t="str">
        <f aca="false">IF(A41&lt;0,A41,"")</f>
        <v/>
      </c>
      <c r="Z41" s="6" t="str">
        <f aca="false">IF(B41&lt;0,B41,"")</f>
        <v/>
      </c>
      <c r="AA41" s="6" t="str">
        <f aca="false">IF(C41&lt;0,C41,"")</f>
        <v/>
      </c>
      <c r="AB41" s="6" t="str">
        <f aca="false">IF(D41&lt;0,D41,"")</f>
        <v/>
      </c>
      <c r="AC41" s="6"/>
      <c r="AD41" s="6"/>
      <c r="AE41" s="6"/>
      <c r="AF41" s="6"/>
      <c r="AG41" s="6"/>
      <c r="AH41" s="6"/>
      <c r="AI41" s="6"/>
      <c r="AJ41" s="6"/>
      <c r="AK41" s="6"/>
      <c r="AL41" s="6"/>
      <c r="AM41" s="6"/>
      <c r="AN41" s="6"/>
      <c r="AO41" s="6"/>
      <c r="AP41" s="6"/>
      <c r="AQ41" s="6"/>
      <c r="AR41" s="6"/>
      <c r="AS41" s="6"/>
      <c r="AT41" s="6"/>
      <c r="AU41" s="6"/>
      <c r="AV41" s="6"/>
      <c r="AW41" s="6"/>
      <c r="AX41" s="6" t="str">
        <f aca="false">IF(Z41&lt;0,Z41,"")</f>
        <v/>
      </c>
      <c r="AY41" s="6" t="str">
        <f aca="false">IF(AA41&lt;0,AA41,"")</f>
        <v/>
      </c>
      <c r="AZ41" s="6" t="str">
        <f aca="false">IF(AB41&lt;0,AB41,"")</f>
        <v/>
      </c>
      <c r="BA41" s="6"/>
      <c r="BB41" s="6"/>
      <c r="BC41" s="6"/>
    </row>
    <row r="42" s="17" customFormat="true" ht="15" hidden="false" customHeight="false" outlineLevel="0" collapsed="false">
      <c r="A42" s="361" t="s">
        <v>110</v>
      </c>
      <c r="B42" s="362" t="s">
        <v>556</v>
      </c>
      <c r="C42" s="51" t="s">
        <v>34</v>
      </c>
      <c r="D42" s="51"/>
      <c r="E42" s="244" t="n">
        <f aca="false">E43-E47-E50</f>
        <v>13400000000</v>
      </c>
      <c r="F42" s="244" t="n">
        <f aca="false">F43-F47-F50</f>
        <v>-12700000000</v>
      </c>
      <c r="G42" s="244" t="n">
        <f aca="false">G43-G47-G50</f>
        <v>-8700000000</v>
      </c>
      <c r="H42" s="244" t="n">
        <f aca="false">H43-H47-H50</f>
        <v>-6100000000</v>
      </c>
      <c r="I42" s="244" t="n">
        <f aca="false">I43-I47-I50</f>
        <v>5500000000</v>
      </c>
      <c r="J42" s="244" t="n">
        <f aca="false">J43-J47-J50</f>
        <v>-3000000000</v>
      </c>
      <c r="K42" s="244" t="n">
        <f aca="false">K43-K47-K50</f>
        <v>1000000000</v>
      </c>
      <c r="L42" s="244" t="n">
        <f aca="false">L43-L47-L50</f>
        <v>19200000000</v>
      </c>
      <c r="M42" s="244" t="n">
        <f aca="false">M43-M47-M50</f>
        <v>5300000000</v>
      </c>
      <c r="N42" s="244" t="n">
        <f aca="false">N43-N47-N50</f>
        <v>30800000000</v>
      </c>
      <c r="O42" s="244" t="n">
        <f aca="false">O43-O47-O50</f>
        <v>21500000000</v>
      </c>
      <c r="P42" s="244" t="n">
        <f aca="false">P43-P47-P50</f>
        <v>5200000000</v>
      </c>
      <c r="Q42" s="244" t="n">
        <f aca="false">Q43-Q47-Q50</f>
        <v>30600000000</v>
      </c>
      <c r="R42" s="244" t="n">
        <f aca="false">R43-R47-R50</f>
        <v>2400000000</v>
      </c>
      <c r="S42" s="244" t="n">
        <f aca="false">S43-S47-S50</f>
        <v>-2700000000</v>
      </c>
      <c r="Y42" s="6" t="str">
        <f aca="false">IF(A42&lt;0,A42,"")</f>
        <v/>
      </c>
      <c r="Z42" s="6" t="str">
        <f aca="false">IF(B42&lt;0,B42,"")</f>
        <v/>
      </c>
      <c r="AA42" s="6" t="str">
        <f aca="false">IF(C42&lt;0,C42,"")</f>
        <v/>
      </c>
      <c r="AB42" s="6" t="str">
        <f aca="false">IF(D42&lt;0,D42,"")</f>
        <v/>
      </c>
      <c r="AC42" s="6"/>
      <c r="AD42" s="6"/>
      <c r="AE42" s="6"/>
      <c r="AF42" s="6"/>
      <c r="AG42" s="6"/>
      <c r="AH42" s="6"/>
      <c r="AI42" s="6"/>
      <c r="AJ42" s="6"/>
      <c r="AK42" s="6"/>
      <c r="AL42" s="6"/>
      <c r="AM42" s="6"/>
      <c r="AN42" s="6"/>
      <c r="AO42" s="6"/>
      <c r="AP42" s="6"/>
      <c r="AQ42" s="6"/>
      <c r="AR42" s="6"/>
      <c r="AS42" s="6"/>
      <c r="AT42" s="6"/>
      <c r="AU42" s="6"/>
      <c r="AV42" s="6"/>
      <c r="AW42" s="6"/>
      <c r="AX42" s="6" t="str">
        <f aca="false">IF(Z42&lt;0,Z42,"")</f>
        <v/>
      </c>
      <c r="AY42" s="6" t="str">
        <f aca="false">IF(AA42&lt;0,AA42,"")</f>
        <v/>
      </c>
      <c r="AZ42" s="6" t="str">
        <f aca="false">IF(AB42&lt;0,AB42,"")</f>
        <v/>
      </c>
      <c r="BA42" s="6"/>
      <c r="BB42" s="6"/>
      <c r="BC42" s="6"/>
    </row>
    <row r="43" s="38" customFormat="true" ht="15" hidden="false" customHeight="false" outlineLevel="0" collapsed="false">
      <c r="A43" s="363"/>
      <c r="B43" s="19" t="s">
        <v>1476</v>
      </c>
      <c r="C43" s="19"/>
      <c r="D43" s="19"/>
      <c r="E43" s="242" t="n">
        <v>37700000000</v>
      </c>
      <c r="F43" s="242" t="n">
        <v>14800000000</v>
      </c>
      <c r="G43" s="242" t="n">
        <v>1400000000</v>
      </c>
      <c r="H43" s="23" t="n">
        <v>-6100000000</v>
      </c>
      <c r="I43" s="23" t="n">
        <v>5500000000</v>
      </c>
      <c r="J43" s="23" t="n">
        <v>-3000000000</v>
      </c>
      <c r="K43" s="23" t="n">
        <v>1000000000</v>
      </c>
      <c r="L43" s="23" t="n">
        <v>19200000000</v>
      </c>
      <c r="M43" s="23" t="n">
        <v>5300000000</v>
      </c>
      <c r="N43" s="23" t="n">
        <v>30800000000</v>
      </c>
      <c r="O43" s="23" t="n">
        <v>21500000000</v>
      </c>
      <c r="P43" s="23" t="n">
        <v>5200000000</v>
      </c>
      <c r="Q43" s="23" t="n">
        <v>30600000000</v>
      </c>
      <c r="R43" s="23" t="n">
        <v>2400000000</v>
      </c>
      <c r="S43" s="23" t="n">
        <v>-2700000000</v>
      </c>
      <c r="Y43" s="6" t="str">
        <f aca="false">IF(A43&lt;0,A43,"")</f>
        <v/>
      </c>
      <c r="Z43" s="6" t="str">
        <f aca="false">IF(B43&lt;0,B43,"")</f>
        <v/>
      </c>
      <c r="AA43" s="6" t="str">
        <f aca="false">IF(C43&lt;0,C43,"")</f>
        <v/>
      </c>
      <c r="AB43" s="6" t="str">
        <f aca="false">IF(D43&lt;0,D43,"")</f>
        <v/>
      </c>
      <c r="AC43" s="6"/>
      <c r="AD43" s="6"/>
      <c r="AE43" s="6"/>
      <c r="AF43" s="6"/>
      <c r="AG43" s="6"/>
      <c r="AH43" s="6"/>
      <c r="AI43" s="6"/>
      <c r="AJ43" s="6"/>
      <c r="AK43" s="6"/>
      <c r="AL43" s="6"/>
      <c r="AM43" s="6"/>
      <c r="AN43" s="6"/>
      <c r="AO43" s="6"/>
      <c r="AP43" s="6"/>
      <c r="AQ43" s="6"/>
      <c r="AR43" s="6"/>
      <c r="AS43" s="6"/>
      <c r="AT43" s="6"/>
      <c r="AU43" s="6"/>
      <c r="AV43" s="6"/>
      <c r="AW43" s="6"/>
      <c r="AX43" s="6" t="str">
        <f aca="false">IF(Z43&lt;0,Z43,"")</f>
        <v/>
      </c>
      <c r="AY43" s="6" t="str">
        <f aca="false">IF(AA43&lt;0,AA43,"")</f>
        <v/>
      </c>
      <c r="AZ43" s="6" t="str">
        <f aca="false">IF(AB43&lt;0,AB43,"")</f>
        <v/>
      </c>
      <c r="BA43" s="6"/>
      <c r="BB43" s="6"/>
      <c r="BC43" s="6"/>
    </row>
    <row r="44" customFormat="false" ht="15" hidden="false" customHeight="false" outlineLevel="0" collapsed="false">
      <c r="A44" s="18" t="s">
        <v>112</v>
      </c>
      <c r="B44" s="107" t="s">
        <v>1477</v>
      </c>
      <c r="C44" s="20" t="s">
        <v>114</v>
      </c>
      <c r="D44" s="19"/>
      <c r="E44" s="242" t="n">
        <f aca="false">E45-E47-E50</f>
        <v>2200000000</v>
      </c>
      <c r="F44" s="242" t="n">
        <f aca="false">F45-F47-F50</f>
        <v>-13000000000</v>
      </c>
      <c r="G44" s="242" t="n">
        <f aca="false">G45-G47-G50</f>
        <v>-11400000000</v>
      </c>
      <c r="H44" s="242" t="n">
        <f aca="false">H45-H47-H50</f>
        <v>-14600000000</v>
      </c>
      <c r="I44" s="242" t="n">
        <f aca="false">I45-I47-I50</f>
        <v>-4500000000</v>
      </c>
      <c r="J44" s="242" t="n">
        <f aca="false">J45-J47-J50</f>
        <v>-15900000000</v>
      </c>
      <c r="K44" s="242" t="n">
        <f aca="false">K45-K47-K50</f>
        <v>-9500000000</v>
      </c>
      <c r="L44" s="242" t="n">
        <f aca="false">L45-L47-L50</f>
        <v>5800000000</v>
      </c>
      <c r="M44" s="242" t="n">
        <f aca="false">M45-M47-M50</f>
        <v>3700000000</v>
      </c>
      <c r="N44" s="242" t="n">
        <f aca="false">N45-N47-N50</f>
        <v>6400000000</v>
      </c>
      <c r="O44" s="242" t="n">
        <f aca="false">O45-O47-O50</f>
        <v>-3900000000</v>
      </c>
      <c r="P44" s="242" t="n">
        <f aca="false">P45-P47-P50</f>
        <v>1100000000</v>
      </c>
      <c r="Q44" s="242" t="n">
        <f aca="false">Q45-Q47-Q50</f>
        <v>20800000000</v>
      </c>
      <c r="R44" s="242" t="n">
        <f aca="false">R45-R47-R50</f>
        <v>-5400000000</v>
      </c>
      <c r="S44" s="242" t="n">
        <f aca="false">S45-S47-S50</f>
        <v>7700000000</v>
      </c>
      <c r="Y44" s="6" t="str">
        <f aca="false">IF(A44&lt;0,A44,"")</f>
        <v/>
      </c>
      <c r="Z44" s="6" t="str">
        <f aca="false">IF(B44&lt;0,B44,"")</f>
        <v/>
      </c>
      <c r="AA44" s="6" t="str">
        <f aca="false">IF(C44&lt;0,C44,"")</f>
        <v/>
      </c>
      <c r="AB44" s="6" t="str">
        <f aca="false">IF(D44&lt;0,D44,"")</f>
        <v/>
      </c>
      <c r="AC44" s="6"/>
      <c r="AD44" s="6"/>
      <c r="AE44" s="6"/>
      <c r="AF44" s="6"/>
      <c r="AG44" s="6"/>
      <c r="AH44" s="6"/>
      <c r="AI44" s="6"/>
      <c r="AJ44" s="6"/>
      <c r="AK44" s="6"/>
      <c r="AL44" s="6"/>
      <c r="AM44" s="6"/>
      <c r="AN44" s="6"/>
      <c r="AO44" s="6"/>
      <c r="AP44" s="6"/>
      <c r="AQ44" s="6"/>
      <c r="AR44" s="6"/>
      <c r="AS44" s="6"/>
      <c r="AT44" s="6"/>
      <c r="AU44" s="6"/>
      <c r="AV44" s="6"/>
      <c r="AW44" s="6"/>
      <c r="AX44" s="6" t="str">
        <f aca="false">IF(Z44&lt;0,Z44,"")</f>
        <v/>
      </c>
      <c r="AY44" s="6" t="str">
        <f aca="false">IF(AA44&lt;0,AA44,"")</f>
        <v/>
      </c>
      <c r="AZ44" s="6" t="str">
        <f aca="false">IF(AB44&lt;0,AB44,"")</f>
        <v/>
      </c>
      <c r="BA44" s="6"/>
      <c r="BB44" s="6"/>
      <c r="BC44" s="6"/>
    </row>
    <row r="45" customFormat="false" ht="15" hidden="false" customHeight="false" outlineLevel="0" collapsed="false">
      <c r="B45" s="107" t="s">
        <v>1478</v>
      </c>
      <c r="D45" s="19"/>
      <c r="E45" s="242" t="n">
        <v>26500000000</v>
      </c>
      <c r="F45" s="242" t="n">
        <v>14500000000</v>
      </c>
      <c r="G45" s="242" t="n">
        <v>-1300000000</v>
      </c>
      <c r="H45" s="23" t="n">
        <v>-14600000000</v>
      </c>
      <c r="I45" s="23" t="n">
        <v>-4500000000</v>
      </c>
      <c r="J45" s="23" t="n">
        <v>-15900000000</v>
      </c>
      <c r="K45" s="23" t="n">
        <v>-9500000000</v>
      </c>
      <c r="L45" s="23" t="n">
        <v>5800000000</v>
      </c>
      <c r="M45" s="23" t="n">
        <v>3700000000</v>
      </c>
      <c r="N45" s="23" t="n">
        <v>6400000000</v>
      </c>
      <c r="O45" s="23" t="n">
        <v>-3900000000</v>
      </c>
      <c r="P45" s="23" t="n">
        <v>1100000000</v>
      </c>
      <c r="Q45" s="23" t="n">
        <v>20800000000</v>
      </c>
      <c r="R45" s="23" t="n">
        <v>-5400000000</v>
      </c>
      <c r="S45" s="23" t="n">
        <v>7700000000</v>
      </c>
      <c r="Y45" s="6" t="str">
        <f aca="false">IF(A45&lt;0,A45,"")</f>
        <v/>
      </c>
      <c r="Z45" s="6" t="str">
        <f aca="false">IF(B45&lt;0,B45,"")</f>
        <v/>
      </c>
      <c r="AA45" s="6" t="str">
        <f aca="false">IF(C45&lt;0,C45,"")</f>
        <v/>
      </c>
      <c r="AB45" s="6" t="str">
        <f aca="false">IF(D45&lt;0,D45,"")</f>
        <v/>
      </c>
      <c r="AC45" s="6"/>
      <c r="AD45" s="6"/>
      <c r="AE45" s="6"/>
      <c r="AF45" s="6"/>
      <c r="AG45" s="6"/>
      <c r="AH45" s="6"/>
      <c r="AI45" s="6"/>
      <c r="AJ45" s="6"/>
      <c r="AK45" s="6"/>
      <c r="AL45" s="6"/>
      <c r="AM45" s="6"/>
      <c r="AN45" s="6"/>
      <c r="AO45" s="6"/>
      <c r="AP45" s="6"/>
      <c r="AQ45" s="6"/>
      <c r="AR45" s="6"/>
      <c r="AS45" s="6"/>
      <c r="AT45" s="6"/>
      <c r="AU45" s="6"/>
      <c r="AV45" s="6"/>
      <c r="AW45" s="6"/>
      <c r="AX45" s="6" t="str">
        <f aca="false">IF(Z45&lt;0,Z45,"")</f>
        <v/>
      </c>
      <c r="AY45" s="6" t="str">
        <f aca="false">IF(AA45&lt;0,AA45,"")</f>
        <v/>
      </c>
      <c r="AZ45" s="6" t="str">
        <f aca="false">IF(AB45&lt;0,AB45,"")</f>
        <v/>
      </c>
      <c r="BA45" s="6"/>
      <c r="BB45" s="6"/>
      <c r="BC45" s="6"/>
    </row>
    <row r="46" customFormat="false" ht="15" hidden="false" customHeight="false" outlineLevel="0" collapsed="false">
      <c r="A46" s="26"/>
      <c r="B46" s="27" t="s">
        <v>1320</v>
      </c>
      <c r="C46" s="49"/>
      <c r="D46" s="19"/>
      <c r="E46" s="242" t="n">
        <v>23100000000</v>
      </c>
      <c r="F46" s="242" t="n">
        <v>32500000000</v>
      </c>
      <c r="G46" s="242" t="n">
        <v>9000000000</v>
      </c>
      <c r="H46" s="23" t="n">
        <f aca="false">H48+H51</f>
        <v>2600000000</v>
      </c>
      <c r="I46" s="23" t="n">
        <f aca="false">I48+I51</f>
        <v>7200000000</v>
      </c>
      <c r="J46" s="23" t="n">
        <f aca="false">J48+J51</f>
        <v>3000000000</v>
      </c>
      <c r="K46" s="23" t="n">
        <f aca="false">K48+K51</f>
        <v>0</v>
      </c>
      <c r="L46" s="23" t="n">
        <f aca="false">L48+L51</f>
        <v>0</v>
      </c>
      <c r="M46" s="23" t="n">
        <f aca="false">M48+M51</f>
        <v>4200000000</v>
      </c>
      <c r="N46" s="23" t="n">
        <f aca="false">N48+N51</f>
        <v>7700000000</v>
      </c>
      <c r="O46" s="23" t="n">
        <f aca="false">O48+O51</f>
        <v>4000000000</v>
      </c>
      <c r="P46" s="23" t="n">
        <f aca="false">P48+P51</f>
        <v>8500000000</v>
      </c>
      <c r="Q46" s="23" t="n">
        <f aca="false">Q48+Q51</f>
        <v>26100000000</v>
      </c>
      <c r="R46" s="23" t="n">
        <f aca="false">R48+R51</f>
        <v>0</v>
      </c>
      <c r="S46" s="23" t="n">
        <f aca="false">S48+S51</f>
        <v>12900000000</v>
      </c>
      <c r="Y46" s="6" t="str">
        <f aca="false">IF(A46&lt;0,A46,"")</f>
        <v/>
      </c>
      <c r="Z46" s="6" t="str">
        <f aca="false">IF(B46&lt;0,B46,"")</f>
        <v/>
      </c>
      <c r="AA46" s="6" t="str">
        <f aca="false">IF(C46&lt;0,C46,"")</f>
        <v/>
      </c>
      <c r="AB46" s="6" t="str">
        <f aca="false">IF(D46&lt;0,D46,"")</f>
        <v/>
      </c>
      <c r="AC46" s="6"/>
      <c r="AD46" s="6"/>
      <c r="AE46" s="6"/>
      <c r="AF46" s="6"/>
      <c r="AG46" s="6"/>
      <c r="AH46" s="6"/>
      <c r="AI46" s="6"/>
      <c r="AJ46" s="6"/>
      <c r="AK46" s="6"/>
      <c r="AL46" s="6"/>
      <c r="AM46" s="6"/>
      <c r="AN46" s="6"/>
      <c r="AO46" s="6"/>
      <c r="AP46" s="6"/>
      <c r="AQ46" s="6"/>
      <c r="AR46" s="6"/>
      <c r="AS46" s="6"/>
      <c r="AT46" s="6"/>
      <c r="AU46" s="6"/>
      <c r="AV46" s="6"/>
      <c r="AW46" s="6"/>
      <c r="AX46" s="6" t="str">
        <f aca="false">IF(Z46&lt;0,Z46,"")</f>
        <v/>
      </c>
      <c r="AY46" s="6" t="str">
        <f aca="false">IF(AA46&lt;0,AA46,"")</f>
        <v/>
      </c>
      <c r="AZ46" s="6" t="str">
        <f aca="false">IF(AB46&lt;0,AB46,"")</f>
        <v/>
      </c>
      <c r="BA46" s="6"/>
      <c r="BB46" s="6"/>
      <c r="BC46" s="6"/>
    </row>
    <row r="47" customFormat="false" ht="15" hidden="false" customHeight="false" outlineLevel="0" collapsed="false">
      <c r="B47" s="45" t="s">
        <v>1479</v>
      </c>
      <c r="C47" s="19"/>
      <c r="D47" s="19"/>
      <c r="E47" s="242" t="n">
        <v>21800000000</v>
      </c>
      <c r="F47" s="242" t="n">
        <v>26500000000</v>
      </c>
      <c r="G47" s="242" t="n">
        <v>6000000000</v>
      </c>
      <c r="H47" s="23"/>
      <c r="I47" s="23"/>
      <c r="J47" s="23"/>
      <c r="K47" s="23"/>
      <c r="L47" s="23"/>
      <c r="M47" s="23"/>
      <c r="N47" s="23"/>
      <c r="O47" s="23"/>
      <c r="P47" s="23"/>
      <c r="Q47" s="23"/>
      <c r="R47" s="23"/>
      <c r="S47" s="23"/>
      <c r="Y47" s="6" t="str">
        <f aca="false">IF(A47&lt;0,A47,"")</f>
        <v/>
      </c>
      <c r="Z47" s="6" t="str">
        <f aca="false">IF(B47&lt;0,B47,"")</f>
        <v/>
      </c>
      <c r="AA47" s="6" t="str">
        <f aca="false">IF(C47&lt;0,C47,"")</f>
        <v/>
      </c>
      <c r="AB47" s="6" t="str">
        <f aca="false">IF(D47&lt;0,D47,"")</f>
        <v/>
      </c>
      <c r="AC47" s="6"/>
      <c r="AD47" s="6"/>
      <c r="AE47" s="6"/>
      <c r="AF47" s="6"/>
      <c r="AG47" s="6"/>
      <c r="AH47" s="6"/>
      <c r="AI47" s="6"/>
      <c r="AJ47" s="6"/>
      <c r="AK47" s="6"/>
      <c r="AL47" s="6"/>
      <c r="AM47" s="6"/>
      <c r="AN47" s="6"/>
      <c r="AO47" s="6"/>
      <c r="AP47" s="6"/>
      <c r="AQ47" s="6"/>
      <c r="AR47" s="6"/>
      <c r="AS47" s="6"/>
      <c r="AT47" s="6"/>
      <c r="AU47" s="6"/>
      <c r="AV47" s="6"/>
      <c r="AW47" s="6"/>
      <c r="AX47" s="6" t="str">
        <f aca="false">IF(Z47&lt;0,Z47,"")</f>
        <v/>
      </c>
      <c r="AY47" s="6" t="str">
        <f aca="false">IF(AA47&lt;0,AA47,"")</f>
        <v/>
      </c>
      <c r="AZ47" s="6" t="str">
        <f aca="false">IF(AB47&lt;0,AB47,"")</f>
        <v/>
      </c>
      <c r="BA47" s="6"/>
      <c r="BB47" s="6"/>
      <c r="BC47" s="6"/>
    </row>
    <row r="48" customFormat="false" ht="15" hidden="false" customHeight="false" outlineLevel="0" collapsed="false">
      <c r="A48" s="26" t="s">
        <v>1160</v>
      </c>
      <c r="B48" s="106" t="s">
        <v>1250</v>
      </c>
      <c r="C48" s="49" t="s">
        <v>251</v>
      </c>
      <c r="E48" s="242" t="n">
        <v>1300000000</v>
      </c>
      <c r="F48" s="242" t="n">
        <v>6000000000</v>
      </c>
      <c r="G48" s="242" t="n">
        <v>3000000000</v>
      </c>
      <c r="H48" s="23" t="n">
        <v>2600000000</v>
      </c>
      <c r="I48" s="23" t="n">
        <v>3200000000</v>
      </c>
      <c r="J48" s="23" t="n">
        <v>3000000000</v>
      </c>
      <c r="K48" s="23" t="n">
        <v>0</v>
      </c>
      <c r="L48" s="23" t="n">
        <v>0</v>
      </c>
      <c r="M48" s="23" t="n">
        <v>4200000000</v>
      </c>
      <c r="N48" s="23" t="n">
        <v>7700000000</v>
      </c>
      <c r="O48" s="23" t="n">
        <v>4000000000</v>
      </c>
      <c r="P48" s="23" t="n">
        <v>8500000000</v>
      </c>
      <c r="Q48" s="23" t="n">
        <v>1100000000</v>
      </c>
      <c r="R48" s="23" t="n">
        <v>0</v>
      </c>
      <c r="S48" s="23" t="n">
        <v>12900000000</v>
      </c>
      <c r="Y48" s="6" t="str">
        <f aca="false">IF(A48&lt;0,A48,"")</f>
        <v/>
      </c>
      <c r="Z48" s="6" t="str">
        <f aca="false">IF(B48&lt;0,B48,"")</f>
        <v/>
      </c>
      <c r="AA48" s="6" t="str">
        <f aca="false">IF(C48&lt;0,C48,"")</f>
        <v/>
      </c>
      <c r="AB48" s="6" t="str">
        <f aca="false">IF(D48&lt;0,D48,"")</f>
        <v/>
      </c>
      <c r="AC48" s="6"/>
      <c r="AD48" s="6"/>
      <c r="AE48" s="6"/>
      <c r="AF48" s="6"/>
      <c r="AG48" s="6"/>
      <c r="AH48" s="6"/>
      <c r="AI48" s="6"/>
      <c r="AJ48" s="6"/>
      <c r="AK48" s="6"/>
      <c r="AL48" s="6"/>
      <c r="AM48" s="6"/>
      <c r="AN48" s="6"/>
      <c r="AO48" s="6"/>
      <c r="AP48" s="6"/>
      <c r="AQ48" s="6"/>
      <c r="AR48" s="6"/>
      <c r="AS48" s="6"/>
      <c r="AT48" s="6"/>
      <c r="AU48" s="6"/>
      <c r="AV48" s="6"/>
      <c r="AW48" s="6"/>
      <c r="AX48" s="6" t="str">
        <f aca="false">IF(Z48&lt;0,Z48,"")</f>
        <v/>
      </c>
      <c r="AY48" s="6" t="str">
        <f aca="false">IF(AA48&lt;0,AA48,"")</f>
        <v/>
      </c>
      <c r="AZ48" s="6" t="str">
        <f aca="false">IF(AB48&lt;0,AB48,"")</f>
        <v/>
      </c>
      <c r="BA48" s="6"/>
      <c r="BB48" s="6"/>
      <c r="BC48" s="6"/>
    </row>
    <row r="49" customFormat="false" ht="15" hidden="false" customHeight="false" outlineLevel="0" collapsed="false">
      <c r="A49" s="26"/>
      <c r="B49" s="27" t="s">
        <v>1127</v>
      </c>
      <c r="C49" s="49"/>
      <c r="E49" s="242" t="n">
        <v>12200000000</v>
      </c>
      <c r="F49" s="242" t="n">
        <v>2300000000</v>
      </c>
      <c r="G49" s="242" t="n">
        <v>9100000000</v>
      </c>
      <c r="H49" s="23"/>
      <c r="I49" s="23"/>
      <c r="J49" s="23"/>
      <c r="K49" s="23"/>
      <c r="L49" s="23"/>
      <c r="M49" s="23"/>
      <c r="N49" s="23"/>
      <c r="O49" s="23"/>
      <c r="P49" s="23"/>
      <c r="Q49" s="23"/>
      <c r="R49" s="23"/>
      <c r="S49" s="23"/>
      <c r="Y49" s="6" t="str">
        <f aca="false">IF(A49&lt;0,A49,"")</f>
        <v/>
      </c>
      <c r="Z49" s="6" t="str">
        <f aca="false">IF(B49&lt;0,B49,"")</f>
        <v/>
      </c>
      <c r="AA49" s="6" t="str">
        <f aca="false">IF(C49&lt;0,C49,"")</f>
        <v/>
      </c>
      <c r="AB49" s="6" t="str">
        <f aca="false">IF(D49&lt;0,D49,"")</f>
        <v/>
      </c>
      <c r="AC49" s="6"/>
      <c r="AD49" s="6"/>
      <c r="AE49" s="6"/>
      <c r="AF49" s="6"/>
      <c r="AG49" s="6"/>
      <c r="AH49" s="6"/>
      <c r="AI49" s="6"/>
      <c r="AJ49" s="6"/>
      <c r="AK49" s="6"/>
      <c r="AL49" s="6"/>
      <c r="AM49" s="6"/>
      <c r="AN49" s="6"/>
      <c r="AO49" s="6"/>
      <c r="AP49" s="6"/>
      <c r="AQ49" s="6"/>
      <c r="AR49" s="6"/>
      <c r="AS49" s="6"/>
      <c r="AT49" s="6"/>
      <c r="AU49" s="6"/>
      <c r="AV49" s="6"/>
      <c r="AW49" s="6"/>
      <c r="AX49" s="6" t="str">
        <f aca="false">IF(Z49&lt;0,Z49,"")</f>
        <v/>
      </c>
      <c r="AY49" s="6" t="str">
        <f aca="false">IF(AA49&lt;0,AA49,"")</f>
        <v/>
      </c>
      <c r="AZ49" s="6" t="str">
        <f aca="false">IF(AB49&lt;0,AB49,"")</f>
        <v/>
      </c>
      <c r="BA49" s="6"/>
      <c r="BB49" s="6"/>
      <c r="BC49" s="6"/>
    </row>
    <row r="50" customFormat="false" ht="15" hidden="false" customHeight="false" outlineLevel="0" collapsed="false">
      <c r="B50" s="45" t="s">
        <v>1480</v>
      </c>
      <c r="C50" s="19"/>
      <c r="E50" s="242" t="n">
        <v>2500000000</v>
      </c>
      <c r="F50" s="242" t="n">
        <v>1000000000</v>
      </c>
      <c r="G50" s="242" t="n">
        <v>4100000000</v>
      </c>
      <c r="H50" s="23"/>
      <c r="I50" s="23"/>
      <c r="J50" s="23"/>
      <c r="K50" s="23"/>
      <c r="L50" s="23"/>
      <c r="M50" s="23"/>
      <c r="N50" s="23"/>
      <c r="O50" s="23"/>
      <c r="P50" s="23"/>
      <c r="Q50" s="23"/>
      <c r="R50" s="23"/>
      <c r="S50" s="23"/>
      <c r="Y50" s="6" t="str">
        <f aca="false">IF(A50&lt;0,A50,"")</f>
        <v/>
      </c>
      <c r="Z50" s="6" t="str">
        <f aca="false">IF(B50&lt;0,B50,"")</f>
        <v/>
      </c>
      <c r="AA50" s="6" t="str">
        <f aca="false">IF(C50&lt;0,C50,"")</f>
        <v/>
      </c>
      <c r="AB50" s="6" t="str">
        <f aca="false">IF(D50&lt;0,D50,"")</f>
        <v/>
      </c>
      <c r="AC50" s="6"/>
      <c r="AD50" s="6"/>
      <c r="AE50" s="6"/>
      <c r="AF50" s="6"/>
      <c r="AG50" s="6"/>
      <c r="AH50" s="6"/>
      <c r="AI50" s="6"/>
      <c r="AJ50" s="6"/>
      <c r="AK50" s="6"/>
      <c r="AL50" s="6"/>
      <c r="AM50" s="6"/>
      <c r="AN50" s="6"/>
      <c r="AO50" s="6"/>
      <c r="AP50" s="6"/>
      <c r="AQ50" s="6"/>
      <c r="AR50" s="6"/>
      <c r="AS50" s="6"/>
      <c r="AT50" s="6"/>
      <c r="AU50" s="6"/>
      <c r="AV50" s="6"/>
      <c r="AW50" s="6"/>
      <c r="AX50" s="6" t="str">
        <f aca="false">IF(Z50&lt;0,Z50,"")</f>
        <v/>
      </c>
      <c r="AY50" s="6" t="str">
        <f aca="false">IF(AA50&lt;0,AA50,"")</f>
        <v/>
      </c>
      <c r="AZ50" s="6" t="str">
        <f aca="false">IF(AB50&lt;0,AB50,"")</f>
        <v/>
      </c>
      <c r="BA50" s="6"/>
      <c r="BB50" s="6"/>
      <c r="BC50" s="6"/>
    </row>
    <row r="51" customFormat="false" ht="15" hidden="false" customHeight="false" outlineLevel="0" collapsed="false">
      <c r="A51" s="26" t="s">
        <v>1165</v>
      </c>
      <c r="B51" s="106" t="s">
        <v>1249</v>
      </c>
      <c r="C51" s="49" t="s">
        <v>251</v>
      </c>
      <c r="E51" s="242" t="n">
        <v>9700000000</v>
      </c>
      <c r="F51" s="242" t="n">
        <v>1300000000</v>
      </c>
      <c r="G51" s="242" t="n">
        <v>5000000000</v>
      </c>
      <c r="H51" s="23" t="n">
        <v>0</v>
      </c>
      <c r="I51" s="23" t="n">
        <v>4000000000</v>
      </c>
      <c r="J51" s="23" t="n">
        <v>0</v>
      </c>
      <c r="K51" s="23" t="n">
        <v>0</v>
      </c>
      <c r="L51" s="23" t="n">
        <v>0</v>
      </c>
      <c r="M51" s="23" t="n">
        <v>0</v>
      </c>
      <c r="N51" s="23" t="n">
        <v>0</v>
      </c>
      <c r="O51" s="23" t="n">
        <v>0</v>
      </c>
      <c r="P51" s="23" t="n">
        <v>0</v>
      </c>
      <c r="Q51" s="23" t="n">
        <v>25000000000</v>
      </c>
      <c r="R51" s="23" t="n">
        <v>0</v>
      </c>
      <c r="S51" s="23" t="n">
        <v>0</v>
      </c>
      <c r="Y51" s="6" t="str">
        <f aca="false">IF(A51&lt;0,A51,"")</f>
        <v/>
      </c>
      <c r="Z51" s="6" t="str">
        <f aca="false">IF(B51&lt;0,B51,"")</f>
        <v/>
      </c>
      <c r="AA51" s="6" t="str">
        <f aca="false">IF(C51&lt;0,C51,"")</f>
        <v/>
      </c>
      <c r="AB51" s="6" t="str">
        <f aca="false">IF(D51&lt;0,D51,"")</f>
        <v/>
      </c>
      <c r="AC51" s="6"/>
      <c r="AD51" s="6"/>
      <c r="AE51" s="6"/>
      <c r="AF51" s="6"/>
      <c r="AG51" s="6"/>
      <c r="AH51" s="6"/>
      <c r="AI51" s="6"/>
      <c r="AJ51" s="6"/>
      <c r="AK51" s="6"/>
      <c r="AL51" s="6"/>
      <c r="AM51" s="6"/>
      <c r="AN51" s="6"/>
      <c r="AO51" s="6"/>
      <c r="AP51" s="6"/>
      <c r="AQ51" s="6"/>
      <c r="AR51" s="6"/>
      <c r="AS51" s="6"/>
      <c r="AT51" s="6"/>
      <c r="AU51" s="6"/>
      <c r="AV51" s="6"/>
      <c r="AW51" s="6"/>
      <c r="AX51" s="6" t="str">
        <f aca="false">IF(Z51&lt;0,Z51,"")</f>
        <v/>
      </c>
      <c r="AY51" s="6" t="str">
        <f aca="false">IF(AA51&lt;0,AA51,"")</f>
        <v/>
      </c>
      <c r="AZ51" s="6" t="str">
        <f aca="false">IF(AB51&lt;0,AB51,"")</f>
        <v/>
      </c>
      <c r="BA51" s="6"/>
      <c r="BB51" s="6"/>
      <c r="BC51" s="6"/>
    </row>
    <row r="52" customFormat="false" ht="15" hidden="false" customHeight="false" outlineLevel="0" collapsed="false">
      <c r="A52" s="134" t="s">
        <v>393</v>
      </c>
      <c r="B52" s="134" t="s">
        <v>570</v>
      </c>
      <c r="C52" s="49" t="s">
        <v>251</v>
      </c>
      <c r="E52" s="242" t="n">
        <v>-15200000000</v>
      </c>
      <c r="F52" s="242" t="n">
        <v>-20400000000</v>
      </c>
      <c r="G52" s="242" t="n">
        <v>-19400000000</v>
      </c>
      <c r="H52" s="23" t="n">
        <v>-17200000000</v>
      </c>
      <c r="I52" s="23" t="n">
        <v>-11800000000</v>
      </c>
      <c r="J52" s="23" t="n">
        <v>-18900000000</v>
      </c>
      <c r="K52" s="23" t="n">
        <v>-12400000000</v>
      </c>
      <c r="L52" s="23" t="n">
        <v>-11300000000</v>
      </c>
      <c r="M52" s="23" t="n">
        <v>-6600000000</v>
      </c>
      <c r="N52" s="23" t="n">
        <v>-1300000000</v>
      </c>
      <c r="O52" s="23" t="n">
        <v>-7900000000</v>
      </c>
      <c r="P52" s="23" t="n">
        <v>-7400000000</v>
      </c>
      <c r="Q52" s="23" t="n">
        <v>-5300000000</v>
      </c>
      <c r="R52" s="23" t="n">
        <v>-5400000000</v>
      </c>
      <c r="S52" s="23" t="n">
        <v>-5200000000</v>
      </c>
      <c r="Y52" s="6" t="str">
        <f aca="false">IF(A52&lt;0,A52,"")</f>
        <v/>
      </c>
      <c r="Z52" s="6" t="str">
        <f aca="false">IF(B52&lt;0,B52,"")</f>
        <v/>
      </c>
      <c r="AA52" s="6" t="str">
        <f aca="false">IF(C52&lt;0,C52,"")</f>
        <v/>
      </c>
      <c r="AB52" s="6" t="str">
        <f aca="false">IF(D52&lt;0,D52,"")</f>
        <v/>
      </c>
      <c r="AC52" s="6"/>
      <c r="AD52" s="6"/>
      <c r="AE52" s="6"/>
      <c r="AF52" s="6"/>
      <c r="AG52" s="6"/>
      <c r="AH52" s="6"/>
      <c r="AI52" s="6"/>
      <c r="AJ52" s="6"/>
      <c r="AK52" s="6"/>
      <c r="AL52" s="6"/>
      <c r="AM52" s="6"/>
      <c r="AN52" s="6"/>
      <c r="AO52" s="6"/>
      <c r="AP52" s="6"/>
      <c r="AQ52" s="6"/>
      <c r="AR52" s="6"/>
      <c r="AS52" s="6"/>
      <c r="AT52" s="6"/>
      <c r="AU52" s="6"/>
      <c r="AV52" s="6"/>
      <c r="AW52" s="6"/>
      <c r="AX52" s="6" t="str">
        <f aca="false">IF(Z52&lt;0,Z52,"")</f>
        <v/>
      </c>
      <c r="AY52" s="6" t="str">
        <f aca="false">IF(AA52&lt;0,AA52,"")</f>
        <v/>
      </c>
      <c r="AZ52" s="6" t="str">
        <f aca="false">IF(AB52&lt;0,AB52,"")</f>
        <v/>
      </c>
      <c r="BA52" s="6"/>
      <c r="BB52" s="6"/>
      <c r="BC52" s="6"/>
    </row>
    <row r="53" customFormat="false" ht="15" hidden="false" customHeight="false" outlineLevel="0" collapsed="false">
      <c r="A53" s="27" t="s">
        <v>1357</v>
      </c>
      <c r="B53" s="134" t="s">
        <v>1481</v>
      </c>
      <c r="C53" s="49" t="s">
        <v>251</v>
      </c>
      <c r="E53" s="242" t="n">
        <v>6400000000</v>
      </c>
      <c r="F53" s="242" t="n">
        <v>0</v>
      </c>
      <c r="G53" s="242" t="n">
        <v>0</v>
      </c>
      <c r="H53" s="23" t="n">
        <v>0</v>
      </c>
      <c r="I53" s="23" t="n">
        <v>0</v>
      </c>
      <c r="J53" s="23" t="n">
        <v>0</v>
      </c>
      <c r="K53" s="23" t="n">
        <v>2900000000</v>
      </c>
      <c r="L53" s="23" t="n">
        <v>17100000000</v>
      </c>
      <c r="M53" s="23" t="n">
        <v>6100000000</v>
      </c>
      <c r="N53" s="23" t="n">
        <v>0</v>
      </c>
      <c r="O53" s="23" t="n">
        <v>0</v>
      </c>
      <c r="P53" s="23" t="n">
        <v>0</v>
      </c>
      <c r="Q53" s="23" t="n">
        <v>0</v>
      </c>
      <c r="R53" s="23" t="n">
        <v>0</v>
      </c>
      <c r="S53" s="23" t="n">
        <v>0</v>
      </c>
      <c r="Y53" s="6" t="str">
        <f aca="false">IF(A53&lt;0,A53,"")</f>
        <v/>
      </c>
      <c r="Z53" s="6" t="str">
        <f aca="false">IF(B53&lt;0,B53,"")</f>
        <v/>
      </c>
      <c r="AA53" s="6" t="str">
        <f aca="false">IF(C53&lt;0,C53,"")</f>
        <v/>
      </c>
      <c r="AB53" s="6" t="str">
        <f aca="false">IF(D53&lt;0,D53,"")</f>
        <v/>
      </c>
      <c r="AC53" s="6"/>
      <c r="AD53" s="6"/>
      <c r="AE53" s="6"/>
      <c r="AF53" s="6"/>
      <c r="AG53" s="6"/>
      <c r="AH53" s="6"/>
      <c r="AI53" s="6"/>
      <c r="AJ53" s="6"/>
      <c r="AK53" s="6"/>
      <c r="AL53" s="6"/>
      <c r="AM53" s="6"/>
      <c r="AN53" s="6"/>
      <c r="AO53" s="6"/>
      <c r="AP53" s="6"/>
      <c r="AQ53" s="6"/>
      <c r="AR53" s="6"/>
      <c r="AS53" s="6"/>
      <c r="AT53" s="6"/>
      <c r="AU53" s="6"/>
      <c r="AV53" s="6"/>
      <c r="AW53" s="6"/>
      <c r="AX53" s="6" t="str">
        <f aca="false">IF(Z53&lt;0,Z53,"")</f>
        <v/>
      </c>
      <c r="AY53" s="6" t="str">
        <f aca="false">IF(AA53&lt;0,AA53,"")</f>
        <v/>
      </c>
      <c r="AZ53" s="6" t="str">
        <f aca="false">IF(AB53&lt;0,AB53,"")</f>
        <v/>
      </c>
      <c r="BA53" s="6"/>
      <c r="BB53" s="6"/>
      <c r="BC53" s="6"/>
    </row>
    <row r="54" customFormat="false" ht="15" hidden="false" customHeight="false" outlineLevel="0" collapsed="false">
      <c r="B54" s="106" t="s">
        <v>1482</v>
      </c>
      <c r="C54" s="107"/>
      <c r="E54" s="28"/>
      <c r="F54" s="28"/>
      <c r="G54" s="28"/>
      <c r="H54" s="23" t="n">
        <v>0</v>
      </c>
      <c r="I54" s="23" t="n">
        <v>0</v>
      </c>
      <c r="J54" s="23" t="n">
        <v>0</v>
      </c>
      <c r="K54" s="23" t="n">
        <v>1500000000</v>
      </c>
      <c r="L54" s="23" t="n">
        <v>1000000000</v>
      </c>
      <c r="M54" s="28" t="n">
        <v>500000000</v>
      </c>
      <c r="N54" s="28" t="n">
        <v>0</v>
      </c>
      <c r="O54" s="28" t="n">
        <v>0</v>
      </c>
      <c r="P54" s="28" t="n">
        <v>0</v>
      </c>
      <c r="Q54" s="28" t="n">
        <v>0</v>
      </c>
      <c r="R54" s="28" t="n">
        <v>0</v>
      </c>
      <c r="S54" s="28" t="n">
        <v>0</v>
      </c>
      <c r="Y54" s="6" t="str">
        <f aca="false">IF(A54&lt;0,A54,"")</f>
        <v/>
      </c>
      <c r="Z54" s="6" t="str">
        <f aca="false">IF(B54&lt;0,B54,"")</f>
        <v/>
      </c>
      <c r="AA54" s="6" t="str">
        <f aca="false">IF(C54&lt;0,C54,"")</f>
        <v/>
      </c>
      <c r="AB54" s="6" t="str">
        <f aca="false">IF(D54&lt;0,D54,"")</f>
        <v/>
      </c>
      <c r="AC54" s="6"/>
      <c r="AD54" s="6"/>
      <c r="AE54" s="6"/>
      <c r="AF54" s="6"/>
      <c r="AG54" s="6"/>
      <c r="AH54" s="6"/>
      <c r="AI54" s="6"/>
      <c r="AJ54" s="6"/>
      <c r="AK54" s="6"/>
      <c r="AL54" s="6"/>
      <c r="AM54" s="6"/>
      <c r="AN54" s="6"/>
      <c r="AO54" s="6"/>
      <c r="AP54" s="6"/>
      <c r="AQ54" s="6"/>
      <c r="AR54" s="6"/>
      <c r="AS54" s="6"/>
      <c r="AT54" s="6"/>
      <c r="AU54" s="6"/>
      <c r="AV54" s="6"/>
      <c r="AW54" s="6"/>
      <c r="AX54" s="6" t="str">
        <f aca="false">IF(Z54&lt;0,Z54,"")</f>
        <v/>
      </c>
      <c r="AY54" s="6" t="str">
        <f aca="false">IF(AA54&lt;0,AA54,"")</f>
        <v/>
      </c>
      <c r="AZ54" s="6" t="str">
        <f aca="false">IF(AB54&lt;0,AB54,"")</f>
        <v/>
      </c>
      <c r="BA54" s="6"/>
      <c r="BB54" s="6"/>
      <c r="BC54" s="6"/>
    </row>
    <row r="55" customFormat="false" ht="15" hidden="false" customHeight="false" outlineLevel="0" collapsed="false">
      <c r="B55" s="45" t="s">
        <v>49</v>
      </c>
      <c r="C55" s="19"/>
      <c r="E55" s="28"/>
      <c r="F55" s="28"/>
      <c r="G55" s="28"/>
      <c r="H55" s="23" t="n">
        <v>0</v>
      </c>
      <c r="I55" s="23" t="n">
        <v>0</v>
      </c>
      <c r="J55" s="23" t="n">
        <v>0</v>
      </c>
      <c r="K55" s="23" t="n">
        <v>1400000000</v>
      </c>
      <c r="L55" s="23" t="n">
        <v>16100000000</v>
      </c>
      <c r="M55" s="28" t="n">
        <v>5600000000</v>
      </c>
      <c r="N55" s="28" t="n">
        <v>0</v>
      </c>
      <c r="O55" s="28" t="n">
        <v>0</v>
      </c>
      <c r="P55" s="28" t="n">
        <v>0</v>
      </c>
      <c r="Q55" s="28" t="n">
        <v>0</v>
      </c>
      <c r="R55" s="28" t="n">
        <v>0</v>
      </c>
      <c r="S55" s="28" t="n">
        <v>0</v>
      </c>
      <c r="Y55" s="6" t="str">
        <f aca="false">IF(A55&lt;0,A55,"")</f>
        <v/>
      </c>
      <c r="Z55" s="6" t="str">
        <f aca="false">IF(B55&lt;0,B55,"")</f>
        <v/>
      </c>
      <c r="AA55" s="6" t="str">
        <f aca="false">IF(C55&lt;0,C55,"")</f>
        <v/>
      </c>
      <c r="AB55" s="6" t="str">
        <f aca="false">IF(D55&lt;0,D55,"")</f>
        <v/>
      </c>
      <c r="AC55" s="6"/>
      <c r="AD55" s="6"/>
      <c r="AE55" s="6"/>
      <c r="AF55" s="6"/>
      <c r="AG55" s="6"/>
      <c r="AH55" s="6"/>
      <c r="AI55" s="6"/>
      <c r="AJ55" s="6"/>
      <c r="AK55" s="6"/>
      <c r="AL55" s="6"/>
      <c r="AM55" s="6"/>
      <c r="AN55" s="6"/>
      <c r="AO55" s="6"/>
      <c r="AP55" s="6"/>
      <c r="AQ55" s="6"/>
      <c r="AR55" s="6"/>
      <c r="AS55" s="6"/>
      <c r="AT55" s="6"/>
      <c r="AU55" s="6"/>
      <c r="AV55" s="6"/>
      <c r="AW55" s="6"/>
      <c r="AX55" s="6" t="str">
        <f aca="false">IF(Z55&lt;0,Z55,"")</f>
        <v/>
      </c>
      <c r="AY55" s="6" t="str">
        <f aca="false">IF(AA55&lt;0,AA55,"")</f>
        <v/>
      </c>
      <c r="AZ55" s="6" t="str">
        <f aca="false">IF(AB55&lt;0,AB55,"")</f>
        <v/>
      </c>
      <c r="BA55" s="6"/>
      <c r="BB55" s="6"/>
      <c r="BC55" s="6"/>
    </row>
    <row r="56" customFormat="false" ht="15" hidden="false" customHeight="false" outlineLevel="0" collapsed="false">
      <c r="A56" s="18" t="s">
        <v>115</v>
      </c>
      <c r="B56" s="107" t="s">
        <v>1483</v>
      </c>
      <c r="C56" s="20" t="s">
        <v>114</v>
      </c>
      <c r="D56" s="19"/>
      <c r="E56" s="242" t="n">
        <v>11200000000</v>
      </c>
      <c r="F56" s="242" t="n">
        <v>400000000</v>
      </c>
      <c r="G56" s="242" t="n">
        <v>2700000000</v>
      </c>
      <c r="H56" s="23" t="n">
        <v>8500000000</v>
      </c>
      <c r="I56" s="23" t="n">
        <v>10000000000</v>
      </c>
      <c r="J56" s="23" t="n">
        <v>12900000000</v>
      </c>
      <c r="K56" s="23" t="n">
        <v>10500000000</v>
      </c>
      <c r="L56" s="23" t="n">
        <v>13400000000</v>
      </c>
      <c r="M56" s="23" t="n">
        <v>1600000000</v>
      </c>
      <c r="N56" s="23" t="n">
        <v>24400000000</v>
      </c>
      <c r="O56" s="23" t="n">
        <v>25400000000</v>
      </c>
      <c r="P56" s="23" t="n">
        <v>4000000000</v>
      </c>
      <c r="Q56" s="23" t="n">
        <v>9900000000</v>
      </c>
      <c r="R56" s="23" t="n">
        <v>7800000000</v>
      </c>
      <c r="S56" s="23" t="n">
        <v>-10300000000</v>
      </c>
      <c r="Y56" s="6" t="str">
        <f aca="false">IF(A56&lt;0,A56,"")</f>
        <v/>
      </c>
      <c r="Z56" s="6" t="str">
        <f aca="false">IF(B56&lt;0,B56,"")</f>
        <v/>
      </c>
      <c r="AA56" s="6" t="str">
        <f aca="false">IF(C56&lt;0,C56,"")</f>
        <v/>
      </c>
      <c r="AB56" s="6" t="str">
        <f aca="false">IF(D56&lt;0,D56,"")</f>
        <v/>
      </c>
      <c r="AC56" s="6"/>
      <c r="AD56" s="6"/>
      <c r="AE56" s="6"/>
      <c r="AF56" s="6"/>
      <c r="AG56" s="6"/>
      <c r="AH56" s="6"/>
      <c r="AI56" s="6"/>
      <c r="AJ56" s="6"/>
      <c r="AK56" s="6"/>
      <c r="AL56" s="6"/>
      <c r="AM56" s="6"/>
      <c r="AN56" s="6"/>
      <c r="AO56" s="6"/>
      <c r="AP56" s="6"/>
      <c r="AQ56" s="6"/>
      <c r="AR56" s="6"/>
      <c r="AS56" s="6"/>
      <c r="AT56" s="6"/>
      <c r="AU56" s="6"/>
      <c r="AV56" s="6"/>
      <c r="AW56" s="6"/>
      <c r="AX56" s="6" t="str">
        <f aca="false">IF(Z56&lt;0,Z56,"")</f>
        <v/>
      </c>
      <c r="AY56" s="6" t="str">
        <f aca="false">IF(AA56&lt;0,AA56,"")</f>
        <v/>
      </c>
      <c r="AZ56" s="6" t="str">
        <f aca="false">IF(AB56&lt;0,AB56,"")</f>
        <v/>
      </c>
      <c r="BA56" s="6"/>
      <c r="BB56" s="6"/>
      <c r="BC56" s="6"/>
    </row>
    <row r="57" customFormat="false" ht="15" hidden="false" customHeight="false" outlineLevel="0" collapsed="false">
      <c r="A57" s="26" t="s">
        <v>117</v>
      </c>
      <c r="B57" s="134" t="s">
        <v>1430</v>
      </c>
      <c r="C57" s="19" t="s">
        <v>119</v>
      </c>
      <c r="E57" s="242" t="n">
        <v>9100000000</v>
      </c>
      <c r="F57" s="242" t="n">
        <v>1000000000</v>
      </c>
      <c r="G57" s="242" t="n">
        <v>2900000000</v>
      </c>
      <c r="H57" s="23" t="n">
        <v>8500000000</v>
      </c>
      <c r="I57" s="23" t="n">
        <v>10000000000</v>
      </c>
      <c r="J57" s="23" t="n">
        <v>7900000000</v>
      </c>
      <c r="K57" s="23" t="n">
        <v>10000000000</v>
      </c>
      <c r="L57" s="23" t="n">
        <v>8800000000</v>
      </c>
      <c r="M57" s="23" t="n">
        <v>11100000000</v>
      </c>
      <c r="N57" s="23" t="n">
        <v>24100000000</v>
      </c>
      <c r="O57" s="23" t="n">
        <v>25800000000</v>
      </c>
      <c r="P57" s="23" t="n">
        <v>3200000000</v>
      </c>
      <c r="Q57" s="23" t="n">
        <v>9700000000</v>
      </c>
      <c r="R57" s="23" t="n">
        <v>7800000000</v>
      </c>
      <c r="S57" s="23" t="n">
        <v>-8300000000</v>
      </c>
      <c r="Y57" s="6" t="str">
        <f aca="false">IF(A57&lt;0,A57,"")</f>
        <v/>
      </c>
      <c r="Z57" s="6" t="str">
        <f aca="false">IF(B57&lt;0,B57,"")</f>
        <v/>
      </c>
      <c r="AA57" s="6" t="str">
        <f aca="false">IF(C57&lt;0,C57,"")</f>
        <v/>
      </c>
      <c r="AB57" s="6" t="str">
        <f aca="false">IF(D57&lt;0,D57,"")</f>
        <v/>
      </c>
      <c r="AC57" s="6"/>
      <c r="AD57" s="6"/>
      <c r="AE57" s="6"/>
      <c r="AF57" s="6"/>
      <c r="AG57" s="6"/>
      <c r="AH57" s="6"/>
      <c r="AI57" s="6"/>
      <c r="AJ57" s="6"/>
      <c r="AK57" s="6"/>
      <c r="AL57" s="6"/>
      <c r="AM57" s="6"/>
      <c r="AN57" s="6"/>
      <c r="AO57" s="6"/>
      <c r="AP57" s="6"/>
      <c r="AQ57" s="6"/>
      <c r="AR57" s="6"/>
      <c r="AS57" s="6"/>
      <c r="AT57" s="6"/>
      <c r="AU57" s="6"/>
      <c r="AV57" s="6"/>
      <c r="AW57" s="6"/>
      <c r="AX57" s="6" t="str">
        <f aca="false">IF(Z57&lt;0,Z57,"")</f>
        <v/>
      </c>
      <c r="AY57" s="6" t="str">
        <f aca="false">IF(AA57&lt;0,AA57,"")</f>
        <v/>
      </c>
      <c r="AZ57" s="6" t="str">
        <f aca="false">IF(AB57&lt;0,AB57,"")</f>
        <v/>
      </c>
      <c r="BA57" s="6"/>
      <c r="BB57" s="6"/>
      <c r="BC57" s="6"/>
    </row>
    <row r="58" customFormat="false" ht="15" hidden="false" customHeight="false" outlineLevel="0" collapsed="false">
      <c r="B58" s="106" t="s">
        <v>1484</v>
      </c>
      <c r="C58" s="19"/>
      <c r="E58" s="242" t="n">
        <v>7300000000</v>
      </c>
      <c r="F58" s="242" t="n">
        <v>0</v>
      </c>
      <c r="G58" s="242" t="n">
        <v>0</v>
      </c>
      <c r="H58" s="23" t="n">
        <v>3100000000</v>
      </c>
      <c r="I58" s="23" t="n">
        <v>-2600000000</v>
      </c>
      <c r="J58" s="23" t="n">
        <v>2200000000</v>
      </c>
      <c r="K58" s="23" t="n">
        <v>2400000000</v>
      </c>
      <c r="L58" s="23" t="n">
        <v>4900000000</v>
      </c>
      <c r="M58" s="23" t="n">
        <v>6500000000</v>
      </c>
      <c r="N58" s="23" t="n">
        <v>6600000000</v>
      </c>
      <c r="O58" s="23" t="n">
        <v>1100000000</v>
      </c>
      <c r="P58" s="23" t="n">
        <v>10900000000</v>
      </c>
      <c r="Q58" s="23" t="n">
        <v>-1200000000</v>
      </c>
      <c r="R58" s="23" t="n">
        <v>-2800000000</v>
      </c>
      <c r="S58" s="23" t="n">
        <v>-3800000000</v>
      </c>
      <c r="Y58" s="6" t="str">
        <f aca="false">IF(A58&lt;0,A58,"")</f>
        <v/>
      </c>
      <c r="Z58" s="6" t="str">
        <f aca="false">IF(B58&lt;0,B58,"")</f>
        <v/>
      </c>
      <c r="AA58" s="6" t="str">
        <f aca="false">IF(C58&lt;0,C58,"")</f>
        <v/>
      </c>
      <c r="AB58" s="6" t="str">
        <f aca="false">IF(D58&lt;0,D58,"")</f>
        <v/>
      </c>
      <c r="AC58" s="6"/>
      <c r="AD58" s="6"/>
      <c r="AE58" s="6"/>
      <c r="AF58" s="6"/>
      <c r="AG58" s="6"/>
      <c r="AH58" s="6"/>
      <c r="AI58" s="6"/>
      <c r="AJ58" s="6"/>
      <c r="AK58" s="6"/>
      <c r="AL58" s="6"/>
      <c r="AM58" s="6"/>
      <c r="AN58" s="6"/>
      <c r="AO58" s="6"/>
      <c r="AP58" s="6"/>
      <c r="AQ58" s="6"/>
      <c r="AR58" s="6"/>
      <c r="AS58" s="6"/>
      <c r="AT58" s="6"/>
      <c r="AU58" s="6"/>
      <c r="AV58" s="6"/>
      <c r="AW58" s="6"/>
      <c r="AX58" s="6" t="str">
        <f aca="false">IF(Z58&lt;0,Z58,"")</f>
        <v/>
      </c>
      <c r="AY58" s="6" t="str">
        <f aca="false">IF(AA58&lt;0,AA58,"")</f>
        <v/>
      </c>
      <c r="AZ58" s="6" t="str">
        <f aca="false">IF(AB58&lt;0,AB58,"")</f>
        <v/>
      </c>
      <c r="BA58" s="6"/>
      <c r="BB58" s="6"/>
      <c r="BC58" s="6"/>
    </row>
    <row r="59" customFormat="false" ht="15" hidden="false" customHeight="false" outlineLevel="0" collapsed="false">
      <c r="B59" s="106" t="s">
        <v>1485</v>
      </c>
      <c r="C59" s="19"/>
      <c r="E59" s="242" t="n">
        <v>8900000000</v>
      </c>
      <c r="F59" s="242" t="n">
        <v>2100000000</v>
      </c>
      <c r="G59" s="242" t="n">
        <v>2900000000</v>
      </c>
      <c r="H59" s="23" t="n">
        <v>6700000000</v>
      </c>
      <c r="I59" s="23" t="n">
        <v>10200000000</v>
      </c>
      <c r="J59" s="23" t="n">
        <v>1500000000</v>
      </c>
      <c r="K59" s="23" t="n">
        <v>6600000000</v>
      </c>
      <c r="L59" s="23" t="n">
        <v>-3000000000</v>
      </c>
      <c r="M59" s="23" t="n">
        <v>16700000000</v>
      </c>
      <c r="N59" s="23" t="n">
        <v>12800000000</v>
      </c>
      <c r="O59" s="23" t="n">
        <v>13600000000</v>
      </c>
      <c r="P59" s="23" t="n">
        <v>-3100000000</v>
      </c>
      <c r="Q59" s="23" t="n">
        <v>10100000000</v>
      </c>
      <c r="R59" s="23" t="n">
        <v>10000000000</v>
      </c>
      <c r="S59" s="23" t="n">
        <v>-2500000000</v>
      </c>
      <c r="Y59" s="6" t="str">
        <f aca="false">IF(A59&lt;0,A59,"")</f>
        <v/>
      </c>
      <c r="Z59" s="6" t="str">
        <f aca="false">IF(B59&lt;0,B59,"")</f>
        <v/>
      </c>
      <c r="AA59" s="6" t="str">
        <f aca="false">IF(C59&lt;0,C59,"")</f>
        <v/>
      </c>
      <c r="AB59" s="6" t="str">
        <f aca="false">IF(D59&lt;0,D59,"")</f>
        <v/>
      </c>
      <c r="AC59" s="6"/>
      <c r="AD59" s="6"/>
      <c r="AE59" s="6"/>
      <c r="AF59" s="6"/>
      <c r="AG59" s="6"/>
      <c r="AH59" s="6"/>
      <c r="AI59" s="6"/>
      <c r="AJ59" s="6"/>
      <c r="AK59" s="6"/>
      <c r="AL59" s="6"/>
      <c r="AM59" s="6"/>
      <c r="AN59" s="6"/>
      <c r="AO59" s="6"/>
      <c r="AP59" s="6"/>
      <c r="AQ59" s="6"/>
      <c r="AR59" s="6"/>
      <c r="AS59" s="6"/>
      <c r="AT59" s="6"/>
      <c r="AU59" s="6"/>
      <c r="AV59" s="6"/>
      <c r="AW59" s="6"/>
      <c r="AX59" s="6" t="str">
        <f aca="false">IF(Z59&lt;0,Z59,"")</f>
        <v/>
      </c>
      <c r="AY59" s="6" t="str">
        <f aca="false">IF(AA59&lt;0,AA59,"")</f>
        <v/>
      </c>
      <c r="AZ59" s="6" t="str">
        <f aca="false">IF(AB59&lt;0,AB59,"")</f>
        <v/>
      </c>
      <c r="BA59" s="6"/>
      <c r="BB59" s="6"/>
      <c r="BC59" s="6"/>
    </row>
    <row r="60" customFormat="false" ht="15" hidden="false" customHeight="false" outlineLevel="0" collapsed="false">
      <c r="B60" s="45" t="s">
        <v>1486</v>
      </c>
      <c r="C60" s="19"/>
      <c r="E60" s="242" t="n">
        <v>1700000000</v>
      </c>
      <c r="F60" s="242" t="n">
        <v>2100000000</v>
      </c>
      <c r="G60" s="242" t="n">
        <v>2900000000</v>
      </c>
      <c r="H60" s="23"/>
      <c r="I60" s="23"/>
      <c r="J60" s="23"/>
      <c r="K60" s="23"/>
      <c r="L60" s="23"/>
      <c r="M60" s="23"/>
      <c r="N60" s="23"/>
      <c r="O60" s="23"/>
      <c r="P60" s="23"/>
      <c r="Q60" s="23"/>
      <c r="R60" s="23"/>
      <c r="S60" s="23" t="n">
        <v>0</v>
      </c>
      <c r="Y60" s="6" t="str">
        <f aca="false">IF(A60&lt;0,A60,"")</f>
        <v/>
      </c>
      <c r="Z60" s="6" t="str">
        <f aca="false">IF(B60&lt;0,B60,"")</f>
        <v/>
      </c>
      <c r="AA60" s="6" t="str">
        <f aca="false">IF(C60&lt;0,C60,"")</f>
        <v/>
      </c>
      <c r="AB60" s="6" t="str">
        <f aca="false">IF(D60&lt;0,D60,"")</f>
        <v/>
      </c>
      <c r="AC60" s="6"/>
      <c r="AD60" s="6"/>
      <c r="AE60" s="6"/>
      <c r="AF60" s="6"/>
      <c r="AG60" s="6"/>
      <c r="AH60" s="6"/>
      <c r="AI60" s="6"/>
      <c r="AJ60" s="6"/>
      <c r="AK60" s="6"/>
      <c r="AL60" s="6"/>
      <c r="AM60" s="6"/>
      <c r="AN60" s="6"/>
      <c r="AO60" s="6"/>
      <c r="AP60" s="6"/>
      <c r="AQ60" s="6"/>
      <c r="AR60" s="6"/>
      <c r="AS60" s="6"/>
      <c r="AT60" s="6"/>
      <c r="AU60" s="6"/>
      <c r="AV60" s="6"/>
      <c r="AW60" s="6"/>
      <c r="AX60" s="6" t="str">
        <f aca="false">IF(Z60&lt;0,Z60,"")</f>
        <v/>
      </c>
      <c r="AY60" s="6" t="str">
        <f aca="false">IF(AA60&lt;0,AA60,"")</f>
        <v/>
      </c>
      <c r="AZ60" s="6" t="str">
        <f aca="false">IF(AB60&lt;0,AB60,"")</f>
        <v/>
      </c>
      <c r="BA60" s="6"/>
      <c r="BB60" s="6"/>
      <c r="BC60" s="6"/>
    </row>
    <row r="61" customFormat="false" ht="15" hidden="false" customHeight="false" outlineLevel="0" collapsed="false">
      <c r="B61" s="106" t="s">
        <v>1487</v>
      </c>
      <c r="C61" s="19"/>
      <c r="E61" s="242" t="n">
        <v>200000000</v>
      </c>
      <c r="F61" s="242" t="n">
        <v>-1100000000</v>
      </c>
      <c r="G61" s="242" t="n">
        <v>0</v>
      </c>
      <c r="H61" s="23" t="n">
        <v>-1400000000</v>
      </c>
      <c r="I61" s="23" t="n">
        <v>2400000000</v>
      </c>
      <c r="J61" s="23" t="n">
        <v>4200000000</v>
      </c>
      <c r="K61" s="23" t="n">
        <v>1000000000</v>
      </c>
      <c r="L61" s="23" t="n">
        <v>6900000000</v>
      </c>
      <c r="M61" s="23" t="n">
        <v>-12100000000</v>
      </c>
      <c r="N61" s="23" t="n">
        <v>4700000000</v>
      </c>
      <c r="O61" s="23" t="n">
        <v>11100000000</v>
      </c>
      <c r="P61" s="23" t="n">
        <v>-4600000000</v>
      </c>
      <c r="Q61" s="23" t="n">
        <v>800000000</v>
      </c>
      <c r="R61" s="23" t="n">
        <v>600000000</v>
      </c>
      <c r="S61" s="23" t="n">
        <v>-2000000000</v>
      </c>
      <c r="Y61" s="6" t="str">
        <f aca="false">IF(A61&lt;0,A61,"")</f>
        <v/>
      </c>
      <c r="Z61" s="6" t="str">
        <f aca="false">IF(B61&lt;0,B61,"")</f>
        <v/>
      </c>
      <c r="AA61" s="6" t="str">
        <f aca="false">IF(C61&lt;0,C61,"")</f>
        <v/>
      </c>
      <c r="AB61" s="6" t="str">
        <f aca="false">IF(D61&lt;0,D61,"")</f>
        <v/>
      </c>
      <c r="AC61" s="6"/>
      <c r="AD61" s="6"/>
      <c r="AE61" s="6"/>
      <c r="AF61" s="6"/>
      <c r="AG61" s="6"/>
      <c r="AH61" s="6"/>
      <c r="AI61" s="6"/>
      <c r="AJ61" s="6"/>
      <c r="AK61" s="6"/>
      <c r="AL61" s="6"/>
      <c r="AM61" s="6"/>
      <c r="AN61" s="6"/>
      <c r="AO61" s="6"/>
      <c r="AP61" s="6"/>
      <c r="AQ61" s="6"/>
      <c r="AR61" s="6"/>
      <c r="AS61" s="6"/>
      <c r="AT61" s="6"/>
      <c r="AU61" s="6"/>
      <c r="AV61" s="6"/>
      <c r="AW61" s="6"/>
      <c r="AX61" s="6" t="str">
        <f aca="false">IF(Z61&lt;0,Z61,"")</f>
        <v/>
      </c>
      <c r="AY61" s="6" t="str">
        <f aca="false">IF(AA61&lt;0,AA61,"")</f>
        <v/>
      </c>
      <c r="AZ61" s="6" t="str">
        <f aca="false">IF(AB61&lt;0,AB61,"")</f>
        <v/>
      </c>
      <c r="BA61" s="6"/>
      <c r="BB61" s="6"/>
      <c r="BC61" s="6"/>
    </row>
    <row r="62" customFormat="false" ht="15" hidden="false" customHeight="false" outlineLevel="0" collapsed="false">
      <c r="B62" s="45" t="s">
        <v>1488</v>
      </c>
      <c r="C62" s="19"/>
      <c r="E62" s="22"/>
      <c r="F62" s="22"/>
      <c r="G62" s="22"/>
      <c r="H62" s="23"/>
      <c r="I62" s="23"/>
      <c r="J62" s="23"/>
      <c r="K62" s="23"/>
      <c r="L62" s="23" t="n">
        <v>0</v>
      </c>
      <c r="M62" s="23" t="n">
        <v>0</v>
      </c>
      <c r="N62" s="23" t="n">
        <v>0</v>
      </c>
      <c r="O62" s="23" t="n">
        <v>0</v>
      </c>
      <c r="P62" s="23" t="n">
        <v>0</v>
      </c>
      <c r="Q62" s="23" t="n">
        <v>0</v>
      </c>
      <c r="R62" s="23" t="n">
        <v>0</v>
      </c>
      <c r="S62" s="23" t="n">
        <v>0</v>
      </c>
      <c r="Y62" s="6" t="str">
        <f aca="false">IF(A62&lt;0,A62,"")</f>
        <v/>
      </c>
      <c r="Z62" s="6" t="str">
        <f aca="false">IF(B62&lt;0,B62,"")</f>
        <v/>
      </c>
      <c r="AA62" s="6" t="str">
        <f aca="false">IF(C62&lt;0,C62,"")</f>
        <v/>
      </c>
      <c r="AB62" s="6" t="str">
        <f aca="false">IF(D62&lt;0,D62,"")</f>
        <v/>
      </c>
      <c r="AC62" s="6"/>
      <c r="AD62" s="6"/>
      <c r="AE62" s="6"/>
      <c r="AF62" s="6"/>
      <c r="AG62" s="6"/>
      <c r="AH62" s="6"/>
      <c r="AI62" s="6"/>
      <c r="AJ62" s="6"/>
      <c r="AK62" s="6"/>
      <c r="AL62" s="6"/>
      <c r="AM62" s="6"/>
      <c r="AN62" s="6"/>
      <c r="AO62" s="6"/>
      <c r="AP62" s="6"/>
      <c r="AQ62" s="6"/>
      <c r="AR62" s="6"/>
      <c r="AS62" s="6"/>
      <c r="AT62" s="6"/>
      <c r="AU62" s="6"/>
      <c r="AV62" s="6"/>
      <c r="AW62" s="6"/>
      <c r="AX62" s="6" t="str">
        <f aca="false">IF(Z62&lt;0,Z62,"")</f>
        <v/>
      </c>
      <c r="AY62" s="6" t="str">
        <f aca="false">IF(AA62&lt;0,AA62,"")</f>
        <v/>
      </c>
      <c r="AZ62" s="6" t="str">
        <f aca="false">IF(AB62&lt;0,AB62,"")</f>
        <v/>
      </c>
      <c r="BA62" s="6"/>
      <c r="BB62" s="6"/>
      <c r="BC62" s="6"/>
    </row>
    <row r="63" customFormat="false" ht="15" hidden="false" customHeight="false" outlineLevel="0" collapsed="false">
      <c r="A63" s="26" t="s">
        <v>404</v>
      </c>
      <c r="B63" s="134" t="s">
        <v>328</v>
      </c>
      <c r="C63" s="19" t="s">
        <v>119</v>
      </c>
      <c r="E63" s="242" t="n">
        <v>2100000000</v>
      </c>
      <c r="F63" s="242" t="n">
        <v>-600000000</v>
      </c>
      <c r="G63" s="242" t="n">
        <v>-200000000</v>
      </c>
      <c r="H63" s="23" t="n">
        <v>0</v>
      </c>
      <c r="I63" s="23" t="n">
        <v>0</v>
      </c>
      <c r="J63" s="23" t="n">
        <v>5000000000</v>
      </c>
      <c r="K63" s="23" t="n">
        <v>500000000</v>
      </c>
      <c r="L63" s="23" t="n">
        <v>4600000000</v>
      </c>
      <c r="M63" s="23" t="n">
        <v>-9600000000</v>
      </c>
      <c r="N63" s="23" t="n">
        <v>400000000</v>
      </c>
      <c r="O63" s="23" t="n">
        <v>-400000000</v>
      </c>
      <c r="P63" s="23" t="n">
        <v>800000000</v>
      </c>
      <c r="Q63" s="23" t="n">
        <v>100000000</v>
      </c>
      <c r="R63" s="23" t="n">
        <v>0</v>
      </c>
      <c r="S63" s="23" t="n">
        <v>-2000000000</v>
      </c>
      <c r="Y63" s="6" t="str">
        <f aca="false">IF(A63&lt;0,A63,"")</f>
        <v/>
      </c>
      <c r="Z63" s="6" t="str">
        <f aca="false">IF(B63&lt;0,B63,"")</f>
        <v/>
      </c>
      <c r="AA63" s="6" t="str">
        <f aca="false">IF(C63&lt;0,C63,"")</f>
        <v/>
      </c>
      <c r="AB63" s="6" t="str">
        <f aca="false">IF(D63&lt;0,D63,"")</f>
        <v/>
      </c>
      <c r="AC63" s="6"/>
      <c r="AD63" s="6"/>
      <c r="AE63" s="6"/>
      <c r="AF63" s="6"/>
      <c r="AG63" s="6"/>
      <c r="AH63" s="6"/>
      <c r="AI63" s="6"/>
      <c r="AJ63" s="6"/>
      <c r="AK63" s="6"/>
      <c r="AL63" s="6"/>
      <c r="AM63" s="6"/>
      <c r="AN63" s="6"/>
      <c r="AO63" s="6"/>
      <c r="AP63" s="6"/>
      <c r="AQ63" s="6"/>
      <c r="AR63" s="6"/>
      <c r="AS63" s="6"/>
      <c r="AT63" s="6"/>
      <c r="AU63" s="6"/>
      <c r="AV63" s="6"/>
      <c r="AW63" s="6"/>
      <c r="AX63" s="6" t="str">
        <f aca="false">IF(Z63&lt;0,Z63,"")</f>
        <v/>
      </c>
      <c r="AY63" s="6" t="str">
        <f aca="false">IF(AA63&lt;0,AA63,"")</f>
        <v/>
      </c>
      <c r="AZ63" s="6" t="str">
        <f aca="false">IF(AB63&lt;0,AB63,"")</f>
        <v/>
      </c>
      <c r="BA63" s="6"/>
      <c r="BB63" s="6"/>
      <c r="BC63" s="6"/>
    </row>
    <row r="64" customFormat="false" ht="15" hidden="false" customHeight="false" outlineLevel="0" collapsed="false">
      <c r="B64" s="106" t="s">
        <v>1488</v>
      </c>
      <c r="C64" s="107"/>
      <c r="E64" s="23"/>
      <c r="F64" s="23"/>
      <c r="G64" s="23"/>
      <c r="H64" s="22"/>
      <c r="I64" s="22" t="s">
        <v>1174</v>
      </c>
      <c r="J64" s="23"/>
      <c r="K64" s="23"/>
      <c r="L64" s="23"/>
      <c r="M64" s="23" t="n">
        <v>0</v>
      </c>
      <c r="N64" s="23" t="n">
        <v>0</v>
      </c>
      <c r="O64" s="23" t="n">
        <v>0</v>
      </c>
      <c r="P64" s="23" t="n">
        <v>0</v>
      </c>
      <c r="Q64" s="23" t="n">
        <v>0</v>
      </c>
      <c r="R64" s="23" t="n">
        <v>0</v>
      </c>
      <c r="S64" s="23" t="n">
        <v>0</v>
      </c>
      <c r="Y64" s="6" t="str">
        <f aca="false">IF(A64&lt;0,A64,"")</f>
        <v/>
      </c>
      <c r="Z64" s="6" t="str">
        <f aca="false">IF(B64&lt;0,B64,"")</f>
        <v/>
      </c>
      <c r="AA64" s="6" t="str">
        <f aca="false">IF(C64&lt;0,C64,"")</f>
        <v/>
      </c>
      <c r="AB64" s="6" t="str">
        <f aca="false">IF(D64&lt;0,D64,"")</f>
        <v/>
      </c>
      <c r="AC64" s="6"/>
      <c r="AD64" s="6"/>
      <c r="AE64" s="6"/>
      <c r="AF64" s="6"/>
      <c r="AG64" s="6"/>
      <c r="AH64" s="6"/>
      <c r="AI64" s="6"/>
      <c r="AJ64" s="6"/>
      <c r="AK64" s="6"/>
      <c r="AL64" s="6"/>
      <c r="AM64" s="6"/>
      <c r="AN64" s="6"/>
      <c r="AO64" s="6"/>
      <c r="AP64" s="6"/>
      <c r="AQ64" s="6"/>
      <c r="AR64" s="6"/>
      <c r="AS64" s="6"/>
      <c r="AT64" s="6"/>
      <c r="AU64" s="6"/>
      <c r="AV64" s="6"/>
      <c r="AW64" s="6"/>
      <c r="AX64" s="6" t="str">
        <f aca="false">IF(Z64&lt;0,Z64,"")</f>
        <v/>
      </c>
      <c r="AY64" s="6" t="str">
        <f aca="false">IF(AA64&lt;0,AA64,"")</f>
        <v/>
      </c>
      <c r="AZ64" s="6" t="str">
        <f aca="false">IF(AB64&lt;0,AB64,"")</f>
        <v/>
      </c>
      <c r="BA64" s="6"/>
      <c r="BB64" s="6"/>
      <c r="BC64" s="6"/>
    </row>
    <row r="65" customFormat="false" ht="15" hidden="false" customHeight="false" outlineLevel="0" collapsed="false">
      <c r="B65" s="107" t="s">
        <v>1489</v>
      </c>
      <c r="C65" s="19"/>
      <c r="D65" s="19"/>
      <c r="E65" s="28" t="n">
        <v>0</v>
      </c>
      <c r="F65" s="242" t="n">
        <v>0</v>
      </c>
      <c r="G65" s="242" t="n">
        <v>0</v>
      </c>
      <c r="H65" s="23" t="n">
        <v>0</v>
      </c>
      <c r="I65" s="23" t="n">
        <v>0</v>
      </c>
      <c r="J65" s="23" t="n">
        <v>0</v>
      </c>
      <c r="K65" s="23" t="n">
        <v>0</v>
      </c>
      <c r="L65" s="23" t="n">
        <v>0</v>
      </c>
      <c r="M65" s="23" t="n">
        <v>0</v>
      </c>
      <c r="N65" s="23" t="n">
        <v>0</v>
      </c>
      <c r="O65" s="23" t="n">
        <v>0</v>
      </c>
      <c r="P65" s="23" t="n">
        <v>0</v>
      </c>
      <c r="Q65" s="23" t="n">
        <v>0</v>
      </c>
      <c r="R65" s="23" t="n">
        <v>80900000000</v>
      </c>
      <c r="S65" s="23" t="n">
        <v>56900000000</v>
      </c>
      <c r="Y65" s="6" t="str">
        <f aca="false">IF(A65&lt;0,A65,"")</f>
        <v/>
      </c>
      <c r="Z65" s="6" t="str">
        <f aca="false">IF(B65&lt;0,B65,"")</f>
        <v/>
      </c>
      <c r="AA65" s="6" t="str">
        <f aca="false">IF(C65&lt;0,C65,"")</f>
        <v/>
      </c>
      <c r="AB65" s="6" t="str">
        <f aca="false">IF(D65&lt;0,D65,"")</f>
        <v/>
      </c>
      <c r="AC65" s="6"/>
      <c r="AD65" s="6"/>
      <c r="AE65" s="6"/>
      <c r="AF65" s="6"/>
      <c r="AG65" s="6"/>
      <c r="AH65" s="6"/>
      <c r="AI65" s="6"/>
      <c r="AJ65" s="6"/>
      <c r="AK65" s="6"/>
      <c r="AL65" s="6"/>
      <c r="AM65" s="6"/>
      <c r="AN65" s="6"/>
      <c r="AO65" s="6"/>
      <c r="AP65" s="6"/>
      <c r="AQ65" s="6"/>
      <c r="AR65" s="6"/>
      <c r="AS65" s="6"/>
      <c r="AT65" s="6"/>
      <c r="AU65" s="6"/>
      <c r="AV65" s="6"/>
      <c r="AW65" s="6"/>
      <c r="AX65" s="6" t="str">
        <f aca="false">IF(Z65&lt;0,Z65,"")</f>
        <v/>
      </c>
      <c r="AY65" s="6" t="str">
        <f aca="false">IF(AA65&lt;0,AA65,"")</f>
        <v/>
      </c>
      <c r="AZ65" s="6" t="str">
        <f aca="false">IF(AB65&lt;0,AB65,"")</f>
        <v/>
      </c>
      <c r="BA65" s="6"/>
      <c r="BB65" s="6"/>
      <c r="BC65" s="6"/>
    </row>
    <row r="66" customFormat="false" ht="15" hidden="false" customHeight="false" outlineLevel="0" collapsed="false">
      <c r="Y66" s="6" t="str">
        <f aca="false">IF(A66&lt;0,A66,"")</f>
        <v/>
      </c>
      <c r="Z66" s="6" t="str">
        <f aca="false">IF(B66&lt;0,B66,"")</f>
        <v/>
      </c>
      <c r="AA66" s="6" t="str">
        <f aca="false">IF(C66&lt;0,C66,"")</f>
        <v/>
      </c>
      <c r="AB66" s="6" t="str">
        <f aca="false">IF(D66&lt;0,D66,"")</f>
        <v/>
      </c>
      <c r="AC66" s="6"/>
      <c r="AD66" s="6"/>
      <c r="AE66" s="6"/>
      <c r="AF66" s="6"/>
      <c r="AG66" s="6"/>
      <c r="AH66" s="6"/>
      <c r="AI66" s="6"/>
      <c r="AJ66" s="6"/>
      <c r="AK66" s="6"/>
      <c r="AL66" s="6"/>
      <c r="AM66" s="6"/>
      <c r="AN66" s="6"/>
      <c r="AO66" s="6"/>
      <c r="AP66" s="6"/>
      <c r="AQ66" s="6"/>
      <c r="AR66" s="6"/>
      <c r="AS66" s="6"/>
      <c r="AT66" s="6"/>
      <c r="AU66" s="6"/>
      <c r="AV66" s="6"/>
      <c r="AW66" s="6"/>
      <c r="AX66" s="6" t="str">
        <f aca="false">IF(Z66&lt;0,Z66,"")</f>
        <v/>
      </c>
      <c r="AY66" s="6" t="str">
        <f aca="false">IF(AA66&lt;0,AA66,"")</f>
        <v/>
      </c>
      <c r="AZ66" s="6" t="str">
        <f aca="false">IF(AB66&lt;0,AB66,"")</f>
        <v/>
      </c>
      <c r="BA66" s="6"/>
      <c r="BB66" s="6"/>
      <c r="BC66" s="6"/>
    </row>
    <row r="67" customFormat="false" ht="15" hidden="false" customHeight="false" outlineLevel="0" collapsed="false">
      <c r="E67" s="0" t="s">
        <v>128</v>
      </c>
      <c r="F67" s="0" t="s">
        <v>128</v>
      </c>
      <c r="G67" s="0" t="s">
        <v>128</v>
      </c>
      <c r="H67" s="0" t="s">
        <v>127</v>
      </c>
      <c r="I67" s="0" t="s">
        <v>128</v>
      </c>
      <c r="J67" s="0" t="s">
        <v>128</v>
      </c>
      <c r="K67" s="0" t="s">
        <v>128</v>
      </c>
      <c r="L67" s="0" t="s">
        <v>128</v>
      </c>
      <c r="M67" s="0" t="s">
        <v>128</v>
      </c>
      <c r="N67" s="0" t="s">
        <v>128</v>
      </c>
      <c r="O67" s="0" t="s">
        <v>128</v>
      </c>
      <c r="P67" s="0" t="s">
        <v>128</v>
      </c>
      <c r="Q67" s="0" t="s">
        <v>128</v>
      </c>
      <c r="R67" s="0" t="s">
        <v>128</v>
      </c>
      <c r="S67" s="0" t="s">
        <v>128</v>
      </c>
      <c r="Y67" s="6" t="str">
        <f aca="false">IF(A67&lt;0,A67,"")</f>
        <v/>
      </c>
      <c r="Z67" s="6" t="str">
        <f aca="false">IF(B67&lt;0,B67,"")</f>
        <v/>
      </c>
      <c r="AA67" s="6" t="str">
        <f aca="false">IF(C67&lt;0,C67,"")</f>
        <v/>
      </c>
      <c r="AB67" s="6" t="str">
        <f aca="false">IF(D67&lt;0,D67,"")</f>
        <v/>
      </c>
      <c r="AC67" s="6"/>
      <c r="AD67" s="6"/>
      <c r="AE67" s="6"/>
      <c r="AF67" s="6"/>
      <c r="AG67" s="6"/>
      <c r="AH67" s="6"/>
      <c r="AI67" s="6"/>
      <c r="AJ67" s="6"/>
      <c r="AK67" s="6"/>
      <c r="AL67" s="6"/>
      <c r="AM67" s="6"/>
      <c r="AN67" s="6"/>
      <c r="AO67" s="6"/>
      <c r="AP67" s="6"/>
      <c r="AQ67" s="6"/>
      <c r="AR67" s="6"/>
      <c r="AS67" s="6"/>
      <c r="AT67" s="6"/>
      <c r="AU67" s="6"/>
      <c r="AV67" s="6"/>
      <c r="AW67" s="6"/>
      <c r="AX67" s="6" t="str">
        <f aca="false">IF(Z67&lt;0,Z67,"")</f>
        <v/>
      </c>
      <c r="AY67" s="6" t="str">
        <f aca="false">IF(AA67&lt;0,AA67,"")</f>
        <v/>
      </c>
      <c r="AZ67" s="6" t="str">
        <f aca="false">IF(AB67&lt;0,AB67,"")</f>
        <v/>
      </c>
      <c r="BA67" s="6"/>
      <c r="BB67" s="6"/>
      <c r="BC67" s="6"/>
    </row>
    <row r="68" customFormat="false" ht="15" hidden="false" customHeight="false" outlineLevel="0" collapsed="false">
      <c r="Y68" s="6" t="str">
        <f aca="false">IF(A68&lt;0,A68,"")</f>
        <v/>
      </c>
      <c r="Z68" s="6" t="str">
        <f aca="false">IF(B68&lt;0,B68,"")</f>
        <v/>
      </c>
      <c r="AA68" s="6" t="str">
        <f aca="false">IF(C68&lt;0,C68,"")</f>
        <v/>
      </c>
      <c r="AB68" s="6" t="str">
        <f aca="false">IF(D68&lt;0,D68,"")</f>
        <v/>
      </c>
      <c r="AC68" s="6"/>
      <c r="AD68" s="6"/>
      <c r="AE68" s="6"/>
      <c r="AF68" s="6"/>
      <c r="AG68" s="6"/>
      <c r="AH68" s="6"/>
      <c r="AI68" s="6"/>
      <c r="AJ68" s="6"/>
      <c r="AK68" s="6"/>
      <c r="AL68" s="6"/>
      <c r="AM68" s="6"/>
      <c r="AN68" s="6"/>
      <c r="AO68" s="6"/>
      <c r="AP68" s="6"/>
      <c r="AQ68" s="6"/>
      <c r="AR68" s="6"/>
      <c r="AS68" s="6"/>
      <c r="AT68" s="6"/>
      <c r="AU68" s="6"/>
      <c r="AV68" s="6"/>
      <c r="AW68" s="6"/>
      <c r="AX68" s="6" t="str">
        <f aca="false">IF(Z68&lt;0,Z68,"")</f>
        <v/>
      </c>
      <c r="AY68" s="6" t="str">
        <f aca="false">IF(AA68&lt;0,AA68,"")</f>
        <v/>
      </c>
      <c r="AZ68" s="6" t="str">
        <f aca="false">IF(AB68&lt;0,AB68,"")</f>
        <v/>
      </c>
      <c r="BA68" s="6"/>
      <c r="BB68" s="6"/>
      <c r="BC68" s="6"/>
    </row>
    <row r="69" customFormat="false" ht="15" hidden="false" customHeight="false" outlineLevel="0" collapsed="false">
      <c r="Y69" s="6" t="str">
        <f aca="false">IF(A69&lt;0,A69,"")</f>
        <v/>
      </c>
      <c r="Z69" s="6" t="str">
        <f aca="false">IF(B69&lt;0,B69,"")</f>
        <v/>
      </c>
      <c r="AA69" s="6" t="str">
        <f aca="false">IF(C69&lt;0,C69,"")</f>
        <v/>
      </c>
      <c r="AB69" s="6" t="str">
        <f aca="false">IF(D69&lt;0,D69,"")</f>
        <v/>
      </c>
      <c r="AC69" s="6"/>
      <c r="AD69" s="6"/>
      <c r="AE69" s="6"/>
      <c r="AF69" s="6"/>
      <c r="AG69" s="6"/>
      <c r="AH69" s="6"/>
      <c r="AI69" s="6"/>
      <c r="AJ69" s="6"/>
      <c r="AK69" s="6"/>
      <c r="AL69" s="6"/>
      <c r="AM69" s="6"/>
      <c r="AN69" s="6"/>
      <c r="AO69" s="6"/>
      <c r="AP69" s="6"/>
      <c r="AQ69" s="6"/>
      <c r="AR69" s="6"/>
      <c r="AS69" s="6"/>
      <c r="AT69" s="6"/>
      <c r="AU69" s="6"/>
      <c r="AV69" s="6"/>
      <c r="AW69" s="6"/>
      <c r="AX69" s="6" t="str">
        <f aca="false">IF(Z69&lt;0,Z69,"")</f>
        <v/>
      </c>
      <c r="AY69" s="6" t="str">
        <f aca="false">IF(AA69&lt;0,AA69,"")</f>
        <v/>
      </c>
      <c r="AZ69" s="6" t="str">
        <f aca="false">IF(AB69&lt;0,AB69,"")</f>
        <v/>
      </c>
      <c r="BA69" s="6"/>
      <c r="BB69" s="6"/>
      <c r="BC69" s="6"/>
    </row>
    <row r="70" customFormat="false" ht="15" hidden="false" customHeight="false" outlineLevel="0" collapsed="false">
      <c r="B70" s="0" t="s">
        <v>772</v>
      </c>
      <c r="E70" s="55" t="n">
        <f aca="false">E6-E7-E19</f>
        <v>0</v>
      </c>
      <c r="F70" s="55" t="n">
        <f aca="false">F6-F7-F19</f>
        <v>0</v>
      </c>
      <c r="G70" s="55" t="n">
        <f aca="false">G6-G7-G19</f>
        <v>0</v>
      </c>
      <c r="H70" s="55" t="n">
        <f aca="false">H6-H7-H19</f>
        <v>0</v>
      </c>
      <c r="I70" s="55" t="n">
        <f aca="false">I6-I7-I19</f>
        <v>-100000000</v>
      </c>
      <c r="J70" s="55" t="n">
        <f aca="false">J6-J7-J19</f>
        <v>0</v>
      </c>
      <c r="K70" s="55" t="n">
        <f aca="false">K6-K7-K19</f>
        <v>0</v>
      </c>
      <c r="L70" s="55" t="n">
        <f aca="false">L6-L7-L19</f>
        <v>-100000000.000015</v>
      </c>
      <c r="M70" s="55" t="n">
        <f aca="false">M6-M7-M19</f>
        <v>100000000</v>
      </c>
      <c r="N70" s="55" t="n">
        <f aca="false">N6-N7-N19</f>
        <v>0</v>
      </c>
      <c r="O70" s="55" t="n">
        <f aca="false">O6-O7-O19</f>
        <v>0</v>
      </c>
      <c r="P70" s="55" t="n">
        <f aca="false">P6-P7-P19</f>
        <v>0</v>
      </c>
      <c r="Q70" s="55" t="n">
        <f aca="false">Q6-Q7-Q19</f>
        <v>-100000000</v>
      </c>
      <c r="R70" s="55" t="n">
        <f aca="false">R6-R7-R19</f>
        <v>0</v>
      </c>
      <c r="S70" s="55" t="n">
        <f aca="false">S6-S7-S19</f>
        <v>0</v>
      </c>
      <c r="T70" s="55"/>
      <c r="Y70" s="6" t="str">
        <f aca="false">IF(A70&lt;0,A70,"")</f>
        <v/>
      </c>
      <c r="Z70" s="6" t="str">
        <f aca="false">IF(B70&lt;0,B70,"")</f>
        <v/>
      </c>
      <c r="AA70" s="6" t="str">
        <f aca="false">IF(C70&lt;0,C70,"")</f>
        <v/>
      </c>
      <c r="AB70" s="6" t="str">
        <f aca="false">IF(D70&lt;0,D70,"")</f>
        <v/>
      </c>
      <c r="AC70" s="6"/>
      <c r="AD70" s="6"/>
      <c r="AE70" s="6"/>
      <c r="AF70" s="6"/>
      <c r="AG70" s="6"/>
      <c r="AH70" s="6"/>
      <c r="AI70" s="6"/>
      <c r="AJ70" s="6"/>
      <c r="AK70" s="6"/>
      <c r="AL70" s="6"/>
      <c r="AM70" s="6"/>
      <c r="AN70" s="6"/>
      <c r="AO70" s="6"/>
      <c r="AP70" s="6"/>
      <c r="AQ70" s="6"/>
      <c r="AR70" s="6"/>
      <c r="AS70" s="6"/>
      <c r="AT70" s="6"/>
      <c r="AU70" s="6"/>
      <c r="AV70" s="6"/>
      <c r="AW70" s="6"/>
      <c r="AX70" s="6" t="str">
        <f aca="false">IF(Z70&lt;0,Z70,"")</f>
        <v/>
      </c>
      <c r="AY70" s="6" t="str">
        <f aca="false">IF(AA70&lt;0,AA70,"")</f>
        <v/>
      </c>
      <c r="AZ70" s="6" t="str">
        <f aca="false">IF(AB70&lt;0,AB70,"")</f>
        <v/>
      </c>
      <c r="BA70" s="6"/>
      <c r="BB70" s="6"/>
      <c r="BC70" s="6"/>
    </row>
    <row r="71" customFormat="false" ht="15" hidden="false" customHeight="false" outlineLevel="0" collapsed="false">
      <c r="B71" s="0" t="s">
        <v>1490</v>
      </c>
      <c r="D71" s="53"/>
      <c r="E71" s="53" t="n">
        <f aca="false">E7-E9-E15</f>
        <v>0</v>
      </c>
      <c r="F71" s="53" t="n">
        <f aca="false">F7-F9-F15</f>
        <v>0</v>
      </c>
      <c r="G71" s="53" t="n">
        <f aca="false">G7-G9-G15</f>
        <v>0</v>
      </c>
      <c r="H71" s="53" t="n">
        <f aca="false">H7-H9-H15</f>
        <v>0</v>
      </c>
      <c r="I71" s="53" t="n">
        <f aca="false">I7-I9-I15</f>
        <v>0</v>
      </c>
      <c r="J71" s="53" t="n">
        <f aca="false">J7-J9-J15</f>
        <v>100000000</v>
      </c>
      <c r="K71" s="53" t="n">
        <f aca="false">K7-K9-K15</f>
        <v>0</v>
      </c>
      <c r="L71" s="53" t="n">
        <f aca="false">L7-L9-L15</f>
        <v>0</v>
      </c>
      <c r="M71" s="53" t="n">
        <f aca="false">M7-M9-M15</f>
        <v>-100000000</v>
      </c>
      <c r="N71" s="53" t="n">
        <f aca="false">N7-N9-N15</f>
        <v>0</v>
      </c>
      <c r="O71" s="53" t="n">
        <f aca="false">O7-O9-O15</f>
        <v>0</v>
      </c>
      <c r="P71" s="53" t="n">
        <f aca="false">P7-P9-P15</f>
        <v>0</v>
      </c>
      <c r="Q71" s="53" t="n">
        <f aca="false">Q7-Q9-Q15</f>
        <v>0</v>
      </c>
      <c r="R71" s="53" t="n">
        <f aca="false">R7-R9-R15</f>
        <v>0</v>
      </c>
      <c r="S71" s="53" t="n">
        <f aca="false">S7-S9-S15</f>
        <v>0</v>
      </c>
      <c r="T71" s="53"/>
      <c r="Y71" s="6" t="str">
        <f aca="false">IF(A71&lt;0,A71,"")</f>
        <v/>
      </c>
      <c r="Z71" s="6" t="str">
        <f aca="false">IF(B71&lt;0,B71,"")</f>
        <v/>
      </c>
      <c r="AA71" s="6" t="str">
        <f aca="false">IF(C71&lt;0,C71,"")</f>
        <v/>
      </c>
      <c r="AB71" s="6" t="str">
        <f aca="false">IF(D71&lt;0,D71,"")</f>
        <v/>
      </c>
      <c r="AC71" s="6"/>
      <c r="AD71" s="6"/>
      <c r="AE71" s="6"/>
      <c r="AF71" s="6"/>
      <c r="AG71" s="6"/>
      <c r="AH71" s="6"/>
      <c r="AI71" s="6"/>
      <c r="AJ71" s="6"/>
      <c r="AK71" s="6"/>
      <c r="AL71" s="6"/>
      <c r="AM71" s="6"/>
      <c r="AN71" s="6"/>
      <c r="AO71" s="6"/>
      <c r="AP71" s="6"/>
      <c r="AQ71" s="6"/>
      <c r="AR71" s="6"/>
      <c r="AS71" s="6"/>
      <c r="AT71" s="6"/>
      <c r="AU71" s="6"/>
      <c r="AV71" s="6"/>
      <c r="AW71" s="6"/>
      <c r="AX71" s="6" t="str">
        <f aca="false">IF(Z71&lt;0,Z71,"")</f>
        <v/>
      </c>
      <c r="AY71" s="6" t="str">
        <f aca="false">IF(AA71&lt;0,AA71,"")</f>
        <v/>
      </c>
      <c r="AZ71" s="6" t="str">
        <f aca="false">IF(AB71&lt;0,AB71,"")</f>
        <v/>
      </c>
      <c r="BA71" s="6"/>
      <c r="BB71" s="6"/>
      <c r="BC71" s="6"/>
    </row>
    <row r="72" customFormat="false" ht="15" hidden="false" customHeight="false" outlineLevel="0" collapsed="false">
      <c r="B72" s="0" t="s">
        <v>131</v>
      </c>
      <c r="D72" s="53"/>
      <c r="E72" s="53" t="n">
        <f aca="false">E9-E10-E11</f>
        <v>0</v>
      </c>
      <c r="F72" s="53" t="n">
        <f aca="false">F9-F10-F11</f>
        <v>0</v>
      </c>
      <c r="G72" s="53" t="n">
        <f aca="false">G9-G10-G11</f>
        <v>100000000</v>
      </c>
      <c r="H72" s="53" t="n">
        <f aca="false">H9-H10-H11</f>
        <v>0</v>
      </c>
      <c r="I72" s="53" t="n">
        <f aca="false">I9-I10-I11</f>
        <v>0</v>
      </c>
      <c r="J72" s="53" t="n">
        <f aca="false">J9-J10-J11</f>
        <v>0</v>
      </c>
      <c r="K72" s="53" t="n">
        <f aca="false">K9-K10-K11</f>
        <v>0</v>
      </c>
      <c r="L72" s="53" t="n">
        <f aca="false">L9-L10-L11</f>
        <v>100000000</v>
      </c>
      <c r="M72" s="53" t="n">
        <f aca="false">M9-M10-M11</f>
        <v>0</v>
      </c>
      <c r="N72" s="53" t="n">
        <f aca="false">N9-N10-N11</f>
        <v>-100000000</v>
      </c>
      <c r="O72" s="53" t="n">
        <f aca="false">O9-O10-O11</f>
        <v>0</v>
      </c>
      <c r="P72" s="53" t="n">
        <f aca="false">P9-P10-P11</f>
        <v>0</v>
      </c>
      <c r="Q72" s="53" t="n">
        <f aca="false">Q9-Q10-Q11</f>
        <v>0</v>
      </c>
      <c r="R72" s="53" t="n">
        <f aca="false">R9-R10-R11</f>
        <v>100000000</v>
      </c>
      <c r="S72" s="53" t="n">
        <f aca="false">S9-S10-S11</f>
        <v>0</v>
      </c>
      <c r="T72" s="53"/>
      <c r="Y72" s="6" t="str">
        <f aca="false">IF(A72&lt;0,A72,"")</f>
        <v/>
      </c>
      <c r="Z72" s="6" t="str">
        <f aca="false">IF(B72&lt;0,B72,"")</f>
        <v/>
      </c>
      <c r="AA72" s="6" t="str">
        <f aca="false">IF(C72&lt;0,C72,"")</f>
        <v/>
      </c>
      <c r="AB72" s="6" t="str">
        <f aca="false">IF(D72&lt;0,D72,"")</f>
        <v/>
      </c>
      <c r="AC72" s="6"/>
      <c r="AD72" s="6"/>
      <c r="AE72" s="6"/>
      <c r="AF72" s="6"/>
      <c r="AG72" s="6"/>
      <c r="AH72" s="6"/>
      <c r="AI72" s="6"/>
      <c r="AJ72" s="6"/>
      <c r="AK72" s="6"/>
      <c r="AL72" s="6"/>
      <c r="AM72" s="6"/>
      <c r="AN72" s="6"/>
      <c r="AO72" s="6"/>
      <c r="AP72" s="6"/>
      <c r="AQ72" s="6"/>
      <c r="AR72" s="6"/>
      <c r="AS72" s="6"/>
      <c r="AT72" s="6"/>
      <c r="AU72" s="6"/>
      <c r="AV72" s="6"/>
      <c r="AW72" s="6"/>
      <c r="AX72" s="6" t="str">
        <f aca="false">IF(Z72&lt;0,Z72,"")</f>
        <v/>
      </c>
      <c r="AY72" s="6" t="str">
        <f aca="false">IF(AA72&lt;0,AA72,"")</f>
        <v/>
      </c>
      <c r="AZ72" s="6" t="str">
        <f aca="false">IF(AB72&lt;0,AB72,"")</f>
        <v/>
      </c>
      <c r="BA72" s="6"/>
      <c r="BB72" s="6"/>
      <c r="BC72" s="6"/>
    </row>
    <row r="73" customFormat="false" ht="15" hidden="false" customHeight="false" outlineLevel="0" collapsed="false">
      <c r="B73" s="0" t="s">
        <v>1266</v>
      </c>
      <c r="D73" s="53"/>
      <c r="E73" s="53" t="n">
        <f aca="false">E19-E20-E21</f>
        <v>0</v>
      </c>
      <c r="F73" s="53" t="n">
        <f aca="false">F19-F20-F21</f>
        <v>0</v>
      </c>
      <c r="G73" s="53" t="n">
        <f aca="false">G19-G20-G21</f>
        <v>0</v>
      </c>
      <c r="H73" s="53" t="n">
        <f aca="false">H19-H20-H21</f>
        <v>0</v>
      </c>
      <c r="I73" s="53" t="n">
        <f aca="false">I19-I20-I21</f>
        <v>100000000</v>
      </c>
      <c r="J73" s="53" t="n">
        <f aca="false">J19-J20-J21</f>
        <v>0</v>
      </c>
      <c r="K73" s="53" t="n">
        <f aca="false">K19-K20-K21</f>
        <v>0</v>
      </c>
      <c r="L73" s="53" t="n">
        <f aca="false">L19-L20-L21</f>
        <v>0</v>
      </c>
      <c r="M73" s="53" t="n">
        <f aca="false">M19-M20-M21</f>
        <v>0</v>
      </c>
      <c r="N73" s="53" t="n">
        <f aca="false">N19-N20-N21</f>
        <v>0</v>
      </c>
      <c r="O73" s="53" t="n">
        <f aca="false">O19-O20-O21</f>
        <v>0</v>
      </c>
      <c r="P73" s="53" t="n">
        <f aca="false">P19-P20-P21</f>
        <v>100000000</v>
      </c>
      <c r="Q73" s="53" t="n">
        <f aca="false">Q19-Q20-Q21</f>
        <v>0</v>
      </c>
      <c r="R73" s="53" t="n">
        <f aca="false">R19-R20-R21</f>
        <v>0</v>
      </c>
      <c r="S73" s="53" t="n">
        <f aca="false">S19-S20-S21</f>
        <v>0</v>
      </c>
      <c r="T73" s="53"/>
      <c r="Y73" s="6" t="str">
        <f aca="false">IF(A73&lt;0,A73,"")</f>
        <v/>
      </c>
      <c r="Z73" s="6" t="str">
        <f aca="false">IF(B73&lt;0,B73,"")</f>
        <v/>
      </c>
      <c r="AA73" s="6" t="str">
        <f aca="false">IF(C73&lt;0,C73,"")</f>
        <v/>
      </c>
      <c r="AB73" s="6" t="str">
        <f aca="false">IF(D73&lt;0,D73,"")</f>
        <v/>
      </c>
      <c r="AC73" s="6"/>
      <c r="AD73" s="6"/>
      <c r="AE73" s="6"/>
      <c r="AF73" s="6"/>
      <c r="AG73" s="6"/>
      <c r="AH73" s="6"/>
      <c r="AI73" s="6"/>
      <c r="AJ73" s="6"/>
      <c r="AK73" s="6"/>
      <c r="AL73" s="6"/>
      <c r="AM73" s="6"/>
      <c r="AN73" s="6"/>
      <c r="AO73" s="6"/>
      <c r="AP73" s="6"/>
      <c r="AQ73" s="6"/>
      <c r="AR73" s="6"/>
      <c r="AS73" s="6"/>
      <c r="AT73" s="6"/>
      <c r="AU73" s="6"/>
      <c r="AV73" s="6"/>
      <c r="AW73" s="6"/>
      <c r="AX73" s="6" t="str">
        <f aca="false">IF(Z73&lt;0,Z73,"")</f>
        <v/>
      </c>
      <c r="AY73" s="6" t="str">
        <f aca="false">IF(AA73&lt;0,AA73,"")</f>
        <v/>
      </c>
      <c r="AZ73" s="6" t="str">
        <f aca="false">IF(AB73&lt;0,AB73,"")</f>
        <v/>
      </c>
      <c r="BA73" s="6"/>
      <c r="BB73" s="6"/>
      <c r="BC73" s="6"/>
    </row>
    <row r="74" customFormat="false" ht="15" hidden="false" customHeight="false" outlineLevel="0" collapsed="false">
      <c r="B74" s="0" t="s">
        <v>1115</v>
      </c>
      <c r="D74" s="53"/>
      <c r="E74" s="53" t="n">
        <f aca="false">E22-E27-E30-E23</f>
        <v>0</v>
      </c>
      <c r="F74" s="53" t="n">
        <f aca="false">F22-F27-F30-F23</f>
        <v>0</v>
      </c>
      <c r="G74" s="53" t="n">
        <f aca="false">G22-G27-G30-G23</f>
        <v>0</v>
      </c>
      <c r="H74" s="53" t="n">
        <f aca="false">H22-H27-H30-H23</f>
        <v>0</v>
      </c>
      <c r="I74" s="53" t="n">
        <f aca="false">I22-I27-I30-I23</f>
        <v>0</v>
      </c>
      <c r="J74" s="53" t="n">
        <f aca="false">J22-J27-J30-J23</f>
        <v>100000000</v>
      </c>
      <c r="K74" s="53" t="n">
        <f aca="false">K22-K27-K30-K23</f>
        <v>0</v>
      </c>
      <c r="L74" s="53" t="n">
        <f aca="false">L22-L27-L30-L23</f>
        <v>0</v>
      </c>
      <c r="M74" s="53" t="n">
        <f aca="false">M22-M27-M30-M23</f>
        <v>100000000</v>
      </c>
      <c r="N74" s="53" t="n">
        <f aca="false">N22-N27-N30-N23</f>
        <v>0</v>
      </c>
      <c r="O74" s="53" t="n">
        <f aca="false">O22-O27-O30-O23</f>
        <v>0</v>
      </c>
      <c r="P74" s="53" t="n">
        <f aca="false">P22-P27-P30-P23</f>
        <v>-100000000</v>
      </c>
      <c r="Q74" s="53" t="n">
        <f aca="false">Q22-Q27-Q30-Q23</f>
        <v>-100000000</v>
      </c>
      <c r="R74" s="53" t="n">
        <f aca="false">R22-R27-R30-R23</f>
        <v>0</v>
      </c>
      <c r="S74" s="53" t="n">
        <f aca="false">S22-S27-S30-S23</f>
        <v>0</v>
      </c>
      <c r="T74" s="53"/>
      <c r="Y74" s="6" t="str">
        <f aca="false">IF(A74&lt;0,A74,"")</f>
        <v/>
      </c>
      <c r="Z74" s="6" t="str">
        <f aca="false">IF(B74&lt;0,B74,"")</f>
        <v/>
      </c>
      <c r="AA74" s="6" t="str">
        <f aca="false">IF(C74&lt;0,C74,"")</f>
        <v/>
      </c>
      <c r="AB74" s="6" t="str">
        <f aca="false">IF(D74&lt;0,D74,"")</f>
        <v/>
      </c>
      <c r="AC74" s="6"/>
      <c r="AD74" s="6"/>
      <c r="AE74" s="6"/>
      <c r="AF74" s="6"/>
      <c r="AG74" s="6"/>
      <c r="AH74" s="6"/>
      <c r="AI74" s="6"/>
      <c r="AJ74" s="6"/>
      <c r="AK74" s="6"/>
      <c r="AL74" s="6"/>
      <c r="AM74" s="6"/>
      <c r="AN74" s="6"/>
      <c r="AO74" s="6"/>
      <c r="AP74" s="6"/>
      <c r="AQ74" s="6"/>
      <c r="AR74" s="6"/>
      <c r="AS74" s="6"/>
      <c r="AT74" s="6"/>
      <c r="AU74" s="6"/>
      <c r="AV74" s="6"/>
      <c r="AW74" s="6"/>
      <c r="AX74" s="6" t="str">
        <f aca="false">IF(Z74&lt;0,Z74,"")</f>
        <v/>
      </c>
      <c r="AY74" s="6" t="str">
        <f aca="false">IF(AA74&lt;0,AA74,"")</f>
        <v/>
      </c>
      <c r="AZ74" s="6" t="str">
        <f aca="false">IF(AB74&lt;0,AB74,"")</f>
        <v/>
      </c>
      <c r="BA74" s="6"/>
      <c r="BB74" s="6"/>
      <c r="BC74" s="6"/>
    </row>
    <row r="75" customFormat="false" ht="15" hidden="false" customHeight="false" outlineLevel="0" collapsed="false">
      <c r="B75" s="0" t="s">
        <v>333</v>
      </c>
      <c r="D75" s="53"/>
      <c r="E75" s="53" t="n">
        <f aca="false">E23-E24-E25-E26</f>
        <v>0</v>
      </c>
      <c r="F75" s="53" t="n">
        <f aca="false">F23-F24-F25-F26</f>
        <v>0</v>
      </c>
      <c r="G75" s="53" t="n">
        <f aca="false">G23-G24-G25-G26</f>
        <v>0</v>
      </c>
      <c r="H75" s="53" t="n">
        <f aca="false">H23-H24-H25-H26</f>
        <v>0</v>
      </c>
      <c r="I75" s="53" t="n">
        <f aca="false">I23-I24-I25-I26</f>
        <v>0</v>
      </c>
      <c r="J75" s="53" t="n">
        <f aca="false">J23-J24-J25-J26</f>
        <v>-100000000</v>
      </c>
      <c r="K75" s="53" t="n">
        <f aca="false">K23-K24-K25-K26</f>
        <v>0</v>
      </c>
      <c r="L75" s="53" t="n">
        <f aca="false">L23-L24-L25-L26</f>
        <v>0</v>
      </c>
      <c r="M75" s="53" t="n">
        <f aca="false">M23-M24-M25-M26</f>
        <v>0</v>
      </c>
      <c r="N75" s="53" t="n">
        <f aca="false">N23-N24-N25-N26</f>
        <v>100000000</v>
      </c>
      <c r="O75" s="53" t="n">
        <f aca="false">O23-O24-O25-O26</f>
        <v>0</v>
      </c>
      <c r="P75" s="53" t="n">
        <f aca="false">P23-P24-P25-P26</f>
        <v>0</v>
      </c>
      <c r="Q75" s="53" t="n">
        <f aca="false">Q23-Q24-Q25-Q26</f>
        <v>0</v>
      </c>
      <c r="R75" s="53" t="n">
        <f aca="false">R23-R24-R25-R26</f>
        <v>0</v>
      </c>
      <c r="S75" s="53" t="n">
        <f aca="false">S23-S24-S25-S26</f>
        <v>0</v>
      </c>
      <c r="T75" s="53"/>
      <c r="Y75" s="6" t="str">
        <f aca="false">IF(A75&lt;0,A75,"")</f>
        <v/>
      </c>
      <c r="Z75" s="6" t="str">
        <f aca="false">IF(B75&lt;0,B75,"")</f>
        <v/>
      </c>
      <c r="AA75" s="6" t="str">
        <f aca="false">IF(C75&lt;0,C75,"")</f>
        <v/>
      </c>
      <c r="AB75" s="6" t="str">
        <f aca="false">IF(D75&lt;0,D75,"")</f>
        <v/>
      </c>
      <c r="AC75" s="6"/>
      <c r="AD75" s="6"/>
      <c r="AE75" s="6"/>
      <c r="AF75" s="6"/>
      <c r="AG75" s="6"/>
      <c r="AH75" s="6"/>
      <c r="AI75" s="6"/>
      <c r="AJ75" s="6"/>
      <c r="AK75" s="6"/>
      <c r="AL75" s="6"/>
      <c r="AM75" s="6"/>
      <c r="AN75" s="6"/>
      <c r="AO75" s="6"/>
      <c r="AP75" s="6"/>
      <c r="AQ75" s="6"/>
      <c r="AR75" s="6"/>
      <c r="AS75" s="6"/>
      <c r="AT75" s="6"/>
      <c r="AU75" s="6"/>
      <c r="AV75" s="6"/>
      <c r="AW75" s="6"/>
      <c r="AX75" s="6" t="str">
        <f aca="false">IF(Z75&lt;0,Z75,"")</f>
        <v/>
      </c>
      <c r="AY75" s="6" t="str">
        <f aca="false">IF(AA75&lt;0,AA75,"")</f>
        <v/>
      </c>
      <c r="AZ75" s="6" t="str">
        <f aca="false">IF(AB75&lt;0,AB75,"")</f>
        <v/>
      </c>
      <c r="BA75" s="6"/>
      <c r="BB75" s="6"/>
      <c r="BC75" s="6"/>
    </row>
    <row r="76" customFormat="false" ht="15" hidden="false" customHeight="false" outlineLevel="0" collapsed="false">
      <c r="B76" s="0" t="s">
        <v>268</v>
      </c>
      <c r="D76" s="53"/>
      <c r="E76" s="53" t="n">
        <f aca="false">E27-E28-E29</f>
        <v>0</v>
      </c>
      <c r="F76" s="53" t="n">
        <f aca="false">F27-F28-F29</f>
        <v>100000000</v>
      </c>
      <c r="G76" s="53" t="n">
        <f aca="false">G27-G28-G29</f>
        <v>0</v>
      </c>
      <c r="H76" s="53" t="n">
        <f aca="false">H27-H28-H29</f>
        <v>0</v>
      </c>
      <c r="I76" s="53" t="n">
        <f aca="false">I27-I28-I29</f>
        <v>0</v>
      </c>
      <c r="J76" s="53" t="n">
        <f aca="false">J27-J28-J29</f>
        <v>0</v>
      </c>
      <c r="K76" s="53" t="n">
        <f aca="false">K27-K28-K29</f>
        <v>0</v>
      </c>
      <c r="L76" s="53" t="n">
        <f aca="false">L27-L28-L29</f>
        <v>-99999999.9999981</v>
      </c>
      <c r="M76" s="53" t="n">
        <f aca="false">M27-M28-M29</f>
        <v>0</v>
      </c>
      <c r="N76" s="53" t="n">
        <f aca="false">N27-N28-N29</f>
        <v>0</v>
      </c>
      <c r="O76" s="53" t="n">
        <f aca="false">O27-O28-O29</f>
        <v>0</v>
      </c>
      <c r="P76" s="53" t="n">
        <f aca="false">P27-P28-P29</f>
        <v>0</v>
      </c>
      <c r="Q76" s="53" t="n">
        <f aca="false">Q27-Q28-Q29</f>
        <v>0</v>
      </c>
      <c r="R76" s="53" t="n">
        <f aca="false">R27-R28-R29</f>
        <v>0</v>
      </c>
      <c r="S76" s="53" t="n">
        <f aca="false">S27-S28-S29</f>
        <v>0</v>
      </c>
      <c r="T76" s="53"/>
      <c r="Y76" s="6" t="str">
        <f aca="false">IF(A76&lt;0,A76,"")</f>
        <v/>
      </c>
      <c r="Z76" s="6" t="str">
        <f aca="false">IF(B76&lt;0,B76,"")</f>
        <v/>
      </c>
      <c r="AA76" s="6" t="str">
        <f aca="false">IF(C76&lt;0,C76,"")</f>
        <v/>
      </c>
      <c r="AB76" s="6" t="str">
        <f aca="false">IF(D76&lt;0,D76,"")</f>
        <v/>
      </c>
      <c r="AC76" s="6"/>
      <c r="AD76" s="6"/>
      <c r="AE76" s="6"/>
      <c r="AF76" s="6"/>
      <c r="AG76" s="6"/>
      <c r="AH76" s="6"/>
      <c r="AI76" s="6"/>
      <c r="AJ76" s="6"/>
      <c r="AK76" s="6"/>
      <c r="AL76" s="6"/>
      <c r="AM76" s="6"/>
      <c r="AN76" s="6"/>
      <c r="AO76" s="6"/>
      <c r="AP76" s="6"/>
      <c r="AQ76" s="6"/>
      <c r="AR76" s="6"/>
      <c r="AS76" s="6"/>
      <c r="AT76" s="6"/>
      <c r="AU76" s="6"/>
      <c r="AV76" s="6"/>
      <c r="AW76" s="6"/>
      <c r="AX76" s="6" t="str">
        <f aca="false">IF(Z76&lt;0,Z76,"")</f>
        <v/>
      </c>
      <c r="AY76" s="6" t="str">
        <f aca="false">IF(AA76&lt;0,AA76,"")</f>
        <v/>
      </c>
      <c r="AZ76" s="6" t="str">
        <f aca="false">IF(AB76&lt;0,AB76,"")</f>
        <v/>
      </c>
      <c r="BA76" s="6"/>
      <c r="BB76" s="6"/>
      <c r="BC76" s="6"/>
    </row>
    <row r="77" customFormat="false" ht="15" hidden="false" customHeight="false" outlineLevel="0" collapsed="false">
      <c r="B77" s="0" t="s">
        <v>1491</v>
      </c>
      <c r="D77" s="53"/>
      <c r="E77" s="53" t="n">
        <f aca="false">E30-E31-E32</f>
        <v>0</v>
      </c>
      <c r="F77" s="53" t="n">
        <f aca="false">F30-F31-F32</f>
        <v>0</v>
      </c>
      <c r="G77" s="53" t="n">
        <f aca="false">G30-G31-G32</f>
        <v>0</v>
      </c>
      <c r="H77" s="53" t="n">
        <f aca="false">H30-H31-H32</f>
        <v>0</v>
      </c>
      <c r="I77" s="53" t="n">
        <f aca="false">I30-I31-I32</f>
        <v>100000000</v>
      </c>
      <c r="J77" s="53" t="n">
        <f aca="false">J30-J31-J32</f>
        <v>0</v>
      </c>
      <c r="K77" s="53" t="n">
        <f aca="false">K30-K31-K32</f>
        <v>0</v>
      </c>
      <c r="L77" s="53" t="n">
        <f aca="false">L30-L31-L32</f>
        <v>0</v>
      </c>
      <c r="M77" s="53" t="n">
        <f aca="false">M30-M31-M32</f>
        <v>100000000</v>
      </c>
      <c r="N77" s="53" t="n">
        <f aca="false">N30-N31-N32</f>
        <v>0</v>
      </c>
      <c r="O77" s="53" t="n">
        <f aca="false">O30-O31-O32</f>
        <v>100000000</v>
      </c>
      <c r="P77" s="53" t="n">
        <f aca="false">P30-P31-P32</f>
        <v>100000000</v>
      </c>
      <c r="Q77" s="53" t="n">
        <f aca="false">Q30-Q31-Q32</f>
        <v>0</v>
      </c>
      <c r="R77" s="53" t="n">
        <f aca="false">R30-R31-R32</f>
        <v>0</v>
      </c>
      <c r="S77" s="53" t="n">
        <f aca="false">S30-S31-S32</f>
        <v>0</v>
      </c>
      <c r="T77" s="53"/>
      <c r="Y77" s="6" t="str">
        <f aca="false">IF(A77&lt;0,A77,"")</f>
        <v/>
      </c>
      <c r="Z77" s="6" t="str">
        <f aca="false">IF(B77&lt;0,B77,"")</f>
        <v/>
      </c>
      <c r="AA77" s="6" t="str">
        <f aca="false">IF(C77&lt;0,C77,"")</f>
        <v/>
      </c>
      <c r="AB77" s="6" t="str">
        <f aca="false">IF(D77&lt;0,D77,"")</f>
        <v/>
      </c>
      <c r="AC77" s="6"/>
      <c r="AD77" s="6"/>
      <c r="AE77" s="6"/>
      <c r="AF77" s="6"/>
      <c r="AG77" s="6"/>
      <c r="AH77" s="6"/>
      <c r="AI77" s="6"/>
      <c r="AJ77" s="6"/>
      <c r="AK77" s="6"/>
      <c r="AL77" s="6"/>
      <c r="AM77" s="6"/>
      <c r="AN77" s="6"/>
      <c r="AO77" s="6"/>
      <c r="AP77" s="6"/>
      <c r="AQ77" s="6"/>
      <c r="AR77" s="6"/>
      <c r="AS77" s="6"/>
      <c r="AT77" s="6"/>
      <c r="AU77" s="6"/>
      <c r="AV77" s="6"/>
      <c r="AW77" s="6"/>
      <c r="AX77" s="6" t="str">
        <f aca="false">IF(Z77&lt;0,Z77,"")</f>
        <v/>
      </c>
      <c r="AY77" s="6" t="str">
        <f aca="false">IF(AA77&lt;0,AA77,"")</f>
        <v/>
      </c>
      <c r="AZ77" s="6" t="str">
        <f aca="false">IF(AB77&lt;0,AB77,"")</f>
        <v/>
      </c>
      <c r="BA77" s="6"/>
      <c r="BB77" s="6"/>
      <c r="BC77" s="6"/>
    </row>
    <row r="78" customFormat="false" ht="15" hidden="false" customHeight="false" outlineLevel="0" collapsed="false">
      <c r="B78" s="0" t="s">
        <v>433</v>
      </c>
      <c r="D78" s="364"/>
      <c r="E78" s="55" t="n">
        <f aca="false">E42-E44-E56</f>
        <v>0</v>
      </c>
      <c r="F78" s="55" t="n">
        <f aca="false">F42-F44-F56</f>
        <v>-100000000</v>
      </c>
      <c r="G78" s="55" t="n">
        <f aca="false">G42-G44-G56</f>
        <v>0</v>
      </c>
      <c r="H78" s="55" t="n">
        <f aca="false">H42-H44-H56</f>
        <v>0</v>
      </c>
      <c r="I78" s="55" t="n">
        <f aca="false">I42-I44-I56</f>
        <v>0</v>
      </c>
      <c r="J78" s="55" t="n">
        <f aca="false">J42-J44-J56</f>
        <v>0</v>
      </c>
      <c r="K78" s="55" t="n">
        <f aca="false">K42-K44-K56</f>
        <v>0</v>
      </c>
      <c r="L78" s="55" t="n">
        <f aca="false">L42-L44-L56</f>
        <v>0</v>
      </c>
      <c r="M78" s="55" t="n">
        <f aca="false">M42-M44-M56</f>
        <v>0</v>
      </c>
      <c r="N78" s="55" t="n">
        <f aca="false">N42-N44-N56</f>
        <v>0</v>
      </c>
      <c r="O78" s="55" t="n">
        <f aca="false">O42-O44-O56</f>
        <v>0</v>
      </c>
      <c r="P78" s="55" t="n">
        <f aca="false">P42-P44-P56</f>
        <v>100000000</v>
      </c>
      <c r="Q78" s="55" t="n">
        <f aca="false">Q42-Q44-Q56</f>
        <v>-100000000</v>
      </c>
      <c r="R78" s="55" t="n">
        <f aca="false">R42-R44-R56</f>
        <v>0</v>
      </c>
      <c r="S78" s="55" t="n">
        <f aca="false">S42-S44-S56</f>
        <v>-100000000</v>
      </c>
      <c r="T78" s="55"/>
      <c r="Y78" s="6" t="str">
        <f aca="false">IF(A78&lt;0,A78,"")</f>
        <v/>
      </c>
      <c r="Z78" s="6" t="str">
        <f aca="false">IF(B78&lt;0,B78,"")</f>
        <v/>
      </c>
      <c r="AA78" s="6" t="str">
        <f aca="false">IF(C78&lt;0,C78,"")</f>
        <v/>
      </c>
      <c r="AB78" s="6" t="str">
        <f aca="false">IF(D78&lt;0,D78,"")</f>
        <v/>
      </c>
      <c r="AC78" s="6"/>
      <c r="AD78" s="6"/>
      <c r="AE78" s="6"/>
      <c r="AF78" s="6"/>
      <c r="AG78" s="6"/>
      <c r="AH78" s="6"/>
      <c r="AI78" s="6"/>
      <c r="AJ78" s="6"/>
      <c r="AK78" s="6"/>
      <c r="AL78" s="6"/>
      <c r="AM78" s="6"/>
      <c r="AN78" s="6"/>
      <c r="AO78" s="6"/>
      <c r="AP78" s="6"/>
      <c r="AQ78" s="6"/>
      <c r="AR78" s="6"/>
      <c r="AS78" s="6"/>
      <c r="AT78" s="6"/>
      <c r="AU78" s="6"/>
      <c r="AV78" s="6"/>
      <c r="AW78" s="6"/>
      <c r="AX78" s="6" t="str">
        <f aca="false">IF(Z78&lt;0,Z78,"")</f>
        <v/>
      </c>
      <c r="AY78" s="6" t="str">
        <f aca="false">IF(AA78&lt;0,AA78,"")</f>
        <v/>
      </c>
      <c r="AZ78" s="6" t="str">
        <f aca="false">IF(AB78&lt;0,AB78,"")</f>
        <v/>
      </c>
      <c r="BA78" s="6"/>
      <c r="BB78" s="6"/>
      <c r="BC78" s="6"/>
    </row>
    <row r="79" customFormat="false" ht="15" hidden="false" customHeight="false" outlineLevel="0" collapsed="false">
      <c r="B79" s="0" t="s">
        <v>909</v>
      </c>
      <c r="E79" s="143" t="n">
        <f aca="false">E44-E48-E51-E52-E53</f>
        <v>0</v>
      </c>
      <c r="F79" s="143" t="n">
        <f aca="false">F44-F48-F51-F52-F53</f>
        <v>100000000</v>
      </c>
      <c r="G79" s="143" t="n">
        <f aca="false">G44-G48-G51-G52-G53</f>
        <v>0</v>
      </c>
      <c r="H79" s="143" t="n">
        <f aca="false">H44-H48-H51-H52-H53</f>
        <v>0</v>
      </c>
      <c r="I79" s="143" t="n">
        <f aca="false">I44-I48-I51-I52-I53</f>
        <v>100000000</v>
      </c>
      <c r="J79" s="143" t="n">
        <f aca="false">J44-J48-J51-J52-J53</f>
        <v>0</v>
      </c>
      <c r="K79" s="143" t="n">
        <f aca="false">K44-K48-K51-K52-K53</f>
        <v>0</v>
      </c>
      <c r="L79" s="143" t="n">
        <f aca="false">L44-L48-L51-L52-L53</f>
        <v>0</v>
      </c>
      <c r="M79" s="143" t="n">
        <f aca="false">M44-M48-M51-M52-M53</f>
        <v>0</v>
      </c>
      <c r="N79" s="143" t="n">
        <f aca="false">N44-N48-N51-N52-N53</f>
        <v>0</v>
      </c>
      <c r="O79" s="143" t="n">
        <f aca="false">O44-O48-O51-O52-O53</f>
        <v>0</v>
      </c>
      <c r="P79" s="143" t="n">
        <f aca="false">P44-P48-P51-P52-P53</f>
        <v>0</v>
      </c>
      <c r="Q79" s="143" t="n">
        <f aca="false">Q44-Q48-Q51-Q52-Q53</f>
        <v>0</v>
      </c>
      <c r="R79" s="143" t="n">
        <f aca="false">R44-R48-R51-R52-R53</f>
        <v>0</v>
      </c>
      <c r="S79" s="143" t="n">
        <f aca="false">S44-S48-S51-S52-S53</f>
        <v>0</v>
      </c>
      <c r="T79" s="143"/>
      <c r="Y79" s="6" t="str">
        <f aca="false">IF(A79&lt;0,A79,"")</f>
        <v/>
      </c>
      <c r="Z79" s="6" t="str">
        <f aca="false">IF(B79&lt;0,B79,"")</f>
        <v/>
      </c>
      <c r="AA79" s="6" t="str">
        <f aca="false">IF(C79&lt;0,C79,"")</f>
        <v/>
      </c>
      <c r="AB79" s="6" t="str">
        <f aca="false">IF(D79&lt;0,D79,"")</f>
        <v/>
      </c>
      <c r="AC79" s="6"/>
      <c r="AD79" s="6"/>
      <c r="AE79" s="6"/>
      <c r="AF79" s="6"/>
      <c r="AG79" s="6"/>
      <c r="AH79" s="6"/>
      <c r="AI79" s="6"/>
      <c r="AJ79" s="6"/>
      <c r="AK79" s="6"/>
      <c r="AL79" s="6"/>
      <c r="AM79" s="6"/>
      <c r="AN79" s="6"/>
      <c r="AO79" s="6"/>
      <c r="AP79" s="6"/>
      <c r="AQ79" s="6"/>
      <c r="AR79" s="6"/>
      <c r="AS79" s="6"/>
      <c r="AT79" s="6"/>
      <c r="AU79" s="6"/>
      <c r="AV79" s="6"/>
      <c r="AW79" s="6"/>
      <c r="AX79" s="6" t="str">
        <f aca="false">IF(Z79&lt;0,Z79,"")</f>
        <v/>
      </c>
      <c r="AY79" s="6" t="str">
        <f aca="false">IF(AA79&lt;0,AA79,"")</f>
        <v/>
      </c>
      <c r="AZ79" s="6" t="str">
        <f aca="false">IF(AB79&lt;0,AB79,"")</f>
        <v/>
      </c>
      <c r="BA79" s="6"/>
      <c r="BB79" s="6"/>
      <c r="BC79" s="6"/>
    </row>
    <row r="80" customFormat="false" ht="15" hidden="false" customHeight="false" outlineLevel="0" collapsed="false">
      <c r="B80" s="0" t="s">
        <v>1102</v>
      </c>
      <c r="E80" s="55" t="n">
        <f aca="false">E56-E57-E63</f>
        <v>0</v>
      </c>
      <c r="F80" s="55" t="n">
        <f aca="false">F56-F57-F63</f>
        <v>0</v>
      </c>
      <c r="G80" s="55" t="n">
        <f aca="false">G56-G57-G63</f>
        <v>0</v>
      </c>
      <c r="H80" s="55" t="n">
        <f aca="false">H56-H57-H63</f>
        <v>0</v>
      </c>
      <c r="I80" s="55" t="n">
        <f aca="false">I56-I57-I63</f>
        <v>0</v>
      </c>
      <c r="J80" s="55" t="n">
        <f aca="false">J56-J57-J63</f>
        <v>0</v>
      </c>
      <c r="K80" s="55" t="n">
        <f aca="false">K56-K57-K63</f>
        <v>0</v>
      </c>
      <c r="L80" s="55" t="n">
        <f aca="false">L56-L57-L63</f>
        <v>0</v>
      </c>
      <c r="M80" s="55" t="n">
        <f aca="false">M56-M57-M63</f>
        <v>100000000</v>
      </c>
      <c r="N80" s="55" t="n">
        <f aca="false">N56-N57-N63</f>
        <v>-100000000</v>
      </c>
      <c r="O80" s="55" t="n">
        <f aca="false">O56-O57-O63</f>
        <v>0</v>
      </c>
      <c r="P80" s="55" t="n">
        <f aca="false">P56-P57-P63</f>
        <v>0</v>
      </c>
      <c r="Q80" s="55" t="n">
        <f aca="false">Q56-Q57-Q63</f>
        <v>100000000</v>
      </c>
      <c r="R80" s="55" t="n">
        <f aca="false">R56-R57-R63</f>
        <v>0</v>
      </c>
      <c r="S80" s="55" t="n">
        <f aca="false">S56-S57-S63</f>
        <v>0</v>
      </c>
      <c r="T80" s="55"/>
      <c r="Y80" s="6" t="str">
        <f aca="false">IF(A80&lt;0,A80,"")</f>
        <v/>
      </c>
      <c r="Z80" s="6" t="str">
        <f aca="false">IF(B80&lt;0,B80,"")</f>
        <v/>
      </c>
      <c r="AA80" s="6" t="str">
        <f aca="false">IF(C80&lt;0,C80,"")</f>
        <v/>
      </c>
      <c r="AB80" s="6" t="str">
        <f aca="false">IF(D80&lt;0,D80,"")</f>
        <v/>
      </c>
      <c r="AC80" s="6"/>
      <c r="AD80" s="6"/>
      <c r="AE80" s="6"/>
      <c r="AF80" s="6"/>
      <c r="AG80" s="6"/>
      <c r="AH80" s="6"/>
      <c r="AI80" s="6"/>
      <c r="AJ80" s="6"/>
      <c r="AK80" s="6"/>
      <c r="AL80" s="6"/>
      <c r="AM80" s="6"/>
      <c r="AN80" s="6"/>
      <c r="AO80" s="6"/>
      <c r="AP80" s="6"/>
      <c r="AQ80" s="6"/>
      <c r="AR80" s="6"/>
      <c r="AS80" s="6"/>
      <c r="AT80" s="6"/>
      <c r="AU80" s="6"/>
      <c r="AV80" s="6"/>
      <c r="AW80" s="6"/>
      <c r="AX80" s="6" t="str">
        <f aca="false">IF(Z80&lt;0,Z80,"")</f>
        <v/>
      </c>
      <c r="AY80" s="6" t="str">
        <f aca="false">IF(AA80&lt;0,AA80,"")</f>
        <v/>
      </c>
      <c r="AZ80" s="6" t="str">
        <f aca="false">IF(AB80&lt;0,AB80,"")</f>
        <v/>
      </c>
      <c r="BA80" s="6"/>
      <c r="BB80" s="6"/>
      <c r="BC80" s="6"/>
    </row>
    <row r="81" customFormat="false" ht="15" hidden="false" customHeight="false" outlineLevel="0" collapsed="false">
      <c r="Y81" s="6" t="str">
        <f aca="false">IF(A81&lt;0,A81,"")</f>
        <v/>
      </c>
      <c r="Z81" s="6" t="str">
        <f aca="false">IF(B81&lt;0,B81,"")</f>
        <v/>
      </c>
      <c r="AA81" s="6" t="str">
        <f aca="false">IF(C81&lt;0,C81,"")</f>
        <v/>
      </c>
      <c r="AB81" s="6" t="str">
        <f aca="false">IF(D81&lt;0,D81,"")</f>
        <v/>
      </c>
      <c r="AC81" s="6"/>
      <c r="AD81" s="6"/>
      <c r="AE81" s="6"/>
      <c r="AF81" s="6"/>
      <c r="AG81" s="6"/>
      <c r="AH81" s="6"/>
      <c r="AI81" s="6"/>
      <c r="AJ81" s="6"/>
      <c r="AK81" s="6"/>
      <c r="AL81" s="6"/>
      <c r="AM81" s="6"/>
      <c r="AN81" s="6"/>
      <c r="AO81" s="6"/>
      <c r="AP81" s="6"/>
      <c r="AQ81" s="6"/>
      <c r="AR81" s="6"/>
      <c r="AS81" s="6"/>
      <c r="AT81" s="6"/>
      <c r="AU81" s="6"/>
      <c r="AV81" s="6"/>
      <c r="AW81" s="6"/>
      <c r="AX81" s="6" t="str">
        <f aca="false">IF(Z81&lt;0,Z81,"")</f>
        <v/>
      </c>
      <c r="AY81" s="6" t="str">
        <f aca="false">IF(AA81&lt;0,AA81,"")</f>
        <v/>
      </c>
      <c r="AZ81" s="6" t="str">
        <f aca="false">IF(AB81&lt;0,AB81,"")</f>
        <v/>
      </c>
      <c r="BA81" s="6"/>
      <c r="BB81" s="6"/>
      <c r="BC81" s="6"/>
    </row>
    <row r="82" customFormat="false" ht="15.75" hidden="false" customHeight="false" outlineLevel="0" collapsed="false">
      <c r="E82" s="55"/>
      <c r="Y82" s="6" t="str">
        <f aca="false">IF(A82&lt;0,A82,"")</f>
        <v/>
      </c>
      <c r="Z82" s="6" t="str">
        <f aca="false">IF(B82&lt;0,B82,"")</f>
        <v/>
      </c>
      <c r="AA82" s="6" t="str">
        <f aca="false">IF(C82&lt;0,C82,"")</f>
        <v/>
      </c>
      <c r="AB82" s="6" t="str">
        <f aca="false">IF(D82&lt;0,D82,"")</f>
        <v/>
      </c>
      <c r="AC82" s="6"/>
      <c r="AD82" s="6"/>
      <c r="AE82" s="6"/>
      <c r="AF82" s="6"/>
      <c r="AG82" s="6"/>
      <c r="AH82" s="6"/>
      <c r="AI82" s="6"/>
      <c r="AJ82" s="6"/>
      <c r="AK82" s="6"/>
      <c r="AL82" s="6"/>
      <c r="AM82" s="6"/>
      <c r="AN82" s="6"/>
      <c r="AO82" s="6"/>
      <c r="AP82" s="6"/>
      <c r="AQ82" s="6"/>
      <c r="AR82" s="6"/>
      <c r="AS82" s="6"/>
      <c r="AT82" s="6"/>
      <c r="AU82" s="6"/>
      <c r="AV82" s="6"/>
      <c r="AW82" s="6"/>
      <c r="AX82" s="6" t="str">
        <f aca="false">IF(Z82&lt;0,Z82,"")</f>
        <v/>
      </c>
      <c r="AY82" s="6" t="str">
        <f aca="false">IF(AA82&lt;0,AA82,"")</f>
        <v/>
      </c>
      <c r="AZ82" s="6" t="str">
        <f aca="false">IF(AB82&lt;0,AB82,"")</f>
        <v/>
      </c>
      <c r="BA82" s="6"/>
      <c r="BB82" s="6"/>
      <c r="BC82" s="6"/>
    </row>
    <row r="83" customFormat="false" ht="15.75" hidden="false" customHeight="false" outlineLevel="0" collapsed="false">
      <c r="B83" s="0" t="s">
        <v>586</v>
      </c>
      <c r="D83" s="93"/>
      <c r="E83" s="94" t="n">
        <v>657803000000</v>
      </c>
      <c r="F83" s="94" t="n">
        <v>671264000000</v>
      </c>
      <c r="G83" s="94" t="n">
        <v>645111000000</v>
      </c>
      <c r="H83" s="94" t="n">
        <v>663980000000</v>
      </c>
      <c r="I83" s="94" t="n">
        <v>705415000000</v>
      </c>
      <c r="J83" s="94" t="n">
        <v>763713000000</v>
      </c>
      <c r="K83" s="94" t="n">
        <v>813587000000</v>
      </c>
      <c r="L83" s="94" t="n">
        <v>889060000000</v>
      </c>
      <c r="M83" s="94" t="n">
        <v>935747000000</v>
      </c>
      <c r="N83" s="94" t="n">
        <v>983628000000</v>
      </c>
      <c r="O83" s="95" t="n">
        <v>1036029000000</v>
      </c>
      <c r="P83" s="95" t="n">
        <v>1107694000000</v>
      </c>
      <c r="Q83" s="159" t="n">
        <v>759705000000</v>
      </c>
      <c r="R83" s="159" t="n">
        <v>829461000000</v>
      </c>
      <c r="S83" s="159" t="n">
        <v>928236000000</v>
      </c>
      <c r="T83" s="96"/>
      <c r="U83" s="96"/>
      <c r="V83" s="96"/>
      <c r="W83" s="215"/>
      <c r="Y83" s="6" t="str">
        <f aca="false">IF(A83&lt;0,A83,"")</f>
        <v/>
      </c>
      <c r="Z83" s="6" t="str">
        <f aca="false">IF(B83&lt;0,B83,"")</f>
        <v/>
      </c>
      <c r="AA83" s="6" t="str">
        <f aca="false">IF(C83&lt;0,C83,"")</f>
        <v/>
      </c>
      <c r="AB83" s="6" t="str">
        <f aca="false">IF(D83&lt;0,D83,"")</f>
        <v/>
      </c>
      <c r="AC83" s="6"/>
      <c r="AD83" s="6"/>
      <c r="AE83" s="6"/>
      <c r="AF83" s="6"/>
      <c r="AG83" s="6"/>
      <c r="AH83" s="6"/>
      <c r="AI83" s="6"/>
      <c r="AJ83" s="6"/>
      <c r="AK83" s="6"/>
      <c r="AL83" s="6"/>
      <c r="AM83" s="6"/>
      <c r="AN83" s="6"/>
      <c r="AO83" s="6"/>
      <c r="AP83" s="6"/>
      <c r="AQ83" s="6"/>
      <c r="AR83" s="6"/>
      <c r="AS83" s="6"/>
      <c r="AT83" s="6"/>
      <c r="AU83" s="6"/>
      <c r="AV83" s="6"/>
      <c r="AW83" s="6"/>
      <c r="AX83" s="6" t="str">
        <f aca="false">IF(Z83&lt;0,Z83,"")</f>
        <v/>
      </c>
      <c r="AY83" s="6" t="str">
        <f aca="false">IF(AA83&lt;0,AA83,"")</f>
        <v/>
      </c>
      <c r="AZ83" s="6" t="str">
        <f aca="false">IF(AB83&lt;0,AB83,"")</f>
        <v/>
      </c>
      <c r="BA83" s="6"/>
      <c r="BB83" s="6"/>
      <c r="BC83" s="6"/>
    </row>
    <row r="84" customFormat="false" ht="15" hidden="false" customHeight="false" outlineLevel="0" collapsed="false">
      <c r="B84" s="0" t="s">
        <v>140</v>
      </c>
      <c r="E84" s="0" t="n">
        <f aca="false">(E6/E83)*100</f>
        <v>13.3018548106348</v>
      </c>
      <c r="F84" s="0" t="n">
        <f aca="false">(F6/F83)*100</f>
        <v>15.7762072746341</v>
      </c>
      <c r="G84" s="0" t="n">
        <f aca="false">(G6/G83)*100</f>
        <v>9.88977090764225</v>
      </c>
      <c r="H84" s="0" t="n">
        <f aca="false">(H6/H83)*100</f>
        <v>11.8226452603994</v>
      </c>
      <c r="I84" s="0" t="n">
        <f aca="false">(I6/I83)*100</f>
        <v>12.4749261073269</v>
      </c>
      <c r="J84" s="0" t="n">
        <f aca="false">(J6/J83)*100</f>
        <v>23.0845880586032</v>
      </c>
      <c r="K84" s="0" t="n">
        <f aca="false">(K6/K83)*100</f>
        <v>14.3807607545352</v>
      </c>
      <c r="L84" s="0" t="n">
        <f aca="false">(L6/L83)*100</f>
        <v>15.1508334645581</v>
      </c>
      <c r="M84" s="0" t="n">
        <f aca="false">(M6/M83)*100</f>
        <v>16.0620338617169</v>
      </c>
      <c r="N84" s="0" t="n">
        <f aca="false">(N6/N83)*100</f>
        <v>17.1507927793841</v>
      </c>
      <c r="O84" s="0" t="n">
        <f aca="false">(O6/O83)*100</f>
        <v>13.3297427002526</v>
      </c>
      <c r="P84" s="0" t="n">
        <f aca="false">(P6/P83)*100</f>
        <v>16.3673361054587</v>
      </c>
      <c r="Q84" s="0" t="n">
        <f aca="false">(Q6/Q83)*100</f>
        <v>8.39799659078195</v>
      </c>
      <c r="R84" s="0" t="n">
        <f aca="false">(R6/R83)*100</f>
        <v>9.07818450777071</v>
      </c>
      <c r="S84" s="0" t="n">
        <f aca="false">(S6/S83)*100</f>
        <v>12.0551239124533</v>
      </c>
      <c r="Y84" s="6" t="str">
        <f aca="false">IF(A84&lt;0,A84,"")</f>
        <v/>
      </c>
      <c r="Z84" s="6" t="str">
        <f aca="false">IF(B84&lt;0,B84,"")</f>
        <v/>
      </c>
      <c r="AA84" s="6" t="str">
        <f aca="false">IF(C84&lt;0,C84,"")</f>
        <v/>
      </c>
      <c r="AB84" s="6" t="str">
        <f aca="false">IF(D84&lt;0,D84,"")</f>
        <v/>
      </c>
      <c r="AC84" s="6"/>
      <c r="AD84" s="6"/>
      <c r="AE84" s="6"/>
      <c r="AF84" s="6"/>
      <c r="AG84" s="6"/>
      <c r="AH84" s="6"/>
      <c r="AI84" s="6"/>
      <c r="AJ84" s="6"/>
      <c r="AK84" s="6"/>
      <c r="AL84" s="6"/>
      <c r="AM84" s="6"/>
      <c r="AN84" s="6"/>
      <c r="AO84" s="6"/>
      <c r="AP84" s="6"/>
      <c r="AQ84" s="6"/>
      <c r="AR84" s="6"/>
      <c r="AS84" s="6"/>
      <c r="AT84" s="6"/>
      <c r="AU84" s="6"/>
      <c r="AV84" s="6"/>
      <c r="AW84" s="6"/>
      <c r="AX84" s="6" t="str">
        <f aca="false">IF(Z84&lt;0,Z84,"")</f>
        <v/>
      </c>
      <c r="AY84" s="6" t="str">
        <f aca="false">IF(AA84&lt;0,AA84,"")</f>
        <v/>
      </c>
      <c r="AZ84" s="6" t="str">
        <f aca="false">IF(AB84&lt;0,AB84,"")</f>
        <v/>
      </c>
      <c r="BA84" s="6"/>
      <c r="BB84" s="6"/>
      <c r="BC84" s="6"/>
    </row>
    <row r="85" customFormat="false" ht="15" hidden="false" customHeight="false" outlineLevel="0" collapsed="false">
      <c r="B85" s="0" t="s">
        <v>141</v>
      </c>
      <c r="E85" s="0" t="n">
        <f aca="false">(E22/E83)*100</f>
        <v>14.2291841174333</v>
      </c>
      <c r="F85" s="0" t="n">
        <f aca="false">(F22/F83)*100</f>
        <v>17.0722696286409</v>
      </c>
      <c r="G85" s="0" t="n">
        <f aca="false">(G22/G83)*100</f>
        <v>13.2535331129062</v>
      </c>
      <c r="H85" s="0" t="n">
        <f aca="false">(H22/H83)*100</f>
        <v>14.0666887556854</v>
      </c>
      <c r="I85" s="0" t="n">
        <f aca="false">(I22/I83)*100</f>
        <v>17.0679670832063</v>
      </c>
      <c r="J85" s="0" t="n">
        <f aca="false">(J22/J83)*100</f>
        <v>14.0366865563373</v>
      </c>
      <c r="K85" s="0" t="n">
        <f aca="false">(K22/K83)*100</f>
        <v>13.0901796611794</v>
      </c>
      <c r="L85" s="0" t="n">
        <f aca="false">(L22/L83)*100</f>
        <v>16.1518907610285</v>
      </c>
      <c r="M85" s="0" t="n">
        <f aca="false">(M22/M83)*100</f>
        <v>16.1795870037521</v>
      </c>
      <c r="N85" s="0" t="n">
        <f aca="false">(N22/N83)*100</f>
        <v>18.5740950847272</v>
      </c>
      <c r="O85" s="0" t="n">
        <f aca="false">(O22/O83)*100</f>
        <v>15.7041936084801</v>
      </c>
      <c r="P85" s="0" t="n">
        <f aca="false">(P22/P83)*100</f>
        <v>16.3402528135026</v>
      </c>
      <c r="Q85" s="0" t="n">
        <f aca="false">(Q22/Q83)*100</f>
        <v>14.7162385399596</v>
      </c>
      <c r="R85" s="0" t="n">
        <f aca="false">(R22/R83)*100</f>
        <v>17.1316071521144</v>
      </c>
      <c r="S85" s="0" t="n">
        <f aca="false">(S22/S83)*100</f>
        <v>17.3555001098858</v>
      </c>
      <c r="Y85" s="6" t="str">
        <f aca="false">IF(A85&lt;0,A85,"")</f>
        <v/>
      </c>
      <c r="Z85" s="6" t="str">
        <f aca="false">IF(B85&lt;0,B85,"")</f>
        <v/>
      </c>
      <c r="AA85" s="6" t="str">
        <f aca="false">IF(C85&lt;0,C85,"")</f>
        <v/>
      </c>
      <c r="AB85" s="6" t="str">
        <f aca="false">IF(D85&lt;0,D85,"")</f>
        <v/>
      </c>
      <c r="AC85" s="6"/>
      <c r="AD85" s="6"/>
      <c r="AE85" s="6"/>
      <c r="AF85" s="6"/>
      <c r="AG85" s="6"/>
      <c r="AH85" s="6"/>
      <c r="AI85" s="6"/>
      <c r="AJ85" s="6"/>
      <c r="AK85" s="6"/>
      <c r="AL85" s="6"/>
      <c r="AM85" s="6"/>
      <c r="AN85" s="6"/>
      <c r="AO85" s="6"/>
      <c r="AP85" s="6"/>
      <c r="AQ85" s="6"/>
      <c r="AR85" s="6"/>
      <c r="AS85" s="6"/>
      <c r="AT85" s="6"/>
      <c r="AU85" s="6"/>
      <c r="AV85" s="6"/>
      <c r="AW85" s="6"/>
      <c r="AX85" s="6" t="str">
        <f aca="false">IF(Z85&lt;0,Z85,"")</f>
        <v/>
      </c>
      <c r="AY85" s="6" t="str">
        <f aca="false">IF(AA85&lt;0,AA85,"")</f>
        <v/>
      </c>
      <c r="AZ85" s="6" t="str">
        <f aca="false">IF(AB85&lt;0,AB85,"")</f>
        <v/>
      </c>
      <c r="BA85" s="6"/>
      <c r="BB85" s="6"/>
      <c r="BC85" s="6"/>
    </row>
    <row r="86" customFormat="false" ht="15" hidden="false" customHeight="false" outlineLevel="0" collapsed="false">
      <c r="Y86" s="6" t="str">
        <f aca="false">IF(A86&lt;0,A86,"")</f>
        <v/>
      </c>
      <c r="Z86" s="6" t="str">
        <f aca="false">IF(B86&lt;0,B86,"")</f>
        <v/>
      </c>
      <c r="AA86" s="6" t="str">
        <f aca="false">IF(C86&lt;0,C86,"")</f>
        <v/>
      </c>
      <c r="AB86" s="6" t="str">
        <f aca="false">IF(D86&lt;0,D86,"")</f>
        <v/>
      </c>
      <c r="AC86" s="6"/>
      <c r="AD86" s="6"/>
      <c r="AE86" s="6"/>
      <c r="AF86" s="6"/>
      <c r="AG86" s="6"/>
      <c r="AH86" s="6"/>
      <c r="AI86" s="6"/>
      <c r="AJ86" s="6"/>
      <c r="AK86" s="6"/>
      <c r="AL86" s="6"/>
      <c r="AM86" s="6"/>
      <c r="AN86" s="6"/>
      <c r="AO86" s="6"/>
      <c r="AP86" s="6"/>
      <c r="AQ86" s="6"/>
      <c r="AR86" s="6"/>
      <c r="AS86" s="6"/>
      <c r="AT86" s="6"/>
      <c r="AU86" s="6"/>
      <c r="AV86" s="6"/>
      <c r="AW86" s="6"/>
      <c r="AX86" s="6" t="str">
        <f aca="false">IF(Z86&lt;0,Z86,"")</f>
        <v/>
      </c>
      <c r="AY86" s="6" t="str">
        <f aca="false">IF(AA86&lt;0,AA86,"")</f>
        <v/>
      </c>
      <c r="AZ86" s="6" t="str">
        <f aca="false">IF(AB86&lt;0,AB86,"")</f>
        <v/>
      </c>
      <c r="BA86" s="6"/>
      <c r="BB86" s="6"/>
      <c r="BC86" s="6"/>
    </row>
    <row r="87" customFormat="false" ht="15" hidden="false" customHeight="false" outlineLevel="0" collapsed="false">
      <c r="Y87" s="6" t="str">
        <f aca="false">IF(A87&lt;0,A87,"")</f>
        <v/>
      </c>
      <c r="Z87" s="6" t="str">
        <f aca="false">IF(B87&lt;0,B87,"")</f>
        <v/>
      </c>
      <c r="AA87" s="6" t="str">
        <f aca="false">IF(C87&lt;0,C87,"")</f>
        <v/>
      </c>
      <c r="AB87" s="6" t="str">
        <f aca="false">IF(D87&lt;0,D87,"")</f>
        <v/>
      </c>
      <c r="AC87" s="6"/>
      <c r="AD87" s="6"/>
      <c r="AE87" s="6"/>
      <c r="AF87" s="6"/>
      <c r="AG87" s="6"/>
      <c r="AH87" s="6"/>
      <c r="AI87" s="6"/>
      <c r="AJ87" s="6"/>
      <c r="AK87" s="6"/>
      <c r="AL87" s="6"/>
      <c r="AM87" s="6"/>
      <c r="AN87" s="6"/>
      <c r="AO87" s="6"/>
      <c r="AP87" s="6"/>
      <c r="AQ87" s="6"/>
      <c r="AR87" s="6"/>
      <c r="AS87" s="6"/>
      <c r="AT87" s="6"/>
      <c r="AU87" s="6"/>
      <c r="AV87" s="6"/>
      <c r="AW87" s="6"/>
      <c r="AX87" s="6" t="str">
        <f aca="false">IF(Z87&lt;0,Z87,"")</f>
        <v/>
      </c>
      <c r="AY87" s="6" t="str">
        <f aca="false">IF(AA87&lt;0,AA87,"")</f>
        <v/>
      </c>
      <c r="AZ87" s="6" t="str">
        <f aca="false">IF(AB87&lt;0,AB87,"")</f>
        <v/>
      </c>
      <c r="BA87" s="6"/>
      <c r="BB87" s="6"/>
      <c r="BC87" s="6"/>
    </row>
    <row r="88" customFormat="false" ht="13.5" hidden="false" customHeight="true" outlineLevel="0" collapsed="false">
      <c r="B88" s="0" t="s">
        <v>142</v>
      </c>
      <c r="E88" s="0" t="n">
        <f aca="false">IF(E27&lt;0, (E27/#REF!)*100)</f>
        <v>0</v>
      </c>
      <c r="F88" s="0" t="n">
        <f aca="false">IF(F27&lt;0, (F27/#REF!)*100)</f>
        <v>0</v>
      </c>
      <c r="G88" s="0" t="n">
        <f aca="false">IF(G27&lt;0, (G27/#REF!)*100)</f>
        <v>0</v>
      </c>
      <c r="H88" s="0" t="n">
        <f aca="false">IF(H27&lt;0, (H27/#REF!)*100)</f>
        <v>0</v>
      </c>
      <c r="I88" s="0" t="n">
        <f aca="false">IF(I27&lt;0, (I27/#REF!)*100)</f>
        <v>0</v>
      </c>
      <c r="J88" s="0" t="n">
        <f aca="false">IF(J27&lt;0, (J27/#REF!)*100)</f>
        <v>0</v>
      </c>
      <c r="K88" s="0" t="n">
        <f aca="false">IF(K27&lt;0, (K27/#REF!)*100)</f>
        <v>0</v>
      </c>
      <c r="L88" s="0" t="n">
        <f aca="false">IF(L27&lt;0, (L27/#REF!)*100)</f>
        <v>0</v>
      </c>
      <c r="M88" s="0" t="n">
        <f aca="false">IF(M27&lt;0, (M27/#REF!)*100)</f>
        <v>0</v>
      </c>
      <c r="N88" s="0" t="n">
        <f aca="false">IF(N27&lt;0, (N27/#REF!)*100)</f>
        <v>0</v>
      </c>
      <c r="O88" s="0" t="n">
        <f aca="false">IF(O27&lt;0, (O27/#REF!)*100)</f>
        <v>0</v>
      </c>
      <c r="P88" s="0" t="n">
        <f aca="false">IF(P27&lt;0, (P27/#REF!)*100)</f>
        <v>0</v>
      </c>
      <c r="Q88" s="0" t="n">
        <f aca="false">IF(Q27&lt;0, (Q27/#REF!)*100)</f>
        <v>0</v>
      </c>
      <c r="R88" s="0" t="n">
        <f aca="false">IF(R27&lt;0, (R27/#REF!)*100)</f>
        <v>0</v>
      </c>
      <c r="S88" s="0" t="n">
        <f aca="false">IF(S27&lt;0, (S27/#REF!)*100)</f>
        <v>0</v>
      </c>
      <c r="T88" s="0" t="n">
        <f aca="false">IF(T27&lt;0, (T27/#REF!)*100)</f>
        <v>0</v>
      </c>
      <c r="U88" s="0" t="n">
        <f aca="false">IF(U27&lt;0, (U27/#REF!)*100)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3.xml><?xml version="1.0" encoding="utf-8"?>
<worksheet xmlns="http://schemas.openxmlformats.org/spreadsheetml/2006/main" xmlns:r="http://schemas.openxmlformats.org/officeDocument/2006/relationships">
  <sheetPr filterMode="false">
    <pageSetUpPr fitToPage="false"/>
  </sheetPr>
  <dimension ref="A1:AV10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G6" activePane="bottomRight" state="frozen"/>
      <selection pane="topLeft" activeCell="A1" activeCellId="0" sqref="A1"/>
      <selection pane="topRight" activeCell="G1" activeCellId="0" sqref="G1"/>
      <selection pane="bottomLeft" activeCell="A6" activeCellId="0" sqref="A6"/>
      <selection pane="bottomRight" activeCell="R7" activeCellId="0" sqref="R7"/>
    </sheetView>
  </sheetViews>
  <sheetFormatPr defaultRowHeight="15"/>
  <cols>
    <col collapsed="false" hidden="false" max="1" min="1" style="0" width="26.8622448979592"/>
    <col collapsed="false" hidden="false" max="2" min="2" style="0" width="59.3979591836735"/>
    <col collapsed="false" hidden="false" max="3" min="3" style="0" width="39.8214285714286"/>
    <col collapsed="false" hidden="false" max="11" min="4" style="0" width="22.2755102040816"/>
    <col collapsed="false" hidden="false" max="12" min="12" style="0" width="23.3520408163265"/>
    <col collapsed="false" hidden="false" max="13" min="13" style="0" width="22.6785714285714"/>
    <col collapsed="false" hidden="false" max="15" min="14" style="0" width="24.1632653061224"/>
    <col collapsed="false" hidden="false" max="23" min="16" style="0" width="31.4540816326531"/>
    <col collapsed="false" hidden="false" max="25" min="24" style="0" width="8.50510204081633"/>
    <col collapsed="false" hidden="false" max="26" min="26" style="0" width="19.4387755102041"/>
    <col collapsed="false" hidden="false" max="1025" min="27" style="0" width="8.50510204081633"/>
  </cols>
  <sheetData>
    <row r="1" customFormat="false" ht="15" hidden="false" customHeight="false" outlineLevel="0" collapsed="false">
      <c r="A1" s="1" t="s">
        <v>1492</v>
      </c>
      <c r="B1" s="2" t="s">
        <v>1493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1494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7" customFormat="true" ht="15" hidden="false" customHeight="false" outlineLevel="0" collapsed="false">
      <c r="A6" s="12" t="s">
        <v>1383</v>
      </c>
      <c r="B6" s="12" t="s">
        <v>33</v>
      </c>
      <c r="C6" s="13" t="s">
        <v>34</v>
      </c>
      <c r="D6" s="330" t="n">
        <f aca="false">D7+D17</f>
        <v>135400000000</v>
      </c>
      <c r="E6" s="330" t="n">
        <f aca="false">E7+E17</f>
        <v>155500000000</v>
      </c>
      <c r="F6" s="330" t="n">
        <f aca="false">F7+F17</f>
        <v>197300000000</v>
      </c>
      <c r="G6" s="330" t="n">
        <f aca="false">G7+G17</f>
        <v>247300000000</v>
      </c>
      <c r="H6" s="330" t="n">
        <f aca="false">H7+H17</f>
        <v>267400000000</v>
      </c>
      <c r="I6" s="330" t="n">
        <f aca="false">I7+I17</f>
        <v>393900000000</v>
      </c>
      <c r="J6" s="330" t="n">
        <f aca="false">J7+J17</f>
        <v>620600000000</v>
      </c>
      <c r="K6" s="330" t="n">
        <f aca="false">K7+K17</f>
        <v>814300000000</v>
      </c>
      <c r="L6" s="330" t="n">
        <f aca="false">L7+L17</f>
        <v>1042500000000</v>
      </c>
      <c r="M6" s="41" t="n">
        <v>655000000000</v>
      </c>
      <c r="N6" s="41" t="n">
        <v>1069000000000</v>
      </c>
      <c r="O6" s="41" t="n">
        <v>1422000000000</v>
      </c>
      <c r="P6" s="100" t="n">
        <v>1542000000000</v>
      </c>
      <c r="Q6" s="100" t="n">
        <v>1294000000000</v>
      </c>
      <c r="R6" s="100" t="n">
        <v>1202000000000</v>
      </c>
      <c r="S6" s="100" t="n">
        <v>881000000000</v>
      </c>
      <c r="T6" s="100" t="n">
        <v>938000000000</v>
      </c>
      <c r="U6" s="100" t="n">
        <v>1124000000000</v>
      </c>
      <c r="V6" s="100" t="n">
        <v>1400000000000</v>
      </c>
      <c r="W6" s="100" t="n">
        <v>1755000000000</v>
      </c>
      <c r="Y6" s="6"/>
      <c r="Z6" s="6"/>
      <c r="AA6" s="6"/>
      <c r="AB6" s="6"/>
      <c r="AC6" s="6"/>
      <c r="AD6" s="6"/>
      <c r="AE6" s="6"/>
      <c r="AF6" s="6"/>
      <c r="AG6" s="6"/>
      <c r="AH6" s="6"/>
      <c r="AI6" s="6"/>
      <c r="AJ6" s="6"/>
      <c r="AK6" s="6"/>
      <c r="AL6" s="6"/>
      <c r="AM6" s="6"/>
      <c r="AN6" s="6"/>
      <c r="AO6" s="6"/>
      <c r="AP6" s="6"/>
      <c r="AQ6" s="6"/>
      <c r="AR6" s="6"/>
      <c r="AS6" s="6"/>
      <c r="AT6" s="6"/>
      <c r="AU6" s="6"/>
      <c r="AV6" s="6"/>
    </row>
    <row r="7" customFormat="false" ht="15" hidden="false" customHeight="false" outlineLevel="0" collapsed="false">
      <c r="A7" s="18" t="s">
        <v>341</v>
      </c>
      <c r="B7" s="107" t="s">
        <v>35</v>
      </c>
      <c r="C7" s="20" t="s">
        <v>37</v>
      </c>
      <c r="D7" s="23" t="n">
        <v>80200000000</v>
      </c>
      <c r="E7" s="23" t="n">
        <v>91700000000</v>
      </c>
      <c r="F7" s="23" t="n">
        <v>112400000000</v>
      </c>
      <c r="G7" s="23" t="n">
        <v>124600000000</v>
      </c>
      <c r="H7" s="23" t="n">
        <v>198000000000</v>
      </c>
      <c r="I7" s="23" t="n">
        <v>289700000000</v>
      </c>
      <c r="J7" s="23" t="n">
        <v>558000000000</v>
      </c>
      <c r="K7" s="23" t="n">
        <v>764900000000</v>
      </c>
      <c r="L7" s="23" t="n">
        <v>986100000000</v>
      </c>
      <c r="M7" s="23" t="n">
        <v>540000000000</v>
      </c>
      <c r="N7" s="23" t="n">
        <v>1000000000000</v>
      </c>
      <c r="O7" s="23" t="n">
        <v>1331000000000</v>
      </c>
      <c r="P7" s="100" t="n">
        <v>1375000000000</v>
      </c>
      <c r="Q7" s="100" t="n">
        <v>1182000000000</v>
      </c>
      <c r="R7" s="100" t="n">
        <v>1094000000000</v>
      </c>
      <c r="S7" s="100" t="n">
        <v>691000000000</v>
      </c>
      <c r="T7" s="100" t="n">
        <v>720000000000</v>
      </c>
      <c r="U7" s="100" t="n">
        <v>953000000000</v>
      </c>
      <c r="V7" s="100" t="n">
        <v>1218000000000</v>
      </c>
      <c r="W7" s="100" t="n">
        <v>1559000000000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5" hidden="false" customHeight="false" outlineLevel="0" collapsed="false">
      <c r="A8" s="26" t="s">
        <v>1495</v>
      </c>
      <c r="B8" s="107" t="s">
        <v>343</v>
      </c>
      <c r="C8" s="20" t="s">
        <v>40</v>
      </c>
      <c r="D8" s="23" t="n">
        <v>0</v>
      </c>
      <c r="E8" s="23" t="n">
        <v>0</v>
      </c>
      <c r="F8" s="23" t="n">
        <v>0</v>
      </c>
      <c r="G8" s="23" t="n">
        <v>0</v>
      </c>
      <c r="H8" s="23" t="n">
        <v>57700000000</v>
      </c>
      <c r="I8" s="23" t="n">
        <v>130400000000</v>
      </c>
      <c r="J8" s="23" t="n">
        <v>403400000000</v>
      </c>
      <c r="K8" s="23" t="n">
        <v>563200000000</v>
      </c>
      <c r="L8" s="23" t="n">
        <v>776500000000</v>
      </c>
      <c r="M8" s="23" t="n">
        <v>284000000000</v>
      </c>
      <c r="N8" s="23" t="n">
        <v>676000000000</v>
      </c>
      <c r="O8" s="23" t="n">
        <v>1017000000000</v>
      </c>
      <c r="P8" s="100" t="n">
        <v>1020000000000</v>
      </c>
      <c r="Q8" s="100" t="n">
        <v>749000000000</v>
      </c>
      <c r="R8" s="100" t="n">
        <v>607000000000</v>
      </c>
      <c r="S8" s="100" t="n">
        <v>270000000000</v>
      </c>
      <c r="T8" s="100" t="n">
        <v>250000000000</v>
      </c>
      <c r="U8" s="100" t="n">
        <v>421000000000</v>
      </c>
      <c r="V8" s="100" t="n">
        <v>626000000000</v>
      </c>
      <c r="W8" s="100" t="n">
        <v>893000000000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27" t="s">
        <v>1496</v>
      </c>
      <c r="B9" s="134" t="s">
        <v>1497</v>
      </c>
      <c r="C9" s="19" t="s">
        <v>1498</v>
      </c>
      <c r="D9" s="22"/>
      <c r="E9" s="22"/>
      <c r="F9" s="22"/>
      <c r="G9" s="22"/>
      <c r="H9" s="22"/>
      <c r="I9" s="22"/>
      <c r="J9" s="23" t="n">
        <v>160600000000</v>
      </c>
      <c r="K9" s="23" t="n">
        <v>132500000000</v>
      </c>
      <c r="L9" s="23" t="n">
        <v>251200000000</v>
      </c>
      <c r="M9" s="23"/>
      <c r="N9" s="23"/>
      <c r="O9" s="23"/>
      <c r="P9" s="23"/>
      <c r="Q9" s="23"/>
      <c r="R9" s="23"/>
      <c r="S9" s="23"/>
      <c r="T9" s="23"/>
      <c r="U9" s="23"/>
      <c r="V9" s="23"/>
      <c r="W9" s="46"/>
      <c r="Y9" s="6"/>
      <c r="Z9" s="6"/>
      <c r="AA9" s="6"/>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27" t="s">
        <v>1499</v>
      </c>
      <c r="B10" s="134" t="s">
        <v>1500</v>
      </c>
      <c r="C10" s="19" t="s">
        <v>1498</v>
      </c>
      <c r="D10" s="22"/>
      <c r="E10" s="22"/>
      <c r="F10" s="22"/>
      <c r="G10" s="22"/>
      <c r="H10" s="22"/>
      <c r="I10" s="22"/>
      <c r="J10" s="23" t="n">
        <v>13400000000</v>
      </c>
      <c r="K10" s="23" t="n">
        <v>0</v>
      </c>
      <c r="L10" s="23" t="n">
        <v>69600000000</v>
      </c>
      <c r="M10" s="23"/>
      <c r="N10" s="23"/>
      <c r="O10" s="23"/>
      <c r="P10" s="23"/>
      <c r="Q10" s="23"/>
      <c r="R10" s="23"/>
      <c r="S10" s="23"/>
      <c r="T10" s="23"/>
      <c r="U10" s="23"/>
      <c r="V10" s="23"/>
      <c r="W10" s="4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27" t="s">
        <v>1501</v>
      </c>
      <c r="B11" s="134" t="s">
        <v>1502</v>
      </c>
      <c r="C11" s="19" t="s">
        <v>1498</v>
      </c>
      <c r="D11" s="22"/>
      <c r="E11" s="22"/>
      <c r="F11" s="22"/>
      <c r="G11" s="22"/>
      <c r="H11" s="22"/>
      <c r="I11" s="22"/>
      <c r="J11" s="22"/>
      <c r="K11" s="23" t="n">
        <v>4900000000</v>
      </c>
      <c r="L11" s="23" t="n">
        <v>3200000000</v>
      </c>
      <c r="M11" s="23"/>
      <c r="N11" s="23"/>
      <c r="O11" s="23"/>
      <c r="P11" s="23"/>
      <c r="Q11" s="23"/>
      <c r="R11" s="23"/>
      <c r="S11" s="23"/>
      <c r="T11" s="23"/>
      <c r="U11" s="23"/>
      <c r="V11" s="23"/>
      <c r="W11" s="46"/>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 hidden="false" customHeight="false" outlineLevel="0" collapsed="false">
      <c r="A12" s="27" t="s">
        <v>1503</v>
      </c>
      <c r="B12" s="134" t="s">
        <v>1504</v>
      </c>
      <c r="C12" s="19" t="s">
        <v>1498</v>
      </c>
      <c r="D12" s="22"/>
      <c r="E12" s="22"/>
      <c r="F12" s="22"/>
      <c r="G12" s="22"/>
      <c r="H12" s="22"/>
      <c r="I12" s="22"/>
      <c r="J12" s="23" t="n">
        <v>229400000000</v>
      </c>
      <c r="K12" s="23" t="n">
        <v>425800000000</v>
      </c>
      <c r="L12" s="23" t="n">
        <v>452600000000</v>
      </c>
      <c r="M12" s="23"/>
      <c r="N12" s="23"/>
      <c r="O12" s="23"/>
      <c r="P12" s="23"/>
      <c r="Q12" s="23"/>
      <c r="R12" s="23"/>
      <c r="S12" s="23"/>
      <c r="T12" s="23"/>
      <c r="U12" s="23"/>
      <c r="V12" s="23"/>
      <c r="W12" s="46"/>
      <c r="Y12" s="6"/>
      <c r="Z12" s="40"/>
      <c r="AA12" s="6"/>
      <c r="AB12" s="6"/>
      <c r="AC12" s="6"/>
      <c r="AD12" s="6"/>
      <c r="AE12" s="6"/>
      <c r="AF12" s="6"/>
      <c r="AG12" s="6"/>
      <c r="AH12" s="6"/>
      <c r="AI12" s="6"/>
      <c r="AJ12" s="6"/>
      <c r="AK12" s="6"/>
      <c r="AL12" s="6"/>
      <c r="AM12" s="6"/>
      <c r="AN12" s="6"/>
      <c r="AO12" s="6"/>
      <c r="AP12" s="6"/>
      <c r="AQ12" s="6"/>
      <c r="AR12" s="6"/>
      <c r="AS12" s="6"/>
      <c r="AT12" s="6"/>
      <c r="AU12" s="6"/>
      <c r="AV12" s="6"/>
    </row>
    <row r="13" customFormat="false" ht="15" hidden="false" customHeight="false" outlineLevel="0" collapsed="false">
      <c r="A13" s="26" t="s">
        <v>1505</v>
      </c>
      <c r="B13" s="107" t="s">
        <v>345</v>
      </c>
      <c r="C13" s="20" t="s">
        <v>40</v>
      </c>
      <c r="D13" s="23" t="n">
        <f aca="false">D14</f>
        <v>68300000000</v>
      </c>
      <c r="E13" s="23" t="n">
        <f aca="false">E14</f>
        <v>78600000000</v>
      </c>
      <c r="F13" s="23" t="n">
        <f aca="false">F14</f>
        <v>100900000000</v>
      </c>
      <c r="G13" s="23" t="n">
        <f aca="false">G14</f>
        <v>113400000000</v>
      </c>
      <c r="H13" s="23" t="n">
        <f aca="false">H14</f>
        <v>122000000000</v>
      </c>
      <c r="I13" s="23" t="n">
        <f aca="false">I14</f>
        <v>138900000000</v>
      </c>
      <c r="J13" s="23" t="n">
        <f aca="false">J14</f>
        <v>143700000000</v>
      </c>
      <c r="K13" s="23" t="n">
        <f aca="false">K14</f>
        <v>188900000000</v>
      </c>
      <c r="L13" s="23" t="n">
        <f aca="false">L14</f>
        <v>200500000000</v>
      </c>
      <c r="M13" s="23" t="n">
        <v>256000000000</v>
      </c>
      <c r="N13" s="23" t="n">
        <v>324000000000</v>
      </c>
      <c r="O13" s="23" t="n">
        <v>314000000000</v>
      </c>
      <c r="P13" s="100" t="n">
        <v>355000000000</v>
      </c>
      <c r="Q13" s="100" t="n">
        <v>433000000000</v>
      </c>
      <c r="R13" s="100" t="n">
        <v>487000000000</v>
      </c>
      <c r="S13" s="100" t="n">
        <v>420000000000</v>
      </c>
      <c r="T13" s="100" t="n">
        <v>470000000000</v>
      </c>
      <c r="U13" s="100" t="n">
        <v>532000000000</v>
      </c>
      <c r="V13" s="100" t="n">
        <v>593000000000</v>
      </c>
      <c r="W13" s="100" t="n">
        <v>666000000000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B14" s="107" t="s">
        <v>345</v>
      </c>
      <c r="D14" s="23" t="n">
        <v>68300000000</v>
      </c>
      <c r="E14" s="23" t="n">
        <v>78600000000</v>
      </c>
      <c r="F14" s="23" t="n">
        <v>100900000000</v>
      </c>
      <c r="G14" s="23" t="n">
        <v>113400000000</v>
      </c>
      <c r="H14" s="23" t="n">
        <v>122000000000</v>
      </c>
      <c r="I14" s="23" t="n">
        <v>138900000000</v>
      </c>
      <c r="J14" s="23" t="n">
        <v>143700000000</v>
      </c>
      <c r="K14" s="23" t="n">
        <v>188900000000</v>
      </c>
      <c r="L14" s="23" t="n">
        <v>200500000000</v>
      </c>
      <c r="M14" s="23"/>
      <c r="N14" s="23"/>
      <c r="O14" s="23"/>
      <c r="P14" s="100"/>
      <c r="Q14" s="100"/>
      <c r="R14" s="100"/>
      <c r="S14" s="100"/>
      <c r="T14" s="100"/>
      <c r="U14" s="100"/>
      <c r="V14" s="100"/>
      <c r="W14" s="100"/>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339" t="s">
        <v>38</v>
      </c>
      <c r="B15" s="134" t="s">
        <v>1275</v>
      </c>
      <c r="C15" s="20" t="s">
        <v>1506</v>
      </c>
      <c r="D15" s="22" t="n">
        <v>56400000000</v>
      </c>
      <c r="E15" s="22" t="n">
        <v>65500000000</v>
      </c>
      <c r="F15" s="22" t="n">
        <v>89300000000</v>
      </c>
      <c r="G15" s="22" t="n">
        <v>102200000000</v>
      </c>
      <c r="H15" s="22" t="n">
        <v>103700000000</v>
      </c>
      <c r="I15" s="22" t="n">
        <v>118500000000</v>
      </c>
      <c r="J15" s="22" t="n">
        <v>132800000000</v>
      </c>
      <c r="K15" s="22" t="n">
        <v>176200000000</v>
      </c>
      <c r="L15" s="22" t="n">
        <v>191400000000</v>
      </c>
      <c r="M15" s="23" t="n">
        <v>239000000000</v>
      </c>
      <c r="N15" s="23" t="n">
        <v>313000000000</v>
      </c>
      <c r="O15" s="23" t="n">
        <v>296000000000</v>
      </c>
      <c r="P15" s="100" t="n">
        <v>339000000000</v>
      </c>
      <c r="Q15" s="100" t="n">
        <v>420000000000</v>
      </c>
      <c r="R15" s="100" t="n">
        <v>464000000000</v>
      </c>
      <c r="S15" s="100" t="n">
        <v>400000000000</v>
      </c>
      <c r="T15" s="100" t="n">
        <v>435000000000</v>
      </c>
      <c r="U15" s="100" t="n">
        <v>491000000000</v>
      </c>
      <c r="V15" s="100" t="n">
        <v>543000000000</v>
      </c>
      <c r="W15" s="100" t="n">
        <v>609000000000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339" t="s">
        <v>524</v>
      </c>
      <c r="B16" s="134" t="s">
        <v>347</v>
      </c>
      <c r="C16" s="20" t="s">
        <v>1506</v>
      </c>
      <c r="D16" s="23" t="n">
        <v>11900000000</v>
      </c>
      <c r="E16" s="23" t="n">
        <v>13100000000</v>
      </c>
      <c r="F16" s="23" t="n">
        <v>11600000000</v>
      </c>
      <c r="G16" s="23" t="n">
        <v>11200000000</v>
      </c>
      <c r="H16" s="23" t="n">
        <v>18300000000</v>
      </c>
      <c r="I16" s="23" t="n">
        <v>20400000000</v>
      </c>
      <c r="J16" s="23" t="n">
        <v>10900000000</v>
      </c>
      <c r="K16" s="23" t="n">
        <v>12700000000</v>
      </c>
      <c r="L16" s="23" t="n">
        <v>9100000000</v>
      </c>
      <c r="M16" s="23" t="n">
        <v>16000000000</v>
      </c>
      <c r="N16" s="23" t="n">
        <v>11000000000</v>
      </c>
      <c r="O16" s="23" t="n">
        <v>18000000000</v>
      </c>
      <c r="P16" s="100" t="n">
        <v>16000000000</v>
      </c>
      <c r="Q16" s="100" t="n">
        <v>13000000000</v>
      </c>
      <c r="R16" s="100" t="n">
        <v>23000000000</v>
      </c>
      <c r="S16" s="100" t="n">
        <v>20000000000</v>
      </c>
      <c r="T16" s="100" t="n">
        <v>35000000000</v>
      </c>
      <c r="U16" s="100" t="n">
        <v>41000000000</v>
      </c>
      <c r="V16" s="100" t="n">
        <v>50000000000</v>
      </c>
      <c r="W16" s="100" t="n">
        <v>57000000000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s="13" customFormat="true" ht="15" hidden="false" customHeight="false" outlineLevel="0" collapsed="false">
      <c r="A17" s="31" t="s">
        <v>52</v>
      </c>
      <c r="B17" s="31" t="s">
        <v>52</v>
      </c>
      <c r="C17" s="33" t="s">
        <v>37</v>
      </c>
      <c r="D17" s="325" t="n">
        <v>55200000000</v>
      </c>
      <c r="E17" s="325" t="n">
        <v>63800000000</v>
      </c>
      <c r="F17" s="325" t="n">
        <v>84900000000</v>
      </c>
      <c r="G17" s="325" t="n">
        <v>122700000000</v>
      </c>
      <c r="H17" s="325" t="n">
        <v>69400000000</v>
      </c>
      <c r="I17" s="325" t="n">
        <v>104200000000</v>
      </c>
      <c r="J17" s="325" t="n">
        <v>62600000000</v>
      </c>
      <c r="K17" s="325" t="n">
        <v>49400000000</v>
      </c>
      <c r="L17" s="325" t="n">
        <v>56400000000</v>
      </c>
      <c r="M17" s="325" t="n">
        <v>115000000000</v>
      </c>
      <c r="N17" s="325" t="n">
        <v>69000000000</v>
      </c>
      <c r="O17" s="325" t="n">
        <v>91000000000</v>
      </c>
      <c r="P17" s="100" t="n">
        <v>167000000000</v>
      </c>
      <c r="Q17" s="100" t="n">
        <v>113000000000</v>
      </c>
      <c r="R17" s="100" t="n">
        <v>107000000000</v>
      </c>
      <c r="S17" s="100" t="n">
        <v>190000000000</v>
      </c>
      <c r="T17" s="100" t="n">
        <v>219000000000</v>
      </c>
      <c r="U17" s="100" t="n">
        <v>172000000000</v>
      </c>
      <c r="V17" s="100" t="n">
        <v>182000000000</v>
      </c>
      <c r="W17" s="100" t="n">
        <v>196000000000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26" t="s">
        <v>830</v>
      </c>
      <c r="B18" s="134" t="s">
        <v>527</v>
      </c>
      <c r="C18" s="36" t="s">
        <v>56</v>
      </c>
      <c r="D18" s="23" t="n">
        <v>7200000000</v>
      </c>
      <c r="E18" s="23" t="n">
        <v>15500000000</v>
      </c>
      <c r="F18" s="23" t="n">
        <v>10500000000</v>
      </c>
      <c r="G18" s="23" t="n">
        <v>6800000000</v>
      </c>
      <c r="H18" s="23" t="n">
        <v>4600000000</v>
      </c>
      <c r="I18" s="23" t="n">
        <v>13100000000</v>
      </c>
      <c r="J18" s="23" t="n">
        <v>7600000000</v>
      </c>
      <c r="K18" s="23" t="n">
        <v>0</v>
      </c>
      <c r="L18" s="23" t="n">
        <v>0</v>
      </c>
      <c r="M18" s="23" t="n">
        <v>35000000000</v>
      </c>
      <c r="N18" s="23" t="n">
        <v>0</v>
      </c>
      <c r="O18" s="23" t="n">
        <v>0</v>
      </c>
      <c r="P18" s="100" t="n">
        <v>0</v>
      </c>
      <c r="Q18" s="100" t="n">
        <v>5000000000</v>
      </c>
      <c r="R18" s="100" t="n">
        <v>0</v>
      </c>
      <c r="S18" s="100" t="n">
        <v>53000000000</v>
      </c>
      <c r="T18" s="100" t="n">
        <v>40000000000</v>
      </c>
      <c r="U18" s="100" t="n">
        <v>0</v>
      </c>
      <c r="V18" s="100" t="n">
        <v>0</v>
      </c>
      <c r="W18" s="100" t="n">
        <v>0</v>
      </c>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 hidden="false" customHeight="false" outlineLevel="0" collapsed="false">
      <c r="A19" s="26" t="s">
        <v>528</v>
      </c>
      <c r="B19" s="134" t="s">
        <v>529</v>
      </c>
      <c r="C19" s="36" t="s">
        <v>56</v>
      </c>
      <c r="D19" s="23" t="n">
        <v>48000000000</v>
      </c>
      <c r="E19" s="23" t="n">
        <v>48200000000</v>
      </c>
      <c r="F19" s="23" t="n">
        <v>74400000000</v>
      </c>
      <c r="G19" s="23" t="n">
        <v>115900000000</v>
      </c>
      <c r="H19" s="23" t="n">
        <v>64800000000</v>
      </c>
      <c r="I19" s="23" t="n">
        <v>91100000000</v>
      </c>
      <c r="J19" s="23" t="n">
        <v>55000000000</v>
      </c>
      <c r="K19" s="23" t="n">
        <v>49400000000</v>
      </c>
      <c r="L19" s="23" t="n">
        <v>56400000000</v>
      </c>
      <c r="M19" s="23" t="n">
        <v>80000000000</v>
      </c>
      <c r="N19" s="23" t="n">
        <v>69000000000</v>
      </c>
      <c r="O19" s="23" t="n">
        <v>91000000000</v>
      </c>
      <c r="P19" s="100" t="n">
        <v>167000000000</v>
      </c>
      <c r="Q19" s="100" t="n">
        <v>108000000000</v>
      </c>
      <c r="R19" s="100" t="n">
        <v>107000000000</v>
      </c>
      <c r="S19" s="100" t="n">
        <v>137000000000</v>
      </c>
      <c r="T19" s="100" t="n">
        <v>179000000000</v>
      </c>
      <c r="U19" s="100" t="n">
        <v>172000000000</v>
      </c>
      <c r="V19" s="100" t="n">
        <v>182000000000</v>
      </c>
      <c r="W19" s="100" t="n">
        <v>196000000000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s="17" customFormat="true" ht="15" hidden="false" customHeight="false" outlineLevel="0" collapsed="false">
      <c r="A20" s="50" t="s">
        <v>68</v>
      </c>
      <c r="B20" s="17" t="s">
        <v>1507</v>
      </c>
      <c r="C20" s="51" t="s">
        <v>34</v>
      </c>
      <c r="D20" s="41" t="n">
        <v>203200000000</v>
      </c>
      <c r="E20" s="41" t="n">
        <v>220300000000</v>
      </c>
      <c r="F20" s="41" t="n">
        <v>280300000000</v>
      </c>
      <c r="G20" s="41" t="n">
        <v>348000000000</v>
      </c>
      <c r="H20" s="41" t="n">
        <v>336800000000</v>
      </c>
      <c r="I20" s="41" t="n">
        <v>404900000000</v>
      </c>
      <c r="J20" s="41" t="n">
        <v>542300000000</v>
      </c>
      <c r="K20" s="41" t="n">
        <v>709300000000</v>
      </c>
      <c r="L20" s="41" t="n">
        <v>874400000000</v>
      </c>
      <c r="M20" s="41" t="n">
        <v>987000000000</v>
      </c>
      <c r="N20" s="41" t="n">
        <v>1289000000000</v>
      </c>
      <c r="O20" s="41" t="n">
        <v>1284000000000</v>
      </c>
      <c r="P20" s="100" t="n">
        <v>1512000000000</v>
      </c>
      <c r="Q20" s="100" t="n">
        <v>1464000000000</v>
      </c>
      <c r="R20" s="100" t="n">
        <v>1525000000000</v>
      </c>
      <c r="S20" s="100" t="n">
        <v>1182000000000</v>
      </c>
      <c r="T20" s="100" t="n">
        <v>1283000000000</v>
      </c>
      <c r="U20" s="100" t="n">
        <v>1300000000000</v>
      </c>
      <c r="V20" s="100" t="n">
        <v>1475000000000</v>
      </c>
      <c r="W20" s="100" t="n">
        <v>1747000000000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A21" s="18" t="s">
        <v>70</v>
      </c>
      <c r="B21" s="107" t="s">
        <v>1508</v>
      </c>
      <c r="C21" s="20" t="s">
        <v>72</v>
      </c>
      <c r="D21" s="23" t="n">
        <v>99900000000</v>
      </c>
      <c r="E21" s="23" t="n">
        <v>109800000000</v>
      </c>
      <c r="F21" s="23" t="n">
        <v>140000000000</v>
      </c>
      <c r="G21" s="23" t="n">
        <v>149400000000</v>
      </c>
      <c r="H21" s="23" t="n">
        <v>154700000000</v>
      </c>
      <c r="I21" s="23" t="n">
        <v>187300000000</v>
      </c>
      <c r="J21" s="23" t="n">
        <v>343400000000</v>
      </c>
      <c r="K21" s="23" t="n">
        <v>464200000000</v>
      </c>
      <c r="L21" s="23" t="n">
        <v>578900000000</v>
      </c>
      <c r="M21" s="23" t="n">
        <v>634000000000</v>
      </c>
      <c r="N21" s="23" t="n">
        <v>766000000000</v>
      </c>
      <c r="O21" s="23" t="n">
        <v>736000000000</v>
      </c>
      <c r="P21" s="100" t="n">
        <v>726000000000</v>
      </c>
      <c r="Q21" s="100" t="n">
        <v>823000000000</v>
      </c>
      <c r="R21" s="100" t="n">
        <v>861000000000</v>
      </c>
      <c r="S21" s="100" t="n">
        <v>720000000000</v>
      </c>
      <c r="T21" s="100" t="n">
        <v>749000000000</v>
      </c>
      <c r="U21" s="100" t="n">
        <v>770000000000</v>
      </c>
      <c r="V21" s="100" t="n">
        <v>811000000000</v>
      </c>
      <c r="W21" s="100" t="n">
        <v>864000000000</v>
      </c>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A22" s="27" t="s">
        <v>75</v>
      </c>
      <c r="B22" s="134" t="s">
        <v>456</v>
      </c>
      <c r="C22" s="20" t="s">
        <v>77</v>
      </c>
      <c r="D22" s="23" t="n">
        <v>48700000000</v>
      </c>
      <c r="E22" s="23" t="n">
        <v>56700000000</v>
      </c>
      <c r="F22" s="23" t="n">
        <v>62100000000</v>
      </c>
      <c r="G22" s="23" t="n">
        <v>73600000000</v>
      </c>
      <c r="H22" s="23" t="n">
        <v>80100000000</v>
      </c>
      <c r="I22" s="23" t="n">
        <v>101200000000</v>
      </c>
      <c r="J22" s="23" t="n">
        <v>118200000000</v>
      </c>
      <c r="K22" s="23" t="n">
        <v>153200000000</v>
      </c>
      <c r="L22" s="23" t="n">
        <v>184700000000</v>
      </c>
      <c r="M22" s="23" t="n">
        <v>201000000000</v>
      </c>
      <c r="N22" s="23" t="n">
        <v>216000000000</v>
      </c>
      <c r="O22" s="23" t="n">
        <v>250000000000</v>
      </c>
      <c r="P22" s="100" t="n">
        <v>283000000000</v>
      </c>
      <c r="Q22" s="100" t="n">
        <v>333000000000</v>
      </c>
      <c r="R22" s="100" t="n">
        <v>341000000000</v>
      </c>
      <c r="S22" s="100" t="n">
        <v>370000000000</v>
      </c>
      <c r="T22" s="100" t="n">
        <v>376000000000</v>
      </c>
      <c r="U22" s="100" t="n">
        <v>383000000000</v>
      </c>
      <c r="V22" s="100" t="n">
        <v>386000000000</v>
      </c>
      <c r="W22" s="100" t="n">
        <v>411000000000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A23" s="45" t="s">
        <v>1509</v>
      </c>
      <c r="B23" s="45" t="s">
        <v>1510</v>
      </c>
      <c r="C23" s="0" t="s">
        <v>1511</v>
      </c>
      <c r="D23" s="23" t="n">
        <v>38500000000</v>
      </c>
      <c r="E23" s="23" t="n">
        <v>44300000000</v>
      </c>
      <c r="F23" s="23" t="n">
        <v>48900000000</v>
      </c>
      <c r="G23" s="23" t="n">
        <v>56200000000</v>
      </c>
      <c r="H23" s="23" t="n">
        <v>60900000000</v>
      </c>
      <c r="I23" s="23" t="n">
        <v>73300000000</v>
      </c>
      <c r="J23" s="23" t="n">
        <v>85000000000</v>
      </c>
      <c r="K23" s="23" t="n">
        <v>110800000000</v>
      </c>
      <c r="L23" s="23" t="n">
        <v>121700000000</v>
      </c>
      <c r="M23" s="23"/>
      <c r="N23" s="23"/>
      <c r="O23" s="23"/>
      <c r="P23" s="23"/>
      <c r="Q23" s="23"/>
      <c r="R23" s="23"/>
      <c r="S23" s="23"/>
      <c r="T23" s="23"/>
      <c r="U23" s="23"/>
      <c r="V23" s="23"/>
      <c r="W23" s="4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A24" s="21" t="s">
        <v>1211</v>
      </c>
      <c r="B24" s="21" t="s">
        <v>1211</v>
      </c>
      <c r="C24" s="0" t="s">
        <v>1511</v>
      </c>
      <c r="D24" s="23" t="n">
        <v>10200000000</v>
      </c>
      <c r="E24" s="23" t="n">
        <v>12400000000</v>
      </c>
      <c r="F24" s="23" t="n">
        <v>13200000000</v>
      </c>
      <c r="G24" s="23" t="n">
        <v>17400000000</v>
      </c>
      <c r="H24" s="23" t="n">
        <v>19200000000</v>
      </c>
      <c r="I24" s="23" t="n">
        <v>27900000000</v>
      </c>
      <c r="J24" s="23" t="n">
        <v>33200000000</v>
      </c>
      <c r="K24" s="23" t="n">
        <v>42400000000</v>
      </c>
      <c r="L24" s="23" t="n">
        <v>63000000000</v>
      </c>
      <c r="M24" s="23"/>
      <c r="N24" s="23"/>
      <c r="O24" s="23"/>
      <c r="P24" s="23"/>
      <c r="Q24" s="23"/>
      <c r="R24" s="23"/>
      <c r="S24" s="23"/>
      <c r="T24" s="23"/>
      <c r="U24" s="23"/>
      <c r="V24" s="23"/>
      <c r="W24" s="4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A25" s="27" t="s">
        <v>79</v>
      </c>
      <c r="B25" s="134" t="s">
        <v>543</v>
      </c>
      <c r="C25" s="20" t="s">
        <v>77</v>
      </c>
      <c r="D25" s="23" t="n">
        <v>25700000000</v>
      </c>
      <c r="E25" s="23" t="n">
        <v>29400000000</v>
      </c>
      <c r="F25" s="23" t="n">
        <v>34900000000</v>
      </c>
      <c r="G25" s="23" t="n">
        <v>42600000000</v>
      </c>
      <c r="H25" s="23" t="n">
        <v>32400000000</v>
      </c>
      <c r="I25" s="23" t="n">
        <v>34200000000</v>
      </c>
      <c r="J25" s="23" t="n">
        <v>44600000000</v>
      </c>
      <c r="K25" s="23" t="n">
        <v>82200000000</v>
      </c>
      <c r="L25" s="23" t="n">
        <v>94400000000</v>
      </c>
      <c r="M25" s="23" t="n">
        <v>110000000000</v>
      </c>
      <c r="N25" s="23" t="n">
        <v>111000000000</v>
      </c>
      <c r="O25" s="23" t="n">
        <v>87000000000</v>
      </c>
      <c r="P25" s="100" t="n">
        <v>123000000000</v>
      </c>
      <c r="Q25" s="100" t="n">
        <v>136000000000</v>
      </c>
      <c r="R25" s="100" t="n">
        <v>147000000000</v>
      </c>
      <c r="S25" s="100" t="n">
        <v>67000000000</v>
      </c>
      <c r="T25" s="100" t="n">
        <v>70000000000</v>
      </c>
      <c r="U25" s="100" t="n">
        <v>89000000000</v>
      </c>
      <c r="V25" s="100" t="n">
        <v>92000000000</v>
      </c>
      <c r="W25" s="100" t="n">
        <v>99000000000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 hidden="false" customHeight="false" outlineLevel="0" collapsed="false">
      <c r="B26" s="45" t="s">
        <v>1512</v>
      </c>
      <c r="C26" s="19"/>
      <c r="D26" s="22"/>
      <c r="E26" s="22"/>
      <c r="F26" s="22"/>
      <c r="G26" s="22"/>
      <c r="H26" s="22"/>
      <c r="I26" s="22"/>
      <c r="J26" s="23" t="n">
        <v>11200000000</v>
      </c>
      <c r="K26" s="23" t="n">
        <v>21300000000</v>
      </c>
      <c r="L26" s="23" t="n">
        <v>29900000000</v>
      </c>
      <c r="M26" s="23"/>
      <c r="N26" s="23"/>
      <c r="O26" s="23"/>
      <c r="P26" s="23"/>
      <c r="Q26" s="23"/>
      <c r="R26" s="23"/>
      <c r="S26" s="23"/>
      <c r="T26" s="23"/>
      <c r="U26" s="23"/>
      <c r="V26" s="23"/>
      <c r="W26" s="4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 hidden="false" customHeight="false" outlineLevel="0" collapsed="false">
      <c r="A27" s="26" t="s">
        <v>81</v>
      </c>
      <c r="B27" s="134" t="s">
        <v>357</v>
      </c>
      <c r="C27" s="20" t="s">
        <v>77</v>
      </c>
      <c r="D27" s="23" t="n">
        <v>13500000000</v>
      </c>
      <c r="E27" s="23" t="n">
        <v>6900000000</v>
      </c>
      <c r="F27" s="23" t="n">
        <v>21300000000</v>
      </c>
      <c r="G27" s="23" t="n">
        <v>19200000000</v>
      </c>
      <c r="H27" s="23" t="n">
        <v>30100000000</v>
      </c>
      <c r="I27" s="23" t="n">
        <v>37100000000</v>
      </c>
      <c r="J27" s="23" t="n">
        <f aca="false">J28+J30</f>
        <v>165900000000</v>
      </c>
      <c r="K27" s="23" t="n">
        <f aca="false">K28+K30</f>
        <v>215700000000</v>
      </c>
      <c r="L27" s="23" t="n">
        <f aca="false">L28+L30</f>
        <v>288300000000</v>
      </c>
      <c r="M27" s="23" t="n">
        <v>302000000000</v>
      </c>
      <c r="N27" s="23" t="n">
        <v>411000000000</v>
      </c>
      <c r="O27" s="23" t="n">
        <v>364000000000</v>
      </c>
      <c r="P27" s="100" t="n">
        <v>291000000000</v>
      </c>
      <c r="Q27" s="100" t="n">
        <v>320000000000</v>
      </c>
      <c r="R27" s="100" t="n">
        <v>327000000000</v>
      </c>
      <c r="S27" s="100" t="n">
        <v>239000000000</v>
      </c>
      <c r="T27" s="100" t="n">
        <v>264000000000</v>
      </c>
      <c r="U27" s="100" t="n">
        <v>220000000000</v>
      </c>
      <c r="V27" s="100" t="n">
        <v>270000000000</v>
      </c>
      <c r="W27" s="100" t="n">
        <v>292000000000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A28" s="26"/>
      <c r="B28" s="134" t="s">
        <v>1513</v>
      </c>
      <c r="C28" s="20"/>
      <c r="D28" s="23" t="n">
        <v>13500000000</v>
      </c>
      <c r="E28" s="23" t="n">
        <v>6900000000</v>
      </c>
      <c r="F28" s="23" t="n">
        <v>21300000000</v>
      </c>
      <c r="G28" s="23" t="n">
        <v>19200000000</v>
      </c>
      <c r="H28" s="23" t="n">
        <v>30100000000</v>
      </c>
      <c r="I28" s="23" t="n">
        <v>37100000000</v>
      </c>
      <c r="J28" s="23" t="n">
        <v>73000000000</v>
      </c>
      <c r="K28" s="23" t="n">
        <v>104200000000</v>
      </c>
      <c r="L28" s="23" t="n">
        <v>105400000000</v>
      </c>
      <c r="M28" s="23" t="n">
        <v>302000000000</v>
      </c>
      <c r="N28" s="23" t="n">
        <v>411000000000</v>
      </c>
      <c r="O28" s="23" t="n">
        <v>364000000000</v>
      </c>
      <c r="P28" s="23"/>
      <c r="Q28" s="23"/>
      <c r="R28" s="23"/>
      <c r="S28" s="23"/>
      <c r="T28" s="23"/>
      <c r="U28" s="23"/>
      <c r="V28" s="23"/>
      <c r="W28" s="4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A29" s="45" t="s">
        <v>1514</v>
      </c>
      <c r="B29" s="106" t="s">
        <v>1515</v>
      </c>
      <c r="C29" s="19" t="s">
        <v>359</v>
      </c>
      <c r="D29" s="28"/>
      <c r="E29" s="28"/>
      <c r="F29" s="28"/>
      <c r="G29" s="28"/>
      <c r="H29" s="28"/>
      <c r="I29" s="28"/>
      <c r="J29" s="28"/>
      <c r="K29" s="28"/>
      <c r="L29" s="28"/>
      <c r="M29" s="23" t="n">
        <v>109000000000</v>
      </c>
      <c r="N29" s="23" t="n">
        <v>191000000000</v>
      </c>
      <c r="O29" s="23" t="n">
        <v>163000000000</v>
      </c>
      <c r="P29" s="23"/>
      <c r="Q29" s="23"/>
      <c r="R29" s="23"/>
      <c r="S29" s="23"/>
      <c r="T29" s="23"/>
      <c r="U29" s="23"/>
      <c r="V29" s="23"/>
      <c r="W29" s="4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5" hidden="false" customHeight="false" outlineLevel="0" collapsed="false">
      <c r="A30" s="45" t="s">
        <v>1516</v>
      </c>
      <c r="B30" s="106" t="s">
        <v>1517</v>
      </c>
      <c r="C30" s="19" t="s">
        <v>359</v>
      </c>
      <c r="D30" s="28"/>
      <c r="E30" s="28"/>
      <c r="F30" s="28"/>
      <c r="G30" s="28"/>
      <c r="H30" s="28"/>
      <c r="I30" s="28"/>
      <c r="J30" s="23" t="n">
        <v>92900000000</v>
      </c>
      <c r="K30" s="23" t="n">
        <v>111500000000</v>
      </c>
      <c r="L30" s="23" t="n">
        <v>182900000000</v>
      </c>
      <c r="M30" s="23" t="n">
        <v>193000000000</v>
      </c>
      <c r="N30" s="23" t="n">
        <v>220000000000</v>
      </c>
      <c r="O30" s="23" t="n">
        <v>201000000000</v>
      </c>
      <c r="P30" s="23"/>
      <c r="Q30" s="23"/>
      <c r="R30" s="23"/>
      <c r="S30" s="23"/>
      <c r="T30" s="23"/>
      <c r="U30" s="23"/>
      <c r="V30" s="23"/>
      <c r="W30" s="4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 hidden="false" customHeight="false" outlineLevel="0" collapsed="false">
      <c r="A31" s="45" t="s">
        <v>1518</v>
      </c>
      <c r="B31" s="45" t="s">
        <v>1519</v>
      </c>
      <c r="C31" s="19" t="s">
        <v>359</v>
      </c>
      <c r="D31" s="28"/>
      <c r="E31" s="28"/>
      <c r="F31" s="28"/>
      <c r="G31" s="28"/>
      <c r="H31" s="28"/>
      <c r="I31" s="28"/>
      <c r="J31" s="23" t="n">
        <f aca="false">J27-J30</f>
        <v>73000000000</v>
      </c>
      <c r="K31" s="23" t="n">
        <f aca="false">K27-K30</f>
        <v>104200000000</v>
      </c>
      <c r="L31" s="23" t="n">
        <f aca="false">L27-L30</f>
        <v>105400000000</v>
      </c>
      <c r="M31" s="23"/>
      <c r="N31" s="23"/>
      <c r="O31" s="23"/>
      <c r="P31" s="23"/>
      <c r="Q31" s="23"/>
      <c r="R31" s="23"/>
      <c r="S31" s="23"/>
      <c r="T31" s="23"/>
      <c r="U31" s="23"/>
      <c r="V31" s="23"/>
      <c r="W31" s="46"/>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27" t="s">
        <v>1520</v>
      </c>
      <c r="B32" s="27" t="s">
        <v>1521</v>
      </c>
      <c r="C32" s="20" t="s">
        <v>77</v>
      </c>
      <c r="D32" s="23" t="n">
        <v>0</v>
      </c>
      <c r="E32" s="23" t="n">
        <v>3100000000</v>
      </c>
      <c r="F32" s="23" t="n">
        <v>0</v>
      </c>
      <c r="G32" s="23" t="n">
        <v>1700000000</v>
      </c>
      <c r="H32" s="23" t="n">
        <v>0</v>
      </c>
      <c r="I32" s="23" t="n">
        <v>900000000</v>
      </c>
      <c r="J32" s="23"/>
      <c r="K32" s="23"/>
      <c r="L32" s="23"/>
      <c r="M32" s="23"/>
      <c r="N32" s="23"/>
      <c r="O32" s="23"/>
      <c r="P32" s="23"/>
      <c r="Q32" s="23"/>
      <c r="R32" s="23"/>
      <c r="S32" s="23"/>
      <c r="T32" s="23"/>
      <c r="U32" s="23"/>
      <c r="V32" s="23"/>
      <c r="W32" s="46"/>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 hidden="false" customHeight="false" outlineLevel="0" collapsed="false">
      <c r="A33" s="27" t="s">
        <v>1247</v>
      </c>
      <c r="B33" s="27" t="s">
        <v>1247</v>
      </c>
      <c r="C33" s="20" t="s">
        <v>77</v>
      </c>
      <c r="D33" s="23" t="n">
        <v>400000000</v>
      </c>
      <c r="E33" s="23" t="n">
        <v>4700000000</v>
      </c>
      <c r="F33" s="23" t="n">
        <v>2000000000</v>
      </c>
      <c r="G33" s="23" t="n">
        <v>0</v>
      </c>
      <c r="H33" s="23" t="n">
        <v>2000000000</v>
      </c>
      <c r="I33" s="23" t="n">
        <v>2700000000</v>
      </c>
      <c r="J33" s="23"/>
      <c r="K33" s="23"/>
      <c r="L33" s="23"/>
      <c r="M33" s="23"/>
      <c r="N33" s="23"/>
      <c r="O33" s="23"/>
      <c r="P33" s="23"/>
      <c r="Q33" s="23"/>
      <c r="R33" s="23"/>
      <c r="S33" s="23"/>
      <c r="T33" s="23"/>
      <c r="U33" s="23"/>
      <c r="V33" s="23"/>
      <c r="W33" s="46"/>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 hidden="false" customHeight="false" outlineLevel="0" collapsed="false">
      <c r="A34" s="26" t="s">
        <v>363</v>
      </c>
      <c r="B34" s="27" t="s">
        <v>842</v>
      </c>
      <c r="C34" s="20" t="s">
        <v>77</v>
      </c>
      <c r="D34" s="23" t="n">
        <v>1300000000</v>
      </c>
      <c r="E34" s="23" t="n">
        <v>0</v>
      </c>
      <c r="F34" s="23" t="n">
        <v>7700000000</v>
      </c>
      <c r="G34" s="23" t="n">
        <v>2900000000</v>
      </c>
      <c r="H34" s="23" t="n">
        <v>0</v>
      </c>
      <c r="I34" s="23" t="n">
        <v>800000000</v>
      </c>
      <c r="J34" s="23"/>
      <c r="K34" s="23"/>
      <c r="L34" s="23"/>
      <c r="M34" s="23"/>
      <c r="N34" s="23"/>
      <c r="O34" s="23"/>
      <c r="P34" s="23"/>
      <c r="Q34" s="23"/>
      <c r="R34" s="23"/>
      <c r="S34" s="23"/>
      <c r="T34" s="23"/>
      <c r="U34" s="23"/>
      <c r="V34" s="23"/>
      <c r="W34" s="46"/>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A35" s="26" t="s">
        <v>86</v>
      </c>
      <c r="B35" s="134" t="s">
        <v>87</v>
      </c>
      <c r="C35" s="20" t="s">
        <v>77</v>
      </c>
      <c r="D35" s="23" t="n">
        <v>10300000000</v>
      </c>
      <c r="E35" s="23" t="n">
        <v>9100000000</v>
      </c>
      <c r="F35" s="23" t="n">
        <v>12000000000</v>
      </c>
      <c r="G35" s="23" t="n">
        <v>9500000000</v>
      </c>
      <c r="H35" s="23" t="n">
        <v>10200000000</v>
      </c>
      <c r="I35" s="23" t="n">
        <v>10400000000</v>
      </c>
      <c r="J35" s="23" t="n">
        <v>14600000000</v>
      </c>
      <c r="K35" s="23" t="n">
        <v>13000000000</v>
      </c>
      <c r="L35" s="23" t="n">
        <v>11500000000</v>
      </c>
      <c r="M35" s="23" t="n">
        <v>21000000000</v>
      </c>
      <c r="N35" s="23" t="n">
        <v>29000000000</v>
      </c>
      <c r="O35" s="23" t="n">
        <v>35000000000</v>
      </c>
      <c r="P35" s="100" t="n">
        <v>28000000000</v>
      </c>
      <c r="Q35" s="100" t="n">
        <v>34000000000</v>
      </c>
      <c r="R35" s="100" t="n">
        <v>46000000000</v>
      </c>
      <c r="S35" s="100" t="n">
        <v>44000000000</v>
      </c>
      <c r="T35" s="100" t="n">
        <v>39000000000</v>
      </c>
      <c r="U35" s="100" t="n">
        <v>78000000000</v>
      </c>
      <c r="V35" s="100" t="n">
        <v>63000000000</v>
      </c>
      <c r="W35" s="100" t="n">
        <v>62000000000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A36" s="106" t="s">
        <v>199</v>
      </c>
      <c r="B36" s="106" t="s">
        <v>199</v>
      </c>
      <c r="C36" s="107" t="s">
        <v>201</v>
      </c>
      <c r="D36" s="23" t="n">
        <v>1400000000</v>
      </c>
      <c r="E36" s="23" t="n">
        <v>600000000</v>
      </c>
      <c r="F36" s="23" t="n">
        <v>1300000000</v>
      </c>
      <c r="G36" s="23" t="n">
        <v>900000000</v>
      </c>
      <c r="H36" s="23" t="n">
        <v>1900000000</v>
      </c>
      <c r="I36" s="23" t="n">
        <v>3200000000</v>
      </c>
      <c r="J36" s="28" t="n">
        <v>5100000000</v>
      </c>
      <c r="K36" s="28" t="n">
        <v>3000000000</v>
      </c>
      <c r="L36" s="28" t="n">
        <v>1400000000</v>
      </c>
      <c r="M36" s="23" t="n">
        <v>5000000000</v>
      </c>
      <c r="N36" s="23" t="n">
        <v>14000000000</v>
      </c>
      <c r="O36" s="23" t="n">
        <v>25000000000</v>
      </c>
      <c r="P36" s="100" t="n">
        <v>16000000000</v>
      </c>
      <c r="Q36" s="100" t="n">
        <v>10000000000</v>
      </c>
      <c r="R36" s="100" t="n">
        <v>24000000000</v>
      </c>
      <c r="S36" s="100" t="n">
        <v>21000000000</v>
      </c>
      <c r="T36" s="100" t="n">
        <v>20000000000</v>
      </c>
      <c r="U36" s="100" t="n">
        <v>41000000000</v>
      </c>
      <c r="V36" s="100" t="n">
        <v>41000000000</v>
      </c>
      <c r="W36" s="100" t="n">
        <v>40000000000</v>
      </c>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A37" s="106" t="s">
        <v>361</v>
      </c>
      <c r="B37" s="106" t="s">
        <v>361</v>
      </c>
      <c r="C37" s="107" t="s">
        <v>201</v>
      </c>
      <c r="D37" s="23" t="n">
        <v>8900000000</v>
      </c>
      <c r="E37" s="23" t="n">
        <v>8600000000</v>
      </c>
      <c r="F37" s="23" t="n">
        <v>10600000000</v>
      </c>
      <c r="G37" s="23" t="n">
        <v>8600000000</v>
      </c>
      <c r="H37" s="23" t="n">
        <v>8200000000</v>
      </c>
      <c r="I37" s="23" t="n">
        <v>7200000000</v>
      </c>
      <c r="J37" s="23" t="n">
        <v>9500000000</v>
      </c>
      <c r="K37" s="22" t="n">
        <v>10000000000</v>
      </c>
      <c r="L37" s="22" t="n">
        <v>10100000000</v>
      </c>
      <c r="M37" s="23" t="n">
        <v>16000000000</v>
      </c>
      <c r="N37" s="23" t="n">
        <v>16000000000</v>
      </c>
      <c r="O37" s="23" t="n">
        <v>10000000000</v>
      </c>
      <c r="P37" s="100" t="n">
        <v>12000000000</v>
      </c>
      <c r="Q37" s="100" t="n">
        <v>24000000000</v>
      </c>
      <c r="R37" s="100" t="n">
        <v>22000000000</v>
      </c>
      <c r="S37" s="100" t="n">
        <v>23000000000</v>
      </c>
      <c r="T37" s="100" t="n">
        <v>19000000000</v>
      </c>
      <c r="U37" s="100" t="n">
        <v>37000000000</v>
      </c>
      <c r="V37" s="100" t="n">
        <v>22000000000</v>
      </c>
      <c r="W37" s="100" t="n">
        <v>22000000000</v>
      </c>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6.5" hidden="false" customHeight="false" outlineLevel="0" collapsed="false">
      <c r="A38" s="339" t="s">
        <v>1136</v>
      </c>
      <c r="B38" s="107" t="s">
        <v>1522</v>
      </c>
      <c r="C38" s="20" t="s">
        <v>72</v>
      </c>
      <c r="D38" s="23" t="n">
        <v>103300000000</v>
      </c>
      <c r="E38" s="23" t="n">
        <v>110500000000</v>
      </c>
      <c r="F38" s="23" t="n">
        <v>140300000000</v>
      </c>
      <c r="G38" s="23" t="n">
        <v>198600000000</v>
      </c>
      <c r="H38" s="23" t="n">
        <v>182100000000</v>
      </c>
      <c r="I38" s="23" t="n">
        <v>217700000000</v>
      </c>
      <c r="J38" s="23" t="n">
        <v>198900000000</v>
      </c>
      <c r="K38" s="23" t="n">
        <v>245100000000</v>
      </c>
      <c r="L38" s="23" t="n">
        <v>295600000000</v>
      </c>
      <c r="M38" s="23" t="n">
        <v>353000000000</v>
      </c>
      <c r="N38" s="23" t="n">
        <v>522000000000</v>
      </c>
      <c r="O38" s="23" t="n">
        <v>548000000000</v>
      </c>
      <c r="P38" s="100" t="n">
        <v>787000000000</v>
      </c>
      <c r="Q38" s="100" t="n">
        <v>641000000000</v>
      </c>
      <c r="R38" s="100" t="n">
        <v>664000000000</v>
      </c>
      <c r="S38" s="100" t="n">
        <v>462000000000</v>
      </c>
      <c r="T38" s="100" t="n">
        <v>533000000000</v>
      </c>
      <c r="U38" s="100" t="n">
        <v>530000000000</v>
      </c>
      <c r="V38" s="100" t="n">
        <v>663000000000</v>
      </c>
      <c r="W38" s="100" t="n">
        <v>883000000000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26" t="s">
        <v>229</v>
      </c>
      <c r="B39" s="134" t="s">
        <v>1414</v>
      </c>
      <c r="C39" s="20" t="s">
        <v>91</v>
      </c>
      <c r="D39" s="23" t="n">
        <v>10700000000</v>
      </c>
      <c r="E39" s="23" t="n">
        <v>11400000000</v>
      </c>
      <c r="F39" s="23" t="n">
        <v>16900000000</v>
      </c>
      <c r="G39" s="23" t="n">
        <v>28900000000</v>
      </c>
      <c r="H39" s="23" t="n">
        <v>48700000000</v>
      </c>
      <c r="I39" s="23" t="n">
        <v>68500000000</v>
      </c>
      <c r="J39" s="23" t="n">
        <v>88500000000</v>
      </c>
      <c r="K39" s="23" t="n">
        <v>154900000000</v>
      </c>
      <c r="L39" s="23" t="n">
        <v>220100000000</v>
      </c>
      <c r="M39" s="23" t="n">
        <v>242000000000</v>
      </c>
      <c r="N39" s="23" t="n">
        <v>392000000000</v>
      </c>
      <c r="O39" s="23" t="n">
        <v>416000000000</v>
      </c>
      <c r="P39" s="100" t="n">
        <v>543000000000</v>
      </c>
      <c r="Q39" s="100" t="n">
        <v>491000000000</v>
      </c>
      <c r="R39" s="100" t="n">
        <v>510000000000</v>
      </c>
      <c r="S39" s="100" t="n">
        <v>255000000000</v>
      </c>
      <c r="T39" s="100" t="n">
        <v>313000000000</v>
      </c>
      <c r="U39" s="100" t="n">
        <v>249000000000</v>
      </c>
      <c r="V39" s="100" t="n">
        <v>337000000000</v>
      </c>
      <c r="W39" s="100" t="n">
        <v>531000000000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 hidden="false" customHeight="false" outlineLevel="0" collapsed="false">
      <c r="A40" s="26" t="s">
        <v>367</v>
      </c>
      <c r="B40" s="134" t="s">
        <v>1413</v>
      </c>
      <c r="C40" s="20" t="s">
        <v>91</v>
      </c>
      <c r="D40" s="23" t="n">
        <v>92600000000</v>
      </c>
      <c r="E40" s="23" t="n">
        <v>99100000000</v>
      </c>
      <c r="F40" s="23" t="n">
        <v>123500000000</v>
      </c>
      <c r="G40" s="23" t="n">
        <v>169700000000</v>
      </c>
      <c r="H40" s="23" t="n">
        <v>133400000000</v>
      </c>
      <c r="I40" s="23" t="n">
        <v>149100000000</v>
      </c>
      <c r="J40" s="23" t="n">
        <v>110400000000</v>
      </c>
      <c r="K40" s="23" t="n">
        <v>90200000000</v>
      </c>
      <c r="L40" s="23" t="n">
        <v>75400000000</v>
      </c>
      <c r="M40" s="23" t="n">
        <v>111000000000</v>
      </c>
      <c r="N40" s="23" t="n">
        <v>130000000000</v>
      </c>
      <c r="O40" s="23" t="n">
        <v>132000000000</v>
      </c>
      <c r="P40" s="100" t="n">
        <v>243000000000</v>
      </c>
      <c r="Q40" s="100" t="n">
        <v>149000000000</v>
      </c>
      <c r="R40" s="100" t="n">
        <v>154000000000</v>
      </c>
      <c r="S40" s="100" t="n">
        <v>207000000000</v>
      </c>
      <c r="T40" s="100" t="n">
        <v>220000000000</v>
      </c>
      <c r="U40" s="100" t="n">
        <v>281000000000</v>
      </c>
      <c r="V40" s="100" t="n">
        <v>326000000000</v>
      </c>
      <c r="W40" s="100" t="n">
        <v>352000000000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 hidden="false" customHeight="false" outlineLevel="0" collapsed="false">
      <c r="B41" s="107" t="s">
        <v>1523</v>
      </c>
      <c r="C41" s="19"/>
      <c r="D41" s="28"/>
      <c r="E41" s="28"/>
      <c r="F41" s="28"/>
      <c r="G41" s="28"/>
      <c r="H41" s="28"/>
      <c r="I41" s="28"/>
      <c r="J41" s="28"/>
      <c r="K41" s="28"/>
      <c r="L41" s="28"/>
      <c r="M41" s="23" t="n">
        <v>-332000000000</v>
      </c>
      <c r="N41" s="23" t="n">
        <v>-220000000000</v>
      </c>
      <c r="O41" s="23" t="n">
        <v>137000000000</v>
      </c>
      <c r="P41" s="100" t="n">
        <v>30000000000</v>
      </c>
      <c r="Q41" s="100" t="n">
        <v>-169000000000</v>
      </c>
      <c r="R41" s="100" t="n">
        <v>-323000000000</v>
      </c>
      <c r="S41" s="100" t="n">
        <v>-302000000000</v>
      </c>
      <c r="T41" s="100" t="n">
        <v>-344000000000</v>
      </c>
      <c r="U41" s="100" t="n">
        <v>-176000000000</v>
      </c>
      <c r="V41" s="100" t="n">
        <v>-75000000000</v>
      </c>
      <c r="W41" s="100" t="n">
        <v>8000000000</v>
      </c>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5" hidden="false" customHeight="false" outlineLevel="0" collapsed="false">
      <c r="B42" s="107" t="s">
        <v>1524</v>
      </c>
      <c r="C42" s="19"/>
      <c r="D42" s="23" t="n">
        <v>-20100000000</v>
      </c>
      <c r="E42" s="23" t="n">
        <v>-20500000000</v>
      </c>
      <c r="F42" s="23" t="n">
        <v>-32500000000</v>
      </c>
      <c r="G42" s="23" t="n">
        <v>-44200000000</v>
      </c>
      <c r="H42" s="23" t="n">
        <v>-53000000000</v>
      </c>
      <c r="I42" s="23" t="n">
        <v>-86200000000</v>
      </c>
      <c r="J42" s="23" t="n">
        <v>-262600000000</v>
      </c>
      <c r="K42" s="23" t="n">
        <v>-404400000000</v>
      </c>
      <c r="L42" s="23" t="n">
        <v>-582000000000</v>
      </c>
      <c r="M42" s="23" t="n">
        <v>-601000000000</v>
      </c>
      <c r="N42" s="23" t="n">
        <v>-805000000000</v>
      </c>
      <c r="O42" s="23" t="n">
        <v>-804000000000</v>
      </c>
      <c r="P42" s="100" t="n">
        <v>-886000000000</v>
      </c>
      <c r="Q42" s="100" t="n">
        <v>-848000000000</v>
      </c>
      <c r="R42" s="100" t="n">
        <v>-838000000000</v>
      </c>
      <c r="S42" s="100" t="n">
        <v>-511000000000</v>
      </c>
      <c r="T42" s="100" t="n">
        <v>-553000000000</v>
      </c>
      <c r="U42" s="100" t="n">
        <v>-410000000000</v>
      </c>
      <c r="V42" s="100" t="n">
        <v>-493000000000</v>
      </c>
      <c r="W42" s="100" t="n">
        <v>-667000000000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 hidden="false" customHeight="false" outlineLevel="0" collapsed="false">
      <c r="B43" s="19" t="s">
        <v>1525</v>
      </c>
      <c r="C43" s="19"/>
      <c r="D43" s="23" t="n">
        <v>-123000000000</v>
      </c>
      <c r="E43" s="23" t="n">
        <v>-128600000000</v>
      </c>
      <c r="F43" s="23" t="n">
        <v>-167900000000</v>
      </c>
      <c r="G43" s="23" t="n">
        <v>-223400000000</v>
      </c>
      <c r="H43" s="23" t="n">
        <v>-138800000000</v>
      </c>
      <c r="I43" s="23" t="n">
        <v>-115300000000</v>
      </c>
      <c r="J43" s="23" t="n">
        <v>15800000000</v>
      </c>
      <c r="K43" s="23" t="n">
        <v>55500000000</v>
      </c>
      <c r="L43" s="23" t="n">
        <v>111700000000</v>
      </c>
      <c r="M43" s="23"/>
      <c r="N43" s="23"/>
      <c r="O43" s="23"/>
      <c r="P43" s="23"/>
      <c r="Q43" s="23"/>
      <c r="R43" s="23"/>
      <c r="S43" s="23"/>
      <c r="T43" s="23"/>
      <c r="U43" s="23"/>
      <c r="V43" s="23" t="n">
        <v>0</v>
      </c>
      <c r="W43" s="46"/>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 hidden="false" customHeight="false" outlineLevel="0" collapsed="false">
      <c r="B44" s="107" t="s">
        <v>1526</v>
      </c>
      <c r="C44" s="19"/>
      <c r="D44" s="23" t="n">
        <v>-2600000000</v>
      </c>
      <c r="E44" s="23" t="n">
        <v>9300000000</v>
      </c>
      <c r="F44" s="23" t="n">
        <v>-6500000000</v>
      </c>
      <c r="G44" s="23" t="n">
        <v>3600000000</v>
      </c>
      <c r="H44" s="23" t="n">
        <v>21600000000</v>
      </c>
      <c r="I44" s="23" t="n">
        <v>4200000000</v>
      </c>
      <c r="J44" s="22"/>
      <c r="K44" s="23" t="n">
        <v>-18300000000</v>
      </c>
      <c r="L44" s="23" t="n">
        <v>-3400000000</v>
      </c>
      <c r="M44" s="23" t="n">
        <v>-83000000000</v>
      </c>
      <c r="N44" s="23" t="n">
        <v>-159000000000</v>
      </c>
      <c r="O44" s="23" t="n">
        <v>-166000000000</v>
      </c>
      <c r="P44" s="100" t="n">
        <v>-109000000000</v>
      </c>
      <c r="Q44" s="100" t="n">
        <v>-231000000000</v>
      </c>
      <c r="R44" s="100" t="n">
        <v>-135000000000</v>
      </c>
      <c r="S44" s="100" t="n">
        <v>-181000000000</v>
      </c>
      <c r="T44" s="100" t="n">
        <v>-105000000000</v>
      </c>
      <c r="U44" s="100" t="n">
        <v>-105000000000</v>
      </c>
      <c r="V44" s="100" t="n">
        <v>-119000000000</v>
      </c>
      <c r="W44" s="100" t="n">
        <v>-87000000000</v>
      </c>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5" hidden="false" customHeight="false" outlineLevel="0" collapsed="false">
      <c r="B45" s="107" t="s">
        <v>1527</v>
      </c>
      <c r="C45" s="19"/>
      <c r="D45" s="23" t="n">
        <v>1200000000</v>
      </c>
      <c r="E45" s="23" t="n">
        <v>-900000000</v>
      </c>
      <c r="F45" s="23" t="n">
        <v>400000000</v>
      </c>
      <c r="G45" s="23" t="n">
        <v>-500000000</v>
      </c>
      <c r="H45" s="23" t="n">
        <v>1000000000</v>
      </c>
      <c r="I45" s="23" t="n">
        <v>-600000000</v>
      </c>
      <c r="J45" s="22"/>
      <c r="K45" s="22"/>
      <c r="L45" s="22"/>
      <c r="M45" s="22"/>
      <c r="N45" s="22"/>
      <c r="O45" s="22"/>
      <c r="P45" s="22"/>
      <c r="Q45" s="22"/>
      <c r="R45" s="22"/>
      <c r="S45" s="22"/>
      <c r="T45" s="22"/>
      <c r="U45" s="22"/>
      <c r="V45" s="22"/>
      <c r="W45" s="46"/>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 hidden="false" customHeight="false" outlineLevel="0" collapsed="false">
      <c r="B46" s="107" t="s">
        <v>1528</v>
      </c>
      <c r="C46" s="19"/>
      <c r="D46" s="23" t="n">
        <v>-3700000000</v>
      </c>
      <c r="E46" s="23" t="n">
        <v>10200000000</v>
      </c>
      <c r="F46" s="23" t="n">
        <v>-6900000000</v>
      </c>
      <c r="G46" s="23" t="n">
        <v>4100000000</v>
      </c>
      <c r="H46" s="23" t="n">
        <v>20600000000</v>
      </c>
      <c r="I46" s="23" t="n">
        <v>4800000000</v>
      </c>
      <c r="J46" s="22"/>
      <c r="K46" s="22"/>
      <c r="L46" s="22"/>
      <c r="M46" s="22"/>
      <c r="N46" s="22"/>
      <c r="O46" s="22"/>
      <c r="P46" s="22"/>
      <c r="Q46" s="22"/>
      <c r="R46" s="22"/>
      <c r="S46" s="22"/>
      <c r="T46" s="22"/>
      <c r="U46" s="22"/>
      <c r="V46" s="22"/>
      <c r="W46" s="46"/>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 hidden="false" customHeight="false" outlineLevel="0" collapsed="false">
      <c r="B47" s="107" t="s">
        <v>855</v>
      </c>
      <c r="C47" s="107"/>
      <c r="D47" s="23"/>
      <c r="E47" s="23"/>
      <c r="F47" s="23"/>
      <c r="G47" s="23"/>
      <c r="H47" s="23"/>
      <c r="I47" s="23"/>
      <c r="J47" s="23" t="n">
        <v>-6000000000</v>
      </c>
      <c r="K47" s="23" t="n">
        <v>0</v>
      </c>
      <c r="L47" s="23" t="n">
        <v>44000000000</v>
      </c>
      <c r="M47" s="23" t="n">
        <v>85000000000</v>
      </c>
      <c r="N47" s="23" t="n">
        <v>142000000000</v>
      </c>
      <c r="O47" s="23" t="n">
        <v>50000000000</v>
      </c>
      <c r="P47" s="100" t="n">
        <v>117000000000</v>
      </c>
      <c r="Q47" s="100" t="n">
        <v>91000000000</v>
      </c>
      <c r="R47" s="100" t="n">
        <v>181000000000</v>
      </c>
      <c r="S47" s="100" t="n">
        <v>105000000000</v>
      </c>
      <c r="T47" s="100" t="n">
        <v>105000000000</v>
      </c>
      <c r="U47" s="100" t="n">
        <v>119000000000</v>
      </c>
      <c r="V47" s="100" t="n">
        <v>87000000000</v>
      </c>
      <c r="W47" s="100" t="n">
        <v>115000000000</v>
      </c>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5" hidden="false" customHeight="false" outlineLevel="0" collapsed="false">
      <c r="B48" s="107" t="s">
        <v>1474</v>
      </c>
      <c r="C48" s="19"/>
      <c r="D48" s="23" t="n">
        <v>0</v>
      </c>
      <c r="E48" s="23" t="n">
        <v>-2100000000</v>
      </c>
      <c r="F48" s="23" t="n">
        <v>800000000</v>
      </c>
      <c r="G48" s="23" t="n">
        <v>0</v>
      </c>
      <c r="H48" s="23" t="n">
        <v>-3700000000</v>
      </c>
      <c r="I48" s="23" t="n">
        <v>-22900000000</v>
      </c>
      <c r="J48" s="23" t="n">
        <v>-37900000000</v>
      </c>
      <c r="K48" s="23" t="n">
        <v>5100000000</v>
      </c>
      <c r="L48" s="23" t="n">
        <v>0</v>
      </c>
      <c r="M48" s="23" t="n">
        <v>2000000000</v>
      </c>
      <c r="N48" s="23" t="n">
        <v>66000000000</v>
      </c>
      <c r="O48" s="23" t="n">
        <v>3000000000</v>
      </c>
      <c r="P48" s="100" t="n">
        <v>57000000000</v>
      </c>
      <c r="Q48" s="100" t="n">
        <v>0</v>
      </c>
      <c r="R48" s="100" t="n">
        <v>-29000000000</v>
      </c>
      <c r="S48" s="101"/>
      <c r="T48" s="101"/>
      <c r="U48" s="101"/>
      <c r="V48" s="101"/>
      <c r="W48" s="101"/>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5" hidden="false" customHeight="false" outlineLevel="0" collapsed="false">
      <c r="B49" s="19" t="s">
        <v>1529</v>
      </c>
      <c r="C49" s="19"/>
      <c r="D49" s="23" t="n">
        <v>-123800000000</v>
      </c>
      <c r="E49" s="23" t="n">
        <v>-121400000000</v>
      </c>
      <c r="F49" s="23" t="n">
        <v>-173600000000</v>
      </c>
      <c r="G49" s="23" t="n">
        <v>-219800000000</v>
      </c>
      <c r="H49" s="23" t="n">
        <v>-120900000000</v>
      </c>
      <c r="I49" s="23" t="n">
        <v>-134000000000</v>
      </c>
      <c r="J49" s="23" t="n">
        <v>-28100000000</v>
      </c>
      <c r="K49" s="23" t="n">
        <v>42300000000</v>
      </c>
      <c r="L49" s="23" t="n">
        <v>152300000000</v>
      </c>
      <c r="M49" s="23" t="n">
        <v>0</v>
      </c>
      <c r="N49" s="23" t="n">
        <v>0</v>
      </c>
      <c r="O49" s="23" t="n">
        <v>0</v>
      </c>
      <c r="P49" s="23" t="n">
        <v>0</v>
      </c>
      <c r="Q49" s="23" t="n">
        <v>0</v>
      </c>
      <c r="R49" s="23" t="n">
        <v>0</v>
      </c>
      <c r="S49" s="23" t="n">
        <v>0</v>
      </c>
      <c r="T49" s="23" t="n">
        <v>0</v>
      </c>
      <c r="U49" s="23" t="n">
        <v>0</v>
      </c>
      <c r="V49" s="23" t="n">
        <v>0</v>
      </c>
      <c r="W49" s="46" t="n">
        <v>0</v>
      </c>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5" hidden="false" customHeight="false" outlineLevel="0" collapsed="false">
      <c r="B50" s="107" t="s">
        <v>1530</v>
      </c>
      <c r="C50" s="19"/>
      <c r="D50" s="28"/>
      <c r="E50" s="28"/>
      <c r="F50" s="28"/>
      <c r="G50" s="28"/>
      <c r="H50" s="28"/>
      <c r="I50" s="28"/>
      <c r="J50" s="22"/>
      <c r="K50" s="22"/>
      <c r="L50" s="22"/>
      <c r="M50" s="23" t="n">
        <v>-329000000000</v>
      </c>
      <c r="N50" s="23" t="n">
        <v>-170000000000</v>
      </c>
      <c r="O50" s="23" t="n">
        <v>25000000000</v>
      </c>
      <c r="P50" s="100" t="n">
        <v>94000000000</v>
      </c>
      <c r="Q50" s="100" t="n">
        <v>-330000000000</v>
      </c>
      <c r="R50" s="100" t="n">
        <v>-306000000000</v>
      </c>
      <c r="S50" s="100" t="n">
        <v>-378000000000</v>
      </c>
      <c r="T50" s="100" t="n">
        <v>-344000000000</v>
      </c>
      <c r="U50" s="100" t="n">
        <v>-162000000000</v>
      </c>
      <c r="V50" s="100" t="n">
        <v>-106000000000</v>
      </c>
      <c r="W50" s="100" t="n">
        <v>36000000000</v>
      </c>
      <c r="Y50" s="6"/>
      <c r="Z50" s="6"/>
      <c r="AA50" s="6"/>
      <c r="AB50" s="6"/>
      <c r="AC50" s="6"/>
      <c r="AD50" s="6"/>
      <c r="AE50" s="6"/>
      <c r="AF50" s="6"/>
      <c r="AG50" s="6"/>
      <c r="AH50" s="6"/>
      <c r="AI50" s="6"/>
      <c r="AJ50" s="6"/>
      <c r="AK50" s="6"/>
      <c r="AL50" s="6"/>
      <c r="AM50" s="6"/>
      <c r="AN50" s="6"/>
      <c r="AO50" s="6"/>
      <c r="AP50" s="6"/>
      <c r="AQ50" s="6"/>
      <c r="AR50" s="6"/>
      <c r="AS50" s="6"/>
      <c r="AT50" s="6"/>
      <c r="AU50" s="6"/>
      <c r="AV50" s="6"/>
    </row>
    <row r="51" s="17" customFormat="true" ht="15" hidden="false" customHeight="false" outlineLevel="0" collapsed="false">
      <c r="A51" s="32" t="s">
        <v>110</v>
      </c>
      <c r="B51" s="32" t="s">
        <v>110</v>
      </c>
      <c r="C51" s="32" t="s">
        <v>34</v>
      </c>
      <c r="D51" s="330" t="n">
        <f aca="false">D52-D64+D63</f>
        <v>68600000000</v>
      </c>
      <c r="E51" s="330" t="n">
        <f aca="false">E52-E64+E63</f>
        <v>57600000000</v>
      </c>
      <c r="F51" s="365" t="n">
        <f aca="false">F53+F63</f>
        <v>88900000000</v>
      </c>
      <c r="G51" s="330" t="n">
        <f aca="false">G52-G64+G63</f>
        <v>97100000000</v>
      </c>
      <c r="H51" s="330" t="n">
        <f aca="false">H52-H64+H63</f>
        <v>51500000000</v>
      </c>
      <c r="I51" s="330" t="n">
        <f aca="false">I52-I64+I63</f>
        <v>29800000000</v>
      </c>
      <c r="J51" s="330" t="n">
        <f aca="false">J52-J64+J63</f>
        <v>-34500000000</v>
      </c>
      <c r="K51" s="330" t="n">
        <f aca="false">K52-K64+K63</f>
        <v>-91700000000</v>
      </c>
      <c r="L51" s="330" t="n">
        <f aca="false">L52-L64+L63</f>
        <v>-208700000000</v>
      </c>
      <c r="M51" s="330" t="n">
        <f aca="false">M52-M64+M63</f>
        <v>358000000000</v>
      </c>
      <c r="N51" s="330" t="n">
        <f aca="false">N52-N64+N63</f>
        <v>215000000000</v>
      </c>
      <c r="O51" s="330" t="n">
        <f aca="false">O52-O64+O63</f>
        <v>-25000000000</v>
      </c>
      <c r="P51" s="330" t="n">
        <f aca="false">P53+P63</f>
        <v>-94000000000</v>
      </c>
      <c r="Q51" s="330" t="n">
        <f aca="false">Q53+Q63</f>
        <v>331000000000</v>
      </c>
      <c r="R51" s="330" t="n">
        <f aca="false">R53+R63</f>
        <v>306000000000</v>
      </c>
      <c r="S51" s="330" t="n">
        <f aca="false">S53+S63</f>
        <v>378000000000</v>
      </c>
      <c r="T51" s="330" t="n">
        <f aca="false">T53+T63</f>
        <v>344000000000</v>
      </c>
      <c r="U51" s="330" t="n">
        <f aca="false">U53+U63</f>
        <v>105000000000</v>
      </c>
      <c r="V51" s="330" t="n">
        <f aca="false">V53+V63</f>
        <v>87000000000</v>
      </c>
      <c r="W51" s="330" t="n">
        <f aca="false">W53+W63</f>
        <v>-35000000000</v>
      </c>
      <c r="Y51" s="6"/>
      <c r="Z51" s="6"/>
      <c r="AA51" s="6"/>
      <c r="AB51" s="6"/>
      <c r="AC51" s="6"/>
      <c r="AD51" s="6"/>
      <c r="AE51" s="6"/>
      <c r="AF51" s="6"/>
      <c r="AG51" s="6"/>
      <c r="AH51" s="6"/>
      <c r="AI51" s="6"/>
      <c r="AJ51" s="6"/>
      <c r="AK51" s="6"/>
      <c r="AL51" s="6"/>
      <c r="AM51" s="6"/>
      <c r="AN51" s="6"/>
      <c r="AO51" s="6"/>
      <c r="AP51" s="6"/>
      <c r="AQ51" s="6"/>
      <c r="AR51" s="6"/>
      <c r="AS51" s="6"/>
      <c r="AT51" s="6"/>
      <c r="AU51" s="6"/>
      <c r="AV51" s="6"/>
    </row>
    <row r="52" s="38" customFormat="true" ht="15" hidden="false" customHeight="false" outlineLevel="0" collapsed="false">
      <c r="B52" s="107" t="s">
        <v>110</v>
      </c>
      <c r="C52" s="107"/>
      <c r="D52" s="23" t="n">
        <v>123800000000</v>
      </c>
      <c r="E52" s="23" t="n">
        <v>121400000000</v>
      </c>
      <c r="F52" s="23" t="n">
        <v>173600000000</v>
      </c>
      <c r="G52" s="23" t="n">
        <v>219800000000</v>
      </c>
      <c r="H52" s="23" t="n">
        <v>120900000000</v>
      </c>
      <c r="I52" s="23" t="n">
        <v>134000000000</v>
      </c>
      <c r="J52" s="23" t="n">
        <v>28100000000</v>
      </c>
      <c r="K52" s="23" t="n">
        <v>-42300000000</v>
      </c>
      <c r="L52" s="23" t="n">
        <v>-152300000000</v>
      </c>
      <c r="M52" s="23" t="n">
        <v>329000000000</v>
      </c>
      <c r="N52" s="23" t="n">
        <v>170000000000</v>
      </c>
      <c r="O52" s="23" t="n">
        <v>-25000000000</v>
      </c>
      <c r="P52" s="100" t="n">
        <v>-94000000000</v>
      </c>
      <c r="Q52" s="100" t="n">
        <v>330000000000</v>
      </c>
      <c r="R52" s="100" t="n">
        <v>306000000000</v>
      </c>
      <c r="S52" s="100" t="n">
        <v>378000000000</v>
      </c>
      <c r="T52" s="100" t="n">
        <v>344000000000</v>
      </c>
      <c r="U52" s="100" t="n">
        <v>105000000000</v>
      </c>
      <c r="V52" s="100" t="n">
        <v>86000000000</v>
      </c>
      <c r="W52" s="100" t="n">
        <v>-36000000000</v>
      </c>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5" hidden="false" customHeight="false" outlineLevel="0" collapsed="false">
      <c r="A53" s="18" t="s">
        <v>115</v>
      </c>
      <c r="B53" s="107" t="s">
        <v>557</v>
      </c>
      <c r="C53" s="20" t="s">
        <v>114</v>
      </c>
      <c r="D53" s="23" t="n">
        <v>35900000000</v>
      </c>
      <c r="E53" s="23" t="n">
        <v>6500000000</v>
      </c>
      <c r="F53" s="348" t="n">
        <f aca="false">F54+F61+F62</f>
        <v>2000000000</v>
      </c>
      <c r="G53" s="23" t="n">
        <v>20500000000</v>
      </c>
      <c r="H53" s="23" t="n">
        <v>-16600000000</v>
      </c>
      <c r="I53" s="23" t="n">
        <v>-23500000000</v>
      </c>
      <c r="J53" s="23" t="n">
        <v>-63500000000</v>
      </c>
      <c r="K53" s="23" t="n">
        <v>-113000000000</v>
      </c>
      <c r="L53" s="23" t="n">
        <v>-177000000000</v>
      </c>
      <c r="M53" s="23" t="n">
        <v>327000000000</v>
      </c>
      <c r="N53" s="23" t="n">
        <v>58000000000</v>
      </c>
      <c r="O53" s="23" t="n">
        <v>-22000000000</v>
      </c>
      <c r="P53" s="100" t="n">
        <v>-137000000000</v>
      </c>
      <c r="Q53" s="100" t="n">
        <v>101000000000</v>
      </c>
      <c r="R53" s="100" t="n">
        <v>430000000000</v>
      </c>
      <c r="S53" s="100" t="n">
        <v>399000000000</v>
      </c>
      <c r="T53" s="100" t="n">
        <v>357000000000</v>
      </c>
      <c r="U53" s="100" t="n">
        <v>47000000000</v>
      </c>
      <c r="V53" s="100" t="n">
        <v>-6000000000</v>
      </c>
      <c r="W53" s="100" t="n">
        <v>-54000000000</v>
      </c>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5" hidden="false" customHeight="false" outlineLevel="0" collapsed="false">
      <c r="A54" s="26" t="s">
        <v>117</v>
      </c>
      <c r="B54" s="134" t="s">
        <v>401</v>
      </c>
      <c r="C54" s="19" t="s">
        <v>119</v>
      </c>
      <c r="D54" s="366" t="n">
        <f aca="false">D55+D60</f>
        <v>19300000000</v>
      </c>
      <c r="E54" s="366" t="n">
        <f aca="false">E55+E60</f>
        <v>9800000000</v>
      </c>
      <c r="F54" s="366" t="n">
        <f aca="false">F55+F60</f>
        <v>7700000000</v>
      </c>
      <c r="G54" s="366" t="n">
        <f aca="false">G55+G60</f>
        <v>13600000000</v>
      </c>
      <c r="H54" s="366" t="n">
        <f aca="false">H55+H60</f>
        <v>-13900000000</v>
      </c>
      <c r="I54" s="366" t="n">
        <f aca="false">I55+I60</f>
        <v>-4000000000</v>
      </c>
      <c r="J54" s="366" t="n">
        <f aca="false">J55+J60</f>
        <v>-63300000000</v>
      </c>
      <c r="K54" s="366" t="n">
        <f aca="false">K55+K60</f>
        <v>-94700000000</v>
      </c>
      <c r="L54" s="366" t="n">
        <f aca="false">L55+L60</f>
        <v>-151400000000</v>
      </c>
      <c r="M54" s="23" t="n">
        <v>328000000000</v>
      </c>
      <c r="N54" s="23" t="n">
        <v>48000000000</v>
      </c>
      <c r="O54" s="23" t="n">
        <v>-110000000000</v>
      </c>
      <c r="P54" s="100" t="n">
        <v>-115000000000</v>
      </c>
      <c r="Q54" s="100" t="n">
        <v>55000000000</v>
      </c>
      <c r="R54" s="100" t="n">
        <v>185000000000</v>
      </c>
      <c r="S54" s="100" t="n">
        <v>279000000000</v>
      </c>
      <c r="T54" s="100" t="n">
        <v>42000000000</v>
      </c>
      <c r="U54" s="100" t="n">
        <v>28000000000</v>
      </c>
      <c r="V54" s="100" t="n">
        <v>-16000000000</v>
      </c>
      <c r="W54" s="100" t="n">
        <v>-62000000000</v>
      </c>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5" hidden="false" customHeight="false" outlineLevel="0" collapsed="false">
      <c r="B55" s="106" t="s">
        <v>1531</v>
      </c>
      <c r="C55" s="19"/>
      <c r="D55" s="23" t="n">
        <v>12000000000</v>
      </c>
      <c r="E55" s="23" t="n">
        <v>7300000000</v>
      </c>
      <c r="F55" s="23" t="n">
        <v>7700000000</v>
      </c>
      <c r="G55" s="23" t="n">
        <v>8900000000</v>
      </c>
      <c r="H55" s="23" t="n">
        <v>-12500000000</v>
      </c>
      <c r="I55" s="23" t="n">
        <v>2700000000</v>
      </c>
      <c r="J55" s="23" t="n">
        <v>-62700000000</v>
      </c>
      <c r="K55" s="23" t="n">
        <v>-98800000000</v>
      </c>
      <c r="L55" s="23" t="n">
        <v>-146200000000</v>
      </c>
      <c r="M55" s="23" t="n">
        <v>327000000000</v>
      </c>
      <c r="N55" s="23" t="n">
        <v>48000000000</v>
      </c>
      <c r="O55" s="23" t="n">
        <v>-106000000000</v>
      </c>
      <c r="P55" s="100" t="n">
        <v>-91000000000</v>
      </c>
      <c r="Q55" s="100" t="n">
        <v>59000000000</v>
      </c>
      <c r="R55" s="100" t="n">
        <v>109000000000</v>
      </c>
      <c r="S55" s="100" t="n">
        <v>219000000000</v>
      </c>
      <c r="T55" s="100" t="n">
        <v>26000000000</v>
      </c>
      <c r="U55" s="100" t="n">
        <v>18000000000</v>
      </c>
      <c r="V55" s="100" t="n">
        <v>-16000000000</v>
      </c>
      <c r="W55" s="100" t="n">
        <v>-62000000000</v>
      </c>
      <c r="Y55" s="6"/>
      <c r="Z55" s="6"/>
      <c r="AA55" s="6"/>
      <c r="AB55" s="6"/>
      <c r="AC55" s="6"/>
      <c r="AD55" s="6"/>
      <c r="AE55" s="6"/>
      <c r="AF55" s="6"/>
      <c r="AG55" s="6"/>
      <c r="AH55" s="6"/>
      <c r="AI55" s="6"/>
      <c r="AJ55" s="6"/>
      <c r="AK55" s="6"/>
      <c r="AL55" s="6"/>
      <c r="AM55" s="6"/>
      <c r="AN55" s="6"/>
      <c r="AO55" s="6"/>
      <c r="AP55" s="6"/>
      <c r="AQ55" s="6"/>
      <c r="AR55" s="6"/>
      <c r="AS55" s="6"/>
      <c r="AT55" s="6"/>
      <c r="AU55" s="6"/>
      <c r="AV55" s="6"/>
    </row>
    <row r="56" customFormat="false" ht="15" hidden="false" customHeight="false" outlineLevel="0" collapsed="false">
      <c r="B56" s="45" t="s">
        <v>1532</v>
      </c>
      <c r="C56" s="19"/>
      <c r="D56" s="23" t="n">
        <v>0</v>
      </c>
      <c r="E56" s="23" t="n">
        <v>0</v>
      </c>
      <c r="F56" s="23" t="n">
        <v>0</v>
      </c>
      <c r="G56" s="23" t="n">
        <v>0</v>
      </c>
      <c r="H56" s="23" t="n">
        <v>-12900000000</v>
      </c>
      <c r="I56" s="23" t="n">
        <v>-9700000000</v>
      </c>
      <c r="J56" s="23"/>
      <c r="K56" s="23"/>
      <c r="L56" s="23"/>
      <c r="M56" s="23"/>
      <c r="N56" s="23"/>
      <c r="O56" s="23"/>
      <c r="P56" s="23"/>
      <c r="Q56" s="23"/>
      <c r="R56" s="23"/>
      <c r="S56" s="23"/>
      <c r="T56" s="23"/>
      <c r="U56" s="23"/>
      <c r="V56" s="23"/>
      <c r="W56" s="46"/>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5" hidden="false" customHeight="false" outlineLevel="0" collapsed="false">
      <c r="B57" s="106" t="s">
        <v>1260</v>
      </c>
      <c r="C57" s="107"/>
      <c r="D57" s="28"/>
      <c r="E57" s="28"/>
      <c r="F57" s="28"/>
      <c r="G57" s="28"/>
      <c r="H57" s="28"/>
      <c r="I57" s="28"/>
      <c r="J57" s="22"/>
      <c r="K57" s="23" t="n">
        <v>-75400000000</v>
      </c>
      <c r="L57" s="23" t="n">
        <v>-129100000000</v>
      </c>
      <c r="M57" s="23" t="n">
        <v>211000000000</v>
      </c>
      <c r="N57" s="23" t="n">
        <v>-23000000000</v>
      </c>
      <c r="O57" s="23" t="n">
        <v>-100000000000</v>
      </c>
      <c r="P57" s="100" t="n">
        <v>-68000000000</v>
      </c>
      <c r="Q57" s="100" t="n">
        <v>60000000000</v>
      </c>
      <c r="R57" s="100" t="n">
        <v>104000000000</v>
      </c>
      <c r="S57" s="100" t="n">
        <v>-47000000000</v>
      </c>
      <c r="T57" s="100" t="n">
        <v>0</v>
      </c>
      <c r="U57" s="100" t="n">
        <v>0</v>
      </c>
      <c r="V57" s="100" t="n">
        <v>-16000000000</v>
      </c>
      <c r="W57" s="100" t="n">
        <v>-20000000000</v>
      </c>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5" hidden="false" customHeight="false" outlineLevel="0" collapsed="false">
      <c r="B58" s="106" t="s">
        <v>1533</v>
      </c>
      <c r="C58" s="19"/>
      <c r="D58" s="23" t="n">
        <v>0</v>
      </c>
      <c r="E58" s="23" t="n">
        <v>0</v>
      </c>
      <c r="F58" s="23" t="n">
        <v>600000000</v>
      </c>
      <c r="G58" s="23" t="n">
        <v>0</v>
      </c>
      <c r="H58" s="23" t="n">
        <v>11100000000</v>
      </c>
      <c r="I58" s="23" t="n">
        <v>15400000000</v>
      </c>
      <c r="J58" s="22"/>
      <c r="K58" s="23" t="n">
        <v>-17500000000</v>
      </c>
      <c r="L58" s="23" t="n">
        <v>0</v>
      </c>
      <c r="M58" s="23" t="n">
        <v>120000000000</v>
      </c>
      <c r="N58" s="23" t="n">
        <v>76000000000</v>
      </c>
      <c r="O58" s="23" t="n">
        <v>0</v>
      </c>
      <c r="P58" s="100" t="n">
        <v>-21000000000</v>
      </c>
      <c r="Q58" s="100" t="n">
        <v>0</v>
      </c>
      <c r="R58" s="100" t="n">
        <v>-4000000000</v>
      </c>
      <c r="S58" s="100" t="n">
        <v>233000000000</v>
      </c>
      <c r="T58" s="100" t="n">
        <v>0</v>
      </c>
      <c r="U58" s="100" t="n">
        <v>0</v>
      </c>
      <c r="V58" s="100" t="n">
        <v>0</v>
      </c>
      <c r="W58" s="100" t="n">
        <v>-42000000000</v>
      </c>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5" hidden="false" customHeight="false" outlineLevel="0" collapsed="false">
      <c r="B59" s="106" t="s">
        <v>1534</v>
      </c>
      <c r="C59" s="19"/>
      <c r="D59" s="23" t="n">
        <v>0</v>
      </c>
      <c r="E59" s="23" t="n">
        <v>0</v>
      </c>
      <c r="F59" s="23" t="n">
        <v>7000000000</v>
      </c>
      <c r="G59" s="23" t="n">
        <v>-6400000000</v>
      </c>
      <c r="H59" s="23" t="n">
        <v>-7100000000</v>
      </c>
      <c r="I59" s="23" t="n">
        <v>-3800000000</v>
      </c>
      <c r="J59" s="22"/>
      <c r="K59" s="23" t="n">
        <v>-5900000000</v>
      </c>
      <c r="L59" s="23" t="n">
        <v>-17100000000</v>
      </c>
      <c r="M59" s="23" t="n">
        <v>-4000000000</v>
      </c>
      <c r="N59" s="23" t="n">
        <v>-6000000000</v>
      </c>
      <c r="O59" s="23" t="n">
        <v>-5000000000</v>
      </c>
      <c r="P59" s="100" t="n">
        <v>-2000000000</v>
      </c>
      <c r="Q59" s="100" t="n">
        <v>-1000000000</v>
      </c>
      <c r="R59" s="100" t="n">
        <v>9000000000</v>
      </c>
      <c r="S59" s="100" t="n">
        <v>34000000000</v>
      </c>
      <c r="T59" s="100" t="n">
        <v>26000000000</v>
      </c>
      <c r="U59" s="100" t="n">
        <v>18000000000</v>
      </c>
      <c r="V59" s="100" t="n">
        <v>0</v>
      </c>
      <c r="W59" s="100" t="n">
        <v>0</v>
      </c>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5" hidden="false" customHeight="false" outlineLevel="0" collapsed="false">
      <c r="B60" s="106" t="s">
        <v>1487</v>
      </c>
      <c r="C60" s="19"/>
      <c r="D60" s="23" t="n">
        <v>7300000000</v>
      </c>
      <c r="E60" s="23" t="n">
        <v>2500000000</v>
      </c>
      <c r="F60" s="23" t="n">
        <v>0</v>
      </c>
      <c r="G60" s="23" t="n">
        <v>4700000000</v>
      </c>
      <c r="H60" s="23" t="n">
        <v>-1400000000</v>
      </c>
      <c r="I60" s="23" t="n">
        <v>-6700000000</v>
      </c>
      <c r="J60" s="23" t="n">
        <v>-600000000</v>
      </c>
      <c r="K60" s="23" t="n">
        <v>4100000000</v>
      </c>
      <c r="L60" s="23" t="n">
        <v>-5200000000</v>
      </c>
      <c r="M60" s="23" t="n">
        <v>0</v>
      </c>
      <c r="N60" s="23" t="n">
        <v>0</v>
      </c>
      <c r="O60" s="23" t="n">
        <v>-5000000000</v>
      </c>
      <c r="P60" s="100" t="n">
        <v>-24000000000</v>
      </c>
      <c r="Q60" s="100" t="n">
        <v>-3000000000</v>
      </c>
      <c r="R60" s="100" t="n">
        <v>76000000000</v>
      </c>
      <c r="S60" s="100" t="n">
        <v>60000000000</v>
      </c>
      <c r="T60" s="100" t="n">
        <v>16000000000</v>
      </c>
      <c r="U60" s="100" t="n">
        <v>10000000000</v>
      </c>
      <c r="V60" s="100" t="n">
        <v>0</v>
      </c>
      <c r="W60" s="100" t="n">
        <v>0</v>
      </c>
      <c r="Y60" s="6"/>
      <c r="Z60" s="6"/>
      <c r="AA60" s="6"/>
      <c r="AB60" s="6"/>
      <c r="AC60" s="6"/>
      <c r="AD60" s="6"/>
      <c r="AE60" s="6"/>
      <c r="AF60" s="6"/>
      <c r="AG60" s="6"/>
      <c r="AH60" s="6"/>
      <c r="AI60" s="6"/>
      <c r="AJ60" s="6"/>
      <c r="AK60" s="6"/>
      <c r="AL60" s="6"/>
      <c r="AM60" s="6"/>
      <c r="AN60" s="6"/>
      <c r="AO60" s="6"/>
      <c r="AP60" s="6"/>
      <c r="AQ60" s="6"/>
      <c r="AR60" s="6"/>
      <c r="AS60" s="6"/>
      <c r="AT60" s="6"/>
      <c r="AU60" s="6"/>
      <c r="AV60" s="6"/>
    </row>
    <row r="61" customFormat="false" ht="15" hidden="false" customHeight="false" outlineLevel="0" collapsed="false">
      <c r="A61" s="26" t="s">
        <v>404</v>
      </c>
      <c r="B61" s="134" t="s">
        <v>1535</v>
      </c>
      <c r="C61" s="19" t="s">
        <v>119</v>
      </c>
      <c r="D61" s="23" t="n">
        <v>3700000000</v>
      </c>
      <c r="E61" s="23" t="n">
        <v>-3300000000</v>
      </c>
      <c r="F61" s="23" t="n">
        <v>-6200000000</v>
      </c>
      <c r="G61" s="23" t="n">
        <v>-4900000000</v>
      </c>
      <c r="H61" s="23" t="n">
        <v>-2700000000</v>
      </c>
      <c r="I61" s="23" t="n">
        <v>-19500000000</v>
      </c>
      <c r="J61" s="23" t="n">
        <v>-200000000</v>
      </c>
      <c r="K61" s="23" t="n">
        <v>-18300000000</v>
      </c>
      <c r="L61" s="23" t="n">
        <v>-25500000000</v>
      </c>
      <c r="M61" s="23" t="n">
        <v>-1000000000</v>
      </c>
      <c r="N61" s="23" t="n">
        <v>0</v>
      </c>
      <c r="O61" s="23" t="n">
        <v>88000000000</v>
      </c>
      <c r="P61" s="100" t="n">
        <v>-25000000000</v>
      </c>
      <c r="Q61" s="100" t="n">
        <v>45000000000</v>
      </c>
      <c r="R61" s="100" t="n">
        <v>-32000000000</v>
      </c>
      <c r="S61" s="100" t="n">
        <v>80000000000</v>
      </c>
      <c r="T61" s="100" t="n">
        <v>15000000000</v>
      </c>
      <c r="U61" s="100" t="n">
        <v>19000000000</v>
      </c>
      <c r="V61" s="100" t="n">
        <v>9000000000</v>
      </c>
      <c r="W61" s="100" t="n">
        <v>7000000000</v>
      </c>
      <c r="Y61" s="6"/>
      <c r="Z61" s="6"/>
      <c r="AA61" s="6"/>
      <c r="AB61" s="6"/>
      <c r="AC61" s="6"/>
      <c r="AD61" s="6"/>
      <c r="AE61" s="6"/>
      <c r="AF61" s="6"/>
      <c r="AG61" s="6"/>
      <c r="AH61" s="6"/>
      <c r="AI61" s="6"/>
      <c r="AJ61" s="6"/>
      <c r="AK61" s="6"/>
      <c r="AL61" s="6"/>
      <c r="AM61" s="6"/>
      <c r="AN61" s="6"/>
      <c r="AO61" s="6"/>
      <c r="AP61" s="6"/>
      <c r="AQ61" s="6"/>
      <c r="AR61" s="6"/>
      <c r="AS61" s="6"/>
      <c r="AT61" s="6"/>
      <c r="AU61" s="6"/>
      <c r="AV61" s="6"/>
    </row>
    <row r="62" customFormat="false" ht="15" hidden="false" customHeight="false" outlineLevel="0" collapsed="false">
      <c r="A62" s="134" t="s">
        <v>805</v>
      </c>
      <c r="B62" s="134" t="s">
        <v>805</v>
      </c>
      <c r="C62" s="19" t="s">
        <v>119</v>
      </c>
      <c r="D62" s="23" t="n">
        <v>12900000000</v>
      </c>
      <c r="E62" s="23" t="n">
        <v>0</v>
      </c>
      <c r="F62" s="23" t="n">
        <v>500000000</v>
      </c>
      <c r="G62" s="23" t="n">
        <v>11800000000</v>
      </c>
      <c r="H62" s="23" t="n">
        <v>0</v>
      </c>
      <c r="I62" s="23" t="n">
        <v>0</v>
      </c>
      <c r="J62" s="23" t="n">
        <v>0</v>
      </c>
      <c r="K62" s="22"/>
      <c r="L62" s="22"/>
      <c r="M62" s="23" t="n">
        <v>1000000000</v>
      </c>
      <c r="N62" s="23" t="n">
        <v>10000000000</v>
      </c>
      <c r="O62" s="23" t="n">
        <v>1000000000</v>
      </c>
      <c r="P62" s="100" t="n">
        <v>3000000000</v>
      </c>
      <c r="Q62" s="100" t="n">
        <v>0</v>
      </c>
      <c r="R62" s="100" t="n">
        <v>277000000000</v>
      </c>
      <c r="S62" s="100" t="n">
        <v>40000000000</v>
      </c>
      <c r="T62" s="100" t="n">
        <v>300000000000</v>
      </c>
      <c r="U62" s="100" t="n">
        <v>0</v>
      </c>
      <c r="V62" s="100" t="n">
        <v>0</v>
      </c>
      <c r="W62" s="100" t="n">
        <v>0</v>
      </c>
      <c r="Y62" s="6"/>
      <c r="Z62" s="6"/>
      <c r="AA62" s="6"/>
      <c r="AB62" s="6"/>
      <c r="AC62" s="6"/>
      <c r="AD62" s="6"/>
      <c r="AE62" s="6"/>
      <c r="AF62" s="6"/>
      <c r="AG62" s="6"/>
      <c r="AH62" s="6"/>
      <c r="AI62" s="6"/>
      <c r="AJ62" s="6"/>
      <c r="AK62" s="6"/>
      <c r="AL62" s="6"/>
      <c r="AM62" s="6"/>
      <c r="AN62" s="6"/>
      <c r="AO62" s="6"/>
      <c r="AP62" s="6"/>
      <c r="AQ62" s="6"/>
      <c r="AR62" s="6"/>
      <c r="AS62" s="6"/>
      <c r="AT62" s="6"/>
      <c r="AU62" s="6"/>
      <c r="AV62" s="6"/>
    </row>
    <row r="63" customFormat="false" ht="15" hidden="false" customHeight="false" outlineLevel="0" collapsed="false">
      <c r="A63" s="18" t="s">
        <v>112</v>
      </c>
      <c r="B63" s="107" t="s">
        <v>1536</v>
      </c>
      <c r="C63" s="20" t="s">
        <v>114</v>
      </c>
      <c r="D63" s="23" t="n">
        <f aca="false">D64-D65</f>
        <v>32700000000</v>
      </c>
      <c r="E63" s="23" t="n">
        <f aca="false">E64-E65</f>
        <v>51100000000</v>
      </c>
      <c r="F63" s="23" t="n">
        <f aca="false">F64-F65</f>
        <v>86900000000</v>
      </c>
      <c r="G63" s="23" t="n">
        <f aca="false">G64-G65</f>
        <v>76600000000</v>
      </c>
      <c r="H63" s="23" t="n">
        <f aca="false">H64-H65</f>
        <v>68100000000</v>
      </c>
      <c r="I63" s="23" t="n">
        <f aca="false">I64-I65</f>
        <v>53300000000</v>
      </c>
      <c r="J63" s="23" t="n">
        <f aca="false">J64-J65</f>
        <v>29000000000</v>
      </c>
      <c r="K63" s="23" t="n">
        <f aca="false">K64-K65</f>
        <v>21300000000</v>
      </c>
      <c r="L63" s="23" t="n">
        <f aca="false">L64-L65</f>
        <v>-31800000000</v>
      </c>
      <c r="M63" s="23" t="n">
        <f aca="false">1000000000-M73</f>
        <v>30000000000</v>
      </c>
      <c r="N63" s="23" t="n">
        <f aca="false">112000000000-N73</f>
        <v>157000000000</v>
      </c>
      <c r="O63" s="23" t="n">
        <v>-3000000000</v>
      </c>
      <c r="P63" s="100" t="n">
        <v>43000000000</v>
      </c>
      <c r="Q63" s="100" t="n">
        <v>230000000000</v>
      </c>
      <c r="R63" s="100" t="n">
        <v>-124000000000</v>
      </c>
      <c r="S63" s="100" t="n">
        <v>-21000000000</v>
      </c>
      <c r="T63" s="100" t="n">
        <v>-13000000000</v>
      </c>
      <c r="U63" s="100" t="n">
        <v>58000000000</v>
      </c>
      <c r="V63" s="100" t="n">
        <v>93000000000</v>
      </c>
      <c r="W63" s="100" t="n">
        <v>19000000000</v>
      </c>
      <c r="Y63" s="6"/>
      <c r="Z63" s="6"/>
      <c r="AA63" s="6"/>
      <c r="AB63" s="6"/>
      <c r="AC63" s="6"/>
      <c r="AD63" s="6"/>
      <c r="AE63" s="6"/>
      <c r="AF63" s="6"/>
      <c r="AG63" s="6"/>
      <c r="AH63" s="6"/>
      <c r="AI63" s="6"/>
      <c r="AJ63" s="6"/>
      <c r="AK63" s="6"/>
      <c r="AL63" s="6"/>
      <c r="AM63" s="6"/>
      <c r="AN63" s="6"/>
      <c r="AO63" s="6"/>
      <c r="AP63" s="6"/>
      <c r="AQ63" s="6"/>
      <c r="AR63" s="6"/>
      <c r="AS63" s="6"/>
      <c r="AT63" s="6"/>
      <c r="AU63" s="6"/>
      <c r="AV63" s="6"/>
    </row>
    <row r="64" customFormat="false" ht="15" hidden="false" customHeight="false" outlineLevel="0" collapsed="false">
      <c r="B64" s="107" t="s">
        <v>1537</v>
      </c>
      <c r="C64" s="19"/>
      <c r="D64" s="23" t="n">
        <v>87900000000</v>
      </c>
      <c r="E64" s="23" t="n">
        <v>114900000000</v>
      </c>
      <c r="F64" s="23" t="n">
        <v>171800000000</v>
      </c>
      <c r="G64" s="23" t="n">
        <v>199300000000</v>
      </c>
      <c r="H64" s="23" t="n">
        <v>137500000000</v>
      </c>
      <c r="I64" s="23" t="n">
        <v>157500000000</v>
      </c>
      <c r="J64" s="23" t="n">
        <v>91600000000</v>
      </c>
      <c r="K64" s="23" t="n">
        <v>70700000000</v>
      </c>
      <c r="L64" s="23" t="n">
        <v>24600000000</v>
      </c>
      <c r="M64" s="23" t="n">
        <v>1000000000</v>
      </c>
      <c r="N64" s="23" t="n">
        <v>112000000000</v>
      </c>
      <c r="O64" s="23" t="n">
        <v>-3000000000</v>
      </c>
      <c r="P64" s="100"/>
      <c r="Q64" s="100"/>
      <c r="R64" s="100"/>
      <c r="S64" s="100"/>
      <c r="T64" s="100"/>
      <c r="U64" s="100"/>
      <c r="V64" s="100"/>
      <c r="W64" s="100"/>
      <c r="Y64" s="6"/>
      <c r="Z64" s="6"/>
      <c r="AA64" s="6"/>
      <c r="AB64" s="6"/>
      <c r="AC64" s="6"/>
      <c r="AD64" s="6"/>
      <c r="AE64" s="6"/>
      <c r="AF64" s="6"/>
      <c r="AG64" s="6"/>
      <c r="AH64" s="6"/>
      <c r="AI64" s="6"/>
      <c r="AJ64" s="6"/>
      <c r="AK64" s="6"/>
      <c r="AL64" s="6"/>
      <c r="AM64" s="6"/>
      <c r="AN64" s="6"/>
      <c r="AO64" s="6"/>
      <c r="AP64" s="6"/>
      <c r="AQ64" s="6"/>
      <c r="AR64" s="6"/>
      <c r="AS64" s="6"/>
      <c r="AT64" s="6"/>
      <c r="AU64" s="6"/>
      <c r="AV64" s="6"/>
    </row>
    <row r="65" customFormat="false" ht="15" hidden="false" customHeight="false" outlineLevel="0" collapsed="false">
      <c r="B65" s="107" t="s">
        <v>52</v>
      </c>
      <c r="C65" s="107"/>
      <c r="D65" s="23" t="n">
        <v>55200000000</v>
      </c>
      <c r="E65" s="23" t="n">
        <v>63800000000</v>
      </c>
      <c r="F65" s="23" t="n">
        <v>84900000000</v>
      </c>
      <c r="G65" s="23" t="n">
        <v>122700000000</v>
      </c>
      <c r="H65" s="23" t="n">
        <v>69400000000</v>
      </c>
      <c r="I65" s="23" t="n">
        <v>104200000000</v>
      </c>
      <c r="J65" s="23" t="n">
        <v>62600000000</v>
      </c>
      <c r="K65" s="23" t="n">
        <v>49400000000</v>
      </c>
      <c r="L65" s="23" t="n">
        <v>56400000000</v>
      </c>
      <c r="M65" s="23"/>
      <c r="N65" s="23"/>
      <c r="O65" s="23"/>
      <c r="P65" s="23"/>
      <c r="Q65" s="23"/>
      <c r="R65" s="23"/>
      <c r="S65" s="23"/>
      <c r="T65" s="23"/>
      <c r="U65" s="23"/>
      <c r="V65" s="23"/>
      <c r="W65" s="46"/>
      <c r="Y65" s="6"/>
      <c r="Z65" s="6"/>
      <c r="AA65" s="6"/>
      <c r="AB65" s="6"/>
      <c r="AC65" s="6"/>
      <c r="AD65" s="6"/>
      <c r="AE65" s="6"/>
      <c r="AF65" s="6"/>
      <c r="AG65" s="6"/>
      <c r="AH65" s="6"/>
      <c r="AI65" s="6"/>
      <c r="AJ65" s="6"/>
      <c r="AK65" s="6"/>
      <c r="AL65" s="6"/>
      <c r="AM65" s="6"/>
      <c r="AN65" s="6"/>
      <c r="AO65" s="6"/>
      <c r="AP65" s="6"/>
      <c r="AQ65" s="6"/>
      <c r="AR65" s="6"/>
      <c r="AS65" s="6"/>
      <c r="AT65" s="6"/>
      <c r="AU65" s="6"/>
      <c r="AV65" s="6"/>
    </row>
    <row r="66" customFormat="false" ht="15" hidden="false" customHeight="false" outlineLevel="0" collapsed="false">
      <c r="B66" s="107" t="s">
        <v>1538</v>
      </c>
      <c r="C66" s="19"/>
      <c r="D66" s="23" t="n">
        <v>7200000000</v>
      </c>
      <c r="E66" s="23" t="n">
        <v>15500000000</v>
      </c>
      <c r="F66" s="23" t="n">
        <v>10500000000</v>
      </c>
      <c r="G66" s="23" t="n">
        <v>6800000000</v>
      </c>
      <c r="H66" s="23" t="n">
        <v>4600000000</v>
      </c>
      <c r="I66" s="23" t="n">
        <v>13100000000</v>
      </c>
      <c r="J66" s="23" t="n">
        <v>7600000000</v>
      </c>
      <c r="K66" s="23" t="n">
        <v>0</v>
      </c>
      <c r="L66" s="23" t="n">
        <v>0</v>
      </c>
      <c r="M66" s="23"/>
      <c r="N66" s="23"/>
      <c r="O66" s="23"/>
      <c r="P66" s="23"/>
      <c r="Q66" s="23"/>
      <c r="R66" s="23"/>
      <c r="S66" s="23"/>
      <c r="T66" s="23"/>
      <c r="U66" s="23"/>
      <c r="V66" s="23"/>
      <c r="W66" s="46"/>
      <c r="Y66" s="6"/>
      <c r="Z66" s="6"/>
      <c r="AA66" s="6"/>
      <c r="AB66" s="6"/>
      <c r="AC66" s="6"/>
      <c r="AD66" s="6"/>
      <c r="AE66" s="6"/>
      <c r="AF66" s="6"/>
      <c r="AG66" s="6"/>
      <c r="AH66" s="6"/>
      <c r="AI66" s="6"/>
      <c r="AJ66" s="6"/>
      <c r="AK66" s="6"/>
      <c r="AL66" s="6"/>
      <c r="AM66" s="6"/>
      <c r="AN66" s="6"/>
      <c r="AO66" s="6"/>
      <c r="AP66" s="6"/>
      <c r="AQ66" s="6"/>
      <c r="AR66" s="6"/>
      <c r="AS66" s="6"/>
      <c r="AT66" s="6"/>
      <c r="AU66" s="6"/>
      <c r="AV66" s="6"/>
    </row>
    <row r="67" customFormat="false" ht="15" hidden="false" customHeight="false" outlineLevel="0" collapsed="false">
      <c r="B67" s="107" t="s">
        <v>529</v>
      </c>
      <c r="C67" s="19"/>
      <c r="D67" s="23" t="n">
        <v>48000000000</v>
      </c>
      <c r="E67" s="23" t="n">
        <v>48200000000</v>
      </c>
      <c r="F67" s="23" t="n">
        <v>74400000000</v>
      </c>
      <c r="G67" s="23" t="n">
        <v>115900000000</v>
      </c>
      <c r="H67" s="23" t="n">
        <v>64800000000</v>
      </c>
      <c r="I67" s="23" t="n">
        <v>91100000000</v>
      </c>
      <c r="J67" s="23" t="n">
        <v>55000000000</v>
      </c>
      <c r="K67" s="23" t="n">
        <v>49400000000</v>
      </c>
      <c r="L67" s="23" t="n">
        <v>56400000000</v>
      </c>
      <c r="M67" s="23"/>
      <c r="N67" s="23"/>
      <c r="O67" s="23"/>
      <c r="P67" s="23"/>
      <c r="Q67" s="23"/>
      <c r="R67" s="23"/>
      <c r="S67" s="23"/>
      <c r="T67" s="23"/>
      <c r="U67" s="23"/>
      <c r="V67" s="23"/>
      <c r="W67" s="46"/>
      <c r="Y67" s="6"/>
      <c r="Z67" s="6"/>
      <c r="AA67" s="6"/>
      <c r="AB67" s="6"/>
      <c r="AC67" s="6"/>
      <c r="AD67" s="6"/>
      <c r="AE67" s="6"/>
      <c r="AF67" s="6"/>
      <c r="AG67" s="6"/>
      <c r="AH67" s="6"/>
      <c r="AI67" s="6"/>
      <c r="AJ67" s="6"/>
      <c r="AK67" s="6"/>
      <c r="AL67" s="6"/>
      <c r="AM67" s="6"/>
      <c r="AN67" s="6"/>
      <c r="AO67" s="6"/>
      <c r="AP67" s="6"/>
      <c r="AQ67" s="6"/>
      <c r="AR67" s="6"/>
      <c r="AS67" s="6"/>
      <c r="AT67" s="6"/>
      <c r="AU67" s="6"/>
      <c r="AV67" s="6"/>
    </row>
    <row r="68" customFormat="false" ht="16.5" hidden="false" customHeight="false" outlineLevel="0" collapsed="false">
      <c r="B68" s="134" t="s">
        <v>1539</v>
      </c>
      <c r="C68" s="30"/>
      <c r="D68" s="23" t="n">
        <v>32800000000</v>
      </c>
      <c r="E68" s="23" t="n">
        <v>51100000000</v>
      </c>
      <c r="F68" s="23" t="n">
        <v>86800000000</v>
      </c>
      <c r="G68" s="23" t="n">
        <v>76600000000</v>
      </c>
      <c r="H68" s="23" t="n">
        <v>68000000000</v>
      </c>
      <c r="I68" s="23" t="n">
        <v>53300000000</v>
      </c>
      <c r="J68" s="23" t="n">
        <v>29000000000</v>
      </c>
      <c r="K68" s="23" t="n">
        <v>21300000000</v>
      </c>
      <c r="L68" s="23" t="n">
        <v>-31800000000</v>
      </c>
      <c r="M68" s="23" t="n">
        <v>1000000000</v>
      </c>
      <c r="N68" s="23" t="n">
        <v>112000000000</v>
      </c>
      <c r="O68" s="23" t="n">
        <v>-3000000000</v>
      </c>
      <c r="P68" s="100" t="n">
        <v>43000000000</v>
      </c>
      <c r="Q68" s="100" t="n">
        <v>198000000000</v>
      </c>
      <c r="R68" s="100" t="n">
        <v>-124000000000</v>
      </c>
      <c r="S68" s="100" t="n">
        <v>-41000000000</v>
      </c>
      <c r="T68" s="100" t="n">
        <v>-43000000000</v>
      </c>
      <c r="U68" s="100" t="n">
        <v>28000000000</v>
      </c>
      <c r="V68" s="100" t="n">
        <v>65000000000</v>
      </c>
      <c r="W68" s="100" t="n">
        <v>-8000000000</v>
      </c>
      <c r="Y68" s="6"/>
      <c r="Z68" s="6"/>
      <c r="AA68" s="6"/>
      <c r="AB68" s="6"/>
      <c r="AC68" s="6"/>
      <c r="AD68" s="6"/>
      <c r="AE68" s="6"/>
      <c r="AF68" s="6"/>
      <c r="AG68" s="6"/>
      <c r="AH68" s="6"/>
      <c r="AI68" s="6"/>
      <c r="AJ68" s="6"/>
      <c r="AK68" s="6"/>
      <c r="AL68" s="6"/>
      <c r="AM68" s="6"/>
      <c r="AN68" s="6"/>
      <c r="AO68" s="6"/>
      <c r="AP68" s="6"/>
      <c r="AQ68" s="6"/>
      <c r="AR68" s="6"/>
      <c r="AS68" s="6"/>
      <c r="AT68" s="6"/>
      <c r="AU68" s="6"/>
      <c r="AV68" s="6"/>
    </row>
    <row r="69" customFormat="false" ht="15" hidden="false" customHeight="false" outlineLevel="0" collapsed="false">
      <c r="A69" s="134" t="s">
        <v>390</v>
      </c>
      <c r="B69" s="134" t="s">
        <v>390</v>
      </c>
      <c r="C69" s="49" t="s">
        <v>251</v>
      </c>
      <c r="D69" s="23" t="n">
        <v>44600000000</v>
      </c>
      <c r="E69" s="23" t="n">
        <v>50800000000</v>
      </c>
      <c r="F69" s="23" t="n">
        <v>89900000000</v>
      </c>
      <c r="G69" s="23" t="n">
        <v>81100000000</v>
      </c>
      <c r="H69" s="23" t="n">
        <v>81400000000</v>
      </c>
      <c r="I69" s="23" t="n">
        <v>58100000000</v>
      </c>
      <c r="J69" s="23" t="n">
        <v>55400000000</v>
      </c>
      <c r="K69" s="23" t="n">
        <v>40800000000</v>
      </c>
      <c r="L69" s="23" t="n">
        <v>19000000000</v>
      </c>
      <c r="M69" s="348" t="n">
        <f aca="false">30000000000-M73</f>
        <v>59000000000</v>
      </c>
      <c r="N69" s="23" t="n">
        <f aca="false">157000000000-N73</f>
        <v>202000000000</v>
      </c>
      <c r="O69" s="23" t="n">
        <v>41000000000</v>
      </c>
      <c r="P69" s="100" t="n">
        <v>76000000000</v>
      </c>
      <c r="Q69" s="100" t="n">
        <v>338000000000</v>
      </c>
      <c r="R69" s="100" t="n">
        <v>55000000000</v>
      </c>
      <c r="S69" s="100" t="n">
        <v>78000000000</v>
      </c>
      <c r="T69" s="100" t="n">
        <v>41000000000</v>
      </c>
      <c r="U69" s="100" t="n">
        <v>109000000000</v>
      </c>
      <c r="V69" s="100" t="n">
        <v>144000000000</v>
      </c>
      <c r="W69" s="100" t="n">
        <v>156000000000</v>
      </c>
      <c r="Y69" s="6"/>
      <c r="Z69" s="6"/>
      <c r="AA69" s="6"/>
      <c r="AB69" s="6"/>
      <c r="AC69" s="6"/>
      <c r="AD69" s="6"/>
      <c r="AE69" s="6"/>
      <c r="AF69" s="6"/>
      <c r="AG69" s="6"/>
      <c r="AH69" s="6"/>
      <c r="AI69" s="6"/>
      <c r="AJ69" s="6"/>
      <c r="AK69" s="6"/>
      <c r="AL69" s="6"/>
      <c r="AM69" s="6"/>
      <c r="AN69" s="6"/>
      <c r="AO69" s="6"/>
      <c r="AP69" s="6"/>
      <c r="AQ69" s="6"/>
      <c r="AR69" s="6"/>
      <c r="AS69" s="6"/>
      <c r="AT69" s="6"/>
      <c r="AU69" s="6"/>
      <c r="AV69" s="6"/>
    </row>
    <row r="70" customFormat="false" ht="16.5" hidden="false" customHeight="false" outlineLevel="0" collapsed="false">
      <c r="B70" s="106" t="s">
        <v>1540</v>
      </c>
      <c r="C70" s="30" t="s">
        <v>476</v>
      </c>
      <c r="D70" s="28"/>
      <c r="E70" s="28"/>
      <c r="F70" s="28"/>
      <c r="G70" s="28"/>
      <c r="H70" s="28"/>
      <c r="I70" s="28"/>
      <c r="J70" s="22"/>
      <c r="K70" s="22"/>
      <c r="L70" s="22"/>
      <c r="M70" s="23" t="n">
        <v>0</v>
      </c>
      <c r="N70" s="23" t="n">
        <v>141000000000</v>
      </c>
      <c r="O70" s="23" t="n">
        <v>0</v>
      </c>
      <c r="P70" s="23"/>
      <c r="Q70" s="23"/>
      <c r="R70" s="23"/>
      <c r="S70" s="23"/>
      <c r="T70" s="23"/>
      <c r="U70" s="23"/>
      <c r="V70" s="23"/>
      <c r="W70" s="46"/>
      <c r="Y70" s="6"/>
      <c r="Z70" s="6"/>
      <c r="AA70" s="6"/>
      <c r="AB70" s="6"/>
      <c r="AC70" s="6"/>
      <c r="AD70" s="6"/>
      <c r="AE70" s="6"/>
      <c r="AF70" s="6"/>
      <c r="AG70" s="6"/>
      <c r="AH70" s="6"/>
      <c r="AI70" s="6"/>
      <c r="AJ70" s="6"/>
      <c r="AK70" s="6"/>
      <c r="AL70" s="6"/>
      <c r="AM70" s="6"/>
      <c r="AN70" s="6"/>
      <c r="AO70" s="6"/>
      <c r="AP70" s="6"/>
      <c r="AQ70" s="6"/>
      <c r="AR70" s="6"/>
      <c r="AS70" s="6"/>
      <c r="AT70" s="6"/>
      <c r="AU70" s="6"/>
      <c r="AV70" s="6"/>
    </row>
    <row r="71" customFormat="false" ht="16.5" hidden="false" customHeight="false" outlineLevel="0" collapsed="false">
      <c r="B71" s="106" t="s">
        <v>1250</v>
      </c>
      <c r="C71" s="30" t="s">
        <v>476</v>
      </c>
      <c r="D71" s="28"/>
      <c r="E71" s="28"/>
      <c r="F71" s="28"/>
      <c r="G71" s="28"/>
      <c r="H71" s="28"/>
      <c r="I71" s="28"/>
      <c r="J71" s="23" t="n">
        <v>55400000000</v>
      </c>
      <c r="K71" s="23" t="n">
        <v>40800000000</v>
      </c>
      <c r="L71" s="23" t="n">
        <v>19000000000</v>
      </c>
      <c r="M71" s="23" t="n">
        <v>59000000000</v>
      </c>
      <c r="N71" s="23" t="n">
        <v>61000000000</v>
      </c>
      <c r="O71" s="23" t="n">
        <v>41000000000</v>
      </c>
      <c r="P71" s="23"/>
      <c r="Q71" s="23"/>
      <c r="R71" s="23"/>
      <c r="S71" s="23"/>
      <c r="T71" s="23"/>
      <c r="U71" s="23"/>
      <c r="V71" s="23"/>
      <c r="W71" s="46"/>
      <c r="Y71" s="6"/>
      <c r="Z71" s="6"/>
      <c r="AA71" s="6"/>
      <c r="AB71" s="6"/>
      <c r="AC71" s="6"/>
      <c r="AD71" s="6"/>
      <c r="AE71" s="6"/>
      <c r="AF71" s="6"/>
      <c r="AG71" s="6"/>
      <c r="AH71" s="6"/>
      <c r="AI71" s="6"/>
      <c r="AJ71" s="6"/>
      <c r="AK71" s="6"/>
      <c r="AL71" s="6"/>
      <c r="AM71" s="6"/>
      <c r="AN71" s="6"/>
      <c r="AO71" s="6"/>
      <c r="AP71" s="6"/>
      <c r="AQ71" s="6"/>
      <c r="AR71" s="6"/>
      <c r="AS71" s="6"/>
      <c r="AT71" s="6"/>
      <c r="AU71" s="6"/>
      <c r="AV71" s="6"/>
    </row>
    <row r="72" customFormat="false" ht="15" hidden="false" customHeight="false" outlineLevel="0" collapsed="false">
      <c r="A72" s="27" t="s">
        <v>1541</v>
      </c>
      <c r="B72" s="27" t="s">
        <v>1542</v>
      </c>
      <c r="C72" s="49" t="s">
        <v>251</v>
      </c>
      <c r="D72" s="23" t="n">
        <v>-14100000000</v>
      </c>
      <c r="E72" s="23" t="n">
        <v>-15200000000</v>
      </c>
      <c r="F72" s="23" t="n">
        <v>-21900000000</v>
      </c>
      <c r="G72" s="23" t="n">
        <v>-13200000000</v>
      </c>
      <c r="H72" s="23" t="n">
        <v>-20000000000</v>
      </c>
      <c r="I72" s="23" t="n">
        <v>-11500000000</v>
      </c>
      <c r="J72" s="23" t="n">
        <v>0</v>
      </c>
      <c r="K72" s="23" t="n">
        <v>0</v>
      </c>
      <c r="L72" s="23" t="n">
        <v>0</v>
      </c>
      <c r="M72" s="23" t="n">
        <v>0</v>
      </c>
      <c r="N72" s="23" t="n">
        <v>0</v>
      </c>
      <c r="O72" s="23" t="n">
        <v>0</v>
      </c>
      <c r="P72" s="23"/>
      <c r="Q72" s="23"/>
      <c r="R72" s="23"/>
      <c r="S72" s="23"/>
      <c r="T72" s="23"/>
      <c r="U72" s="23"/>
      <c r="V72" s="23"/>
      <c r="W72" s="46"/>
      <c r="Y72" s="6"/>
      <c r="Z72" s="6"/>
      <c r="AA72" s="6"/>
      <c r="AB72" s="6"/>
      <c r="AC72" s="6"/>
      <c r="AD72" s="6"/>
      <c r="AE72" s="6"/>
      <c r="AF72" s="6"/>
      <c r="AG72" s="6"/>
      <c r="AH72" s="6"/>
      <c r="AI72" s="6"/>
      <c r="AJ72" s="6"/>
      <c r="AK72" s="6"/>
      <c r="AL72" s="6"/>
      <c r="AM72" s="6"/>
      <c r="AN72" s="6"/>
      <c r="AO72" s="6"/>
      <c r="AP72" s="6"/>
      <c r="AQ72" s="6"/>
      <c r="AR72" s="6"/>
      <c r="AS72" s="6"/>
      <c r="AT72" s="6"/>
      <c r="AU72" s="6"/>
      <c r="AV72" s="6"/>
    </row>
    <row r="73" customFormat="false" ht="15" hidden="false" customHeight="false" outlineLevel="0" collapsed="false">
      <c r="A73" s="134" t="s">
        <v>393</v>
      </c>
      <c r="B73" s="134" t="s">
        <v>393</v>
      </c>
      <c r="C73" s="49" t="s">
        <v>251</v>
      </c>
      <c r="D73" s="23" t="n">
        <v>2300000000</v>
      </c>
      <c r="E73" s="23" t="n">
        <v>-1500000000</v>
      </c>
      <c r="F73" s="23" t="n">
        <v>4700000000</v>
      </c>
      <c r="G73" s="23" t="n">
        <v>-1800000000</v>
      </c>
      <c r="H73" s="23" t="n">
        <v>300000000</v>
      </c>
      <c r="I73" s="23" t="n">
        <v>-1900000000</v>
      </c>
      <c r="J73" s="23" t="n">
        <v>-33900000000</v>
      </c>
      <c r="K73" s="23" t="n">
        <v>-19500000000</v>
      </c>
      <c r="L73" s="23" t="n">
        <v>-50800000000</v>
      </c>
      <c r="M73" s="23" t="n">
        <v>-29000000000</v>
      </c>
      <c r="N73" s="23" t="n">
        <v>-45000000000</v>
      </c>
      <c r="O73" s="23" t="n">
        <v>-44000000000</v>
      </c>
      <c r="P73" s="23" t="n">
        <f aca="false">P68-P69</f>
        <v>-33000000000</v>
      </c>
      <c r="Q73" s="23" t="n">
        <f aca="false">Q68-Q69</f>
        <v>-140000000000</v>
      </c>
      <c r="R73" s="23" t="n">
        <f aca="false">R68-R69</f>
        <v>-179000000000</v>
      </c>
      <c r="S73" s="23" t="n">
        <f aca="false">S68-S69</f>
        <v>-119000000000</v>
      </c>
      <c r="T73" s="23" t="n">
        <f aca="false">T68-T69</f>
        <v>-84000000000</v>
      </c>
      <c r="U73" s="23" t="n">
        <f aca="false">U68-U69</f>
        <v>-81000000000</v>
      </c>
      <c r="V73" s="23" t="n">
        <f aca="false">V68-V69</f>
        <v>-79000000000</v>
      </c>
      <c r="W73" s="23" t="n">
        <f aca="false">W68-W69</f>
        <v>-164000000000</v>
      </c>
      <c r="Y73" s="6"/>
      <c r="Z73" s="6"/>
      <c r="AA73" s="6"/>
      <c r="AB73" s="6"/>
      <c r="AC73" s="6"/>
      <c r="AD73" s="6"/>
      <c r="AE73" s="6"/>
      <c r="AF73" s="6"/>
      <c r="AG73" s="6"/>
      <c r="AH73" s="6"/>
      <c r="AI73" s="6"/>
      <c r="AJ73" s="6"/>
      <c r="AK73" s="6"/>
      <c r="AL73" s="6"/>
      <c r="AM73" s="6"/>
      <c r="AN73" s="6"/>
      <c r="AO73" s="6"/>
      <c r="AP73" s="6"/>
      <c r="AQ73" s="6"/>
      <c r="AR73" s="6"/>
      <c r="AS73" s="6"/>
      <c r="AT73" s="6"/>
      <c r="AU73" s="6"/>
      <c r="AV73" s="6"/>
    </row>
    <row r="74" customFormat="false" ht="16.5" hidden="false" customHeight="false" outlineLevel="0" collapsed="false">
      <c r="A74" s="339" t="s">
        <v>1254</v>
      </c>
      <c r="B74" s="134" t="s">
        <v>1543</v>
      </c>
      <c r="C74" s="49" t="s">
        <v>251</v>
      </c>
      <c r="D74" s="23" t="n">
        <v>0</v>
      </c>
      <c r="E74" s="23" t="n">
        <v>17000000000</v>
      </c>
      <c r="F74" s="23" t="n">
        <v>14200000000</v>
      </c>
      <c r="G74" s="23" t="n">
        <v>10500000000</v>
      </c>
      <c r="H74" s="23" t="n">
        <v>6400000000</v>
      </c>
      <c r="I74" s="23" t="n">
        <v>8700000000</v>
      </c>
      <c r="J74" s="23" t="n">
        <v>8000000000</v>
      </c>
      <c r="K74" s="22"/>
      <c r="L74" s="22"/>
      <c r="M74" s="23"/>
      <c r="N74" s="23"/>
      <c r="O74" s="23"/>
      <c r="P74" s="23"/>
      <c r="Q74" s="23"/>
      <c r="R74" s="23"/>
      <c r="S74" s="23"/>
      <c r="T74" s="23"/>
      <c r="U74" s="23"/>
      <c r="V74" s="23"/>
      <c r="W74" s="23"/>
      <c r="Y74" s="6"/>
      <c r="Z74" s="6"/>
      <c r="AA74" s="6"/>
      <c r="AB74" s="6"/>
      <c r="AC74" s="6"/>
      <c r="AD74" s="6"/>
      <c r="AE74" s="6"/>
      <c r="AF74" s="6"/>
      <c r="AG74" s="6"/>
      <c r="AH74" s="6"/>
      <c r="AI74" s="6"/>
      <c r="AJ74" s="6"/>
      <c r="AK74" s="6"/>
      <c r="AL74" s="6"/>
      <c r="AM74" s="6"/>
      <c r="AN74" s="6"/>
      <c r="AO74" s="6"/>
      <c r="AP74" s="6"/>
      <c r="AQ74" s="6"/>
      <c r="AR74" s="6"/>
      <c r="AS74" s="6"/>
      <c r="AT74" s="6"/>
      <c r="AU74" s="6"/>
      <c r="AV74" s="6"/>
    </row>
    <row r="75" customFormat="false" ht="15" hidden="false" customHeight="false" outlineLevel="0" collapsed="false">
      <c r="A75" s="27" t="s">
        <v>1544</v>
      </c>
      <c r="B75" s="141" t="s">
        <v>1545</v>
      </c>
      <c r="C75" s="49" t="s">
        <v>251</v>
      </c>
      <c r="D75" s="23"/>
      <c r="E75" s="23"/>
      <c r="F75" s="23"/>
      <c r="G75" s="23"/>
      <c r="H75" s="23"/>
      <c r="I75" s="23"/>
      <c r="J75" s="23" t="n">
        <v>-500000000</v>
      </c>
      <c r="K75" s="22"/>
      <c r="L75" s="22"/>
      <c r="M75" s="23"/>
      <c r="N75" s="23"/>
      <c r="O75" s="23"/>
      <c r="P75" s="23"/>
      <c r="Q75" s="23" t="n">
        <f aca="false">Q63-Q68</f>
        <v>32000000000</v>
      </c>
      <c r="R75" s="23" t="n">
        <f aca="false">R63-R68</f>
        <v>0</v>
      </c>
      <c r="S75" s="23" t="n">
        <f aca="false">S63-S68</f>
        <v>20000000000</v>
      </c>
      <c r="T75" s="23" t="n">
        <f aca="false">T63-T68</f>
        <v>30000000000</v>
      </c>
      <c r="U75" s="23" t="n">
        <f aca="false">U63-U68</f>
        <v>30000000000</v>
      </c>
      <c r="V75" s="23" t="n">
        <f aca="false">V63-V68</f>
        <v>28000000000</v>
      </c>
      <c r="W75" s="23" t="n">
        <f aca="false">W63-W68</f>
        <v>27000000000</v>
      </c>
      <c r="Y75" s="6"/>
      <c r="Z75" s="6"/>
      <c r="AA75" s="6"/>
      <c r="AB75" s="6"/>
      <c r="AC75" s="6"/>
      <c r="AD75" s="6"/>
      <c r="AE75" s="6"/>
      <c r="AF75" s="6"/>
      <c r="AG75" s="6"/>
      <c r="AH75" s="6"/>
      <c r="AI75" s="6"/>
      <c r="AJ75" s="6"/>
      <c r="AK75" s="6"/>
      <c r="AL75" s="6"/>
      <c r="AM75" s="6"/>
      <c r="AN75" s="6"/>
      <c r="AO75" s="6"/>
      <c r="AP75" s="6"/>
      <c r="AQ75" s="6"/>
      <c r="AR75" s="6"/>
      <c r="AS75" s="6"/>
      <c r="AT75" s="6"/>
      <c r="AU75" s="6"/>
      <c r="AV75" s="6"/>
    </row>
    <row r="76" customFormat="false" ht="15" hidden="false" customHeight="false" outlineLevel="0" collapsed="false">
      <c r="B76" s="106" t="s">
        <v>1546</v>
      </c>
      <c r="C76" s="107"/>
      <c r="D76" s="28"/>
      <c r="E76" s="28"/>
      <c r="F76" s="28"/>
      <c r="G76" s="28"/>
      <c r="H76" s="28"/>
      <c r="I76" s="28"/>
      <c r="J76" s="22"/>
      <c r="K76" s="22"/>
      <c r="L76" s="22"/>
      <c r="M76" s="23"/>
      <c r="N76" s="23"/>
      <c r="O76" s="23"/>
      <c r="P76" s="367"/>
      <c r="Q76" s="367"/>
      <c r="R76" s="367"/>
      <c r="S76" s="367"/>
      <c r="T76" s="367"/>
      <c r="U76" s="367"/>
      <c r="V76" s="367"/>
      <c r="Y76" s="6"/>
      <c r="Z76" s="6"/>
      <c r="AA76" s="6"/>
      <c r="AB76" s="6"/>
      <c r="AC76" s="6"/>
      <c r="AD76" s="6"/>
      <c r="AE76" s="6"/>
      <c r="AF76" s="6"/>
      <c r="AG76" s="6"/>
      <c r="AH76" s="6"/>
      <c r="AI76" s="6"/>
      <c r="AJ76" s="6"/>
      <c r="AK76" s="6"/>
      <c r="AL76" s="6"/>
      <c r="AM76" s="6"/>
      <c r="AN76" s="6"/>
      <c r="AO76" s="6"/>
      <c r="AP76" s="6"/>
      <c r="AQ76" s="6"/>
      <c r="AR76" s="6"/>
      <c r="AS76" s="6"/>
      <c r="AT76" s="6"/>
      <c r="AU76" s="6"/>
      <c r="AV76" s="6"/>
    </row>
    <row r="77" customFormat="false" ht="15" hidden="false" customHeight="false" outlineLevel="0" collapsed="false">
      <c r="B77" s="106" t="s">
        <v>1547</v>
      </c>
      <c r="C77" s="107"/>
      <c r="D77" s="23" t="n">
        <v>-2000000000</v>
      </c>
      <c r="E77" s="23" t="n">
        <v>-1000000000</v>
      </c>
      <c r="F77" s="23" t="n">
        <v>0</v>
      </c>
      <c r="G77" s="23" t="n">
        <v>0</v>
      </c>
      <c r="H77" s="23" t="n">
        <v>0</v>
      </c>
      <c r="I77" s="23" t="n">
        <v>0</v>
      </c>
      <c r="J77" s="22"/>
      <c r="K77" s="22"/>
      <c r="L77" s="22"/>
      <c r="M77" s="22"/>
      <c r="N77" s="22"/>
      <c r="O77" s="22"/>
      <c r="P77" s="368"/>
      <c r="Q77" s="368"/>
      <c r="R77" s="368"/>
      <c r="S77" s="368"/>
      <c r="T77" s="368"/>
      <c r="U77" s="368"/>
      <c r="V77" s="368"/>
      <c r="Y77" s="6"/>
      <c r="Z77" s="6"/>
      <c r="AA77" s="6"/>
      <c r="AB77" s="6"/>
      <c r="AC77" s="6"/>
      <c r="AD77" s="6"/>
      <c r="AE77" s="6"/>
      <c r="AF77" s="6"/>
      <c r="AG77" s="6"/>
      <c r="AH77" s="6"/>
      <c r="AI77" s="6"/>
      <c r="AJ77" s="6"/>
      <c r="AK77" s="6"/>
      <c r="AL77" s="6"/>
      <c r="AM77" s="6"/>
      <c r="AN77" s="6"/>
      <c r="AO77" s="6"/>
      <c r="AP77" s="6"/>
      <c r="AQ77" s="6"/>
      <c r="AR77" s="6"/>
      <c r="AS77" s="6"/>
      <c r="AT77" s="6"/>
      <c r="AU77" s="6"/>
      <c r="AV77" s="6"/>
    </row>
    <row r="78" customFormat="false" ht="15" hidden="false" customHeight="false" outlineLevel="0" collapsed="false">
      <c r="B78" s="107" t="s">
        <v>49</v>
      </c>
      <c r="C78" s="20"/>
      <c r="D78" s="28"/>
      <c r="E78" s="28"/>
      <c r="F78" s="28"/>
      <c r="G78" s="28"/>
      <c r="H78" s="28"/>
      <c r="I78" s="28"/>
      <c r="J78" s="22"/>
      <c r="K78" s="22"/>
      <c r="L78" s="22"/>
      <c r="M78" s="23"/>
      <c r="N78" s="23"/>
      <c r="O78" s="23"/>
      <c r="P78" s="367"/>
      <c r="Q78" s="367"/>
      <c r="R78" s="367"/>
      <c r="S78" s="367"/>
      <c r="T78" s="367"/>
      <c r="U78" s="367"/>
      <c r="V78" s="367"/>
      <c r="Y78" s="6"/>
      <c r="Z78" s="6"/>
      <c r="AA78" s="6"/>
      <c r="AB78" s="6"/>
      <c r="AC78" s="6"/>
      <c r="AD78" s="6"/>
      <c r="AE78" s="6"/>
      <c r="AF78" s="6"/>
      <c r="AG78" s="6"/>
      <c r="AH78" s="6"/>
      <c r="AI78" s="6"/>
      <c r="AJ78" s="6"/>
      <c r="AK78" s="6"/>
      <c r="AL78" s="6"/>
      <c r="AM78" s="6"/>
      <c r="AN78" s="6"/>
      <c r="AO78" s="6"/>
      <c r="AP78" s="6"/>
      <c r="AQ78" s="6"/>
      <c r="AR78" s="6"/>
      <c r="AS78" s="6"/>
      <c r="AT78" s="6"/>
      <c r="AU78" s="6"/>
      <c r="AV78" s="6"/>
    </row>
    <row r="79" customFormat="false" ht="15" hidden="false" customHeight="false" outlineLevel="0" collapsed="false">
      <c r="B79" s="107" t="s">
        <v>499</v>
      </c>
      <c r="C79" s="19"/>
      <c r="D79" s="23" t="n">
        <v>0</v>
      </c>
      <c r="E79" s="23" t="n">
        <v>0</v>
      </c>
      <c r="F79" s="23" t="n">
        <v>0</v>
      </c>
      <c r="G79" s="23" t="n">
        <v>0</v>
      </c>
      <c r="H79" s="23" t="n">
        <v>0</v>
      </c>
      <c r="I79" s="23" t="n">
        <v>0</v>
      </c>
      <c r="J79" s="22"/>
      <c r="K79" s="22"/>
      <c r="L79" s="22"/>
      <c r="M79" s="23"/>
      <c r="N79" s="23"/>
      <c r="O79" s="23"/>
      <c r="P79" s="367"/>
      <c r="Q79" s="367"/>
      <c r="R79" s="367"/>
      <c r="S79" s="367"/>
      <c r="T79" s="367"/>
      <c r="U79" s="367"/>
      <c r="V79" s="367"/>
      <c r="Y79" s="6"/>
      <c r="Z79" s="6"/>
      <c r="AA79" s="6"/>
      <c r="AB79" s="6"/>
      <c r="AC79" s="6"/>
      <c r="AD79" s="6"/>
      <c r="AE79" s="6"/>
      <c r="AF79" s="6"/>
      <c r="AG79" s="6"/>
      <c r="AH79" s="6"/>
      <c r="AI79" s="6"/>
      <c r="AJ79" s="6"/>
      <c r="AK79" s="6"/>
      <c r="AL79" s="6"/>
      <c r="AM79" s="6"/>
      <c r="AN79" s="6"/>
      <c r="AO79" s="6"/>
      <c r="AP79" s="6"/>
      <c r="AQ79" s="6"/>
      <c r="AR79" s="6"/>
      <c r="AS79" s="6"/>
      <c r="AT79" s="6"/>
      <c r="AU79" s="6"/>
      <c r="AV79" s="6"/>
    </row>
    <row r="80" customFormat="false" ht="15" hidden="false" customHeight="false" outlineLevel="0" collapsed="false">
      <c r="Y80" s="6"/>
      <c r="Z80" s="6"/>
      <c r="AA80" s="6"/>
      <c r="AB80" s="6"/>
      <c r="AC80" s="6"/>
      <c r="AD80" s="6"/>
      <c r="AE80" s="6"/>
      <c r="AF80" s="6"/>
      <c r="AG80" s="6"/>
      <c r="AH80" s="6"/>
      <c r="AI80" s="6"/>
      <c r="AJ80" s="6"/>
      <c r="AK80" s="6"/>
      <c r="AL80" s="6"/>
      <c r="AM80" s="6"/>
      <c r="AN80" s="6"/>
      <c r="AO80" s="6"/>
      <c r="AP80" s="6"/>
      <c r="AQ80" s="6"/>
      <c r="AR80" s="6"/>
      <c r="AS80" s="6"/>
      <c r="AT80" s="6"/>
      <c r="AU80" s="6"/>
      <c r="AV80" s="6"/>
    </row>
    <row r="81" customFormat="false" ht="15" hidden="false" customHeight="false" outlineLevel="0" collapsed="false">
      <c r="D81" s="0" t="s">
        <v>128</v>
      </c>
      <c r="E81" s="0" t="s">
        <v>128</v>
      </c>
      <c r="F81" s="0" t="s">
        <v>128</v>
      </c>
      <c r="G81" s="0" t="s">
        <v>128</v>
      </c>
      <c r="H81" s="0" t="s">
        <v>128</v>
      </c>
      <c r="I81" s="0" t="s">
        <v>128</v>
      </c>
      <c r="J81" s="0" t="s">
        <v>128</v>
      </c>
      <c r="K81" s="0" t="s">
        <v>128</v>
      </c>
      <c r="L81" s="0" t="s">
        <v>128</v>
      </c>
      <c r="M81" s="107" t="s">
        <v>128</v>
      </c>
      <c r="N81" s="107" t="s">
        <v>128</v>
      </c>
      <c r="O81" s="107" t="s">
        <v>128</v>
      </c>
      <c r="P81" s="107" t="s">
        <v>128</v>
      </c>
      <c r="Q81" s="107" t="s">
        <v>128</v>
      </c>
      <c r="R81" s="107" t="s">
        <v>128</v>
      </c>
      <c r="S81" s="107" t="s">
        <v>128</v>
      </c>
      <c r="T81" s="107" t="s">
        <v>128</v>
      </c>
      <c r="U81" s="107" t="s">
        <v>128</v>
      </c>
      <c r="V81" s="107" t="s">
        <v>128</v>
      </c>
      <c r="W81" s="107" t="s">
        <v>128</v>
      </c>
      <c r="Y81" s="6"/>
      <c r="Z81" s="6"/>
      <c r="AA81" s="6"/>
      <c r="AB81" s="6"/>
      <c r="AC81" s="6"/>
      <c r="AD81" s="6"/>
      <c r="AE81" s="6"/>
      <c r="AF81" s="6"/>
      <c r="AG81" s="6"/>
      <c r="AH81" s="6"/>
      <c r="AI81" s="6"/>
      <c r="AJ81" s="6"/>
      <c r="AK81" s="6"/>
      <c r="AL81" s="6"/>
      <c r="AM81" s="6"/>
      <c r="AN81" s="6"/>
      <c r="AO81" s="6"/>
      <c r="AP81" s="6"/>
      <c r="AQ81" s="6"/>
      <c r="AR81" s="6"/>
      <c r="AS81" s="6"/>
      <c r="AT81" s="6"/>
      <c r="AU81" s="6"/>
      <c r="AV81" s="6"/>
    </row>
    <row r="82" customFormat="false" ht="15" hidden="false" customHeight="false" outlineLevel="0" collapsed="false">
      <c r="Y82" s="6"/>
      <c r="Z82" s="6"/>
      <c r="AA82" s="6"/>
      <c r="AB82" s="6"/>
      <c r="AC82" s="6"/>
      <c r="AD82" s="6"/>
      <c r="AE82" s="6"/>
      <c r="AF82" s="6"/>
      <c r="AG82" s="6"/>
      <c r="AH82" s="6"/>
      <c r="AI82" s="6"/>
      <c r="AJ82" s="6"/>
      <c r="AK82" s="6"/>
      <c r="AL82" s="6"/>
      <c r="AM82" s="6"/>
      <c r="AN82" s="6"/>
      <c r="AO82" s="6"/>
      <c r="AP82" s="6"/>
      <c r="AQ82" s="6"/>
      <c r="AR82" s="6"/>
      <c r="AS82" s="6"/>
      <c r="AT82" s="6"/>
      <c r="AU82" s="6"/>
      <c r="AV82" s="6"/>
    </row>
    <row r="83" customFormat="false" ht="15" hidden="false" customHeight="false" outlineLevel="0" collapsed="false">
      <c r="D83" s="114"/>
      <c r="E83" s="114"/>
      <c r="F83" s="114"/>
      <c r="G83" s="114"/>
      <c r="H83" s="114"/>
      <c r="I83" s="114"/>
      <c r="J83" s="114"/>
      <c r="K83" s="114"/>
      <c r="L83" s="114"/>
      <c r="M83" s="114"/>
      <c r="N83" s="114"/>
      <c r="O83" s="114"/>
      <c r="P83" s="114"/>
      <c r="Q83" s="114"/>
      <c r="R83" s="114"/>
      <c r="S83" s="114"/>
      <c r="T83" s="114"/>
      <c r="U83" s="114"/>
      <c r="V83" s="114"/>
      <c r="Y83" s="6"/>
      <c r="Z83" s="6"/>
      <c r="AA83" s="6"/>
      <c r="AB83" s="6"/>
      <c r="AC83" s="6"/>
      <c r="AD83" s="6"/>
      <c r="AE83" s="6"/>
      <c r="AF83" s="6"/>
      <c r="AG83" s="6"/>
      <c r="AH83" s="6"/>
      <c r="AI83" s="6"/>
      <c r="AJ83" s="6"/>
      <c r="AK83" s="6"/>
      <c r="AL83" s="6"/>
      <c r="AM83" s="6"/>
      <c r="AN83" s="6"/>
      <c r="AO83" s="6"/>
      <c r="AP83" s="6"/>
      <c r="AQ83" s="6"/>
      <c r="AR83" s="6"/>
      <c r="AS83" s="6"/>
      <c r="AT83" s="6"/>
      <c r="AU83" s="6"/>
      <c r="AV83" s="6"/>
    </row>
    <row r="84" customFormat="false" ht="15" hidden="false" customHeight="false" outlineLevel="0" collapsed="false">
      <c r="B84" s="0" t="s">
        <v>1548</v>
      </c>
      <c r="D84" s="114" t="n">
        <f aca="false">D6-D7-D17</f>
        <v>0</v>
      </c>
      <c r="E84" s="114" t="n">
        <f aca="false">E6-E7-E17</f>
        <v>0</v>
      </c>
      <c r="F84" s="114" t="n">
        <f aca="false">F6-F7-F17</f>
        <v>0</v>
      </c>
      <c r="G84" s="114" t="n">
        <f aca="false">G6-G7-G17</f>
        <v>0</v>
      </c>
      <c r="H84" s="114" t="n">
        <f aca="false">H6-H7-H17</f>
        <v>0</v>
      </c>
      <c r="I84" s="114" t="n">
        <f aca="false">I6-I7-I17</f>
        <v>0</v>
      </c>
      <c r="J84" s="114" t="n">
        <f aca="false">J6-J7-J17</f>
        <v>0</v>
      </c>
      <c r="K84" s="114" t="n">
        <f aca="false">K6-K7-K17</f>
        <v>0</v>
      </c>
      <c r="L84" s="114" t="n">
        <f aca="false">L6-L7-L17</f>
        <v>0</v>
      </c>
      <c r="M84" s="114" t="n">
        <f aca="false">M6-M7-M17</f>
        <v>0</v>
      </c>
      <c r="N84" s="114" t="n">
        <f aca="false">N6-N7-N17</f>
        <v>0</v>
      </c>
      <c r="O84" s="114" t="n">
        <f aca="false">O6-O7-O17</f>
        <v>0</v>
      </c>
      <c r="P84" s="114" t="n">
        <f aca="false">P6-P7-P17</f>
        <v>0</v>
      </c>
      <c r="Q84" s="114" t="n">
        <f aca="false">Q6-Q7-Q17</f>
        <v>-1000000000</v>
      </c>
      <c r="R84" s="114" t="n">
        <f aca="false">R6-R7-R17</f>
        <v>1000000000</v>
      </c>
      <c r="S84" s="114" t="n">
        <f aca="false">S6-S7-S17</f>
        <v>0</v>
      </c>
      <c r="T84" s="114" t="n">
        <f aca="false">T6-T7-T17</f>
        <v>-1000000000</v>
      </c>
      <c r="U84" s="114" t="n">
        <f aca="false">U6-U7-U17</f>
        <v>-1000000000</v>
      </c>
      <c r="V84" s="114" t="n">
        <f aca="false">V6-V7-V17</f>
        <v>0</v>
      </c>
      <c r="W84" s="114" t="n">
        <f aca="false">W6-W7-W17</f>
        <v>0</v>
      </c>
      <c r="Y84" s="6"/>
      <c r="Z84" s="6"/>
      <c r="AA84" s="6"/>
      <c r="AB84" s="6"/>
      <c r="AC84" s="6"/>
      <c r="AD84" s="6"/>
      <c r="AE84" s="6"/>
      <c r="AF84" s="6"/>
      <c r="AG84" s="6"/>
      <c r="AH84" s="6"/>
      <c r="AI84" s="6"/>
      <c r="AJ84" s="6"/>
      <c r="AK84" s="6"/>
      <c r="AL84" s="6"/>
      <c r="AM84" s="6"/>
      <c r="AN84" s="6"/>
      <c r="AO84" s="6"/>
      <c r="AP84" s="6"/>
      <c r="AQ84" s="6"/>
      <c r="AR84" s="6"/>
      <c r="AS84" s="6"/>
      <c r="AT84" s="6"/>
      <c r="AU84" s="6"/>
      <c r="AV84" s="6"/>
    </row>
    <row r="85" customFormat="false" ht="15" hidden="false" customHeight="false" outlineLevel="0" collapsed="false">
      <c r="B85" s="0" t="s">
        <v>426</v>
      </c>
      <c r="D85" s="115" t="n">
        <f aca="false">D7-D8-D13-D16</f>
        <v>0</v>
      </c>
      <c r="E85" s="115" t="n">
        <f aca="false">E7-E8-E13-E16</f>
        <v>0</v>
      </c>
      <c r="F85" s="115" t="n">
        <f aca="false">F7-F8-F13-F16</f>
        <v>-100000000</v>
      </c>
      <c r="G85" s="115" t="n">
        <f aca="false">G7-G8-G13-G16</f>
        <v>0</v>
      </c>
      <c r="H85" s="115" t="n">
        <f aca="false">H7-H8-H13-H16</f>
        <v>0</v>
      </c>
      <c r="I85" s="115" t="n">
        <f aca="false">I7-I8-I13-I16</f>
        <v>0</v>
      </c>
      <c r="J85" s="115" t="n">
        <f aca="false">J7-J8-J13-J16</f>
        <v>0</v>
      </c>
      <c r="K85" s="115" t="n">
        <f aca="false">K7-K8-K13-K16</f>
        <v>100000000</v>
      </c>
      <c r="L85" s="115" t="n">
        <f aca="false">L7-L8-L13-L16</f>
        <v>0</v>
      </c>
      <c r="M85" s="115" t="n">
        <f aca="false">M7-M8-M13-M16</f>
        <v>-16000000000</v>
      </c>
      <c r="N85" s="115" t="n">
        <f aca="false">N7-N8-N13-N16</f>
        <v>-11000000000</v>
      </c>
      <c r="O85" s="115" t="n">
        <f aca="false">O7-O8-O13-O16</f>
        <v>-18000000000</v>
      </c>
      <c r="P85" s="115" t="n">
        <f aca="false">P7-P8-P13-P16</f>
        <v>-16000000000</v>
      </c>
      <c r="Q85" s="115" t="n">
        <f aca="false">Q7-Q8-Q13-Q16</f>
        <v>-13000000000</v>
      </c>
      <c r="R85" s="115" t="n">
        <f aca="false">R7-R8-R13-R16</f>
        <v>-23000000000</v>
      </c>
      <c r="S85" s="115" t="n">
        <f aca="false">S7-S8-S13-S16</f>
        <v>-19000000000</v>
      </c>
      <c r="T85" s="115" t="n">
        <f aca="false">T7-T8-T13-T16</f>
        <v>-35000000000</v>
      </c>
      <c r="U85" s="115" t="n">
        <f aca="false">U7-U8-U13-U16</f>
        <v>-41000000000</v>
      </c>
      <c r="V85" s="115" t="n">
        <f aca="false">V7-V8-V13-V16</f>
        <v>-51000000000</v>
      </c>
      <c r="W85" s="115" t="n">
        <f aca="false">W7-W8-W13-W16</f>
        <v>-57000000000</v>
      </c>
      <c r="Y85" s="6"/>
      <c r="Z85" s="6"/>
      <c r="AA85" s="6"/>
      <c r="AB85" s="6"/>
      <c r="AC85" s="6"/>
      <c r="AD85" s="6"/>
      <c r="AE85" s="6"/>
      <c r="AF85" s="6"/>
      <c r="AG85" s="6"/>
      <c r="AH85" s="6"/>
      <c r="AI85" s="6"/>
      <c r="AJ85" s="6"/>
      <c r="AK85" s="6"/>
      <c r="AL85" s="6"/>
      <c r="AM85" s="6"/>
      <c r="AN85" s="6"/>
      <c r="AO85" s="6"/>
      <c r="AP85" s="6"/>
      <c r="AQ85" s="6"/>
      <c r="AR85" s="6"/>
      <c r="AS85" s="6"/>
      <c r="AT85" s="6"/>
      <c r="AU85" s="6"/>
      <c r="AV85" s="6"/>
    </row>
    <row r="86" customFormat="false" ht="15" hidden="false" customHeight="false" outlineLevel="0" collapsed="false">
      <c r="B86" s="0" t="s">
        <v>1549</v>
      </c>
      <c r="D86" s="143" t="n">
        <f aca="false">D8-D9-D10-D11-D12</f>
        <v>0</v>
      </c>
      <c r="E86" s="143" t="n">
        <f aca="false">E8-E9-E10-E11-E12</f>
        <v>0</v>
      </c>
      <c r="F86" s="143" t="n">
        <f aca="false">F8-F9-F10-F11-F12</f>
        <v>0</v>
      </c>
      <c r="G86" s="143" t="n">
        <f aca="false">G8-G9-G10-G11-G12</f>
        <v>0</v>
      </c>
      <c r="H86" s="369" t="n">
        <f aca="false">H8-H9-H10-H11-H12</f>
        <v>57700000000</v>
      </c>
      <c r="I86" s="369" t="n">
        <f aca="false">I8-I9-I10-I11-I12</f>
        <v>130400000000</v>
      </c>
      <c r="J86" s="143" t="n">
        <f aca="false">J8-J9-J10-J11-J12</f>
        <v>0</v>
      </c>
      <c r="K86" s="143" t="n">
        <f aca="false">K8-K9-K10-K11-K12</f>
        <v>0</v>
      </c>
      <c r="L86" s="143" t="n">
        <f aca="false">L8-L9-L10-L11-L12</f>
        <v>-100000000</v>
      </c>
      <c r="M86" s="369" t="n">
        <f aca="false">M8-M9-M10-M11-M12</f>
        <v>284000000000</v>
      </c>
      <c r="N86" s="369" t="n">
        <f aca="false">N8-N9-N10-N11-N12</f>
        <v>676000000000</v>
      </c>
      <c r="O86" s="369" t="n">
        <f aca="false">O8-O9-O10-O11-O12</f>
        <v>1017000000000</v>
      </c>
      <c r="P86" s="369" t="n">
        <f aca="false">P8-P9-P10-P11-P12</f>
        <v>1020000000000</v>
      </c>
      <c r="Q86" s="369" t="n">
        <f aca="false">Q8-Q9-Q10-Q11-Q12</f>
        <v>749000000000</v>
      </c>
      <c r="R86" s="369" t="n">
        <f aca="false">R8-R9-R10-R11-R12</f>
        <v>607000000000</v>
      </c>
      <c r="S86" s="369" t="n">
        <f aca="false">S8-S9-S10-S11-S12</f>
        <v>270000000000</v>
      </c>
      <c r="T86" s="369" t="n">
        <f aca="false">T8-T9-T10-T11-T12</f>
        <v>250000000000</v>
      </c>
      <c r="U86" s="369" t="n">
        <f aca="false">U8-U9-U10-U11-U12</f>
        <v>421000000000</v>
      </c>
      <c r="V86" s="369" t="n">
        <f aca="false">V8-V9-V10-V11-V12</f>
        <v>626000000000</v>
      </c>
      <c r="W86" s="369" t="n">
        <f aca="false">W8-W9-W10-W11-W12</f>
        <v>893000000000</v>
      </c>
      <c r="Y86" s="6"/>
      <c r="Z86" s="6"/>
      <c r="AA86" s="6"/>
      <c r="AB86" s="6"/>
      <c r="AC86" s="6"/>
      <c r="AD86" s="6"/>
      <c r="AE86" s="6"/>
      <c r="AF86" s="6"/>
      <c r="AG86" s="6"/>
      <c r="AH86" s="6"/>
      <c r="AI86" s="6"/>
      <c r="AJ86" s="6"/>
      <c r="AK86" s="6"/>
      <c r="AL86" s="6"/>
      <c r="AM86" s="6"/>
      <c r="AN86" s="6"/>
      <c r="AO86" s="6"/>
      <c r="AP86" s="6"/>
      <c r="AQ86" s="6"/>
      <c r="AR86" s="6"/>
      <c r="AS86" s="6"/>
      <c r="AT86" s="6"/>
      <c r="AU86" s="6"/>
      <c r="AV86" s="6"/>
    </row>
    <row r="87" customFormat="false" ht="15" hidden="false" customHeight="false" outlineLevel="0" collapsed="false">
      <c r="B87" s="0" t="s">
        <v>1550</v>
      </c>
      <c r="D87" s="143" t="n">
        <f aca="false">D14-D15-D16</f>
        <v>0</v>
      </c>
      <c r="E87" s="143" t="n">
        <f aca="false">E14-E15-E16</f>
        <v>0</v>
      </c>
      <c r="F87" s="143" t="n">
        <f aca="false">F14-F15-F16</f>
        <v>0</v>
      </c>
      <c r="G87" s="143" t="n">
        <f aca="false">G14-G15-G16</f>
        <v>0</v>
      </c>
      <c r="H87" s="143" t="n">
        <f aca="false">H14-H15-H16</f>
        <v>0</v>
      </c>
      <c r="I87" s="143" t="n">
        <f aca="false">I14-I15-I16</f>
        <v>0</v>
      </c>
      <c r="J87" s="143" t="n">
        <f aca="false">J14-J15-J16</f>
        <v>0</v>
      </c>
      <c r="K87" s="143" t="n">
        <f aca="false">K14-K15-K16</f>
        <v>0</v>
      </c>
      <c r="L87" s="143" t="n">
        <f aca="false">L14-L15-L16</f>
        <v>0</v>
      </c>
      <c r="M87" s="143" t="n">
        <f aca="false">M14-M15-M16</f>
        <v>-255000000000</v>
      </c>
      <c r="N87" s="143" t="n">
        <f aca="false">N14-N15-N16</f>
        <v>-324000000000</v>
      </c>
      <c r="O87" s="143" t="n">
        <f aca="false">O14-O15-O16</f>
        <v>-314000000000</v>
      </c>
      <c r="P87" s="143" t="n">
        <f aca="false">P14-P15-P16</f>
        <v>-355000000000</v>
      </c>
      <c r="Q87" s="143" t="n">
        <f aca="false">Q14-Q15-Q16</f>
        <v>-433000000000</v>
      </c>
      <c r="R87" s="143" t="n">
        <f aca="false">R14-R15-R16</f>
        <v>-487000000000</v>
      </c>
      <c r="S87" s="143" t="n">
        <f aca="false">S14-S15-S16</f>
        <v>-420000000000</v>
      </c>
      <c r="T87" s="143" t="n">
        <f aca="false">T14-T15-T16</f>
        <v>-470000000000</v>
      </c>
      <c r="U87" s="143" t="n">
        <f aca="false">U14-U15-U16</f>
        <v>-532000000000</v>
      </c>
      <c r="V87" s="143" t="n">
        <f aca="false">V14-V15-V16</f>
        <v>-593000000000</v>
      </c>
      <c r="W87" s="143" t="n">
        <f aca="false">W14-W15-W16</f>
        <v>-666000000000</v>
      </c>
      <c r="Y87" s="6"/>
      <c r="Z87" s="6"/>
      <c r="AA87" s="6"/>
      <c r="AB87" s="6"/>
      <c r="AC87" s="6"/>
      <c r="AD87" s="6"/>
      <c r="AE87" s="6"/>
      <c r="AF87" s="6"/>
      <c r="AG87" s="6"/>
      <c r="AH87" s="6"/>
      <c r="AI87" s="6"/>
      <c r="AJ87" s="6"/>
      <c r="AK87" s="6"/>
      <c r="AL87" s="6"/>
      <c r="AM87" s="6"/>
      <c r="AN87" s="6"/>
      <c r="AO87" s="6"/>
      <c r="AP87" s="6"/>
      <c r="AQ87" s="6"/>
      <c r="AR87" s="6"/>
      <c r="AS87" s="6"/>
      <c r="AT87" s="6"/>
      <c r="AU87" s="6"/>
      <c r="AV87" s="6"/>
    </row>
    <row r="88" customFormat="false" ht="15" hidden="false" customHeight="false" outlineLevel="0" collapsed="false">
      <c r="B88" s="0" t="s">
        <v>1266</v>
      </c>
      <c r="D88" s="143" t="n">
        <f aca="false">D17-D18-D19</f>
        <v>0</v>
      </c>
      <c r="E88" s="143" t="n">
        <f aca="false">E17-E18-E19</f>
        <v>100000000</v>
      </c>
      <c r="F88" s="143" t="n">
        <f aca="false">F17-F18-F19</f>
        <v>0</v>
      </c>
      <c r="G88" s="143" t="n">
        <f aca="false">G17-G18-G19</f>
        <v>0</v>
      </c>
      <c r="H88" s="143" t="n">
        <f aca="false">H17-H18-H19</f>
        <v>0</v>
      </c>
      <c r="I88" s="143" t="n">
        <f aca="false">I17-I18-I19</f>
        <v>0</v>
      </c>
      <c r="J88" s="143" t="n">
        <f aca="false">J17-J18-J19</f>
        <v>0</v>
      </c>
      <c r="K88" s="143" t="n">
        <f aca="false">K17-K18-K19</f>
        <v>0</v>
      </c>
      <c r="L88" s="143" t="n">
        <f aca="false">L17-L18-L19</f>
        <v>0</v>
      </c>
      <c r="M88" s="143" t="n">
        <f aca="false">M17-M18-M19</f>
        <v>0</v>
      </c>
      <c r="N88" s="143" t="n">
        <f aca="false">N17-N18-N19</f>
        <v>0</v>
      </c>
      <c r="O88" s="143" t="n">
        <f aca="false">O17-O18-O19</f>
        <v>0</v>
      </c>
      <c r="P88" s="143" t="n">
        <f aca="false">P17-P18-P19</f>
        <v>0</v>
      </c>
      <c r="Q88" s="143" t="n">
        <f aca="false">Q17-Q18-Q19</f>
        <v>0</v>
      </c>
      <c r="R88" s="143" t="n">
        <f aca="false">R17-R18-R19</f>
        <v>0</v>
      </c>
      <c r="S88" s="143" t="n">
        <f aca="false">S17-S18-S19</f>
        <v>0</v>
      </c>
      <c r="T88" s="143" t="n">
        <f aca="false">T17-T18-T19</f>
        <v>0</v>
      </c>
      <c r="U88" s="143" t="n">
        <f aca="false">U17-U18-U19</f>
        <v>0</v>
      </c>
      <c r="V88" s="143" t="n">
        <f aca="false">V17-V18-V19</f>
        <v>0</v>
      </c>
      <c r="W88" s="143" t="n">
        <f aca="false">W17-W18-W19</f>
        <v>0</v>
      </c>
      <c r="Y88" s="6"/>
      <c r="Z88" s="6"/>
      <c r="AA88" s="6"/>
      <c r="AB88" s="6"/>
      <c r="AC88" s="6"/>
      <c r="AD88" s="6"/>
      <c r="AE88" s="6"/>
      <c r="AF88" s="6"/>
      <c r="AG88" s="6"/>
      <c r="AH88" s="6"/>
      <c r="AI88" s="6"/>
      <c r="AJ88" s="6"/>
      <c r="AK88" s="6"/>
      <c r="AL88" s="6"/>
      <c r="AM88" s="6"/>
      <c r="AN88" s="6"/>
      <c r="AO88" s="6"/>
      <c r="AP88" s="6"/>
      <c r="AQ88" s="6"/>
      <c r="AR88" s="6"/>
      <c r="AS88" s="6"/>
      <c r="AT88" s="6"/>
      <c r="AU88" s="6"/>
      <c r="AV88" s="6"/>
    </row>
    <row r="89" customFormat="false" ht="15" hidden="false" customHeight="false" outlineLevel="0" collapsed="false">
      <c r="B89" s="0" t="s">
        <v>1115</v>
      </c>
      <c r="D89" s="143" t="n">
        <f aca="false">D20-D21-D38</f>
        <v>0</v>
      </c>
      <c r="E89" s="143" t="n">
        <f aca="false">E20-E21-E38</f>
        <v>0</v>
      </c>
      <c r="F89" s="143" t="n">
        <f aca="false">F20-F21-F38</f>
        <v>0</v>
      </c>
      <c r="G89" s="143" t="n">
        <f aca="false">G20-G21-G38</f>
        <v>0</v>
      </c>
      <c r="H89" s="143" t="n">
        <f aca="false">H20-H21-H38</f>
        <v>0</v>
      </c>
      <c r="I89" s="143" t="n">
        <f aca="false">I20-I21-I38</f>
        <v>-100000000</v>
      </c>
      <c r="J89" s="143" t="n">
        <f aca="false">J20-J21-J38</f>
        <v>0</v>
      </c>
      <c r="K89" s="143" t="n">
        <f aca="false">K20-K21-K38</f>
        <v>0</v>
      </c>
      <c r="L89" s="143" t="n">
        <f aca="false">L20-L21-L38</f>
        <v>-100000000</v>
      </c>
      <c r="M89" s="143" t="n">
        <f aca="false">M20-M21-M38</f>
        <v>0</v>
      </c>
      <c r="N89" s="143" t="n">
        <f aca="false">N20-N21-N38</f>
        <v>1000000000</v>
      </c>
      <c r="O89" s="143" t="n">
        <f aca="false">O20-O21-O38</f>
        <v>0</v>
      </c>
      <c r="P89" s="143" t="n">
        <f aca="false">P20-P21-P38</f>
        <v>-1000000000</v>
      </c>
      <c r="Q89" s="143" t="n">
        <f aca="false">Q20-Q21-Q38</f>
        <v>0</v>
      </c>
      <c r="R89" s="143" t="n">
        <f aca="false">R20-R21-R38</f>
        <v>0</v>
      </c>
      <c r="S89" s="143" t="n">
        <f aca="false">S20-S21-S38</f>
        <v>0</v>
      </c>
      <c r="T89" s="143" t="n">
        <f aca="false">T20-T21-T38</f>
        <v>1000000000</v>
      </c>
      <c r="U89" s="143" t="n">
        <f aca="false">U20-U21-U38</f>
        <v>0</v>
      </c>
      <c r="V89" s="143" t="n">
        <f aca="false">V20-V21-V38</f>
        <v>1000000000</v>
      </c>
      <c r="W89" s="143" t="n">
        <f aca="false">W20-W21-W38</f>
        <v>0</v>
      </c>
      <c r="Y89" s="6"/>
      <c r="Z89" s="6"/>
      <c r="AA89" s="6"/>
      <c r="AB89" s="6"/>
      <c r="AC89" s="6"/>
      <c r="AD89" s="6"/>
      <c r="AE89" s="6"/>
      <c r="AF89" s="6"/>
      <c r="AG89" s="6"/>
      <c r="AH89" s="6"/>
      <c r="AI89" s="6"/>
      <c r="AJ89" s="6"/>
      <c r="AK89" s="6"/>
      <c r="AL89" s="6"/>
      <c r="AM89" s="6"/>
      <c r="AN89" s="6"/>
      <c r="AO89" s="6"/>
      <c r="AP89" s="6"/>
      <c r="AQ89" s="6"/>
      <c r="AR89" s="6"/>
      <c r="AS89" s="6"/>
      <c r="AT89" s="6"/>
      <c r="AU89" s="6"/>
      <c r="AV89" s="6"/>
    </row>
    <row r="90" customFormat="false" ht="15" hidden="false" customHeight="false" outlineLevel="0" collapsed="false">
      <c r="B90" s="0" t="s">
        <v>333</v>
      </c>
      <c r="D90" s="143" t="n">
        <f aca="false">D21-D22-D25-D27-D32-D33-D34-D35</f>
        <v>0</v>
      </c>
      <c r="E90" s="143" t="n">
        <f aca="false">E21-E22-E25-E27-E32-E33-E34-E35</f>
        <v>-100000000</v>
      </c>
      <c r="F90" s="143" t="n">
        <f aca="false">F21-F22-F25-F27-F32-F33-F34-F35</f>
        <v>0</v>
      </c>
      <c r="G90" s="143" t="n">
        <f aca="false">G21-G22-G25-G27-G32-G33-G34-G35</f>
        <v>-100000000</v>
      </c>
      <c r="H90" s="143" t="n">
        <f aca="false">H21-H22-H25-H27-H32-H33-H34-H35</f>
        <v>-100000000</v>
      </c>
      <c r="I90" s="143" t="n">
        <f aca="false">I21-I22-I25-I27-I32-I33-I34-I35</f>
        <v>0</v>
      </c>
      <c r="J90" s="143" t="n">
        <f aca="false">J21-J22-J25-J27-J32-J33-J34-J35</f>
        <v>100000000</v>
      </c>
      <c r="K90" s="143" t="n">
        <f aca="false">K21-K22-K25-K27-K32-K33-K34-K35</f>
        <v>100000000</v>
      </c>
      <c r="L90" s="143" t="n">
        <f aca="false">L21-L22-L25-L27-L32-L33-L34-L35</f>
        <v>0</v>
      </c>
      <c r="M90" s="143" t="n">
        <f aca="false">M21-M22-M25-M27-M32-M33-M34-M35</f>
        <v>0</v>
      </c>
      <c r="N90" s="143" t="n">
        <f aca="false">N21-N22-N25-N27-N32-N33-N34-N35</f>
        <v>-1000000000</v>
      </c>
      <c r="O90" s="143" t="n">
        <f aca="false">O21-O22-O25-O27-O32-O33-O34-O35</f>
        <v>0</v>
      </c>
      <c r="P90" s="143" t="n">
        <f aca="false">P21-P22-P25-P27-P32-P33-P34-P35</f>
        <v>1000000000</v>
      </c>
      <c r="Q90" s="143" t="n">
        <f aca="false">Q21-Q22-Q25-Q27-Q32-Q33-Q34-Q35</f>
        <v>0</v>
      </c>
      <c r="R90" s="143" t="n">
        <f aca="false">R21-R22-R25-R27-R32-R33-R34-R35</f>
        <v>0</v>
      </c>
      <c r="S90" s="143" t="n">
        <f aca="false">S21-S22-S25-S27-S32-S33-S34-S35</f>
        <v>0</v>
      </c>
      <c r="T90" s="143" t="n">
        <f aca="false">T21-T22-T25-T27-T32-T33-T34-T35</f>
        <v>0</v>
      </c>
      <c r="U90" s="143" t="n">
        <f aca="false">U21-U22-U25-U27-U32-U33-U34-U35</f>
        <v>0</v>
      </c>
      <c r="V90" s="143" t="n">
        <f aca="false">V21-V22-V25-V27-V32-V33-V34-V35</f>
        <v>0</v>
      </c>
      <c r="W90" s="143" t="n">
        <f aca="false">W21-W22-W25-W27-W32-W33-W34-W35</f>
        <v>0</v>
      </c>
      <c r="Y90" s="6"/>
      <c r="Z90" s="6"/>
      <c r="AA90" s="6"/>
      <c r="AB90" s="6"/>
      <c r="AC90" s="6"/>
      <c r="AD90" s="6"/>
      <c r="AE90" s="6"/>
      <c r="AF90" s="6"/>
      <c r="AG90" s="6"/>
      <c r="AH90" s="6"/>
      <c r="AI90" s="6"/>
      <c r="AJ90" s="6"/>
      <c r="AK90" s="6"/>
      <c r="AL90" s="6"/>
      <c r="AM90" s="6"/>
      <c r="AN90" s="6"/>
      <c r="AO90" s="6"/>
      <c r="AP90" s="6"/>
      <c r="AQ90" s="6"/>
      <c r="AR90" s="6"/>
      <c r="AS90" s="6"/>
      <c r="AT90" s="6"/>
      <c r="AU90" s="6"/>
      <c r="AV90" s="6"/>
    </row>
    <row r="91" customFormat="false" ht="15" hidden="false" customHeight="false" outlineLevel="0" collapsed="false">
      <c r="B91" s="0" t="s">
        <v>1551</v>
      </c>
      <c r="D91" s="143" t="n">
        <f aca="false">D22-D23-D24</f>
        <v>0</v>
      </c>
      <c r="E91" s="143" t="n">
        <f aca="false">E22-E23-E24</f>
        <v>0</v>
      </c>
      <c r="F91" s="143" t="n">
        <f aca="false">F22-F23-F24</f>
        <v>0</v>
      </c>
      <c r="G91" s="143" t="n">
        <f aca="false">G22-G23-G24</f>
        <v>0</v>
      </c>
      <c r="H91" s="143" t="n">
        <f aca="false">H22-H23-H24</f>
        <v>0</v>
      </c>
      <c r="I91" s="143" t="n">
        <f aca="false">I22-I23-I24</f>
        <v>0</v>
      </c>
      <c r="J91" s="143" t="n">
        <f aca="false">J22-J23-J24</f>
        <v>0</v>
      </c>
      <c r="K91" s="143" t="n">
        <f aca="false">K22-K23-K24</f>
        <v>0</v>
      </c>
      <c r="L91" s="143" t="n">
        <f aca="false">L22-L23-L24</f>
        <v>0</v>
      </c>
      <c r="M91" s="369" t="n">
        <f aca="false">M22-M23-M24</f>
        <v>201000000000</v>
      </c>
      <c r="N91" s="369" t="n">
        <f aca="false">N22-N23-N24</f>
        <v>216000000000</v>
      </c>
      <c r="O91" s="369" t="n">
        <f aca="false">O22-O23-O24</f>
        <v>250000000000</v>
      </c>
      <c r="P91" s="369" t="n">
        <f aca="false">P22-P23-P24</f>
        <v>283000000000</v>
      </c>
      <c r="Q91" s="369" t="n">
        <f aca="false">Q22-Q23-Q24</f>
        <v>333000000000</v>
      </c>
      <c r="R91" s="369" t="n">
        <f aca="false">R22-R23-R24</f>
        <v>341000000000</v>
      </c>
      <c r="S91" s="369" t="n">
        <f aca="false">S22-S23-S24</f>
        <v>370000000000</v>
      </c>
      <c r="T91" s="369" t="n">
        <f aca="false">T22-T23-T24</f>
        <v>376000000000</v>
      </c>
      <c r="U91" s="369" t="n">
        <f aca="false">U22-U23-U24</f>
        <v>383000000000</v>
      </c>
      <c r="V91" s="369" t="n">
        <f aca="false">V22-V23-V24</f>
        <v>386000000000</v>
      </c>
      <c r="W91" s="369" t="n">
        <f aca="false">W22-W23-W24</f>
        <v>411000000000</v>
      </c>
      <c r="Y91" s="6"/>
      <c r="Z91" s="6"/>
      <c r="AA91" s="6"/>
      <c r="AB91" s="6"/>
      <c r="AC91" s="6"/>
      <c r="AD91" s="6"/>
      <c r="AE91" s="6"/>
      <c r="AF91" s="6"/>
      <c r="AG91" s="6"/>
      <c r="AH91" s="6"/>
      <c r="AI91" s="6"/>
      <c r="AJ91" s="6"/>
      <c r="AK91" s="6"/>
      <c r="AL91" s="6"/>
      <c r="AM91" s="6"/>
      <c r="AN91" s="6"/>
      <c r="AO91" s="6"/>
      <c r="AP91" s="6"/>
      <c r="AQ91" s="6"/>
      <c r="AR91" s="6"/>
      <c r="AS91" s="6"/>
      <c r="AT91" s="6"/>
      <c r="AU91" s="6"/>
      <c r="AV91" s="6"/>
    </row>
    <row r="92" customFormat="false" ht="15" hidden="false" customHeight="false" outlineLevel="0" collapsed="false">
      <c r="B92" s="0" t="s">
        <v>1552</v>
      </c>
      <c r="D92" s="369" t="n">
        <f aca="false">D27-D29-D30-D31</f>
        <v>13500000000</v>
      </c>
      <c r="E92" s="369" t="n">
        <f aca="false">E27-E29-E30-E31</f>
        <v>6900000000</v>
      </c>
      <c r="F92" s="369" t="n">
        <f aca="false">F27-F29-F30-F31</f>
        <v>21300000000</v>
      </c>
      <c r="G92" s="369" t="n">
        <f aca="false">G27-G29-G30-G31</f>
        <v>19200000000</v>
      </c>
      <c r="H92" s="369" t="n">
        <f aca="false">H27-H29-H30-H31</f>
        <v>30100000000</v>
      </c>
      <c r="I92" s="369" t="n">
        <f aca="false">I27-I29-I30-I31</f>
        <v>37100000000</v>
      </c>
      <c r="J92" s="143" t="n">
        <f aca="false">J27-J29-J30-J31</f>
        <v>0</v>
      </c>
      <c r="K92" s="143" t="n">
        <f aca="false">K27-K29-K30-K31</f>
        <v>0</v>
      </c>
      <c r="L92" s="143" t="n">
        <f aca="false">L27-L29-L30-L31</f>
        <v>0</v>
      </c>
      <c r="M92" s="143" t="n">
        <f aca="false">M27-M29-M30-M31</f>
        <v>0</v>
      </c>
      <c r="N92" s="143" t="n">
        <f aca="false">N27-N29-N30-N31</f>
        <v>0</v>
      </c>
      <c r="O92" s="143" t="n">
        <f aca="false">O27-O29-O30-O31</f>
        <v>0</v>
      </c>
      <c r="P92" s="369" t="n">
        <f aca="false">P27-P29-P30-P31</f>
        <v>291000000000</v>
      </c>
      <c r="Q92" s="369" t="n">
        <f aca="false">Q27-Q29-Q30-Q31</f>
        <v>320000000000</v>
      </c>
      <c r="R92" s="369" t="n">
        <f aca="false">R27-R29-R30-R31</f>
        <v>327000000000</v>
      </c>
      <c r="S92" s="369" t="n">
        <f aca="false">S27-S29-S30-S31</f>
        <v>239000000000</v>
      </c>
      <c r="T92" s="369" t="n">
        <f aca="false">T27-T29-T30-T31</f>
        <v>264000000000</v>
      </c>
      <c r="U92" s="369" t="n">
        <f aca="false">U27-U29-U30-U31</f>
        <v>220000000000</v>
      </c>
      <c r="V92" s="369" t="n">
        <f aca="false">V27-V29-V30-V31</f>
        <v>270000000000</v>
      </c>
      <c r="W92" s="369" t="n">
        <f aca="false">W27-W29-W30-W31</f>
        <v>292000000000</v>
      </c>
      <c r="Y92" s="6"/>
      <c r="Z92" s="6"/>
      <c r="AA92" s="6"/>
      <c r="AB92" s="6"/>
      <c r="AC92" s="6"/>
      <c r="AD92" s="6"/>
      <c r="AE92" s="6"/>
      <c r="AF92" s="6"/>
      <c r="AG92" s="6"/>
      <c r="AH92" s="6"/>
      <c r="AI92" s="6"/>
      <c r="AJ92" s="6"/>
      <c r="AK92" s="6"/>
      <c r="AL92" s="6"/>
      <c r="AM92" s="6"/>
      <c r="AN92" s="6"/>
      <c r="AO92" s="6"/>
      <c r="AP92" s="6"/>
      <c r="AQ92" s="6"/>
      <c r="AR92" s="6"/>
      <c r="AS92" s="6"/>
      <c r="AT92" s="6"/>
      <c r="AU92" s="6"/>
      <c r="AV92" s="6"/>
    </row>
    <row r="93" customFormat="false" ht="15" hidden="false" customHeight="false" outlineLevel="0" collapsed="false">
      <c r="B93" s="0" t="s">
        <v>677</v>
      </c>
      <c r="D93" s="143" t="n">
        <f aca="false">D38-D40-D39</f>
        <v>0</v>
      </c>
      <c r="E93" s="143" t="n">
        <f aca="false">E38-E40-E39</f>
        <v>0</v>
      </c>
      <c r="F93" s="143" t="n">
        <f aca="false">F38-F40-F39</f>
        <v>-99999999.9999981</v>
      </c>
      <c r="G93" s="143" t="n">
        <f aca="false">G38-G40-G39</f>
        <v>0</v>
      </c>
      <c r="H93" s="143" t="n">
        <f aca="false">H38-H40-H39</f>
        <v>0</v>
      </c>
      <c r="I93" s="143" t="n">
        <f aca="false">I38-I40-I39</f>
        <v>100000000</v>
      </c>
      <c r="J93" s="143" t="n">
        <f aca="false">J38-J40-J39</f>
        <v>0</v>
      </c>
      <c r="K93" s="143" t="n">
        <f aca="false">K38-K40-K39</f>
        <v>0</v>
      </c>
      <c r="L93" s="143" t="n">
        <f aca="false">L38-L40-L39</f>
        <v>100000000</v>
      </c>
      <c r="M93" s="143" t="n">
        <f aca="false">M38-M40-M39</f>
        <v>0</v>
      </c>
      <c r="N93" s="143" t="n">
        <f aca="false">N38-N40-N39</f>
        <v>0</v>
      </c>
      <c r="O93" s="143" t="n">
        <f aca="false">O38-O40-O39</f>
        <v>0</v>
      </c>
      <c r="P93" s="143" t="n">
        <f aca="false">P38-P40-P39</f>
        <v>1000000000</v>
      </c>
      <c r="Q93" s="143" t="n">
        <f aca="false">Q38-Q40-Q39</f>
        <v>1000000000</v>
      </c>
      <c r="R93" s="143" t="n">
        <f aca="false">R38-R40-R39</f>
        <v>0</v>
      </c>
      <c r="S93" s="143" t="n">
        <f aca="false">S38-S40-S39</f>
        <v>0</v>
      </c>
      <c r="T93" s="143" t="n">
        <f aca="false">T38-T40-T39</f>
        <v>0</v>
      </c>
      <c r="U93" s="143" t="n">
        <f aca="false">U38-U40-U39</f>
        <v>0</v>
      </c>
      <c r="V93" s="143" t="n">
        <f aca="false">V38-V40-V39</f>
        <v>0</v>
      </c>
      <c r="W93" s="143" t="n">
        <f aca="false">W38-W40-W39</f>
        <v>0</v>
      </c>
      <c r="Y93" s="6"/>
      <c r="Z93" s="6"/>
      <c r="AA93" s="6"/>
      <c r="AB93" s="6"/>
      <c r="AC93" s="6"/>
      <c r="AD93" s="6"/>
      <c r="AE93" s="6"/>
      <c r="AF93" s="6"/>
      <c r="AG93" s="6"/>
      <c r="AH93" s="6"/>
      <c r="AI93" s="6"/>
      <c r="AJ93" s="6"/>
      <c r="AK93" s="6"/>
      <c r="AL93" s="6"/>
      <c r="AM93" s="6"/>
      <c r="AN93" s="6"/>
      <c r="AO93" s="6"/>
      <c r="AP93" s="6"/>
      <c r="AQ93" s="6"/>
      <c r="AR93" s="6"/>
      <c r="AS93" s="6"/>
      <c r="AT93" s="6"/>
      <c r="AU93" s="6"/>
      <c r="AV93" s="6"/>
    </row>
    <row r="94" customFormat="false" ht="15" hidden="false" customHeight="false" outlineLevel="0" collapsed="false">
      <c r="B94" s="0" t="s">
        <v>433</v>
      </c>
      <c r="D94" s="143" t="n">
        <f aca="false">D51-D53-D63</f>
        <v>0</v>
      </c>
      <c r="E94" s="143" t="n">
        <f aca="false">E51-E53-E63</f>
        <v>0</v>
      </c>
      <c r="F94" s="143" t="n">
        <f aca="false">F51-F53-F63</f>
        <v>0</v>
      </c>
      <c r="G94" s="143" t="n">
        <f aca="false">G51-G53-G63</f>
        <v>0</v>
      </c>
      <c r="H94" s="143" t="n">
        <f aca="false">H51-H53-H63</f>
        <v>0</v>
      </c>
      <c r="I94" s="143" t="n">
        <f aca="false">I51-I53-I63</f>
        <v>0</v>
      </c>
      <c r="J94" s="143" t="n">
        <f aca="false">J51-J53-J63</f>
        <v>0</v>
      </c>
      <c r="K94" s="143" t="n">
        <f aca="false">K51-K53-K63</f>
        <v>0</v>
      </c>
      <c r="L94" s="143" t="n">
        <f aca="false">L51-L53-L63</f>
        <v>100000000</v>
      </c>
      <c r="M94" s="143" t="n">
        <f aca="false">M51-M53-M63</f>
        <v>1000000000</v>
      </c>
      <c r="N94" s="143" t="n">
        <f aca="false">N51-N53-N63</f>
        <v>0</v>
      </c>
      <c r="O94" s="143" t="n">
        <f aca="false">O51-O53-O63</f>
        <v>0</v>
      </c>
      <c r="P94" s="143" t="n">
        <f aca="false">P51-P53-P63</f>
        <v>0</v>
      </c>
      <c r="Q94" s="143" t="n">
        <f aca="false">Q51-Q53-Q63</f>
        <v>0</v>
      </c>
      <c r="R94" s="143" t="n">
        <f aca="false">R51-R53-R63</f>
        <v>0</v>
      </c>
      <c r="S94" s="143" t="n">
        <f aca="false">S51-S53-S63</f>
        <v>0</v>
      </c>
      <c r="T94" s="143" t="n">
        <f aca="false">T51-T53-T63</f>
        <v>0</v>
      </c>
      <c r="U94" s="143" t="n">
        <f aca="false">U51-U53-U63</f>
        <v>0</v>
      </c>
      <c r="V94" s="143" t="n">
        <f aca="false">V51-V53-V63</f>
        <v>0</v>
      </c>
      <c r="W94" s="143" t="n">
        <f aca="false">W51-W53-W63</f>
        <v>0</v>
      </c>
    </row>
    <row r="95" customFormat="false" ht="15" hidden="false" customHeight="false" outlineLevel="0" collapsed="false">
      <c r="B95" s="0" t="s">
        <v>274</v>
      </c>
      <c r="D95" s="143" t="n">
        <f aca="false">D53-D54-D61-D62</f>
        <v>0</v>
      </c>
      <c r="E95" s="143" t="n">
        <f aca="false">E53-E54-E61-E62</f>
        <v>0</v>
      </c>
      <c r="F95" s="143" t="n">
        <f aca="false">F53-F54-F61-F62</f>
        <v>0</v>
      </c>
      <c r="G95" s="143" t="n">
        <f aca="false">G53-G54-G61-G62</f>
        <v>0</v>
      </c>
      <c r="H95" s="143" t="n">
        <f aca="false">H53-H54-H61-H62</f>
        <v>0</v>
      </c>
      <c r="I95" s="143" t="n">
        <f aca="false">I53-I54-I61-I62</f>
        <v>0</v>
      </c>
      <c r="J95" s="143" t="n">
        <f aca="false">J53-J54-J61-J62</f>
        <v>0</v>
      </c>
      <c r="K95" s="143" t="n">
        <f aca="false">K53-K54-K61-K62</f>
        <v>0</v>
      </c>
      <c r="L95" s="143" t="n">
        <f aca="false">L53-L54-L61-L62</f>
        <v>-100000000</v>
      </c>
      <c r="M95" s="143" t="n">
        <f aca="false">M53-M54-M61-M62</f>
        <v>-1000000000</v>
      </c>
      <c r="N95" s="143" t="n">
        <f aca="false">N53-N54-N61-N62</f>
        <v>0</v>
      </c>
      <c r="O95" s="143" t="n">
        <f aca="false">O53-O54-O61-O62</f>
        <v>-1000000000</v>
      </c>
      <c r="P95" s="143" t="n">
        <f aca="false">P53-P54-P61-P62</f>
        <v>0</v>
      </c>
      <c r="Q95" s="143" t="n">
        <f aca="false">Q53-Q54-Q61-Q62</f>
        <v>1000000000</v>
      </c>
      <c r="R95" s="143" t="n">
        <f aca="false">R53-R54-R61-R62</f>
        <v>0</v>
      </c>
      <c r="S95" s="143" t="n">
        <f aca="false">S53-S54-S61-S62</f>
        <v>0</v>
      </c>
      <c r="T95" s="143" t="n">
        <f aca="false">T53-T54-T61-T62</f>
        <v>0</v>
      </c>
      <c r="U95" s="143" t="n">
        <f aca="false">U53-U54-U61-U62</f>
        <v>0</v>
      </c>
      <c r="V95" s="143" t="n">
        <f aca="false">V53-V54-V61-V62</f>
        <v>1000000000</v>
      </c>
      <c r="W95" s="143" t="n">
        <f aca="false">W53-W54-W61-W62</f>
        <v>1000000000</v>
      </c>
    </row>
    <row r="96" customFormat="false" ht="15" hidden="false" customHeight="false" outlineLevel="0" collapsed="false">
      <c r="B96" s="0" t="s">
        <v>909</v>
      </c>
      <c r="D96" s="143" t="n">
        <f aca="false">D63-D69-D72-D73-D74-D75</f>
        <v>-100000000</v>
      </c>
      <c r="E96" s="143" t="n">
        <f aca="false">E63-E69-E72-E73-E74-E75</f>
        <v>0</v>
      </c>
      <c r="F96" s="143" t="n">
        <f aca="false">F63-F69-F72-F73-F74-F75</f>
        <v>0</v>
      </c>
      <c r="G96" s="143" t="n">
        <f aca="false">G63-G69-G72-G73-G74-G75</f>
        <v>0</v>
      </c>
      <c r="H96" s="143" t="n">
        <f aca="false">H63-H69-H72-H73-H74-H75</f>
        <v>0</v>
      </c>
      <c r="I96" s="143" t="n">
        <f aca="false">I63-I69-I72-I73-I74-I75</f>
        <v>-100000000</v>
      </c>
      <c r="J96" s="143" t="n">
        <f aca="false">J63-J69-J72-J73-J74-J75</f>
        <v>0</v>
      </c>
      <c r="K96" s="143" t="n">
        <f aca="false">K63-K69-K72-K73-K74-K75</f>
        <v>0</v>
      </c>
      <c r="L96" s="143" t="n">
        <f aca="false">L63-L69-L72-L73-L74-L75</f>
        <v>0</v>
      </c>
      <c r="M96" s="143" t="n">
        <f aca="false">M63-M69-M72-M73-M74-M75</f>
        <v>0</v>
      </c>
      <c r="N96" s="143" t="n">
        <f aca="false">N63-N69-N72-N73-N74-N75</f>
        <v>0</v>
      </c>
      <c r="O96" s="143" t="n">
        <f aca="false">O63-O69-O72-O73-O74-O75</f>
        <v>0</v>
      </c>
      <c r="P96" s="143" t="n">
        <f aca="false">P63-P69-P72-P73-P74-P75</f>
        <v>0</v>
      </c>
      <c r="Q96" s="143" t="n">
        <f aca="false">Q63-Q69-Q72-Q73-Q74-Q75</f>
        <v>0</v>
      </c>
      <c r="R96" s="143" t="n">
        <f aca="false">R63-R69-R72-R73-R74-R75</f>
        <v>0</v>
      </c>
      <c r="S96" s="143" t="n">
        <f aca="false">S63-S69-S72-S73-S74-S75</f>
        <v>0</v>
      </c>
      <c r="T96" s="143" t="n">
        <f aca="false">T63-T69-T72-T73-T74-T75</f>
        <v>0</v>
      </c>
      <c r="U96" s="143" t="n">
        <f aca="false">U63-U69-U72-U73-U74-U75</f>
        <v>0</v>
      </c>
      <c r="V96" s="143" t="n">
        <f aca="false">V63-V69-V72-V73-V74-V75</f>
        <v>0</v>
      </c>
      <c r="W96" s="143" t="n">
        <f aca="false">W63-W69-W72-W73-W74-W75</f>
        <v>0</v>
      </c>
    </row>
    <row r="97" customFormat="false" ht="15" hidden="false" customHeight="false" outlineLevel="0" collapsed="false">
      <c r="B97" s="0" t="s">
        <v>1553</v>
      </c>
      <c r="D97" s="369" t="n">
        <f aca="false">D69-D70-D71</f>
        <v>44600000000</v>
      </c>
      <c r="E97" s="369" t="n">
        <f aca="false">E69-E70-E71</f>
        <v>50800000000</v>
      </c>
      <c r="F97" s="369" t="n">
        <f aca="false">F69-F70-F71</f>
        <v>89900000000</v>
      </c>
      <c r="G97" s="369" t="n">
        <f aca="false">G69-G70-G71</f>
        <v>81100000000</v>
      </c>
      <c r="H97" s="369" t="n">
        <f aca="false">H69-H70-H71</f>
        <v>81400000000</v>
      </c>
      <c r="I97" s="369" t="n">
        <f aca="false">I69-I70-I71</f>
        <v>58100000000</v>
      </c>
      <c r="J97" s="143" t="n">
        <f aca="false">J69-J70-J71</f>
        <v>0</v>
      </c>
      <c r="K97" s="143" t="n">
        <f aca="false">K69-K70-K71</f>
        <v>0</v>
      </c>
      <c r="L97" s="143" t="n">
        <f aca="false">L69-L70-L71</f>
        <v>0</v>
      </c>
      <c r="M97" s="143" t="n">
        <f aca="false">M69-M70-M71</f>
        <v>0</v>
      </c>
      <c r="N97" s="143" t="n">
        <f aca="false">N69-N70-N71</f>
        <v>0</v>
      </c>
      <c r="O97" s="143" t="n">
        <f aca="false">O69-O70-O71</f>
        <v>0</v>
      </c>
      <c r="P97" s="369" t="n">
        <f aca="false">P69-P70-P71</f>
        <v>76000000000</v>
      </c>
      <c r="Q97" s="369" t="n">
        <f aca="false">Q69-Q70-Q71</f>
        <v>338000000000</v>
      </c>
      <c r="R97" s="369" t="n">
        <f aca="false">R69-R70-R71</f>
        <v>55000000000</v>
      </c>
      <c r="S97" s="369" t="n">
        <f aca="false">S69-S70-S71</f>
        <v>78000000000</v>
      </c>
      <c r="T97" s="369" t="n">
        <f aca="false">T69-T70-T71</f>
        <v>41000000000</v>
      </c>
      <c r="U97" s="369" t="n">
        <f aca="false">U69-U70-U71</f>
        <v>109000000000</v>
      </c>
      <c r="V97" s="369" t="n">
        <f aca="false">V69-V70-V71</f>
        <v>144000000000</v>
      </c>
      <c r="W97" s="369" t="n">
        <f aca="false">W69-W70-W71</f>
        <v>156000000000</v>
      </c>
    </row>
    <row r="99" customFormat="false" ht="15.75" hidden="false" customHeight="false" outlineLevel="0" collapsed="false">
      <c r="D99" s="55"/>
    </row>
    <row r="100" customFormat="false" ht="15.75" hidden="false" customHeight="false" outlineLevel="0" collapsed="false">
      <c r="B100" s="0" t="s">
        <v>679</v>
      </c>
      <c r="D100" s="214" t="n">
        <v>1115969000000</v>
      </c>
      <c r="E100" s="95" t="n">
        <v>1417998000000</v>
      </c>
      <c r="F100" s="95" t="n">
        <v>1567753000000</v>
      </c>
      <c r="G100" s="95" t="n">
        <v>1799591000000</v>
      </c>
      <c r="H100" s="95" t="n">
        <v>2639318000000</v>
      </c>
      <c r="I100" s="95" t="n">
        <v>3505903000000</v>
      </c>
      <c r="J100" s="95" t="n">
        <v>3880944000000</v>
      </c>
      <c r="K100" s="95" t="n">
        <v>4140248000000</v>
      </c>
      <c r="L100" s="95" t="n">
        <v>4635650000000</v>
      </c>
      <c r="M100" s="95" t="n">
        <v>4369368000000</v>
      </c>
      <c r="N100" s="95" t="n">
        <v>5278516000000</v>
      </c>
      <c r="O100" s="95" t="n">
        <v>5736184000000</v>
      </c>
      <c r="P100" s="95" t="n">
        <v>6314306000000</v>
      </c>
      <c r="Q100" s="95" t="n">
        <v>6623770000000</v>
      </c>
      <c r="R100" s="96" t="n">
        <v>7590902000000</v>
      </c>
      <c r="S100" s="96" t="n">
        <v>8267472000000</v>
      </c>
      <c r="T100" s="96" t="n">
        <v>9296453000000</v>
      </c>
      <c r="U100" s="96" t="n">
        <v>9999949000000</v>
      </c>
      <c r="V100" s="96" t="n">
        <v>10192286000000</v>
      </c>
      <c r="W100" s="215"/>
    </row>
    <row r="101" customFormat="false" ht="15" hidden="false" customHeight="false" outlineLevel="0" collapsed="false">
      <c r="B101" s="0" t="s">
        <v>140</v>
      </c>
      <c r="D101" s="147" t="n">
        <f aca="false">(D6/D100)*100</f>
        <v>12.1329535139417</v>
      </c>
      <c r="E101" s="147" t="n">
        <f aca="false">(E6/E100)*100</f>
        <v>10.9661649734344</v>
      </c>
      <c r="F101" s="147" t="n">
        <f aca="false">(F6/F100)*100</f>
        <v>12.5848906045787</v>
      </c>
      <c r="G101" s="147" t="n">
        <f aca="false">(G6/G100)*100</f>
        <v>13.7420113792523</v>
      </c>
      <c r="H101" s="147" t="n">
        <f aca="false">(H6/H100)*100</f>
        <v>10.1314051584538</v>
      </c>
      <c r="I101" s="147" t="n">
        <f aca="false">(I6/I100)*100</f>
        <v>11.2353365167262</v>
      </c>
      <c r="J101" s="147" t="n">
        <f aca="false">(J6/J100)*100</f>
        <v>15.9909547780128</v>
      </c>
      <c r="K101" s="147" t="n">
        <f aca="false">(K6/K100)*100</f>
        <v>19.6679039516473</v>
      </c>
      <c r="L101" s="147" t="n">
        <f aca="false">(L6/L100)*100</f>
        <v>22.4887556221889</v>
      </c>
      <c r="M101" s="147" t="n">
        <f aca="false">(M6/M100)*100</f>
        <v>14.9907263476091</v>
      </c>
      <c r="N101" s="147" t="n">
        <f aca="false">(N6/N100)*100</f>
        <v>20.2519041336618</v>
      </c>
      <c r="O101" s="147" t="n">
        <f aca="false">(O6/O100)*100</f>
        <v>24.7899997629086</v>
      </c>
      <c r="P101" s="147" t="n">
        <f aca="false">(P6/P100)*100</f>
        <v>24.4207360238797</v>
      </c>
      <c r="Q101" s="147" t="n">
        <f aca="false">(Q6/Q100)*100</f>
        <v>19.5357024775921</v>
      </c>
      <c r="R101" s="147" t="n">
        <f aca="false">(R6/R100)*100</f>
        <v>15.8347453306603</v>
      </c>
      <c r="S101" s="147" t="n">
        <f aca="false">(S6/S100)*100</f>
        <v>10.6562199424443</v>
      </c>
      <c r="T101" s="147" t="n">
        <f aca="false">(T6/T100)*100</f>
        <v>10.0898697600042</v>
      </c>
      <c r="U101" s="147" t="n">
        <f aca="false">(U6/U100)*100</f>
        <v>11.2400573242924</v>
      </c>
      <c r="V101" s="147" t="n">
        <f aca="false">(V6/V100)*100</f>
        <v>13.7358782906995</v>
      </c>
    </row>
    <row r="102" customFormat="false" ht="15" hidden="false" customHeight="false" outlineLevel="0" collapsed="false">
      <c r="B102" s="0" t="s">
        <v>141</v>
      </c>
      <c r="D102" s="147" t="n">
        <f aca="false">(D20/D100)*100</f>
        <v>18.208391093301</v>
      </c>
      <c r="E102" s="147" t="n">
        <f aca="false">(E20/E100)*100</f>
        <v>15.5359880620424</v>
      </c>
      <c r="F102" s="147" t="n">
        <f aca="false">(F20/F100)*100</f>
        <v>17.8790919232813</v>
      </c>
      <c r="G102" s="147" t="n">
        <f aca="false">(G20/G100)*100</f>
        <v>19.337727294702</v>
      </c>
      <c r="H102" s="147" t="n">
        <f aca="false">(H20/H100)*100</f>
        <v>12.7608723162575</v>
      </c>
      <c r="I102" s="147" t="n">
        <f aca="false">(I20/I100)*100</f>
        <v>11.5490930581936</v>
      </c>
      <c r="J102" s="147" t="n">
        <f aca="false">(J20/J100)*100</f>
        <v>13.9734044088242</v>
      </c>
      <c r="K102" s="147" t="n">
        <f aca="false">(K20/K100)*100</f>
        <v>17.1318239873554</v>
      </c>
      <c r="L102" s="147" t="n">
        <f aca="false">(L20/L100)*100</f>
        <v>18.8625111904479</v>
      </c>
      <c r="M102" s="147" t="n">
        <f aca="false">(M20/M100)*100</f>
        <v>22.5890792444125</v>
      </c>
      <c r="N102" s="147" t="n">
        <f aca="false">(N20/N100)*100</f>
        <v>24.4197422154257</v>
      </c>
      <c r="O102" s="147" t="n">
        <f aca="false">(O20/O100)*100</f>
        <v>22.3842191952002</v>
      </c>
      <c r="P102" s="147" t="n">
        <f aca="false">(P20/P100)*100</f>
        <v>23.9456244280844</v>
      </c>
      <c r="Q102" s="147" t="n">
        <f aca="false">(Q20/Q100)*100</f>
        <v>22.1022167134426</v>
      </c>
      <c r="R102" s="147" t="n">
        <f aca="false">(R20/R100)*100</f>
        <v>20.0898391258377</v>
      </c>
      <c r="S102" s="147" t="n">
        <f aca="false">(S20/S100)*100</f>
        <v>14.2969942928141</v>
      </c>
      <c r="T102" s="147" t="n">
        <f aca="false">(T20/T100)*100</f>
        <v>13.8009625821805</v>
      </c>
      <c r="U102" s="147" t="n">
        <f aca="false">(U20/U100)*100</f>
        <v>13.0000663003381</v>
      </c>
      <c r="V102" s="147" t="n">
        <f aca="false">(V20/V100)*100</f>
        <v>14.4717289134155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V7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6.5816326530612"/>
    <col collapsed="false" hidden="false" max="2" min="2" style="0" width="31.9948979591837"/>
    <col collapsed="false" hidden="false" max="3" min="3" style="0" width="25.6479591836735"/>
    <col collapsed="false" hidden="false" max="8" min="4" style="0" width="21.1938775510204"/>
    <col collapsed="false" hidden="false" max="9" min="9" style="0" width="19.0357142857143"/>
    <col collapsed="false" hidden="false" max="13" min="10" style="0" width="21.1938775510204"/>
    <col collapsed="false" hidden="false" max="14" min="14" style="0" width="21.3265306122449"/>
    <col collapsed="false" hidden="false" max="15" min="15" style="0" width="22.2755102040816"/>
    <col collapsed="false" hidden="false" max="16" min="16" style="0" width="22.1377551020408"/>
    <col collapsed="false" hidden="false" max="17" min="17" style="0" width="21.3265306122449"/>
    <col collapsed="false" hidden="false" max="19" min="18" style="0" width="22.2755102040816"/>
    <col collapsed="false" hidden="false" max="20" min="20" style="0" width="23.7602040816327"/>
    <col collapsed="false" hidden="false" max="26" min="21" style="0" width="8.50510204081633"/>
    <col collapsed="false" hidden="false" max="27" min="27" style="0" width="18.4948979591837"/>
    <col collapsed="false" hidden="false" max="1025" min="28" style="0" width="8.50510204081633"/>
  </cols>
  <sheetData>
    <row r="1" customFormat="false" ht="15" hidden="false" customHeight="false" outlineLevel="0" collapsed="false">
      <c r="A1" s="59" t="s">
        <v>1554</v>
      </c>
      <c r="B1" s="2" t="s">
        <v>1555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1556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3" customFormat="true" ht="15" hidden="false" customHeight="false" outlineLevel="0" collapsed="false">
      <c r="A6" s="63" t="s">
        <v>32</v>
      </c>
      <c r="B6" s="63" t="s">
        <v>32</v>
      </c>
      <c r="C6" s="63" t="s">
        <v>34</v>
      </c>
      <c r="D6" s="181" t="n">
        <f aca="false">D7+D12</f>
        <v>9171346110000</v>
      </c>
      <c r="E6" s="109" t="n">
        <v>9867030980000</v>
      </c>
      <c r="F6" s="181" t="n">
        <f aca="false">F7+F12</f>
        <v>9815600000000</v>
      </c>
      <c r="G6" s="109" t="n">
        <v>10649600000000</v>
      </c>
      <c r="H6" s="223" t="n">
        <v>12826000000000</v>
      </c>
      <c r="I6" s="109" t="n">
        <v>15755600000000</v>
      </c>
      <c r="J6" s="109" t="n">
        <v>20072400000000</v>
      </c>
      <c r="K6" s="181" t="n">
        <f aca="false">K7+K12</f>
        <v>23166000000000</v>
      </c>
      <c r="L6" s="181" t="n">
        <f aca="false">L7+L12</f>
        <v>22793400000000</v>
      </c>
      <c r="M6" s="181" t="n">
        <f aca="false">M7+M12</f>
        <v>18393300000000</v>
      </c>
      <c r="N6" s="181" t="n">
        <f aca="false">N7+N12</f>
        <v>23843500000000</v>
      </c>
      <c r="O6" s="181" t="n">
        <f aca="false">O7+O12</f>
        <v>27633600000000</v>
      </c>
      <c r="P6" s="181" t="n">
        <f aca="false">P7+P12</f>
        <v>28767000000000</v>
      </c>
      <c r="Q6" s="181" t="n">
        <f aca="false">Q7+Q12</f>
        <v>28770000000000</v>
      </c>
      <c r="R6" s="181" t="n">
        <f aca="false">R7+R12</f>
        <v>30617600000000</v>
      </c>
      <c r="S6" s="181" t="n">
        <f aca="false">S7+S12</f>
        <v>32013100000000</v>
      </c>
      <c r="T6" s="181" t="n">
        <f aca="false">T7+T12</f>
        <v>37051800000000</v>
      </c>
      <c r="U6" s="168"/>
      <c r="V6" s="168"/>
      <c r="W6" s="168"/>
      <c r="X6" s="168"/>
      <c r="Y6" s="6"/>
      <c r="Z6" s="6"/>
      <c r="AA6" s="6"/>
      <c r="AB6" s="6"/>
      <c r="AC6" s="6"/>
      <c r="AD6" s="6"/>
      <c r="AE6" s="6"/>
      <c r="AF6" s="6"/>
      <c r="AG6" s="6"/>
      <c r="AH6" s="6"/>
      <c r="AI6" s="6"/>
      <c r="AJ6" s="6"/>
      <c r="AK6" s="6"/>
      <c r="AL6" s="6"/>
      <c r="AM6" s="6"/>
      <c r="AN6" s="6"/>
      <c r="AO6" s="6"/>
      <c r="AP6" s="6"/>
      <c r="AQ6" s="6"/>
      <c r="AR6" s="6"/>
      <c r="AS6" s="6"/>
      <c r="AT6" s="6"/>
      <c r="AU6" s="6"/>
      <c r="AV6" s="6"/>
    </row>
    <row r="7" customFormat="false" ht="15" hidden="false" customHeight="false" outlineLevel="0" collapsed="false">
      <c r="A7" s="49" t="s">
        <v>35</v>
      </c>
      <c r="B7" s="49" t="s">
        <v>35</v>
      </c>
      <c r="C7" s="20" t="s">
        <v>37</v>
      </c>
      <c r="D7" s="310" t="n">
        <f aca="false">D8+D11+D13+D14</f>
        <v>9087205320000</v>
      </c>
      <c r="E7" s="310" t="n">
        <f aca="false">E8+E11+E13+E14</f>
        <v>9731246150000</v>
      </c>
      <c r="F7" s="310" t="n">
        <f aca="false">F8+F11+F13+F14</f>
        <v>9723000000000</v>
      </c>
      <c r="G7" s="310" t="n">
        <f aca="false">G8+G11+G13+G14</f>
        <v>10547200000000</v>
      </c>
      <c r="H7" s="310" t="n">
        <f aca="false">H8+H11+H13+H14</f>
        <v>12767700000000</v>
      </c>
      <c r="I7" s="310" t="n">
        <f aca="false">I8+I11+I13+I14</f>
        <v>15623200000000</v>
      </c>
      <c r="J7" s="310" t="n">
        <f aca="false">J8+J11+J13+J14</f>
        <v>19916800000000</v>
      </c>
      <c r="K7" s="310" t="n">
        <f aca="false">K8+K11+K13+K14</f>
        <v>22994400000000</v>
      </c>
      <c r="L7" s="310" t="n">
        <f aca="false">L8+L11+L13+L14</f>
        <v>22699600000000</v>
      </c>
      <c r="M7" s="310" t="n">
        <f aca="false">M8+M11+M13+M14</f>
        <v>18297000000000</v>
      </c>
      <c r="N7" s="310" t="n">
        <f aca="false">N8+N11+N13+N14</f>
        <v>23732600000000</v>
      </c>
      <c r="O7" s="310" t="n">
        <f aca="false">O8+O11+O13+O14</f>
        <v>27512400000000</v>
      </c>
      <c r="P7" s="310" t="n">
        <v>28638000000000</v>
      </c>
      <c r="Q7" s="310" t="n">
        <v>28633000000000</v>
      </c>
      <c r="R7" s="310" t="n">
        <f aca="false">R8+R11+R13+R14</f>
        <v>30470400000000</v>
      </c>
      <c r="S7" s="310" t="n">
        <v>32013100000000</v>
      </c>
      <c r="T7" s="310" t="n">
        <f aca="false">T8+T11+T13+T14</f>
        <v>36884900000000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row>
    <row r="8" customFormat="false" ht="15" hidden="false" customHeight="false" outlineLevel="0" collapsed="false">
      <c r="A8" s="49" t="s">
        <v>342</v>
      </c>
      <c r="B8" s="49" t="s">
        <v>342</v>
      </c>
      <c r="C8" s="49" t="s">
        <v>40</v>
      </c>
      <c r="D8" s="46" t="n">
        <v>6941615175000</v>
      </c>
      <c r="E8" s="46" t="n">
        <v>7513427260000</v>
      </c>
      <c r="F8" s="46" t="n">
        <v>7732100000000</v>
      </c>
      <c r="G8" s="46" t="n">
        <v>8140800000000</v>
      </c>
      <c r="H8" s="220" t="n">
        <v>9094800000000</v>
      </c>
      <c r="I8" s="46" t="n">
        <v>11187800000000</v>
      </c>
      <c r="J8" s="46" t="n">
        <v>13226000000000</v>
      </c>
      <c r="K8" s="181" t="n">
        <f aca="false">K9+K10</f>
        <v>16216200000000</v>
      </c>
      <c r="L8" s="46" t="n">
        <v>16508800000000</v>
      </c>
      <c r="M8" s="181" t="n">
        <f aca="false">M9+M10</f>
        <v>13289400000000</v>
      </c>
      <c r="N8" s="101" t="n">
        <v>17633100000000</v>
      </c>
      <c r="O8" s="101" t="n">
        <v>21088800000000</v>
      </c>
      <c r="P8" s="101" t="n">
        <v>22833000000000</v>
      </c>
      <c r="Q8" s="181" t="n">
        <v>23016000000000</v>
      </c>
      <c r="R8" s="181" t="n">
        <f aca="false">R9+R10</f>
        <v>24582400000000</v>
      </c>
      <c r="S8" s="181" t="n">
        <v>26966700000000</v>
      </c>
      <c r="T8" s="77" t="n">
        <v>30876500000000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47" t="s">
        <v>1557</v>
      </c>
      <c r="B9" s="47" t="s">
        <v>1558</v>
      </c>
      <c r="C9" s="3" t="s">
        <v>43</v>
      </c>
      <c r="D9" s="77"/>
      <c r="E9" s="77"/>
      <c r="F9" s="46" t="n">
        <v>46300000000</v>
      </c>
      <c r="G9" s="46" t="n">
        <v>102400000000</v>
      </c>
      <c r="H9" s="220" t="n">
        <v>0</v>
      </c>
      <c r="I9" s="46" t="n">
        <v>10261000000000</v>
      </c>
      <c r="J9" s="46" t="n">
        <v>10814200000000</v>
      </c>
      <c r="K9" s="46" t="n">
        <v>12955800000000</v>
      </c>
      <c r="L9" s="46" t="n">
        <v>2157400000000</v>
      </c>
      <c r="M9" s="101" t="n">
        <v>770400000000</v>
      </c>
      <c r="N9" s="101" t="n">
        <v>1885300000000</v>
      </c>
      <c r="O9" s="101" t="n">
        <v>2302800000000</v>
      </c>
      <c r="P9" s="101" t="n">
        <v>2064000000000</v>
      </c>
      <c r="Q9" s="101" t="n">
        <v>1507000000000</v>
      </c>
      <c r="R9" s="101" t="n">
        <v>1472000000000</v>
      </c>
      <c r="S9" s="101" t="n">
        <v>1577000000000</v>
      </c>
      <c r="T9" s="77" t="n">
        <v>1502100000000</v>
      </c>
      <c r="U9" s="4"/>
      <c r="V9" s="4"/>
      <c r="W9" s="4"/>
      <c r="X9" s="4"/>
      <c r="Y9" s="6"/>
      <c r="Z9" s="6"/>
      <c r="AA9" s="370"/>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47" t="s">
        <v>1559</v>
      </c>
      <c r="B10" s="47" t="s">
        <v>1560</v>
      </c>
      <c r="C10" s="3" t="s">
        <v>43</v>
      </c>
      <c r="D10" s="46"/>
      <c r="E10" s="46"/>
      <c r="F10" s="46" t="n">
        <v>7685800000000</v>
      </c>
      <c r="G10" s="46" t="n">
        <v>8038400000000</v>
      </c>
      <c r="H10" s="220" t="n">
        <v>9094800000000</v>
      </c>
      <c r="I10" s="46" t="n">
        <v>926800000000</v>
      </c>
      <c r="J10" s="46" t="n">
        <v>2411800000000</v>
      </c>
      <c r="K10" s="46" t="n">
        <v>3260400000000</v>
      </c>
      <c r="L10" s="46" t="n">
        <v>14351400000000</v>
      </c>
      <c r="M10" s="101" t="n">
        <v>12519000000000</v>
      </c>
      <c r="N10" s="101" t="n">
        <v>15747800000000</v>
      </c>
      <c r="O10" s="101" t="n">
        <v>18786000000000</v>
      </c>
      <c r="P10" s="101" t="n">
        <v>20769000000000</v>
      </c>
      <c r="Q10" s="101" t="n">
        <v>21509000000000</v>
      </c>
      <c r="R10" s="101" t="n">
        <v>23110400000000</v>
      </c>
      <c r="S10" s="101" t="n">
        <v>25389700000000</v>
      </c>
      <c r="T10" s="77" t="n">
        <v>29374400000000</v>
      </c>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49" t="s">
        <v>522</v>
      </c>
      <c r="B11" s="49" t="s">
        <v>1089</v>
      </c>
      <c r="C11" s="49" t="s">
        <v>40</v>
      </c>
      <c r="D11" s="46" t="n">
        <v>588985530000</v>
      </c>
      <c r="E11" s="46" t="n">
        <v>633662540000</v>
      </c>
      <c r="F11" s="46" t="n">
        <v>694500000000</v>
      </c>
      <c r="G11" s="46" t="n">
        <v>716800000000</v>
      </c>
      <c r="H11" s="220" t="n">
        <v>816200000000</v>
      </c>
      <c r="I11" s="46" t="n">
        <v>926800000000</v>
      </c>
      <c r="J11" s="46" t="n">
        <v>1011400000000</v>
      </c>
      <c r="K11" s="46" t="n">
        <v>1115400000000</v>
      </c>
      <c r="L11" s="46" t="n">
        <v>1313200000000</v>
      </c>
      <c r="M11" s="101" t="n">
        <v>1348200000000</v>
      </c>
      <c r="N11" s="101" t="n">
        <v>1441700000000</v>
      </c>
      <c r="O11" s="101" t="n">
        <v>1575600000000</v>
      </c>
      <c r="P11" s="101" t="n">
        <v>1806000000000</v>
      </c>
      <c r="Q11" s="101" t="n">
        <v>1918000000000</v>
      </c>
      <c r="R11" s="101" t="n">
        <v>2060800000000</v>
      </c>
      <c r="S11" s="101" t="n">
        <v>2207800000000</v>
      </c>
      <c r="T11" s="77" t="n">
        <v>2336600000000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 hidden="false" customHeight="false" outlineLevel="0" collapsed="false">
      <c r="A12" s="49" t="s">
        <v>52</v>
      </c>
      <c r="B12" s="49" t="s">
        <v>52</v>
      </c>
      <c r="C12" s="20" t="s">
        <v>37</v>
      </c>
      <c r="D12" s="46" t="n">
        <v>84140790000</v>
      </c>
      <c r="E12" s="46" t="n">
        <v>135784830000</v>
      </c>
      <c r="F12" s="46" t="n">
        <v>92600000000</v>
      </c>
      <c r="G12" s="46" t="n">
        <v>102400000000</v>
      </c>
      <c r="H12" s="220" t="n">
        <v>58300000000</v>
      </c>
      <c r="I12" s="46" t="n">
        <v>132400000000</v>
      </c>
      <c r="J12" s="46" t="n">
        <v>155600000000</v>
      </c>
      <c r="K12" s="46" t="n">
        <v>171600000000</v>
      </c>
      <c r="L12" s="46" t="n">
        <v>93800000000</v>
      </c>
      <c r="M12" s="101" t="n">
        <v>96300000000</v>
      </c>
      <c r="N12" s="101" t="n">
        <v>110900000000</v>
      </c>
      <c r="O12" s="101" t="n">
        <v>121200000000</v>
      </c>
      <c r="P12" s="101" t="n">
        <v>129000000000</v>
      </c>
      <c r="Q12" s="101" t="n">
        <v>137000000000</v>
      </c>
      <c r="R12" s="101" t="n">
        <v>147200000000</v>
      </c>
      <c r="S12" s="101" t="n">
        <v>0</v>
      </c>
      <c r="T12" s="77" t="n">
        <v>166900000000</v>
      </c>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5" hidden="false" customHeight="false" outlineLevel="0" collapsed="false">
      <c r="A13" s="49" t="s">
        <v>1561</v>
      </c>
      <c r="B13" s="49" t="s">
        <v>1562</v>
      </c>
      <c r="C13" s="49" t="s">
        <v>40</v>
      </c>
      <c r="D13" s="46" t="n">
        <v>757267110000</v>
      </c>
      <c r="E13" s="46" t="n">
        <v>633662540000</v>
      </c>
      <c r="F13" s="46"/>
      <c r="G13" s="46"/>
      <c r="H13" s="220"/>
      <c r="I13" s="46"/>
      <c r="J13" s="46"/>
      <c r="K13" s="46"/>
      <c r="L13" s="46"/>
      <c r="M13" s="101"/>
      <c r="N13" s="101"/>
      <c r="O13" s="101"/>
      <c r="P13" s="101"/>
      <c r="Q13" s="101"/>
      <c r="R13" s="101"/>
      <c r="S13" s="101"/>
      <c r="T13" s="77"/>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A14" s="49" t="s">
        <v>524</v>
      </c>
      <c r="B14" s="49" t="s">
        <v>927</v>
      </c>
      <c r="C14" s="49" t="s">
        <v>40</v>
      </c>
      <c r="D14" s="181" t="n">
        <f aca="false">D16+D15+D17+D18</f>
        <v>799337505000</v>
      </c>
      <c r="E14" s="181" t="n">
        <f aca="false">E16+E15+E17+E18</f>
        <v>950493810000</v>
      </c>
      <c r="F14" s="181" t="n">
        <f aca="false">F16+F15+F17+F18</f>
        <v>1296400000000</v>
      </c>
      <c r="G14" s="181" t="n">
        <f aca="false">G16+G15+G17+G18</f>
        <v>1689600000000</v>
      </c>
      <c r="H14" s="181" t="n">
        <f aca="false">H16+H15+H17+H18</f>
        <v>2856700000000</v>
      </c>
      <c r="I14" s="181" t="n">
        <f aca="false">I16+I15+I17+I18</f>
        <v>3508600000000</v>
      </c>
      <c r="J14" s="181" t="n">
        <f aca="false">J16+J15+J17+J18</f>
        <v>5679400000000</v>
      </c>
      <c r="K14" s="181" t="n">
        <f aca="false">K16+K15+K17+K18</f>
        <v>5662800000000</v>
      </c>
      <c r="L14" s="46" t="n">
        <v>4877600000000</v>
      </c>
      <c r="M14" s="181" t="n">
        <f aca="false">M16+M15+M17+M18</f>
        <v>3659400000000</v>
      </c>
      <c r="N14" s="181" t="n">
        <f aca="false">N16+N15+N17+N18</f>
        <v>4657800000000</v>
      </c>
      <c r="O14" s="181" t="n">
        <f aca="false">O16+O15+O17+O18</f>
        <v>4848000000000</v>
      </c>
      <c r="P14" s="181" t="n">
        <f aca="false">P16+P15+P17+P18</f>
        <v>3999000000000</v>
      </c>
      <c r="Q14" s="181" t="n">
        <f aca="false">Q16+Q15+Q17+Q18</f>
        <v>3699000000000</v>
      </c>
      <c r="R14" s="181" t="n">
        <v>3827200000000</v>
      </c>
      <c r="S14" s="101" t="n">
        <v>2838600000000</v>
      </c>
      <c r="T14" s="181" t="n">
        <f aca="false">T16+T15+T17+T18</f>
        <v>3671800000000</v>
      </c>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 hidden="false" customHeight="false" outlineLevel="0" collapsed="false">
      <c r="A15" s="47" t="s">
        <v>1563</v>
      </c>
      <c r="B15" s="47" t="s">
        <v>1564</v>
      </c>
      <c r="C15" s="3" t="s">
        <v>928</v>
      </c>
      <c r="D15" s="46"/>
      <c r="E15" s="46"/>
      <c r="F15" s="46" t="n">
        <v>231500000000</v>
      </c>
      <c r="G15" s="46" t="n">
        <v>460800000000</v>
      </c>
      <c r="H15" s="46" t="n">
        <v>1749000000000</v>
      </c>
      <c r="I15" s="46" t="n">
        <v>2449400000000</v>
      </c>
      <c r="J15" s="46" t="n">
        <v>4434600000000</v>
      </c>
      <c r="K15" s="46" t="n">
        <v>4118400000000</v>
      </c>
      <c r="L15" s="46" t="n">
        <v>3189200000000</v>
      </c>
      <c r="M15" s="101" t="n">
        <v>1637100000000</v>
      </c>
      <c r="N15" s="101" t="n">
        <v>2994300000000</v>
      </c>
      <c r="O15" s="101" t="n">
        <v>2787600000000</v>
      </c>
      <c r="P15" s="101" t="n">
        <v>1935000000000</v>
      </c>
      <c r="Q15" s="101" t="n">
        <v>1370000000000</v>
      </c>
      <c r="R15" s="101" t="n">
        <v>1324800000000</v>
      </c>
      <c r="S15" s="101" t="n">
        <v>630800000000</v>
      </c>
      <c r="T15" s="77" t="n">
        <v>1168300000000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5" hidden="false" customHeight="false" outlineLevel="0" collapsed="false">
      <c r="A16" s="47" t="s">
        <v>1565</v>
      </c>
      <c r="B16" s="47" t="s">
        <v>1566</v>
      </c>
      <c r="C16" s="3" t="s">
        <v>928</v>
      </c>
      <c r="D16" s="46" t="n">
        <v>294492765000</v>
      </c>
      <c r="E16" s="46" t="n">
        <v>316831270000</v>
      </c>
      <c r="F16" s="46" t="n">
        <v>277800000000</v>
      </c>
      <c r="G16" s="46" t="n">
        <v>307200000000</v>
      </c>
      <c r="H16" s="46" t="n">
        <v>233200000000</v>
      </c>
      <c r="I16" s="46" t="n">
        <v>198600000000</v>
      </c>
      <c r="J16" s="46" t="n">
        <v>389000000000</v>
      </c>
      <c r="K16" s="46" t="n">
        <v>686400000000</v>
      </c>
      <c r="L16" s="46" t="n">
        <v>750400000000</v>
      </c>
      <c r="M16" s="101" t="n">
        <v>674100000000</v>
      </c>
      <c r="N16" s="101" t="n">
        <v>443600000000</v>
      </c>
      <c r="O16" s="101" t="n">
        <v>606000000000</v>
      </c>
      <c r="P16" s="101" t="n">
        <v>645000000000</v>
      </c>
      <c r="Q16" s="101" t="n">
        <v>685000000000</v>
      </c>
      <c r="R16" s="101" t="n">
        <v>883200000000</v>
      </c>
      <c r="S16" s="101" t="n">
        <v>630800000000</v>
      </c>
      <c r="T16" s="77" t="n">
        <v>834500000000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5" hidden="false" customHeight="false" outlineLevel="0" collapsed="false">
      <c r="A17" s="47" t="s">
        <v>1567</v>
      </c>
      <c r="B17" s="47" t="s">
        <v>1568</v>
      </c>
      <c r="C17" s="3" t="s">
        <v>928</v>
      </c>
      <c r="D17" s="46"/>
      <c r="E17" s="46"/>
      <c r="F17" s="46"/>
      <c r="G17" s="46"/>
      <c r="H17" s="46"/>
      <c r="I17" s="46"/>
      <c r="J17" s="46"/>
      <c r="K17" s="46"/>
      <c r="L17" s="46" t="n">
        <v>562800000000</v>
      </c>
      <c r="M17" s="101" t="n">
        <v>577800000000</v>
      </c>
      <c r="N17" s="101" t="n">
        <v>554500000000</v>
      </c>
      <c r="O17" s="101" t="n">
        <v>606000000000</v>
      </c>
      <c r="P17" s="101" t="n">
        <v>645000000000</v>
      </c>
      <c r="Q17" s="101" t="n">
        <v>685000000000</v>
      </c>
      <c r="R17" s="101" t="n">
        <v>736000000000</v>
      </c>
      <c r="S17" s="101" t="n">
        <v>788500000000</v>
      </c>
      <c r="T17" s="77" t="n">
        <v>834500000000</v>
      </c>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47" t="s">
        <v>1569</v>
      </c>
      <c r="B18" s="47" t="s">
        <v>1570</v>
      </c>
      <c r="C18" s="3" t="s">
        <v>928</v>
      </c>
      <c r="D18" s="220" t="n">
        <v>504844740000</v>
      </c>
      <c r="E18" s="220" t="n">
        <v>633662540000</v>
      </c>
      <c r="F18" s="46" t="n">
        <v>787100000000</v>
      </c>
      <c r="G18" s="46" t="n">
        <v>921600000000</v>
      </c>
      <c r="H18" s="220" t="n">
        <v>874500000000</v>
      </c>
      <c r="I18" s="220" t="n">
        <v>860600000000</v>
      </c>
      <c r="J18" s="220" t="n">
        <v>855800000000</v>
      </c>
      <c r="K18" s="220" t="n">
        <v>858000000000</v>
      </c>
      <c r="L18" s="46" t="n">
        <v>375200000000</v>
      </c>
      <c r="M18" s="101" t="n">
        <v>770400000000</v>
      </c>
      <c r="N18" s="101" t="n">
        <v>665400000000</v>
      </c>
      <c r="O18" s="101" t="n">
        <v>848400000000</v>
      </c>
      <c r="P18" s="101" t="n">
        <v>774000000000</v>
      </c>
      <c r="Q18" s="101" t="n">
        <v>959000000000</v>
      </c>
      <c r="R18" s="101" t="n">
        <v>883200000000</v>
      </c>
      <c r="S18" s="101" t="n">
        <v>788500000000</v>
      </c>
      <c r="T18" s="77" t="n">
        <v>834500000000</v>
      </c>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row>
    <row r="19" s="13" customFormat="true" ht="15" hidden="false" customHeight="false" outlineLevel="0" collapsed="false">
      <c r="A19" s="371" t="s">
        <v>188</v>
      </c>
      <c r="B19" s="371" t="s">
        <v>1571</v>
      </c>
      <c r="C19" s="63" t="s">
        <v>34</v>
      </c>
      <c r="D19" s="109" t="n">
        <v>9592050060000</v>
      </c>
      <c r="E19" s="181" t="n">
        <f aca="false">E20+E30</f>
        <v>10319647080000</v>
      </c>
      <c r="F19" s="181" t="n">
        <f aca="false">F20+F30</f>
        <v>10324900000000</v>
      </c>
      <c r="G19" s="181" t="n">
        <f aca="false">G20+G30</f>
        <v>10700800000000</v>
      </c>
      <c r="H19" s="109" t="n">
        <v>11601700000000</v>
      </c>
      <c r="I19" s="181" t="n">
        <f aca="false">I20+I30</f>
        <v>12644200000000</v>
      </c>
      <c r="J19" s="109" t="n">
        <v>14081800000000</v>
      </c>
      <c r="K19" s="181" t="n">
        <f aca="false">K20+K30</f>
        <v>16130400000000</v>
      </c>
      <c r="L19" s="181" t="n">
        <f aca="false">L20+L30</f>
        <v>19135200000000</v>
      </c>
      <c r="M19" s="181" t="n">
        <f aca="false">M20+M30</f>
        <v>22726800000000</v>
      </c>
      <c r="N19" s="181" t="n">
        <f aca="false">N20+N30</f>
        <v>24398000000000</v>
      </c>
      <c r="O19" s="181" t="n">
        <f aca="false">O20+O30</f>
        <v>26060000000000</v>
      </c>
      <c r="P19" s="181" t="n">
        <f aca="false">P20+P30</f>
        <v>28134000000000</v>
      </c>
      <c r="Q19" s="181" t="n">
        <f aca="false">Q20+Q30</f>
        <v>29595400000000</v>
      </c>
      <c r="R19" s="181" t="n">
        <f aca="false">R20+R30</f>
        <v>32821100000000</v>
      </c>
      <c r="S19" s="181" t="n">
        <f aca="false">S20+S30</f>
        <v>36576800000000</v>
      </c>
      <c r="T19" s="181" t="n">
        <f aca="false">T20+T30</f>
        <v>37385600000000</v>
      </c>
      <c r="U19" s="168"/>
      <c r="V19" s="168"/>
      <c r="W19" s="168"/>
      <c r="X19" s="168"/>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5" hidden="false" customHeight="false" outlineLevel="0" collapsed="false">
      <c r="A20" s="49" t="s">
        <v>70</v>
      </c>
      <c r="B20" s="49" t="s">
        <v>353</v>
      </c>
      <c r="C20" s="49" t="s">
        <v>191</v>
      </c>
      <c r="D20" s="181" t="n">
        <f aca="false">D21+D24+D25+D26+D28+D29</f>
        <v>8540290185000</v>
      </c>
      <c r="E20" s="181" t="n">
        <f aca="false">E21+E24+E25+E26+E28+E29</f>
        <v>9142845220000</v>
      </c>
      <c r="F20" s="181" t="n">
        <f aca="false">F21+F24+F25+F26+F28+F29</f>
        <v>9306300000000</v>
      </c>
      <c r="G20" s="181" t="n">
        <f aca="false">G21+G24+G25+G26+G28+G29</f>
        <v>9728000000000</v>
      </c>
      <c r="H20" s="181" t="n">
        <f aca="false">H21+H24+H25+H26+H28+H29</f>
        <v>10552300000000</v>
      </c>
      <c r="I20" s="181" t="n">
        <f aca="false">I21+I24+I25+I26+I28+I29</f>
        <v>11452600000000</v>
      </c>
      <c r="J20" s="181" t="n">
        <f aca="false">J21+J24+J25+J26+J28+J29</f>
        <v>12681400000000</v>
      </c>
      <c r="K20" s="181" t="n">
        <f aca="false">K21+K24+K25+K26+K28+K29</f>
        <v>14328600000000</v>
      </c>
      <c r="L20" s="181" t="n">
        <f aca="false">L21+L24+L25+L26+L28+L29</f>
        <v>17165400000000</v>
      </c>
      <c r="M20" s="101" t="n">
        <v>20126700000000</v>
      </c>
      <c r="N20" s="101" t="n">
        <v>22069100000000</v>
      </c>
      <c r="O20" s="181" t="n">
        <f aca="false">O21+O24+O25+O26+O28+O29</f>
        <v>23514800000000</v>
      </c>
      <c r="P20" s="181" t="n">
        <f aca="false">P21+P24+P25+P26+P28+P29</f>
        <v>25425000000000</v>
      </c>
      <c r="Q20" s="181" t="n">
        <f aca="false">Q21+Q24+Q25+Q26+Q28+Q29</f>
        <v>26855400000000</v>
      </c>
      <c r="R20" s="181" t="n">
        <f aca="false">R21+R24+R25+R26+R28+R29</f>
        <v>28699500000000</v>
      </c>
      <c r="S20" s="181" t="n">
        <f aca="false">S21+S24+S25+S26+S28+S29</f>
        <v>32476600000000</v>
      </c>
      <c r="T20" s="181" t="n">
        <f aca="false">T21+T24+T25+T26+T28+T29</f>
        <v>32879300000000</v>
      </c>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A21" s="47" t="s">
        <v>1572</v>
      </c>
      <c r="B21" s="47" t="s">
        <v>1572</v>
      </c>
      <c r="C21" s="49" t="s">
        <v>194</v>
      </c>
      <c r="D21" s="46" t="n">
        <v>2482153305000</v>
      </c>
      <c r="E21" s="46" t="n">
        <v>2670434990000</v>
      </c>
      <c r="F21" s="46" t="n">
        <v>2824300000000</v>
      </c>
      <c r="G21" s="46" t="n">
        <v>2969600000000</v>
      </c>
      <c r="H21" s="46" t="n">
        <v>3323100000000</v>
      </c>
      <c r="I21" s="46" t="n">
        <v>3707200000000</v>
      </c>
      <c r="J21" s="46" t="n">
        <v>4123400000000</v>
      </c>
      <c r="K21" s="46" t="n">
        <v>4804800000000</v>
      </c>
      <c r="L21" s="181" t="n">
        <f aca="false">L22+L23</f>
        <v>5440400000000</v>
      </c>
      <c r="M21" s="181" t="n">
        <f aca="false">M22+M23</f>
        <v>6452100000000</v>
      </c>
      <c r="N21" s="181" t="n">
        <f aca="false">N22+N23</f>
        <v>6986700000000</v>
      </c>
      <c r="O21" s="181" t="n">
        <f aca="false">O22+O23</f>
        <v>7635600000000</v>
      </c>
      <c r="P21" s="181" t="n">
        <f aca="false">P22+P23</f>
        <v>8127000000000</v>
      </c>
      <c r="Q21" s="181" t="n">
        <f aca="false">Q22+Q23</f>
        <v>8631000000000</v>
      </c>
      <c r="R21" s="181" t="n">
        <f aca="false">R22+R23</f>
        <v>7948800000000</v>
      </c>
      <c r="S21" s="181" t="n">
        <f aca="false">S22+S23</f>
        <v>9619700000000</v>
      </c>
      <c r="T21" s="181" t="n">
        <f aca="false">T22+T23</f>
        <v>10347800000000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A22" s="191" t="s">
        <v>746</v>
      </c>
      <c r="B22" s="191" t="s">
        <v>936</v>
      </c>
      <c r="C22" s="3" t="s">
        <v>1573</v>
      </c>
      <c r="D22" s="46"/>
      <c r="E22" s="46"/>
      <c r="F22" s="46"/>
      <c r="G22" s="46"/>
      <c r="H22" s="46"/>
      <c r="I22" s="46"/>
      <c r="J22" s="46"/>
      <c r="K22" s="46"/>
      <c r="L22" s="46" t="n">
        <v>3564400000000</v>
      </c>
      <c r="M22" s="101" t="n">
        <v>4237200000000</v>
      </c>
      <c r="N22" s="101" t="n">
        <v>4657800000000</v>
      </c>
      <c r="O22" s="101" t="n">
        <v>4969200000000</v>
      </c>
      <c r="P22" s="101" t="n">
        <v>5418000000000</v>
      </c>
      <c r="Q22" s="101" t="n">
        <v>5891000000000</v>
      </c>
      <c r="R22" s="101" t="n">
        <v>5888000000000</v>
      </c>
      <c r="S22" s="101" t="n">
        <v>6623400000000</v>
      </c>
      <c r="T22" s="77" t="n">
        <v>7176700000000</v>
      </c>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A23" s="191" t="s">
        <v>937</v>
      </c>
      <c r="B23" s="191" t="s">
        <v>938</v>
      </c>
      <c r="C23" s="3" t="s">
        <v>1573</v>
      </c>
      <c r="D23" s="46"/>
      <c r="E23" s="46"/>
      <c r="F23" s="46"/>
      <c r="G23" s="46"/>
      <c r="H23" s="46"/>
      <c r="I23" s="46"/>
      <c r="J23" s="46"/>
      <c r="K23" s="46"/>
      <c r="L23" s="46" t="n">
        <v>1876000000000</v>
      </c>
      <c r="M23" s="101" t="n">
        <v>2214900000000</v>
      </c>
      <c r="N23" s="101" t="n">
        <v>2328900000000</v>
      </c>
      <c r="O23" s="101" t="n">
        <v>2666400000000</v>
      </c>
      <c r="P23" s="101" t="n">
        <v>2709000000000</v>
      </c>
      <c r="Q23" s="101" t="n">
        <v>2740000000000</v>
      </c>
      <c r="R23" s="101" t="n">
        <v>2060800000000</v>
      </c>
      <c r="S23" s="101" t="n">
        <v>2996300000000</v>
      </c>
      <c r="T23" s="77" t="n">
        <v>3171100000000</v>
      </c>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A24" s="47" t="s">
        <v>86</v>
      </c>
      <c r="B24" s="47" t="s">
        <v>702</v>
      </c>
      <c r="C24" s="49" t="s">
        <v>194</v>
      </c>
      <c r="D24" s="46" t="n">
        <v>715196715000</v>
      </c>
      <c r="E24" s="46" t="n">
        <v>724185760000</v>
      </c>
      <c r="F24" s="46" t="n">
        <v>555600000000</v>
      </c>
      <c r="G24" s="46" t="n">
        <v>563200000000</v>
      </c>
      <c r="H24" s="46" t="n">
        <v>3031600000000</v>
      </c>
      <c r="I24" s="46" t="n">
        <v>529600000000</v>
      </c>
      <c r="J24" s="46" t="n">
        <v>544600000000</v>
      </c>
      <c r="K24" s="46" t="n">
        <v>514800000000</v>
      </c>
      <c r="L24" s="46" t="n">
        <v>469000000000</v>
      </c>
      <c r="M24" s="101" t="n">
        <v>481500000000</v>
      </c>
      <c r="N24" s="101" t="n">
        <v>554500000000</v>
      </c>
      <c r="O24" s="101" t="n">
        <v>727200000000</v>
      </c>
      <c r="P24" s="101" t="n">
        <v>774000000000</v>
      </c>
      <c r="Q24" s="101" t="n">
        <v>822000000000</v>
      </c>
      <c r="R24" s="101" t="n">
        <v>883200000000</v>
      </c>
      <c r="S24" s="101" t="n">
        <v>1103900000000</v>
      </c>
      <c r="T24" s="77" t="n">
        <v>1669000000000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A25" s="47" t="s">
        <v>1574</v>
      </c>
      <c r="B25" s="47" t="s">
        <v>1575</v>
      </c>
      <c r="C25" s="49" t="s">
        <v>194</v>
      </c>
      <c r="D25" s="46" t="n">
        <v>2482153305000</v>
      </c>
      <c r="E25" s="46" t="n">
        <v>2625173380000</v>
      </c>
      <c r="F25" s="46" t="n">
        <v>2731700000000</v>
      </c>
      <c r="G25" s="46" t="n">
        <v>2816000000000</v>
      </c>
      <c r="H25" s="46" t="n">
        <v>583000000000</v>
      </c>
      <c r="I25" s="46" t="n">
        <v>3310000000000</v>
      </c>
      <c r="J25" s="46" t="n">
        <v>3656600000000</v>
      </c>
      <c r="K25" s="46" t="n">
        <v>4375800000000</v>
      </c>
      <c r="L25" s="46" t="n">
        <v>5721800000000</v>
      </c>
      <c r="M25" s="101" t="n">
        <v>6741000000000</v>
      </c>
      <c r="N25" s="101" t="n">
        <v>7430300000000</v>
      </c>
      <c r="O25" s="101" t="n">
        <v>7635600000000</v>
      </c>
      <c r="P25" s="101" t="n">
        <v>8643000000000</v>
      </c>
      <c r="Q25" s="101" t="n">
        <v>9590000000000</v>
      </c>
      <c r="R25" s="101" t="n">
        <v>12070400000000</v>
      </c>
      <c r="S25" s="101" t="n">
        <v>13246800000000</v>
      </c>
      <c r="T25" s="77" t="n">
        <v>14687200000000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 hidden="false" customHeight="false" outlineLevel="0" collapsed="false">
      <c r="A26" s="47" t="s">
        <v>755</v>
      </c>
      <c r="B26" s="47" t="s">
        <v>1094</v>
      </c>
      <c r="C26" s="49" t="s">
        <v>194</v>
      </c>
      <c r="D26" s="46" t="n">
        <v>2355942120000</v>
      </c>
      <c r="E26" s="46" t="n">
        <v>2534650160000</v>
      </c>
      <c r="F26" s="46" t="n">
        <v>2546500000000</v>
      </c>
      <c r="G26" s="46" t="n">
        <v>2713600000000</v>
      </c>
      <c r="H26" s="46" t="n">
        <v>2856700000000</v>
      </c>
      <c r="I26" s="46" t="n">
        <v>3045200000000</v>
      </c>
      <c r="J26" s="46" t="n">
        <v>3345400000000</v>
      </c>
      <c r="K26" s="46" t="n">
        <v>3603600000000</v>
      </c>
      <c r="L26" s="46" t="n">
        <v>4127200000000</v>
      </c>
      <c r="M26" s="101" t="n">
        <v>4622400000000</v>
      </c>
      <c r="N26" s="101" t="n">
        <v>4990500000000</v>
      </c>
      <c r="O26" s="101" t="n">
        <v>5090400000000</v>
      </c>
      <c r="P26" s="101" t="n">
        <v>5289000000000</v>
      </c>
      <c r="Q26" s="101" t="n">
        <v>5480000000000</v>
      </c>
      <c r="R26" s="101" t="n">
        <v>5593600000000</v>
      </c>
      <c r="S26" s="101" t="n">
        <v>5992600000000</v>
      </c>
      <c r="T26" s="77" t="n">
        <v>6175300000000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 hidden="false" customHeight="false" outlineLevel="0" collapsed="false">
      <c r="A27" s="47" t="s">
        <v>794</v>
      </c>
      <c r="B27" s="47" t="s">
        <v>1576</v>
      </c>
      <c r="C27" s="49" t="s">
        <v>194</v>
      </c>
      <c r="D27" s="181" t="n">
        <f aca="false">D28+D29</f>
        <v>504844740000</v>
      </c>
      <c r="E27" s="181" t="n">
        <f aca="false">E28+E29</f>
        <v>588400930000</v>
      </c>
      <c r="F27" s="181" t="n">
        <f aca="false">F28+F29</f>
        <v>648200000000</v>
      </c>
      <c r="G27" s="181" t="n">
        <f aca="false">G28+G29</f>
        <v>665600000000</v>
      </c>
      <c r="H27" s="181" t="n">
        <f aca="false">H28+H29</f>
        <v>757900000000</v>
      </c>
      <c r="I27" s="181" t="n">
        <f aca="false">I28+I29</f>
        <v>860600000000</v>
      </c>
      <c r="J27" s="181" t="n">
        <f aca="false">J28+J29</f>
        <v>1011400000000</v>
      </c>
      <c r="K27" s="181" t="n">
        <f aca="false">K28+K29</f>
        <v>1029600000000</v>
      </c>
      <c r="L27" s="46" t="n">
        <v>1407000000000</v>
      </c>
      <c r="M27" s="101" t="n">
        <v>1829700000000</v>
      </c>
      <c r="N27" s="101" t="n">
        <v>2107100000000</v>
      </c>
      <c r="O27" s="101" t="n">
        <v>2426000000000</v>
      </c>
      <c r="P27" s="101" t="n">
        <v>2592000000000</v>
      </c>
      <c r="Q27" s="101" t="n">
        <v>2332400000000</v>
      </c>
      <c r="R27" s="101" t="n">
        <v>2203500000000</v>
      </c>
      <c r="S27" s="101" t="n">
        <v>2513600000000</v>
      </c>
      <c r="T27" s="77"/>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A28" s="191" t="s">
        <v>942</v>
      </c>
      <c r="B28" s="47" t="s">
        <v>943</v>
      </c>
      <c r="C28" s="3" t="s">
        <v>1577</v>
      </c>
      <c r="D28" s="46" t="n">
        <v>84140790000</v>
      </c>
      <c r="E28" s="46" t="n">
        <v>90523220000</v>
      </c>
      <c r="F28" s="46" t="n">
        <v>92600000000</v>
      </c>
      <c r="G28" s="46" t="n">
        <v>102400000000</v>
      </c>
      <c r="H28" s="46"/>
      <c r="I28" s="46"/>
      <c r="J28" s="46"/>
      <c r="K28" s="46"/>
      <c r="L28" s="46"/>
      <c r="M28" s="46" t="n">
        <f aca="false">M27-M29</f>
        <v>0</v>
      </c>
      <c r="N28" s="46" t="n">
        <f aca="false">N27-N29</f>
        <v>110900000000</v>
      </c>
      <c r="O28" s="46" t="n">
        <f aca="false">O27-O29</f>
        <v>123200000000</v>
      </c>
      <c r="P28" s="46" t="n">
        <f aca="false">P27-P29</f>
        <v>141000000000</v>
      </c>
      <c r="Q28" s="46" t="n">
        <f aca="false">Q27-Q29</f>
        <v>3400000000</v>
      </c>
      <c r="R28" s="46" t="n">
        <f aca="false">R27-R29</f>
        <v>-4499999999.99951</v>
      </c>
      <c r="S28" s="46" t="n">
        <f aca="false">S27-S29</f>
        <v>-325000000000</v>
      </c>
      <c r="T28" s="46" t="n">
        <f aca="false">T27-T29</f>
        <v>-2837300000000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A29" s="191" t="s">
        <v>1139</v>
      </c>
      <c r="B29" s="191" t="s">
        <v>1578</v>
      </c>
      <c r="C29" s="3" t="s">
        <v>1577</v>
      </c>
      <c r="D29" s="46" t="n">
        <v>420703950000</v>
      </c>
      <c r="E29" s="46" t="n">
        <v>497877710000</v>
      </c>
      <c r="F29" s="46" t="n">
        <v>555600000000</v>
      </c>
      <c r="G29" s="46" t="n">
        <v>563200000000</v>
      </c>
      <c r="H29" s="46" t="n">
        <v>757900000000</v>
      </c>
      <c r="I29" s="46" t="n">
        <v>860600000000</v>
      </c>
      <c r="J29" s="46" t="n">
        <v>1011400000000</v>
      </c>
      <c r="K29" s="46" t="n">
        <v>1029600000000</v>
      </c>
      <c r="L29" s="46" t="n">
        <v>1407000000000</v>
      </c>
      <c r="M29" s="101" t="n">
        <v>1829700000000</v>
      </c>
      <c r="N29" s="101" t="n">
        <v>1996200000000</v>
      </c>
      <c r="O29" s="101" t="n">
        <v>2302800000000</v>
      </c>
      <c r="P29" s="101" t="n">
        <v>2451000000000</v>
      </c>
      <c r="Q29" s="101" t="n">
        <v>2329000000000</v>
      </c>
      <c r="R29" s="101" t="n">
        <v>2208000000000</v>
      </c>
      <c r="S29" s="101" t="n">
        <v>2838600000000</v>
      </c>
      <c r="T29" s="77" t="n">
        <v>2837300000000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5" hidden="false" customHeight="false" outlineLevel="0" collapsed="false">
      <c r="A30" s="49" t="s">
        <v>227</v>
      </c>
      <c r="B30" s="49" t="s">
        <v>1579</v>
      </c>
      <c r="C30" s="49" t="s">
        <v>191</v>
      </c>
      <c r="D30" s="46" t="n">
        <f aca="false">D31+D34</f>
        <v>1051759875000</v>
      </c>
      <c r="E30" s="46" t="n">
        <f aca="false">E31+E34</f>
        <v>1176801860000</v>
      </c>
      <c r="F30" s="46" t="n">
        <f aca="false">F31+F34</f>
        <v>1018600000000</v>
      </c>
      <c r="G30" s="46" t="n">
        <f aca="false">G31+G34</f>
        <v>972800000000</v>
      </c>
      <c r="H30" s="46" t="n">
        <f aca="false">H31+H34</f>
        <v>1049400000000</v>
      </c>
      <c r="I30" s="46" t="n">
        <f aca="false">I31+I34</f>
        <v>1191600000000</v>
      </c>
      <c r="J30" s="46" t="n">
        <f aca="false">J31+J34</f>
        <v>1400400000000</v>
      </c>
      <c r="K30" s="46" t="n">
        <f aca="false">K31+K34</f>
        <v>1801800000000</v>
      </c>
      <c r="L30" s="46" t="n">
        <v>1969800000000</v>
      </c>
      <c r="M30" s="372" t="n">
        <f aca="false">M31+M34</f>
        <v>2600100000000</v>
      </c>
      <c r="N30" s="101" t="n">
        <v>2328900000000</v>
      </c>
      <c r="O30" s="101" t="n">
        <v>2545200000000</v>
      </c>
      <c r="P30" s="372" t="n">
        <f aca="false">P31+P34</f>
        <v>2709000000000</v>
      </c>
      <c r="Q30" s="101" t="n">
        <v>2740000000000</v>
      </c>
      <c r="R30" s="372" t="n">
        <v>4121600000000</v>
      </c>
      <c r="S30" s="101" t="n">
        <v>4100200000000</v>
      </c>
      <c r="T30" s="372" t="n">
        <f aca="false">T31+T34</f>
        <v>4506300000000</v>
      </c>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 hidden="false" customHeight="false" outlineLevel="0" collapsed="false">
      <c r="A31" s="47" t="s">
        <v>1522</v>
      </c>
      <c r="B31" s="47" t="s">
        <v>1522</v>
      </c>
      <c r="C31" s="49" t="s">
        <v>231</v>
      </c>
      <c r="D31" s="46" t="n">
        <v>1051759875000</v>
      </c>
      <c r="E31" s="46" t="n">
        <v>1176801860000</v>
      </c>
      <c r="F31" s="46" t="n">
        <v>1018600000000</v>
      </c>
      <c r="G31" s="46" t="n">
        <f aca="false">G32+G33</f>
        <v>972800000000</v>
      </c>
      <c r="H31" s="311" t="n">
        <v>1049400000000</v>
      </c>
      <c r="I31" s="46" t="n">
        <v>1191600000000</v>
      </c>
      <c r="J31" s="46" t="n">
        <v>1400400000000</v>
      </c>
      <c r="K31" s="46" t="n">
        <v>1801800000000</v>
      </c>
      <c r="L31" s="46" t="n">
        <v>1969800000000</v>
      </c>
      <c r="M31" s="101" t="n">
        <v>2503800000000</v>
      </c>
      <c r="N31" s="101" t="n">
        <v>2328900000000</v>
      </c>
      <c r="O31" s="101" t="n">
        <v>2545200000000</v>
      </c>
      <c r="P31" s="101" t="n">
        <v>2709000000000</v>
      </c>
      <c r="Q31" s="101" t="n">
        <v>2740000000000</v>
      </c>
      <c r="R31" s="101" t="n">
        <v>4121600000000</v>
      </c>
      <c r="S31" s="101" t="n">
        <v>4100200000000</v>
      </c>
      <c r="T31" s="77" t="n">
        <v>4506300000000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191" t="s">
        <v>1580</v>
      </c>
      <c r="B32" s="191" t="s">
        <v>1580</v>
      </c>
      <c r="C32" s="3" t="s">
        <v>1581</v>
      </c>
      <c r="D32" s="46" t="n">
        <v>126211185000</v>
      </c>
      <c r="E32" s="46" t="n">
        <v>135784830000</v>
      </c>
      <c r="F32" s="46" t="n">
        <v>740800000000</v>
      </c>
      <c r="G32" s="46" t="n">
        <v>665600000000</v>
      </c>
      <c r="H32" s="311" t="n">
        <v>816200000000</v>
      </c>
      <c r="I32" s="46" t="n">
        <v>860600000000</v>
      </c>
      <c r="J32" s="46" t="n">
        <v>933600000000</v>
      </c>
      <c r="K32" s="46" t="n">
        <v>1029600000000</v>
      </c>
      <c r="L32" s="46"/>
      <c r="M32" s="101"/>
      <c r="N32" s="101"/>
      <c r="O32" s="101"/>
      <c r="P32" s="101"/>
      <c r="Q32" s="101"/>
      <c r="R32" s="101"/>
      <c r="S32" s="101"/>
      <c r="T32" s="77"/>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 hidden="false" customHeight="false" outlineLevel="0" collapsed="false">
      <c r="A33" s="191" t="s">
        <v>1582</v>
      </c>
      <c r="B33" s="191" t="s">
        <v>1583</v>
      </c>
      <c r="C33" s="3" t="s">
        <v>1581</v>
      </c>
      <c r="D33" s="46" t="n">
        <v>925548690000</v>
      </c>
      <c r="E33" s="46" t="n">
        <v>1041017030000</v>
      </c>
      <c r="F33" s="46" t="n">
        <v>277800000000</v>
      </c>
      <c r="G33" s="46" t="n">
        <v>307200000000</v>
      </c>
      <c r="H33" s="311" t="n">
        <v>233200000000</v>
      </c>
      <c r="I33" s="46" t="n">
        <v>331000000000</v>
      </c>
      <c r="J33" s="46" t="n">
        <v>466800000000</v>
      </c>
      <c r="K33" s="46" t="n">
        <v>772200000000</v>
      </c>
      <c r="L33" s="46"/>
      <c r="M33" s="101"/>
      <c r="N33" s="101"/>
      <c r="O33" s="101"/>
      <c r="P33" s="101"/>
      <c r="Q33" s="101"/>
      <c r="R33" s="101"/>
      <c r="S33" s="101"/>
      <c r="T33" s="77"/>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 hidden="false" customHeight="false" outlineLevel="0" collapsed="false">
      <c r="A34" s="47" t="s">
        <v>1584</v>
      </c>
      <c r="B34" s="47" t="s">
        <v>1585</v>
      </c>
      <c r="C34" s="49" t="s">
        <v>231</v>
      </c>
      <c r="D34" s="46"/>
      <c r="E34" s="46"/>
      <c r="F34" s="46"/>
      <c r="G34" s="46"/>
      <c r="H34" s="46"/>
      <c r="I34" s="46"/>
      <c r="J34" s="46"/>
      <c r="K34" s="46"/>
      <c r="L34" s="46" t="n">
        <v>0</v>
      </c>
      <c r="M34" s="101" t="n">
        <v>96300000000</v>
      </c>
      <c r="N34" s="101" t="n">
        <v>0</v>
      </c>
      <c r="O34" s="101" t="n">
        <v>0</v>
      </c>
      <c r="P34" s="101" t="n">
        <v>0</v>
      </c>
      <c r="Q34" s="101" t="n">
        <v>0</v>
      </c>
      <c r="R34" s="101" t="n">
        <v>0</v>
      </c>
      <c r="S34" s="101" t="n">
        <v>0</v>
      </c>
      <c r="T34" s="77" t="n">
        <v>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B35" s="373" t="s">
        <v>1586</v>
      </c>
      <c r="C35" s="3"/>
      <c r="D35" s="46"/>
      <c r="E35" s="46"/>
      <c r="F35" s="46"/>
      <c r="G35" s="46"/>
      <c r="H35" s="46"/>
      <c r="I35" s="46"/>
      <c r="J35" s="46"/>
      <c r="K35" s="46"/>
      <c r="L35" s="46" t="n">
        <v>5628000000000</v>
      </c>
      <c r="M35" s="101" t="n">
        <v>-1733400000000</v>
      </c>
      <c r="N35" s="101" t="n">
        <v>1774400000000</v>
      </c>
      <c r="O35" s="101" t="n">
        <v>4120800000000</v>
      </c>
      <c r="P35" s="101" t="n">
        <v>3354000000000</v>
      </c>
      <c r="Q35" s="101" t="n">
        <v>1918000000000</v>
      </c>
      <c r="R35" s="101" t="n">
        <v>1619200000000</v>
      </c>
      <c r="S35" s="101" t="n">
        <v>-946200000000</v>
      </c>
      <c r="T35" s="77" t="n">
        <v>1168300000000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B36" s="373" t="s">
        <v>1587</v>
      </c>
      <c r="C36" s="3"/>
      <c r="D36" s="46"/>
      <c r="E36" s="46"/>
      <c r="F36" s="46"/>
      <c r="G36" s="46"/>
      <c r="H36" s="46"/>
      <c r="I36" s="46"/>
      <c r="J36" s="46"/>
      <c r="K36" s="46"/>
      <c r="L36" s="46" t="n">
        <v>3658200000000</v>
      </c>
      <c r="M36" s="101" t="n">
        <v>-4237200000000</v>
      </c>
      <c r="N36" s="101" t="n">
        <v>-554500000000</v>
      </c>
      <c r="O36" s="101" t="n">
        <v>1575600000000</v>
      </c>
      <c r="P36" s="101" t="n">
        <v>774000000000</v>
      </c>
      <c r="Q36" s="101" t="n">
        <v>-822000000000</v>
      </c>
      <c r="R36" s="101" t="n">
        <v>-2355200000000</v>
      </c>
      <c r="S36" s="101" t="n">
        <v>-5046400000000</v>
      </c>
      <c r="T36" s="77" t="n">
        <v>-3338000000000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B37" s="49" t="s">
        <v>1588</v>
      </c>
      <c r="C37" s="3"/>
      <c r="D37" s="46"/>
      <c r="E37" s="46"/>
      <c r="F37" s="46"/>
      <c r="G37" s="46"/>
      <c r="H37" s="46"/>
      <c r="I37" s="46"/>
      <c r="J37" s="46"/>
      <c r="K37" s="46"/>
      <c r="L37" s="46" t="n">
        <v>-1688400000000</v>
      </c>
      <c r="M37" s="101" t="n">
        <v>-6548400000000</v>
      </c>
      <c r="N37" s="101" t="n">
        <v>-5434100000000</v>
      </c>
      <c r="O37" s="101" t="n">
        <v>-3514800000000</v>
      </c>
      <c r="P37" s="101" t="n">
        <v>-3225000000000</v>
      </c>
      <c r="Q37" s="101" t="n">
        <v>-3699000000000</v>
      </c>
      <c r="R37" s="101" t="n">
        <v>-5152000000000</v>
      </c>
      <c r="S37" s="101" t="n">
        <v>-7254200000000</v>
      </c>
      <c r="T37" s="77" t="n">
        <v>-6008400000000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B38" s="49" t="s">
        <v>1589</v>
      </c>
      <c r="C38" s="3"/>
      <c r="D38" s="46"/>
      <c r="E38" s="46"/>
      <c r="F38" s="46" t="n">
        <v>-3657700000000</v>
      </c>
      <c r="G38" s="46" t="n">
        <v>-3430400000000</v>
      </c>
      <c r="H38" s="46" t="n">
        <v>-2390300000000</v>
      </c>
      <c r="I38" s="46" t="n">
        <v>66200000000</v>
      </c>
      <c r="J38" s="46" t="n">
        <v>5446000000000</v>
      </c>
      <c r="K38" s="46" t="n">
        <v>11754600000000</v>
      </c>
      <c r="N38" s="55"/>
      <c r="O38" s="55"/>
      <c r="P38" s="55"/>
      <c r="Q38" s="55"/>
      <c r="R38" s="55"/>
      <c r="S38" s="55"/>
      <c r="T38" s="77"/>
      <c r="U38" s="4"/>
      <c r="V38" s="4"/>
      <c r="W38" s="4"/>
      <c r="X38" s="4"/>
    </row>
    <row r="39" customFormat="false" ht="15" hidden="false" customHeight="false" outlineLevel="0" collapsed="false">
      <c r="B39" s="49" t="s">
        <v>1590</v>
      </c>
      <c r="C39" s="3"/>
      <c r="D39" s="46"/>
      <c r="E39" s="46"/>
      <c r="F39" s="46" t="n">
        <v>7269100000000</v>
      </c>
      <c r="G39" s="46" t="n">
        <v>6656000000000</v>
      </c>
      <c r="H39" s="46" t="n">
        <v>6238100000000</v>
      </c>
      <c r="I39" s="46" t="n">
        <v>4832600000000</v>
      </c>
      <c r="J39" s="46" t="n">
        <v>4123400000000</v>
      </c>
      <c r="K39" s="46" t="n">
        <v>3517800000000</v>
      </c>
      <c r="L39" s="46"/>
      <c r="M39" s="101"/>
      <c r="N39" s="101"/>
      <c r="O39" s="101"/>
      <c r="P39" s="101"/>
      <c r="Q39" s="101"/>
      <c r="R39" s="101"/>
      <c r="S39" s="101"/>
      <c r="T39" s="77"/>
      <c r="U39" s="4"/>
      <c r="V39" s="4"/>
      <c r="W39" s="4"/>
      <c r="X39" s="4"/>
    </row>
    <row r="40" customFormat="false" ht="15" hidden="false" customHeight="false" outlineLevel="0" collapsed="false">
      <c r="B40" s="49" t="s">
        <v>1591</v>
      </c>
      <c r="C40" s="3"/>
      <c r="D40" s="46"/>
      <c r="E40" s="46"/>
      <c r="F40" s="46" t="n">
        <v>3611400000000</v>
      </c>
      <c r="G40" s="46" t="n">
        <v>3225600000000</v>
      </c>
      <c r="H40" s="46" t="n">
        <v>3323100000000</v>
      </c>
      <c r="I40" s="46" t="n">
        <v>3839600000000</v>
      </c>
      <c r="J40" s="46" t="n">
        <v>3967800000000</v>
      </c>
      <c r="K40" s="46" t="n">
        <v>4719000000000</v>
      </c>
      <c r="L40" s="46"/>
      <c r="M40" s="101"/>
      <c r="N40" s="101"/>
      <c r="O40" s="101"/>
      <c r="P40" s="101"/>
      <c r="Q40" s="101"/>
      <c r="R40" s="101"/>
      <c r="S40" s="101"/>
      <c r="T40" s="77"/>
      <c r="U40" s="4"/>
      <c r="V40" s="4"/>
      <c r="W40" s="4"/>
      <c r="X40" s="4"/>
    </row>
    <row r="41" customFormat="false" ht="15" hidden="false" customHeight="false" outlineLevel="0" collapsed="false">
      <c r="B41" s="49" t="s">
        <v>1592</v>
      </c>
      <c r="C41" s="3"/>
      <c r="D41" s="46"/>
      <c r="E41" s="46"/>
      <c r="F41" s="46" t="n">
        <v>0</v>
      </c>
      <c r="G41" s="46" t="n">
        <v>0</v>
      </c>
      <c r="H41" s="46" t="n">
        <v>524700000000</v>
      </c>
      <c r="I41" s="46" t="n">
        <v>993000000000</v>
      </c>
      <c r="J41" s="46" t="n">
        <v>5523800000000</v>
      </c>
      <c r="K41" s="46" t="n">
        <v>10553400000000</v>
      </c>
      <c r="L41" s="46"/>
      <c r="M41" s="101"/>
      <c r="N41" s="101"/>
      <c r="O41" s="101"/>
      <c r="P41" s="101"/>
      <c r="Q41" s="101"/>
      <c r="R41" s="101"/>
      <c r="S41" s="101"/>
      <c r="T41" s="77"/>
      <c r="U41" s="4"/>
      <c r="V41" s="4"/>
      <c r="W41" s="4"/>
      <c r="X41" s="4"/>
    </row>
    <row r="42" customFormat="false" ht="15" hidden="false" customHeight="false" outlineLevel="0" collapsed="false">
      <c r="B42" s="49" t="s">
        <v>1593</v>
      </c>
      <c r="C42" s="3"/>
      <c r="D42" s="46"/>
      <c r="E42" s="46"/>
      <c r="F42" s="46" t="n">
        <v>-2546500000000</v>
      </c>
      <c r="G42" s="46" t="n">
        <v>-3686400000000</v>
      </c>
      <c r="H42" s="46"/>
      <c r="I42" s="46"/>
      <c r="J42" s="46"/>
      <c r="K42" s="46"/>
      <c r="L42" s="46"/>
      <c r="M42" s="101"/>
      <c r="N42" s="101"/>
      <c r="O42" s="101"/>
      <c r="P42" s="101"/>
      <c r="Q42" s="101"/>
      <c r="R42" s="101"/>
      <c r="S42" s="101"/>
      <c r="T42" s="77"/>
      <c r="U42" s="4"/>
      <c r="V42" s="4"/>
      <c r="W42" s="4"/>
      <c r="X42" s="4"/>
    </row>
    <row r="43" s="13" customFormat="true" ht="15" hidden="false" customHeight="false" outlineLevel="0" collapsed="false">
      <c r="A43" s="13" t="s">
        <v>556</v>
      </c>
      <c r="B43" s="63" t="s">
        <v>110</v>
      </c>
      <c r="C43" s="63" t="s">
        <v>34</v>
      </c>
      <c r="D43" s="109"/>
      <c r="E43" s="109"/>
      <c r="F43" s="109"/>
      <c r="G43" s="109"/>
      <c r="H43" s="109"/>
      <c r="I43" s="109"/>
      <c r="J43" s="109"/>
      <c r="K43" s="109"/>
      <c r="L43" s="109" t="n">
        <f aca="false">L45+L49</f>
        <v>-3658200000000</v>
      </c>
      <c r="M43" s="109" t="n">
        <f aca="false">M45+M49</f>
        <v>4140900000000</v>
      </c>
      <c r="N43" s="109" t="n">
        <f aca="false">N45+N49</f>
        <v>4990500000000</v>
      </c>
      <c r="O43" s="109" t="n">
        <f aca="false">O45+O49</f>
        <v>5938800000000</v>
      </c>
      <c r="P43" s="109" t="n">
        <f aca="false">P45+P49</f>
        <v>1806000000000</v>
      </c>
      <c r="Q43" s="109" t="n">
        <f aca="false">Q45+Q49</f>
        <v>-548000000000</v>
      </c>
      <c r="R43" s="109" t="n">
        <f aca="false">R45+R49</f>
        <v>3091200000000</v>
      </c>
      <c r="S43" s="109" t="n">
        <f aca="false">S45+S49</f>
        <v>5992600000000</v>
      </c>
      <c r="T43" s="109" t="n">
        <f aca="false">T45+T49</f>
        <v>4339400000000</v>
      </c>
      <c r="U43" s="168"/>
      <c r="V43" s="168"/>
      <c r="W43" s="168"/>
      <c r="X43" s="168"/>
    </row>
    <row r="44" customFormat="false" ht="15" hidden="false" customHeight="false" outlineLevel="0" collapsed="false">
      <c r="B44" s="373" t="s">
        <v>1594</v>
      </c>
      <c r="C44" s="113"/>
      <c r="D44" s="46"/>
      <c r="E44" s="46"/>
      <c r="F44" s="46"/>
      <c r="G44" s="46"/>
      <c r="H44" s="46"/>
      <c r="I44" s="46"/>
      <c r="J44" s="46"/>
      <c r="K44" s="46"/>
      <c r="L44" s="46" t="n">
        <v>3658200000000</v>
      </c>
      <c r="M44" s="101" t="n">
        <v>-4237200000000</v>
      </c>
      <c r="N44" s="101" t="n">
        <v>-554500000000</v>
      </c>
      <c r="O44" s="101" t="n">
        <v>1575600000000</v>
      </c>
      <c r="P44" s="101" t="n">
        <v>774000000000</v>
      </c>
      <c r="Q44" s="101" t="n">
        <v>-822000000000</v>
      </c>
      <c r="R44" s="101" t="n">
        <v>-2355200000000</v>
      </c>
      <c r="S44" s="101" t="n">
        <v>-5046400000000</v>
      </c>
      <c r="T44" s="77" t="n">
        <v>-3338000000000</v>
      </c>
      <c r="U44" s="4"/>
      <c r="V44" s="4"/>
      <c r="W44" s="4"/>
      <c r="X44" s="4"/>
    </row>
    <row r="45" customFormat="false" ht="15" hidden="false" customHeight="false" outlineLevel="0" collapsed="false">
      <c r="A45" s="49" t="s">
        <v>1595</v>
      </c>
      <c r="B45" s="49" t="s">
        <v>1596</v>
      </c>
      <c r="C45" s="49" t="s">
        <v>242</v>
      </c>
      <c r="D45" s="46"/>
      <c r="E45" s="46"/>
      <c r="F45" s="46"/>
      <c r="G45" s="46"/>
      <c r="H45" s="46"/>
      <c r="I45" s="46"/>
      <c r="J45" s="46"/>
      <c r="K45" s="46"/>
      <c r="L45" s="46" t="n">
        <v>-3470600000000</v>
      </c>
      <c r="M45" s="101" t="n">
        <v>3852000000000</v>
      </c>
      <c r="N45" s="101" t="n">
        <v>2218000000000</v>
      </c>
      <c r="O45" s="101" t="n">
        <v>3757200000000</v>
      </c>
      <c r="P45" s="101" t="n">
        <v>1290000000000</v>
      </c>
      <c r="Q45" s="101" t="n">
        <v>-685000000000</v>
      </c>
      <c r="R45" s="101" t="n">
        <v>294400000000</v>
      </c>
      <c r="S45" s="101" t="n">
        <v>473100000000</v>
      </c>
      <c r="T45" s="77" t="n">
        <v>500700000000</v>
      </c>
      <c r="U45" s="4"/>
      <c r="V45" s="4"/>
      <c r="W45" s="4"/>
      <c r="X45" s="4"/>
    </row>
    <row r="46" customFormat="false" ht="15" hidden="false" customHeight="false" outlineLevel="0" collapsed="false">
      <c r="B46" s="47" t="s">
        <v>1103</v>
      </c>
      <c r="C46" s="3"/>
      <c r="D46" s="46"/>
      <c r="E46" s="46"/>
      <c r="F46" s="46"/>
      <c r="G46" s="46"/>
      <c r="H46" s="46"/>
      <c r="I46" s="46"/>
      <c r="J46" s="46"/>
      <c r="K46" s="46"/>
      <c r="L46" s="46" t="n">
        <v>-844200000000</v>
      </c>
      <c r="M46" s="101" t="n">
        <v>0</v>
      </c>
      <c r="N46" s="101" t="n">
        <v>-221800000000</v>
      </c>
      <c r="O46" s="101" t="n">
        <v>-242400000000</v>
      </c>
      <c r="P46" s="101" t="n">
        <v>387000000000</v>
      </c>
      <c r="Q46" s="101" t="n">
        <v>-685000000000</v>
      </c>
      <c r="R46" s="101" t="n">
        <v>0</v>
      </c>
      <c r="S46" s="101" t="n">
        <v>0</v>
      </c>
      <c r="T46" s="77" t="n">
        <v>0</v>
      </c>
      <c r="U46" s="4"/>
      <c r="V46" s="4"/>
      <c r="W46" s="4"/>
      <c r="X46" s="4"/>
    </row>
    <row r="47" customFormat="false" ht="15" hidden="false" customHeight="false" outlineLevel="0" collapsed="false">
      <c r="B47" s="47" t="s">
        <v>1597</v>
      </c>
      <c r="C47" s="3"/>
      <c r="D47" s="46"/>
      <c r="E47" s="46"/>
      <c r="F47" s="46"/>
      <c r="G47" s="46"/>
      <c r="H47" s="46"/>
      <c r="I47" s="46"/>
      <c r="J47" s="46"/>
      <c r="K47" s="46"/>
      <c r="L47" s="46" t="n">
        <v>-2251200000000</v>
      </c>
      <c r="M47" s="101" t="n">
        <v>3948300000000</v>
      </c>
      <c r="N47" s="101" t="n">
        <v>2439800000000</v>
      </c>
      <c r="O47" s="101" t="n">
        <v>4120800000000</v>
      </c>
      <c r="P47" s="101" t="n">
        <v>1032000000000</v>
      </c>
      <c r="Q47" s="101" t="n">
        <v>0</v>
      </c>
      <c r="R47" s="101" t="n">
        <v>294400000000</v>
      </c>
      <c r="S47" s="101" t="n">
        <v>473100000000</v>
      </c>
      <c r="T47" s="77" t="n">
        <v>500700000000</v>
      </c>
      <c r="U47" s="4"/>
      <c r="V47" s="4"/>
      <c r="W47" s="4"/>
      <c r="X47" s="4"/>
    </row>
    <row r="48" customFormat="false" ht="15" hidden="false" customHeight="false" outlineLevel="0" collapsed="false">
      <c r="B48" s="47" t="s">
        <v>422</v>
      </c>
      <c r="C48" s="3"/>
      <c r="D48" s="46"/>
      <c r="E48" s="46"/>
      <c r="F48" s="46"/>
      <c r="G48" s="46"/>
      <c r="H48" s="46"/>
      <c r="I48" s="46"/>
      <c r="J48" s="46"/>
      <c r="K48" s="46"/>
      <c r="L48" s="46" t="n">
        <v>-281400000000</v>
      </c>
      <c r="M48" s="101" t="n">
        <v>-96300000000</v>
      </c>
      <c r="N48" s="101" t="n">
        <v>0</v>
      </c>
      <c r="O48" s="101" t="n">
        <v>-121200000000</v>
      </c>
      <c r="P48" s="101" t="n">
        <v>0</v>
      </c>
      <c r="Q48" s="101" t="n">
        <v>0</v>
      </c>
      <c r="R48" s="101" t="n">
        <v>0</v>
      </c>
      <c r="S48" s="101" t="n">
        <v>0</v>
      </c>
      <c r="T48" s="77" t="n">
        <v>0</v>
      </c>
      <c r="U48" s="4"/>
      <c r="V48" s="4"/>
      <c r="W48" s="4"/>
      <c r="X48" s="4"/>
    </row>
    <row r="49" customFormat="false" ht="15" hidden="false" customHeight="false" outlineLevel="0" collapsed="false">
      <c r="A49" s="49" t="s">
        <v>1598</v>
      </c>
      <c r="B49" s="49" t="s">
        <v>958</v>
      </c>
      <c r="C49" s="49" t="s">
        <v>242</v>
      </c>
      <c r="D49" s="46"/>
      <c r="E49" s="46"/>
      <c r="F49" s="46"/>
      <c r="G49" s="46"/>
      <c r="H49" s="46"/>
      <c r="I49" s="46"/>
      <c r="J49" s="46"/>
      <c r="K49" s="46"/>
      <c r="L49" s="46" t="n">
        <v>-187600000000</v>
      </c>
      <c r="M49" s="101" t="n">
        <v>288900000000</v>
      </c>
      <c r="N49" s="101" t="n">
        <v>2772500000000</v>
      </c>
      <c r="O49" s="101" t="n">
        <v>2181600000000</v>
      </c>
      <c r="P49" s="101" t="n">
        <v>516000000000</v>
      </c>
      <c r="Q49" s="101" t="n">
        <v>137000000000</v>
      </c>
      <c r="R49" s="101" t="n">
        <v>2796800000000</v>
      </c>
      <c r="S49" s="101" t="n">
        <v>5519500000000</v>
      </c>
      <c r="T49" s="77" t="n">
        <v>3838700000000</v>
      </c>
      <c r="U49" s="4"/>
      <c r="V49" s="4"/>
      <c r="W49" s="4"/>
      <c r="X49" s="4"/>
    </row>
    <row r="50" customFormat="false" ht="15" hidden="false" customHeight="false" outlineLevel="0" collapsed="false">
      <c r="B50" s="47" t="s">
        <v>199</v>
      </c>
      <c r="C50" s="11"/>
      <c r="D50" s="46"/>
      <c r="E50" s="46"/>
      <c r="F50" s="46"/>
      <c r="G50" s="46"/>
      <c r="H50" s="46"/>
      <c r="I50" s="46"/>
      <c r="J50" s="46"/>
      <c r="K50" s="46"/>
      <c r="L50" s="46" t="n">
        <v>656600000000</v>
      </c>
      <c r="M50" s="101" t="n">
        <v>1444500000000</v>
      </c>
      <c r="N50" s="101" t="n">
        <v>2772500000000</v>
      </c>
      <c r="O50" s="101" t="n">
        <v>2424000000000</v>
      </c>
      <c r="P50" s="101" t="n">
        <v>1032000000000</v>
      </c>
      <c r="Q50" s="101" t="n">
        <v>1507000000000</v>
      </c>
      <c r="R50" s="101" t="n">
        <v>2796800000000</v>
      </c>
      <c r="S50" s="101" t="n">
        <v>5834900000000</v>
      </c>
      <c r="T50" s="77" t="n">
        <v>4005600000000</v>
      </c>
      <c r="U50" s="4"/>
      <c r="V50" s="4"/>
      <c r="W50" s="4"/>
      <c r="X50" s="4"/>
    </row>
    <row r="51" customFormat="false" ht="15" hidden="false" customHeight="false" outlineLevel="0" collapsed="false">
      <c r="B51" s="191" t="s">
        <v>1597</v>
      </c>
      <c r="C51" s="11"/>
      <c r="D51" s="46"/>
      <c r="E51" s="46"/>
      <c r="F51" s="46"/>
      <c r="G51" s="46"/>
      <c r="H51" s="46"/>
      <c r="I51" s="46"/>
      <c r="J51" s="46"/>
      <c r="K51" s="46"/>
      <c r="L51" s="46" t="n">
        <v>938000000000</v>
      </c>
      <c r="M51" s="101" t="n">
        <v>1637100000000</v>
      </c>
      <c r="N51" s="101" t="n">
        <v>3105200000000</v>
      </c>
      <c r="O51" s="101" t="n">
        <v>2908800000000</v>
      </c>
      <c r="P51" s="101" t="n">
        <v>1677000000000</v>
      </c>
      <c r="Q51" s="101" t="n">
        <v>2192000000000</v>
      </c>
      <c r="R51" s="101" t="n">
        <v>3974400000000</v>
      </c>
      <c r="S51" s="101" t="n">
        <v>6938800000000</v>
      </c>
      <c r="T51" s="77" t="n">
        <v>4005600000000</v>
      </c>
      <c r="U51" s="4"/>
      <c r="V51" s="4"/>
      <c r="W51" s="4"/>
      <c r="X51" s="4"/>
    </row>
    <row r="52" customFormat="false" ht="15" hidden="false" customHeight="false" outlineLevel="0" collapsed="false">
      <c r="B52" s="191" t="s">
        <v>393</v>
      </c>
      <c r="C52" s="11"/>
      <c r="D52" s="46"/>
      <c r="E52" s="46"/>
      <c r="F52" s="46"/>
      <c r="G52" s="46"/>
      <c r="H52" s="46"/>
      <c r="I52" s="46"/>
      <c r="J52" s="46"/>
      <c r="K52" s="46"/>
      <c r="L52" s="46" t="n">
        <v>562800000000</v>
      </c>
      <c r="M52" s="101" t="n">
        <v>288900000000</v>
      </c>
      <c r="N52" s="101" t="n">
        <v>332700000000</v>
      </c>
      <c r="O52" s="101" t="n">
        <v>484800000000</v>
      </c>
      <c r="P52" s="101" t="n">
        <v>645000000000</v>
      </c>
      <c r="Q52" s="101" t="n">
        <v>685000000000</v>
      </c>
      <c r="R52" s="101" t="n">
        <v>1177600000000</v>
      </c>
      <c r="S52" s="101" t="n">
        <v>1103900000000</v>
      </c>
      <c r="T52" s="77" t="n">
        <v>0</v>
      </c>
      <c r="U52" s="4"/>
      <c r="V52" s="4"/>
      <c r="W52" s="4"/>
      <c r="X52" s="4"/>
    </row>
    <row r="53" customFormat="false" ht="15" hidden="false" customHeight="false" outlineLevel="0" collapsed="false">
      <c r="B53" s="47" t="s">
        <v>361</v>
      </c>
      <c r="C53" s="11"/>
      <c r="D53" s="46"/>
      <c r="E53" s="46"/>
      <c r="F53" s="46"/>
      <c r="G53" s="46"/>
      <c r="H53" s="46"/>
      <c r="I53" s="46"/>
      <c r="J53" s="46"/>
      <c r="K53" s="46"/>
      <c r="L53" s="46" t="n">
        <v>-187600000000</v>
      </c>
      <c r="M53" s="101" t="n">
        <v>-385200000000</v>
      </c>
      <c r="N53" s="101" t="n">
        <v>776300000000</v>
      </c>
      <c r="O53" s="101" t="n">
        <v>606000000000</v>
      </c>
      <c r="P53" s="101" t="n">
        <v>387000000000</v>
      </c>
      <c r="Q53" s="101" t="n">
        <v>-411000000000</v>
      </c>
      <c r="R53" s="101" t="n">
        <v>883200000000</v>
      </c>
      <c r="S53" s="101" t="n">
        <v>630800000000</v>
      </c>
      <c r="T53" s="77" t="n">
        <v>667600000000</v>
      </c>
      <c r="U53" s="4"/>
      <c r="V53" s="4"/>
      <c r="W53" s="4"/>
      <c r="X53" s="4"/>
    </row>
    <row r="54" customFormat="false" ht="15" hidden="false" customHeight="false" outlineLevel="0" collapsed="false">
      <c r="B54" s="191" t="s">
        <v>1597</v>
      </c>
      <c r="C54" s="11"/>
      <c r="D54" s="46"/>
      <c r="E54" s="46"/>
      <c r="F54" s="46"/>
      <c r="G54" s="46"/>
      <c r="H54" s="46"/>
      <c r="I54" s="46"/>
      <c r="J54" s="46"/>
      <c r="K54" s="46"/>
      <c r="L54" s="46" t="n">
        <v>0</v>
      </c>
      <c r="M54" s="101" t="n">
        <v>0</v>
      </c>
      <c r="N54" s="101" t="n">
        <v>776300000000</v>
      </c>
      <c r="O54" s="101" t="n">
        <v>606000000000</v>
      </c>
      <c r="P54" s="101" t="n">
        <v>774000000000</v>
      </c>
      <c r="Q54" s="101" t="n">
        <v>0</v>
      </c>
      <c r="R54" s="101" t="n">
        <v>1324800000000</v>
      </c>
      <c r="S54" s="101" t="n">
        <v>788500000000</v>
      </c>
      <c r="T54" s="77" t="n">
        <v>834500000000</v>
      </c>
      <c r="U54" s="4"/>
      <c r="V54" s="4"/>
      <c r="W54" s="4"/>
      <c r="X54" s="4"/>
    </row>
    <row r="55" customFormat="false" ht="15" hidden="false" customHeight="false" outlineLevel="0" collapsed="false">
      <c r="B55" s="191" t="s">
        <v>393</v>
      </c>
      <c r="C55" s="11"/>
      <c r="D55" s="46"/>
      <c r="E55" s="46"/>
      <c r="F55" s="46"/>
      <c r="G55" s="46"/>
      <c r="H55" s="46"/>
      <c r="I55" s="46"/>
      <c r="J55" s="46"/>
      <c r="K55" s="46"/>
      <c r="L55" s="46" t="n">
        <v>469000000000</v>
      </c>
      <c r="M55" s="101" t="n">
        <v>385200000000</v>
      </c>
      <c r="N55" s="101" t="n">
        <v>110900000000</v>
      </c>
      <c r="O55" s="101" t="n">
        <v>121200000000</v>
      </c>
      <c r="P55" s="101" t="n">
        <v>387000000000</v>
      </c>
      <c r="Q55" s="101" t="n">
        <v>411000000000</v>
      </c>
      <c r="R55" s="101" t="n">
        <v>441600000000</v>
      </c>
      <c r="S55" s="101" t="n">
        <v>0</v>
      </c>
      <c r="T55" s="77" t="n">
        <v>0</v>
      </c>
      <c r="U55" s="4"/>
      <c r="V55" s="4"/>
      <c r="W55" s="4"/>
      <c r="X55" s="4"/>
    </row>
    <row r="56" customFormat="false" ht="15" hidden="false" customHeight="false" outlineLevel="0" collapsed="false">
      <c r="B56" s="49" t="s">
        <v>1599</v>
      </c>
      <c r="C56" s="11"/>
      <c r="D56" s="46"/>
      <c r="E56" s="46"/>
      <c r="F56" s="46"/>
      <c r="G56" s="46"/>
      <c r="H56" s="46"/>
      <c r="I56" s="46"/>
      <c r="J56" s="46"/>
      <c r="K56" s="46"/>
      <c r="L56" s="46" t="n">
        <v>-656600000000</v>
      </c>
      <c r="M56" s="101" t="n">
        <v>-770400000000</v>
      </c>
      <c r="N56" s="101" t="n">
        <v>-776300000000</v>
      </c>
      <c r="O56" s="101" t="n">
        <v>-848400000000</v>
      </c>
      <c r="P56" s="101" t="n">
        <v>-774000000000</v>
      </c>
      <c r="Q56" s="101" t="n">
        <v>-822000000000</v>
      </c>
      <c r="R56" s="101" t="n">
        <v>-883200000000</v>
      </c>
      <c r="S56" s="101" t="n">
        <v>-946200000000</v>
      </c>
      <c r="T56" s="77" t="n">
        <v>-834500000000</v>
      </c>
      <c r="U56" s="4"/>
      <c r="V56" s="4"/>
      <c r="W56" s="4"/>
      <c r="X56" s="4"/>
    </row>
    <row r="57" customFormat="false" ht="15" hidden="false" customHeight="false" outlineLevel="0" collapsed="false">
      <c r="B57" s="49"/>
      <c r="C57" s="11"/>
      <c r="N57" s="55"/>
      <c r="O57" s="55"/>
      <c r="P57" s="55"/>
      <c r="Q57" s="55"/>
      <c r="R57" s="55"/>
      <c r="S57" s="55"/>
      <c r="T57" s="77"/>
      <c r="U57" s="4"/>
      <c r="V57" s="4"/>
      <c r="W57" s="4"/>
      <c r="X57" s="4"/>
    </row>
    <row r="58" customFormat="false" ht="15" hidden="false" customHeight="false" outlineLevel="0" collapsed="false">
      <c r="B58" s="49"/>
      <c r="C58" s="11"/>
      <c r="D58" s="0" t="s">
        <v>128</v>
      </c>
      <c r="E58" s="0" t="s">
        <v>128</v>
      </c>
      <c r="F58" s="0" t="s">
        <v>128</v>
      </c>
      <c r="G58" s="0" t="s">
        <v>128</v>
      </c>
      <c r="H58" s="0" t="s">
        <v>128</v>
      </c>
      <c r="I58" s="0" t="s">
        <v>128</v>
      </c>
      <c r="J58" s="0" t="s">
        <v>128</v>
      </c>
      <c r="K58" s="0" t="s">
        <v>128</v>
      </c>
      <c r="L58" s="0" t="s">
        <v>128</v>
      </c>
      <c r="M58" s="0" t="s">
        <v>128</v>
      </c>
      <c r="N58" s="0" t="s">
        <v>128</v>
      </c>
      <c r="O58" s="0" t="s">
        <v>128</v>
      </c>
      <c r="P58" s="0" t="s">
        <v>128</v>
      </c>
      <c r="Q58" s="0" t="s">
        <v>128</v>
      </c>
      <c r="R58" s="0" t="s">
        <v>128</v>
      </c>
      <c r="S58" s="0" t="s">
        <v>128</v>
      </c>
      <c r="T58" s="0" t="s">
        <v>128</v>
      </c>
      <c r="U58" s="4"/>
      <c r="V58" s="4"/>
      <c r="W58" s="4"/>
      <c r="X58" s="4"/>
    </row>
    <row r="59" customFormat="false" ht="15" hidden="false" customHeight="false" outlineLevel="0" collapsed="false">
      <c r="B59" s="49"/>
      <c r="C59" s="11"/>
      <c r="T59" s="4"/>
      <c r="U59" s="4"/>
      <c r="V59" s="4"/>
      <c r="W59" s="4"/>
      <c r="X59" s="4"/>
    </row>
    <row r="60" customFormat="false" ht="15" hidden="false" customHeight="false" outlineLevel="0" collapsed="false">
      <c r="B60" s="49" t="s">
        <v>1548</v>
      </c>
      <c r="C60" s="11"/>
      <c r="D60" s="55" t="n">
        <f aca="false">D6-D7-D12</f>
        <v>0</v>
      </c>
      <c r="E60" s="55" t="n">
        <f aca="false">E6-E7-E12</f>
        <v>0.001953125</v>
      </c>
      <c r="F60" s="55" t="n">
        <f aca="false">F6-F7-F12</f>
        <v>0</v>
      </c>
      <c r="G60" s="55" t="n">
        <f aca="false">G6-G7-G12</f>
        <v>0.001953125</v>
      </c>
      <c r="H60" s="55" t="n">
        <f aca="false">H6-H7-H12</f>
        <v>-0.001953125</v>
      </c>
      <c r="I60" s="55" t="n">
        <f aca="false">I6-I7-I12</f>
        <v>0.0019378662109375</v>
      </c>
      <c r="J60" s="0" t="n">
        <f aca="false">J6-J7-J12</f>
        <v>0</v>
      </c>
      <c r="K60" s="55" t="n">
        <f aca="false">K6-K7-K12</f>
        <v>0</v>
      </c>
      <c r="L60" s="152" t="n">
        <f aca="false">L6-L7-L12</f>
        <v>0</v>
      </c>
      <c r="M60" s="152" t="n">
        <f aca="false">M6-M7-M12</f>
        <v>0</v>
      </c>
      <c r="N60" s="55" t="n">
        <f aca="false">N6-N7-N12</f>
        <v>0</v>
      </c>
      <c r="O60" s="55" t="n">
        <f aca="false">O6-O7-O12</f>
        <v>0</v>
      </c>
      <c r="P60" s="55" t="n">
        <f aca="false">P6-P7-P12</f>
        <v>0</v>
      </c>
      <c r="Q60" s="55" t="n">
        <f aca="false">Q6-Q7-Q12</f>
        <v>0</v>
      </c>
      <c r="R60" s="55" t="n">
        <f aca="false">R6-R7-R12</f>
        <v>0</v>
      </c>
      <c r="S60" s="0" t="n">
        <f aca="false">S6-S7-S12</f>
        <v>0</v>
      </c>
      <c r="T60" s="0" t="n">
        <f aca="false">T6-T7-T12</f>
        <v>0</v>
      </c>
      <c r="U60" s="4"/>
      <c r="V60" s="4"/>
      <c r="W60" s="4"/>
      <c r="X60" s="4"/>
    </row>
    <row r="61" customFormat="false" ht="15" hidden="false" customHeight="false" outlineLevel="0" collapsed="false">
      <c r="B61" s="49" t="s">
        <v>426</v>
      </c>
      <c r="C61" s="11"/>
      <c r="D61" s="55" t="n">
        <f aca="false">D7-D8-D11-D13-D14</f>
        <v>0</v>
      </c>
      <c r="E61" s="55" t="n">
        <f aca="false">E7-E8-E11-E13-E14</f>
        <v>0</v>
      </c>
      <c r="F61" s="0" t="n">
        <f aca="false">F7-F8-F11-F13-F14</f>
        <v>0</v>
      </c>
      <c r="G61" s="0" t="n">
        <f aca="false">G7-G8-G11-G13-G14</f>
        <v>0</v>
      </c>
      <c r="H61" s="0" t="n">
        <f aca="false">H7-H8-H11-H13-H14</f>
        <v>0</v>
      </c>
      <c r="I61" s="0" t="n">
        <f aca="false">I7-I8-I11-I13-I14</f>
        <v>0</v>
      </c>
      <c r="J61" s="0" t="n">
        <f aca="false">J7-J8-J11-J13-J14</f>
        <v>0</v>
      </c>
      <c r="K61" s="0" t="n">
        <f aca="false">K7-K8-K11-K13-K14</f>
        <v>0</v>
      </c>
      <c r="L61" s="0" t="n">
        <f aca="false">L7-L8-L11-L13-L14</f>
        <v>0</v>
      </c>
      <c r="M61" s="0" t="n">
        <f aca="false">M7-M8-M11-M13-M14</f>
        <v>0</v>
      </c>
      <c r="N61" s="0" t="n">
        <f aca="false">N7-N8-N11-N13-N14</f>
        <v>0</v>
      </c>
      <c r="O61" s="0" t="n">
        <f aca="false">O7-O8-O11-O13-O14</f>
        <v>0</v>
      </c>
      <c r="P61" s="0" t="n">
        <f aca="false">P7-P8-P11-P13-P14</f>
        <v>0</v>
      </c>
      <c r="Q61" s="55" t="n">
        <f aca="false">Q7-Q8-Q11-Q13-Q14</f>
        <v>0</v>
      </c>
      <c r="R61" s="55" t="n">
        <f aca="false">R7-R8-R11-R13-R14</f>
        <v>0</v>
      </c>
      <c r="S61" s="0" t="n">
        <f aca="false">S7-S8-S11-S13-S14</f>
        <v>0</v>
      </c>
      <c r="T61" s="55" t="n">
        <f aca="false">T7-T8-T11-T13-T14</f>
        <v>0</v>
      </c>
      <c r="U61" s="4"/>
      <c r="V61" s="4"/>
      <c r="W61" s="4"/>
      <c r="X61" s="4"/>
    </row>
    <row r="62" customFormat="false" ht="15" hidden="false" customHeight="false" outlineLevel="0" collapsed="false">
      <c r="B62" s="49" t="s">
        <v>131</v>
      </c>
      <c r="C62" s="11"/>
      <c r="D62" s="56" t="n">
        <f aca="false">D8-D9-D10</f>
        <v>6941615175000</v>
      </c>
      <c r="E62" s="374" t="n">
        <f aca="false">E8-E9-E10</f>
        <v>7513427260000</v>
      </c>
      <c r="F62" s="0" t="n">
        <f aca="false">F8-F9-F10</f>
        <v>0</v>
      </c>
      <c r="G62" s="0" t="n">
        <f aca="false">G8-G9-G10</f>
        <v>0</v>
      </c>
      <c r="H62" s="0" t="n">
        <f aca="false">H8-H9-H10</f>
        <v>0</v>
      </c>
      <c r="I62" s="55" t="n">
        <f aca="false">I8-I9-I10</f>
        <v>0</v>
      </c>
      <c r="J62" s="0" t="n">
        <f aca="false">J8-J9-J10</f>
        <v>0</v>
      </c>
      <c r="K62" s="152" t="n">
        <f aca="false">K8-K9-K10</f>
        <v>0</v>
      </c>
      <c r="L62" s="0" t="n">
        <f aca="false">L8-L9-L10</f>
        <v>0</v>
      </c>
      <c r="M62" s="55" t="n">
        <f aca="false">M8-M9-M10</f>
        <v>0</v>
      </c>
      <c r="N62" s="0" t="n">
        <f aca="false">N8-N9-N10</f>
        <v>0</v>
      </c>
      <c r="O62" s="0" t="n">
        <f aca="false">O8-O9-O10</f>
        <v>0</v>
      </c>
      <c r="P62" s="0" t="n">
        <f aca="false">P8-P9-P10</f>
        <v>0</v>
      </c>
      <c r="Q62" s="55" t="n">
        <f aca="false">Q8-Q9-Q10</f>
        <v>0</v>
      </c>
      <c r="R62" s="55" t="n">
        <f aca="false">R8-R9-R10</f>
        <v>0</v>
      </c>
      <c r="S62" s="0" t="n">
        <f aca="false">S8-S9-S10</f>
        <v>0</v>
      </c>
      <c r="T62" s="0" t="n">
        <f aca="false">T8-T9-T10</f>
        <v>0</v>
      </c>
      <c r="U62" s="4"/>
      <c r="V62" s="4"/>
      <c r="W62" s="4"/>
      <c r="X62" s="4"/>
    </row>
    <row r="63" customFormat="false" ht="15" hidden="false" customHeight="false" outlineLevel="0" collapsed="false">
      <c r="B63" s="49" t="s">
        <v>1600</v>
      </c>
      <c r="C63" s="11"/>
      <c r="D63" s="152" t="n">
        <f aca="false">D14-D15-D16-D17-D18</f>
        <v>0</v>
      </c>
      <c r="E63" s="38" t="n">
        <f aca="false">E14-E15-E16-E17-E18</f>
        <v>0</v>
      </c>
      <c r="F63" s="38" t="n">
        <f aca="false">F14-F15-F16-F17-F18</f>
        <v>0</v>
      </c>
      <c r="G63" s="38" t="n">
        <f aca="false">G14-G15-G16-G17-G18</f>
        <v>0</v>
      </c>
      <c r="H63" s="38" t="n">
        <f aca="false">H14-H15-H16-H17-H18</f>
        <v>0</v>
      </c>
      <c r="I63" s="38" t="n">
        <f aca="false">I14-I15-I16-I17-I18</f>
        <v>0</v>
      </c>
      <c r="J63" s="38" t="n">
        <f aca="false">J14-J15-J16-J17-J18</f>
        <v>0</v>
      </c>
      <c r="K63" s="38" t="n">
        <f aca="false">K14-K15-K16-K17-K18</f>
        <v>0</v>
      </c>
      <c r="L63" s="152" t="n">
        <f aca="false">L14-L15-L16-L17-L18</f>
        <v>0</v>
      </c>
      <c r="M63" s="152" t="n">
        <f aca="false">M14-M15-M16-M17-M18</f>
        <v>0</v>
      </c>
      <c r="N63" s="152" t="n">
        <f aca="false">N14-N15-N16-N17-N18</f>
        <v>0</v>
      </c>
      <c r="O63" s="38" t="n">
        <f aca="false">O14-O15-O16-O17-O18</f>
        <v>0</v>
      </c>
      <c r="P63" s="38" t="n">
        <f aca="false">P14-P15-P16-P17-P18</f>
        <v>0</v>
      </c>
      <c r="Q63" s="38" t="n">
        <f aca="false">Q14-Q15-Q16-Q17-Q18</f>
        <v>0</v>
      </c>
      <c r="R63" s="152" t="n">
        <f aca="false">R14-R15-R16-R17-R18</f>
        <v>0</v>
      </c>
      <c r="S63" s="152" t="n">
        <f aca="false">S14-S15-S16-S17-S18</f>
        <v>0</v>
      </c>
      <c r="T63" s="152" t="n">
        <f aca="false">T14-T15-T16-T17-T18</f>
        <v>0</v>
      </c>
      <c r="U63" s="4"/>
      <c r="V63" s="4"/>
      <c r="W63" s="4"/>
      <c r="X63" s="4"/>
    </row>
    <row r="64" customFormat="false" ht="15" hidden="false" customHeight="false" outlineLevel="0" collapsed="false">
      <c r="B64" s="49" t="s">
        <v>1601</v>
      </c>
      <c r="C64" s="11"/>
      <c r="D64" s="152" t="n">
        <f aca="false">D19-D20-D30</f>
        <v>0</v>
      </c>
      <c r="E64" s="152" t="n">
        <f aca="false">E19-E20-E30</f>
        <v>0</v>
      </c>
      <c r="F64" s="152" t="n">
        <f aca="false">F19-F20-F30</f>
        <v>0</v>
      </c>
      <c r="G64" s="152" t="n">
        <f aca="false">G19-G20-G30</f>
        <v>0</v>
      </c>
      <c r="H64" s="152" t="n">
        <f aca="false">H19-H20-H30</f>
        <v>0</v>
      </c>
      <c r="I64" s="152" t="n">
        <f aca="false">I19-I20-I30</f>
        <v>0</v>
      </c>
      <c r="J64" s="152" t="n">
        <f aca="false">J19-J20-J30</f>
        <v>0</v>
      </c>
      <c r="K64" s="152" t="n">
        <f aca="false">K19-K20-K30</f>
        <v>0</v>
      </c>
      <c r="L64" s="152" t="n">
        <f aca="false">L19-L20-L30</f>
        <v>0</v>
      </c>
      <c r="M64" s="152" t="n">
        <f aca="false">M19-M20-M30</f>
        <v>0</v>
      </c>
      <c r="N64" s="152" t="n">
        <f aca="false">N19-N20-N30</f>
        <v>0</v>
      </c>
      <c r="O64" s="152" t="n">
        <f aca="false">O19-O20-O30</f>
        <v>0</v>
      </c>
      <c r="P64" s="152" t="n">
        <f aca="false">P19-P20-P30</f>
        <v>0</v>
      </c>
      <c r="Q64" s="152" t="n">
        <f aca="false">Q19-Q20-Q30</f>
        <v>0</v>
      </c>
      <c r="R64" s="152" t="n">
        <f aca="false">R19-R20-R30</f>
        <v>0</v>
      </c>
      <c r="S64" s="152" t="n">
        <f aca="false">S19-S20-S30</f>
        <v>0</v>
      </c>
      <c r="T64" s="152" t="n">
        <f aca="false">T19-T20-T30</f>
        <v>0</v>
      </c>
      <c r="U64" s="4"/>
      <c r="V64" s="4"/>
      <c r="W64" s="4"/>
      <c r="X64" s="4"/>
    </row>
    <row r="65" customFormat="false" ht="15" hidden="false" customHeight="false" outlineLevel="0" collapsed="false">
      <c r="B65" s="49" t="s">
        <v>1602</v>
      </c>
      <c r="C65" s="11"/>
      <c r="D65" s="152" t="n">
        <f aca="false">D20-D21-D24-D25-D26-D27</f>
        <v>0</v>
      </c>
      <c r="E65" s="38" t="n">
        <f aca="false">E20-E21-E24-E25-E26-E27</f>
        <v>0</v>
      </c>
      <c r="F65" s="152" t="n">
        <f aca="false">F20-F21-F24-F25-F26-F27</f>
        <v>0</v>
      </c>
      <c r="G65" s="152" t="n">
        <f aca="false">G20-G21-G24-G25-G26-G27</f>
        <v>0</v>
      </c>
      <c r="H65" s="38" t="n">
        <f aca="false">H20-H21-H24-H25-H26-H27</f>
        <v>0</v>
      </c>
      <c r="I65" s="38" t="n">
        <f aca="false">I20-I21-I24-I25-I26-I27</f>
        <v>0</v>
      </c>
      <c r="J65" s="38" t="n">
        <f aca="false">J20-J21-J24-J25-J26-J27</f>
        <v>0</v>
      </c>
      <c r="K65" s="38" t="n">
        <f aca="false">K20-K21-K24-K25-K26-K27</f>
        <v>0</v>
      </c>
      <c r="L65" s="152" t="n">
        <f aca="false">L20-L21-L24-L25-L26-L27</f>
        <v>0</v>
      </c>
      <c r="M65" s="152" t="n">
        <f aca="false">M20-M21-M24-M25-M26-M27</f>
        <v>0</v>
      </c>
      <c r="N65" s="152" t="n">
        <f aca="false">N20-N21-N24-N25-N26-N27</f>
        <v>0</v>
      </c>
      <c r="O65" s="152" t="n">
        <f aca="false">O20-O21-O24-O25-O26-O27</f>
        <v>0</v>
      </c>
      <c r="P65" s="152" t="n">
        <f aca="false">P20-P21-P24-P25-P26-P27</f>
        <v>0</v>
      </c>
      <c r="Q65" s="38" t="n">
        <f aca="false">Q20-Q21-Q24-Q25-Q26-Q27</f>
        <v>0</v>
      </c>
      <c r="R65" s="152" t="n">
        <f aca="false">R20-R21-R24-R25-R26-R27</f>
        <v>0</v>
      </c>
      <c r="S65" s="152" t="n">
        <f aca="false">S20-S21-S24-S25-S26-S27</f>
        <v>0</v>
      </c>
      <c r="T65" s="152" t="n">
        <f aca="false">T20-T21-T24-T25-T26-T27</f>
        <v>0</v>
      </c>
      <c r="U65" s="4"/>
      <c r="V65" s="4"/>
      <c r="W65" s="4"/>
      <c r="X65" s="4"/>
    </row>
    <row r="66" customFormat="false" ht="15" hidden="false" customHeight="false" outlineLevel="0" collapsed="false">
      <c r="B66" s="49" t="s">
        <v>1603</v>
      </c>
      <c r="C66" s="11"/>
      <c r="D66" s="152" t="n">
        <f aca="false">D27-D28-D29</f>
        <v>0</v>
      </c>
      <c r="E66" s="152" t="n">
        <f aca="false">E27-E28-E29</f>
        <v>0</v>
      </c>
      <c r="F66" s="152" t="n">
        <f aca="false">F27-F28-F29</f>
        <v>0</v>
      </c>
      <c r="G66" s="152" t="n">
        <f aca="false">G27-G28-G29</f>
        <v>0</v>
      </c>
      <c r="H66" s="152" t="n">
        <f aca="false">H27-H28-H29</f>
        <v>0</v>
      </c>
      <c r="I66" s="152" t="n">
        <f aca="false">I27-I28-I29</f>
        <v>0</v>
      </c>
      <c r="J66" s="152" t="n">
        <f aca="false">J27-J28-J29</f>
        <v>0</v>
      </c>
      <c r="K66" s="152" t="n">
        <f aca="false">K27-K28-K29</f>
        <v>0</v>
      </c>
      <c r="L66" s="152" t="n">
        <f aca="false">L27-L28-L29</f>
        <v>0</v>
      </c>
      <c r="M66" s="152" t="n">
        <f aca="false">M27-M28-M29</f>
        <v>0</v>
      </c>
      <c r="N66" s="152" t="n">
        <f aca="false">N27-N28-N29</f>
        <v>0</v>
      </c>
      <c r="O66" s="152" t="n">
        <f aca="false">O27-O28-O29</f>
        <v>0</v>
      </c>
      <c r="P66" s="152" t="n">
        <f aca="false">P27-P28-P29</f>
        <v>0</v>
      </c>
      <c r="Q66" s="152" t="n">
        <f aca="false">Q27-Q28-Q29</f>
        <v>0</v>
      </c>
      <c r="R66" s="152" t="n">
        <f aca="false">R27-R28-R29</f>
        <v>0</v>
      </c>
      <c r="S66" s="152" t="n">
        <f aca="false">S27-S28-S29</f>
        <v>0</v>
      </c>
      <c r="T66" s="152" t="n">
        <f aca="false">T27-T28-T29</f>
        <v>0</v>
      </c>
      <c r="U66" s="4"/>
      <c r="V66" s="4"/>
      <c r="W66" s="4"/>
      <c r="X66" s="4"/>
    </row>
    <row r="67" customFormat="false" ht="15" hidden="false" customHeight="false" outlineLevel="0" collapsed="false">
      <c r="B67" s="49" t="s">
        <v>822</v>
      </c>
      <c r="C67" s="11"/>
      <c r="D67" s="152" t="n">
        <f aca="false">D30-D31-D34</f>
        <v>0</v>
      </c>
      <c r="E67" s="152" t="n">
        <f aca="false">E30-E31-E34</f>
        <v>0</v>
      </c>
      <c r="F67" s="152" t="n">
        <f aca="false">F30-F31-F34</f>
        <v>0</v>
      </c>
      <c r="G67" s="152" t="n">
        <f aca="false">G30-G31-G34</f>
        <v>0</v>
      </c>
      <c r="H67" s="152" t="n">
        <f aca="false">H30-H31-H34</f>
        <v>0</v>
      </c>
      <c r="I67" s="152" t="n">
        <f aca="false">I30-I31-I34</f>
        <v>0</v>
      </c>
      <c r="J67" s="152" t="n">
        <f aca="false">J30-J31-J34</f>
        <v>0</v>
      </c>
      <c r="K67" s="152" t="n">
        <f aca="false">K30-K31-K34</f>
        <v>0</v>
      </c>
      <c r="L67" s="152" t="n">
        <f aca="false">L30-L31-L34</f>
        <v>0</v>
      </c>
      <c r="M67" s="152" t="n">
        <f aca="false">M30-M31-M34</f>
        <v>0</v>
      </c>
      <c r="N67" s="152" t="n">
        <f aca="false">N30-N31-N34</f>
        <v>0</v>
      </c>
      <c r="O67" s="152" t="n">
        <f aca="false">O30-O31-O34</f>
        <v>0</v>
      </c>
      <c r="P67" s="152" t="n">
        <f aca="false">P30-P31-P34</f>
        <v>0</v>
      </c>
      <c r="Q67" s="152" t="n">
        <f aca="false">Q30-Q31-Q34</f>
        <v>0</v>
      </c>
      <c r="R67" s="152" t="n">
        <f aca="false">R30-R31-R34</f>
        <v>0</v>
      </c>
      <c r="S67" s="152" t="n">
        <f aca="false">S30-S31-S34</f>
        <v>0</v>
      </c>
      <c r="T67" s="152" t="n">
        <f aca="false">T30-T31-T34</f>
        <v>0</v>
      </c>
      <c r="U67" s="4"/>
      <c r="V67" s="4"/>
      <c r="W67" s="4"/>
      <c r="X67" s="4"/>
    </row>
    <row r="68" customFormat="false" ht="15" hidden="false" customHeight="false" outlineLevel="0" collapsed="false">
      <c r="B68" s="49" t="s">
        <v>1604</v>
      </c>
      <c r="C68" s="11"/>
      <c r="D68" s="152" t="n">
        <f aca="false">D31-D32-D33</f>
        <v>0</v>
      </c>
      <c r="E68" s="152" t="n">
        <f aca="false">E31-E32-E33</f>
        <v>0</v>
      </c>
      <c r="F68" s="152" t="n">
        <f aca="false">F31-F32-F33</f>
        <v>0</v>
      </c>
      <c r="G68" s="152" t="n">
        <f aca="false">G31-G32-G33</f>
        <v>0</v>
      </c>
      <c r="H68" s="152" t="n">
        <f aca="false">H31-H32-H33</f>
        <v>0</v>
      </c>
      <c r="I68" s="152" t="n">
        <f aca="false">I31-I32-I33</f>
        <v>0</v>
      </c>
      <c r="J68" s="152" t="n">
        <f aca="false">J31-J32-J33</f>
        <v>0</v>
      </c>
      <c r="K68" s="152" t="n">
        <f aca="false">K31-K32-K33</f>
        <v>0</v>
      </c>
      <c r="L68" s="56" t="n">
        <f aca="false">L31-L32-L33</f>
        <v>1969800000000</v>
      </c>
      <c r="M68" s="56" t="n">
        <f aca="false">M31-M32-M33</f>
        <v>2503800000000</v>
      </c>
      <c r="N68" s="56" t="n">
        <f aca="false">N31-N32-N33</f>
        <v>2328900000000</v>
      </c>
      <c r="O68" s="56" t="n">
        <f aca="false">O31-O32-O33</f>
        <v>2545200000000</v>
      </c>
      <c r="P68" s="56" t="n">
        <f aca="false">P31-P32-P33</f>
        <v>2709000000000</v>
      </c>
      <c r="Q68" s="56" t="n">
        <f aca="false">Q31-Q32-Q33</f>
        <v>2740000000000</v>
      </c>
      <c r="R68" s="56" t="n">
        <f aca="false">R31-R32-R33</f>
        <v>4121600000000</v>
      </c>
      <c r="S68" s="56" t="n">
        <f aca="false">S31-S32-S33</f>
        <v>4100200000000</v>
      </c>
      <c r="T68" s="56" t="n">
        <f aca="false">T31-T32-T33</f>
        <v>4506300000000</v>
      </c>
      <c r="U68" s="4"/>
      <c r="V68" s="4"/>
      <c r="W68" s="4"/>
      <c r="X68" s="4"/>
    </row>
    <row r="69" customFormat="false" ht="15" hidden="false" customHeight="false" outlineLevel="0" collapsed="false">
      <c r="B69" s="49" t="s">
        <v>433</v>
      </c>
      <c r="C69" s="11"/>
      <c r="D69" s="152"/>
      <c r="E69" s="152"/>
      <c r="F69" s="152"/>
      <c r="G69" s="152"/>
      <c r="H69" s="152"/>
      <c r="I69" s="152"/>
      <c r="J69" s="152"/>
      <c r="K69" s="152"/>
      <c r="L69" s="152" t="n">
        <f aca="false">L43-L45-L49</f>
        <v>0</v>
      </c>
      <c r="M69" s="152" t="n">
        <f aca="false">M43-M45-M49</f>
        <v>0</v>
      </c>
      <c r="N69" s="152" t="n">
        <f aca="false">N43-N45-N49</f>
        <v>0</v>
      </c>
      <c r="O69" s="152" t="n">
        <f aca="false">O43-O45-O49</f>
        <v>0</v>
      </c>
      <c r="P69" s="152" t="n">
        <f aca="false">P43-P45-P49</f>
        <v>0</v>
      </c>
      <c r="Q69" s="152" t="n">
        <f aca="false">Q43-Q45-Q49</f>
        <v>0</v>
      </c>
      <c r="R69" s="152" t="n">
        <f aca="false">R43-R45-R49</f>
        <v>0</v>
      </c>
      <c r="S69" s="152" t="n">
        <f aca="false">S43-S45-S49</f>
        <v>0</v>
      </c>
      <c r="T69" s="152" t="n">
        <f aca="false">T43-T45-T49</f>
        <v>0</v>
      </c>
      <c r="U69" s="4"/>
      <c r="V69" s="4"/>
      <c r="W69" s="4"/>
      <c r="X69" s="4"/>
    </row>
    <row r="70" customFormat="false" ht="15.75" hidden="false" customHeight="false" outlineLevel="0" collapsed="false">
      <c r="B70" s="49"/>
      <c r="C70" s="11"/>
      <c r="D70" s="38"/>
      <c r="E70" s="38"/>
      <c r="F70" s="152"/>
      <c r="G70" s="152"/>
      <c r="H70" s="152"/>
      <c r="I70" s="152"/>
      <c r="J70" s="152"/>
      <c r="K70" s="152"/>
      <c r="L70" s="152"/>
      <c r="M70" s="152"/>
      <c r="N70" s="152"/>
      <c r="O70" s="152"/>
      <c r="P70" s="152"/>
      <c r="Q70" s="152"/>
      <c r="R70" s="152"/>
      <c r="S70" s="152"/>
      <c r="T70" s="4"/>
      <c r="U70" s="4"/>
      <c r="V70" s="4"/>
      <c r="W70" s="4"/>
      <c r="X70" s="4"/>
    </row>
    <row r="71" customFormat="false" ht="15.75" hidden="false" customHeight="false" outlineLevel="0" collapsed="false">
      <c r="B71" s="0" t="s">
        <v>139</v>
      </c>
      <c r="C71" s="11"/>
      <c r="D71" s="214" t="n">
        <v>42070395000000</v>
      </c>
      <c r="E71" s="95" t="n">
        <v>45261610000000</v>
      </c>
      <c r="F71" s="95" t="n">
        <v>48296596000000</v>
      </c>
      <c r="G71" s="95" t="n">
        <v>52614302000000</v>
      </c>
      <c r="H71" s="95" t="n">
        <v>60508072000000</v>
      </c>
      <c r="I71" s="95" t="n">
        <v>68884722000000</v>
      </c>
      <c r="J71" s="95" t="n">
        <v>82045452000000</v>
      </c>
      <c r="K71" s="95" t="n">
        <v>90431423000000</v>
      </c>
      <c r="L71" s="95" t="n">
        <v>93818560000000</v>
      </c>
      <c r="M71" s="95" t="n">
        <v>96325084000000</v>
      </c>
      <c r="N71" s="95" t="n">
        <v>110881101000000</v>
      </c>
      <c r="O71" s="95" t="n">
        <v>121233775000000</v>
      </c>
      <c r="P71" s="95" t="n">
        <v>128968313000000</v>
      </c>
      <c r="Q71" s="95" t="n">
        <v>136996013000000</v>
      </c>
      <c r="R71" s="96" t="n">
        <v>147137971000000</v>
      </c>
      <c r="S71" s="96" t="n">
        <v>156043933000000</v>
      </c>
      <c r="T71" s="96" t="n">
        <v>165298862000000</v>
      </c>
      <c r="U71" s="96" t="n">
        <v>175585351000000</v>
      </c>
      <c r="V71" s="96" t="n">
        <v>187085225000000</v>
      </c>
      <c r="W71" s="96" t="n">
        <v>199659345000000</v>
      </c>
      <c r="X71" s="215" t="n">
        <v>213587164000000</v>
      </c>
    </row>
    <row r="72" customFormat="false" ht="15" hidden="false" customHeight="false" outlineLevel="0" collapsed="false">
      <c r="B72" s="49" t="s">
        <v>140</v>
      </c>
      <c r="C72" s="11"/>
      <c r="D72" s="313" t="n">
        <f aca="false">(D6/D71)*100</f>
        <v>21.8</v>
      </c>
      <c r="E72" s="313" t="n">
        <f aca="false">(E6/E71)*100</f>
        <v>21.8</v>
      </c>
      <c r="F72" s="313" t="n">
        <f aca="false">(F6/F71)*100</f>
        <v>20.3235855379953</v>
      </c>
      <c r="G72" s="313" t="n">
        <f aca="false">(G6/G71)*100</f>
        <v>20.2408843131664</v>
      </c>
      <c r="H72" s="313" t="n">
        <f aca="false">(H6/H71)*100</f>
        <v>21.1971718417999</v>
      </c>
      <c r="I72" s="313" t="n">
        <f aca="false">(I6/I71)*100</f>
        <v>22.8724157440891</v>
      </c>
      <c r="J72" s="313" t="n">
        <f aca="false">(J6/J71)*100</f>
        <v>24.4649758282763</v>
      </c>
      <c r="K72" s="313" t="n">
        <f aca="false">(K6/K71)*100</f>
        <v>25.617201666726</v>
      </c>
      <c r="L72" s="313" t="n">
        <f aca="false">(L6/L71)*100</f>
        <v>24.2951927635641</v>
      </c>
      <c r="M72" s="313" t="n">
        <f aca="false">(M6/M71)*100</f>
        <v>19.095026171999</v>
      </c>
      <c r="N72" s="313" t="n">
        <f aca="false">(N6/N71)*100</f>
        <v>21.5036645424363</v>
      </c>
      <c r="O72" s="313" t="n">
        <f aca="false">(O6/O71)*100</f>
        <v>22.7936480572349</v>
      </c>
      <c r="P72" s="313" t="n">
        <f aca="false">(P6/P71)*100</f>
        <v>22.3054790210367</v>
      </c>
      <c r="Q72" s="313" t="n">
        <f aca="false">(Q6/Q71)*100</f>
        <v>21.0006111637716</v>
      </c>
      <c r="R72" s="313" t="n">
        <f aca="false">(R6/R71)*100</f>
        <v>20.8087686624413</v>
      </c>
      <c r="S72" s="313" t="n">
        <f aca="false">(S6/S71)*100</f>
        <v>20.515440353583</v>
      </c>
      <c r="T72" s="313" t="n">
        <f aca="false">(T6/T71)*100</f>
        <v>22.4150363479211</v>
      </c>
      <c r="W72" s="4"/>
      <c r="X72" s="4"/>
    </row>
    <row r="73" customFormat="false" ht="15" hidden="false" customHeight="false" outlineLevel="0" collapsed="false">
      <c r="B73" s="49" t="s">
        <v>141</v>
      </c>
      <c r="C73" s="11"/>
      <c r="D73" s="313" t="n">
        <f aca="false">(D19/D71)*100</f>
        <v>22.8</v>
      </c>
      <c r="E73" s="313" t="n">
        <f aca="false">(E19/E71)*100</f>
        <v>22.8</v>
      </c>
      <c r="F73" s="313" t="n">
        <f aca="false">(F19/F71)*100</f>
        <v>21.3781112027026</v>
      </c>
      <c r="G73" s="313" t="n">
        <f aca="false">(G19/G71)*100</f>
        <v>20.3381962569797</v>
      </c>
      <c r="H73" s="313" t="n">
        <f aca="false">(H19/H71)*100</f>
        <v>19.173805438719</v>
      </c>
      <c r="I73" s="313" t="n">
        <f aca="false">(I19/I71)*100</f>
        <v>18.3555941475673</v>
      </c>
      <c r="J73" s="313" t="n">
        <f aca="false">(J19/J71)*100</f>
        <v>17.163413274876</v>
      </c>
      <c r="K73" s="313" t="n">
        <f aca="false">(K19/K71)*100</f>
        <v>17.8371626420166</v>
      </c>
      <c r="L73" s="313" t="n">
        <f aca="false">(L19/L71)*100</f>
        <v>20.3959642953377</v>
      </c>
      <c r="M73" s="313" t="n">
        <f aca="false">(M19/M71)*100</f>
        <v>23.5938543277055</v>
      </c>
      <c r="N73" s="313" t="n">
        <f aca="false">(N19/N71)*100</f>
        <v>22.0037497643534</v>
      </c>
      <c r="O73" s="313" t="n">
        <f aca="false">(O19/O71)*100</f>
        <v>21.4956599347005</v>
      </c>
      <c r="P73" s="313" t="n">
        <f aca="false">(P19/P71)*100</f>
        <v>21.8146607841571</v>
      </c>
      <c r="Q73" s="313" t="n">
        <f aca="false">(Q19/Q71)*100</f>
        <v>21.603110449645</v>
      </c>
      <c r="R73" s="313" t="n">
        <f aca="false">(R19/R71)*100</f>
        <v>22.3063426639205</v>
      </c>
      <c r="S73" s="313" t="n">
        <f aca="false">(S19/S71)*100</f>
        <v>23.4400654333674</v>
      </c>
      <c r="T73" s="313" t="n">
        <f aca="false">(T19/T71)*100</f>
        <v>22.6169736123168</v>
      </c>
      <c r="W73" s="4"/>
      <c r="X73" s="4"/>
    </row>
    <row r="74" customFormat="false" ht="15" hidden="false" customHeight="false" outlineLevel="0" collapsed="false">
      <c r="B74" s="49" t="s">
        <v>1605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5.xml><?xml version="1.0" encoding="utf-8"?>
<worksheet xmlns="http://schemas.openxmlformats.org/spreadsheetml/2006/main" xmlns:r="http://schemas.openxmlformats.org/officeDocument/2006/relationships">
  <sheetPr filterMode="false">
    <pageSetUpPr fitToPage="false"/>
  </sheetPr>
  <dimension ref="A1:X3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K6" activePane="bottomRight" state="frozen"/>
      <selection pane="topLeft" activeCell="A1" activeCellId="0" sqref="A1"/>
      <selection pane="topRight" activeCell="K1" activeCellId="0" sqref="K1"/>
      <selection pane="bottomLeft" activeCell="A6" activeCellId="0" sqref="A6"/>
      <selection pane="bottomRight" activeCell="B1" activeCellId="0" sqref="B1"/>
    </sheetView>
  </sheetViews>
  <sheetFormatPr defaultRowHeight="15"/>
  <cols>
    <col collapsed="false" hidden="false" max="1" min="1" style="0" width="31.7244897959184"/>
    <col collapsed="false" hidden="false" max="2" min="2" style="0" width="55.4795918367347"/>
    <col collapsed="false" hidden="false" max="3" min="3" style="0" width="24.5663265306122"/>
    <col collapsed="false" hidden="false" max="4" min="4" style="0" width="17.5510204081633"/>
    <col collapsed="false" hidden="false" max="5" min="5" style="0" width="16.469387755102"/>
    <col collapsed="false" hidden="false" max="7" min="6" style="0" width="18.765306122449"/>
    <col collapsed="false" hidden="false" max="11" min="8" style="0" width="19.7091836734694"/>
    <col collapsed="false" hidden="false" max="12" min="12" style="0" width="18.6275510204082"/>
    <col collapsed="false" hidden="false" max="13" min="13" style="0" width="19.4387755102041"/>
    <col collapsed="false" hidden="false" max="14" min="14" style="0" width="18.6275510204082"/>
    <col collapsed="false" hidden="false" max="22" min="15" style="0" width="19.7091836734694"/>
    <col collapsed="false" hidden="false" max="1025" min="23" style="0" width="8.50510204081633"/>
  </cols>
  <sheetData>
    <row r="1" customFormat="false" ht="15" hidden="false" customHeight="false" outlineLevel="0" collapsed="false">
      <c r="A1" s="59" t="s">
        <v>1606</v>
      </c>
      <c r="B1" s="2" t="s">
        <v>1607</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1608</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31</v>
      </c>
      <c r="R5" s="4" t="s">
        <v>31</v>
      </c>
      <c r="S5" s="4" t="s">
        <v>31</v>
      </c>
      <c r="T5" s="4" t="s">
        <v>31</v>
      </c>
      <c r="U5" s="4" t="s">
        <v>31</v>
      </c>
      <c r="V5" s="4" t="s">
        <v>31</v>
      </c>
      <c r="W5" s="4" t="s">
        <v>31</v>
      </c>
      <c r="X5" s="4" t="s">
        <v>31</v>
      </c>
    </row>
    <row r="6" s="13" customFormat="true" ht="15" hidden="false" customHeight="false" outlineLevel="0" collapsed="false">
      <c r="A6" s="216" t="s">
        <v>1383</v>
      </c>
      <c r="B6" s="216" t="s">
        <v>32</v>
      </c>
      <c r="C6" s="32" t="s">
        <v>34</v>
      </c>
      <c r="D6" s="84"/>
      <c r="E6" s="84"/>
      <c r="F6" s="84"/>
      <c r="G6" s="84"/>
      <c r="H6" s="84"/>
      <c r="I6" s="84" t="n">
        <f aca="false">I7+I14</f>
        <v>3184000000000</v>
      </c>
      <c r="J6" s="84" t="n">
        <f aca="false">J7+J14</f>
        <v>3944000000000</v>
      </c>
      <c r="K6" s="84" t="n">
        <f aca="false">K7+K14</f>
        <v>5255000000000</v>
      </c>
      <c r="L6" s="84" t="n">
        <f aca="false">L7+L14</f>
        <v>6172000000000</v>
      </c>
      <c r="M6" s="84" t="n">
        <f aca="false">M7+M14</f>
        <v>6882000000000</v>
      </c>
      <c r="N6" s="84" t="n">
        <f aca="false">N7+N14</f>
        <v>8555000000000</v>
      </c>
      <c r="O6" s="84" t="n">
        <f aca="false">O7+O14</f>
        <v>10697000000000</v>
      </c>
      <c r="P6" s="84" t="n">
        <f aca="false">P7+P14</f>
        <v>11759000000000</v>
      </c>
      <c r="Q6" s="84" t="n">
        <f aca="false">Q7+Q14</f>
        <v>12733000000000</v>
      </c>
      <c r="R6" s="84" t="n">
        <f aca="false">R7+R14</f>
        <v>14231000000000</v>
      </c>
      <c r="S6" s="84" t="n">
        <f aca="false">S7+S14</f>
        <v>16064000000000</v>
      </c>
      <c r="T6" s="84" t="n">
        <f aca="false">T7+T14</f>
        <v>18015000000000</v>
      </c>
      <c r="U6" s="84" t="n">
        <f aca="false">U7+U14</f>
        <v>20219000000000</v>
      </c>
      <c r="V6" s="84" t="n">
        <f aca="false">V7+V14</f>
        <v>22668000000000</v>
      </c>
      <c r="W6" s="168"/>
      <c r="X6" s="168"/>
    </row>
    <row r="7" customFormat="false" ht="16.5" hidden="false" customHeight="false" outlineLevel="0" collapsed="false">
      <c r="A7" s="30" t="s">
        <v>35</v>
      </c>
      <c r="B7" s="30" t="s">
        <v>35</v>
      </c>
      <c r="C7" s="20" t="s">
        <v>37</v>
      </c>
      <c r="D7" s="103"/>
      <c r="E7" s="103"/>
      <c r="F7" s="100"/>
      <c r="G7" s="100"/>
      <c r="H7" s="100"/>
      <c r="I7" s="46" t="n">
        <v>3184000000000</v>
      </c>
      <c r="J7" s="16" t="n">
        <v>3944000000000</v>
      </c>
      <c r="K7" s="16" t="n">
        <v>5255000000000</v>
      </c>
      <c r="L7" s="16" t="n">
        <v>6172000000000</v>
      </c>
      <c r="M7" s="16" t="n">
        <v>6882000000000</v>
      </c>
      <c r="N7" s="16" t="n">
        <v>8555000000000</v>
      </c>
      <c r="O7" s="16" t="n">
        <v>10697000000000</v>
      </c>
      <c r="P7" s="16" t="n">
        <v>11759000000000</v>
      </c>
      <c r="Q7" s="16" t="n">
        <v>12733000000000</v>
      </c>
      <c r="R7" s="16" t="n">
        <v>14231000000000</v>
      </c>
      <c r="S7" s="16" t="n">
        <v>16064000000000</v>
      </c>
      <c r="T7" s="16" t="n">
        <v>18015000000000</v>
      </c>
      <c r="U7" s="16" t="n">
        <v>20219000000000</v>
      </c>
      <c r="V7" s="16" t="n">
        <v>22668000000000</v>
      </c>
      <c r="W7" s="4"/>
      <c r="X7" s="4"/>
    </row>
    <row r="8" customFormat="false" ht="16.5" hidden="false" customHeight="false" outlineLevel="0" collapsed="false">
      <c r="A8" s="19" t="s">
        <v>38</v>
      </c>
      <c r="B8" s="30" t="s">
        <v>293</v>
      </c>
      <c r="C8" s="49" t="s">
        <v>40</v>
      </c>
      <c r="D8" s="103"/>
      <c r="E8" s="103"/>
      <c r="F8" s="100"/>
      <c r="G8" s="100"/>
      <c r="H8" s="100"/>
      <c r="I8" s="46" t="n">
        <v>2878000000000</v>
      </c>
      <c r="J8" s="16" t="n">
        <v>3480000000000</v>
      </c>
      <c r="K8" s="16" t="n">
        <v>4562000000000</v>
      </c>
      <c r="L8" s="16" t="n">
        <v>5422000000000</v>
      </c>
      <c r="M8" s="16" t="n">
        <v>5952000000000</v>
      </c>
      <c r="N8" s="16" t="n">
        <v>7321000000000</v>
      </c>
      <c r="O8" s="16" t="n">
        <v>8974000000000</v>
      </c>
      <c r="P8" s="16" t="n">
        <v>10060000000000</v>
      </c>
      <c r="Q8" s="16" t="n">
        <v>11578000000000</v>
      </c>
      <c r="R8" s="16" t="n">
        <v>12952000000000</v>
      </c>
      <c r="S8" s="16" t="n">
        <v>14646000000000</v>
      </c>
      <c r="T8" s="16" t="n">
        <v>16446000000000</v>
      </c>
      <c r="U8" s="16" t="n">
        <v>18480000000000</v>
      </c>
      <c r="V8" s="16" t="n">
        <v>20744000000000</v>
      </c>
      <c r="W8" s="4"/>
      <c r="X8" s="4"/>
    </row>
    <row r="9" customFormat="false" ht="16.5" hidden="false" customHeight="false" outlineLevel="0" collapsed="false">
      <c r="A9" s="27" t="s">
        <v>295</v>
      </c>
      <c r="B9" s="29" t="s">
        <v>296</v>
      </c>
      <c r="C9" s="3" t="s">
        <v>43</v>
      </c>
      <c r="D9" s="103"/>
      <c r="E9" s="103"/>
      <c r="F9" s="100"/>
      <c r="G9" s="100"/>
      <c r="H9" s="100"/>
      <c r="I9" s="46" t="n">
        <v>750000000000</v>
      </c>
      <c r="J9" s="16" t="n">
        <v>954000000000</v>
      </c>
      <c r="K9" s="16" t="n">
        <v>1196000000000</v>
      </c>
      <c r="L9" s="16" t="n">
        <v>1490000000000</v>
      </c>
      <c r="M9" s="16" t="n">
        <v>1549000000000</v>
      </c>
      <c r="N9" s="16" t="n">
        <v>1768000000000</v>
      </c>
      <c r="O9" s="16" t="n">
        <v>2282000000000</v>
      </c>
      <c r="P9" s="16" t="n">
        <v>2547000000000</v>
      </c>
      <c r="Q9" s="16" t="n">
        <v>3005000000000</v>
      </c>
      <c r="R9" s="16" t="n">
        <v>3456000000000</v>
      </c>
      <c r="S9" s="16" t="n">
        <v>3974000000000</v>
      </c>
      <c r="T9" s="16" t="n">
        <v>4399000000000</v>
      </c>
      <c r="U9" s="16" t="n">
        <v>4873000000000</v>
      </c>
      <c r="V9" s="16" t="n">
        <v>5394000000000</v>
      </c>
      <c r="W9" s="4"/>
      <c r="X9" s="4"/>
    </row>
    <row r="10" customFormat="false" ht="16.5" hidden="false" customHeight="false" outlineLevel="0" collapsed="false">
      <c r="A10" s="27" t="s">
        <v>46</v>
      </c>
      <c r="B10" s="29" t="s">
        <v>298</v>
      </c>
      <c r="C10" s="3" t="s">
        <v>43</v>
      </c>
      <c r="D10" s="103"/>
      <c r="E10" s="103"/>
      <c r="F10" s="100"/>
      <c r="G10" s="100"/>
      <c r="H10" s="100"/>
      <c r="I10" s="46" t="n">
        <v>1666000000000</v>
      </c>
      <c r="J10" s="16" t="n">
        <v>1980000000000</v>
      </c>
      <c r="K10" s="16" t="n">
        <v>2426000000000</v>
      </c>
      <c r="L10" s="16" t="n">
        <v>2819000000000</v>
      </c>
      <c r="M10" s="16" t="n">
        <v>3226000000000</v>
      </c>
      <c r="N10" s="16" t="n">
        <v>3832000000000</v>
      </c>
      <c r="O10" s="16" t="n">
        <v>4488000000000</v>
      </c>
      <c r="P10" s="16" t="n">
        <v>5004000000000</v>
      </c>
      <c r="Q10" s="16" t="n">
        <v>5735000000000</v>
      </c>
      <c r="R10" s="16" t="n">
        <v>6480000000000</v>
      </c>
      <c r="S10" s="16" t="n">
        <v>7257000000000</v>
      </c>
      <c r="T10" s="16" t="n">
        <v>8111000000000</v>
      </c>
      <c r="U10" s="16" t="n">
        <v>9072000000000</v>
      </c>
      <c r="V10" s="16" t="n">
        <v>10138000000000</v>
      </c>
      <c r="W10" s="4"/>
      <c r="X10" s="4"/>
    </row>
    <row r="11" customFormat="false" ht="16.5" hidden="false" customHeight="false" outlineLevel="0" collapsed="false">
      <c r="A11" s="27" t="s">
        <v>1609</v>
      </c>
      <c r="B11" s="29" t="s">
        <v>1610</v>
      </c>
      <c r="C11" s="3" t="s">
        <v>43</v>
      </c>
      <c r="D11" s="103"/>
      <c r="E11" s="103"/>
      <c r="F11" s="100"/>
      <c r="G11" s="100"/>
      <c r="H11" s="100"/>
      <c r="I11" s="46" t="n">
        <v>339000000000</v>
      </c>
      <c r="J11" s="16" t="n">
        <v>424000000000</v>
      </c>
      <c r="K11" s="16" t="n">
        <v>745000000000</v>
      </c>
      <c r="L11" s="16" t="n">
        <v>784000000000</v>
      </c>
      <c r="M11" s="16" t="n">
        <v>905000000000</v>
      </c>
      <c r="N11" s="16" t="n">
        <v>1202000000000</v>
      </c>
      <c r="O11" s="16" t="n">
        <v>1512000000000</v>
      </c>
      <c r="P11" s="16" t="n">
        <v>1766000000000</v>
      </c>
      <c r="Q11" s="16" t="n">
        <v>1896000000000</v>
      </c>
      <c r="R11" s="16" t="n">
        <v>1844000000000</v>
      </c>
      <c r="S11" s="16" t="n">
        <v>1974000000000</v>
      </c>
      <c r="T11" s="16" t="n">
        <v>2185000000000</v>
      </c>
      <c r="U11" s="16" t="n">
        <v>2420000000000</v>
      </c>
      <c r="V11" s="16" t="n">
        <v>2679000000000</v>
      </c>
      <c r="W11" s="4"/>
      <c r="X11" s="4"/>
    </row>
    <row r="12" customFormat="false" ht="15" hidden="false" customHeight="false" outlineLevel="0" collapsed="false">
      <c r="A12" s="27" t="s">
        <v>48</v>
      </c>
      <c r="B12" s="27" t="s">
        <v>1611</v>
      </c>
      <c r="C12" s="3" t="s">
        <v>43</v>
      </c>
      <c r="D12" s="103"/>
      <c r="E12" s="103"/>
      <c r="F12" s="100"/>
      <c r="G12" s="100"/>
      <c r="H12" s="100"/>
      <c r="I12" s="46" t="n">
        <f aca="false">I8-I9-I10-I11</f>
        <v>123000000000</v>
      </c>
      <c r="J12" s="46" t="n">
        <f aca="false">J8-J9-J10-J11</f>
        <v>122000000000</v>
      </c>
      <c r="K12" s="46" t="n">
        <f aca="false">K8-K9-K10-K11</f>
        <v>195000000000</v>
      </c>
      <c r="L12" s="46" t="n">
        <f aca="false">L8-L9-L10-L11</f>
        <v>329000000000</v>
      </c>
      <c r="M12" s="46" t="n">
        <f aca="false">M8-M9-M10-M11</f>
        <v>272000000000</v>
      </c>
      <c r="N12" s="46" t="n">
        <f aca="false">N8-N9-N10-N11</f>
        <v>519000000000</v>
      </c>
      <c r="O12" s="46" t="n">
        <f aca="false">O8-O9-O10-O11</f>
        <v>692000000000</v>
      </c>
      <c r="P12" s="46" t="n">
        <f aca="false">P8-P9-P10-P11</f>
        <v>743000000000</v>
      </c>
      <c r="Q12" s="46" t="n">
        <f aca="false">Q8-Q9-Q10-Q11</f>
        <v>942000000000</v>
      </c>
      <c r="R12" s="46" t="n">
        <f aca="false">R8-R9-R10-R11</f>
        <v>1172000000000</v>
      </c>
      <c r="S12" s="46" t="n">
        <f aca="false">S8-S9-S10-S11</f>
        <v>1441000000000</v>
      </c>
      <c r="T12" s="46" t="n">
        <f aca="false">T8-T9-T10-T11</f>
        <v>1751000000000</v>
      </c>
      <c r="U12" s="46" t="n">
        <f aca="false">U8-U9-U10-U11</f>
        <v>2115000000000</v>
      </c>
      <c r="V12" s="46" t="n">
        <f aca="false">V8-V9-V10-V11</f>
        <v>2533000000000</v>
      </c>
      <c r="W12" s="4"/>
      <c r="X12" s="4"/>
    </row>
    <row r="13" customFormat="false" ht="16.5" hidden="false" customHeight="false" outlineLevel="0" collapsed="false">
      <c r="A13" s="19" t="s">
        <v>1612</v>
      </c>
      <c r="B13" s="30" t="s">
        <v>1613</v>
      </c>
      <c r="C13" s="49" t="s">
        <v>40</v>
      </c>
      <c r="D13" s="103"/>
      <c r="E13" s="103"/>
      <c r="F13" s="100"/>
      <c r="G13" s="100"/>
      <c r="H13" s="100"/>
      <c r="I13" s="46" t="n">
        <v>306000000000</v>
      </c>
      <c r="J13" s="16" t="n">
        <v>464000000000</v>
      </c>
      <c r="K13" s="16" t="n">
        <v>693000000000</v>
      </c>
      <c r="L13" s="16" t="n">
        <v>750000000000</v>
      </c>
      <c r="M13" s="16" t="n">
        <v>930000000000</v>
      </c>
      <c r="N13" s="16" t="n">
        <v>1234000000000</v>
      </c>
      <c r="O13" s="16" t="n">
        <v>1723000000000</v>
      </c>
      <c r="P13" s="16" t="n">
        <v>1699000000000</v>
      </c>
      <c r="Q13" s="16" t="n">
        <v>1155000000000</v>
      </c>
      <c r="R13" s="16" t="n">
        <v>1279000000000</v>
      </c>
      <c r="S13" s="16" t="n">
        <v>1418000000000</v>
      </c>
      <c r="T13" s="16" t="n">
        <v>1570000000000</v>
      </c>
      <c r="U13" s="16" t="n">
        <v>1739000000000</v>
      </c>
      <c r="V13" s="16" t="n">
        <v>1925000000000</v>
      </c>
      <c r="W13" s="4"/>
      <c r="X13" s="4"/>
    </row>
    <row r="14" customFormat="false" ht="16.5" hidden="false" customHeight="false" outlineLevel="0" collapsed="false">
      <c r="A14" s="19" t="s">
        <v>52</v>
      </c>
      <c r="B14" s="19" t="s">
        <v>52</v>
      </c>
      <c r="C14" s="20" t="s">
        <v>37</v>
      </c>
      <c r="D14" s="103"/>
      <c r="E14" s="103"/>
      <c r="F14" s="100"/>
      <c r="G14" s="100"/>
      <c r="H14" s="100"/>
      <c r="I14" s="46"/>
      <c r="J14" s="16"/>
      <c r="K14" s="16"/>
      <c r="L14" s="16"/>
      <c r="M14" s="16"/>
      <c r="N14" s="16"/>
      <c r="O14" s="16"/>
      <c r="P14" s="16"/>
      <c r="Q14" s="16"/>
      <c r="R14" s="16"/>
      <c r="S14" s="16"/>
      <c r="T14" s="16"/>
      <c r="U14" s="16"/>
      <c r="V14" s="16"/>
      <c r="W14" s="4"/>
      <c r="X14" s="4"/>
    </row>
    <row r="15" s="13" customFormat="true" ht="16.5" hidden="false" customHeight="false" outlineLevel="0" collapsed="false">
      <c r="A15" s="13" t="s">
        <v>188</v>
      </c>
      <c r="B15" s="98" t="s">
        <v>935</v>
      </c>
      <c r="C15" s="32" t="s">
        <v>34</v>
      </c>
      <c r="D15" s="162"/>
      <c r="E15" s="162"/>
      <c r="F15" s="110"/>
      <c r="G15" s="110"/>
      <c r="H15" s="110"/>
      <c r="I15" s="109" t="n">
        <v>3441000000000</v>
      </c>
      <c r="J15" s="102" t="n">
        <v>4090000000000</v>
      </c>
      <c r="K15" s="102" t="n">
        <v>5023000000000</v>
      </c>
      <c r="L15" s="102" t="n">
        <v>6404000000000</v>
      </c>
      <c r="M15" s="102" t="n">
        <v>7925000000000</v>
      </c>
      <c r="N15" s="102" t="n">
        <v>9168000000000</v>
      </c>
      <c r="O15" s="102" t="n">
        <v>11302000000000</v>
      </c>
      <c r="P15" s="102" t="n">
        <v>12878000000000</v>
      </c>
      <c r="Q15" s="102" t="n">
        <v>13960000000000</v>
      </c>
      <c r="R15" s="102" t="n">
        <v>15361000000000</v>
      </c>
      <c r="S15" s="102" t="n">
        <v>16878000000000</v>
      </c>
      <c r="T15" s="102" t="n">
        <v>18457000000000</v>
      </c>
      <c r="U15" s="102" t="n">
        <v>20157000000000</v>
      </c>
      <c r="V15" s="102" t="n">
        <v>21960000000000</v>
      </c>
      <c r="W15" s="168"/>
      <c r="X15" s="168"/>
    </row>
    <row r="16" customFormat="false" ht="16.5" hidden="false" customHeight="false" outlineLevel="0" collapsed="false">
      <c r="A16" s="30" t="s">
        <v>1090</v>
      </c>
      <c r="B16" s="30" t="s">
        <v>1614</v>
      </c>
      <c r="C16" s="49" t="s">
        <v>191</v>
      </c>
      <c r="D16" s="103"/>
      <c r="E16" s="103"/>
      <c r="F16" s="100"/>
      <c r="G16" s="100"/>
      <c r="H16" s="100"/>
      <c r="I16" s="46" t="n">
        <v>3360000000000</v>
      </c>
      <c r="J16" s="16" t="n">
        <v>3993000000000</v>
      </c>
      <c r="K16" s="16" t="n">
        <v>4917000000000</v>
      </c>
      <c r="L16" s="16" t="n">
        <v>6274000000000</v>
      </c>
      <c r="M16" s="16" t="n">
        <v>7792000000000</v>
      </c>
      <c r="N16" s="16" t="n">
        <v>9018000000000</v>
      </c>
      <c r="O16" s="16" t="n">
        <v>10897000000000</v>
      </c>
      <c r="P16" s="16" t="n">
        <v>12469000000000</v>
      </c>
      <c r="Q16" s="16" t="n">
        <v>13552000000000</v>
      </c>
      <c r="R16" s="16" t="n">
        <v>14973000000000</v>
      </c>
      <c r="S16" s="16" t="n">
        <v>16495000000000</v>
      </c>
      <c r="T16" s="16" t="n">
        <v>18074000000000</v>
      </c>
      <c r="U16" s="16" t="n">
        <v>19779000000000</v>
      </c>
      <c r="V16" s="16" t="n">
        <v>21598000000000</v>
      </c>
      <c r="W16" s="4"/>
      <c r="X16" s="4"/>
    </row>
    <row r="17" customFormat="false" ht="18.75" hidden="false" customHeight="true" outlineLevel="0" collapsed="false">
      <c r="A17" s="30" t="s">
        <v>87</v>
      </c>
      <c r="B17" s="30" t="s">
        <v>87</v>
      </c>
      <c r="C17" s="49" t="s">
        <v>191</v>
      </c>
      <c r="D17" s="103"/>
      <c r="E17" s="103"/>
      <c r="F17" s="100"/>
      <c r="G17" s="100"/>
      <c r="H17" s="100"/>
      <c r="I17" s="46" t="n">
        <v>82000000000</v>
      </c>
      <c r="J17" s="16" t="n">
        <v>98000000000</v>
      </c>
      <c r="K17" s="16" t="n">
        <v>105000000000</v>
      </c>
      <c r="L17" s="16" t="n">
        <v>131000000000</v>
      </c>
      <c r="M17" s="16" t="n">
        <v>133000000000</v>
      </c>
      <c r="N17" s="16" t="n">
        <v>151000000000</v>
      </c>
      <c r="O17" s="16" t="n">
        <v>405000000000</v>
      </c>
      <c r="P17" s="16" t="n">
        <v>409000000000</v>
      </c>
      <c r="Q17" s="16" t="n">
        <v>407000000000</v>
      </c>
      <c r="R17" s="16" t="n">
        <v>388000000000</v>
      </c>
      <c r="S17" s="16" t="n">
        <v>383000000000</v>
      </c>
      <c r="T17" s="16" t="n">
        <v>383000000000</v>
      </c>
      <c r="U17" s="16" t="n">
        <v>378000000000</v>
      </c>
      <c r="V17" s="16" t="n">
        <v>361000000000</v>
      </c>
      <c r="W17" s="4"/>
      <c r="X17" s="4"/>
    </row>
    <row r="18" customFormat="false" ht="16.5" hidden="false" customHeight="false" outlineLevel="0" collapsed="false">
      <c r="A18" s="19"/>
      <c r="B18" s="30" t="s">
        <v>324</v>
      </c>
      <c r="C18" s="11"/>
      <c r="D18" s="103"/>
      <c r="E18" s="103"/>
      <c r="F18" s="100"/>
      <c r="G18" s="100"/>
      <c r="H18" s="100"/>
      <c r="I18" s="46" t="n">
        <v>-257000000000</v>
      </c>
      <c r="J18" s="16" t="n">
        <v>-146000000000</v>
      </c>
      <c r="K18" s="16" t="n">
        <v>233000000000</v>
      </c>
      <c r="L18" s="16" t="n">
        <v>-232000000000</v>
      </c>
      <c r="M18" s="16" t="n">
        <v>-1044000000000</v>
      </c>
      <c r="N18" s="16" t="n">
        <v>-613000000000</v>
      </c>
      <c r="O18" s="16" t="n">
        <v>-605000000000</v>
      </c>
      <c r="P18" s="16" t="n">
        <v>-1118000000000</v>
      </c>
      <c r="Q18" s="16" t="n">
        <v>-1227000000000</v>
      </c>
      <c r="R18" s="16" t="n">
        <v>-1130000000000</v>
      </c>
      <c r="S18" s="16" t="n">
        <v>-814000000000</v>
      </c>
      <c r="T18" s="16" t="n">
        <v>-442000000000</v>
      </c>
      <c r="U18" s="16" t="n">
        <v>61000000000</v>
      </c>
      <c r="V18" s="16" t="n">
        <v>709000000000</v>
      </c>
      <c r="W18" s="4"/>
      <c r="X18" s="4"/>
    </row>
    <row r="19" s="13" customFormat="true" ht="16.5" hidden="false" customHeight="false" outlineLevel="0" collapsed="false">
      <c r="A19" s="98" t="s">
        <v>110</v>
      </c>
      <c r="B19" s="98" t="s">
        <v>110</v>
      </c>
      <c r="C19" s="32" t="s">
        <v>34</v>
      </c>
      <c r="D19" s="162"/>
      <c r="E19" s="162"/>
      <c r="F19" s="110"/>
      <c r="G19" s="110"/>
      <c r="H19" s="110"/>
      <c r="I19" s="109" t="n">
        <v>257000000000</v>
      </c>
      <c r="J19" s="102" t="n">
        <v>146000000000</v>
      </c>
      <c r="K19" s="102" t="n">
        <v>-233000000000</v>
      </c>
      <c r="L19" s="102" t="n">
        <v>232000000000</v>
      </c>
      <c r="M19" s="102" t="n">
        <v>1044000000000</v>
      </c>
      <c r="N19" s="102" t="n">
        <v>613000000000</v>
      </c>
      <c r="O19" s="102" t="n">
        <v>605000000000</v>
      </c>
      <c r="P19" s="102" t="n">
        <v>1118000000000</v>
      </c>
      <c r="Q19" s="102" t="n">
        <v>1227000000000</v>
      </c>
      <c r="R19" s="102" t="n">
        <v>1130000000000</v>
      </c>
      <c r="S19" s="102" t="n">
        <v>814000000000</v>
      </c>
      <c r="T19" s="102" t="n">
        <v>442000000000</v>
      </c>
      <c r="U19" s="102" t="n">
        <v>-61000000000</v>
      </c>
      <c r="V19" s="102" t="n">
        <v>-709000000000</v>
      </c>
      <c r="W19" s="168"/>
      <c r="X19" s="168"/>
    </row>
    <row r="20" customFormat="false" ht="16.5" hidden="false" customHeight="false" outlineLevel="0" collapsed="false">
      <c r="A20" s="0" t="s">
        <v>115</v>
      </c>
      <c r="B20" s="30" t="s">
        <v>199</v>
      </c>
      <c r="C20" s="49" t="s">
        <v>242</v>
      </c>
      <c r="D20" s="103"/>
      <c r="E20" s="103"/>
      <c r="F20" s="100"/>
      <c r="G20" s="100"/>
      <c r="H20" s="100"/>
      <c r="I20" s="46" t="n">
        <v>255000000000</v>
      </c>
      <c r="J20" s="16" t="n">
        <v>153000000000</v>
      </c>
      <c r="K20" s="16" t="n">
        <v>-233000000000</v>
      </c>
      <c r="L20" s="16" t="n">
        <v>232000000000</v>
      </c>
      <c r="M20" s="16" t="n">
        <v>1044000000000</v>
      </c>
      <c r="N20" s="16" t="n">
        <v>613000000000</v>
      </c>
      <c r="O20" s="16" t="n">
        <v>605000000000</v>
      </c>
      <c r="P20" s="16" t="n">
        <v>1118000000000</v>
      </c>
      <c r="Q20" s="16" t="n">
        <v>1227000000000</v>
      </c>
      <c r="R20" s="16" t="n">
        <v>1130000000000</v>
      </c>
      <c r="S20" s="16" t="n">
        <v>814000000000</v>
      </c>
      <c r="T20" s="16" t="n">
        <v>442000000000</v>
      </c>
      <c r="U20" s="16" t="n">
        <v>-61000000000</v>
      </c>
      <c r="V20" s="16" t="n">
        <v>-709000000000</v>
      </c>
      <c r="W20" s="4"/>
      <c r="X20" s="4"/>
    </row>
    <row r="21" customFormat="false" ht="16.5" hidden="false" customHeight="false" outlineLevel="0" collapsed="false">
      <c r="A21" s="49" t="s">
        <v>112</v>
      </c>
      <c r="B21" s="30" t="s">
        <v>361</v>
      </c>
      <c r="C21" s="49" t="s">
        <v>242</v>
      </c>
      <c r="D21" s="103"/>
      <c r="E21" s="103"/>
      <c r="F21" s="100"/>
      <c r="G21" s="100"/>
      <c r="H21" s="100"/>
      <c r="I21" s="46" t="n">
        <v>2000000000</v>
      </c>
      <c r="J21" s="16" t="n">
        <v>-6000000000</v>
      </c>
      <c r="K21" s="16" t="n">
        <v>0</v>
      </c>
      <c r="L21" s="16" t="n">
        <v>0</v>
      </c>
      <c r="M21" s="16" t="n">
        <v>0</v>
      </c>
      <c r="N21" s="16" t="n">
        <v>0</v>
      </c>
      <c r="O21" s="16" t="n">
        <v>0</v>
      </c>
      <c r="P21" s="16" t="n">
        <v>0</v>
      </c>
      <c r="Q21" s="16" t="n">
        <v>0</v>
      </c>
      <c r="R21" s="16" t="n">
        <v>0</v>
      </c>
      <c r="S21" s="16" t="n">
        <v>0</v>
      </c>
      <c r="T21" s="16" t="n">
        <v>0</v>
      </c>
      <c r="U21" s="16" t="n">
        <v>0</v>
      </c>
      <c r="V21" s="16" t="n">
        <v>0</v>
      </c>
      <c r="W21" s="4"/>
      <c r="X21" s="4"/>
    </row>
    <row r="22" customFormat="false" ht="16.5" hidden="false" customHeight="false" outlineLevel="0" collapsed="false">
      <c r="B22" s="30" t="s">
        <v>1615</v>
      </c>
      <c r="C22" s="11"/>
      <c r="D22" s="46"/>
      <c r="E22" s="46"/>
      <c r="F22" s="46"/>
      <c r="G22" s="46"/>
      <c r="H22" s="46"/>
      <c r="I22" s="46" t="n">
        <v>0</v>
      </c>
      <c r="J22" s="16" t="n">
        <v>0</v>
      </c>
      <c r="K22" s="16" t="n">
        <v>0</v>
      </c>
      <c r="L22" s="16" t="n">
        <v>0</v>
      </c>
      <c r="M22" s="16" t="n">
        <v>0</v>
      </c>
      <c r="N22" s="16" t="n">
        <v>0</v>
      </c>
      <c r="O22" s="16" t="n">
        <v>0</v>
      </c>
      <c r="P22" s="16" t="n">
        <v>0</v>
      </c>
      <c r="Q22" s="16" t="n">
        <v>0</v>
      </c>
      <c r="R22" s="16" t="n">
        <v>0</v>
      </c>
      <c r="S22" s="16" t="n">
        <v>0</v>
      </c>
      <c r="T22" s="16" t="n">
        <v>0</v>
      </c>
      <c r="U22" s="16" t="n">
        <v>0</v>
      </c>
      <c r="V22" s="16" t="n">
        <v>0</v>
      </c>
      <c r="W22" s="4"/>
      <c r="X22" s="4"/>
    </row>
    <row r="23" customFormat="false" ht="16.5" hidden="false" customHeight="false" outlineLevel="0" collapsed="false">
      <c r="B23" s="30"/>
      <c r="C23" s="11"/>
      <c r="D23" s="46"/>
      <c r="E23" s="46"/>
      <c r="F23" s="46"/>
      <c r="G23" s="46"/>
      <c r="H23" s="46"/>
      <c r="I23" s="46"/>
      <c r="J23" s="46"/>
      <c r="K23" s="46"/>
      <c r="L23" s="46"/>
      <c r="M23" s="46"/>
      <c r="N23" s="46"/>
      <c r="O23" s="46"/>
      <c r="P23" s="46"/>
      <c r="Q23" s="46"/>
      <c r="R23" s="46"/>
      <c r="S23" s="46"/>
      <c r="T23" s="46"/>
      <c r="U23" s="46"/>
      <c r="V23" s="46"/>
      <c r="W23" s="4"/>
      <c r="X23" s="4"/>
    </row>
    <row r="24" customFormat="false" ht="16.5" hidden="false" customHeight="false" outlineLevel="0" collapsed="false">
      <c r="B24" s="30"/>
      <c r="C24" s="11"/>
      <c r="I24" s="0" t="s">
        <v>128</v>
      </c>
      <c r="J24" s="0" t="s">
        <v>128</v>
      </c>
      <c r="K24" s="0" t="s">
        <v>128</v>
      </c>
      <c r="L24" s="0" t="s">
        <v>128</v>
      </c>
      <c r="M24" s="0" t="s">
        <v>128</v>
      </c>
      <c r="N24" s="0" t="s">
        <v>128</v>
      </c>
      <c r="O24" s="0" t="s">
        <v>128</v>
      </c>
      <c r="P24" s="0" t="s">
        <v>128</v>
      </c>
      <c r="Q24" s="0" t="s">
        <v>128</v>
      </c>
      <c r="R24" s="0" t="s">
        <v>128</v>
      </c>
      <c r="S24" s="0" t="s">
        <v>128</v>
      </c>
      <c r="T24" s="0" t="s">
        <v>128</v>
      </c>
      <c r="U24" s="0" t="s">
        <v>128</v>
      </c>
      <c r="V24" s="0" t="s">
        <v>128</v>
      </c>
      <c r="W24" s="4"/>
      <c r="X24" s="4"/>
    </row>
    <row r="25" customFormat="false" ht="16.5" hidden="false" customHeight="false" outlineLevel="0" collapsed="false">
      <c r="B25" s="30"/>
      <c r="C25" s="11"/>
      <c r="W25" s="4"/>
      <c r="X25" s="4"/>
    </row>
    <row r="26" customFormat="false" ht="16.5" hidden="false" customHeight="false" outlineLevel="0" collapsed="false">
      <c r="B26" s="30" t="s">
        <v>1548</v>
      </c>
      <c r="C26" s="11"/>
      <c r="D26" s="55"/>
      <c r="E26" s="55"/>
      <c r="F26" s="55"/>
      <c r="G26" s="55"/>
      <c r="H26" s="55"/>
      <c r="I26" s="55" t="n">
        <f aca="false">I6-I14-I7</f>
        <v>0</v>
      </c>
      <c r="J26" s="55" t="n">
        <f aca="false">J6-J14-J7</f>
        <v>0</v>
      </c>
      <c r="K26" s="55" t="n">
        <f aca="false">K6-K14-K7</f>
        <v>0</v>
      </c>
      <c r="L26" s="55" t="n">
        <f aca="false">L6-L14-L7</f>
        <v>0</v>
      </c>
      <c r="M26" s="55" t="n">
        <f aca="false">M6-M14-M7</f>
        <v>0</v>
      </c>
      <c r="N26" s="55" t="n">
        <f aca="false">N6-N14-N7</f>
        <v>0</v>
      </c>
      <c r="O26" s="55" t="n">
        <f aca="false">O6-O14-O7</f>
        <v>0</v>
      </c>
      <c r="P26" s="55" t="n">
        <f aca="false">P6-P14-P7</f>
        <v>0</v>
      </c>
      <c r="Q26" s="55" t="n">
        <f aca="false">Q6-Q14-Q7</f>
        <v>0</v>
      </c>
      <c r="R26" s="55" t="n">
        <f aca="false">R6-R14-R7</f>
        <v>0</v>
      </c>
      <c r="S26" s="55" t="n">
        <f aca="false">S6-S14-S7</f>
        <v>0</v>
      </c>
      <c r="T26" s="55" t="n">
        <f aca="false">T6-T14-T7</f>
        <v>0</v>
      </c>
      <c r="U26" s="55" t="n">
        <f aca="false">U6-U14-U7</f>
        <v>0</v>
      </c>
      <c r="V26" s="55" t="n">
        <f aca="false">V6-V14-V7</f>
        <v>0</v>
      </c>
      <c r="W26" s="4"/>
      <c r="X26" s="4"/>
    </row>
    <row r="27" customFormat="false" ht="15" hidden="false" customHeight="false" outlineLevel="0" collapsed="false">
      <c r="B27" s="0" t="s">
        <v>130</v>
      </c>
      <c r="D27" s="55"/>
      <c r="E27" s="55"/>
      <c r="F27" s="55"/>
      <c r="G27" s="55"/>
      <c r="H27" s="55"/>
      <c r="I27" s="55" t="n">
        <f aca="false">I7-I8-I13</f>
        <v>0</v>
      </c>
      <c r="J27" s="55" t="n">
        <f aca="false">J7-J8-J13</f>
        <v>0</v>
      </c>
      <c r="K27" s="55" t="n">
        <f aca="false">K7-K8-K13</f>
        <v>0</v>
      </c>
      <c r="L27" s="55" t="n">
        <f aca="false">L7-L8-L13</f>
        <v>0</v>
      </c>
      <c r="M27" s="55" t="n">
        <f aca="false">M7-M8-M13</f>
        <v>0</v>
      </c>
      <c r="N27" s="55" t="n">
        <f aca="false">N7-N8-N13</f>
        <v>0</v>
      </c>
      <c r="O27" s="55" t="n">
        <f aca="false">O7-O8-O13</f>
        <v>0</v>
      </c>
      <c r="P27" s="55" t="n">
        <f aca="false">P7-P8-P13</f>
        <v>0</v>
      </c>
      <c r="Q27" s="55" t="n">
        <f aca="false">Q7-Q8-Q13</f>
        <v>0</v>
      </c>
      <c r="R27" s="55" t="n">
        <f aca="false">R7-R8-R13</f>
        <v>0</v>
      </c>
      <c r="S27" s="55" t="n">
        <f aca="false">S7-S8-S13</f>
        <v>0</v>
      </c>
      <c r="T27" s="55" t="n">
        <f aca="false">T7-T8-T13</f>
        <v>-1000000000</v>
      </c>
      <c r="U27" s="55" t="n">
        <f aca="false">U7-U8-U13</f>
        <v>0</v>
      </c>
      <c r="V27" s="55" t="n">
        <f aca="false">V7-V8-V13</f>
        <v>-1000000000</v>
      </c>
    </row>
    <row r="28" customFormat="false" ht="15" hidden="false" customHeight="false" outlineLevel="0" collapsed="false">
      <c r="B28" s="38" t="s">
        <v>131</v>
      </c>
      <c r="D28" s="55"/>
      <c r="E28" s="55"/>
      <c r="F28" s="55"/>
      <c r="G28" s="55"/>
      <c r="H28" s="55"/>
      <c r="I28" s="55" t="n">
        <f aca="false">I8-I9-I10-I11-I12</f>
        <v>0</v>
      </c>
      <c r="J28" s="55" t="n">
        <f aca="false">J8-J9-J10-J11-J12</f>
        <v>0</v>
      </c>
      <c r="K28" s="55" t="n">
        <f aca="false">K8-K9-K10-K11-K12</f>
        <v>0</v>
      </c>
      <c r="L28" s="55" t="n">
        <f aca="false">L8-L9-L10-L11-L12</f>
        <v>0</v>
      </c>
      <c r="M28" s="55" t="n">
        <f aca="false">M8-M9-M10-M11-M12</f>
        <v>0</v>
      </c>
      <c r="N28" s="55" t="n">
        <f aca="false">N8-N9-N10-N11-N12</f>
        <v>0</v>
      </c>
      <c r="O28" s="55" t="n">
        <f aca="false">O8-O9-O10-O11-O12</f>
        <v>0</v>
      </c>
      <c r="P28" s="55" t="n">
        <f aca="false">P8-P9-P10-P11-P12</f>
        <v>0</v>
      </c>
      <c r="Q28" s="55" t="n">
        <f aca="false">Q8-Q9-Q10-Q11-Q12</f>
        <v>0</v>
      </c>
      <c r="R28" s="55" t="n">
        <f aca="false">R8-R9-R10-R11-R12</f>
        <v>0</v>
      </c>
      <c r="S28" s="55" t="n">
        <f aca="false">S8-S9-S10-S11-S12</f>
        <v>0</v>
      </c>
      <c r="T28" s="55" t="n">
        <f aca="false">T8-T9-T10-T11-T12</f>
        <v>0</v>
      </c>
      <c r="U28" s="55" t="n">
        <f aca="false">U8-U9-U10-U11-U12</f>
        <v>0</v>
      </c>
      <c r="V28" s="55" t="n">
        <f aca="false">V8-V9-V10-V11-V12</f>
        <v>0</v>
      </c>
    </row>
    <row r="29" customFormat="false" ht="16.5" hidden="false" customHeight="false" outlineLevel="0" collapsed="false">
      <c r="B29" s="30" t="s">
        <v>134</v>
      </c>
      <c r="D29" s="55"/>
      <c r="E29" s="55"/>
      <c r="F29" s="55"/>
      <c r="G29" s="55"/>
      <c r="H29" s="55"/>
      <c r="I29" s="55" t="n">
        <f aca="false">I15-I16-I17</f>
        <v>-1000000000</v>
      </c>
      <c r="J29" s="55" t="n">
        <f aca="false">J15-J16-J17</f>
        <v>-1000000000</v>
      </c>
      <c r="K29" s="55" t="n">
        <f aca="false">K15-K16-K17</f>
        <v>1000000000</v>
      </c>
      <c r="L29" s="55" t="n">
        <f aca="false">L15-L16-L17</f>
        <v>-1000000000</v>
      </c>
      <c r="M29" s="55" t="n">
        <f aca="false">M15-M16-M17</f>
        <v>0</v>
      </c>
      <c r="N29" s="55" t="n">
        <f aca="false">N15-N16-N17</f>
        <v>-1000000000</v>
      </c>
      <c r="O29" s="55" t="n">
        <f aca="false">O15-O16-O17</f>
        <v>0</v>
      </c>
      <c r="P29" s="55" t="n">
        <f aca="false">P15-P16-P17</f>
        <v>0</v>
      </c>
      <c r="Q29" s="55" t="n">
        <f aca="false">Q15-Q16-Q17</f>
        <v>1000000000</v>
      </c>
      <c r="R29" s="55" t="n">
        <f aca="false">R15-R16-R17</f>
        <v>0</v>
      </c>
      <c r="S29" s="55" t="n">
        <f aca="false">S15-S16-S17</f>
        <v>0</v>
      </c>
      <c r="T29" s="55" t="n">
        <f aca="false">T15-T16-T17</f>
        <v>0</v>
      </c>
      <c r="U29" s="55" t="n">
        <f aca="false">U15-U16-U17</f>
        <v>0</v>
      </c>
      <c r="V29" s="55" t="n">
        <f aca="false">V15-V16-V17</f>
        <v>1000000000</v>
      </c>
    </row>
    <row r="30" customFormat="false" ht="15" hidden="false" customHeight="false" outlineLevel="0" collapsed="false">
      <c r="B30" s="0" t="s">
        <v>137</v>
      </c>
      <c r="D30" s="55"/>
      <c r="E30" s="55"/>
      <c r="F30" s="55"/>
      <c r="G30" s="55"/>
      <c r="H30" s="55"/>
      <c r="I30" s="55" t="n">
        <f aca="false">I19-I20-I21-I22</f>
        <v>0</v>
      </c>
      <c r="J30" s="55" t="n">
        <f aca="false">J19-J20-J21-J22</f>
        <v>-1000000000</v>
      </c>
      <c r="K30" s="55" t="n">
        <f aca="false">K19-K20-K21-K22</f>
        <v>0</v>
      </c>
      <c r="L30" s="55" t="n">
        <f aca="false">L19-L20-L21-L22</f>
        <v>0</v>
      </c>
      <c r="M30" s="55" t="n">
        <f aca="false">M19-M20-M21-M22</f>
        <v>0</v>
      </c>
      <c r="N30" s="55" t="n">
        <f aca="false">N19-N20-N21-N22</f>
        <v>0</v>
      </c>
      <c r="O30" s="55" t="n">
        <f aca="false">O19-O20-O21-O22</f>
        <v>0</v>
      </c>
      <c r="P30" s="55" t="n">
        <f aca="false">P19-P20-P21-P22</f>
        <v>0</v>
      </c>
      <c r="Q30" s="55" t="n">
        <f aca="false">Q19-Q20-Q21-Q22</f>
        <v>0</v>
      </c>
      <c r="R30" s="55" t="n">
        <f aca="false">R19-R20-R21-R22</f>
        <v>0</v>
      </c>
      <c r="S30" s="55" t="n">
        <f aca="false">S19-S20-S21-S22</f>
        <v>0</v>
      </c>
      <c r="T30" s="55" t="n">
        <f aca="false">T19-T20-T21-T22</f>
        <v>0</v>
      </c>
      <c r="U30" s="55" t="n">
        <f aca="false">U19-U20-U21-U22</f>
        <v>0</v>
      </c>
      <c r="V30" s="55" t="n">
        <f aca="false">V19-V20-V21-V22</f>
        <v>0</v>
      </c>
    </row>
    <row r="34" customFormat="false" ht="15" hidden="false" customHeight="false" outlineLevel="0" collapsed="false">
      <c r="B34" s="0" t="s">
        <v>586</v>
      </c>
      <c r="D34" s="57" t="n">
        <v>5217000000000</v>
      </c>
      <c r="E34" s="57" t="n">
        <v>5650010000000</v>
      </c>
      <c r="F34" s="57" t="n">
        <v>6164160000000</v>
      </c>
      <c r="G34" s="57" t="n">
        <v>6781190000000</v>
      </c>
      <c r="H34" s="57" t="n">
        <v>7466090000000</v>
      </c>
      <c r="I34" s="57" t="n">
        <v>8309760000000</v>
      </c>
      <c r="J34" s="57" t="n">
        <v>9363150000000</v>
      </c>
      <c r="K34" s="57" t="n">
        <v>10692710000000</v>
      </c>
      <c r="L34" s="57" t="n">
        <v>11722920000000</v>
      </c>
      <c r="M34" s="57" t="n">
        <v>12803100000000</v>
      </c>
      <c r="N34" s="57" t="n">
        <v>14135950000000</v>
      </c>
      <c r="O34" s="57" t="n">
        <v>15450590000000</v>
      </c>
      <c r="P34" s="57" t="n">
        <v>16632940000000</v>
      </c>
      <c r="Q34" s="57" t="n">
        <v>17913680000000</v>
      </c>
      <c r="R34" s="57" t="n">
        <v>19236370000000</v>
      </c>
      <c r="S34" s="57" t="n">
        <v>20599560000000</v>
      </c>
      <c r="T34" s="57" t="n">
        <v>22009160000000</v>
      </c>
      <c r="U34" s="57" t="n">
        <v>23468890000000</v>
      </c>
      <c r="V34" s="57" t="n">
        <v>24976400000000</v>
      </c>
      <c r="W34" s="57" t="n">
        <v>26558070000000</v>
      </c>
    </row>
    <row r="35" customFormat="false" ht="15" hidden="false" customHeight="false" outlineLevel="0" collapsed="false">
      <c r="B35" s="0" t="s">
        <v>140</v>
      </c>
      <c r="I35" s="0" t="n">
        <f aca="false">(I6/I34)*100</f>
        <v>38.3163894023413</v>
      </c>
      <c r="J35" s="0" t="n">
        <f aca="false">(J6/J34)*100</f>
        <v>42.1225762697383</v>
      </c>
      <c r="K35" s="0" t="n">
        <f aca="false">(K6/K34)*100</f>
        <v>49.1456328657562</v>
      </c>
      <c r="L35" s="0" t="n">
        <f aca="false">(L6/L34)*100</f>
        <v>52.6489987136311</v>
      </c>
      <c r="M35" s="0" t="n">
        <f aca="false">(M6/M34)*100</f>
        <v>53.7526067905429</v>
      </c>
      <c r="N35" s="0" t="n">
        <f aca="false">(N6/N34)*100</f>
        <v>60.5194557139775</v>
      </c>
      <c r="O35" s="0" t="n">
        <f aca="false">(O6/O34)*100</f>
        <v>69.2336020825095</v>
      </c>
      <c r="P35" s="0" t="n">
        <f aca="false">(P6/P34)*100</f>
        <v>70.6970625758285</v>
      </c>
      <c r="Q35" s="0" t="n">
        <f aca="false">(Q6/Q34)*100</f>
        <v>71.0797558067354</v>
      </c>
      <c r="R35" s="0" t="n">
        <f aca="false">(R6/R34)*100</f>
        <v>73.9796541655208</v>
      </c>
      <c r="S35" s="0" t="n">
        <f aca="false">(S6/S34)*100</f>
        <v>77.9822481645239</v>
      </c>
      <c r="T35" s="0" t="n">
        <f aca="false">(T6/T34)*100</f>
        <v>81.852283322035</v>
      </c>
      <c r="U35" s="0" t="n">
        <f aca="false">(U6/U34)*100</f>
        <v>86.1523489180784</v>
      </c>
      <c r="V35" s="0" t="n">
        <f aca="false">(V6/V34)*100</f>
        <v>90.7576752454317</v>
      </c>
    </row>
    <row r="36" customFormat="false" ht="15" hidden="false" customHeight="false" outlineLevel="0" collapsed="false">
      <c r="B36" s="0" t="s">
        <v>141</v>
      </c>
      <c r="I36" s="0" t="n">
        <f aca="false">(I15/I34)*100</f>
        <v>41.4091381700555</v>
      </c>
      <c r="J36" s="0" t="n">
        <f aca="false">(J15/J34)*100</f>
        <v>43.6818805636992</v>
      </c>
      <c r="K36" s="0" t="n">
        <f aca="false">(K15/K34)*100</f>
        <v>46.9759303301034</v>
      </c>
      <c r="L36" s="0" t="n">
        <f aca="false">(L15/L34)*100</f>
        <v>54.6280278292439</v>
      </c>
      <c r="M36" s="0" t="n">
        <f aca="false">(M15/M34)*100</f>
        <v>61.899071318665</v>
      </c>
      <c r="N36" s="0" t="n">
        <f aca="false">(N15/N34)*100</f>
        <v>64.8559170059317</v>
      </c>
      <c r="O36" s="0" t="n">
        <f aca="false">(O15/O34)*100</f>
        <v>73.1493101557934</v>
      </c>
      <c r="P36" s="0" t="n">
        <f aca="false">(P15/P34)*100</f>
        <v>77.4246765755182</v>
      </c>
      <c r="Q36" s="0" t="n">
        <f aca="false">(Q15/Q34)*100</f>
        <v>77.9292696977952</v>
      </c>
      <c r="R36" s="0" t="n">
        <f aca="false">(R15/R34)*100</f>
        <v>79.8539433375424</v>
      </c>
      <c r="S36" s="0" t="n">
        <f aca="false">(S15/S34)*100</f>
        <v>81.933788877044</v>
      </c>
      <c r="T36" s="0" t="n">
        <f aca="false">(T15/T34)*100</f>
        <v>83.8605380668776</v>
      </c>
      <c r="U36" s="0" t="n">
        <f aca="false">(U15/U34)*100</f>
        <v>85.8881694021319</v>
      </c>
      <c r="V36" s="0" t="n">
        <f aca="false">(V15/V34)*100</f>
        <v>87.9229993113499</v>
      </c>
    </row>
    <row r="37" customFormat="false" ht="15" hidden="false" customHeight="false" outlineLevel="0" collapsed="false">
      <c r="B37" s="0" t="s">
        <v>1605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6.xml><?xml version="1.0" encoding="utf-8"?>
<worksheet xmlns="http://schemas.openxmlformats.org/spreadsheetml/2006/main" xmlns:r="http://schemas.openxmlformats.org/officeDocument/2006/relationships">
  <sheetPr filterMode="false">
    <pageSetUpPr fitToPage="false"/>
  </sheetPr>
  <dimension ref="A1:Z5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Y7" activeCellId="0" sqref="Y7"/>
    </sheetView>
  </sheetViews>
  <sheetFormatPr defaultRowHeight="15"/>
  <cols>
    <col collapsed="false" hidden="false" max="1" min="1" style="0" width="22.8112244897959"/>
    <col collapsed="false" hidden="false" max="2" min="2" style="0" width="46.1683673469388"/>
    <col collapsed="false" hidden="false" max="3" min="3" style="0" width="22.1377551020408"/>
    <col collapsed="false" hidden="false" max="4" min="4" style="0" width="19.5714285714286"/>
    <col collapsed="false" hidden="false" max="8" min="5" style="0" width="22.2755102040816"/>
    <col collapsed="false" hidden="false" max="9" min="9" style="0" width="21.1938775510204"/>
    <col collapsed="false" hidden="false" max="10" min="10" style="0" width="23.3520408163265"/>
    <col collapsed="false" hidden="false" max="13" min="11" style="0" width="22.1377551020408"/>
    <col collapsed="false" hidden="false" max="15" min="14" style="0" width="19.9795918367347"/>
    <col collapsed="false" hidden="false" max="16" min="16" style="0" width="22.1377551020408"/>
    <col collapsed="false" hidden="false" max="18" min="17" style="0" width="23.8928571428571"/>
    <col collapsed="false" hidden="false" max="19" min="19" style="0" width="22.9489795918367"/>
    <col collapsed="false" hidden="false" max="23" min="20" style="0" width="23.8928571428571"/>
    <col collapsed="false" hidden="false" max="25" min="24" style="0" width="24.1632653061224"/>
    <col collapsed="false" hidden="false" max="26" min="26" style="0" width="19.5714285714286"/>
    <col collapsed="false" hidden="false" max="1025" min="27" style="0" width="8.50510204081633"/>
  </cols>
  <sheetData>
    <row r="1" customFormat="false" ht="15" hidden="false" customHeight="false" outlineLevel="0" collapsed="false">
      <c r="A1" s="59" t="s">
        <v>1616</v>
      </c>
      <c r="B1" s="2" t="s">
        <v>1617</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1618</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28</v>
      </c>
      <c r="T5" s="4" t="s">
        <v>31</v>
      </c>
      <c r="U5" s="4" t="s">
        <v>31</v>
      </c>
      <c r="V5" s="4" t="s">
        <v>31</v>
      </c>
      <c r="W5" s="4" t="s">
        <v>31</v>
      </c>
      <c r="X5" s="4" t="s">
        <v>31</v>
      </c>
      <c r="Y5" s="4" t="s">
        <v>31</v>
      </c>
    </row>
    <row r="6" s="320" customFormat="true" ht="15" hidden="false" customHeight="false" outlineLevel="0" collapsed="false">
      <c r="A6" s="375" t="s">
        <v>32</v>
      </c>
      <c r="B6" s="375" t="s">
        <v>33</v>
      </c>
      <c r="C6" s="63" t="s">
        <v>34</v>
      </c>
      <c r="D6" s="376" t="n">
        <f aca="false">D7+D13</f>
        <v>58388680000000</v>
      </c>
      <c r="E6" s="376" t="n">
        <f aca="false">E7+E13</f>
        <v>66626045000000</v>
      </c>
      <c r="F6" s="376" t="n">
        <f aca="false">F7+F13</f>
        <v>72124962000000</v>
      </c>
      <c r="G6" s="376" t="n">
        <f aca="false">G7+G13</f>
        <v>81703500000000</v>
      </c>
      <c r="H6" s="376" t="n">
        <f aca="false">H7+H13</f>
        <v>92944124000000</v>
      </c>
      <c r="I6" s="376" t="n">
        <f aca="false">I7+I13</f>
        <v>88780716000000</v>
      </c>
      <c r="J6" s="376" t="n">
        <f aca="false">J7+J13</f>
        <v>104745000000000</v>
      </c>
      <c r="K6" s="376" t="n">
        <f aca="false">K7+K13</f>
        <v>117200000000000</v>
      </c>
      <c r="L6" s="376" t="n">
        <f aca="false">L7+L13</f>
        <v>126266300000000</v>
      </c>
      <c r="M6" s="376" t="n">
        <f aca="false">M7+M13</f>
        <v>134728200000000</v>
      </c>
      <c r="N6" s="376" t="n">
        <f aca="false">N7+N13</f>
        <v>142200000000000</v>
      </c>
      <c r="O6" s="376" t="n">
        <f aca="false">O7+O13</f>
        <v>165700000000000</v>
      </c>
      <c r="P6" s="376" t="n">
        <f aca="false">P7+P13</f>
        <v>188600000000000</v>
      </c>
      <c r="Q6" s="377" t="n">
        <f aca="false">Q7+Q13</f>
        <v>199649657000000</v>
      </c>
      <c r="R6" s="377" t="n">
        <f aca="false">R7+R13</f>
        <v>209829162000000</v>
      </c>
      <c r="S6" s="377" t="n">
        <f aca="false">S7+S13</f>
        <v>213826683000000</v>
      </c>
      <c r="T6" s="377" t="n">
        <f aca="false">T7+T13</f>
        <v>216636346000000</v>
      </c>
      <c r="U6" s="377" t="n">
        <f aca="false">U7+U13</f>
        <v>231164638000000</v>
      </c>
      <c r="V6" s="377" t="n">
        <f aca="false">V7+V13</f>
        <v>248411820000000</v>
      </c>
      <c r="W6" s="377" t="n">
        <f aca="false">W7+W13</f>
        <v>265693398000000</v>
      </c>
      <c r="X6" s="377" t="n">
        <f aca="false">X7+X13</f>
        <v>284171877000000</v>
      </c>
      <c r="Y6" s="377" t="n">
        <f aca="false">Y7+Y13</f>
        <v>303668816000000</v>
      </c>
    </row>
    <row r="7" s="38" customFormat="true" ht="16.5" hidden="false" customHeight="false" outlineLevel="0" collapsed="false">
      <c r="A7" s="49" t="s">
        <v>1619</v>
      </c>
      <c r="B7" s="373" t="s">
        <v>1620</v>
      </c>
      <c r="C7" s="20" t="s">
        <v>37</v>
      </c>
      <c r="D7" s="378" t="n">
        <v>58388680000000</v>
      </c>
      <c r="E7" s="379" t="n">
        <v>66626045000000</v>
      </c>
      <c r="F7" s="380" t="n">
        <f aca="false">F8+F9</f>
        <v>72124962000000</v>
      </c>
      <c r="G7" s="379" t="n">
        <v>81703500000000</v>
      </c>
      <c r="H7" s="380" t="n">
        <f aca="false">H8+H9</f>
        <v>92944124000000</v>
      </c>
      <c r="I7" s="380" t="n">
        <f aca="false">I8+I9</f>
        <v>88780716000000</v>
      </c>
      <c r="J7" s="378" t="n">
        <v>104745000000000</v>
      </c>
      <c r="K7" s="378" t="n">
        <v>117200000000000</v>
      </c>
      <c r="L7" s="380" t="n">
        <f aca="false">L8+L9</f>
        <v>126266300000000</v>
      </c>
      <c r="M7" s="378" t="n">
        <v>134728200000000</v>
      </c>
      <c r="N7" s="381" t="n">
        <v>142200000000000</v>
      </c>
      <c r="O7" s="381" t="n">
        <v>165700000000000</v>
      </c>
      <c r="P7" s="381" t="n">
        <v>188600000000000</v>
      </c>
      <c r="Q7" s="382" t="n">
        <v>199649657000000</v>
      </c>
      <c r="R7" s="382" t="n">
        <v>209829162000000</v>
      </c>
      <c r="S7" s="382" t="n">
        <v>213826683000000</v>
      </c>
      <c r="T7" s="382" t="n">
        <v>216636346000000</v>
      </c>
      <c r="U7" s="382" t="n">
        <v>231164638000000</v>
      </c>
      <c r="V7" s="382" t="n">
        <v>248411820000000</v>
      </c>
      <c r="W7" s="382" t="n">
        <v>265693398000000</v>
      </c>
      <c r="X7" s="382" t="n">
        <v>284171877000000</v>
      </c>
      <c r="Y7" s="382" t="n">
        <v>303668816000000</v>
      </c>
    </row>
    <row r="8" customFormat="false" ht="16.5" hidden="false" customHeight="false" outlineLevel="0" collapsed="false">
      <c r="A8" s="49" t="s">
        <v>38</v>
      </c>
      <c r="B8" s="49" t="s">
        <v>262</v>
      </c>
      <c r="C8" s="49" t="s">
        <v>40</v>
      </c>
      <c r="D8" s="383" t="n">
        <v>36075863000000</v>
      </c>
      <c r="E8" s="384" t="n">
        <v>43363392000000</v>
      </c>
      <c r="F8" s="384" t="n">
        <v>46856693000000</v>
      </c>
      <c r="G8" s="384" t="n">
        <v>53107275000000</v>
      </c>
      <c r="H8" s="384" t="n">
        <v>60321352000000</v>
      </c>
      <c r="I8" s="381" t="n">
        <v>50683244000000</v>
      </c>
      <c r="J8" s="385" t="n">
        <v>73800000000000</v>
      </c>
      <c r="K8" s="385" t="n">
        <v>83600000000000</v>
      </c>
      <c r="L8" s="385" t="n">
        <v>92659300000000</v>
      </c>
      <c r="M8" s="385" t="n">
        <v>92846400000000</v>
      </c>
      <c r="N8" s="381" t="n">
        <v>101700000000000</v>
      </c>
      <c r="O8" s="381" t="n">
        <v>118700000000000</v>
      </c>
      <c r="P8" s="381" t="n">
        <v>133100000000000</v>
      </c>
      <c r="Q8" s="16" t="n">
        <v>140678406000000</v>
      </c>
      <c r="R8" s="16" t="n">
        <v>150743694000000</v>
      </c>
      <c r="S8" s="16" t="n">
        <v>161771498000000</v>
      </c>
      <c r="T8" s="16" t="n">
        <v>167168204000000</v>
      </c>
      <c r="U8" s="16" t="n">
        <v>178379012000000</v>
      </c>
      <c r="V8" s="16" t="n">
        <v>191910308000000</v>
      </c>
      <c r="W8" s="16" t="n">
        <v>206069289000000</v>
      </c>
      <c r="X8" s="16" t="n">
        <v>221272173000000</v>
      </c>
      <c r="Y8" s="16" t="n">
        <v>236453584000000</v>
      </c>
      <c r="Z8" s="55"/>
    </row>
    <row r="9" customFormat="false" ht="16.5" hidden="false" customHeight="false" outlineLevel="0" collapsed="false">
      <c r="A9" s="49" t="s">
        <v>50</v>
      </c>
      <c r="B9" s="49" t="s">
        <v>696</v>
      </c>
      <c r="C9" s="49" t="s">
        <v>40</v>
      </c>
      <c r="D9" s="383" t="n">
        <v>22312817000000</v>
      </c>
      <c r="E9" s="384" t="n">
        <v>23262653000000</v>
      </c>
      <c r="F9" s="380" t="n">
        <f aca="false">F10+F11+F12</f>
        <v>25268269000000</v>
      </c>
      <c r="G9" s="384" t="n">
        <v>28596225000000</v>
      </c>
      <c r="H9" s="380" t="n">
        <f aca="false">H10+H11+H12</f>
        <v>32622772000000</v>
      </c>
      <c r="I9" s="380" t="n">
        <f aca="false">I10+I11+I12</f>
        <v>38097472000000</v>
      </c>
      <c r="J9" s="385" t="n">
        <v>30944000000000</v>
      </c>
      <c r="K9" s="385" t="n">
        <v>33600000000000</v>
      </c>
      <c r="L9" s="380" t="n">
        <f aca="false">L10+L11+L12</f>
        <v>33607000000000</v>
      </c>
      <c r="M9" s="385" t="n">
        <v>41881800000000</v>
      </c>
      <c r="N9" s="381" t="n">
        <v>40500000000000</v>
      </c>
      <c r="O9" s="381" t="n">
        <v>47000000000000</v>
      </c>
      <c r="P9" s="381" t="n">
        <v>55500000000000</v>
      </c>
      <c r="Q9" s="16" t="n">
        <v>58971251000000</v>
      </c>
      <c r="R9" s="16" t="n">
        <v>58327962000000</v>
      </c>
      <c r="S9" s="16" t="n">
        <v>52856034000000</v>
      </c>
      <c r="T9" s="16" t="n">
        <v>49468142000000</v>
      </c>
      <c r="U9" s="16" t="n">
        <v>52785626000000</v>
      </c>
      <c r="V9" s="16" t="n">
        <v>55527348000000</v>
      </c>
      <c r="W9" s="16" t="n">
        <v>59624109000000</v>
      </c>
      <c r="X9" s="16" t="n">
        <v>62899704000000</v>
      </c>
      <c r="Y9" s="16" t="n">
        <v>66014960000000</v>
      </c>
    </row>
    <row r="10" customFormat="false" ht="16.5" hidden="false" customHeight="false" outlineLevel="0" collapsed="false">
      <c r="A10" s="47" t="s">
        <v>1621</v>
      </c>
      <c r="B10" s="47" t="s">
        <v>1622</v>
      </c>
      <c r="C10" s="49" t="s">
        <v>1623</v>
      </c>
      <c r="D10" s="383" t="n">
        <v>2085310000000</v>
      </c>
      <c r="E10" s="384" t="n">
        <v>2936063000000</v>
      </c>
      <c r="F10" s="384" t="n">
        <v>2207907000000</v>
      </c>
      <c r="G10" s="384" t="n">
        <v>2995795000000</v>
      </c>
      <c r="H10" s="384" t="n">
        <v>4616430000000</v>
      </c>
      <c r="I10" s="381" t="n">
        <v>4422028000000</v>
      </c>
      <c r="J10" s="385" t="n">
        <v>4614000000000</v>
      </c>
      <c r="K10" s="385" t="n">
        <v>6100000000000</v>
      </c>
      <c r="L10" s="385" t="n">
        <v>6241300000000</v>
      </c>
      <c r="M10" s="385" t="n">
        <v>8578200000000</v>
      </c>
      <c r="N10" s="381" t="n">
        <v>6400000000000</v>
      </c>
      <c r="O10" s="381" t="n">
        <v>5600000000000</v>
      </c>
      <c r="P10" s="381" t="n">
        <v>8100000000000</v>
      </c>
      <c r="Q10" s="16" t="n">
        <v>3552485000000</v>
      </c>
      <c r="R10" s="16" t="n">
        <v>3787530000000</v>
      </c>
      <c r="S10" s="16" t="n">
        <v>4004245000000</v>
      </c>
      <c r="T10" s="16" t="n">
        <v>4264495000000</v>
      </c>
      <c r="U10" s="16" t="n">
        <v>4550485000000</v>
      </c>
      <c r="V10" s="16" t="n">
        <v>4870820000000</v>
      </c>
      <c r="W10" s="16" t="n">
        <v>5230185000000</v>
      </c>
      <c r="X10" s="16" t="n">
        <v>5616045000000</v>
      </c>
      <c r="Y10" s="16" t="n">
        <v>6001360000000</v>
      </c>
    </row>
    <row r="11" customFormat="false" ht="16.5" hidden="false" customHeight="false" outlineLevel="0" collapsed="false">
      <c r="A11" s="47" t="s">
        <v>1624</v>
      </c>
      <c r="B11" s="47" t="s">
        <v>1625</v>
      </c>
      <c r="C11" s="49" t="s">
        <v>1623</v>
      </c>
      <c r="D11" s="385" t="n">
        <v>8758302000000</v>
      </c>
      <c r="E11" s="384" t="n">
        <v>9485742000000</v>
      </c>
      <c r="F11" s="384" t="n">
        <v>9812920000000</v>
      </c>
      <c r="G11" s="384" t="n">
        <v>12527870000000</v>
      </c>
      <c r="H11" s="384" t="n">
        <v>10463908000000</v>
      </c>
      <c r="I11" s="381" t="n">
        <v>11225148000000</v>
      </c>
      <c r="J11" s="385" t="n">
        <v>13641000000000</v>
      </c>
      <c r="K11" s="385" t="n">
        <v>13700000000000</v>
      </c>
      <c r="L11" s="385" t="n">
        <v>1440300000000</v>
      </c>
      <c r="M11" s="385" t="n">
        <v>504600000000</v>
      </c>
      <c r="N11" s="381" t="n">
        <v>600000000000</v>
      </c>
      <c r="O11" s="381" t="n">
        <v>1000000000000</v>
      </c>
      <c r="P11" s="381" t="n">
        <v>900000000000</v>
      </c>
      <c r="Q11" s="16" t="n">
        <v>-710497000000</v>
      </c>
      <c r="R11" s="16" t="n">
        <v>-2272518000000</v>
      </c>
      <c r="S11" s="16" t="n">
        <v>0</v>
      </c>
      <c r="T11" s="16" t="n">
        <v>0</v>
      </c>
      <c r="U11" s="16" t="n">
        <v>0</v>
      </c>
      <c r="V11" s="16" t="n">
        <v>0</v>
      </c>
      <c r="W11" s="16" t="n">
        <v>0</v>
      </c>
      <c r="X11" s="16" t="n">
        <v>0</v>
      </c>
      <c r="Y11" s="16" t="n">
        <v>0</v>
      </c>
    </row>
    <row r="12" customFormat="false" ht="16.5" hidden="false" customHeight="false" outlineLevel="0" collapsed="false">
      <c r="A12" s="47" t="s">
        <v>226</v>
      </c>
      <c r="B12" s="47" t="s">
        <v>1626</v>
      </c>
      <c r="C12" s="49" t="s">
        <v>1623</v>
      </c>
      <c r="D12" s="385" t="n">
        <v>11469205000000</v>
      </c>
      <c r="E12" s="385" t="n">
        <v>10840848000000</v>
      </c>
      <c r="F12" s="385" t="n">
        <v>13247442000000</v>
      </c>
      <c r="G12" s="385" t="n">
        <v>13072560000000</v>
      </c>
      <c r="H12" s="385" t="n">
        <v>17542434000000</v>
      </c>
      <c r="I12" s="381" t="n">
        <v>22450296000000</v>
      </c>
      <c r="J12" s="385" t="n">
        <v>12689000000000</v>
      </c>
      <c r="K12" s="385" t="n">
        <v>13800000000000</v>
      </c>
      <c r="L12" s="385" t="n">
        <v>25925400000000</v>
      </c>
      <c r="M12" s="385" t="n">
        <v>32799000000000</v>
      </c>
      <c r="N12" s="381" t="n">
        <v>33500000000000</v>
      </c>
      <c r="O12" s="381" t="n">
        <v>40400000000000</v>
      </c>
      <c r="P12" s="381" t="n">
        <v>46500000000000</v>
      </c>
      <c r="Q12" s="16" t="n">
        <v>55418766000000</v>
      </c>
      <c r="R12" s="16" t="n">
        <v>56812950000000</v>
      </c>
      <c r="S12" s="16" t="n">
        <v>48851789000000</v>
      </c>
      <c r="T12" s="16" t="n">
        <v>45203647000000</v>
      </c>
      <c r="U12" s="16" t="n">
        <v>48235141000000</v>
      </c>
      <c r="V12" s="16" t="n">
        <v>50656528000000</v>
      </c>
      <c r="W12" s="16" t="n">
        <v>54393924000000</v>
      </c>
      <c r="X12" s="16" t="n">
        <v>57283659000000</v>
      </c>
      <c r="Y12" s="16" t="n">
        <v>60013600000000</v>
      </c>
    </row>
    <row r="13" customFormat="false" ht="15" hidden="false" customHeight="false" outlineLevel="0" collapsed="false">
      <c r="A13" s="47" t="s">
        <v>52</v>
      </c>
      <c r="B13" s="47" t="s">
        <v>52</v>
      </c>
      <c r="C13" s="20" t="s">
        <v>37</v>
      </c>
      <c r="D13" s="385"/>
      <c r="E13" s="385"/>
      <c r="F13" s="385"/>
      <c r="G13" s="385"/>
      <c r="H13" s="385"/>
      <c r="I13" s="381"/>
      <c r="J13" s="385"/>
      <c r="K13" s="385"/>
      <c r="L13" s="385"/>
      <c r="M13" s="385"/>
      <c r="N13" s="381"/>
      <c r="O13" s="381"/>
      <c r="P13" s="381"/>
      <c r="Q13" s="99"/>
      <c r="R13" s="99"/>
      <c r="S13" s="99"/>
      <c r="T13" s="99"/>
      <c r="U13" s="99"/>
      <c r="V13" s="99"/>
      <c r="W13" s="99"/>
      <c r="X13" s="77"/>
      <c r="Y13" s="77"/>
    </row>
    <row r="14" s="13" customFormat="true" ht="16.5" hidden="false" customHeight="false" outlineLevel="0" collapsed="false">
      <c r="A14" s="13" t="s">
        <v>188</v>
      </c>
      <c r="B14" s="371" t="s">
        <v>1627</v>
      </c>
      <c r="C14" s="63" t="s">
        <v>34</v>
      </c>
      <c r="D14" s="386" t="n">
        <v>65687265000000</v>
      </c>
      <c r="E14" s="387" t="n">
        <f aca="false">E15+E23+E27</f>
        <v>75208383000000</v>
      </c>
      <c r="F14" s="387" t="n">
        <f aca="false">F15+F23+F27</f>
        <v>82428528000000</v>
      </c>
      <c r="G14" s="387" t="n">
        <f aca="false">G15+G23+G27</f>
        <v>88784470000000</v>
      </c>
      <c r="H14" s="387" t="n">
        <f aca="false">H15+H23+H27</f>
        <v>96945030000000</v>
      </c>
      <c r="I14" s="386" t="n">
        <v>89120872000000</v>
      </c>
      <c r="J14" s="386" t="n">
        <v>107974000000000</v>
      </c>
      <c r="K14" s="386" t="n">
        <v>121600000000000</v>
      </c>
      <c r="L14" s="387" t="n">
        <f aca="false">L15+L23+L27</f>
        <v>125786200000000</v>
      </c>
      <c r="M14" s="386" t="n">
        <v>147847800000000</v>
      </c>
      <c r="N14" s="388" t="n">
        <v>159100000000000</v>
      </c>
      <c r="O14" s="388" t="n">
        <v>177000000000000</v>
      </c>
      <c r="P14" s="388" t="n">
        <v>185600000000000</v>
      </c>
      <c r="Q14" s="389" t="n">
        <v>206754627000000</v>
      </c>
      <c r="R14" s="389" t="n">
        <v>222706764000000</v>
      </c>
      <c r="S14" s="389" t="n">
        <v>237051304000000</v>
      </c>
      <c r="T14" s="389" t="n">
        <v>244782013000000</v>
      </c>
      <c r="U14" s="389" t="n">
        <v>256647354000000</v>
      </c>
      <c r="V14" s="389" t="n">
        <v>270817592000000</v>
      </c>
      <c r="W14" s="389" t="n">
        <v>284522064000000</v>
      </c>
      <c r="X14" s="389" t="n">
        <v>302143221000000</v>
      </c>
      <c r="Y14" s="389" t="n">
        <v>319272352000000</v>
      </c>
    </row>
    <row r="15" customFormat="false" ht="16.5" hidden="false" customHeight="false" outlineLevel="0" collapsed="false">
      <c r="A15" s="49" t="s">
        <v>1628</v>
      </c>
      <c r="B15" s="49" t="s">
        <v>698</v>
      </c>
      <c r="C15" s="49" t="s">
        <v>191</v>
      </c>
      <c r="D15" s="385" t="n">
        <v>49213316000000</v>
      </c>
      <c r="E15" s="387" t="n">
        <f aca="false">E16+E17+E18+E21+E22</f>
        <v>56462750000000</v>
      </c>
      <c r="F15" s="385" t="n">
        <v>63538657000000</v>
      </c>
      <c r="G15" s="387" t="n">
        <f aca="false">G16+G17+G18+G21+G22</f>
        <v>66452180000000</v>
      </c>
      <c r="H15" s="387" t="n">
        <f aca="false">H16+H17+H18+H21+H22</f>
        <v>79402596000000</v>
      </c>
      <c r="I15" s="381" t="n">
        <v>72113072000000</v>
      </c>
      <c r="J15" s="385" t="n">
        <v>86774000000000</v>
      </c>
      <c r="K15" s="385" t="n">
        <v>94100000000000</v>
      </c>
      <c r="L15" s="387" t="n">
        <f aca="false">L16+L17+L18+L21+L22</f>
        <v>101781200000000</v>
      </c>
      <c r="M15" s="385" t="n">
        <v>116562600000000</v>
      </c>
      <c r="N15" s="381" t="n">
        <v>121900000000000</v>
      </c>
      <c r="O15" s="381" t="n">
        <v>126900000000000</v>
      </c>
      <c r="P15" s="381" t="n">
        <v>137900000000000</v>
      </c>
      <c r="Q15" s="16" t="n">
        <v>152756855000000</v>
      </c>
      <c r="R15" s="16" t="n">
        <v>165893814000000</v>
      </c>
      <c r="S15" s="16" t="n">
        <v>180991874000000</v>
      </c>
      <c r="T15" s="16" t="n">
        <v>195313871000000</v>
      </c>
      <c r="U15" s="16" t="n">
        <v>204771825000000</v>
      </c>
      <c r="V15" s="16" t="n">
        <v>218212736000000</v>
      </c>
      <c r="W15" s="16" t="n">
        <v>232220214000000</v>
      </c>
      <c r="X15" s="16" t="n">
        <v>247105980000000</v>
      </c>
      <c r="Y15" s="16" t="n">
        <v>259258752000000</v>
      </c>
    </row>
    <row r="16" customFormat="false" ht="16.5" hidden="false" customHeight="false" outlineLevel="0" collapsed="false">
      <c r="A16" s="47" t="s">
        <v>75</v>
      </c>
      <c r="B16" s="47" t="s">
        <v>900</v>
      </c>
      <c r="C16" s="49" t="s">
        <v>194</v>
      </c>
      <c r="D16" s="385" t="n">
        <v>15014232000000</v>
      </c>
      <c r="E16" s="385" t="n">
        <v>16938825000000</v>
      </c>
      <c r="F16" s="385" t="n">
        <v>19625840000000</v>
      </c>
      <c r="G16" s="385" t="n">
        <v>19881185000000</v>
      </c>
      <c r="H16" s="385" t="n">
        <v>21543340000000</v>
      </c>
      <c r="I16" s="381" t="n">
        <v>19388892000000</v>
      </c>
      <c r="J16" s="385" t="n">
        <v>22299000000000</v>
      </c>
      <c r="K16" s="385" t="n">
        <v>24300000000000</v>
      </c>
      <c r="L16" s="385" t="n">
        <v>26405500000000</v>
      </c>
      <c r="M16" s="385" t="n">
        <v>29266800000000</v>
      </c>
      <c r="N16" s="381" t="n">
        <v>31300000000000</v>
      </c>
      <c r="O16" s="381" t="n">
        <v>32200000000000</v>
      </c>
      <c r="P16" s="381" t="n">
        <v>34400000000000</v>
      </c>
      <c r="Q16" s="16" t="n">
        <v>36945844000000</v>
      </c>
      <c r="R16" s="16" t="n">
        <v>40147818000000</v>
      </c>
      <c r="S16" s="16" t="n">
        <v>42444997000000</v>
      </c>
      <c r="T16" s="16" t="n">
        <v>46056546000000</v>
      </c>
      <c r="U16" s="16" t="n">
        <v>48235141000000</v>
      </c>
      <c r="V16" s="16" t="n">
        <v>50656528000000</v>
      </c>
      <c r="W16" s="16" t="n">
        <v>53347887000000</v>
      </c>
      <c r="X16" s="16" t="n">
        <v>56160450000000</v>
      </c>
      <c r="Y16" s="16" t="n">
        <v>58813328000000</v>
      </c>
    </row>
    <row r="17" customFormat="false" ht="16.5" hidden="false" customHeight="false" outlineLevel="0" collapsed="false">
      <c r="A17" s="47" t="s">
        <v>79</v>
      </c>
      <c r="B17" s="47" t="s">
        <v>701</v>
      </c>
      <c r="C17" s="49" t="s">
        <v>194</v>
      </c>
      <c r="D17" s="385" t="n">
        <v>6881523000000</v>
      </c>
      <c r="E17" s="385" t="n">
        <v>7904785000000</v>
      </c>
      <c r="F17" s="385" t="n">
        <v>8340982000000</v>
      </c>
      <c r="G17" s="385" t="n">
        <v>8987385000000</v>
      </c>
      <c r="H17" s="385" t="n">
        <v>13541528000000</v>
      </c>
      <c r="I17" s="381" t="n">
        <v>12245616000000</v>
      </c>
      <c r="J17" s="385" t="n">
        <v>13757000000000</v>
      </c>
      <c r="K17" s="385" t="n">
        <v>15600000000000</v>
      </c>
      <c r="L17" s="385" t="n">
        <v>16323400000000</v>
      </c>
      <c r="M17" s="385" t="n">
        <v>16147200000000</v>
      </c>
      <c r="N17" s="381" t="n">
        <v>17900000000000</v>
      </c>
      <c r="O17" s="381" t="n">
        <v>17900000000000</v>
      </c>
      <c r="P17" s="381" t="n">
        <v>19500000000000</v>
      </c>
      <c r="Q17" s="16" t="n">
        <v>22025407000000</v>
      </c>
      <c r="R17" s="16" t="n">
        <v>23482686000000</v>
      </c>
      <c r="S17" s="16" t="n">
        <v>24826319000000</v>
      </c>
      <c r="T17" s="16" t="n">
        <v>27292768000000</v>
      </c>
      <c r="U17" s="16" t="n">
        <v>29123104000000</v>
      </c>
      <c r="V17" s="16" t="n">
        <v>31173248000000</v>
      </c>
      <c r="W17" s="16" t="n">
        <v>33473184000000</v>
      </c>
      <c r="X17" s="16" t="n">
        <v>34819479000000</v>
      </c>
      <c r="Y17" s="16" t="n">
        <v>37208432000000</v>
      </c>
    </row>
    <row r="18" customFormat="false" ht="16.5" hidden="false" customHeight="false" outlineLevel="0" collapsed="false">
      <c r="A18" s="47" t="s">
        <v>87</v>
      </c>
      <c r="B18" s="47" t="s">
        <v>87</v>
      </c>
      <c r="C18" s="49" t="s">
        <v>194</v>
      </c>
      <c r="D18" s="385" t="n">
        <v>9175364000000</v>
      </c>
      <c r="E18" s="387" t="n">
        <f aca="false">E19+E20</f>
        <v>11518401000000</v>
      </c>
      <c r="F18" s="385" t="n">
        <v>11039535000000</v>
      </c>
      <c r="G18" s="387" t="n">
        <f aca="false">G19+G20</f>
        <v>13072560000000</v>
      </c>
      <c r="H18" s="387" t="n">
        <f aca="false">H19+H20</f>
        <v>14464814000000</v>
      </c>
      <c r="I18" s="381" t="n">
        <v>11565304000000</v>
      </c>
      <c r="J18" s="385" t="n">
        <v>14861000000000</v>
      </c>
      <c r="K18" s="385" t="n">
        <v>17500000000000</v>
      </c>
      <c r="L18" s="387" t="n">
        <f aca="false">L19+L20</f>
        <v>16323400000000</v>
      </c>
      <c r="M18" s="387" t="n">
        <f aca="false">M19+M20</f>
        <v>16651800000000</v>
      </c>
      <c r="N18" s="381" t="n">
        <v>15600000000000</v>
      </c>
      <c r="O18" s="381" t="n">
        <v>17200000000000</v>
      </c>
      <c r="P18" s="381" t="n">
        <v>17700000000000</v>
      </c>
      <c r="Q18" s="16" t="n">
        <v>18472922000000</v>
      </c>
      <c r="R18" s="16" t="n">
        <v>19695156000000</v>
      </c>
      <c r="S18" s="16" t="n">
        <v>28830564000000</v>
      </c>
      <c r="T18" s="16" t="n">
        <v>31557263000000</v>
      </c>
      <c r="U18" s="16" t="n">
        <v>31853395000000</v>
      </c>
      <c r="V18" s="16" t="n">
        <v>34095740000000</v>
      </c>
      <c r="W18" s="16" t="n">
        <v>35565258000000</v>
      </c>
      <c r="X18" s="16" t="n">
        <v>37065897000000</v>
      </c>
      <c r="Y18" s="16" t="n">
        <v>36008160000000</v>
      </c>
    </row>
    <row r="19" customFormat="false" ht="16.5" hidden="false" customHeight="false" outlineLevel="0" collapsed="false">
      <c r="A19" s="191" t="s">
        <v>361</v>
      </c>
      <c r="B19" s="191" t="s">
        <v>361</v>
      </c>
      <c r="C19" s="3" t="s">
        <v>201</v>
      </c>
      <c r="D19" s="385" t="n">
        <v>3336496000000</v>
      </c>
      <c r="E19" s="385" t="n">
        <v>5194573000000</v>
      </c>
      <c r="F19" s="385" t="n">
        <v>5151783000000</v>
      </c>
      <c r="G19" s="385" t="n">
        <v>5719245000000</v>
      </c>
      <c r="H19" s="385" t="n">
        <v>5847478000000</v>
      </c>
      <c r="I19" s="381" t="n">
        <v>4762184000000</v>
      </c>
      <c r="J19" s="385" t="n">
        <v>4412000000000</v>
      </c>
      <c r="K19" s="385" t="n">
        <v>4300000000000</v>
      </c>
      <c r="L19" s="385" t="n">
        <v>3840800000000</v>
      </c>
      <c r="M19" s="385" t="n">
        <v>4036800000000</v>
      </c>
      <c r="N19" s="381" t="n">
        <v>3900000000000</v>
      </c>
      <c r="O19" s="381" t="n">
        <v>3800000000000</v>
      </c>
      <c r="P19" s="381" t="n">
        <v>3800000000000</v>
      </c>
      <c r="Q19" s="16" t="n">
        <v>4262982000000</v>
      </c>
      <c r="R19" s="16" t="n">
        <v>4545036000000</v>
      </c>
      <c r="S19" s="16" t="n">
        <v>8809339000000</v>
      </c>
      <c r="T19" s="16" t="n">
        <v>11087687000000</v>
      </c>
      <c r="U19" s="16" t="n">
        <v>11831261000000</v>
      </c>
      <c r="V19" s="16" t="n">
        <v>11689968000000</v>
      </c>
      <c r="W19" s="16" t="n">
        <v>11506407000000</v>
      </c>
      <c r="X19" s="16" t="n">
        <v>12355299000000</v>
      </c>
      <c r="Y19" s="16" t="n">
        <v>12002720000000</v>
      </c>
    </row>
    <row r="20" customFormat="false" ht="16.5" hidden="false" customHeight="false" outlineLevel="0" collapsed="false">
      <c r="A20" s="191" t="s">
        <v>199</v>
      </c>
      <c r="B20" s="191" t="s">
        <v>199</v>
      </c>
      <c r="C20" s="3" t="s">
        <v>201</v>
      </c>
      <c r="D20" s="385" t="n">
        <v>5838868000000</v>
      </c>
      <c r="E20" s="385" t="n">
        <v>6323828000000</v>
      </c>
      <c r="F20" s="385" t="n">
        <v>5887752000000</v>
      </c>
      <c r="G20" s="385" t="n">
        <v>7353315000000</v>
      </c>
      <c r="H20" s="385" t="n">
        <v>8617336000000</v>
      </c>
      <c r="I20" s="381" t="n">
        <v>6803120000000</v>
      </c>
      <c r="J20" s="385" t="n">
        <v>10449000000000</v>
      </c>
      <c r="K20" s="385" t="n">
        <v>13200000000000</v>
      </c>
      <c r="L20" s="385" t="n">
        <v>12482600000000</v>
      </c>
      <c r="M20" s="385" t="n">
        <v>12615000000000</v>
      </c>
      <c r="N20" s="381" t="n">
        <v>11700000000000</v>
      </c>
      <c r="O20" s="381" t="n">
        <v>13400000000000</v>
      </c>
      <c r="P20" s="381" t="n">
        <v>13900000000000</v>
      </c>
      <c r="Q20" s="16" t="n">
        <v>14209940000000</v>
      </c>
      <c r="R20" s="16" t="n">
        <v>15150120000000</v>
      </c>
      <c r="S20" s="16" t="n">
        <v>20021225000000</v>
      </c>
      <c r="T20" s="16" t="n">
        <v>20469576000000</v>
      </c>
      <c r="U20" s="16" t="n">
        <v>20022134000000</v>
      </c>
      <c r="V20" s="16" t="n">
        <v>22405772000000</v>
      </c>
      <c r="W20" s="16" t="n">
        <v>24058851000000</v>
      </c>
      <c r="X20" s="16" t="n">
        <v>25833807000000</v>
      </c>
      <c r="Y20" s="16" t="n">
        <v>24005440000000</v>
      </c>
    </row>
    <row r="21" customFormat="false" ht="16.5" hidden="false" customHeight="false" outlineLevel="0" collapsed="false">
      <c r="A21" s="47" t="s">
        <v>1629</v>
      </c>
      <c r="B21" s="47" t="s">
        <v>1630</v>
      </c>
      <c r="C21" s="49" t="s">
        <v>194</v>
      </c>
      <c r="D21" s="384" t="n">
        <v>18767790000000</v>
      </c>
      <c r="E21" s="385" t="n">
        <v>22133398000000</v>
      </c>
      <c r="F21" s="385" t="n">
        <v>24041654000000</v>
      </c>
      <c r="G21" s="385" t="n">
        <v>24783395000000</v>
      </c>
      <c r="H21" s="385" t="n">
        <v>24005436000000</v>
      </c>
      <c r="I21" s="381" t="n">
        <v>22790452000000</v>
      </c>
      <c r="J21" s="385" t="n">
        <v>28109000000000</v>
      </c>
      <c r="K21" s="385" t="n">
        <v>30900000000000</v>
      </c>
      <c r="L21" s="385" t="n">
        <v>35527400000000</v>
      </c>
      <c r="M21" s="385" t="n">
        <v>44404800000000</v>
      </c>
      <c r="N21" s="381" t="n">
        <v>43900000000000</v>
      </c>
      <c r="O21" s="381" t="n">
        <v>45800000000000</v>
      </c>
      <c r="P21" s="381" t="n">
        <v>48300000000000</v>
      </c>
      <c r="Q21" s="16" t="n">
        <v>55418766000000</v>
      </c>
      <c r="R21" s="16" t="n">
        <v>60600480000000</v>
      </c>
      <c r="S21" s="16" t="n">
        <v>61665373000000</v>
      </c>
      <c r="T21" s="16" t="n">
        <v>65673223000000</v>
      </c>
      <c r="U21" s="16" t="n">
        <v>70077469000000</v>
      </c>
      <c r="V21" s="16" t="n">
        <v>75010628000000</v>
      </c>
      <c r="W21" s="16" t="n">
        <v>80544849000000</v>
      </c>
      <c r="X21" s="16" t="n">
        <v>86487093000000</v>
      </c>
      <c r="Y21" s="16" t="n">
        <v>92420944000000</v>
      </c>
    </row>
    <row r="22" customFormat="false" ht="16.5" hidden="false" customHeight="false" outlineLevel="0" collapsed="false">
      <c r="A22" s="47" t="s">
        <v>226</v>
      </c>
      <c r="B22" s="47" t="s">
        <v>1631</v>
      </c>
      <c r="C22" s="49" t="s">
        <v>194</v>
      </c>
      <c r="D22" s="385" t="n">
        <v>-625593000000</v>
      </c>
      <c r="E22" s="385" t="n">
        <v>-2032659000000</v>
      </c>
      <c r="F22" s="385" t="n">
        <v>490646000000</v>
      </c>
      <c r="G22" s="385" t="n">
        <v>-272345000000</v>
      </c>
      <c r="H22" s="385" t="n">
        <v>5847478000000</v>
      </c>
      <c r="I22" s="381" t="n">
        <v>6122808000000</v>
      </c>
      <c r="J22" s="385" t="n">
        <v>7748000000000</v>
      </c>
      <c r="K22" s="385" t="n">
        <v>5700000000000</v>
      </c>
      <c r="L22" s="385" t="n">
        <v>7201500000000</v>
      </c>
      <c r="M22" s="385" t="n">
        <v>10092000000000</v>
      </c>
      <c r="N22" s="381" t="n">
        <v>13100000000000</v>
      </c>
      <c r="O22" s="381" t="n">
        <v>13800000000000</v>
      </c>
      <c r="P22" s="381" t="n">
        <v>18100000000000</v>
      </c>
      <c r="Q22" s="16" t="n">
        <v>19183419000000</v>
      </c>
      <c r="R22" s="16" t="n">
        <v>21967674000000</v>
      </c>
      <c r="S22" s="16" t="n">
        <v>23224621000000</v>
      </c>
      <c r="T22" s="16" t="n">
        <v>24734071000000</v>
      </c>
      <c r="U22" s="16" t="n">
        <v>26392813000000</v>
      </c>
      <c r="V22" s="16" t="n">
        <v>28250756000000</v>
      </c>
      <c r="W22" s="16" t="n">
        <v>30335073000000</v>
      </c>
      <c r="X22" s="16" t="n">
        <v>32573061000000</v>
      </c>
      <c r="Y22" s="16" t="n">
        <v>34807888000000</v>
      </c>
    </row>
    <row r="23" customFormat="false" ht="16.5" hidden="false" customHeight="false" outlineLevel="0" collapsed="false">
      <c r="A23" s="49" t="s">
        <v>227</v>
      </c>
      <c r="B23" s="49" t="s">
        <v>847</v>
      </c>
      <c r="C23" s="49" t="s">
        <v>191</v>
      </c>
      <c r="D23" s="385" t="n">
        <v>16473949000000</v>
      </c>
      <c r="E23" s="385" t="n">
        <v>18519782000000</v>
      </c>
      <c r="F23" s="385" t="n">
        <v>18644548000000</v>
      </c>
      <c r="G23" s="385" t="n">
        <v>22332290000000</v>
      </c>
      <c r="H23" s="385" t="n">
        <v>17542434000000</v>
      </c>
      <c r="I23" s="381" t="n">
        <v>17007800000000</v>
      </c>
      <c r="J23" s="385" t="n">
        <v>21200000000000</v>
      </c>
      <c r="K23" s="385" t="n">
        <v>27500000000000</v>
      </c>
      <c r="L23" s="385" t="n">
        <v>24005000000000</v>
      </c>
      <c r="M23" s="385" t="n">
        <v>31285200000000</v>
      </c>
      <c r="N23" s="381" t="n">
        <v>37200000000000</v>
      </c>
      <c r="O23" s="381" t="n">
        <v>50100000000000</v>
      </c>
      <c r="P23" s="381" t="n">
        <v>47600000000000</v>
      </c>
      <c r="Q23" s="16" t="n">
        <v>53997772000000</v>
      </c>
      <c r="R23" s="16" t="n">
        <v>57570456000000</v>
      </c>
      <c r="S23" s="16" t="n">
        <v>56059430000000</v>
      </c>
      <c r="T23" s="16" t="n">
        <v>49468142000000</v>
      </c>
      <c r="U23" s="16" t="n">
        <v>51875529000000</v>
      </c>
      <c r="V23" s="16" t="n">
        <v>52604856000000</v>
      </c>
      <c r="W23" s="16" t="n">
        <v>52301850000000</v>
      </c>
      <c r="X23" s="16" t="n">
        <v>55037241000000</v>
      </c>
      <c r="Y23" s="16" t="n">
        <v>60013600000000</v>
      </c>
    </row>
    <row r="24" customFormat="false" ht="16.5" hidden="false" customHeight="false" outlineLevel="0" collapsed="false">
      <c r="B24" s="49" t="s">
        <v>1632</v>
      </c>
      <c r="C24" s="49"/>
      <c r="D24" s="385" t="n">
        <v>16265418000000</v>
      </c>
      <c r="E24" s="385" t="n">
        <v>18519782000000</v>
      </c>
      <c r="F24" s="385" t="n">
        <v>18153902000000</v>
      </c>
      <c r="G24" s="385" t="n">
        <v>22059945000000</v>
      </c>
      <c r="H24" s="385" t="n">
        <v>17234672000000</v>
      </c>
      <c r="I24" s="381"/>
      <c r="J24" s="385"/>
      <c r="K24" s="385"/>
      <c r="L24" s="385"/>
      <c r="M24" s="385"/>
      <c r="N24" s="381"/>
      <c r="O24" s="381"/>
      <c r="P24" s="381"/>
      <c r="Q24" s="16"/>
      <c r="R24" s="16"/>
      <c r="S24" s="16"/>
      <c r="T24" s="16"/>
      <c r="U24" s="16"/>
      <c r="V24" s="16"/>
      <c r="W24" s="16"/>
      <c r="X24" s="16"/>
      <c r="Y24" s="16"/>
    </row>
    <row r="25" customFormat="false" ht="15" hidden="false" customHeight="false" outlineLevel="0" collapsed="false">
      <c r="B25" s="49" t="s">
        <v>1633</v>
      </c>
      <c r="C25" s="49"/>
      <c r="D25" s="385"/>
      <c r="E25" s="385" t="n">
        <v>0</v>
      </c>
      <c r="F25" s="385" t="n">
        <v>0</v>
      </c>
      <c r="G25" s="385" t="n">
        <v>272345000000</v>
      </c>
      <c r="H25" s="385" t="n">
        <v>0</v>
      </c>
      <c r="I25" s="381"/>
      <c r="J25" s="385"/>
      <c r="K25" s="385"/>
      <c r="L25" s="385"/>
      <c r="M25" s="385"/>
      <c r="N25" s="381"/>
      <c r="O25" s="381"/>
      <c r="P25" s="381"/>
      <c r="Q25" s="99"/>
      <c r="R25" s="99"/>
      <c r="S25" s="99"/>
      <c r="T25" s="99"/>
      <c r="U25" s="99"/>
      <c r="V25" s="99"/>
      <c r="W25" s="99"/>
      <c r="X25" s="77"/>
      <c r="Y25" s="77"/>
    </row>
    <row r="26" customFormat="false" ht="15" hidden="false" customHeight="false" outlineLevel="0" collapsed="false">
      <c r="B26" s="49" t="s">
        <v>360</v>
      </c>
      <c r="C26" s="49"/>
      <c r="D26" s="385" t="n">
        <v>208531000000</v>
      </c>
      <c r="E26" s="384" t="n">
        <v>225851000000</v>
      </c>
      <c r="F26" s="384" t="n">
        <v>490646000000</v>
      </c>
      <c r="G26" s="384" t="n">
        <v>272345000000</v>
      </c>
      <c r="H26" s="384" t="n">
        <v>307762000000</v>
      </c>
      <c r="I26" s="381"/>
      <c r="J26" s="385"/>
      <c r="K26" s="385"/>
      <c r="L26" s="385"/>
      <c r="M26" s="385"/>
      <c r="N26" s="381"/>
      <c r="O26" s="381"/>
      <c r="P26" s="381"/>
      <c r="Q26" s="99"/>
      <c r="R26" s="99"/>
      <c r="S26" s="99"/>
      <c r="T26" s="99"/>
      <c r="U26" s="99"/>
      <c r="V26" s="99"/>
      <c r="W26" s="99"/>
      <c r="X26" s="77"/>
      <c r="Y26" s="77"/>
    </row>
    <row r="27" customFormat="false" ht="15" hidden="false" customHeight="false" outlineLevel="0" collapsed="false">
      <c r="A27" s="49" t="s">
        <v>575</v>
      </c>
      <c r="B27" s="49" t="s">
        <v>553</v>
      </c>
      <c r="C27" s="49" t="s">
        <v>191</v>
      </c>
      <c r="D27" s="385" t="n">
        <v>0</v>
      </c>
      <c r="E27" s="384" t="n">
        <v>225851000000</v>
      </c>
      <c r="F27" s="384" t="n">
        <v>245323000000</v>
      </c>
      <c r="G27" s="384" t="n">
        <v>0</v>
      </c>
      <c r="H27" s="384" t="n">
        <v>0</v>
      </c>
      <c r="I27" s="381"/>
      <c r="J27" s="385"/>
      <c r="K27" s="385"/>
      <c r="L27" s="385"/>
      <c r="M27" s="385"/>
      <c r="N27" s="381"/>
      <c r="O27" s="381"/>
      <c r="P27" s="381"/>
      <c r="Q27" s="99"/>
      <c r="R27" s="99"/>
      <c r="S27" s="99"/>
      <c r="T27" s="99"/>
      <c r="U27" s="99"/>
      <c r="V27" s="99"/>
      <c r="W27" s="99"/>
      <c r="X27" s="77"/>
      <c r="Y27" s="77"/>
    </row>
    <row r="28" customFormat="false" ht="15" hidden="false" customHeight="false" outlineLevel="0" collapsed="false">
      <c r="B28" s="49" t="s">
        <v>498</v>
      </c>
      <c r="C28" s="49"/>
      <c r="D28" s="385" t="n">
        <v>0</v>
      </c>
      <c r="E28" s="385" t="n">
        <v>451702000000</v>
      </c>
      <c r="F28" s="385" t="n">
        <v>-245323000000</v>
      </c>
      <c r="G28" s="385" t="n">
        <v>1906415000000</v>
      </c>
      <c r="H28" s="385" t="n">
        <v>-923286000000</v>
      </c>
      <c r="I28" s="381" t="n">
        <v>340156000000</v>
      </c>
      <c r="J28" s="385" t="n">
        <v>-578000000000</v>
      </c>
      <c r="K28" s="385" t="n">
        <v>800000000000</v>
      </c>
      <c r="L28" s="385" t="n">
        <v>-1440300000000</v>
      </c>
      <c r="M28" s="385" t="n">
        <v>-1009200000000</v>
      </c>
      <c r="N28" s="381" t="n">
        <v>-1000000000000</v>
      </c>
      <c r="O28" s="381" t="n">
        <v>-1000000000000</v>
      </c>
      <c r="P28" s="381" t="n">
        <v>-2200000000000</v>
      </c>
      <c r="Q28" s="99" t="n">
        <v>710497000000</v>
      </c>
      <c r="R28" s="99" t="n">
        <v>0</v>
      </c>
      <c r="S28" s="99" t="n">
        <v>0</v>
      </c>
      <c r="T28" s="99" t="n">
        <v>0</v>
      </c>
      <c r="U28" s="99" t="n">
        <v>0</v>
      </c>
      <c r="V28" s="99" t="n">
        <v>0</v>
      </c>
      <c r="W28" s="99" t="n">
        <v>0</v>
      </c>
      <c r="X28" s="77" t="n">
        <v>0</v>
      </c>
      <c r="Y28" s="77" t="n">
        <v>0</v>
      </c>
    </row>
    <row r="29" customFormat="false" ht="16.5" hidden="false" customHeight="false" outlineLevel="0" collapsed="false">
      <c r="B29" s="373" t="s">
        <v>1634</v>
      </c>
      <c r="C29" s="49"/>
      <c r="D29" s="385" t="n">
        <v>-7298585000000</v>
      </c>
      <c r="E29" s="384" t="n">
        <v>-7904785000000</v>
      </c>
      <c r="F29" s="384" t="n">
        <v>-10303566000000</v>
      </c>
      <c r="G29" s="384" t="n">
        <v>-8715040000000</v>
      </c>
      <c r="H29" s="384" t="n">
        <v>-4616430000000</v>
      </c>
      <c r="I29" s="381" t="n">
        <v>0</v>
      </c>
      <c r="J29" s="385" t="n">
        <v>-3808000000000</v>
      </c>
      <c r="K29" s="385" t="n">
        <v>-3700000000000</v>
      </c>
      <c r="L29" s="385" t="n">
        <v>-1440300000000</v>
      </c>
      <c r="M29" s="385" t="n">
        <v>-14128800000000</v>
      </c>
      <c r="N29" s="381" t="n">
        <v>-18000000000000</v>
      </c>
      <c r="O29" s="381" t="n">
        <v>-12300000000000</v>
      </c>
      <c r="P29" s="381" t="n">
        <v>800000000000</v>
      </c>
      <c r="Q29" s="382" t="n">
        <v>-6394473000000</v>
      </c>
      <c r="R29" s="382" t="n">
        <v>-13635108000000</v>
      </c>
      <c r="S29" s="382" t="n">
        <v>-23224621000000</v>
      </c>
      <c r="T29" s="382" t="n">
        <v>-27292768000000</v>
      </c>
      <c r="U29" s="382" t="n">
        <v>-26392813000000</v>
      </c>
      <c r="V29" s="382" t="n">
        <v>-22405772000000</v>
      </c>
      <c r="W29" s="382" t="n">
        <v>-18828666000000</v>
      </c>
      <c r="X29" s="382" t="n">
        <v>-17971344000000</v>
      </c>
      <c r="Y29" s="382" t="n">
        <v>-15603536000000</v>
      </c>
    </row>
    <row r="30" customFormat="false" ht="16.5" hidden="false" customHeight="false" outlineLevel="0" collapsed="false">
      <c r="B30" s="49" t="s">
        <v>1635</v>
      </c>
      <c r="C30" s="49"/>
      <c r="D30" s="385" t="n">
        <v>1042655000000</v>
      </c>
      <c r="E30" s="384" t="n">
        <v>1580957000000</v>
      </c>
      <c r="F30" s="384" t="n">
        <v>1962584000000</v>
      </c>
      <c r="G30" s="384" t="n">
        <v>1634070000000</v>
      </c>
      <c r="H30" s="384" t="n">
        <v>1538810000000</v>
      </c>
      <c r="I30" s="381" t="n">
        <v>680312000000</v>
      </c>
      <c r="J30" s="385" t="n">
        <v>1440000000000</v>
      </c>
      <c r="K30" s="385" t="n">
        <v>1600000000000</v>
      </c>
      <c r="L30" s="385" t="n">
        <v>1440300000000</v>
      </c>
      <c r="M30" s="385" t="n">
        <v>504600000000</v>
      </c>
      <c r="N30" s="381" t="n">
        <v>200000000000</v>
      </c>
      <c r="O30" s="381" t="n">
        <v>0</v>
      </c>
      <c r="P30" s="381" t="n">
        <v>-600000000000</v>
      </c>
      <c r="Q30" s="16" t="n">
        <v>-710497000000</v>
      </c>
      <c r="R30" s="16" t="n">
        <v>-757506000000</v>
      </c>
      <c r="S30" s="16" t="n">
        <v>0</v>
      </c>
      <c r="T30" s="16" t="n">
        <v>0</v>
      </c>
      <c r="U30" s="16" t="n">
        <v>-910097000000</v>
      </c>
      <c r="V30" s="16" t="n">
        <v>0</v>
      </c>
      <c r="W30" s="16" t="n">
        <v>0</v>
      </c>
      <c r="X30" s="16" t="n">
        <v>-1123209000000</v>
      </c>
      <c r="Y30" s="16" t="n">
        <v>0</v>
      </c>
    </row>
    <row r="31" customFormat="false" ht="16.5" hidden="false" customHeight="false" outlineLevel="0" collapsed="false">
      <c r="B31" s="49" t="s">
        <v>1636</v>
      </c>
      <c r="C31" s="49"/>
      <c r="D31" s="385" t="n">
        <v>0</v>
      </c>
      <c r="E31" s="384" t="n">
        <v>451702000000</v>
      </c>
      <c r="F31" s="384" t="n">
        <v>735969000000</v>
      </c>
      <c r="G31" s="384" t="n">
        <v>817035000000</v>
      </c>
      <c r="H31" s="384" t="n">
        <v>923286000000</v>
      </c>
      <c r="I31" s="381" t="n">
        <v>680312000000</v>
      </c>
      <c r="J31" s="385" t="n">
        <v>773000000000</v>
      </c>
      <c r="K31" s="385" t="n">
        <v>300000000000</v>
      </c>
      <c r="L31" s="385" t="n">
        <v>480100000000</v>
      </c>
      <c r="M31" s="385" t="n">
        <v>1009200000000</v>
      </c>
      <c r="N31" s="381" t="n">
        <v>400000000000</v>
      </c>
      <c r="O31" s="381" t="n">
        <v>100000000000</v>
      </c>
      <c r="P31" s="381" t="n">
        <v>1000000000000</v>
      </c>
      <c r="Q31" s="16" t="n">
        <v>710497000000</v>
      </c>
      <c r="R31" s="16" t="n">
        <v>757506000000</v>
      </c>
      <c r="S31" s="16" t="n">
        <v>800849000000</v>
      </c>
      <c r="T31" s="16" t="n">
        <v>852899000000</v>
      </c>
      <c r="U31" s="16" t="n">
        <v>910097000000</v>
      </c>
      <c r="V31" s="16" t="n">
        <v>974164000000</v>
      </c>
      <c r="W31" s="16" t="n">
        <v>1046037000000</v>
      </c>
      <c r="X31" s="16" t="n">
        <v>1123209000000</v>
      </c>
      <c r="Y31" s="16" t="n">
        <v>1200272000000</v>
      </c>
    </row>
    <row r="32" customFormat="false" ht="16.5" hidden="false" customHeight="false" outlineLevel="0" collapsed="false">
      <c r="B32" s="49" t="s">
        <v>1637</v>
      </c>
      <c r="C32" s="49"/>
      <c r="D32" s="385" t="n">
        <v>-834124000000</v>
      </c>
      <c r="E32" s="384" t="n">
        <v>-1580957000000</v>
      </c>
      <c r="F32" s="384" t="n">
        <v>-1471938000000</v>
      </c>
      <c r="G32" s="384" t="n">
        <v>-1089380000000</v>
      </c>
      <c r="H32" s="384" t="n">
        <v>-1538810000000</v>
      </c>
      <c r="I32" s="381" t="n">
        <v>-1360624000000</v>
      </c>
      <c r="J32" s="385" t="n">
        <v>-1113000000000</v>
      </c>
      <c r="K32" s="385" t="n">
        <v>-1200000000000</v>
      </c>
      <c r="L32" s="385" t="n">
        <v>-1440300000000</v>
      </c>
      <c r="M32" s="385" t="n">
        <v>-1009200000000</v>
      </c>
      <c r="N32" s="381" t="n">
        <v>-400000000000</v>
      </c>
      <c r="O32" s="381" t="n">
        <v>-300000000000</v>
      </c>
      <c r="P32" s="381" t="n">
        <v>100000000000</v>
      </c>
      <c r="Q32" s="16" t="n">
        <v>0</v>
      </c>
      <c r="R32" s="16" t="n">
        <v>0</v>
      </c>
      <c r="S32" s="16" t="n">
        <v>0</v>
      </c>
      <c r="T32" s="16" t="n">
        <v>0</v>
      </c>
      <c r="U32" s="16" t="n">
        <v>0</v>
      </c>
      <c r="V32" s="16" t="n">
        <v>0</v>
      </c>
      <c r="W32" s="16" t="n">
        <v>0</v>
      </c>
      <c r="X32" s="16" t="n">
        <v>0</v>
      </c>
      <c r="Y32" s="16" t="n">
        <v>0</v>
      </c>
    </row>
    <row r="33" customFormat="false" ht="16.5" hidden="false" customHeight="false" outlineLevel="0" collapsed="false">
      <c r="B33" s="373" t="s">
        <v>1638</v>
      </c>
      <c r="C33" s="49"/>
      <c r="D33" s="385" t="n">
        <v>-7090054000000</v>
      </c>
      <c r="E33" s="385" t="n">
        <v>-7227232000000</v>
      </c>
      <c r="F33" s="385" t="n">
        <v>-8831628000000</v>
      </c>
      <c r="G33" s="385" t="n">
        <v>-7353315000000</v>
      </c>
      <c r="H33" s="385" t="n">
        <v>-4000906000000</v>
      </c>
      <c r="I33" s="381" t="n">
        <v>0</v>
      </c>
      <c r="J33" s="385" t="n">
        <v>-2708000000000</v>
      </c>
      <c r="K33" s="385" t="n">
        <v>-2800000000000</v>
      </c>
      <c r="L33" s="385" t="n">
        <v>-480100000000</v>
      </c>
      <c r="M33" s="385" t="n">
        <v>-13624200000000</v>
      </c>
      <c r="N33" s="381" t="n">
        <v>-17700000000000</v>
      </c>
      <c r="O33" s="381" t="n">
        <v>-12600000000000</v>
      </c>
      <c r="P33" s="381" t="n">
        <v>1300000000000</v>
      </c>
      <c r="Q33" s="382" t="n">
        <v>-6394473000000</v>
      </c>
      <c r="R33" s="382" t="n">
        <v>-13635108000000</v>
      </c>
      <c r="S33" s="382" t="n">
        <v>-22423772000000</v>
      </c>
      <c r="T33" s="382" t="n">
        <v>-27292768000000</v>
      </c>
      <c r="U33" s="382" t="n">
        <v>-26392813000000</v>
      </c>
      <c r="V33" s="382" t="n">
        <v>-22405772000000</v>
      </c>
      <c r="W33" s="382" t="n">
        <v>-18828666000000</v>
      </c>
      <c r="X33" s="382" t="n">
        <v>-16848135000000</v>
      </c>
      <c r="Y33" s="382" t="n">
        <v>-15603536000000</v>
      </c>
    </row>
    <row r="34" s="13" customFormat="true" ht="16.5" hidden="false" customHeight="false" outlineLevel="0" collapsed="false">
      <c r="A34" s="98" t="s">
        <v>110</v>
      </c>
      <c r="B34" s="63" t="s">
        <v>1639</v>
      </c>
      <c r="C34" s="63" t="s">
        <v>34</v>
      </c>
      <c r="D34" s="380" t="n">
        <f aca="false">D35+D36+D37</f>
        <v>6881523000000</v>
      </c>
      <c r="E34" s="384" t="n">
        <v>7227232000000</v>
      </c>
      <c r="F34" s="384" t="n">
        <v>8831628000000</v>
      </c>
      <c r="G34" s="384" t="n">
        <v>7353315000000</v>
      </c>
      <c r="H34" s="384" t="n">
        <v>4000906000000</v>
      </c>
      <c r="I34" s="386" t="n">
        <v>0</v>
      </c>
      <c r="J34" s="386" t="n">
        <v>2708000000000</v>
      </c>
      <c r="K34" s="386" t="n">
        <v>2800000000000</v>
      </c>
      <c r="L34" s="380" t="n">
        <f aca="false">L35+L36+L37</f>
        <v>960200000000</v>
      </c>
      <c r="M34" s="386" t="n">
        <v>13624200000000</v>
      </c>
      <c r="N34" s="388" t="n">
        <v>17700000000000</v>
      </c>
      <c r="O34" s="388" t="n">
        <v>12600000000000</v>
      </c>
      <c r="P34" s="388" t="n">
        <v>-1300000000000</v>
      </c>
      <c r="Q34" s="389" t="n">
        <v>6394473000000</v>
      </c>
      <c r="R34" s="389" t="n">
        <v>13635108000000</v>
      </c>
      <c r="S34" s="389" t="n">
        <v>22423772000000</v>
      </c>
      <c r="T34" s="389" t="n">
        <v>27292768000000</v>
      </c>
      <c r="U34" s="389" t="n">
        <v>26392813000000</v>
      </c>
      <c r="V34" s="389" t="n">
        <v>22405772000000</v>
      </c>
      <c r="W34" s="389" t="n">
        <v>18828666000000</v>
      </c>
      <c r="X34" s="389" t="n">
        <v>16848135000000</v>
      </c>
      <c r="Y34" s="389" t="n">
        <v>15603536000000</v>
      </c>
    </row>
    <row r="35" customFormat="false" ht="16.5" hidden="false" customHeight="false" outlineLevel="0" collapsed="false">
      <c r="A35" s="49" t="s">
        <v>112</v>
      </c>
      <c r="B35" s="49" t="s">
        <v>1640</v>
      </c>
      <c r="C35" s="49" t="s">
        <v>242</v>
      </c>
      <c r="D35" s="384" t="n">
        <v>3336496000000</v>
      </c>
      <c r="E35" s="384" t="n">
        <v>5194573000000</v>
      </c>
      <c r="F35" s="384" t="n">
        <v>1471938000000</v>
      </c>
      <c r="G35" s="384" t="n">
        <v>2723450000000</v>
      </c>
      <c r="H35" s="384" t="n">
        <v>1538810000000</v>
      </c>
      <c r="I35" s="381" t="n">
        <v>-4762184000000</v>
      </c>
      <c r="J35" s="385" t="n">
        <v>2068000000000</v>
      </c>
      <c r="K35" s="385" t="n">
        <v>6900000000000</v>
      </c>
      <c r="L35" s="385" t="n">
        <v>1440300000000</v>
      </c>
      <c r="M35" s="385" t="n">
        <v>8073600000000</v>
      </c>
      <c r="N35" s="381" t="n">
        <v>9000000000000</v>
      </c>
      <c r="O35" s="381" t="n">
        <v>5800000000000</v>
      </c>
      <c r="P35" s="381" t="n">
        <v>4400000000000</v>
      </c>
      <c r="Q35" s="16" t="n">
        <v>8525964000000</v>
      </c>
      <c r="R35" s="16" t="n">
        <v>21210168000000</v>
      </c>
      <c r="S35" s="16" t="n">
        <v>20021225000000</v>
      </c>
      <c r="T35" s="16" t="n">
        <v>15352182000000</v>
      </c>
      <c r="U35" s="16" t="n">
        <v>10921164000000</v>
      </c>
      <c r="V35" s="16" t="n">
        <v>12664132000000</v>
      </c>
      <c r="W35" s="16" t="n">
        <v>15690555000000</v>
      </c>
      <c r="X35" s="16" t="n">
        <v>12355299000000</v>
      </c>
      <c r="Y35" s="16" t="n">
        <v>13202992000000</v>
      </c>
    </row>
    <row r="36" customFormat="false" ht="16.5" hidden="false" customHeight="false" outlineLevel="0" collapsed="false">
      <c r="A36" s="0" t="s">
        <v>115</v>
      </c>
      <c r="B36" s="49" t="s">
        <v>1641</v>
      </c>
      <c r="C36" s="49" t="s">
        <v>242</v>
      </c>
      <c r="D36" s="384" t="n">
        <v>2502372000000</v>
      </c>
      <c r="E36" s="385" t="n">
        <v>2032659000000</v>
      </c>
      <c r="F36" s="385" t="n">
        <v>7605013000000</v>
      </c>
      <c r="G36" s="385" t="n">
        <v>4902210000000</v>
      </c>
      <c r="H36" s="385" t="n">
        <v>2769858000000</v>
      </c>
      <c r="I36" s="381" t="n">
        <v>4762184000000</v>
      </c>
      <c r="J36" s="385" t="n">
        <v>623000000000</v>
      </c>
      <c r="K36" s="385" t="n">
        <v>-10300000000000</v>
      </c>
      <c r="L36" s="385" t="n">
        <v>-960200000000</v>
      </c>
      <c r="M36" s="385" t="n">
        <v>4541400000000</v>
      </c>
      <c r="N36" s="381" t="n">
        <v>8200000000000</v>
      </c>
      <c r="O36" s="381" t="n">
        <v>6800000000000</v>
      </c>
      <c r="P36" s="381" t="n">
        <v>-6600000000000</v>
      </c>
      <c r="Q36" s="16" t="n">
        <v>-2131491000000</v>
      </c>
      <c r="R36" s="16" t="n">
        <v>-7575060000000</v>
      </c>
      <c r="S36" s="16" t="n">
        <v>2402547000000</v>
      </c>
      <c r="T36" s="16" t="n">
        <v>11940586000000</v>
      </c>
      <c r="U36" s="16" t="n">
        <v>14561552000000</v>
      </c>
      <c r="V36" s="16" t="n">
        <v>9741640000000</v>
      </c>
      <c r="W36" s="16" t="n">
        <v>2092074000000</v>
      </c>
      <c r="X36" s="16" t="n">
        <v>5616045000000</v>
      </c>
      <c r="Y36" s="16" t="n">
        <v>2400544000000</v>
      </c>
    </row>
    <row r="37" customFormat="false" ht="15" hidden="false" customHeight="false" outlineLevel="0" collapsed="false">
      <c r="A37" s="49" t="s">
        <v>1642</v>
      </c>
      <c r="B37" s="49" t="s">
        <v>1643</v>
      </c>
      <c r="C37" s="49" t="s">
        <v>242</v>
      </c>
      <c r="D37" s="385" t="n">
        <v>1042655000000</v>
      </c>
      <c r="E37" s="385" t="n">
        <v>0</v>
      </c>
      <c r="F37" s="385" t="n">
        <v>-245323000000</v>
      </c>
      <c r="G37" s="385" t="n">
        <v>-272345000000</v>
      </c>
      <c r="H37" s="385" t="n">
        <v>-307762000000</v>
      </c>
      <c r="I37" s="381" t="n">
        <v>0</v>
      </c>
      <c r="J37" s="385" t="n">
        <v>16000000000</v>
      </c>
      <c r="K37" s="385" t="n">
        <v>6200000000000</v>
      </c>
      <c r="L37" s="385" t="n">
        <v>480100000000</v>
      </c>
      <c r="M37" s="385" t="n">
        <v>1009200000000</v>
      </c>
      <c r="N37" s="381" t="n">
        <v>500000000000</v>
      </c>
      <c r="O37" s="381" t="n">
        <v>0</v>
      </c>
      <c r="P37" s="381" t="n">
        <v>900000000000</v>
      </c>
      <c r="Q37" s="99"/>
      <c r="R37" s="99"/>
      <c r="S37" s="99"/>
      <c r="T37" s="99"/>
      <c r="U37" s="99"/>
      <c r="V37" s="99"/>
      <c r="W37" s="99"/>
      <c r="X37" s="77"/>
      <c r="Y37" s="77"/>
    </row>
    <row r="38" customFormat="false" ht="15" hidden="false" customHeight="false" outlineLevel="0" collapsed="false">
      <c r="A38" s="390" t="s">
        <v>1644</v>
      </c>
      <c r="B38" s="49"/>
      <c r="C38" s="49"/>
      <c r="Q38" s="55"/>
      <c r="R38" s="55"/>
      <c r="S38" s="55"/>
      <c r="T38" s="55"/>
      <c r="U38" s="55"/>
      <c r="V38" s="55"/>
      <c r="W38" s="55"/>
      <c r="X38" s="77"/>
      <c r="Y38" s="77"/>
    </row>
    <row r="39" customFormat="false" ht="15" hidden="false" customHeight="false" outlineLevel="0" collapsed="false">
      <c r="A39" s="238" t="s">
        <v>1645</v>
      </c>
      <c r="B39" s="49"/>
      <c r="C39" s="49"/>
      <c r="Q39" s="55" t="n">
        <v>34814353000000</v>
      </c>
      <c r="R39" s="55" t="n">
        <v>30300240000000</v>
      </c>
      <c r="S39" s="55" t="n">
        <v>19220376000000</v>
      </c>
      <c r="T39" s="55" t="n">
        <v>8528990000000</v>
      </c>
      <c r="U39" s="55" t="n">
        <v>8190873000000</v>
      </c>
      <c r="V39" s="55" t="n">
        <v>8767476000000</v>
      </c>
      <c r="W39" s="55" t="n">
        <v>8368296000000</v>
      </c>
      <c r="X39" s="77" t="n">
        <v>8985672000000</v>
      </c>
      <c r="Y39" s="77" t="n">
        <v>8401904000000</v>
      </c>
    </row>
    <row r="40" customFormat="false" ht="15" hidden="false" customHeight="false" outlineLevel="0" collapsed="false">
      <c r="B40" s="49"/>
      <c r="C40" s="49"/>
      <c r="X40" s="4"/>
      <c r="Y40" s="4"/>
    </row>
    <row r="41" customFormat="false" ht="15" hidden="false" customHeight="false" outlineLevel="0" collapsed="false">
      <c r="B41" s="49"/>
      <c r="C41" s="49"/>
      <c r="D41" s="0" t="s">
        <v>128</v>
      </c>
      <c r="E41" s="0" t="s">
        <v>128</v>
      </c>
      <c r="F41" s="0" t="s">
        <v>128</v>
      </c>
      <c r="G41" s="0" t="s">
        <v>128</v>
      </c>
      <c r="H41" s="0" t="s">
        <v>128</v>
      </c>
      <c r="I41" s="0" t="s">
        <v>128</v>
      </c>
      <c r="J41" s="0" t="s">
        <v>128</v>
      </c>
      <c r="K41" s="0" t="s">
        <v>128</v>
      </c>
      <c r="L41" s="0" t="s">
        <v>128</v>
      </c>
      <c r="M41" s="0" t="s">
        <v>128</v>
      </c>
      <c r="N41" s="0" t="s">
        <v>128</v>
      </c>
      <c r="O41" s="0" t="s">
        <v>128</v>
      </c>
      <c r="P41" s="0" t="s">
        <v>128</v>
      </c>
      <c r="Q41" s="0" t="s">
        <v>128</v>
      </c>
      <c r="R41" s="0" t="s">
        <v>128</v>
      </c>
      <c r="S41" s="0" t="s">
        <v>128</v>
      </c>
      <c r="T41" s="0" t="s">
        <v>128</v>
      </c>
      <c r="U41" s="0" t="s">
        <v>128</v>
      </c>
      <c r="V41" s="0" t="s">
        <v>128</v>
      </c>
      <c r="W41" s="0" t="s">
        <v>128</v>
      </c>
      <c r="X41" s="0" t="s">
        <v>128</v>
      </c>
      <c r="Y41" s="0" t="s">
        <v>128</v>
      </c>
    </row>
    <row r="42" customFormat="false" ht="15" hidden="false" customHeight="false" outlineLevel="0" collapsed="false">
      <c r="B42" s="49"/>
      <c r="C42" s="49"/>
      <c r="X42" s="4"/>
      <c r="Y42" s="4"/>
    </row>
    <row r="43" customFormat="false" ht="15" hidden="false" customHeight="false" outlineLevel="0" collapsed="false">
      <c r="B43" s="49" t="s">
        <v>1646</v>
      </c>
      <c r="C43" s="49"/>
      <c r="D43" s="0" t="n">
        <f aca="false">D6-D13-D7</f>
        <v>0</v>
      </c>
      <c r="E43" s="0" t="n">
        <f aca="false">E6-E13-E7</f>
        <v>0</v>
      </c>
      <c r="F43" s="0" t="n">
        <f aca="false">F6-F13-F7</f>
        <v>0</v>
      </c>
      <c r="G43" s="0" t="n">
        <f aca="false">G6-G13-G7</f>
        <v>0</v>
      </c>
      <c r="H43" s="0" t="n">
        <f aca="false">H6-H13-H7</f>
        <v>0</v>
      </c>
      <c r="I43" s="0" t="n">
        <f aca="false">I6-I13-I7</f>
        <v>0</v>
      </c>
      <c r="J43" s="0" t="n">
        <f aca="false">J6-J13-J7</f>
        <v>0</v>
      </c>
      <c r="K43" s="55" t="n">
        <f aca="false">K6-K13-K7</f>
        <v>0</v>
      </c>
      <c r="L43" s="0" t="n">
        <f aca="false">L6-L13-L7</f>
        <v>0</v>
      </c>
      <c r="M43" s="0" t="n">
        <f aca="false">M6-M13-M7</f>
        <v>0</v>
      </c>
      <c r="N43" s="0" t="n">
        <f aca="false">N6-N13-N7</f>
        <v>0</v>
      </c>
      <c r="O43" s="0" t="n">
        <f aca="false">O6-O13-O7</f>
        <v>0</v>
      </c>
      <c r="P43" s="0" t="n">
        <f aca="false">P6-P13-P7</f>
        <v>0</v>
      </c>
      <c r="Q43" s="0" t="n">
        <f aca="false">Q6-Q13-Q7</f>
        <v>0</v>
      </c>
      <c r="R43" s="0" t="n">
        <f aca="false">R6-R13-R7</f>
        <v>0</v>
      </c>
      <c r="S43" s="0" t="n">
        <f aca="false">S6-S13-S7</f>
        <v>0</v>
      </c>
      <c r="T43" s="0" t="n">
        <f aca="false">T6-T13-T7</f>
        <v>0</v>
      </c>
      <c r="U43" s="0" t="n">
        <f aca="false">U6-U13-U7</f>
        <v>0</v>
      </c>
      <c r="V43" s="0" t="n">
        <f aca="false">V6-V13-V7</f>
        <v>0</v>
      </c>
      <c r="W43" s="0" t="n">
        <f aca="false">W6-W13-W7</f>
        <v>0</v>
      </c>
      <c r="X43" s="0" t="n">
        <f aca="false">X6-X13-X7</f>
        <v>0</v>
      </c>
      <c r="Y43" s="0" t="n">
        <f aca="false">Y6-Y13-Y7</f>
        <v>0</v>
      </c>
    </row>
    <row r="44" customFormat="false" ht="15" hidden="false" customHeight="false" outlineLevel="0" collapsed="false">
      <c r="B44" s="49" t="s">
        <v>426</v>
      </c>
      <c r="C44" s="49"/>
      <c r="D44" s="55" t="n">
        <f aca="false">D7-D8-D9</f>
        <v>0</v>
      </c>
      <c r="E44" s="0" t="n">
        <f aca="false">E7-E8-E9</f>
        <v>0</v>
      </c>
      <c r="F44" s="55" t="n">
        <f aca="false">F7-F8-F9</f>
        <v>0</v>
      </c>
      <c r="G44" s="0" t="n">
        <f aca="false">G7-G8-G9</f>
        <v>0</v>
      </c>
      <c r="H44" s="0" t="n">
        <f aca="false">H7-H8-H9</f>
        <v>0</v>
      </c>
      <c r="I44" s="53" t="n">
        <f aca="false">I7-I8-I9</f>
        <v>0</v>
      </c>
      <c r="J44" s="55" t="n">
        <f aca="false">J7-J8-J9</f>
        <v>1000000000</v>
      </c>
      <c r="K44" s="55" t="n">
        <f aca="false">K7-K8-K9</f>
        <v>0</v>
      </c>
      <c r="L44" s="0" t="n">
        <f aca="false">L7-L8-L9</f>
        <v>0</v>
      </c>
      <c r="M44" s="0" t="n">
        <f aca="false">M7-M8-M9</f>
        <v>0</v>
      </c>
      <c r="N44" s="0" t="n">
        <f aca="false">N7-N8-N9</f>
        <v>0</v>
      </c>
      <c r="O44" s="0" t="n">
        <f aca="false">O7-O8-O9</f>
        <v>0</v>
      </c>
      <c r="P44" s="0" t="n">
        <f aca="false">P7-P8-P9</f>
        <v>0</v>
      </c>
      <c r="Q44" s="55" t="n">
        <f aca="false">Q7-Q8-Q9</f>
        <v>0</v>
      </c>
      <c r="R44" s="55" t="n">
        <f aca="false">R7-R8-R9</f>
        <v>757505999999.969</v>
      </c>
      <c r="S44" s="55" t="n">
        <f aca="false">S7-S8-S9</f>
        <v>-800849000000</v>
      </c>
      <c r="T44" s="0" t="n">
        <f aca="false">T7-T8-T9</f>
        <v>0</v>
      </c>
      <c r="U44" s="55" t="n">
        <f aca="false">U7-U8-U9</f>
        <v>0</v>
      </c>
      <c r="V44" s="55" t="n">
        <f aca="false">V7-V8-V9</f>
        <v>974164000000.031</v>
      </c>
      <c r="W44" s="55" t="n">
        <f aca="false">W7-W8-W9</f>
        <v>0</v>
      </c>
      <c r="X44" s="55" t="n">
        <f aca="false">X7-X8-X9</f>
        <v>0</v>
      </c>
      <c r="Y44" s="55" t="n">
        <f aca="false">Y7-Y8-Y9</f>
        <v>1200272000000.03</v>
      </c>
    </row>
    <row r="45" customFormat="false" ht="15" hidden="false" customHeight="false" outlineLevel="0" collapsed="false">
      <c r="B45" s="49" t="s">
        <v>1647</v>
      </c>
      <c r="C45" s="49"/>
      <c r="D45" s="55" t="n">
        <f aca="false">D9-D10-D11-D12</f>
        <v>0</v>
      </c>
      <c r="E45" s="55" t="n">
        <f aca="false">E9-E10-E11-E12</f>
        <v>0</v>
      </c>
      <c r="F45" s="55" t="n">
        <f aca="false">F9-F10-F11-F12</f>
        <v>0</v>
      </c>
      <c r="G45" s="55" t="n">
        <f aca="false">G9-G10-G11-G12</f>
        <v>0</v>
      </c>
      <c r="H45" s="55" t="n">
        <f aca="false">H9-H10-H11-H12</f>
        <v>0</v>
      </c>
      <c r="I45" s="55" t="n">
        <f aca="false">I9-I10-I11-I12</f>
        <v>0</v>
      </c>
      <c r="J45" s="55" t="n">
        <f aca="false">J9-J10-J11-J12</f>
        <v>0</v>
      </c>
      <c r="K45" s="55" t="n">
        <f aca="false">K9-K10-K11-K12</f>
        <v>0</v>
      </c>
      <c r="L45" s="55" t="n">
        <f aca="false">L9-L10-L11-L12</f>
        <v>0</v>
      </c>
      <c r="M45" s="55" t="n">
        <f aca="false">M9-M10-M11-M12</f>
        <v>0</v>
      </c>
      <c r="N45" s="55" t="n">
        <f aca="false">N9-N10-N11-N12</f>
        <v>0</v>
      </c>
      <c r="O45" s="55" t="n">
        <f aca="false">O9-O10-O11-O12</f>
        <v>0</v>
      </c>
      <c r="P45" s="55" t="n">
        <f aca="false">P9-P10-P11-P12</f>
        <v>0</v>
      </c>
      <c r="Q45" s="55" t="n">
        <f aca="false">Q9-Q10-Q11-Q12</f>
        <v>710497000000</v>
      </c>
      <c r="R45" s="55" t="n">
        <f aca="false">R9-R10-R11-R12</f>
        <v>0</v>
      </c>
      <c r="S45" s="55" t="n">
        <f aca="false">S9-S10-S11-S12</f>
        <v>0</v>
      </c>
      <c r="T45" s="55" t="n">
        <f aca="false">T9-T10-T11-T12</f>
        <v>0</v>
      </c>
      <c r="U45" s="55" t="n">
        <f aca="false">U9-U10-U11-U12</f>
        <v>0</v>
      </c>
      <c r="V45" s="55" t="n">
        <f aca="false">V9-V10-V11-V12</f>
        <v>0</v>
      </c>
      <c r="W45" s="55" t="n">
        <f aca="false">W9-W10-W11-W12</f>
        <v>0</v>
      </c>
      <c r="X45" s="55" t="n">
        <f aca="false">X9-X10-X11-X12</f>
        <v>0</v>
      </c>
      <c r="Y45" s="55" t="n">
        <f aca="false">Y9-Y10-Y11-Y12</f>
        <v>0</v>
      </c>
    </row>
    <row r="46" customFormat="false" ht="15" hidden="false" customHeight="false" outlineLevel="0" collapsed="false">
      <c r="B46" s="49" t="s">
        <v>134</v>
      </c>
      <c r="C46" s="49"/>
      <c r="D46" s="55" t="n">
        <f aca="false">D14-D15-D23-D27</f>
        <v>0</v>
      </c>
      <c r="E46" s="55" t="n">
        <f aca="false">E14-E15-E23-E27</f>
        <v>0</v>
      </c>
      <c r="F46" s="55" t="n">
        <f aca="false">F14-F15-F23-F27</f>
        <v>0</v>
      </c>
      <c r="G46" s="55" t="n">
        <f aca="false">G14-G15-G23-G27</f>
        <v>0</v>
      </c>
      <c r="H46" s="55" t="n">
        <f aca="false">H14-H15-H23-H27</f>
        <v>0</v>
      </c>
      <c r="I46" s="55" t="n">
        <f aca="false">I14-I15-I23-I27</f>
        <v>0</v>
      </c>
      <c r="J46" s="55" t="n">
        <f aca="false">J14-J15-J23-J27</f>
        <v>0</v>
      </c>
      <c r="K46" s="55" t="n">
        <f aca="false">K14-K15-K23-K27</f>
        <v>0</v>
      </c>
      <c r="L46" s="55" t="n">
        <f aca="false">L14-L15-L23-L27</f>
        <v>0</v>
      </c>
      <c r="M46" s="55" t="n">
        <f aca="false">M14-M15-M23-M27</f>
        <v>0</v>
      </c>
      <c r="N46" s="55" t="n">
        <f aca="false">N14-N15-N23-N27</f>
        <v>0</v>
      </c>
      <c r="O46" s="55" t="n">
        <f aca="false">O14-O15-O23-O27</f>
        <v>0</v>
      </c>
      <c r="P46" s="55" t="n">
        <f aca="false">P14-P15-P23-P27</f>
        <v>100000000000</v>
      </c>
      <c r="Q46" s="55" t="n">
        <f aca="false">Q14-Q15-Q23-Q27</f>
        <v>0</v>
      </c>
      <c r="R46" s="55" t="n">
        <f aca="false">R14-R15-R23-R27</f>
        <v>-757505999999.969</v>
      </c>
      <c r="S46" s="55" t="n">
        <f aca="false">S14-S15-S23-S27</f>
        <v>0</v>
      </c>
      <c r="T46" s="55" t="n">
        <f aca="false">T14-T15-T23-T27</f>
        <v>0</v>
      </c>
      <c r="U46" s="55" t="n">
        <f aca="false">U14-U15-U23-U27</f>
        <v>0</v>
      </c>
      <c r="V46" s="55" t="n">
        <f aca="false">V14-V15-V23-V27</f>
        <v>0</v>
      </c>
      <c r="W46" s="55" t="n">
        <f aca="false">W14-W15-W23-W27</f>
        <v>0</v>
      </c>
      <c r="X46" s="55" t="n">
        <f aca="false">X14-X15-X23-X27</f>
        <v>0</v>
      </c>
      <c r="Y46" s="55" t="n">
        <f aca="false">Y14-Y15-Y23-Y27</f>
        <v>0</v>
      </c>
    </row>
    <row r="47" customFormat="false" ht="15" hidden="false" customHeight="false" outlineLevel="0" collapsed="false">
      <c r="B47" s="49" t="s">
        <v>1648</v>
      </c>
      <c r="C47" s="49"/>
      <c r="D47" s="55" t="n">
        <f aca="false">D15-D16-D17-D18-D21-D22</f>
        <v>0</v>
      </c>
      <c r="E47" s="55" t="n">
        <f aca="false">E15-E16-E17-E18-E21-E22</f>
        <v>0</v>
      </c>
      <c r="F47" s="55" t="n">
        <f aca="false">F15-F16-F17-F18-F21-F22</f>
        <v>-0.00390625</v>
      </c>
      <c r="G47" s="55" t="n">
        <f aca="false">G15-G16-G17-G18-G21-G22</f>
        <v>-0.011749267578125</v>
      </c>
      <c r="H47" s="55" t="n">
        <f aca="false">H15-H16-H17-H18-H21-H22</f>
        <v>0</v>
      </c>
      <c r="I47" s="55" t="n">
        <f aca="false">I15-I16-I17-I18-I21-I22</f>
        <v>0</v>
      </c>
      <c r="J47" s="55" t="n">
        <f aca="false">J15-J16-J17-J18-J21-J22</f>
        <v>0</v>
      </c>
      <c r="K47" s="55" t="n">
        <f aca="false">K15-K16-K17-K18-K21-K22</f>
        <v>100000000000</v>
      </c>
      <c r="L47" s="55" t="n">
        <f aca="false">L15-L16-L17-L18-L21-L22</f>
        <v>0</v>
      </c>
      <c r="M47" s="55" t="n">
        <f aca="false">M15-M16-M17-M18-M21-M22</f>
        <v>0</v>
      </c>
      <c r="N47" s="55" t="n">
        <f aca="false">N15-N16-N17-N18-N21-N22</f>
        <v>100000000000</v>
      </c>
      <c r="O47" s="55" t="n">
        <f aca="false">O15-O16-O17-O18-O21-O22</f>
        <v>0</v>
      </c>
      <c r="P47" s="55" t="n">
        <f aca="false">P15-P16-P17-P18-P21-P22</f>
        <v>-100000000000</v>
      </c>
      <c r="Q47" s="55" t="n">
        <f aca="false">Q15-Q16-Q17-Q18-Q21-Q22</f>
        <v>710496999999.996</v>
      </c>
      <c r="R47" s="55" t="n">
        <f aca="false">R15-R16-R17-R18-R21-R22</f>
        <v>0</v>
      </c>
      <c r="S47" s="55" t="n">
        <f aca="false">S15-S16-S17-S18-S21-S22</f>
        <v>0</v>
      </c>
      <c r="T47" s="55" t="n">
        <f aca="false">T15-T16-T17-T18-T21-T22</f>
        <v>0</v>
      </c>
      <c r="U47" s="55" t="n">
        <f aca="false">U15-U16-U17-U18-U21-U22</f>
        <v>-910097000000</v>
      </c>
      <c r="V47" s="55" t="n">
        <f aca="false">V15-V16-V17-V18-V21-V22</f>
        <v>-974164000000.031</v>
      </c>
      <c r="W47" s="55" t="n">
        <f aca="false">W15-W16-W17-W18-W21-W22</f>
        <v>-1046037000000</v>
      </c>
      <c r="X47" s="55" t="n">
        <f aca="false">X15-X16-X17-X18-X21-X22</f>
        <v>0</v>
      </c>
      <c r="Y47" s="55" t="n">
        <f aca="false">Y15-Y16-Y17-Y18-Y21-Y22</f>
        <v>0</v>
      </c>
    </row>
    <row r="48" customFormat="false" ht="15" hidden="false" customHeight="false" outlineLevel="0" collapsed="false">
      <c r="B48" s="49" t="s">
        <v>268</v>
      </c>
      <c r="C48" s="49"/>
      <c r="D48" s="55" t="n">
        <f aca="false">D18-D19-D20</f>
        <v>0</v>
      </c>
      <c r="E48" s="55" t="n">
        <f aca="false">E18-E19-E20</f>
        <v>0</v>
      </c>
      <c r="F48" s="55" t="n">
        <f aca="false">F18-F19-F20</f>
        <v>0</v>
      </c>
      <c r="G48" s="55" t="n">
        <f aca="false">G18-G19-G20</f>
        <v>0</v>
      </c>
      <c r="H48" s="55" t="n">
        <f aca="false">H18-H19-H20</f>
        <v>0</v>
      </c>
      <c r="I48" s="55" t="n">
        <f aca="false">I18-I19-I20</f>
        <v>0</v>
      </c>
      <c r="J48" s="55" t="n">
        <f aca="false">J18-J19-J20</f>
        <v>0</v>
      </c>
      <c r="K48" s="55" t="n">
        <f aca="false">K18-K19-K20</f>
        <v>0</v>
      </c>
      <c r="L48" s="55" t="n">
        <f aca="false">L18-L19-L20</f>
        <v>0</v>
      </c>
      <c r="M48" s="55" t="n">
        <f aca="false">M18-M19-M20</f>
        <v>0</v>
      </c>
      <c r="N48" s="55" t="n">
        <f aca="false">N18-N19-N20</f>
        <v>0</v>
      </c>
      <c r="O48" s="55" t="n">
        <f aca="false">O18-O19-O20</f>
        <v>0</v>
      </c>
      <c r="P48" s="55" t="n">
        <f aca="false">P18-P19-P20</f>
        <v>0</v>
      </c>
      <c r="Q48" s="55" t="n">
        <f aca="false">Q18-Q19-Q20</f>
        <v>0</v>
      </c>
      <c r="R48" s="55" t="n">
        <f aca="false">R18-R19-R20</f>
        <v>0</v>
      </c>
      <c r="S48" s="55" t="n">
        <f aca="false">S18-S19-S20</f>
        <v>0</v>
      </c>
      <c r="T48" s="55" t="n">
        <f aca="false">T18-T19-T20</f>
        <v>0</v>
      </c>
      <c r="U48" s="55" t="n">
        <f aca="false">U18-U19-U20</f>
        <v>0</v>
      </c>
      <c r="V48" s="55" t="n">
        <f aca="false">V18-V19-V20</f>
        <v>0</v>
      </c>
      <c r="W48" s="55" t="n">
        <f aca="false">W18-W19-W20</f>
        <v>0</v>
      </c>
      <c r="X48" s="55" t="n">
        <f aca="false">X18-X19-X20</f>
        <v>-1123209000000</v>
      </c>
      <c r="Y48" s="55" t="n">
        <f aca="false">Y18-Y19-Y20</f>
        <v>0</v>
      </c>
    </row>
    <row r="49" customFormat="false" ht="15" hidden="false" customHeight="false" outlineLevel="0" collapsed="false">
      <c r="B49" s="49" t="s">
        <v>1649</v>
      </c>
      <c r="C49" s="49"/>
      <c r="D49" s="55" t="n">
        <f aca="false">D34-D35-D36-D37</f>
        <v>0</v>
      </c>
      <c r="E49" s="55" t="n">
        <f aca="false">E34-E35-E36-E37</f>
        <v>0</v>
      </c>
      <c r="F49" s="55" t="n">
        <f aca="false">F34-F35-F36-F37</f>
        <v>0</v>
      </c>
      <c r="G49" s="55" t="n">
        <f aca="false">G34-G35-G36-G37</f>
        <v>0</v>
      </c>
      <c r="H49" s="55" t="n">
        <f aca="false">H34-H35-H36-H37</f>
        <v>0</v>
      </c>
      <c r="I49" s="55" t="n">
        <f aca="false">I34-I35-I36-I37</f>
        <v>0</v>
      </c>
      <c r="J49" s="55" t="n">
        <f aca="false">J34-J35-J36-J37</f>
        <v>1000000000</v>
      </c>
      <c r="K49" s="55" t="n">
        <f aca="false">K34-K35-K36-K37</f>
        <v>0</v>
      </c>
      <c r="L49" s="55" t="n">
        <f aca="false">L34-L35-L36-L37</f>
        <v>0</v>
      </c>
      <c r="M49" s="55" t="n">
        <f aca="false">M34-M35-M36-M37</f>
        <v>0</v>
      </c>
      <c r="N49" s="55" t="n">
        <f aca="false">N34-N35-N36-N37</f>
        <v>0</v>
      </c>
      <c r="O49" s="55" t="n">
        <f aca="false">O34-O35-O36-O37</f>
        <v>0</v>
      </c>
      <c r="P49" s="55" t="n">
        <f aca="false">P34-P35-P36-P37</f>
        <v>0</v>
      </c>
      <c r="Q49" s="55" t="n">
        <f aca="false">Q34-Q35-Q36-Q37</f>
        <v>0</v>
      </c>
      <c r="R49" s="55" t="n">
        <f aca="false">R34-R35-R36-R37</f>
        <v>0</v>
      </c>
      <c r="S49" s="55" t="n">
        <f aca="false">S34-S35-S36-S37</f>
        <v>0</v>
      </c>
      <c r="T49" s="55" t="n">
        <f aca="false">T34-T35-T36-T37</f>
        <v>0</v>
      </c>
      <c r="U49" s="55" t="n">
        <f aca="false">U34-U35-U36-U37</f>
        <v>910097000000</v>
      </c>
      <c r="V49" s="55" t="n">
        <f aca="false">V34-V35-V36-V37</f>
        <v>0</v>
      </c>
      <c r="W49" s="55" t="n">
        <f aca="false">W34-W35-W36-W37</f>
        <v>1046037000000</v>
      </c>
      <c r="X49" s="55" t="n">
        <f aca="false">X34-X35-X36-X37</f>
        <v>-1123209000000</v>
      </c>
      <c r="Y49" s="55" t="n">
        <f aca="false">Y34-Y35-Y36-Y37</f>
        <v>0</v>
      </c>
    </row>
    <row r="50" customFormat="false" ht="15" hidden="false" customHeight="false" outlineLevel="0" collapsed="false">
      <c r="B50" s="49"/>
      <c r="C50" s="49"/>
      <c r="X50" s="4"/>
      <c r="Y50" s="4"/>
    </row>
    <row r="51" customFormat="false" ht="15.75" hidden="false" customHeight="false" outlineLevel="0" collapsed="false">
      <c r="B51" s="49"/>
      <c r="C51" s="49"/>
      <c r="X51" s="4"/>
      <c r="Y51" s="4"/>
    </row>
    <row r="52" customFormat="false" ht="15.75" hidden="false" customHeight="false" outlineLevel="0" collapsed="false">
      <c r="B52" s="0" t="s">
        <v>679</v>
      </c>
      <c r="C52" s="49"/>
      <c r="D52" s="391" t="n">
        <v>208531000000000</v>
      </c>
      <c r="E52" s="392" t="n">
        <v>225851000000000</v>
      </c>
      <c r="F52" s="392" t="n">
        <v>245323000000000</v>
      </c>
      <c r="G52" s="392" t="n">
        <v>272345000000000</v>
      </c>
      <c r="H52" s="392" t="n">
        <v>307762000000000</v>
      </c>
      <c r="I52" s="392" t="n">
        <v>340156000000000</v>
      </c>
      <c r="J52" s="95" t="n">
        <v>383898000000000</v>
      </c>
      <c r="K52" s="95" t="n">
        <v>431072000000000</v>
      </c>
      <c r="L52" s="392" t="n">
        <v>480087000000000</v>
      </c>
      <c r="M52" s="392" t="n">
        <v>504647000000000</v>
      </c>
      <c r="N52" s="392" t="n">
        <v>544924000000000</v>
      </c>
      <c r="O52" s="392" t="n">
        <v>621615000000000</v>
      </c>
      <c r="P52" s="392" t="n">
        <v>664473000000000</v>
      </c>
      <c r="Q52" s="312" t="n">
        <v>710497000000000</v>
      </c>
      <c r="R52" s="312" t="n">
        <v>757506000000000</v>
      </c>
      <c r="S52" s="312" t="n">
        <v>800849000000000</v>
      </c>
      <c r="T52" s="312" t="n">
        <v>852899000000000</v>
      </c>
      <c r="U52" s="312" t="n">
        <v>910097000000000</v>
      </c>
      <c r="V52" s="312" t="n">
        <v>974164000000000</v>
      </c>
      <c r="W52" s="312" t="n">
        <v>1046037000000000</v>
      </c>
      <c r="X52" s="312" t="n">
        <v>1123209000000000</v>
      </c>
      <c r="Y52" s="312" t="n">
        <v>1200272000000000</v>
      </c>
    </row>
    <row r="53" customFormat="false" ht="15" hidden="false" customHeight="false" outlineLevel="0" collapsed="false">
      <c r="B53" s="0" t="s">
        <v>141</v>
      </c>
      <c r="D53" s="313" t="n">
        <f aca="false">(D6/D52)*100</f>
        <v>28</v>
      </c>
      <c r="E53" s="313" t="n">
        <f aca="false">(E6/E52)*100</f>
        <v>29.5</v>
      </c>
      <c r="F53" s="313" t="n">
        <f aca="false">(F6/F52)*100</f>
        <v>29.4</v>
      </c>
      <c r="G53" s="313" t="n">
        <f aca="false">(G6/G52)*100</f>
        <v>30</v>
      </c>
      <c r="H53" s="313" t="n">
        <f aca="false">(H6/H52)*100</f>
        <v>30.2</v>
      </c>
      <c r="I53" s="313" t="n">
        <f aca="false">(I6/I52)*100</f>
        <v>26.1</v>
      </c>
      <c r="J53" s="313" t="n">
        <f aca="false">(J6/J52)*100</f>
        <v>27.2845912195427</v>
      </c>
      <c r="K53" s="313" t="n">
        <f aca="false">(K6/K52)*100</f>
        <v>27.1880335535595</v>
      </c>
      <c r="L53" s="313" t="n">
        <f aca="false">(L6/L52)*100</f>
        <v>26.3007121625872</v>
      </c>
      <c r="M53" s="313" t="n">
        <f aca="false">(M6/M52)*100</f>
        <v>26.6975133112849</v>
      </c>
      <c r="N53" s="313" t="n">
        <f aca="false">(N6/N52)*100</f>
        <v>26.0953821083307</v>
      </c>
      <c r="O53" s="313" t="n">
        <f aca="false">(O6/O52)*100</f>
        <v>26.6563709048205</v>
      </c>
      <c r="P53" s="313" t="n">
        <f aca="false">(P6/P52)*100</f>
        <v>28.3833955631004</v>
      </c>
      <c r="Q53" s="313" t="n">
        <f aca="false">(Q6/Q52)*100</f>
        <v>28.1</v>
      </c>
      <c r="R53" s="313" t="n">
        <f aca="false">(R6/R52)*100</f>
        <v>27.7</v>
      </c>
      <c r="S53" s="313" t="n">
        <f aca="false">(S6/S52)*100</f>
        <v>26.7</v>
      </c>
      <c r="T53" s="313" t="n">
        <f aca="false">(T6/T52)*100</f>
        <v>25.4</v>
      </c>
      <c r="U53" s="313" t="n">
        <f aca="false">(U6/U52)*100</f>
        <v>25.4</v>
      </c>
      <c r="V53" s="313" t="n">
        <f aca="false">(V6/V52)*100</f>
        <v>25.5</v>
      </c>
      <c r="W53" s="313" t="n">
        <f aca="false">(W6/W52)*100</f>
        <v>25.4</v>
      </c>
      <c r="X53" s="313" t="n">
        <f aca="false">(X6/X52)*100</f>
        <v>25.3</v>
      </c>
      <c r="Y53" s="313" t="n">
        <f aca="false">(Y6/Y52)*100</f>
        <v>25.3</v>
      </c>
    </row>
    <row r="54" customFormat="false" ht="15" hidden="false" customHeight="false" outlineLevel="0" collapsed="false">
      <c r="B54" s="0" t="s">
        <v>140</v>
      </c>
      <c r="D54" s="313" t="n">
        <f aca="false">(D14/D52)*100</f>
        <v>31.5</v>
      </c>
      <c r="E54" s="313" t="n">
        <f aca="false">(E14/E52)*100</f>
        <v>33.3</v>
      </c>
      <c r="F54" s="313" t="n">
        <f aca="false">(F14/F52)*100</f>
        <v>33.6</v>
      </c>
      <c r="G54" s="313" t="n">
        <f aca="false">(G14/G52)*100</f>
        <v>32.6</v>
      </c>
      <c r="H54" s="313" t="n">
        <f aca="false">(H14/H52)*100</f>
        <v>31.5</v>
      </c>
      <c r="I54" s="313" t="n">
        <f aca="false">(I14/I52)*100</f>
        <v>26.2</v>
      </c>
      <c r="J54" s="313" t="n">
        <f aca="false">(J14/J52)*100</f>
        <v>28.125700055744</v>
      </c>
      <c r="K54" s="313" t="n">
        <f aca="false">(K14/K52)*100</f>
        <v>28.2087447108604</v>
      </c>
      <c r="L54" s="313" t="n">
        <f aca="false">(L14/L52)*100</f>
        <v>26.2007094547447</v>
      </c>
      <c r="M54" s="313" t="n">
        <f aca="false">(M14/M52)*100</f>
        <v>29.297271161822</v>
      </c>
      <c r="N54" s="313" t="n">
        <f aca="false">(N14/N52)*100</f>
        <v>29.1967320213461</v>
      </c>
      <c r="O54" s="313" t="n">
        <f aca="false">(O14/O52)*100</f>
        <v>28.4742163557829</v>
      </c>
      <c r="P54" s="313" t="n">
        <f aca="false">(P14/P52)*100</f>
        <v>27.9319099496895</v>
      </c>
      <c r="Q54" s="313" t="n">
        <f aca="false">(Q14/Q52)*100</f>
        <v>29.1</v>
      </c>
      <c r="R54" s="313" t="n">
        <f aca="false">(R14/R52)*100</f>
        <v>29.4</v>
      </c>
      <c r="S54" s="313" t="n">
        <f aca="false">(S14/S52)*100</f>
        <v>29.6</v>
      </c>
      <c r="T54" s="313" t="n">
        <f aca="false">(T14/T52)*100</f>
        <v>28.7</v>
      </c>
      <c r="U54" s="313" t="n">
        <f aca="false">(U14/U52)*100</f>
        <v>28.2</v>
      </c>
      <c r="V54" s="313" t="n">
        <f aca="false">(V14/V52)*100</f>
        <v>27.8</v>
      </c>
      <c r="W54" s="313" t="n">
        <f aca="false">(W14/W52)*100</f>
        <v>27.2</v>
      </c>
      <c r="X54" s="313" t="n">
        <f aca="false">(X14/X52)*100</f>
        <v>26.9</v>
      </c>
      <c r="Y54" s="313" t="n">
        <f aca="false">(Y14/Y52)*100</f>
        <v>26.6</v>
      </c>
    </row>
    <row r="55" customFormat="false" ht="15" hidden="false" customHeight="false" outlineLevel="0" collapsed="false">
      <c r="B55" s="374" t="s">
        <v>1650</v>
      </c>
      <c r="D55" s="0" t="n">
        <f aca="false">IF(D27&lt;0,(D27/D14)*100)</f>
        <v>0</v>
      </c>
      <c r="E55" s="0" t="n">
        <f aca="false">IF(E27&lt;0,(E27/E14)*100)</f>
        <v>0</v>
      </c>
      <c r="F55" s="0" t="n">
        <f aca="false">IF(F27&lt;0,(F27/F14)*100)</f>
        <v>0</v>
      </c>
      <c r="G55" s="0" t="n">
        <f aca="false">IF(G27&lt;0,(G27/G14)*100)</f>
        <v>0</v>
      </c>
      <c r="H55" s="0" t="n">
        <f aca="false">IF(H27&lt;0,(H27/H14)*100)</f>
        <v>0</v>
      </c>
      <c r="I55" s="0" t="n">
        <f aca="false">IF(I27&lt;0,(I27/I14)*100)</f>
        <v>0</v>
      </c>
      <c r="J55" s="0" t="n">
        <f aca="false">IF(J27&lt;0,(J27/J14)*100)</f>
        <v>0</v>
      </c>
      <c r="K55" s="0" t="n">
        <f aca="false">IF(K27&lt;0,(K27/K14)*100)</f>
        <v>0</v>
      </c>
      <c r="L55" s="0" t="n">
        <f aca="false">IF(L27&lt;0,(L27/L14)*100)</f>
        <v>0</v>
      </c>
      <c r="M55" s="0" t="n">
        <f aca="false">IF(M27&lt;0,(M27/M14)*100)</f>
        <v>0</v>
      </c>
      <c r="N55" s="0" t="n">
        <f aca="false">IF(N27&lt;0,(N27/N14)*100)</f>
        <v>0</v>
      </c>
      <c r="O55" s="0" t="n">
        <f aca="false">IF(O27&lt;0,(O27/O14)*100)</f>
        <v>0</v>
      </c>
      <c r="P55" s="0" t="n">
        <f aca="false">IF(P27&lt;0,(P27/P14)*100)</f>
        <v>0</v>
      </c>
      <c r="Q55" s="0" t="n">
        <f aca="false">IF(Q27&lt;0,(Q27/Q14)*100)</f>
        <v>0</v>
      </c>
      <c r="R55" s="0" t="n">
        <f aca="false">IF(R27&lt;0,(R27/R14)*100)</f>
        <v>0</v>
      </c>
      <c r="S55" s="0" t="n">
        <f aca="false">IF(S27&lt;0,(S27/S14)*100)</f>
        <v>0</v>
      </c>
      <c r="T55" s="0" t="n">
        <f aca="false">IF(T27&lt;0,(T27/T14)*100)</f>
        <v>0</v>
      </c>
      <c r="U55" s="0" t="n">
        <f aca="false">IF(U27&lt;0,(U27/U14)*100)</f>
        <v>0</v>
      </c>
      <c r="V55" s="0" t="n">
        <f aca="false">IF(V27&lt;0,(V27/V14)*100)</f>
        <v>0</v>
      </c>
      <c r="W55" s="0" t="n">
        <f aca="false">IF(W27&lt;0,(W27/W14)*100)</f>
        <v>0</v>
      </c>
      <c r="X55" s="0" t="n">
        <f aca="false">IF(X27&lt;0,(X27/X14)*100)</f>
        <v>0</v>
      </c>
      <c r="Y55" s="0" t="n">
        <f aca="false">IF(Y27&lt;0,(Y27/Y14)*100)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7.xml><?xml version="1.0" encoding="utf-8"?>
<worksheet xmlns="http://schemas.openxmlformats.org/spreadsheetml/2006/main" xmlns:r="http://schemas.openxmlformats.org/officeDocument/2006/relationships">
  <sheetPr filterMode="false">
    <pageSetUpPr fitToPage="false"/>
  </sheetPr>
  <dimension ref="A1:AX9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38.3367346938776"/>
    <col collapsed="false" hidden="false" max="2" min="2" style="0" width="51.8367346938776"/>
    <col collapsed="false" hidden="false" max="3" min="3" style="0" width="29.1581632653061"/>
    <col collapsed="false" hidden="false" max="4" min="4" style="0" width="16.7397959183673"/>
    <col collapsed="false" hidden="false" max="16" min="5" style="0" width="19.7091836734694"/>
    <col collapsed="false" hidden="false" max="18" min="17" style="0" width="20.7908163265306"/>
    <col collapsed="false" hidden="false" max="19" min="19" style="0" width="20.5204081632653"/>
    <col collapsed="false" hidden="false" max="22" min="20" style="0" width="19.7091836734694"/>
    <col collapsed="false" hidden="false" max="1025" min="23" style="0" width="8.50510204081633"/>
  </cols>
  <sheetData>
    <row r="1" customFormat="false" ht="15" hidden="false" customHeight="false" outlineLevel="0" collapsed="false">
      <c r="A1" s="1" t="s">
        <v>1651</v>
      </c>
      <c r="B1" s="2" t="s">
        <v>1652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1653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5" t="s">
        <v>1272</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 hidden="false" customHeight="false" outlineLevel="0" collapsed="false">
      <c r="A6" s="323" t="s">
        <v>32</v>
      </c>
      <c r="B6" s="323" t="s">
        <v>33</v>
      </c>
      <c r="C6" s="13" t="s">
        <v>34</v>
      </c>
      <c r="D6" s="393" t="n">
        <v>15556000000</v>
      </c>
      <c r="E6" s="394" t="n">
        <v>22235000000</v>
      </c>
      <c r="F6" s="394" t="n">
        <v>26929000000</v>
      </c>
      <c r="G6" s="394" t="n">
        <v>25482000000</v>
      </c>
      <c r="H6" s="394" t="n">
        <v>26434000000</v>
      </c>
      <c r="I6" s="394" t="n">
        <v>30509000000</v>
      </c>
      <c r="J6" s="394" t="n">
        <v>29534000000</v>
      </c>
      <c r="K6" s="394" t="n">
        <v>33945000000</v>
      </c>
      <c r="L6" s="394" t="n">
        <v>41853000000</v>
      </c>
      <c r="M6" s="394" t="n">
        <v>44776000000</v>
      </c>
      <c r="N6" s="394" t="n">
        <v>58869000000</v>
      </c>
      <c r="O6" s="394" t="n">
        <v>50907000000</v>
      </c>
      <c r="P6" s="394" t="n">
        <v>65962000000</v>
      </c>
      <c r="Q6" s="394" t="n">
        <v>106461000000</v>
      </c>
      <c r="R6" s="394" t="n">
        <v>63004000000</v>
      </c>
      <c r="S6" s="395" t="n">
        <v>67037000000</v>
      </c>
      <c r="T6" s="394" t="n">
        <v>72488000000</v>
      </c>
      <c r="U6" s="394" t="n">
        <v>78288000000</v>
      </c>
      <c r="V6" s="394" t="n">
        <v>84580000000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18" t="s">
        <v>35</v>
      </c>
      <c r="B7" s="107" t="s">
        <v>734</v>
      </c>
      <c r="C7" s="20" t="s">
        <v>37</v>
      </c>
      <c r="D7" s="396" t="n">
        <v>11017000000</v>
      </c>
      <c r="E7" s="397" t="n">
        <v>16904000000</v>
      </c>
      <c r="F7" s="397" t="n">
        <v>21521000000</v>
      </c>
      <c r="G7" s="397" t="n">
        <v>22335000000</v>
      </c>
      <c r="H7" s="397" t="n">
        <v>22445000000</v>
      </c>
      <c r="I7" s="397" t="n">
        <v>23972000000</v>
      </c>
      <c r="J7" s="397" t="n">
        <v>21555000000</v>
      </c>
      <c r="K7" s="397" t="n">
        <v>21160000000</v>
      </c>
      <c r="L7" s="397" t="n">
        <v>23266000000</v>
      </c>
      <c r="M7" s="397" t="n">
        <v>26401000000</v>
      </c>
      <c r="N7" s="397" t="n">
        <v>28875000000</v>
      </c>
      <c r="O7" s="397" t="n">
        <v>34793000000</v>
      </c>
      <c r="P7" s="397" t="n">
        <v>44137000000</v>
      </c>
      <c r="Q7" s="397" t="n">
        <v>36926000000</v>
      </c>
      <c r="R7" s="397" t="n">
        <v>39211000000</v>
      </c>
      <c r="S7" s="155" t="n">
        <v>42696000000</v>
      </c>
      <c r="T7" s="397" t="n">
        <v>46379000000</v>
      </c>
      <c r="U7" s="397" t="n">
        <v>50253000000</v>
      </c>
      <c r="V7" s="397" t="n">
        <v>54444000000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26" t="s">
        <v>38</v>
      </c>
      <c r="B8" s="107" t="s">
        <v>1654</v>
      </c>
      <c r="C8" s="20" t="s">
        <v>40</v>
      </c>
      <c r="D8" s="396" t="n">
        <v>9723000000</v>
      </c>
      <c r="E8" s="397" t="n">
        <v>14475000000</v>
      </c>
      <c r="F8" s="397" t="n">
        <v>18038000000</v>
      </c>
      <c r="G8" s="397" t="n">
        <v>19622000000</v>
      </c>
      <c r="H8" s="397" t="n">
        <v>19407000000</v>
      </c>
      <c r="I8" s="397" t="n">
        <v>17797000000</v>
      </c>
      <c r="J8" s="397" t="n">
        <v>17260000000</v>
      </c>
      <c r="K8" s="397" t="n">
        <v>16678000000</v>
      </c>
      <c r="L8" s="397" t="n">
        <v>18176000000</v>
      </c>
      <c r="M8" s="397" t="n">
        <v>20515000000</v>
      </c>
      <c r="N8" s="397" t="n">
        <v>22449000000</v>
      </c>
      <c r="O8" s="397" t="n">
        <v>23520000000</v>
      </c>
      <c r="P8" s="397" t="n">
        <v>26849000000</v>
      </c>
      <c r="Q8" s="397" t="n">
        <v>29407000000</v>
      </c>
      <c r="R8" s="397" t="n">
        <v>34144000000</v>
      </c>
      <c r="S8" s="155" t="n">
        <v>37385000000</v>
      </c>
      <c r="T8" s="397" t="n">
        <v>40855000000</v>
      </c>
      <c r="U8" s="397" t="n">
        <v>44168000000</v>
      </c>
      <c r="V8" s="397" t="n">
        <v>47813000000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27" t="s">
        <v>828</v>
      </c>
      <c r="B9" s="134" t="s">
        <v>1655</v>
      </c>
      <c r="C9" s="0" t="s">
        <v>43</v>
      </c>
      <c r="D9" s="398"/>
      <c r="E9" s="399"/>
      <c r="F9" s="399"/>
      <c r="G9" s="399"/>
      <c r="H9" s="399"/>
      <c r="I9" s="399"/>
      <c r="J9" s="399"/>
      <c r="K9" s="397" t="n">
        <v>10706000000</v>
      </c>
      <c r="L9" s="397" t="n">
        <v>9006000000</v>
      </c>
      <c r="M9" s="397" t="n">
        <v>10867000000</v>
      </c>
      <c r="N9" s="397" t="n">
        <v>11514000000</v>
      </c>
      <c r="O9" s="397" t="n">
        <v>12412000000</v>
      </c>
      <c r="P9" s="397" t="n">
        <v>17600000000</v>
      </c>
      <c r="Q9" s="397" t="n">
        <v>22841000000</v>
      </c>
      <c r="R9" s="397" t="n">
        <v>26120000000</v>
      </c>
      <c r="S9" s="155" t="n">
        <v>28463000000</v>
      </c>
      <c r="T9" s="397" t="n">
        <v>31346000000</v>
      </c>
      <c r="U9" s="397" t="n">
        <v>33866000000</v>
      </c>
      <c r="V9" s="397" t="n">
        <v>37060000000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18" t="s">
        <v>44</v>
      </c>
      <c r="B10" s="134" t="s">
        <v>1656</v>
      </c>
      <c r="C10" s="0" t="s">
        <v>43</v>
      </c>
      <c r="D10" s="398"/>
      <c r="E10" s="399"/>
      <c r="F10" s="399"/>
      <c r="G10" s="399"/>
      <c r="H10" s="399"/>
      <c r="I10" s="399"/>
      <c r="J10" s="399"/>
      <c r="K10" s="397" t="n">
        <v>5972000000</v>
      </c>
      <c r="L10" s="397" t="n">
        <v>9169000000</v>
      </c>
      <c r="M10" s="397" t="n">
        <v>9648000000</v>
      </c>
      <c r="N10" s="397" t="n">
        <v>10935000000</v>
      </c>
      <c r="O10" s="397" t="n">
        <v>11108000000</v>
      </c>
      <c r="P10" s="397" t="n">
        <v>9250000000</v>
      </c>
      <c r="Q10" s="397" t="n">
        <v>6567000000</v>
      </c>
      <c r="R10" s="397" t="n">
        <v>8024000000</v>
      </c>
      <c r="S10" s="155" t="n">
        <v>8921000000</v>
      </c>
      <c r="T10" s="397" t="n">
        <v>9510000000</v>
      </c>
      <c r="U10" s="397" t="n">
        <v>10303000000</v>
      </c>
      <c r="V10" s="397" t="n">
        <v>10753000000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26" t="s">
        <v>50</v>
      </c>
      <c r="B11" s="107" t="s">
        <v>1657</v>
      </c>
      <c r="C11" s="20" t="s">
        <v>40</v>
      </c>
      <c r="D11" s="396" t="n">
        <v>1294000000</v>
      </c>
      <c r="E11" s="397" t="n">
        <v>2429000000</v>
      </c>
      <c r="F11" s="397" t="n">
        <v>3483000000</v>
      </c>
      <c r="G11" s="397" t="n">
        <v>2713000000</v>
      </c>
      <c r="H11" s="397" t="n">
        <v>3038000000</v>
      </c>
      <c r="I11" s="397" t="n">
        <v>6175000000</v>
      </c>
      <c r="J11" s="397" t="n">
        <v>4295000000</v>
      </c>
      <c r="K11" s="397" t="n">
        <v>4482000000</v>
      </c>
      <c r="L11" s="397" t="n">
        <v>5091000000</v>
      </c>
      <c r="M11" s="397" t="n">
        <v>5887000000</v>
      </c>
      <c r="N11" s="397" t="n">
        <v>6426000000</v>
      </c>
      <c r="O11" s="397" t="n">
        <v>11273000000</v>
      </c>
      <c r="P11" s="397" t="n">
        <v>17287000000</v>
      </c>
      <c r="Q11" s="397" t="n">
        <v>7518000000</v>
      </c>
      <c r="R11" s="397" t="n">
        <v>5067000000</v>
      </c>
      <c r="S11" s="155" t="n">
        <v>5311000000</v>
      </c>
      <c r="T11" s="397" t="n">
        <v>5524000000</v>
      </c>
      <c r="U11" s="397" t="n">
        <v>6085000000</v>
      </c>
      <c r="V11" s="397" t="n">
        <v>6632000000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s="13" customFormat="true" ht="15" hidden="false" customHeight="false" outlineLevel="0" collapsed="false">
      <c r="A12" s="31" t="s">
        <v>52</v>
      </c>
      <c r="B12" s="31" t="s">
        <v>1242</v>
      </c>
      <c r="C12" s="33" t="s">
        <v>37</v>
      </c>
      <c r="D12" s="393" t="n">
        <v>4539000000</v>
      </c>
      <c r="E12" s="394" t="n">
        <v>5332000000</v>
      </c>
      <c r="F12" s="394" t="n">
        <v>5408000000</v>
      </c>
      <c r="G12" s="394" t="n">
        <v>3147000000</v>
      </c>
      <c r="H12" s="394" t="n">
        <v>3989000000</v>
      </c>
      <c r="I12" s="394" t="n">
        <v>6537000000</v>
      </c>
      <c r="J12" s="394" t="n">
        <v>7978000000</v>
      </c>
      <c r="K12" s="394" t="n">
        <v>12785000000</v>
      </c>
      <c r="L12" s="394" t="n">
        <v>18586000000</v>
      </c>
      <c r="M12" s="394" t="n">
        <v>18374000000</v>
      </c>
      <c r="N12" s="394" t="n">
        <v>29994000000</v>
      </c>
      <c r="O12" s="394" t="n">
        <v>16114000000</v>
      </c>
      <c r="P12" s="394" t="n">
        <v>21826000000</v>
      </c>
      <c r="Q12" s="394" t="n">
        <v>69535000000</v>
      </c>
      <c r="R12" s="394" t="n">
        <v>23793000000</v>
      </c>
      <c r="S12" s="395" t="n">
        <v>24342000000</v>
      </c>
      <c r="T12" s="394" t="n">
        <v>26109000000</v>
      </c>
      <c r="U12" s="394" t="n">
        <v>28035000000</v>
      </c>
      <c r="V12" s="394" t="n">
        <v>30135000000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26" t="s">
        <v>830</v>
      </c>
      <c r="B13" s="134" t="s">
        <v>1658</v>
      </c>
      <c r="C13" s="36" t="s">
        <v>56</v>
      </c>
      <c r="D13" s="396" t="n">
        <v>0</v>
      </c>
      <c r="E13" s="397" t="n">
        <v>1487000000</v>
      </c>
      <c r="F13" s="397" t="n">
        <v>1130000000</v>
      </c>
      <c r="G13" s="397" t="n">
        <v>0</v>
      </c>
      <c r="H13" s="400" t="n">
        <v>153000000</v>
      </c>
      <c r="I13" s="397" t="n">
        <v>669000000</v>
      </c>
      <c r="J13" s="397" t="n">
        <v>738000000</v>
      </c>
      <c r="K13" s="397" t="n">
        <v>2122000000</v>
      </c>
      <c r="L13" s="397" t="n">
        <v>2857000000</v>
      </c>
      <c r="M13" s="397" t="n">
        <v>7743000000</v>
      </c>
      <c r="N13" s="397" t="n">
        <v>18584000000</v>
      </c>
      <c r="O13" s="397" t="n">
        <v>53000000</v>
      </c>
      <c r="P13" s="397" t="n">
        <v>0</v>
      </c>
      <c r="Q13" s="397" t="n">
        <v>2396000000</v>
      </c>
      <c r="R13" s="397" t="n">
        <v>1109000000</v>
      </c>
      <c r="S13" s="155" t="n">
        <v>0</v>
      </c>
      <c r="T13" s="397" t="n">
        <v>0</v>
      </c>
      <c r="U13" s="397" t="n">
        <v>0</v>
      </c>
      <c r="V13" s="397" t="n">
        <v>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6" t="s">
        <v>528</v>
      </c>
      <c r="B14" s="134" t="s">
        <v>1659</v>
      </c>
      <c r="C14" s="36" t="s">
        <v>56</v>
      </c>
      <c r="D14" s="396" t="n">
        <v>4513000000</v>
      </c>
      <c r="E14" s="397" t="n">
        <v>3689000000</v>
      </c>
      <c r="F14" s="397" t="n">
        <v>3317000000</v>
      </c>
      <c r="G14" s="397" t="n">
        <v>3147000000</v>
      </c>
      <c r="H14" s="397" t="n">
        <v>3836000000</v>
      </c>
      <c r="I14" s="397" t="n">
        <v>5868000000</v>
      </c>
      <c r="J14" s="397" t="n">
        <v>7240000000</v>
      </c>
      <c r="K14" s="397" t="n">
        <v>9285000000</v>
      </c>
      <c r="L14" s="397" t="n">
        <v>15729000000</v>
      </c>
      <c r="M14" s="397" t="n">
        <v>10631000000</v>
      </c>
      <c r="N14" s="397" t="n">
        <v>10973000000</v>
      </c>
      <c r="O14" s="397" t="n">
        <v>15135000000</v>
      </c>
      <c r="P14" s="397" t="n">
        <v>19008000000</v>
      </c>
      <c r="Q14" s="397" t="n">
        <v>20655000000</v>
      </c>
      <c r="R14" s="397" t="n">
        <v>22684000000</v>
      </c>
      <c r="S14" s="155" t="n">
        <v>24342000000</v>
      </c>
      <c r="T14" s="397" t="n">
        <v>26109000000</v>
      </c>
      <c r="U14" s="397" t="n">
        <v>28035000000</v>
      </c>
      <c r="V14" s="397" t="n">
        <v>30135000000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7" t="s">
        <v>1660</v>
      </c>
      <c r="B15" s="134" t="s">
        <v>1661</v>
      </c>
      <c r="C15" s="36" t="s">
        <v>56</v>
      </c>
      <c r="D15" s="206" t="n">
        <v>0</v>
      </c>
      <c r="E15" s="400"/>
      <c r="F15" s="400"/>
      <c r="G15" s="400"/>
      <c r="H15" s="400"/>
      <c r="I15" s="400"/>
      <c r="J15" s="400"/>
      <c r="K15" s="399"/>
      <c r="L15" s="399"/>
      <c r="M15" s="399"/>
      <c r="N15" s="397" t="n">
        <v>437000000</v>
      </c>
      <c r="O15" s="397" t="n">
        <v>926000000</v>
      </c>
      <c r="P15" s="397" t="n">
        <v>2817000000</v>
      </c>
      <c r="Q15" s="397" t="n">
        <v>46483000000</v>
      </c>
      <c r="R15" s="397" t="n">
        <v>0</v>
      </c>
      <c r="S15" s="155" t="n">
        <v>0</v>
      </c>
      <c r="T15" s="397" t="n">
        <v>0</v>
      </c>
      <c r="U15" s="397" t="n">
        <v>0</v>
      </c>
      <c r="V15" s="397" t="n">
        <v>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26" t="s">
        <v>64</v>
      </c>
      <c r="B16" s="27" t="s">
        <v>1662</v>
      </c>
      <c r="C16" s="36" t="s">
        <v>56</v>
      </c>
      <c r="D16" s="396" t="n">
        <v>26000000</v>
      </c>
      <c r="E16" s="397" t="n">
        <v>156000000</v>
      </c>
      <c r="F16" s="397" t="n">
        <v>961000000</v>
      </c>
      <c r="G16" s="397" t="n">
        <v>0</v>
      </c>
      <c r="H16" s="400" t="n">
        <v>0</v>
      </c>
      <c r="I16" s="397" t="n">
        <v>0</v>
      </c>
      <c r="J16" s="397" t="n">
        <v>0</v>
      </c>
      <c r="K16" s="401" t="n">
        <f aca="false">K12-K13-K14</f>
        <v>1378000000</v>
      </c>
      <c r="L16" s="399"/>
      <c r="M16" s="399"/>
      <c r="N16" s="399"/>
      <c r="O16" s="399"/>
      <c r="P16" s="399"/>
      <c r="Q16" s="399"/>
      <c r="R16" s="399"/>
      <c r="S16" s="55" t="n">
        <v>0</v>
      </c>
      <c r="T16" s="399"/>
      <c r="U16" s="399"/>
      <c r="V16" s="399"/>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3" customFormat="true" ht="15.75" hidden="false" customHeight="false" outlineLevel="0" collapsed="false">
      <c r="A17" s="402"/>
      <c r="B17" s="13" t="s">
        <v>350</v>
      </c>
      <c r="D17" s="393" t="n">
        <v>17614000000</v>
      </c>
      <c r="E17" s="394" t="n">
        <v>26592000000</v>
      </c>
      <c r="F17" s="394" t="n">
        <v>31699000000</v>
      </c>
      <c r="G17" s="394" t="n">
        <v>30347000000</v>
      </c>
      <c r="H17" s="394" t="n">
        <v>28847000000</v>
      </c>
      <c r="I17" s="394" t="n">
        <v>30425000000</v>
      </c>
      <c r="J17" s="394" t="n">
        <v>33599000000</v>
      </c>
      <c r="K17" s="394" t="n">
        <v>37314000000</v>
      </c>
      <c r="L17" s="394" t="n">
        <v>46338000000</v>
      </c>
      <c r="M17" s="394" t="n">
        <v>43627000000</v>
      </c>
      <c r="N17" s="394" t="n">
        <v>44703000000</v>
      </c>
      <c r="O17" s="394" t="n">
        <v>47793000000</v>
      </c>
      <c r="P17" s="394" t="n">
        <v>57803000000</v>
      </c>
      <c r="Q17" s="394" t="n">
        <v>62019000000</v>
      </c>
      <c r="R17" s="394" t="n">
        <v>67380000000</v>
      </c>
      <c r="S17" s="395" t="n">
        <v>71849000000</v>
      </c>
      <c r="T17" s="394" t="n">
        <v>76798000000</v>
      </c>
      <c r="U17" s="394" t="n">
        <v>82329000000</v>
      </c>
      <c r="V17" s="394" t="n">
        <v>88280000000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75" hidden="false" customHeight="false" outlineLevel="0" collapsed="false">
      <c r="A18" s="402" t="s">
        <v>188</v>
      </c>
      <c r="B18" s="13" t="s">
        <v>350</v>
      </c>
      <c r="C18" s="32" t="s">
        <v>34</v>
      </c>
      <c r="D18" s="393" t="n">
        <f aca="false">D19+D35+D39</f>
        <v>17615000000</v>
      </c>
      <c r="E18" s="393" t="n">
        <f aca="false">E19+E35+E39</f>
        <v>26593000000</v>
      </c>
      <c r="F18" s="393" t="n">
        <f aca="false">F19+F35+F39</f>
        <v>31700000000</v>
      </c>
      <c r="G18" s="393" t="n">
        <f aca="false">G19+G35+G39</f>
        <v>30347000000</v>
      </c>
      <c r="H18" s="393" t="n">
        <f aca="false">H19+H35+H39</f>
        <v>28847000000</v>
      </c>
      <c r="I18" s="393" t="n">
        <f aca="false">I19+I35+I39</f>
        <v>30425000000</v>
      </c>
      <c r="J18" s="393" t="n">
        <f aca="false">J19+J35+J39</f>
        <v>33598000000</v>
      </c>
      <c r="K18" s="393" t="n">
        <f aca="false">K19+K35+K39</f>
        <v>37314000000</v>
      </c>
      <c r="L18" s="393" t="n">
        <f aca="false">L19+L35+L39</f>
        <v>46338000000</v>
      </c>
      <c r="M18" s="393" t="n">
        <f aca="false">M19+M35+M39</f>
        <v>43627000000</v>
      </c>
      <c r="N18" s="393" t="n">
        <f aca="false">N19+N35+N39</f>
        <v>44704000000</v>
      </c>
      <c r="O18" s="393" t="n">
        <f aca="false">O19+O35+O39</f>
        <v>47793000000</v>
      </c>
      <c r="P18" s="393" t="n">
        <f aca="false">P19+P35+P39</f>
        <v>57803000000</v>
      </c>
      <c r="Q18" s="393" t="n">
        <f aca="false">Q19+Q35+Q39</f>
        <v>62019000000</v>
      </c>
      <c r="R18" s="393" t="n">
        <f aca="false">R19+R35+R39</f>
        <v>67380000000</v>
      </c>
      <c r="S18" s="393" t="n">
        <f aca="false">S19+S35+S39</f>
        <v>71849000000</v>
      </c>
      <c r="T18" s="393" t="n">
        <f aca="false">T19+T35+T39</f>
        <v>76798000000</v>
      </c>
      <c r="U18" s="393" t="n">
        <f aca="false">U19+U35+U39</f>
        <v>82329000000</v>
      </c>
      <c r="V18" s="393" t="n">
        <f aca="false">V19+V35+V39</f>
        <v>88280000000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38" customFormat="true" ht="15" hidden="false" customHeight="false" outlineLevel="0" collapsed="false">
      <c r="A19" s="18" t="s">
        <v>70</v>
      </c>
      <c r="B19" s="403" t="s">
        <v>1403</v>
      </c>
      <c r="C19" s="20" t="s">
        <v>72</v>
      </c>
      <c r="D19" s="396" t="n">
        <f aca="false">D20</f>
        <v>13493000000</v>
      </c>
      <c r="E19" s="396" t="n">
        <f aca="false">E20</f>
        <v>21256000000</v>
      </c>
      <c r="F19" s="396" t="n">
        <f aca="false">F20</f>
        <v>24172000000</v>
      </c>
      <c r="G19" s="396" t="n">
        <f aca="false">G20</f>
        <v>22769000000</v>
      </c>
      <c r="H19" s="396" t="n">
        <f aca="false">H20</f>
        <v>22546000000</v>
      </c>
      <c r="I19" s="396" t="n">
        <f aca="false">I20</f>
        <v>23523000000</v>
      </c>
      <c r="J19" s="396" t="n">
        <f aca="false">J20</f>
        <v>25766000000</v>
      </c>
      <c r="K19" s="397" t="n">
        <f aca="false">K20</f>
        <v>27040000000</v>
      </c>
      <c r="L19" s="397" t="n">
        <f aca="false">L20</f>
        <v>29855000000</v>
      </c>
      <c r="M19" s="397" t="n">
        <f aca="false">M20</f>
        <v>34240000000</v>
      </c>
      <c r="N19" s="397" t="n">
        <f aca="false">N20</f>
        <v>33116000000</v>
      </c>
      <c r="O19" s="397" t="n">
        <f aca="false">O20</f>
        <v>35785000000</v>
      </c>
      <c r="P19" s="397" t="n">
        <f aca="false">P20</f>
        <v>41898000000</v>
      </c>
      <c r="Q19" s="397" t="n">
        <f aca="false">Q20</f>
        <v>39822000000</v>
      </c>
      <c r="R19" s="397" t="n">
        <f aca="false">R20</f>
        <v>41291000000</v>
      </c>
      <c r="S19" s="397" t="n">
        <f aca="false">S20</f>
        <v>43433000000</v>
      </c>
      <c r="T19" s="397" t="n">
        <f aca="false">T20</f>
        <v>45813000000</v>
      </c>
      <c r="U19" s="397" t="n">
        <f aca="false">U20</f>
        <v>48783000000</v>
      </c>
      <c r="V19" s="397" t="n">
        <f aca="false">V20</f>
        <v>52088000000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18"/>
      <c r="B20" s="107" t="s">
        <v>1403</v>
      </c>
      <c r="C20" s="20"/>
      <c r="D20" s="396" t="n">
        <v>13493000000</v>
      </c>
      <c r="E20" s="397" t="n">
        <v>21256000000</v>
      </c>
      <c r="F20" s="397" t="n">
        <v>24172000000</v>
      </c>
      <c r="G20" s="397" t="n">
        <v>22769000000</v>
      </c>
      <c r="H20" s="397" t="n">
        <v>22546000000</v>
      </c>
      <c r="I20" s="397" t="n">
        <v>23523000000</v>
      </c>
      <c r="J20" s="397" t="n">
        <v>25766000000</v>
      </c>
      <c r="K20" s="397" t="n">
        <v>27040000000</v>
      </c>
      <c r="L20" s="397" t="n">
        <v>29855000000</v>
      </c>
      <c r="M20" s="397" t="n">
        <v>34240000000</v>
      </c>
      <c r="N20" s="397" t="n">
        <v>33116000000</v>
      </c>
      <c r="O20" s="397" t="n">
        <v>35785000000</v>
      </c>
      <c r="P20" s="397" t="n">
        <v>41898000000</v>
      </c>
      <c r="Q20" s="397" t="n">
        <v>39822000000</v>
      </c>
      <c r="R20" s="397" t="n">
        <v>41291000000</v>
      </c>
      <c r="S20" s="155" t="n">
        <v>43433000000</v>
      </c>
      <c r="T20" s="397" t="n">
        <v>45813000000</v>
      </c>
      <c r="U20" s="397" t="n">
        <v>48783000000</v>
      </c>
      <c r="V20" s="397" t="n">
        <v>52088000000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B21" s="107" t="s">
        <v>1663</v>
      </c>
      <c r="C21" s="19"/>
      <c r="D21" s="396" t="n">
        <v>11106000000</v>
      </c>
      <c r="E21" s="397" t="n">
        <v>19015000000</v>
      </c>
      <c r="F21" s="397" t="n">
        <v>19949000000</v>
      </c>
      <c r="G21" s="397" t="n">
        <v>18831000000</v>
      </c>
      <c r="H21" s="397" t="n">
        <v>20658000000</v>
      </c>
      <c r="I21" s="397" t="n">
        <v>20911000000</v>
      </c>
      <c r="J21" s="397" t="n">
        <v>22165000000</v>
      </c>
      <c r="K21" s="397" t="n">
        <v>23596000000</v>
      </c>
      <c r="L21" s="397" t="n">
        <v>26490000000</v>
      </c>
      <c r="M21" s="397" t="n">
        <v>29806000000</v>
      </c>
      <c r="N21" s="397" t="n">
        <v>29631000000</v>
      </c>
      <c r="O21" s="397" t="n">
        <v>29959000000</v>
      </c>
      <c r="P21" s="397" t="n">
        <v>31604000000</v>
      </c>
      <c r="Q21" s="397" t="n">
        <v>32881000000</v>
      </c>
      <c r="R21" s="397" t="n">
        <v>33529000000</v>
      </c>
      <c r="S21" s="155" t="n">
        <v>34875000000</v>
      </c>
      <c r="T21" s="397" t="n">
        <v>36433000000</v>
      </c>
      <c r="U21" s="397" t="n">
        <v>38519000000</v>
      </c>
      <c r="V21" s="397" t="n">
        <v>40928000000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27" t="s">
        <v>75</v>
      </c>
      <c r="B22" s="134" t="s">
        <v>456</v>
      </c>
      <c r="C22" s="20" t="s">
        <v>77</v>
      </c>
      <c r="D22" s="396" t="n">
        <v>6093000000</v>
      </c>
      <c r="E22" s="397" t="n">
        <v>9615000000</v>
      </c>
      <c r="F22" s="397" t="n">
        <v>10703000000</v>
      </c>
      <c r="G22" s="397" t="n">
        <v>11493000000</v>
      </c>
      <c r="H22" s="397" t="n">
        <v>12631000000</v>
      </c>
      <c r="I22" s="397" t="n">
        <v>12872000000</v>
      </c>
      <c r="J22" s="397" t="n">
        <v>13205000000</v>
      </c>
      <c r="K22" s="397" t="n">
        <v>15052000000</v>
      </c>
      <c r="L22" s="397" t="n">
        <v>15690000000</v>
      </c>
      <c r="M22" s="397" t="n">
        <v>17034000000</v>
      </c>
      <c r="N22" s="397" t="n">
        <v>18500000000</v>
      </c>
      <c r="O22" s="397" t="n">
        <v>18409000000</v>
      </c>
      <c r="P22" s="397" t="n">
        <v>18278000000</v>
      </c>
      <c r="Q22" s="397" t="n">
        <v>18605000000</v>
      </c>
      <c r="R22" s="397" t="n">
        <v>19023000000</v>
      </c>
      <c r="S22" s="155" t="n">
        <v>19649000000</v>
      </c>
      <c r="T22" s="397" t="n">
        <v>20362000000</v>
      </c>
      <c r="U22" s="397" t="n">
        <v>21263000000</v>
      </c>
      <c r="V22" s="397" t="n">
        <v>22378000000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27" t="s">
        <v>79</v>
      </c>
      <c r="B23" s="134" t="s">
        <v>543</v>
      </c>
      <c r="C23" s="20" t="s">
        <v>77</v>
      </c>
      <c r="D23" s="396" t="n">
        <v>4169000000</v>
      </c>
      <c r="E23" s="397" t="n">
        <v>7714000000</v>
      </c>
      <c r="F23" s="397" t="n">
        <v>7909000000</v>
      </c>
      <c r="G23" s="397" t="n">
        <v>5297000000</v>
      </c>
      <c r="H23" s="397" t="n">
        <v>6038000000</v>
      </c>
      <c r="I23" s="397" t="n">
        <v>5160000000</v>
      </c>
      <c r="J23" s="397" t="n">
        <v>5568000000</v>
      </c>
      <c r="K23" s="397" t="n">
        <v>5327000000</v>
      </c>
      <c r="L23" s="397" t="n">
        <v>8122000000</v>
      </c>
      <c r="M23" s="397" t="n">
        <v>7447000000</v>
      </c>
      <c r="N23" s="397" t="n">
        <v>7553000000</v>
      </c>
      <c r="O23" s="397" t="n">
        <v>7662000000</v>
      </c>
      <c r="P23" s="397" t="n">
        <v>8932000000</v>
      </c>
      <c r="Q23" s="397" t="n">
        <v>9093000000</v>
      </c>
      <c r="R23" s="397" t="n">
        <v>9212000000</v>
      </c>
      <c r="S23" s="155" t="n">
        <v>9831000000</v>
      </c>
      <c r="T23" s="397" t="n">
        <v>10445000000</v>
      </c>
      <c r="U23" s="397" t="n">
        <v>11215000000</v>
      </c>
      <c r="V23" s="397" t="n">
        <v>12055000000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27" t="s">
        <v>1664</v>
      </c>
      <c r="B24" s="134" t="s">
        <v>1665</v>
      </c>
      <c r="C24" s="20" t="s">
        <v>77</v>
      </c>
      <c r="D24" s="396" t="n">
        <v>844000000</v>
      </c>
      <c r="E24" s="397" t="n">
        <v>1685000000</v>
      </c>
      <c r="F24" s="397" t="n">
        <v>1338000000</v>
      </c>
      <c r="G24" s="397" t="n">
        <v>2041000000</v>
      </c>
      <c r="H24" s="397" t="n">
        <v>1989000000</v>
      </c>
      <c r="I24" s="397" t="n">
        <v>2879000000</v>
      </c>
      <c r="J24" s="397" t="n">
        <v>3392000000</v>
      </c>
      <c r="K24" s="397" t="n">
        <v>3217000000</v>
      </c>
      <c r="L24" s="397" t="n">
        <v>2678000000</v>
      </c>
      <c r="M24" s="397" t="n">
        <v>5325000000</v>
      </c>
      <c r="N24" s="397" t="n">
        <v>3578000000</v>
      </c>
      <c r="O24" s="397" t="n">
        <v>3889000000</v>
      </c>
      <c r="P24" s="397" t="n">
        <v>4394000000</v>
      </c>
      <c r="Q24" s="397" t="n">
        <v>5183000000</v>
      </c>
      <c r="R24" s="397" t="n">
        <v>5294000000</v>
      </c>
      <c r="S24" s="155" t="n">
        <v>5395000000</v>
      </c>
      <c r="T24" s="397" t="n">
        <v>5626000000</v>
      </c>
      <c r="U24" s="397" t="n">
        <v>6041000000</v>
      </c>
      <c r="V24" s="397" t="n">
        <v>6494000000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27" t="s">
        <v>86</v>
      </c>
      <c r="B25" s="359" t="s">
        <v>1666</v>
      </c>
      <c r="C25" s="20" t="s">
        <v>77</v>
      </c>
      <c r="D25" s="396" t="n">
        <f aca="false">D26-D31</f>
        <v>890000000</v>
      </c>
      <c r="E25" s="396" t="n">
        <f aca="false">E26-E31</f>
        <v>1275000000</v>
      </c>
      <c r="F25" s="396" t="n">
        <f aca="false">F26-F31</f>
        <v>1265000000</v>
      </c>
      <c r="G25" s="396" t="n">
        <f aca="false">G26-G31</f>
        <v>1323000000</v>
      </c>
      <c r="H25" s="396" t="n">
        <f aca="false">H26-H31</f>
        <v>1187000000</v>
      </c>
      <c r="I25" s="396" t="n">
        <f aca="false">I26-I31</f>
        <v>1047000000</v>
      </c>
      <c r="J25" s="396" t="n">
        <f aca="false">J26-J31</f>
        <v>926000000</v>
      </c>
      <c r="K25" s="396" t="n">
        <f aca="false">K26</f>
        <v>820000000</v>
      </c>
      <c r="L25" s="396" t="n">
        <f aca="false">L26</f>
        <v>1273000000</v>
      </c>
      <c r="M25" s="396" t="n">
        <f aca="false">M26</f>
        <v>1069000000</v>
      </c>
      <c r="N25" s="396" t="n">
        <f aca="false">N26</f>
        <v>1036000000</v>
      </c>
      <c r="O25" s="396" t="n">
        <f aca="false">O26</f>
        <v>952000000</v>
      </c>
      <c r="P25" s="396" t="n">
        <f aca="false">P26</f>
        <v>977000000</v>
      </c>
      <c r="Q25" s="396" t="n">
        <f aca="false">Q26</f>
        <v>289000000</v>
      </c>
      <c r="R25" s="396" t="n">
        <f aca="false">R26</f>
        <v>456000000</v>
      </c>
      <c r="S25" s="396" t="n">
        <f aca="false">S26</f>
        <v>719000000</v>
      </c>
      <c r="T25" s="396" t="n">
        <f aca="false">T26</f>
        <v>971000000</v>
      </c>
      <c r="U25" s="396" t="n">
        <f aca="false">U26</f>
        <v>1235000000</v>
      </c>
      <c r="V25" s="396" t="n">
        <f aca="false">V26</f>
        <v>1455000000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27"/>
      <c r="B26" s="134" t="s">
        <v>1666</v>
      </c>
      <c r="C26" s="20"/>
      <c r="D26" s="396" t="n">
        <v>960000000</v>
      </c>
      <c r="E26" s="397" t="n">
        <v>1345000000</v>
      </c>
      <c r="F26" s="397" t="n">
        <v>1335000000</v>
      </c>
      <c r="G26" s="397" t="n">
        <v>1431000000</v>
      </c>
      <c r="H26" s="397" t="n">
        <v>1282000000</v>
      </c>
      <c r="I26" s="397" t="n">
        <v>1181000000</v>
      </c>
      <c r="J26" s="397" t="n">
        <v>1144000000</v>
      </c>
      <c r="K26" s="397" t="n">
        <v>820000000</v>
      </c>
      <c r="L26" s="397" t="n">
        <v>1273000000</v>
      </c>
      <c r="M26" s="397" t="n">
        <v>1069000000</v>
      </c>
      <c r="N26" s="397" t="n">
        <v>1036000000</v>
      </c>
      <c r="O26" s="397" t="n">
        <v>952000000</v>
      </c>
      <c r="P26" s="397" t="n">
        <v>977000000</v>
      </c>
      <c r="Q26" s="397" t="n">
        <v>289000000</v>
      </c>
      <c r="R26" s="397" t="n">
        <v>456000000</v>
      </c>
      <c r="S26" s="155" t="n">
        <v>719000000</v>
      </c>
      <c r="T26" s="397" t="n">
        <v>971000000</v>
      </c>
      <c r="U26" s="397" t="n">
        <v>1235000000</v>
      </c>
      <c r="V26" s="397" t="n">
        <v>1455000000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45" t="s">
        <v>548</v>
      </c>
      <c r="B27" s="106" t="s">
        <v>1667</v>
      </c>
      <c r="C27" s="19" t="s">
        <v>1406</v>
      </c>
      <c r="D27" s="396" t="n">
        <v>890000000</v>
      </c>
      <c r="E27" s="397" t="n">
        <v>1275000000</v>
      </c>
      <c r="F27" s="397" t="n">
        <v>1265000000</v>
      </c>
      <c r="G27" s="397" t="n">
        <v>1323000000</v>
      </c>
      <c r="H27" s="397" t="n">
        <v>1187000000</v>
      </c>
      <c r="I27" s="397" t="n">
        <v>1047000000</v>
      </c>
      <c r="J27" s="397" t="n">
        <v>926000000</v>
      </c>
      <c r="K27" s="397" t="n">
        <v>653000000</v>
      </c>
      <c r="L27" s="397" t="n">
        <v>888000000</v>
      </c>
      <c r="M27" s="397" t="n">
        <v>715000000</v>
      </c>
      <c r="N27" s="397" t="n">
        <v>831000000</v>
      </c>
      <c r="O27" s="397" t="n">
        <v>743000000</v>
      </c>
      <c r="P27" s="397" t="n">
        <v>780000000</v>
      </c>
      <c r="Q27" s="397" t="n">
        <v>89000000</v>
      </c>
      <c r="R27" s="397" t="n">
        <v>274000000</v>
      </c>
      <c r="S27" s="155" t="n">
        <v>522000000</v>
      </c>
      <c r="T27" s="397" t="n">
        <v>761000000</v>
      </c>
      <c r="U27" s="397" t="n">
        <v>1009000000</v>
      </c>
      <c r="V27" s="397" t="n">
        <v>1212000000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45" t="s">
        <v>1668</v>
      </c>
      <c r="B28" s="106" t="s">
        <v>1669</v>
      </c>
      <c r="C28" s="19" t="s">
        <v>1670</v>
      </c>
      <c r="D28" s="398"/>
      <c r="E28" s="399"/>
      <c r="F28" s="399"/>
      <c r="G28" s="399"/>
      <c r="H28" s="399"/>
      <c r="I28" s="399"/>
      <c r="J28" s="399"/>
      <c r="K28" s="399"/>
      <c r="L28" s="399"/>
      <c r="M28" s="399"/>
      <c r="N28" s="397" t="n">
        <v>686000000</v>
      </c>
      <c r="O28" s="397" t="n">
        <v>652000000</v>
      </c>
      <c r="P28" s="397" t="n">
        <v>631000000</v>
      </c>
      <c r="Q28" s="397"/>
      <c r="R28" s="397"/>
      <c r="S28" s="155"/>
      <c r="T28" s="397"/>
      <c r="U28" s="397"/>
      <c r="V28" s="397"/>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45" t="s">
        <v>1671</v>
      </c>
      <c r="B29" s="106" t="s">
        <v>1672</v>
      </c>
      <c r="C29" s="19" t="s">
        <v>1670</v>
      </c>
      <c r="D29" s="398"/>
      <c r="E29" s="399"/>
      <c r="F29" s="399"/>
      <c r="G29" s="399"/>
      <c r="H29" s="399"/>
      <c r="I29" s="399"/>
      <c r="J29" s="399"/>
      <c r="K29" s="399"/>
      <c r="L29" s="399"/>
      <c r="M29" s="399"/>
      <c r="N29" s="397" t="n">
        <v>145000000</v>
      </c>
      <c r="O29" s="397" t="n">
        <v>91000000</v>
      </c>
      <c r="P29" s="397" t="n">
        <v>148000000</v>
      </c>
      <c r="Q29" s="397"/>
      <c r="R29" s="397"/>
      <c r="S29" s="155"/>
      <c r="T29" s="397"/>
      <c r="U29" s="397"/>
      <c r="V29" s="397"/>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45" t="s">
        <v>494</v>
      </c>
      <c r="B30" s="106" t="s">
        <v>1673</v>
      </c>
      <c r="C30" s="19" t="s">
        <v>1406</v>
      </c>
      <c r="D30" s="398"/>
      <c r="E30" s="399"/>
      <c r="F30" s="399"/>
      <c r="G30" s="399"/>
      <c r="H30" s="399"/>
      <c r="I30" s="399"/>
      <c r="J30" s="399"/>
      <c r="K30" s="397" t="n">
        <v>168000000</v>
      </c>
      <c r="L30" s="397" t="n">
        <v>386000000</v>
      </c>
      <c r="M30" s="397" t="n">
        <v>355000000</v>
      </c>
      <c r="N30" s="397" t="n">
        <v>205000000</v>
      </c>
      <c r="O30" s="397" t="n">
        <v>209000000</v>
      </c>
      <c r="P30" s="397" t="n">
        <v>198000000</v>
      </c>
      <c r="Q30" s="397" t="n">
        <v>200000000</v>
      </c>
      <c r="R30" s="397" t="n">
        <v>183000000</v>
      </c>
      <c r="S30" s="155" t="n">
        <v>196000000</v>
      </c>
      <c r="T30" s="397" t="n">
        <v>211000000</v>
      </c>
      <c r="U30" s="397" t="n">
        <v>226000000</v>
      </c>
      <c r="V30" s="397" t="n">
        <v>243000000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27" t="s">
        <v>1674</v>
      </c>
      <c r="B31" s="134" t="s">
        <v>1675</v>
      </c>
      <c r="C31" s="20" t="s">
        <v>77</v>
      </c>
      <c r="D31" s="396" t="n">
        <v>70000000</v>
      </c>
      <c r="E31" s="397" t="n">
        <v>70000000</v>
      </c>
      <c r="F31" s="397" t="n">
        <v>70000000</v>
      </c>
      <c r="G31" s="397" t="n">
        <v>108000000</v>
      </c>
      <c r="H31" s="397" t="n">
        <v>95000000</v>
      </c>
      <c r="I31" s="397" t="n">
        <v>134000000</v>
      </c>
      <c r="J31" s="397" t="n">
        <v>218000000</v>
      </c>
      <c r="K31" s="397" t="n">
        <v>1390000000</v>
      </c>
      <c r="L31" s="397" t="n">
        <v>945000000</v>
      </c>
      <c r="M31" s="397" t="n">
        <v>1585000000</v>
      </c>
      <c r="N31" s="397" t="n">
        <v>677000000</v>
      </c>
      <c r="O31" s="397" t="n">
        <v>2636000000</v>
      </c>
      <c r="P31" s="397" t="n">
        <v>2860000000</v>
      </c>
      <c r="Q31" s="397" t="n">
        <v>1179000000</v>
      </c>
      <c r="R31" s="397" t="n">
        <v>1295000000</v>
      </c>
      <c r="S31" s="155" t="n">
        <v>1389000000</v>
      </c>
      <c r="T31" s="397" t="n">
        <v>1490000000</v>
      </c>
      <c r="U31" s="397" t="n">
        <v>1600000000</v>
      </c>
      <c r="V31" s="397" t="n">
        <v>1720000000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27" t="s">
        <v>1676</v>
      </c>
      <c r="B32" s="134" t="s">
        <v>1677</v>
      </c>
      <c r="C32" s="20" t="s">
        <v>77</v>
      </c>
      <c r="D32" s="206" t="n">
        <v>0</v>
      </c>
      <c r="E32" s="400"/>
      <c r="F32" s="400"/>
      <c r="G32" s="400"/>
      <c r="H32" s="400"/>
      <c r="I32" s="400"/>
      <c r="J32" s="400"/>
      <c r="K32" s="397" t="n">
        <v>1234000000</v>
      </c>
      <c r="L32" s="397" t="n">
        <v>1147000000</v>
      </c>
      <c r="M32" s="397" t="n">
        <v>1780000000</v>
      </c>
      <c r="N32" s="397" t="n">
        <v>1771000000</v>
      </c>
      <c r="O32" s="397" t="n">
        <v>2238000000</v>
      </c>
      <c r="P32" s="397" t="n">
        <v>6457000000</v>
      </c>
      <c r="Q32" s="397" t="n">
        <v>5473000000</v>
      </c>
      <c r="R32" s="397" t="n">
        <v>6011000000</v>
      </c>
      <c r="S32" s="155" t="n">
        <v>6450000000</v>
      </c>
      <c r="T32" s="397" t="n">
        <v>6918000000</v>
      </c>
      <c r="U32" s="397" t="n">
        <v>7429000000</v>
      </c>
      <c r="V32" s="397" t="n">
        <v>7985000000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27" t="s">
        <v>1338</v>
      </c>
      <c r="B33" s="27" t="s">
        <v>1339</v>
      </c>
      <c r="C33" s="20" t="s">
        <v>77</v>
      </c>
      <c r="D33" s="396" t="n">
        <v>1427000000</v>
      </c>
      <c r="E33" s="397" t="n">
        <v>896000000</v>
      </c>
      <c r="F33" s="397" t="n">
        <v>2887000000</v>
      </c>
      <c r="G33" s="397" t="n">
        <v>2507000000</v>
      </c>
      <c r="H33" s="397" t="n">
        <v>606000000</v>
      </c>
      <c r="I33" s="397" t="n">
        <v>647000000</v>
      </c>
      <c r="J33" s="397" t="n">
        <v>1433000000</v>
      </c>
      <c r="K33" s="397"/>
      <c r="L33" s="397"/>
      <c r="M33" s="397"/>
      <c r="N33" s="397"/>
      <c r="O33" s="397"/>
      <c r="P33" s="397"/>
      <c r="Q33" s="397"/>
      <c r="R33" s="397"/>
      <c r="S33" s="55" t="n">
        <v>0</v>
      </c>
      <c r="T33" s="397"/>
      <c r="U33" s="397"/>
      <c r="V33" s="397"/>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141" t="s">
        <v>794</v>
      </c>
      <c r="B34" s="141" t="s">
        <v>1678</v>
      </c>
      <c r="C34" s="20" t="s">
        <v>77</v>
      </c>
      <c r="D34" s="397" t="n">
        <f aca="false">D19-D22-D23-D24-D25-D31-D32-D33</f>
        <v>0</v>
      </c>
      <c r="E34" s="397" t="n">
        <f aca="false">E19-E22-E23-E24-E25-E31-E32-E33</f>
        <v>1000000</v>
      </c>
      <c r="F34" s="397" t="n">
        <f aca="false">F19-F22-F23-F24-F25-F31-F32-F33</f>
        <v>0</v>
      </c>
      <c r="G34" s="397" t="n">
        <f aca="false">G19-G22-G23-G24-G25-G31-G32-G33</f>
        <v>0</v>
      </c>
      <c r="H34" s="397" t="n">
        <f aca="false">H19-H22-H23-H24-H25-H31-H32-H33</f>
        <v>0</v>
      </c>
      <c r="I34" s="397" t="n">
        <f aca="false">I19-I22-I23-I24-I25-I31-I32-I33</f>
        <v>784000000</v>
      </c>
      <c r="J34" s="397" t="n">
        <f aca="false">J19-J22-J23-J24-J25-J31-J32-J33</f>
        <v>1024000000</v>
      </c>
      <c r="K34" s="397"/>
      <c r="L34" s="397"/>
      <c r="M34" s="397"/>
      <c r="N34" s="397"/>
      <c r="O34" s="397"/>
      <c r="P34" s="397"/>
      <c r="Q34" s="397"/>
      <c r="R34" s="397"/>
      <c r="S34" s="55"/>
      <c r="T34" s="397"/>
      <c r="U34" s="397"/>
      <c r="V34" s="397"/>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19" t="s">
        <v>227</v>
      </c>
      <c r="B35" s="107" t="s">
        <v>1469</v>
      </c>
      <c r="C35" s="20" t="s">
        <v>72</v>
      </c>
      <c r="D35" s="396" t="n">
        <v>4157000000</v>
      </c>
      <c r="E35" s="397" t="n">
        <v>5373000000</v>
      </c>
      <c r="F35" s="397" t="n">
        <v>7597000000</v>
      </c>
      <c r="G35" s="397" t="n">
        <v>7578000000</v>
      </c>
      <c r="H35" s="397" t="n">
        <v>6301000000</v>
      </c>
      <c r="I35" s="397" t="n">
        <v>6902000000</v>
      </c>
      <c r="J35" s="397" t="n">
        <v>7832000000</v>
      </c>
      <c r="K35" s="397" t="n">
        <v>10274000000</v>
      </c>
      <c r="L35" s="397" t="n">
        <v>16483000000</v>
      </c>
      <c r="M35" s="397" t="n">
        <v>8939000000</v>
      </c>
      <c r="N35" s="397" t="n">
        <v>11588000000</v>
      </c>
      <c r="O35" s="397" t="n">
        <v>11708000000</v>
      </c>
      <c r="P35" s="397" t="n">
        <v>15444000000</v>
      </c>
      <c r="Q35" s="397" t="n">
        <v>22197000000</v>
      </c>
      <c r="R35" s="397" t="n">
        <v>26089000000</v>
      </c>
      <c r="S35" s="155" t="n">
        <v>28416000000</v>
      </c>
      <c r="T35" s="397" t="n">
        <v>30985000000</v>
      </c>
      <c r="U35" s="397" t="n">
        <v>33546000000</v>
      </c>
      <c r="V35" s="397" t="n">
        <v>36192000000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6" t="s">
        <v>229</v>
      </c>
      <c r="B36" s="106" t="s">
        <v>1679</v>
      </c>
      <c r="C36" s="20" t="s">
        <v>91</v>
      </c>
      <c r="D36" s="396" t="n">
        <v>130000000</v>
      </c>
      <c r="E36" s="397" t="n">
        <v>584000000</v>
      </c>
      <c r="F36" s="397" t="n">
        <v>131000000</v>
      </c>
      <c r="G36" s="397" t="n">
        <v>2785000000</v>
      </c>
      <c r="H36" s="397" t="n">
        <v>2539000000</v>
      </c>
      <c r="I36" s="397" t="n">
        <v>1411000000</v>
      </c>
      <c r="J36" s="397" t="n">
        <v>1250000000</v>
      </c>
      <c r="K36" s="397" t="n">
        <v>1227000000</v>
      </c>
      <c r="L36" s="397" t="n">
        <v>1758000000</v>
      </c>
      <c r="M36" s="397" t="n">
        <v>1563000000</v>
      </c>
      <c r="N36" s="397" t="n">
        <v>2515000000</v>
      </c>
      <c r="O36" s="397" t="n">
        <v>1417000000</v>
      </c>
      <c r="P36" s="397" t="n">
        <v>5747000000</v>
      </c>
      <c r="Q36" s="397" t="n">
        <v>6928000000</v>
      </c>
      <c r="R36" s="397" t="n">
        <v>6293000000</v>
      </c>
      <c r="S36" s="155" t="n">
        <v>7417000000</v>
      </c>
      <c r="T36" s="397" t="n">
        <v>8699000000</v>
      </c>
      <c r="U36" s="397" t="n">
        <v>9852000000</v>
      </c>
      <c r="V36" s="397" t="n">
        <v>10959000000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26" t="s">
        <v>367</v>
      </c>
      <c r="B37" s="106" t="s">
        <v>1680</v>
      </c>
      <c r="C37" s="20" t="s">
        <v>91</v>
      </c>
      <c r="D37" s="396" t="n">
        <v>4027000000</v>
      </c>
      <c r="E37" s="397" t="n">
        <v>4789000000</v>
      </c>
      <c r="F37" s="397" t="n">
        <v>7466000000</v>
      </c>
      <c r="G37" s="397" t="n">
        <v>4793000000</v>
      </c>
      <c r="H37" s="397" t="n">
        <v>3762000000</v>
      </c>
      <c r="I37" s="397" t="n">
        <v>5491000000</v>
      </c>
      <c r="J37" s="397" t="n">
        <v>6182000000</v>
      </c>
      <c r="K37" s="397" t="n">
        <v>7669000000</v>
      </c>
      <c r="L37" s="397" t="n">
        <v>14725000000</v>
      </c>
      <c r="M37" s="397" t="n">
        <v>7326000000</v>
      </c>
      <c r="N37" s="397" t="n">
        <v>9073000000</v>
      </c>
      <c r="O37" s="397" t="n">
        <v>10291000000</v>
      </c>
      <c r="P37" s="397" t="n">
        <v>9696000000</v>
      </c>
      <c r="Q37" s="397" t="n">
        <v>14539000000</v>
      </c>
      <c r="R37" s="397" t="n">
        <v>19003000000</v>
      </c>
      <c r="S37" s="155" t="n">
        <v>20137000000</v>
      </c>
      <c r="T37" s="397" t="n">
        <v>21349000000</v>
      </c>
      <c r="U37" s="397" t="n">
        <v>22676000000</v>
      </c>
      <c r="V37" s="397" t="n">
        <v>24127000000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45" t="s">
        <v>1681</v>
      </c>
      <c r="B38" s="106" t="s">
        <v>1682</v>
      </c>
      <c r="C38" s="20" t="s">
        <v>91</v>
      </c>
      <c r="D38" s="396"/>
      <c r="E38" s="397"/>
      <c r="F38" s="397"/>
      <c r="G38" s="397"/>
      <c r="H38" s="400"/>
      <c r="I38" s="397" t="n">
        <v>0</v>
      </c>
      <c r="J38" s="397" t="n">
        <v>401000000</v>
      </c>
      <c r="K38" s="397" t="n">
        <v>1378000000</v>
      </c>
      <c r="L38" s="397" t="n">
        <v>0</v>
      </c>
      <c r="M38" s="397" t="n">
        <v>50000000</v>
      </c>
      <c r="N38" s="397" t="n">
        <v>0</v>
      </c>
      <c r="O38" s="397" t="n">
        <v>0</v>
      </c>
      <c r="P38" s="397" t="n">
        <v>0</v>
      </c>
      <c r="Q38" s="397" t="n">
        <v>730000000</v>
      </c>
      <c r="R38" s="397" t="n">
        <v>793000000</v>
      </c>
      <c r="S38" s="155" t="n">
        <v>862000000</v>
      </c>
      <c r="T38" s="397" t="n">
        <v>937000000</v>
      </c>
      <c r="U38" s="397" t="n">
        <v>1018000000</v>
      </c>
      <c r="V38" s="397" t="n">
        <v>1106000000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19" t="s">
        <v>575</v>
      </c>
      <c r="B39" s="107" t="s">
        <v>565</v>
      </c>
      <c r="C39" s="20" t="s">
        <v>72</v>
      </c>
      <c r="D39" s="396" t="n">
        <v>-35000000</v>
      </c>
      <c r="E39" s="397" t="n">
        <v>-36000000</v>
      </c>
      <c r="F39" s="397" t="n">
        <v>-69000000</v>
      </c>
      <c r="G39" s="397" t="n">
        <v>0</v>
      </c>
      <c r="H39" s="400" t="n">
        <v>0</v>
      </c>
      <c r="I39" s="397" t="n">
        <v>0</v>
      </c>
      <c r="J39" s="397" t="n">
        <v>0</v>
      </c>
      <c r="K39" s="399" t="n">
        <v>0</v>
      </c>
      <c r="L39" s="397" t="n">
        <v>0</v>
      </c>
      <c r="M39" s="397" t="n">
        <v>448000000</v>
      </c>
      <c r="N39" s="397" t="n">
        <v>0</v>
      </c>
      <c r="O39" s="397" t="n">
        <v>300000000</v>
      </c>
      <c r="P39" s="397" t="n">
        <v>461000000</v>
      </c>
      <c r="Q39" s="397" t="n">
        <v>0</v>
      </c>
      <c r="R39" s="397" t="n">
        <v>0</v>
      </c>
      <c r="S39" s="155" t="n">
        <v>0</v>
      </c>
      <c r="T39" s="397" t="n">
        <v>0</v>
      </c>
      <c r="U39" s="397" t="n">
        <v>0</v>
      </c>
      <c r="V39" s="397" t="n">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B40" s="107" t="s">
        <v>1683</v>
      </c>
      <c r="C40" s="19"/>
      <c r="D40" s="396" t="n">
        <v>-219000000</v>
      </c>
      <c r="E40" s="397" t="n">
        <v>-2695000000</v>
      </c>
      <c r="F40" s="397" t="n">
        <v>1441000000</v>
      </c>
      <c r="G40" s="397" t="n">
        <v>719000000</v>
      </c>
      <c r="H40" s="397" t="n">
        <v>-752000000</v>
      </c>
      <c r="I40" s="397" t="n">
        <v>1650000000</v>
      </c>
      <c r="J40" s="397" t="n">
        <v>-1859000000</v>
      </c>
      <c r="K40" s="397" t="n">
        <v>-3662000000</v>
      </c>
      <c r="L40" s="397" t="n">
        <v>-4981000000</v>
      </c>
      <c r="M40" s="397" t="n">
        <v>-4967000000</v>
      </c>
      <c r="N40" s="397" t="n">
        <v>-3271000000</v>
      </c>
      <c r="O40" s="397" t="n">
        <v>3417000000</v>
      </c>
      <c r="P40" s="397" t="n">
        <v>6785000000</v>
      </c>
      <c r="Q40" s="397" t="n">
        <v>-2883000000</v>
      </c>
      <c r="R40" s="397" t="n">
        <v>-611000000</v>
      </c>
      <c r="S40" s="155" t="n">
        <v>403000000</v>
      </c>
      <c r="T40" s="397" t="n">
        <v>1247000000</v>
      </c>
      <c r="U40" s="397" t="n">
        <v>1882000000</v>
      </c>
      <c r="V40" s="397" t="n">
        <v>2558000000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B41" s="107" t="s">
        <v>1237</v>
      </c>
      <c r="C41" s="19"/>
      <c r="D41" s="396" t="n">
        <v>-2058000000</v>
      </c>
      <c r="E41" s="397" t="n">
        <v>-4357000000</v>
      </c>
      <c r="F41" s="397" t="n">
        <v>-4771000000</v>
      </c>
      <c r="G41" s="397" t="n">
        <v>-4865000000</v>
      </c>
      <c r="H41" s="397" t="n">
        <v>-2413000000</v>
      </c>
      <c r="I41" s="397" t="n">
        <v>84000000</v>
      </c>
      <c r="J41" s="397" t="n">
        <v>-4065000000</v>
      </c>
      <c r="K41" s="397" t="n">
        <v>-3369000000</v>
      </c>
      <c r="L41" s="397" t="n">
        <v>-4485000000</v>
      </c>
      <c r="M41" s="397" t="n">
        <v>1148000000</v>
      </c>
      <c r="N41" s="397" t="n">
        <v>14165000000</v>
      </c>
      <c r="O41" s="397" t="n">
        <v>3114000000</v>
      </c>
      <c r="P41" s="397" t="n">
        <v>8159000000</v>
      </c>
      <c r="Q41" s="397" t="n">
        <v>44442000000</v>
      </c>
      <c r="R41" s="397" t="n">
        <v>-4376000000</v>
      </c>
      <c r="S41" s="155" t="n">
        <v>-4812000000</v>
      </c>
      <c r="T41" s="397" t="n">
        <v>-4309000000</v>
      </c>
      <c r="U41" s="397" t="n">
        <v>-4041000000</v>
      </c>
      <c r="V41" s="397" t="n">
        <v>-3701000000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07" t="s">
        <v>1157</v>
      </c>
      <c r="C42" s="19"/>
      <c r="D42" s="396" t="n">
        <v>-2058000000</v>
      </c>
      <c r="E42" s="397" t="n">
        <v>-5844000000</v>
      </c>
      <c r="F42" s="397" t="n">
        <v>-5901000000</v>
      </c>
      <c r="G42" s="397" t="n">
        <v>-4865000000</v>
      </c>
      <c r="H42" s="397" t="n">
        <v>-2566000000</v>
      </c>
      <c r="I42" s="397" t="n">
        <v>-585000000</v>
      </c>
      <c r="J42" s="397" t="n">
        <v>-4803000000</v>
      </c>
      <c r="K42" s="397" t="n">
        <v>-16153000000</v>
      </c>
      <c r="L42" s="397" t="n">
        <v>-23072000000</v>
      </c>
      <c r="M42" s="397" t="n">
        <v>-17226000000</v>
      </c>
      <c r="N42" s="397" t="n">
        <v>-15829000000</v>
      </c>
      <c r="O42" s="397" t="n">
        <v>-13000000000</v>
      </c>
      <c r="P42" s="397" t="n">
        <v>-13666000000</v>
      </c>
      <c r="Q42" s="397" t="n">
        <v>-25093000000</v>
      </c>
      <c r="R42" s="397" t="n">
        <v>-28170000000</v>
      </c>
      <c r="S42" s="155" t="n">
        <v>-29153000000</v>
      </c>
      <c r="T42" s="397" t="n">
        <v>-30419000000</v>
      </c>
      <c r="U42" s="397" t="n">
        <v>-32076000000</v>
      </c>
      <c r="V42" s="397" t="n">
        <v>-33836000000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07" t="s">
        <v>1684</v>
      </c>
      <c r="C43" s="19"/>
      <c r="D43" s="396" t="n">
        <v>1965000000</v>
      </c>
      <c r="E43" s="397" t="n">
        <v>1743000000</v>
      </c>
      <c r="F43" s="397" t="n">
        <v>969000000</v>
      </c>
      <c r="G43" s="397" t="n">
        <v>2226000000</v>
      </c>
      <c r="H43" s="397" t="n">
        <v>1862000000</v>
      </c>
      <c r="I43" s="397" t="n">
        <v>-272000000</v>
      </c>
      <c r="J43" s="397" t="n">
        <v>1436000000</v>
      </c>
      <c r="K43" s="397" t="n">
        <v>-2289000000</v>
      </c>
      <c r="L43" s="397" t="n">
        <v>309000000</v>
      </c>
      <c r="M43" s="397" t="n">
        <v>430000000</v>
      </c>
      <c r="N43" s="397" t="n">
        <v>-12430000000</v>
      </c>
      <c r="O43" s="397" t="n">
        <v>-7281000000</v>
      </c>
      <c r="P43" s="397" t="n">
        <v>-1544000000</v>
      </c>
      <c r="Q43" s="397" t="n">
        <v>-2119000000</v>
      </c>
      <c r="R43" s="397" t="n">
        <v>-2090000000</v>
      </c>
      <c r="S43" s="155" t="n">
        <v>-2103000000</v>
      </c>
      <c r="T43" s="397" t="n">
        <v>-2105000000</v>
      </c>
      <c r="U43" s="397" t="n">
        <v>-1905000000</v>
      </c>
      <c r="V43" s="397" t="n">
        <v>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07" t="s">
        <v>1685</v>
      </c>
      <c r="C44" s="19"/>
      <c r="D44" s="396" t="n">
        <v>551000000</v>
      </c>
      <c r="E44" s="397" t="n">
        <v>916000000</v>
      </c>
      <c r="F44" s="397" t="n">
        <v>882000000</v>
      </c>
      <c r="G44" s="397" t="n">
        <v>1001000000</v>
      </c>
      <c r="H44" s="397" t="n">
        <v>665000000</v>
      </c>
      <c r="I44" s="397" t="n">
        <v>542000000</v>
      </c>
      <c r="J44" s="397" t="n">
        <v>413000000</v>
      </c>
      <c r="K44" s="397" t="n">
        <v>-5317000000</v>
      </c>
      <c r="L44" s="397" t="n">
        <v>232000000</v>
      </c>
      <c r="M44" s="397" t="n">
        <v>-271000000</v>
      </c>
      <c r="N44" s="397" t="n">
        <v>-4007000000</v>
      </c>
      <c r="O44" s="397" t="n">
        <v>-1662000000</v>
      </c>
      <c r="P44" s="397" t="n">
        <v>-171000000</v>
      </c>
      <c r="Q44" s="397" t="n">
        <v>0</v>
      </c>
      <c r="R44" s="397" t="n">
        <v>0</v>
      </c>
      <c r="S44" s="155" t="n">
        <v>0</v>
      </c>
      <c r="T44" s="397" t="n">
        <v>0</v>
      </c>
      <c r="U44" s="397" t="n">
        <v>0</v>
      </c>
      <c r="V44" s="397" t="n">
        <v>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107" t="s">
        <v>1528</v>
      </c>
      <c r="C45" s="19"/>
      <c r="D45" s="396" t="n">
        <v>1413000000</v>
      </c>
      <c r="E45" s="397" t="n">
        <v>827000000</v>
      </c>
      <c r="F45" s="397" t="n">
        <v>87000000</v>
      </c>
      <c r="G45" s="397" t="n">
        <v>1225000000</v>
      </c>
      <c r="H45" s="397" t="n">
        <v>1197000000</v>
      </c>
      <c r="I45" s="397" t="n">
        <v>-814000000</v>
      </c>
      <c r="J45" s="397" t="n">
        <v>1023000000</v>
      </c>
      <c r="K45" s="397" t="n">
        <v>3029000000</v>
      </c>
      <c r="L45" s="397" t="n">
        <v>77000000</v>
      </c>
      <c r="M45" s="397" t="n">
        <v>702000000</v>
      </c>
      <c r="N45" s="397" t="n">
        <v>-8423000000</v>
      </c>
      <c r="O45" s="397" t="n">
        <v>-5619000000</v>
      </c>
      <c r="P45" s="397" t="n">
        <v>-1372000000</v>
      </c>
      <c r="Q45" s="397" t="n">
        <v>-2119000000</v>
      </c>
      <c r="R45" s="397" t="n">
        <v>-2090000000</v>
      </c>
      <c r="S45" s="155" t="n">
        <v>-2103000000</v>
      </c>
      <c r="T45" s="397" t="n">
        <v>-2105000000</v>
      </c>
      <c r="U45" s="397" t="n">
        <v>-1905000000</v>
      </c>
      <c r="V45" s="397" t="n">
        <v>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107" t="s">
        <v>1686</v>
      </c>
      <c r="C46" s="107"/>
      <c r="D46" s="206" t="n">
        <v>0</v>
      </c>
      <c r="E46" s="399"/>
      <c r="F46" s="399"/>
      <c r="G46" s="399"/>
      <c r="H46" s="399"/>
      <c r="I46" s="399"/>
      <c r="J46" s="399"/>
      <c r="K46" s="399"/>
      <c r="L46" s="399"/>
      <c r="M46" s="397" t="n">
        <v>-9391000000</v>
      </c>
      <c r="N46" s="397" t="n">
        <v>-13629000000</v>
      </c>
      <c r="O46" s="397" t="n">
        <v>-7985000000</v>
      </c>
      <c r="P46" s="397" t="n">
        <v>-1372000000</v>
      </c>
      <c r="Q46" s="397" t="n">
        <v>-2119000000</v>
      </c>
      <c r="R46" s="397" t="n">
        <v>-2090000000</v>
      </c>
      <c r="S46" s="155" t="n">
        <v>-2103000000</v>
      </c>
      <c r="T46" s="397" t="n">
        <v>-2105000000</v>
      </c>
      <c r="U46" s="397" t="n">
        <v>-1905000000</v>
      </c>
      <c r="V46" s="397" t="n">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107" t="s">
        <v>1687</v>
      </c>
      <c r="C47" s="107"/>
      <c r="D47" s="206" t="n">
        <v>0</v>
      </c>
      <c r="E47" s="399"/>
      <c r="F47" s="399"/>
      <c r="G47" s="399"/>
      <c r="H47" s="399"/>
      <c r="I47" s="399"/>
      <c r="J47" s="399"/>
      <c r="K47" s="399"/>
      <c r="L47" s="399"/>
      <c r="M47" s="397" t="n">
        <v>10093000000</v>
      </c>
      <c r="N47" s="397" t="n">
        <v>5206000000</v>
      </c>
      <c r="O47" s="397" t="n">
        <v>2366000000</v>
      </c>
      <c r="P47" s="397" t="n">
        <v>0</v>
      </c>
      <c r="Q47" s="397" t="n">
        <v>0</v>
      </c>
      <c r="R47" s="397" t="n">
        <v>0</v>
      </c>
      <c r="S47" s="155" t="n">
        <v>0</v>
      </c>
      <c r="T47" s="397" t="n">
        <v>0</v>
      </c>
      <c r="U47" s="397" t="n">
        <v>0</v>
      </c>
      <c r="V47" s="397" t="n">
        <v>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107" t="s">
        <v>855</v>
      </c>
      <c r="C48" s="107"/>
      <c r="D48" s="398" t="n">
        <v>0</v>
      </c>
      <c r="E48" s="399"/>
      <c r="F48" s="399"/>
      <c r="G48" s="399"/>
      <c r="H48" s="399"/>
      <c r="I48" s="399"/>
      <c r="J48" s="399"/>
      <c r="K48" s="399"/>
      <c r="L48" s="399"/>
      <c r="M48" s="397" t="n">
        <v>2849000000</v>
      </c>
      <c r="N48" s="397" t="n">
        <v>2761000000</v>
      </c>
      <c r="O48" s="397" t="n">
        <v>2071000000</v>
      </c>
      <c r="P48" s="397" t="n">
        <v>45000000</v>
      </c>
      <c r="Q48" s="397" t="n">
        <v>0</v>
      </c>
      <c r="R48" s="397" t="n">
        <v>0</v>
      </c>
      <c r="S48" s="155" t="n">
        <v>0</v>
      </c>
      <c r="T48" s="397" t="n">
        <v>0</v>
      </c>
      <c r="U48" s="397" t="n">
        <v>0</v>
      </c>
      <c r="V48" s="397" t="n">
        <v>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107" t="s">
        <v>1688</v>
      </c>
      <c r="C49" s="107"/>
      <c r="D49" s="398" t="n">
        <v>0</v>
      </c>
      <c r="E49" s="400"/>
      <c r="F49" s="400"/>
      <c r="G49" s="400"/>
      <c r="H49" s="397" t="n">
        <v>125000000</v>
      </c>
      <c r="I49" s="397" t="n">
        <v>-548000000</v>
      </c>
      <c r="J49" s="397" t="n">
        <v>0</v>
      </c>
      <c r="K49" s="399"/>
      <c r="L49" s="399"/>
      <c r="M49" s="399"/>
      <c r="N49" s="399"/>
      <c r="O49" s="399"/>
      <c r="P49" s="399"/>
      <c r="Q49" s="399"/>
      <c r="R49" s="399"/>
      <c r="S49" s="55"/>
      <c r="T49" s="399"/>
      <c r="U49" s="399"/>
      <c r="V49" s="399"/>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107" t="s">
        <v>385</v>
      </c>
      <c r="C50" s="19"/>
      <c r="D50" s="396" t="n">
        <v>-93000000</v>
      </c>
      <c r="E50" s="397" t="n">
        <v>-2614000000</v>
      </c>
      <c r="F50" s="397" t="n">
        <v>-3802000000</v>
      </c>
      <c r="G50" s="397" t="n">
        <v>-2638000000</v>
      </c>
      <c r="H50" s="397" t="n">
        <v>-426000000</v>
      </c>
      <c r="I50" s="397" t="n">
        <v>-736000000</v>
      </c>
      <c r="J50" s="397" t="n">
        <v>-2628000000</v>
      </c>
      <c r="K50" s="397" t="n">
        <v>-5657000000</v>
      </c>
      <c r="L50" s="397" t="n">
        <v>-4176000000</v>
      </c>
      <c r="M50" s="397" t="n">
        <v>1579000000</v>
      </c>
      <c r="N50" s="397" t="n">
        <v>1736000000</v>
      </c>
      <c r="O50" s="397" t="n">
        <v>-4167000000</v>
      </c>
      <c r="P50" s="397" t="n">
        <v>6616000000</v>
      </c>
      <c r="Q50" s="397" t="n">
        <v>42323000000</v>
      </c>
      <c r="R50" s="397" t="n">
        <v>-6467000000</v>
      </c>
      <c r="S50" s="155" t="n">
        <v>-6915000000</v>
      </c>
      <c r="T50" s="397" t="n">
        <v>-6415000000</v>
      </c>
      <c r="U50" s="397" t="n">
        <v>-5947000000</v>
      </c>
      <c r="V50" s="397" t="n">
        <v>-3701000000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B51" s="107" t="s">
        <v>1157</v>
      </c>
      <c r="C51" s="19"/>
      <c r="D51" s="396" t="n">
        <v>-93000000</v>
      </c>
      <c r="E51" s="397" t="n">
        <v>-4101000000</v>
      </c>
      <c r="F51" s="397" t="n">
        <v>-4932000000</v>
      </c>
      <c r="G51" s="397" t="n">
        <v>-2638000000</v>
      </c>
      <c r="H51" s="397" t="n">
        <v>-4415000000</v>
      </c>
      <c r="I51" s="397" t="n">
        <v>-7273000000</v>
      </c>
      <c r="J51" s="397" t="n">
        <v>-10607000000</v>
      </c>
      <c r="K51" s="397" t="n">
        <v>-18442000000</v>
      </c>
      <c r="L51" s="397" t="n">
        <v>-22763000000</v>
      </c>
      <c r="M51" s="397" t="n">
        <v>-16795000000</v>
      </c>
      <c r="N51" s="397" t="n">
        <v>-28258000000</v>
      </c>
      <c r="O51" s="397" t="n">
        <v>-20280000000</v>
      </c>
      <c r="P51" s="397" t="n">
        <v>-15210000000</v>
      </c>
      <c r="Q51" s="397" t="n">
        <v>-27212000000</v>
      </c>
      <c r="R51" s="397" t="n">
        <v>-30260000000</v>
      </c>
      <c r="S51" s="155" t="n">
        <v>-31256000000</v>
      </c>
      <c r="T51" s="397" t="n">
        <v>-32524000000</v>
      </c>
      <c r="U51" s="397" t="n">
        <v>-33981000000</v>
      </c>
      <c r="V51" s="397" t="n">
        <v>-33836000000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B52" s="107" t="s">
        <v>1689</v>
      </c>
      <c r="C52" s="19"/>
      <c r="D52" s="206" t="n">
        <v>0</v>
      </c>
      <c r="E52" s="399"/>
      <c r="F52" s="399"/>
      <c r="G52" s="399"/>
      <c r="H52" s="399"/>
      <c r="I52" s="399"/>
      <c r="J52" s="399"/>
      <c r="K52" s="399"/>
      <c r="L52" s="399"/>
      <c r="M52" s="400"/>
      <c r="N52" s="397" t="n">
        <v>-3900000000</v>
      </c>
      <c r="O52" s="397" t="n">
        <v>3900000000</v>
      </c>
      <c r="P52" s="397" t="n">
        <v>-300000000</v>
      </c>
      <c r="Q52" s="397" t="n">
        <v>300000000</v>
      </c>
      <c r="R52" s="397" t="n">
        <v>0</v>
      </c>
      <c r="S52" s="155"/>
      <c r="T52" s="397" t="n">
        <v>0</v>
      </c>
      <c r="U52" s="397" t="n">
        <v>0</v>
      </c>
      <c r="V52" s="397" t="n">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B53" s="107" t="s">
        <v>1690</v>
      </c>
      <c r="C53" s="19"/>
      <c r="D53" s="396" t="n">
        <v>5079000000</v>
      </c>
      <c r="E53" s="397" t="n">
        <v>0</v>
      </c>
      <c r="F53" s="397" t="n">
        <v>-1774000000</v>
      </c>
      <c r="G53" s="397" t="n">
        <v>-814000000</v>
      </c>
      <c r="H53" s="397" t="n">
        <v>-403000000</v>
      </c>
      <c r="I53" s="397" t="n">
        <v>-381000000</v>
      </c>
      <c r="J53" s="397" t="n">
        <v>-63000000</v>
      </c>
      <c r="K53" s="397" t="n">
        <v>213000000</v>
      </c>
      <c r="L53" s="397" t="n">
        <v>-57000000</v>
      </c>
      <c r="M53" s="397" t="n">
        <v>-324000000</v>
      </c>
      <c r="N53" s="397" t="n">
        <v>-30000000</v>
      </c>
      <c r="O53" s="397" t="n">
        <v>-419000000</v>
      </c>
      <c r="P53" s="397" t="n">
        <v>42000000</v>
      </c>
      <c r="Q53" s="397" t="n">
        <v>0</v>
      </c>
      <c r="R53" s="397" t="n">
        <v>0</v>
      </c>
      <c r="S53" s="155"/>
      <c r="T53" s="397" t="n">
        <v>0</v>
      </c>
      <c r="U53" s="397" t="n">
        <v>0</v>
      </c>
      <c r="V53" s="397"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s="13" customFormat="true" ht="15" hidden="false" customHeight="false" outlineLevel="0" collapsed="false">
      <c r="A54" s="32" t="s">
        <v>110</v>
      </c>
      <c r="B54" s="32" t="s">
        <v>110</v>
      </c>
      <c r="C54" s="32" t="s">
        <v>34</v>
      </c>
      <c r="D54" s="393" t="n">
        <v>-4985000000</v>
      </c>
      <c r="E54" s="394" t="n">
        <v>2614000000</v>
      </c>
      <c r="F54" s="394" t="n">
        <v>5575000000</v>
      </c>
      <c r="G54" s="394" t="n">
        <v>3453000000</v>
      </c>
      <c r="H54" s="394" t="n">
        <v>829000000</v>
      </c>
      <c r="I54" s="394" t="n">
        <v>1118000000</v>
      </c>
      <c r="J54" s="394" t="n">
        <v>2691000000</v>
      </c>
      <c r="K54" s="394" t="n">
        <v>5444000000</v>
      </c>
      <c r="L54" s="394" t="n">
        <v>4233000000</v>
      </c>
      <c r="M54" s="394" t="n">
        <v>-1255000000</v>
      </c>
      <c r="N54" s="394" t="n">
        <v>2194000000</v>
      </c>
      <c r="O54" s="394" t="n">
        <v>685000000</v>
      </c>
      <c r="P54" s="394" t="n">
        <v>-6358000000</v>
      </c>
      <c r="Q54" s="394" t="n">
        <v>-42623000000</v>
      </c>
      <c r="R54" s="394" t="n">
        <v>3619000000</v>
      </c>
      <c r="S54" s="155" t="n">
        <v>4065000000</v>
      </c>
      <c r="T54" s="394" t="n">
        <v>2923000000</v>
      </c>
      <c r="U54" s="394" t="n">
        <v>1799000000</v>
      </c>
      <c r="V54" s="394" t="n">
        <v>3065000000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A55" s="18" t="s">
        <v>112</v>
      </c>
      <c r="B55" s="107" t="s">
        <v>1691</v>
      </c>
      <c r="C55" s="20" t="s">
        <v>114</v>
      </c>
      <c r="D55" s="396" t="n">
        <v>-4575000000</v>
      </c>
      <c r="E55" s="397" t="n">
        <v>4603000000</v>
      </c>
      <c r="F55" s="397" t="n">
        <v>6189000000</v>
      </c>
      <c r="G55" s="397" t="n">
        <v>3333000000</v>
      </c>
      <c r="H55" s="397" t="n">
        <v>262000000</v>
      </c>
      <c r="I55" s="397" t="n">
        <v>-161000000</v>
      </c>
      <c r="J55" s="397" t="n">
        <v>445000000</v>
      </c>
      <c r="K55" s="397" t="n">
        <v>4867000000</v>
      </c>
      <c r="L55" s="397" t="n">
        <v>2218000000</v>
      </c>
      <c r="M55" s="397" t="n">
        <v>-2387000000</v>
      </c>
      <c r="N55" s="397" t="n">
        <v>2913000000</v>
      </c>
      <c r="O55" s="397" t="n">
        <v>-404000000</v>
      </c>
      <c r="P55" s="397" t="n">
        <v>-2504000000</v>
      </c>
      <c r="Q55" s="397" t="n">
        <v>-46315000000</v>
      </c>
      <c r="R55" s="397" t="n">
        <v>2950000000</v>
      </c>
      <c r="S55" s="155" t="n">
        <v>3210000000</v>
      </c>
      <c r="T55" s="397" t="n">
        <v>2560000000</v>
      </c>
      <c r="U55" s="397" t="n">
        <v>2388000000</v>
      </c>
      <c r="V55" s="397" t="n">
        <v>2072000000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A56" s="27" t="s">
        <v>1029</v>
      </c>
      <c r="B56" s="134" t="s">
        <v>1692</v>
      </c>
      <c r="C56" s="49" t="s">
        <v>251</v>
      </c>
      <c r="D56" s="396" t="n">
        <v>940000000</v>
      </c>
      <c r="E56" s="397" t="n">
        <v>3395000000</v>
      </c>
      <c r="F56" s="397" t="n">
        <v>7036000000</v>
      </c>
      <c r="G56" s="397" t="n">
        <v>4153000000</v>
      </c>
      <c r="H56" s="397" t="n">
        <v>1462000000</v>
      </c>
      <c r="I56" s="397" t="n">
        <v>1054000000</v>
      </c>
      <c r="J56" s="397" t="n">
        <v>1399000000</v>
      </c>
      <c r="K56" s="397" t="n">
        <v>1009000000</v>
      </c>
      <c r="L56" s="397" t="n">
        <v>1088000000</v>
      </c>
      <c r="M56" s="397" t="n">
        <v>60000000</v>
      </c>
      <c r="N56" s="397" t="n">
        <v>548000000</v>
      </c>
      <c r="O56" s="397" t="n">
        <v>31000000</v>
      </c>
      <c r="P56" s="397" t="n">
        <v>5000000</v>
      </c>
      <c r="Q56" s="397" t="n">
        <v>536000000</v>
      </c>
      <c r="R56" s="397" t="n">
        <v>3625000000</v>
      </c>
      <c r="S56" s="55"/>
      <c r="T56" s="397" t="n">
        <v>3648000000</v>
      </c>
      <c r="U56" s="397" t="n">
        <v>3670000000</v>
      </c>
      <c r="V56" s="397" t="n">
        <v>3697000000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A57" s="27" t="s">
        <v>1693</v>
      </c>
      <c r="B57" s="27" t="s">
        <v>1694</v>
      </c>
      <c r="C57" s="49" t="s">
        <v>251</v>
      </c>
      <c r="D57" s="396" t="n">
        <v>0</v>
      </c>
      <c r="E57" s="397" t="n">
        <v>1926000000</v>
      </c>
      <c r="F57" s="397" t="n">
        <v>0</v>
      </c>
      <c r="G57" s="397" t="n">
        <v>0</v>
      </c>
      <c r="H57" s="397" t="n">
        <v>0</v>
      </c>
      <c r="I57" s="397" t="n">
        <v>0</v>
      </c>
      <c r="J57" s="397" t="n">
        <v>0</v>
      </c>
      <c r="K57" s="397"/>
      <c r="L57" s="397"/>
      <c r="M57" s="397"/>
      <c r="N57" s="397"/>
      <c r="O57" s="397"/>
      <c r="P57" s="397"/>
      <c r="Q57" s="397"/>
      <c r="R57" s="397"/>
      <c r="S57" s="155" t="n">
        <v>3634000000</v>
      </c>
      <c r="T57" s="397"/>
      <c r="U57" s="397"/>
      <c r="V57" s="397"/>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A58" s="134" t="s">
        <v>393</v>
      </c>
      <c r="B58" s="134" t="s">
        <v>393</v>
      </c>
      <c r="C58" s="49" t="s">
        <v>251</v>
      </c>
      <c r="D58" s="396" t="n">
        <v>-3766000000</v>
      </c>
      <c r="E58" s="397" t="n">
        <v>-2240000000</v>
      </c>
      <c r="F58" s="397" t="n">
        <v>-1603000000</v>
      </c>
      <c r="G58" s="397" t="n">
        <v>-1638000000</v>
      </c>
      <c r="H58" s="397" t="n">
        <v>-1935000000</v>
      </c>
      <c r="I58" s="397" t="n">
        <v>-2150000000</v>
      </c>
      <c r="J58" s="397" t="n">
        <v>-2024000000</v>
      </c>
      <c r="K58" s="397" t="n">
        <v>-2169000000</v>
      </c>
      <c r="L58" s="397" t="n">
        <v>-2164000000</v>
      </c>
      <c r="M58" s="397" t="n">
        <v>-2239000000</v>
      </c>
      <c r="N58" s="397" t="n">
        <v>-2773000000</v>
      </c>
      <c r="O58" s="397" t="n">
        <v>-2772000000</v>
      </c>
      <c r="P58" s="397" t="n">
        <v>-2726000000</v>
      </c>
      <c r="Q58" s="397" t="n">
        <v>-46851000000</v>
      </c>
      <c r="R58" s="397" t="n">
        <v>-675000000</v>
      </c>
      <c r="S58" s="155" t="n">
        <v>-424000000</v>
      </c>
      <c r="T58" s="397" t="n">
        <v>-1088000000</v>
      </c>
      <c r="U58" s="397" t="n">
        <v>-1283000000</v>
      </c>
      <c r="V58" s="397" t="n">
        <v>-1625000000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B59" s="106" t="s">
        <v>1669</v>
      </c>
      <c r="C59" s="19"/>
      <c r="D59" s="398" t="n">
        <v>0</v>
      </c>
      <c r="E59" s="399"/>
      <c r="F59" s="399"/>
      <c r="G59" s="399"/>
      <c r="H59" s="399"/>
      <c r="I59" s="399"/>
      <c r="J59" s="399"/>
      <c r="K59" s="399"/>
      <c r="L59" s="400"/>
      <c r="M59" s="400"/>
      <c r="N59" s="397" t="n">
        <v>-2503000000</v>
      </c>
      <c r="O59" s="397" t="n">
        <v>-2443000000</v>
      </c>
      <c r="P59" s="397" t="n">
        <v>-2391000000</v>
      </c>
      <c r="Q59" s="397"/>
      <c r="R59" s="397"/>
      <c r="S59" s="155"/>
      <c r="T59" s="397"/>
      <c r="U59" s="397"/>
      <c r="V59" s="397"/>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B60" s="106" t="s">
        <v>1672</v>
      </c>
      <c r="C60" s="19"/>
      <c r="D60" s="398" t="n">
        <v>0</v>
      </c>
      <c r="E60" s="399"/>
      <c r="F60" s="399"/>
      <c r="G60" s="399"/>
      <c r="H60" s="399"/>
      <c r="I60" s="399"/>
      <c r="J60" s="399"/>
      <c r="K60" s="399"/>
      <c r="L60" s="400"/>
      <c r="M60" s="400"/>
      <c r="N60" s="397" t="n">
        <v>-271000000</v>
      </c>
      <c r="O60" s="397" t="n">
        <v>-330000000</v>
      </c>
      <c r="P60" s="397" t="n">
        <v>-335000000</v>
      </c>
      <c r="Q60" s="397"/>
      <c r="R60" s="397"/>
      <c r="S60" s="155"/>
      <c r="T60" s="397"/>
      <c r="U60" s="397"/>
      <c r="V60" s="397"/>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A61" s="27" t="s">
        <v>1695</v>
      </c>
      <c r="B61" s="134" t="s">
        <v>1696</v>
      </c>
      <c r="C61" s="49" t="s">
        <v>251</v>
      </c>
      <c r="D61" s="206" t="n">
        <v>0</v>
      </c>
      <c r="E61" s="399"/>
      <c r="F61" s="399"/>
      <c r="G61" s="399"/>
      <c r="H61" s="399"/>
      <c r="I61" s="399"/>
      <c r="J61" s="399"/>
      <c r="K61" s="399"/>
      <c r="L61" s="397" t="n">
        <v>2000000</v>
      </c>
      <c r="M61" s="397" t="n">
        <v>-5016000000</v>
      </c>
      <c r="N61" s="400"/>
      <c r="O61" s="400"/>
      <c r="P61" s="400"/>
      <c r="Q61" s="400"/>
      <c r="R61" s="400"/>
      <c r="S61" s="404"/>
      <c r="T61" s="400"/>
      <c r="U61" s="400"/>
      <c r="V61" s="400"/>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A62" s="27" t="s">
        <v>1697</v>
      </c>
      <c r="B62" s="134" t="s">
        <v>1698</v>
      </c>
      <c r="C62" s="49" t="s">
        <v>251</v>
      </c>
      <c r="D62" s="396" t="n">
        <v>2933000000</v>
      </c>
      <c r="E62" s="397" t="n">
        <v>1237000000</v>
      </c>
      <c r="F62" s="397" t="n">
        <v>755000000</v>
      </c>
      <c r="G62" s="397" t="n">
        <v>818000000</v>
      </c>
      <c r="H62" s="397" t="n">
        <v>735000000</v>
      </c>
      <c r="I62" s="397" t="n">
        <v>934000000</v>
      </c>
      <c r="J62" s="397" t="n">
        <v>1070000000</v>
      </c>
      <c r="K62" s="397" t="n">
        <v>-6162000000</v>
      </c>
      <c r="L62" s="397" t="n">
        <v>3015000000</v>
      </c>
      <c r="M62" s="397" t="n">
        <v>-1155000000</v>
      </c>
      <c r="N62" s="397" t="n">
        <v>-10337000000</v>
      </c>
      <c r="O62" s="397" t="n">
        <v>-3470000000</v>
      </c>
      <c r="P62" s="397" t="n">
        <v>0</v>
      </c>
      <c r="Q62" s="397" t="n">
        <v>0</v>
      </c>
      <c r="R62" s="397" t="n">
        <v>0</v>
      </c>
      <c r="S62" s="155" t="n">
        <v>0</v>
      </c>
      <c r="T62" s="397" t="n">
        <v>0</v>
      </c>
      <c r="U62" s="397" t="n">
        <v>0</v>
      </c>
      <c r="V62" s="397"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A63" s="27" t="s">
        <v>1357</v>
      </c>
      <c r="B63" s="134" t="s">
        <v>1481</v>
      </c>
      <c r="C63" s="49" t="s">
        <v>251</v>
      </c>
      <c r="D63" s="396" t="n">
        <v>-4683000000</v>
      </c>
      <c r="E63" s="397" t="n">
        <v>285000000</v>
      </c>
      <c r="F63" s="397" t="n">
        <v>0</v>
      </c>
      <c r="G63" s="397" t="n">
        <v>0</v>
      </c>
      <c r="H63" s="397" t="n">
        <v>0</v>
      </c>
      <c r="I63" s="397" t="n">
        <v>0</v>
      </c>
      <c r="J63" s="397" t="n">
        <v>0</v>
      </c>
      <c r="K63" s="399" t="n">
        <v>12190000000</v>
      </c>
      <c r="L63" s="397" t="n">
        <v>280000000</v>
      </c>
      <c r="M63" s="397" t="n">
        <v>5964000000</v>
      </c>
      <c r="N63" s="397" t="n">
        <v>15474000000</v>
      </c>
      <c r="O63" s="397" t="n">
        <v>5808000000</v>
      </c>
      <c r="P63" s="397" t="n">
        <v>218000000</v>
      </c>
      <c r="Q63" s="397" t="n">
        <v>0</v>
      </c>
      <c r="R63" s="397" t="n">
        <v>0</v>
      </c>
      <c r="S63" s="155" t="n">
        <v>0</v>
      </c>
      <c r="T63" s="397" t="n">
        <v>0</v>
      </c>
      <c r="U63" s="397" t="n">
        <v>0</v>
      </c>
      <c r="V63" s="397" t="n">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customFormat="false" ht="16.5" hidden="false" customHeight="false" outlineLevel="0" collapsed="false">
      <c r="B64" s="106" t="s">
        <v>1699</v>
      </c>
      <c r="C64" s="30"/>
      <c r="D64" s="206" t="n">
        <v>0</v>
      </c>
      <c r="E64" s="399"/>
      <c r="F64" s="399"/>
      <c r="G64" s="399"/>
      <c r="H64" s="399"/>
      <c r="I64" s="399"/>
      <c r="J64" s="399"/>
      <c r="K64" s="399"/>
      <c r="L64" s="400"/>
      <c r="M64" s="400"/>
      <c r="N64" s="397" t="n">
        <v>14415000000</v>
      </c>
      <c r="O64" s="397" t="n">
        <v>5014000000</v>
      </c>
      <c r="P64" s="397" t="n">
        <v>0</v>
      </c>
      <c r="Q64" s="397" t="n">
        <v>0</v>
      </c>
      <c r="R64" s="397" t="n">
        <v>0</v>
      </c>
      <c r="S64" s="155" t="n">
        <v>0</v>
      </c>
      <c r="T64" s="397" t="n">
        <v>0</v>
      </c>
      <c r="U64" s="397" t="n">
        <v>0</v>
      </c>
      <c r="V64" s="397" t="n">
        <v>0</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customFormat="false" ht="15" hidden="false" customHeight="false" outlineLevel="0" collapsed="false">
      <c r="B65" s="106" t="s">
        <v>1700</v>
      </c>
      <c r="C65" s="19"/>
      <c r="D65" s="206" t="n">
        <v>0</v>
      </c>
      <c r="E65" s="399"/>
      <c r="F65" s="399"/>
      <c r="G65" s="399"/>
      <c r="H65" s="399"/>
      <c r="I65" s="399"/>
      <c r="J65" s="399"/>
      <c r="K65" s="399"/>
      <c r="L65" s="400"/>
      <c r="M65" s="400"/>
      <c r="N65" s="397" t="n">
        <v>1059000000</v>
      </c>
      <c r="O65" s="397" t="n">
        <v>794000000</v>
      </c>
      <c r="P65" s="397" t="n">
        <v>218000000</v>
      </c>
      <c r="Q65" s="397" t="n">
        <v>0</v>
      </c>
      <c r="R65" s="397" t="n">
        <v>0</v>
      </c>
      <c r="S65" s="155" t="n">
        <v>0</v>
      </c>
      <c r="T65" s="397" t="n">
        <v>0</v>
      </c>
      <c r="U65" s="397" t="n">
        <v>0</v>
      </c>
      <c r="V65" s="397" t="n">
        <v>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customFormat="false" ht="15" hidden="false" customHeight="false" outlineLevel="0" collapsed="false">
      <c r="A66" s="18" t="s">
        <v>115</v>
      </c>
      <c r="B66" s="107" t="s">
        <v>381</v>
      </c>
      <c r="C66" s="20" t="s">
        <v>114</v>
      </c>
      <c r="D66" s="397" t="n">
        <v>-410000000</v>
      </c>
      <c r="E66" s="397" t="n">
        <v>-1989000000</v>
      </c>
      <c r="F66" s="397" t="n">
        <v>-613000000</v>
      </c>
      <c r="G66" s="397" t="n">
        <v>120000000</v>
      </c>
      <c r="H66" s="397" t="n">
        <v>567000000</v>
      </c>
      <c r="I66" s="397" t="n">
        <v>1279000000</v>
      </c>
      <c r="J66" s="397" t="n">
        <v>2247000000</v>
      </c>
      <c r="K66" s="397" t="n">
        <v>577000000</v>
      </c>
      <c r="L66" s="397" t="n">
        <v>2015000000</v>
      </c>
      <c r="M66" s="397" t="n">
        <v>1131000000</v>
      </c>
      <c r="N66" s="397" t="n">
        <v>-719000000</v>
      </c>
      <c r="O66" s="397" t="n">
        <v>1089000000</v>
      </c>
      <c r="P66" s="397" t="n">
        <v>-3854000000</v>
      </c>
      <c r="Q66" s="397" t="n">
        <v>3692000000</v>
      </c>
      <c r="R66" s="397" t="n">
        <v>669000000</v>
      </c>
      <c r="S66" s="155" t="n">
        <v>855000000</v>
      </c>
      <c r="T66" s="397" t="n">
        <v>363000000</v>
      </c>
      <c r="U66" s="397" t="n">
        <v>-589000000</v>
      </c>
      <c r="V66" s="397" t="n">
        <v>992000000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customFormat="false" ht="15" hidden="false" customHeight="false" outlineLevel="0" collapsed="false">
      <c r="A67" s="26" t="s">
        <v>117</v>
      </c>
      <c r="B67" s="134" t="s">
        <v>401</v>
      </c>
      <c r="C67" s="19" t="s">
        <v>119</v>
      </c>
      <c r="D67" s="397" t="n">
        <v>-210000000</v>
      </c>
      <c r="E67" s="397" t="n">
        <v>-1698000000</v>
      </c>
      <c r="F67" s="397" t="n">
        <v>-116000000</v>
      </c>
      <c r="G67" s="397" t="n">
        <v>80000000</v>
      </c>
      <c r="H67" s="397" t="n">
        <v>567000000</v>
      </c>
      <c r="I67" s="397" t="n">
        <v>1279000000</v>
      </c>
      <c r="J67" s="397" t="n">
        <v>1742000000</v>
      </c>
      <c r="K67" s="397" t="n">
        <v>101000000</v>
      </c>
      <c r="L67" s="397" t="n">
        <v>1320000000</v>
      </c>
      <c r="M67" s="397" t="n">
        <v>1131000000</v>
      </c>
      <c r="N67" s="397" t="n">
        <v>-719000000</v>
      </c>
      <c r="O67" s="397" t="n">
        <v>1089000000</v>
      </c>
      <c r="P67" s="397" t="n">
        <v>-3854000000</v>
      </c>
      <c r="Q67" s="397" t="n">
        <v>3692000000</v>
      </c>
      <c r="R67" s="397" t="n">
        <v>669000000</v>
      </c>
      <c r="S67" s="155" t="n">
        <v>855000000</v>
      </c>
      <c r="T67" s="397" t="n">
        <v>363000000</v>
      </c>
      <c r="U67" s="397" t="n">
        <v>-589000000</v>
      </c>
      <c r="V67" s="397" t="n">
        <v>992000000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customFormat="false" ht="15" hidden="false" customHeight="false" outlineLevel="0" collapsed="false">
      <c r="B68" s="106" t="s">
        <v>1701</v>
      </c>
      <c r="C68" s="19"/>
      <c r="D68" s="397" t="n">
        <v>-210000000</v>
      </c>
      <c r="E68" s="397" t="n">
        <v>-1698000000</v>
      </c>
      <c r="F68" s="397" t="n">
        <v>-116000000</v>
      </c>
      <c r="G68" s="397" t="n">
        <v>80000000</v>
      </c>
      <c r="H68" s="397" t="n">
        <v>194000000</v>
      </c>
      <c r="I68" s="397" t="n">
        <v>1489000000</v>
      </c>
      <c r="J68" s="397" t="n">
        <v>1742000000</v>
      </c>
      <c r="K68" s="397" t="n">
        <v>-10000000</v>
      </c>
      <c r="L68" s="397" t="n">
        <v>1320000000</v>
      </c>
      <c r="M68" s="397" t="n">
        <v>1357000000</v>
      </c>
      <c r="N68" s="397" t="n">
        <v>-770000000</v>
      </c>
      <c r="O68" s="397" t="n">
        <v>2260000000</v>
      </c>
      <c r="P68" s="397" t="n">
        <v>-4398000000</v>
      </c>
      <c r="Q68" s="397" t="n">
        <v>3183000000</v>
      </c>
      <c r="R68" s="397" t="n">
        <v>1567000000</v>
      </c>
      <c r="S68" s="155" t="n">
        <v>968000000</v>
      </c>
      <c r="T68" s="397" t="n">
        <v>463000000</v>
      </c>
      <c r="U68" s="397" t="n">
        <v>-589000000</v>
      </c>
      <c r="V68" s="397" t="n">
        <v>992000000</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customFormat="false" ht="15" hidden="false" customHeight="false" outlineLevel="0" collapsed="false">
      <c r="B69" s="156" t="s">
        <v>1702</v>
      </c>
      <c r="C69" s="19"/>
      <c r="D69" s="400" t="n">
        <v>0</v>
      </c>
      <c r="E69" s="399"/>
      <c r="F69" s="399"/>
      <c r="G69" s="399"/>
      <c r="H69" s="399"/>
      <c r="I69" s="399"/>
      <c r="J69" s="399"/>
      <c r="K69" s="397" t="n">
        <v>0</v>
      </c>
      <c r="L69" s="397" t="n">
        <v>1826000000</v>
      </c>
      <c r="M69" s="397" t="n">
        <v>1697000000</v>
      </c>
      <c r="N69" s="397" t="n">
        <v>920000000</v>
      </c>
      <c r="O69" s="397" t="n">
        <v>891000000</v>
      </c>
      <c r="P69" s="397" t="n">
        <v>1825000000</v>
      </c>
      <c r="Q69" s="397" t="n">
        <v>1755000000</v>
      </c>
      <c r="R69" s="397" t="n">
        <v>0</v>
      </c>
      <c r="S69" s="155" t="n">
        <v>-56000000</v>
      </c>
      <c r="T69" s="397" t="n">
        <v>-729000000</v>
      </c>
      <c r="U69" s="397" t="n">
        <v>-898000000</v>
      </c>
      <c r="V69" s="397" t="n">
        <v>-1244000000</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customFormat="false" ht="15" hidden="false" customHeight="false" outlineLevel="0" collapsed="false">
      <c r="B70" s="156" t="s">
        <v>1703</v>
      </c>
      <c r="C70" s="19"/>
      <c r="D70" s="400" t="n">
        <v>0</v>
      </c>
      <c r="E70" s="399"/>
      <c r="F70" s="399"/>
      <c r="G70" s="399"/>
      <c r="H70" s="399"/>
      <c r="I70" s="399"/>
      <c r="J70" s="399"/>
      <c r="K70" s="399"/>
      <c r="L70" s="399"/>
      <c r="M70" s="399"/>
      <c r="N70" s="399"/>
      <c r="O70" s="399"/>
      <c r="P70" s="397" t="n">
        <v>-1843000000</v>
      </c>
      <c r="Q70" s="397" t="n">
        <v>0</v>
      </c>
      <c r="R70" s="397" t="n">
        <v>0</v>
      </c>
      <c r="S70" s="155" t="n">
        <v>0</v>
      </c>
      <c r="T70" s="397" t="n">
        <v>0</v>
      </c>
      <c r="U70" s="397" t="n">
        <v>0</v>
      </c>
      <c r="V70" s="397" t="n">
        <v>0</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row>
    <row r="71" customFormat="false" ht="15" hidden="false" customHeight="false" outlineLevel="0" collapsed="false">
      <c r="B71" s="45" t="s">
        <v>1704</v>
      </c>
      <c r="C71" s="19"/>
      <c r="D71" s="400" t="n">
        <v>0</v>
      </c>
      <c r="E71" s="399"/>
      <c r="F71" s="399"/>
      <c r="G71" s="399"/>
      <c r="H71" s="399"/>
      <c r="I71" s="399"/>
      <c r="J71" s="399"/>
      <c r="K71" s="397"/>
      <c r="L71" s="399"/>
      <c r="M71" s="399"/>
      <c r="N71" s="399"/>
      <c r="O71" s="399"/>
      <c r="P71" s="399"/>
      <c r="Q71" s="399"/>
      <c r="R71" s="399"/>
      <c r="S71" s="55"/>
      <c r="T71" s="399"/>
      <c r="U71" s="399"/>
      <c r="V71" s="399"/>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row>
    <row r="72" customFormat="false" ht="15" hidden="false" customHeight="false" outlineLevel="0" collapsed="false">
      <c r="B72" s="106" t="s">
        <v>1487</v>
      </c>
      <c r="C72" s="19"/>
      <c r="D72" s="397" t="n">
        <v>0</v>
      </c>
      <c r="E72" s="397" t="n">
        <v>0</v>
      </c>
      <c r="F72" s="397" t="n">
        <v>0</v>
      </c>
      <c r="G72" s="397" t="n">
        <v>0</v>
      </c>
      <c r="H72" s="397" t="n">
        <v>373000000</v>
      </c>
      <c r="I72" s="397" t="n">
        <v>-210000000</v>
      </c>
      <c r="J72" s="397" t="n">
        <v>0</v>
      </c>
      <c r="K72" s="397" t="n">
        <v>111000000</v>
      </c>
      <c r="L72" s="397" t="n">
        <v>0</v>
      </c>
      <c r="M72" s="397" t="n">
        <v>-226000000</v>
      </c>
      <c r="N72" s="397" t="n">
        <v>51000000</v>
      </c>
      <c r="O72" s="397" t="n">
        <v>-1171000000</v>
      </c>
      <c r="P72" s="397" t="n">
        <v>544000000</v>
      </c>
      <c r="Q72" s="397" t="n">
        <v>494000000</v>
      </c>
      <c r="R72" s="397" t="n">
        <v>-898000000</v>
      </c>
      <c r="S72" s="155" t="n">
        <v>-113000000</v>
      </c>
      <c r="T72" s="397" t="n">
        <v>-100000000</v>
      </c>
      <c r="U72" s="397" t="n">
        <v>0</v>
      </c>
      <c r="V72" s="397" t="n">
        <v>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row>
    <row r="73" customFormat="false" ht="15" hidden="false" customHeight="false" outlineLevel="0" collapsed="false">
      <c r="A73" s="26" t="s">
        <v>404</v>
      </c>
      <c r="B73" s="27" t="s">
        <v>862</v>
      </c>
      <c r="C73" s="19" t="s">
        <v>119</v>
      </c>
      <c r="D73" s="397" t="n">
        <v>-200000000</v>
      </c>
      <c r="E73" s="397" t="n">
        <v>-290000000</v>
      </c>
      <c r="F73" s="397" t="n">
        <v>-498000000</v>
      </c>
      <c r="G73" s="397" t="n">
        <v>40000000</v>
      </c>
      <c r="H73" s="397" t="n">
        <v>0</v>
      </c>
      <c r="I73" s="397" t="n">
        <v>0</v>
      </c>
      <c r="J73" s="397" t="n">
        <v>504000000</v>
      </c>
      <c r="K73" s="397" t="n">
        <v>476000000</v>
      </c>
      <c r="L73" s="397" t="n">
        <v>695000000</v>
      </c>
      <c r="M73" s="397"/>
      <c r="N73" s="397"/>
      <c r="O73" s="397"/>
      <c r="P73" s="397"/>
      <c r="Q73" s="397"/>
      <c r="R73" s="397"/>
      <c r="S73" s="55"/>
      <c r="T73" s="397"/>
      <c r="U73" s="397"/>
      <c r="V73" s="397"/>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row>
    <row r="74" customFormat="false" ht="15" hidden="false" customHeight="false" outlineLevel="0" collapsed="false">
      <c r="B74" s="107" t="s">
        <v>1705</v>
      </c>
      <c r="C74" s="19"/>
      <c r="D74" s="396" t="n">
        <v>0</v>
      </c>
      <c r="E74" s="397" t="n">
        <v>0</v>
      </c>
      <c r="F74" s="397" t="n">
        <v>0</v>
      </c>
      <c r="G74" s="397" t="n">
        <v>0</v>
      </c>
      <c r="H74" s="397" t="n">
        <v>0</v>
      </c>
      <c r="I74" s="397" t="n">
        <v>0</v>
      </c>
      <c r="J74" s="397" t="n">
        <v>0</v>
      </c>
      <c r="K74" s="397" t="n">
        <v>0</v>
      </c>
      <c r="L74" s="397" t="n">
        <v>0</v>
      </c>
      <c r="M74" s="397" t="n">
        <v>0</v>
      </c>
      <c r="N74" s="397" t="n">
        <v>0</v>
      </c>
      <c r="O74" s="397" t="n">
        <v>0</v>
      </c>
      <c r="P74" s="397" t="n">
        <v>0</v>
      </c>
      <c r="Q74" s="397" t="n">
        <v>0</v>
      </c>
      <c r="R74" s="397" t="n">
        <v>2848000000</v>
      </c>
      <c r="S74" s="155" t="n">
        <v>2850000000</v>
      </c>
      <c r="T74" s="397" t="n">
        <v>3492000000</v>
      </c>
      <c r="U74" s="397" t="n">
        <v>4148000000</v>
      </c>
      <c r="V74" s="397" t="n">
        <v>636000000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row>
    <row r="75" customFormat="false" ht="15" hidden="false" customHeight="false" outlineLevel="0" collapsed="false">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row>
    <row r="76" customFormat="false" ht="15" hidden="false" customHeight="false" outlineLevel="0" collapsed="false">
      <c r="D76" s="0" t="s">
        <v>128</v>
      </c>
      <c r="E76" s="0" t="s">
        <v>128</v>
      </c>
      <c r="F76" s="0" t="s">
        <v>128</v>
      </c>
      <c r="G76" s="0" t="s">
        <v>128</v>
      </c>
      <c r="H76" s="0" t="s">
        <v>128</v>
      </c>
      <c r="I76" s="0" t="s">
        <v>128</v>
      </c>
      <c r="J76" s="0" t="s">
        <v>128</v>
      </c>
      <c r="K76" s="0" t="s">
        <v>128</v>
      </c>
      <c r="L76" s="0" t="s">
        <v>128</v>
      </c>
      <c r="M76" s="0" t="s">
        <v>128</v>
      </c>
      <c r="N76" s="0" t="s">
        <v>128</v>
      </c>
      <c r="O76" s="0" t="s">
        <v>128</v>
      </c>
      <c r="P76" s="0" t="s">
        <v>128</v>
      </c>
      <c r="Q76" s="0" t="s">
        <v>128</v>
      </c>
      <c r="R76" s="0" t="s">
        <v>128</v>
      </c>
      <c r="S76" s="0" t="s">
        <v>128</v>
      </c>
      <c r="T76" s="0" t="s">
        <v>128</v>
      </c>
      <c r="U76" s="0" t="s">
        <v>128</v>
      </c>
      <c r="V76" s="0" t="s">
        <v>128</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row>
    <row r="77" customFormat="false" ht="15" hidden="false" customHeight="false" outlineLevel="0" collapsed="false">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row>
    <row r="78" customFormat="false" ht="15" hidden="false" customHeight="false" outlineLevel="0" collapsed="false">
      <c r="B78" s="0" t="s">
        <v>261</v>
      </c>
      <c r="D78" s="114" t="n">
        <f aca="false">D6-D7-D12</f>
        <v>0</v>
      </c>
      <c r="E78" s="114" t="n">
        <f aca="false">E6-E7-E12</f>
        <v>-1000000</v>
      </c>
      <c r="F78" s="114" t="n">
        <f aca="false">F6-F7-F12</f>
        <v>0</v>
      </c>
      <c r="G78" s="114" t="n">
        <f aca="false">G6-G7-G12</f>
        <v>0</v>
      </c>
      <c r="H78" s="114" t="n">
        <f aca="false">H6-H7-H12</f>
        <v>0</v>
      </c>
      <c r="I78" s="114" t="n">
        <f aca="false">I6-I7-I12</f>
        <v>0</v>
      </c>
      <c r="J78" s="114" t="n">
        <f aca="false">J6-J7-J12</f>
        <v>1000000</v>
      </c>
      <c r="K78" s="114" t="n">
        <f aca="false">K6-K7-K12</f>
        <v>0</v>
      </c>
      <c r="L78" s="114" t="n">
        <f aca="false">L6-L7-L12</f>
        <v>1000000</v>
      </c>
      <c r="M78" s="114" t="n">
        <f aca="false">M6-M7-M12</f>
        <v>1000000</v>
      </c>
      <c r="N78" s="114" t="n">
        <f aca="false">N6-N7-N12</f>
        <v>0</v>
      </c>
      <c r="O78" s="114" t="n">
        <f aca="false">O6-O7-O12</f>
        <v>0</v>
      </c>
      <c r="P78" s="114" t="n">
        <f aca="false">O6-O7-O12</f>
        <v>0</v>
      </c>
      <c r="Q78" s="114" t="n">
        <f aca="false">P6-P7-P12</f>
        <v>-1000000</v>
      </c>
      <c r="R78" s="114" t="n">
        <f aca="false">Q6-Q7-Q12</f>
        <v>0</v>
      </c>
      <c r="S78" s="114" t="n">
        <f aca="false">R6-R7-R12</f>
        <v>0</v>
      </c>
      <c r="T78" s="114" t="n">
        <f aca="false">T6-T7-T12</f>
        <v>0</v>
      </c>
      <c r="U78" s="114" t="n">
        <f aca="false">U6-U7-U12</f>
        <v>0</v>
      </c>
      <c r="V78" s="114" t="n">
        <f aca="false">V6-V7-V12</f>
        <v>1000000</v>
      </c>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row>
    <row r="79" customFormat="false" ht="15" hidden="false" customHeight="false" outlineLevel="0" collapsed="false">
      <c r="B79" s="0" t="s">
        <v>426</v>
      </c>
      <c r="D79" s="114" t="n">
        <f aca="false">D7-D8-D11</f>
        <v>0</v>
      </c>
      <c r="E79" s="114" t="n">
        <f aca="false">E7-E8-E11</f>
        <v>0</v>
      </c>
      <c r="F79" s="114" t="n">
        <f aca="false">F7-F8-F11</f>
        <v>0</v>
      </c>
      <c r="G79" s="114" t="n">
        <f aca="false">G7-G8-G11</f>
        <v>0</v>
      </c>
      <c r="H79" s="114" t="n">
        <f aca="false">H7-H8-H11</f>
        <v>0</v>
      </c>
      <c r="I79" s="114" t="n">
        <f aca="false">I7-I8-I11</f>
        <v>0</v>
      </c>
      <c r="J79" s="114" t="n">
        <f aca="false">J7-J8-J11</f>
        <v>0</v>
      </c>
      <c r="K79" s="114" t="n">
        <f aca="false">K7-K8-K11</f>
        <v>0</v>
      </c>
      <c r="L79" s="114" t="n">
        <f aca="false">L7-L8-L11</f>
        <v>-1000000</v>
      </c>
      <c r="M79" s="114" t="n">
        <f aca="false">M7-M8-M11</f>
        <v>-1000000</v>
      </c>
      <c r="N79" s="114" t="n">
        <f aca="false">N7-N8-N11</f>
        <v>0</v>
      </c>
      <c r="O79" s="114" t="n">
        <f aca="false">O7-O8-O11</f>
        <v>0</v>
      </c>
      <c r="P79" s="114" t="n">
        <f aca="false">P7-P8-P11</f>
        <v>1000000</v>
      </c>
      <c r="Q79" s="114" t="n">
        <f aca="false">Q7-Q8-Q11</f>
        <v>1000000</v>
      </c>
      <c r="R79" s="114" t="n">
        <f aca="false">R7-R8-R11</f>
        <v>0</v>
      </c>
      <c r="S79" s="114" t="n">
        <f aca="false">S7-S8-S11</f>
        <v>0</v>
      </c>
      <c r="T79" s="114" t="n">
        <f aca="false">T7-T8-T11</f>
        <v>0</v>
      </c>
      <c r="U79" s="114" t="n">
        <f aca="false">U7-U8-U11</f>
        <v>0</v>
      </c>
      <c r="V79" s="114" t="n">
        <f aca="false">V7-V8-V11</f>
        <v>-1000000</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row>
    <row r="80" customFormat="false" ht="15" hidden="false" customHeight="false" outlineLevel="0" collapsed="false">
      <c r="B80" s="0" t="s">
        <v>131</v>
      </c>
      <c r="D80" s="117" t="n">
        <f aca="false">D8-D9-D10</f>
        <v>9723000000</v>
      </c>
      <c r="E80" s="117" t="n">
        <f aca="false">E8-E9-E10</f>
        <v>14475000000</v>
      </c>
      <c r="F80" s="117" t="n">
        <f aca="false">F8-F9-F10</f>
        <v>18038000000</v>
      </c>
      <c r="G80" s="117" t="n">
        <f aca="false">G8-G9-G10</f>
        <v>19622000000</v>
      </c>
      <c r="H80" s="117" t="n">
        <f aca="false">H8-H9-H10</f>
        <v>19407000000</v>
      </c>
      <c r="I80" s="117" t="n">
        <f aca="false">I8-I9-I10</f>
        <v>17797000000</v>
      </c>
      <c r="J80" s="117" t="n">
        <f aca="false">J8-J9-J10</f>
        <v>17260000000</v>
      </c>
      <c r="K80" s="114" t="n">
        <f aca="false">K8-K9-K10</f>
        <v>0</v>
      </c>
      <c r="L80" s="114" t="n">
        <f aca="false">L8-L9-L10</f>
        <v>1000000</v>
      </c>
      <c r="M80" s="114" t="n">
        <f aca="false">M8-M9-M10</f>
        <v>0</v>
      </c>
      <c r="N80" s="114" t="n">
        <f aca="false">N8-N9-N10</f>
        <v>0</v>
      </c>
      <c r="O80" s="114" t="n">
        <f aca="false">O8-O9-O10</f>
        <v>0</v>
      </c>
      <c r="P80" s="114" t="n">
        <f aca="false">P8-P9-P10</f>
        <v>-1000000</v>
      </c>
      <c r="Q80" s="114" t="n">
        <f aca="false">Q8-Q9-Q10</f>
        <v>-1000000</v>
      </c>
      <c r="R80" s="114" t="n">
        <f aca="false">R8-R9-R10</f>
        <v>0</v>
      </c>
      <c r="S80" s="114" t="n">
        <f aca="false">S8-S9-S10</f>
        <v>1000000</v>
      </c>
      <c r="T80" s="114" t="n">
        <f aca="false">T8-T9-T10</f>
        <v>-1000000</v>
      </c>
      <c r="U80" s="114" t="n">
        <f aca="false">U8-U9-U10</f>
        <v>-1000000</v>
      </c>
      <c r="V80" s="114" t="n">
        <f aca="false">V8-V9-V10</f>
        <v>0</v>
      </c>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row>
    <row r="81" customFormat="false" ht="15" hidden="false" customHeight="false" outlineLevel="0" collapsed="false">
      <c r="B81" s="0" t="s">
        <v>1266</v>
      </c>
      <c r="D81" s="145" t="n">
        <f aca="false">D12-D13-D14-D15-D16</f>
        <v>0</v>
      </c>
      <c r="E81" s="145" t="n">
        <f aca="false">E12-E13-E14-E15-E16</f>
        <v>0</v>
      </c>
      <c r="F81" s="145" t="n">
        <f aca="false">F12-F13-F14-F15-F16</f>
        <v>0</v>
      </c>
      <c r="G81" s="145" t="n">
        <f aca="false">G12-G13-G14-G15-G16</f>
        <v>0</v>
      </c>
      <c r="H81" s="145" t="n">
        <f aca="false">H12-H13-H14-H15-H16</f>
        <v>0</v>
      </c>
      <c r="I81" s="145" t="n">
        <f aca="false">I12-I13-I14-I15-I16</f>
        <v>0</v>
      </c>
      <c r="J81" s="145" t="n">
        <f aca="false">J12-J13-J14-J15-J16</f>
        <v>0</v>
      </c>
      <c r="K81" s="145" t="n">
        <f aca="false">K12-K13-K14-K15-K16</f>
        <v>0</v>
      </c>
      <c r="L81" s="145" t="n">
        <f aca="false">L12-L13-L14-L15-L16</f>
        <v>0</v>
      </c>
      <c r="M81" s="145" t="n">
        <f aca="false">M12-M13-M14-M15-M16</f>
        <v>0</v>
      </c>
      <c r="N81" s="145" t="n">
        <f aca="false">N12-N13-N14-N15-N16</f>
        <v>0</v>
      </c>
      <c r="O81" s="145" t="n">
        <f aca="false">O12-O13-O14-O15-O16</f>
        <v>0</v>
      </c>
      <c r="P81" s="145" t="n">
        <f aca="false">P12-P13-P14-P15-P16</f>
        <v>1000000</v>
      </c>
      <c r="Q81" s="145" t="n">
        <f aca="false">Q12-Q13-Q14-Q15-Q16</f>
        <v>1000000</v>
      </c>
      <c r="R81" s="145" t="n">
        <f aca="false">R12-R13-R14-R15-R16</f>
        <v>0</v>
      </c>
      <c r="S81" s="145" t="n">
        <f aca="false">S12-S13-S14-S15-S16</f>
        <v>0</v>
      </c>
      <c r="T81" s="145" t="n">
        <f aca="false">T12-T13-T14-T15-T16</f>
        <v>0</v>
      </c>
      <c r="U81" s="145" t="n">
        <f aca="false">U12-U13-U14-U15-U16</f>
        <v>0</v>
      </c>
      <c r="V81" s="145" t="n">
        <f aca="false">V12-V13-V14-V15-V16</f>
        <v>0</v>
      </c>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row>
    <row r="82" customFormat="false" ht="15" hidden="false" customHeight="false" outlineLevel="0" collapsed="false">
      <c r="B82" s="0" t="s">
        <v>1115</v>
      </c>
      <c r="D82" s="114" t="n">
        <f aca="false">D18-D20-D35-D39</f>
        <v>0</v>
      </c>
      <c r="E82" s="114" t="n">
        <f aca="false">E18-E20-E35-E39</f>
        <v>0</v>
      </c>
      <c r="F82" s="114" t="n">
        <f aca="false">F18-F20-F35-F39</f>
        <v>0</v>
      </c>
      <c r="G82" s="114" t="n">
        <f aca="false">G18-G20-G35-G39</f>
        <v>0</v>
      </c>
      <c r="H82" s="114" t="n">
        <f aca="false">H18-H20-H35-H39</f>
        <v>0</v>
      </c>
      <c r="I82" s="114" t="n">
        <f aca="false">I18-I20-I35-I39</f>
        <v>0</v>
      </c>
      <c r="J82" s="114" t="n">
        <f aca="false">J18-J20-J35-J39</f>
        <v>0</v>
      </c>
      <c r="K82" s="114" t="n">
        <f aca="false">K18-K20-K35-K39</f>
        <v>0</v>
      </c>
      <c r="L82" s="114" t="n">
        <f aca="false">L18-L20-L35-L39</f>
        <v>0</v>
      </c>
      <c r="M82" s="114" t="n">
        <f aca="false">M18-M20-M35-M39</f>
        <v>0</v>
      </c>
      <c r="N82" s="114" t="n">
        <f aca="false">N18-N20-N35-N39</f>
        <v>0</v>
      </c>
      <c r="O82" s="114" t="n">
        <f aca="false">O18-O20-O35-O39</f>
        <v>0</v>
      </c>
      <c r="P82" s="114" t="n">
        <f aca="false">P18-P20-P35-P39</f>
        <v>0</v>
      </c>
      <c r="Q82" s="114" t="n">
        <f aca="false">Q18-Q20-Q35-Q39</f>
        <v>0</v>
      </c>
      <c r="R82" s="114" t="n">
        <f aca="false">R18-R20-R35-R39</f>
        <v>0</v>
      </c>
      <c r="S82" s="114" t="n">
        <f aca="false">S18-S20-S35-S39</f>
        <v>0</v>
      </c>
      <c r="T82" s="114" t="n">
        <f aca="false">T18-T20-T35-T39</f>
        <v>0</v>
      </c>
      <c r="U82" s="114" t="n">
        <f aca="false">U18-U20-U35-U39</f>
        <v>0</v>
      </c>
      <c r="V82" s="114" t="n">
        <f aca="false">V18-V20-V35-V39</f>
        <v>0</v>
      </c>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row>
    <row r="83" customFormat="false" ht="15" hidden="false" customHeight="false" outlineLevel="0" collapsed="false">
      <c r="B83" s="0" t="s">
        <v>333</v>
      </c>
      <c r="D83" s="114" t="n">
        <f aca="false">D19-D22-D23-D24-D25-D31-D32-D33-D34</f>
        <v>0</v>
      </c>
      <c r="E83" s="114" t="n">
        <f aca="false">E19-E22-E23-E24-E25-E31-E32-E33-E34</f>
        <v>0</v>
      </c>
      <c r="F83" s="114" t="n">
        <f aca="false">F19-F22-F23-F24-F25-F31-F32-F33-F34</f>
        <v>0</v>
      </c>
      <c r="G83" s="114" t="n">
        <f aca="false">G19-G22-G23-G24-G25-G31-G32-G33-G34</f>
        <v>0</v>
      </c>
      <c r="H83" s="114" t="n">
        <f aca="false">H19-H22-H23-H24-H25-H31-H32-H33-H34</f>
        <v>0</v>
      </c>
      <c r="I83" s="114" t="n">
        <f aca="false">I19-I22-I23-I24-I25-I31-I32-I33-I34</f>
        <v>0</v>
      </c>
      <c r="J83" s="114" t="n">
        <f aca="false">J19-J22-J23-J24-J25-J31-J32-J33-J34</f>
        <v>0</v>
      </c>
      <c r="K83" s="114" t="n">
        <f aca="false">K19-K22-K23-K24-K25-K31-K32-K33-K34</f>
        <v>0</v>
      </c>
      <c r="L83" s="114" t="n">
        <f aca="false">L19-L22-L23-L24-L25-L31-L32-L33-L34</f>
        <v>0</v>
      </c>
      <c r="M83" s="114" t="n">
        <f aca="false">M19-M22-M23-M24-M25-M31-M32-M33-M34</f>
        <v>0</v>
      </c>
      <c r="N83" s="114" t="n">
        <f aca="false">N19-N22-N23-N24-N25-N31-N32-N33-N34</f>
        <v>1000000</v>
      </c>
      <c r="O83" s="114" t="n">
        <f aca="false">O19-O22-O23-O24-O25-O31-O32-O33-O34</f>
        <v>-1000000</v>
      </c>
      <c r="P83" s="114" t="n">
        <f aca="false">P19-P22-P23-P24-P25-P31-P32-P33-P34</f>
        <v>0</v>
      </c>
      <c r="Q83" s="114" t="n">
        <f aca="false">Q19-Q22-Q23-Q24-Q25-Q31-Q32-Q33-Q34</f>
        <v>0</v>
      </c>
      <c r="R83" s="114" t="n">
        <f aca="false">R19-R22-R23-R24-R25-R31-R32-R33-R34</f>
        <v>0</v>
      </c>
      <c r="S83" s="114" t="n">
        <f aca="false">S19-S22-S23-S24-S25-S31-S32-S33-S34</f>
        <v>0</v>
      </c>
      <c r="T83" s="114" t="n">
        <f aca="false">T19-T22-T23-T24-T25-T31-T32-T33-T34</f>
        <v>1000000</v>
      </c>
      <c r="U83" s="114" t="n">
        <f aca="false">U19-U22-U23-U24-U25-U31-U32-U33-U34</f>
        <v>0</v>
      </c>
      <c r="V83" s="114" t="n">
        <f aca="false">V19-V22-V23-V24-V25-V31-V32-V33-V34</f>
        <v>1000000</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row>
    <row r="84" customFormat="false" ht="15" hidden="false" customHeight="false" outlineLevel="0" collapsed="false">
      <c r="B84" s="0" t="s">
        <v>268</v>
      </c>
      <c r="D84" s="114" t="n">
        <f aca="false">D25-D27-D30</f>
        <v>0</v>
      </c>
      <c r="E84" s="114" t="n">
        <f aca="false">E25-E27-E30</f>
        <v>0</v>
      </c>
      <c r="F84" s="114" t="n">
        <f aca="false">F25-F27-F30</f>
        <v>0</v>
      </c>
      <c r="G84" s="114" t="n">
        <f aca="false">G25-G27-G30</f>
        <v>0</v>
      </c>
      <c r="H84" s="114" t="n">
        <f aca="false">H25-H27-H30</f>
        <v>0</v>
      </c>
      <c r="I84" s="114" t="n">
        <f aca="false">I25-I27-I30</f>
        <v>0</v>
      </c>
      <c r="J84" s="114" t="n">
        <f aca="false">J25-J27-J30</f>
        <v>0</v>
      </c>
      <c r="K84" s="114" t="n">
        <f aca="false">K25-K27-K30</f>
        <v>-1000000</v>
      </c>
      <c r="L84" s="114" t="n">
        <f aca="false">L25-L27-L30</f>
        <v>-1000000</v>
      </c>
      <c r="M84" s="114" t="n">
        <f aca="false">M25-M27-M30</f>
        <v>-1000000</v>
      </c>
      <c r="N84" s="114" t="n">
        <f aca="false">N25-N27-N30</f>
        <v>0</v>
      </c>
      <c r="O84" s="114" t="n">
        <f aca="false">O25-O27-O30</f>
        <v>0</v>
      </c>
      <c r="P84" s="114" t="n">
        <f aca="false">P25-P27-P30</f>
        <v>-1000000</v>
      </c>
      <c r="Q84" s="114" t="n">
        <f aca="false">Q25-Q27-Q30</f>
        <v>0</v>
      </c>
      <c r="R84" s="114" t="n">
        <f aca="false">R25-R27-R30</f>
        <v>-1000000</v>
      </c>
      <c r="S84" s="114" t="n">
        <f aca="false">S25-S27-S30</f>
        <v>1000000</v>
      </c>
      <c r="T84" s="114" t="n">
        <f aca="false">T25-T27-T30</f>
        <v>-1000000</v>
      </c>
      <c r="U84" s="114" t="n">
        <f aca="false">U25-U27-U30</f>
        <v>0</v>
      </c>
      <c r="V84" s="114" t="n">
        <f aca="false">V25-V27-V30</f>
        <v>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row>
    <row r="85" customFormat="false" ht="15" hidden="false" customHeight="false" outlineLevel="0" collapsed="false">
      <c r="B85" s="0" t="s">
        <v>1706</v>
      </c>
      <c r="D85" s="117" t="n">
        <f aca="false">D27-D28-D29</f>
        <v>890000000</v>
      </c>
      <c r="E85" s="117" t="n">
        <f aca="false">E27-E28-E29</f>
        <v>1275000000</v>
      </c>
      <c r="F85" s="117" t="n">
        <f aca="false">F27-F28-F29</f>
        <v>1265000000</v>
      </c>
      <c r="G85" s="117" t="n">
        <f aca="false">G27-G28-G29</f>
        <v>1323000000</v>
      </c>
      <c r="H85" s="117" t="n">
        <f aca="false">H27-H28-H29</f>
        <v>1187000000</v>
      </c>
      <c r="I85" s="117" t="n">
        <f aca="false">I27-I28-I29</f>
        <v>1047000000</v>
      </c>
      <c r="J85" s="117" t="n">
        <f aca="false">J27-J28-J29</f>
        <v>926000000</v>
      </c>
      <c r="K85" s="117" t="n">
        <f aca="false">K27-K28-K29</f>
        <v>653000000</v>
      </c>
      <c r="L85" s="117" t="n">
        <f aca="false">L27-L28-L29</f>
        <v>888000000</v>
      </c>
      <c r="M85" s="117" t="n">
        <f aca="false">M27-M28-M29</f>
        <v>715000000</v>
      </c>
      <c r="N85" s="114" t="n">
        <f aca="false">N27-N28-N29</f>
        <v>0</v>
      </c>
      <c r="O85" s="114" t="n">
        <f aca="false">O27-O28-O29</f>
        <v>0</v>
      </c>
      <c r="P85" s="114" t="n">
        <f aca="false">P27-P28-P29</f>
        <v>1000000</v>
      </c>
      <c r="Q85" s="117" t="n">
        <f aca="false">Q27-Q28-Q29</f>
        <v>89000000</v>
      </c>
      <c r="R85" s="117" t="n">
        <f aca="false">R27-R28-R29</f>
        <v>274000000</v>
      </c>
      <c r="S85" s="117" t="n">
        <f aca="false">S27-S28-S29</f>
        <v>522000000</v>
      </c>
      <c r="T85" s="117" t="n">
        <f aca="false">T27-T28-T29</f>
        <v>761000000</v>
      </c>
      <c r="U85" s="117" t="n">
        <f aca="false">U27-U28-U29</f>
        <v>1009000000</v>
      </c>
      <c r="V85" s="117" t="n">
        <f aca="false">V27-V28-V29</f>
        <v>1212000000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row>
    <row r="86" customFormat="false" ht="15" hidden="false" customHeight="false" outlineLevel="0" collapsed="false">
      <c r="B86" s="0" t="s">
        <v>822</v>
      </c>
      <c r="D86" s="114" t="n">
        <f aca="false">D35-D36-D37-D38</f>
        <v>0</v>
      </c>
      <c r="E86" s="114" t="n">
        <f aca="false">E35-E36-E37-E38</f>
        <v>0</v>
      </c>
      <c r="F86" s="114" t="n">
        <f aca="false">F35-F36-F37-F38</f>
        <v>0</v>
      </c>
      <c r="G86" s="114" t="n">
        <f aca="false">G35-G36-G37-G38</f>
        <v>0</v>
      </c>
      <c r="H86" s="114" t="n">
        <f aca="false">H35-H36-H37-H38</f>
        <v>0</v>
      </c>
      <c r="I86" s="114" t="n">
        <f aca="false">I35-I36-I37-I38</f>
        <v>0</v>
      </c>
      <c r="J86" s="114" t="n">
        <f aca="false">J35-J36-J37-J38</f>
        <v>-1000000</v>
      </c>
      <c r="K86" s="114" t="n">
        <f aca="false">K35-K36-K37-K38</f>
        <v>0</v>
      </c>
      <c r="L86" s="114" t="n">
        <f aca="false">L35-L36-L37-L38</f>
        <v>0</v>
      </c>
      <c r="M86" s="114" t="n">
        <f aca="false">M35-M36-M37-M38</f>
        <v>0</v>
      </c>
      <c r="N86" s="114" t="n">
        <f aca="false">N35-N36-N37-N38</f>
        <v>0</v>
      </c>
      <c r="O86" s="114" t="n">
        <f aca="false">O35-O36-O37-O38</f>
        <v>0</v>
      </c>
      <c r="P86" s="114" t="n">
        <f aca="false">P35-P36-P37-P38</f>
        <v>1000000</v>
      </c>
      <c r="Q86" s="114" t="n">
        <f aca="false">Q35-Q36-Q37-Q38</f>
        <v>0</v>
      </c>
      <c r="R86" s="114" t="n">
        <f aca="false">R35-R36-R37-R38</f>
        <v>0</v>
      </c>
      <c r="S86" s="114" t="n">
        <f aca="false">S35-S36-S37-S38</f>
        <v>0</v>
      </c>
      <c r="T86" s="114" t="n">
        <f aca="false">T35-T36-T37-T38</f>
        <v>0</v>
      </c>
      <c r="U86" s="114" t="n">
        <f aca="false">U35-U36-U37-U38</f>
        <v>0</v>
      </c>
      <c r="V86" s="114" t="n">
        <f aca="false">V35-V36-V37-V38</f>
        <v>0</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row>
    <row r="87" customFormat="false" ht="15" hidden="false" customHeight="false" outlineLevel="0" collapsed="false">
      <c r="B87" s="0" t="s">
        <v>137</v>
      </c>
      <c r="D87" s="114" t="n">
        <f aca="false">D54-D55-D66</f>
        <v>0</v>
      </c>
      <c r="E87" s="114" t="n">
        <f aca="false">E54-E55-E66</f>
        <v>0</v>
      </c>
      <c r="F87" s="114" t="n">
        <f aca="false">F54-F55-F66</f>
        <v>-1000000</v>
      </c>
      <c r="G87" s="114" t="n">
        <f aca="false">G54-G55-G66</f>
        <v>0</v>
      </c>
      <c r="H87" s="114" t="n">
        <f aca="false">H54-H55-H66</f>
        <v>0</v>
      </c>
      <c r="I87" s="114" t="n">
        <f aca="false">I54-I55-I66</f>
        <v>0</v>
      </c>
      <c r="J87" s="114" t="n">
        <f aca="false">J54-J55-J66</f>
        <v>-1000000</v>
      </c>
      <c r="K87" s="114" t="n">
        <f aca="false">K54-K55-K66</f>
        <v>0</v>
      </c>
      <c r="L87" s="114" t="n">
        <f aca="false">L54-L55-L66</f>
        <v>0</v>
      </c>
      <c r="M87" s="114" t="n">
        <f aca="false">M54-M55-M66</f>
        <v>1000000</v>
      </c>
      <c r="N87" s="114" t="n">
        <f aca="false">N54-N55-N66</f>
        <v>0</v>
      </c>
      <c r="O87" s="114" t="n">
        <f aca="false">O54-O55-O66</f>
        <v>0</v>
      </c>
      <c r="P87" s="114" t="n">
        <f aca="false">P54-P55-P66</f>
        <v>0</v>
      </c>
      <c r="Q87" s="114" t="n">
        <f aca="false">Q54-Q55-Q66</f>
        <v>0</v>
      </c>
      <c r="R87" s="114" t="n">
        <f aca="false">R54-R55-R66</f>
        <v>0</v>
      </c>
      <c r="S87" s="114" t="n">
        <f aca="false">S54-S55-S66</f>
        <v>0</v>
      </c>
      <c r="T87" s="114" t="n">
        <f aca="false">T54-T55-T66</f>
        <v>0</v>
      </c>
      <c r="U87" s="114" t="n">
        <f aca="false">U54-U55-U66</f>
        <v>0</v>
      </c>
      <c r="V87" s="114" t="n">
        <f aca="false">V54-V55-V66</f>
        <v>1000000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row>
    <row r="88" customFormat="false" ht="15" hidden="false" customHeight="false" outlineLevel="0" collapsed="false">
      <c r="B88" s="0" t="s">
        <v>1707</v>
      </c>
      <c r="D88" s="114" t="n">
        <f aca="false">D55-D56-D57-D58-D62-D63--D61</f>
        <v>1000000</v>
      </c>
      <c r="E88" s="114" t="n">
        <f aca="false">E55-E56-E57-E58-E62-E63--E61</f>
        <v>0</v>
      </c>
      <c r="F88" s="114" t="n">
        <f aca="false">F55-F56-F57-F58-F62-F63--F61</f>
        <v>1000000</v>
      </c>
      <c r="G88" s="114" t="n">
        <f aca="false">G55-G56-G57-G58-G62-G63--G61</f>
        <v>0</v>
      </c>
      <c r="H88" s="114" t="n">
        <f aca="false">H55-H56-H57-H58-H62-H63--H61</f>
        <v>0</v>
      </c>
      <c r="I88" s="114" t="n">
        <f aca="false">I55-I56-I57-I58-I62-I63--I61</f>
        <v>1000000</v>
      </c>
      <c r="J88" s="114" t="n">
        <f aca="false">J55-J56-J57-J58-J62-J63--J61</f>
        <v>0</v>
      </c>
      <c r="K88" s="114" t="n">
        <f aca="false">K55-K56-K57-K58-K62-K63--K61</f>
        <v>-1000000</v>
      </c>
      <c r="L88" s="114" t="n">
        <f aca="false">L55-L56-L57-L58-L62-L63--L61</f>
        <v>1000000</v>
      </c>
      <c r="M88" s="114" t="n">
        <f aca="false">M55-M56-M57-M58-M62-M63-M61</f>
        <v>-1000000</v>
      </c>
      <c r="N88" s="114" t="n">
        <f aca="false">N55-N56-N57-N58-N62-N63-N61</f>
        <v>1000000</v>
      </c>
      <c r="O88" s="114" t="n">
        <f aca="false">O55-O56-O57-O58-O62-O63-O61</f>
        <v>-1000000</v>
      </c>
      <c r="P88" s="114" t="n">
        <f aca="false">P55-P56-P57-P58-P62-P63-P61</f>
        <v>-1000000</v>
      </c>
      <c r="Q88" s="114" t="n">
        <f aca="false">Q55-Q56-Q57-Q58-Q62-Q63-Q61</f>
        <v>0</v>
      </c>
      <c r="R88" s="114" t="n">
        <f aca="false">R55-R56-R57-R58-R62-R63-R61</f>
        <v>0</v>
      </c>
      <c r="S88" s="114" t="n">
        <f aca="false">S55-S56-S57-S58-S62-S63-S61</f>
        <v>0</v>
      </c>
      <c r="T88" s="114" t="n">
        <f aca="false">T55-T56-T57-T58-T62-T63-T61</f>
        <v>0</v>
      </c>
      <c r="U88" s="114" t="n">
        <f aca="false">U55-U56-U57-U58-U62-U63-U61</f>
        <v>1000000</v>
      </c>
      <c r="V88" s="114" t="n">
        <f aca="false">V55-V56-V57-V58-V62-V63-V61</f>
        <v>0</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row>
    <row r="89" customFormat="false" ht="15" hidden="false" customHeight="false" outlineLevel="0" collapsed="false">
      <c r="B89" s="0" t="s">
        <v>274</v>
      </c>
      <c r="D89" s="55" t="n">
        <f aca="false">D66-D67-D73</f>
        <v>0</v>
      </c>
      <c r="E89" s="55" t="n">
        <f aca="false">E66-E67-E73</f>
        <v>-1000000</v>
      </c>
      <c r="F89" s="55" t="n">
        <f aca="false">F66-F67-F73</f>
        <v>1000000</v>
      </c>
      <c r="G89" s="55" t="n">
        <f aca="false">G66-G67-G73</f>
        <v>0</v>
      </c>
      <c r="H89" s="55" t="n">
        <f aca="false">H66-H67-H73</f>
        <v>0</v>
      </c>
      <c r="I89" s="55" t="n">
        <f aca="false">I66-I67-I73</f>
        <v>0</v>
      </c>
      <c r="J89" s="55" t="n">
        <f aca="false">J66-J67-J73</f>
        <v>1000000</v>
      </c>
      <c r="K89" s="55" t="n">
        <f aca="false">K66-K67-K73</f>
        <v>0</v>
      </c>
      <c r="L89" s="55" t="n">
        <f aca="false">L66-L67-L73</f>
        <v>0</v>
      </c>
      <c r="M89" s="55" t="n">
        <f aca="false">M66-M67-M73</f>
        <v>0</v>
      </c>
      <c r="N89" s="55" t="n">
        <f aca="false">N66-N67-N73</f>
        <v>0</v>
      </c>
      <c r="O89" s="55" t="n">
        <f aca="false">O66-O67-O73</f>
        <v>0</v>
      </c>
      <c r="P89" s="55" t="n">
        <f aca="false">P66-P67-P73</f>
        <v>0</v>
      </c>
      <c r="Q89" s="55" t="n">
        <f aca="false">Q66-Q67-Q73</f>
        <v>0</v>
      </c>
      <c r="R89" s="55" t="n">
        <f aca="false">R66-R67-R73</f>
        <v>0</v>
      </c>
      <c r="S89" s="55" t="n">
        <f aca="false">S66-S67-S73</f>
        <v>0</v>
      </c>
      <c r="T89" s="55" t="n">
        <f aca="false">T66-T67-T73</f>
        <v>0</v>
      </c>
      <c r="U89" s="55" t="n">
        <f aca="false">U66-U67-U73</f>
        <v>0</v>
      </c>
      <c r="V89" s="55" t="n">
        <f aca="false">V66-V67-V73</f>
        <v>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row>
    <row r="90" customFormat="false" ht="15" hidden="false" customHeight="false" outlineLevel="0" collapsed="false">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row>
    <row r="91" customFormat="false" ht="15" hidden="false" customHeight="false" outlineLevel="0" collapsed="false">
      <c r="D91" s="55"/>
      <c r="M91" s="55"/>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row>
    <row r="92" customFormat="false" ht="15" hidden="false" customHeight="false" outlineLevel="0" collapsed="false">
      <c r="B92" s="0" t="s">
        <v>586</v>
      </c>
      <c r="D92" s="0" t="n">
        <v>107811000000</v>
      </c>
      <c r="E92" s="0" t="n">
        <v>121015000000</v>
      </c>
      <c r="F92" s="0" t="n">
        <v>131293000000</v>
      </c>
      <c r="G92" s="0" t="n">
        <v>141437000000</v>
      </c>
      <c r="H92" s="0" t="n">
        <v>143596000000</v>
      </c>
      <c r="I92" s="0" t="n">
        <v>153112000000</v>
      </c>
      <c r="J92" s="0" t="n">
        <v>158114000000</v>
      </c>
      <c r="K92" s="0" t="n">
        <v>167699000000</v>
      </c>
      <c r="L92" s="0" t="n">
        <v>177704000000</v>
      </c>
      <c r="M92" s="0" t="n">
        <v>189213000000</v>
      </c>
      <c r="N92" s="0" t="n">
        <v>201841000000</v>
      </c>
      <c r="O92" s="0" t="n">
        <v>216011000000</v>
      </c>
      <c r="P92" s="0" t="n">
        <v>228167000000</v>
      </c>
      <c r="Q92" s="0" t="n">
        <v>243550000000</v>
      </c>
      <c r="R92" s="0" t="n">
        <v>261027000000</v>
      </c>
      <c r="S92" s="0" t="n">
        <v>280699000000</v>
      </c>
      <c r="T92" s="0" t="n">
        <v>301791000000</v>
      </c>
      <c r="U92" s="0" t="n">
        <v>324595000000</v>
      </c>
      <c r="V92" s="0" t="n">
        <v>349072000000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row>
    <row r="93" customFormat="false" ht="15" hidden="false" customHeight="false" outlineLevel="0" collapsed="false">
      <c r="B93" s="0" t="s">
        <v>140</v>
      </c>
      <c r="D93" s="0" t="n">
        <f aca="false">(D6/D92)*100</f>
        <v>14.428954373858</v>
      </c>
      <c r="E93" s="0" t="n">
        <f aca="false">(E6/E92)*100</f>
        <v>18.3737553195885</v>
      </c>
      <c r="F93" s="0" t="n">
        <f aca="false">(F6/F92)*100</f>
        <v>20.5106136656181</v>
      </c>
      <c r="G93" s="0" t="n">
        <f aca="false">(G6/G92)*100</f>
        <v>18.0165020468477</v>
      </c>
      <c r="H93" s="0" t="n">
        <f aca="false">(H6/H92)*100</f>
        <v>18.4085907685451</v>
      </c>
      <c r="I93" s="0" t="n">
        <f aca="false">(I6/I92)*100</f>
        <v>19.9259365693087</v>
      </c>
      <c r="J93" s="0" t="n">
        <f aca="false">(J6/J92)*100</f>
        <v>18.6789278621754</v>
      </c>
      <c r="K93" s="0" t="n">
        <f aca="false">(K6/K92)*100</f>
        <v>20.2416233847548</v>
      </c>
      <c r="L93" s="0" t="n">
        <f aca="false">(L6/L92)*100</f>
        <v>23.5520866159456</v>
      </c>
      <c r="M93" s="0" t="n">
        <f aca="false">(M6/M92)*100</f>
        <v>23.6643359600027</v>
      </c>
      <c r="N93" s="0" t="n">
        <f aca="false">(N6/N92)*100</f>
        <v>29.1660267240055</v>
      </c>
      <c r="O93" s="0" t="n">
        <f aca="false">(O6/O92)*100</f>
        <v>23.5668553916236</v>
      </c>
      <c r="P93" s="0" t="n">
        <f aca="false">(P6/P92)*100</f>
        <v>28.9095267939711</v>
      </c>
      <c r="Q93" s="0" t="n">
        <f aca="false">(Q6/Q92)*100</f>
        <v>43.7121740915623</v>
      </c>
      <c r="R93" s="0" t="n">
        <f aca="false">(R6/R92)*100</f>
        <v>24.1369666739456</v>
      </c>
      <c r="S93" s="0" t="n">
        <f aca="false">(S6/S92)*100</f>
        <v>23.8821655937499</v>
      </c>
      <c r="T93" s="0" t="n">
        <f aca="false">(T6/T92)*100</f>
        <v>24.0192716151244</v>
      </c>
      <c r="U93" s="0" t="n">
        <f aca="false">(U6/U92)*100</f>
        <v>24.1186709591953</v>
      </c>
      <c r="V93" s="0" t="n">
        <f aca="false">(V6/V92)*100</f>
        <v>24.2299582894073</v>
      </c>
    </row>
    <row r="94" customFormat="false" ht="15" hidden="false" customHeight="false" outlineLevel="0" collapsed="false">
      <c r="B94" s="0" t="s">
        <v>141</v>
      </c>
      <c r="D94" s="0" t="n">
        <f aca="false">(D17/D92)*100</f>
        <v>16.3378504976301</v>
      </c>
      <c r="E94" s="0" t="n">
        <f aca="false">(E17/E92)*100</f>
        <v>21.9741354377556</v>
      </c>
      <c r="F94" s="0" t="n">
        <f aca="false">(F17/F92)*100</f>
        <v>24.1437091086349</v>
      </c>
      <c r="G94" s="0" t="n">
        <f aca="false">(G17/G92)*100</f>
        <v>21.4561960448822</v>
      </c>
      <c r="H94" s="0" t="n">
        <f aca="false">(H17/H92)*100</f>
        <v>20.0889996935848</v>
      </c>
      <c r="I94" s="0" t="n">
        <f aca="false">(I17/I92)*100</f>
        <v>19.8710747687967</v>
      </c>
      <c r="J94" s="0" t="n">
        <f aca="false">(J17/J92)*100</f>
        <v>21.2498576976106</v>
      </c>
      <c r="K94" s="0" t="n">
        <f aca="false">(K17/K92)*100</f>
        <v>22.2505799080495</v>
      </c>
      <c r="L94" s="0" t="n">
        <f aca="false">(L17/L92)*100</f>
        <v>26.0759465178049</v>
      </c>
      <c r="M94" s="0" t="n">
        <f aca="false">(M17/M92)*100</f>
        <v>23.0570838155941</v>
      </c>
      <c r="N94" s="0" t="n">
        <f aca="false">(N17/N92)*100</f>
        <v>22.1476310561283</v>
      </c>
      <c r="O94" s="0" t="n">
        <f aca="false">(O17/O92)*100</f>
        <v>22.1252621394281</v>
      </c>
      <c r="P94" s="0" t="n">
        <f aca="false">(P17/P92)*100</f>
        <v>25.3336372043284</v>
      </c>
      <c r="Q94" s="0" t="n">
        <f aca="false">(Q17/Q92)*100</f>
        <v>25.4645863272429</v>
      </c>
      <c r="R94" s="0" t="n">
        <f aca="false">(R17/R92)*100</f>
        <v>25.8134216000644</v>
      </c>
      <c r="S94" s="0" t="n">
        <f aca="false">(S17/S92)*100</f>
        <v>25.5964574152384</v>
      </c>
      <c r="T94" s="0" t="n">
        <f aca="false">(T17/T92)*100</f>
        <v>25.4474122820097</v>
      </c>
      <c r="U94" s="0" t="n">
        <f aca="false">(U17/U92)*100</f>
        <v>25.363606956361</v>
      </c>
      <c r="V94" s="0" t="n">
        <f aca="false">(V17/V92)*100</f>
        <v>25.2899115368749</v>
      </c>
    </row>
    <row r="96" customFormat="false" ht="13.5" hidden="false" customHeight="true" outlineLevel="0" collapsed="false">
      <c r="B96" s="0" t="s">
        <v>142</v>
      </c>
      <c r="D96" s="0" t="n">
        <f aca="false">IF(D39&lt;0, (D39/D17)*100)</f>
        <v>-0.198705575110707</v>
      </c>
      <c r="E96" s="0" t="n">
        <f aca="false">IF(E39&lt;0, (E39/E17)*100)</f>
        <v>-0.135379061371841</v>
      </c>
      <c r="F96" s="0" t="n">
        <f aca="false">IF(F39&lt;0, (F39/F17)*100)</f>
        <v>-0.21767248178176</v>
      </c>
      <c r="G96" s="0" t="n">
        <f aca="false">IF(G39&lt;0, (G39/G17)*100)</f>
        <v>0</v>
      </c>
      <c r="H96" s="0" t="n">
        <f aca="false">IF(H39&lt;0, (H39/H17)*100)</f>
        <v>0</v>
      </c>
      <c r="I96" s="0" t="n">
        <f aca="false">IF(I39&lt;0, (I39/I17)*100)</f>
        <v>0</v>
      </c>
      <c r="J96" s="0" t="n">
        <f aca="false">IF(J39&lt;0, (J39/J17)*100)</f>
        <v>0</v>
      </c>
      <c r="K96" s="0" t="n">
        <f aca="false">IF(K39&lt;0, (K39/K17)*100)</f>
        <v>0</v>
      </c>
      <c r="L96" s="0" t="n">
        <f aca="false">IF(L39&lt;0, (L39/L17)*100)</f>
        <v>0</v>
      </c>
      <c r="M96" s="0" t="n">
        <f aca="false">IF(M39&lt;0, (M39/M17)*100)</f>
        <v>0</v>
      </c>
      <c r="N96" s="0" t="n">
        <f aca="false">IF(N39&lt;0, (N39/N17)*100)</f>
        <v>0</v>
      </c>
      <c r="O96" s="0" t="n">
        <f aca="false">IF(O39&lt;0, (O39/O17)*100)</f>
        <v>0</v>
      </c>
      <c r="P96" s="0" t="n">
        <f aca="false">IF(P39&lt;0, (P39/P17)*100)</f>
        <v>0</v>
      </c>
      <c r="Q96" s="0" t="n">
        <f aca="false">IF(Q39&lt;0, (Q39/Q17)*100)</f>
        <v>0</v>
      </c>
      <c r="R96" s="0" t="n">
        <f aca="false">IF(R39&lt;0, (R39/R17)*100)</f>
        <v>0</v>
      </c>
      <c r="S96" s="0" t="n">
        <f aca="false">IF(S39&lt;0, (S39/S17)*100)</f>
        <v>0</v>
      </c>
      <c r="T96" s="0" t="n">
        <f aca="false">IF(T39&lt;0, (T39/T17)*100)</f>
        <v>0</v>
      </c>
      <c r="U96" s="0" t="n">
        <f aca="false">IF(U39&lt;0, (U39/U17)*100)</f>
        <v>0</v>
      </c>
      <c r="V96" s="0" t="n">
        <f aca="false">IF(V39&lt;0, (V39/V17)*100)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8.xml><?xml version="1.0" encoding="utf-8"?>
<worksheet xmlns="http://schemas.openxmlformats.org/spreadsheetml/2006/main" xmlns:r="http://schemas.openxmlformats.org/officeDocument/2006/relationships">
  <sheetPr filterMode="false">
    <pageSetUpPr fitToPage="false"/>
  </sheetPr>
  <dimension ref="A1:AV9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1.3163265306122"/>
    <col collapsed="false" hidden="false" max="2" min="2" style="0" width="46.030612244898"/>
    <col collapsed="false" hidden="false" max="3" min="3" style="0" width="22.1377551020408"/>
    <col collapsed="false" hidden="false" max="4" min="4" style="0" width="18.2244897959184"/>
    <col collapsed="false" hidden="false" max="7" min="5" style="0" width="18.4948979591837"/>
    <col collapsed="false" hidden="false" max="8" min="8" style="0" width="19.5714285714286"/>
    <col collapsed="false" hidden="false" max="11" min="9" style="0" width="19.7091836734694"/>
    <col collapsed="false" hidden="false" max="14" min="12" style="0" width="18.765306122449"/>
    <col collapsed="false" hidden="false" max="15" min="15" style="0" width="18.2244897959184"/>
    <col collapsed="false" hidden="false" max="16" min="16" style="0" width="20.25"/>
    <col collapsed="false" hidden="false" max="18" min="17" style="0" width="21.4642857142857"/>
    <col collapsed="false" hidden="false" max="22" min="19" style="0" width="21.1938775510204"/>
    <col collapsed="false" hidden="false" max="23" min="23" style="0" width="20.3826530612245"/>
    <col collapsed="false" hidden="false" max="24" min="24" style="0" width="21.1938775510204"/>
    <col collapsed="false" hidden="false" max="26" min="25" style="0" width="8.50510204081633"/>
    <col collapsed="false" hidden="false" max="27" min="27" style="0" width="10.8010204081633"/>
    <col collapsed="false" hidden="false" max="29" min="28" style="0" width="8.50510204081633"/>
    <col collapsed="false" hidden="false" max="30" min="30" style="0" width="16.6020408163265"/>
    <col collapsed="false" hidden="false" max="1025" min="31" style="0" width="8.50510204081633"/>
  </cols>
  <sheetData>
    <row r="1" customFormat="false" ht="15" hidden="false" customHeight="false" outlineLevel="0" collapsed="false">
      <c r="A1" s="1" t="s">
        <v>1708</v>
      </c>
      <c r="B1" s="2" t="s">
        <v>1709</v>
      </c>
      <c r="C1" s="2"/>
      <c r="D1" s="3"/>
      <c r="E1" s="3"/>
      <c r="F1" s="3"/>
      <c r="G1" s="3"/>
      <c r="H1" s="3"/>
      <c r="I1" s="3"/>
      <c r="J1" s="3"/>
      <c r="K1" s="3"/>
      <c r="L1" s="3"/>
      <c r="M1" s="3"/>
      <c r="N1" s="3"/>
      <c r="O1" s="4"/>
      <c r="P1" s="4"/>
      <c r="Q1" s="4"/>
      <c r="R1" s="5"/>
      <c r="S1" s="4"/>
      <c r="T1" s="4"/>
      <c r="U1" s="4"/>
      <c r="V1" s="4"/>
      <c r="W1" s="4"/>
      <c r="X1" s="4"/>
      <c r="Y1" s="4"/>
      <c r="Z1" s="4"/>
      <c r="AA1" s="4"/>
    </row>
    <row r="2" customFormat="false" ht="15" hidden="false" customHeight="false" outlineLevel="0" collapsed="false">
      <c r="B2" s="7" t="s">
        <v>1308</v>
      </c>
      <c r="C2" s="7"/>
      <c r="D2" s="4"/>
      <c r="E2" s="4"/>
      <c r="F2" s="4"/>
      <c r="G2" s="4"/>
      <c r="H2" s="4"/>
      <c r="I2" s="4"/>
      <c r="J2" s="4"/>
      <c r="K2" s="4"/>
      <c r="L2" s="4"/>
      <c r="M2" s="4"/>
      <c r="N2" s="4"/>
      <c r="O2" s="4"/>
      <c r="P2" s="4"/>
      <c r="Q2" s="4"/>
      <c r="R2" s="8"/>
      <c r="S2" s="9"/>
      <c r="T2" s="10"/>
      <c r="U2" s="4"/>
      <c r="V2" s="4"/>
      <c r="W2" s="4"/>
      <c r="X2" s="4"/>
      <c r="Y2" s="4"/>
      <c r="Z2" s="4"/>
      <c r="AA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c r="Z4" s="4"/>
      <c r="AA4" s="4"/>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4"/>
      <c r="Z5" s="4"/>
      <c r="AA5" s="4"/>
    </row>
    <row r="6" s="13" customFormat="true" ht="16.5" hidden="false" customHeight="false" outlineLevel="0" collapsed="false">
      <c r="A6" s="32" t="s">
        <v>32</v>
      </c>
      <c r="B6" s="98" t="s">
        <v>590</v>
      </c>
      <c r="C6" s="32" t="s">
        <v>34</v>
      </c>
      <c r="D6" s="405" t="n">
        <v>609400000000</v>
      </c>
      <c r="E6" s="110" t="n">
        <v>632000000000</v>
      </c>
      <c r="F6" s="110" t="n">
        <v>575000000000</v>
      </c>
      <c r="G6" s="110" t="n">
        <v>614000000000</v>
      </c>
      <c r="H6" s="110" t="n">
        <v>746000000000</v>
      </c>
      <c r="I6" s="110" t="n">
        <v>1246000000000</v>
      </c>
      <c r="J6" s="110" t="n">
        <v>1796000000000</v>
      </c>
      <c r="K6" s="110" t="n">
        <v>1579000000000</v>
      </c>
      <c r="L6" s="102" t="n">
        <v>2497000000000</v>
      </c>
      <c r="M6" s="102" t="n">
        <v>1335000000000</v>
      </c>
      <c r="N6" s="102" t="n">
        <v>2231000000000</v>
      </c>
      <c r="O6" s="111" t="n">
        <v>2894000000000</v>
      </c>
      <c r="P6" s="111" t="n">
        <v>2976000000000</v>
      </c>
      <c r="Q6" s="343" t="n">
        <v>3123000000000</v>
      </c>
      <c r="R6" s="343" t="n">
        <v>2863000000000</v>
      </c>
      <c r="S6" s="343" t="n">
        <v>2221000000000</v>
      </c>
      <c r="T6" s="343" t="n">
        <v>2606000000000</v>
      </c>
      <c r="U6" s="343" t="n">
        <v>3018000000000</v>
      </c>
      <c r="V6" s="343" t="n">
        <v>3120000000000</v>
      </c>
      <c r="W6" s="343" t="n">
        <v>2955000000000</v>
      </c>
      <c r="X6" s="343" t="n">
        <v>2756000000000</v>
      </c>
      <c r="Y6" s="6"/>
      <c r="Z6" s="6"/>
      <c r="AA6" s="6"/>
      <c r="AB6" s="6"/>
      <c r="AC6" s="6"/>
      <c r="AD6" s="6"/>
      <c r="AE6" s="6"/>
      <c r="AF6" s="6"/>
      <c r="AG6" s="6"/>
      <c r="AH6" s="6"/>
      <c r="AI6" s="6"/>
      <c r="AJ6" s="6"/>
      <c r="AK6" s="6"/>
      <c r="AL6" s="6"/>
      <c r="AM6" s="6"/>
      <c r="AN6" s="6"/>
      <c r="AO6" s="6"/>
      <c r="AP6" s="6"/>
      <c r="AQ6" s="6"/>
      <c r="AR6" s="6"/>
      <c r="AS6" s="6"/>
      <c r="AT6" s="6"/>
      <c r="AU6" s="6"/>
      <c r="AV6" s="6"/>
    </row>
    <row r="7" customFormat="false" ht="16.5" hidden="false" customHeight="false" outlineLevel="0" collapsed="false">
      <c r="A7" s="0" t="s">
        <v>35</v>
      </c>
      <c r="B7" s="30" t="s">
        <v>1710</v>
      </c>
      <c r="C7" s="20" t="s">
        <v>37</v>
      </c>
      <c r="D7" s="101" t="n">
        <v>602600000000</v>
      </c>
      <c r="E7" s="100" t="n">
        <v>628000000000</v>
      </c>
      <c r="F7" s="100" t="n">
        <v>572000000000</v>
      </c>
      <c r="G7" s="100" t="n">
        <v>604000000000</v>
      </c>
      <c r="H7" s="100" t="n">
        <v>738000000000</v>
      </c>
      <c r="I7" s="100" t="n">
        <v>1240000000000</v>
      </c>
      <c r="J7" s="100" t="n">
        <v>1791000000000</v>
      </c>
      <c r="K7" s="100" t="n">
        <v>1564000000000</v>
      </c>
      <c r="L7" s="16" t="n">
        <v>2442000000000</v>
      </c>
      <c r="M7" s="16" t="n">
        <v>1307000000000</v>
      </c>
      <c r="N7" s="16" t="n">
        <v>2222000000000</v>
      </c>
      <c r="O7" s="99" t="n">
        <v>2854000000000</v>
      </c>
      <c r="P7" s="99" t="n">
        <v>2954000000000</v>
      </c>
      <c r="Q7" s="343" t="n">
        <v>3096000000000</v>
      </c>
      <c r="R7" s="343" t="n">
        <v>2831000000000</v>
      </c>
      <c r="S7" s="343" t="n">
        <v>2181000000000</v>
      </c>
      <c r="T7" s="343" t="n">
        <v>2574000000000</v>
      </c>
      <c r="U7" s="343" t="n">
        <v>2987000000000</v>
      </c>
      <c r="V7" s="343" t="n">
        <v>3087000000000</v>
      </c>
      <c r="W7" s="343" t="n">
        <v>2922000000000</v>
      </c>
      <c r="X7" s="343" t="n">
        <v>2723000000000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27" t="s">
        <v>1711</v>
      </c>
      <c r="B8" s="29" t="s">
        <v>820</v>
      </c>
      <c r="C8" s="49" t="s">
        <v>40</v>
      </c>
      <c r="D8" s="101" t="n">
        <v>466200000000</v>
      </c>
      <c r="E8" s="100" t="n">
        <v>431000000000</v>
      </c>
      <c r="F8" s="100" t="n">
        <v>398000000000</v>
      </c>
      <c r="G8" s="100" t="n">
        <v>422000000000</v>
      </c>
      <c r="H8" s="100" t="n">
        <v>530000000000</v>
      </c>
      <c r="I8" s="100" t="n">
        <v>1020000000000</v>
      </c>
      <c r="J8" s="100" t="n">
        <v>1531000000000</v>
      </c>
      <c r="K8" s="100" t="n">
        <v>1284000000000</v>
      </c>
      <c r="L8" s="16" t="n">
        <v>2118000000000</v>
      </c>
      <c r="M8" s="16" t="n">
        <v>934000000000</v>
      </c>
      <c r="N8" s="16" t="n">
        <v>1758000000000</v>
      </c>
      <c r="O8" s="99" t="n">
        <v>2283000000000</v>
      </c>
      <c r="P8" s="99" t="n">
        <v>2291000000000</v>
      </c>
      <c r="Q8" s="343" t="n">
        <v>2295000000000</v>
      </c>
      <c r="R8" s="343" t="n">
        <v>1973000000000</v>
      </c>
      <c r="S8" s="343" t="n">
        <v>1226000000000</v>
      </c>
      <c r="T8" s="343" t="n">
        <v>1545000000000</v>
      </c>
      <c r="U8" s="343" t="n">
        <v>1894000000000</v>
      </c>
      <c r="V8" s="343" t="n">
        <v>1924000000000</v>
      </c>
      <c r="W8" s="343" t="n">
        <v>1692000000000</v>
      </c>
      <c r="X8" s="343" t="n">
        <v>1440000000000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1505</v>
      </c>
      <c r="B9" s="29" t="s">
        <v>1712</v>
      </c>
      <c r="C9" s="49" t="s">
        <v>40</v>
      </c>
      <c r="D9" s="101" t="n">
        <v>136400000000</v>
      </c>
      <c r="E9" s="100" t="n">
        <v>197000000000</v>
      </c>
      <c r="F9" s="100" t="n">
        <v>174000000000</v>
      </c>
      <c r="G9" s="100" t="n">
        <v>182000000000</v>
      </c>
      <c r="H9" s="100" t="n">
        <v>208000000000</v>
      </c>
      <c r="I9" s="100" t="n">
        <v>220000000000</v>
      </c>
      <c r="J9" s="100" t="n">
        <v>261000000000</v>
      </c>
      <c r="K9" s="100" t="n">
        <v>280000000000</v>
      </c>
      <c r="L9" s="16" t="n">
        <v>324000000000</v>
      </c>
      <c r="M9" s="16" t="n">
        <v>373000000000</v>
      </c>
      <c r="N9" s="16" t="n">
        <v>463000000000</v>
      </c>
      <c r="O9" s="99" t="n">
        <v>571000000000</v>
      </c>
      <c r="P9" s="99" t="n">
        <v>663000000000</v>
      </c>
      <c r="Q9" s="343" t="n">
        <v>801000000000</v>
      </c>
      <c r="R9" s="343" t="n">
        <v>857000000000</v>
      </c>
      <c r="S9" s="343" t="n">
        <v>955000000000</v>
      </c>
      <c r="T9" s="343" t="n">
        <v>1028000000000</v>
      </c>
      <c r="U9" s="343" t="n">
        <v>1094000000000</v>
      </c>
      <c r="V9" s="343" t="n">
        <v>1163000000000</v>
      </c>
      <c r="W9" s="343" t="n">
        <v>1231000000000</v>
      </c>
      <c r="X9" s="343" t="n">
        <v>1284000000000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45" t="s">
        <v>1713</v>
      </c>
      <c r="B10" s="45" t="s">
        <v>1714</v>
      </c>
      <c r="C10" s="11" t="s">
        <v>1715</v>
      </c>
      <c r="D10" s="101" t="n">
        <v>92600000000</v>
      </c>
      <c r="E10" s="100" t="n">
        <v>127000000000</v>
      </c>
      <c r="F10" s="100" t="n">
        <v>125000000000</v>
      </c>
      <c r="G10" s="100" t="n">
        <v>134000000000</v>
      </c>
      <c r="H10" s="100"/>
      <c r="I10" s="100"/>
      <c r="J10" s="100"/>
      <c r="K10" s="100"/>
      <c r="L10" s="16"/>
      <c r="M10" s="16"/>
      <c r="N10" s="16"/>
      <c r="O10" s="99"/>
      <c r="P10" s="99"/>
      <c r="Q10" s="99"/>
      <c r="R10" s="99"/>
      <c r="S10" s="99"/>
      <c r="T10" s="99"/>
      <c r="U10" s="99"/>
      <c r="V10" s="99"/>
      <c r="W10" s="99"/>
      <c r="X10" s="77"/>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45" t="s">
        <v>1716</v>
      </c>
      <c r="B11" s="45" t="s">
        <v>1717</v>
      </c>
      <c r="C11" s="11" t="s">
        <v>1715</v>
      </c>
      <c r="D11" s="101" t="n">
        <v>10700000000</v>
      </c>
      <c r="E11" s="100" t="n">
        <v>16000000000</v>
      </c>
      <c r="F11" s="100" t="n">
        <v>10000000000</v>
      </c>
      <c r="G11" s="100" t="n">
        <v>0</v>
      </c>
      <c r="H11" s="100"/>
      <c r="I11" s="100"/>
      <c r="J11" s="100"/>
      <c r="K11" s="100"/>
      <c r="L11" s="16"/>
      <c r="M11" s="16"/>
      <c r="N11" s="16"/>
      <c r="O11" s="99"/>
      <c r="P11" s="99"/>
      <c r="Q11" s="99"/>
      <c r="R11" s="99"/>
      <c r="S11" s="99"/>
      <c r="T11" s="99"/>
      <c r="U11" s="99"/>
      <c r="V11" s="99"/>
      <c r="W11" s="99"/>
      <c r="X11" s="77"/>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45" t="s">
        <v>920</v>
      </c>
      <c r="B12" s="105" t="s">
        <v>975</v>
      </c>
      <c r="C12" s="11" t="s">
        <v>1715</v>
      </c>
      <c r="D12" s="101"/>
      <c r="E12" s="104"/>
      <c r="F12" s="104"/>
      <c r="G12" s="104"/>
      <c r="H12" s="104"/>
      <c r="I12" s="104"/>
      <c r="J12" s="104"/>
      <c r="K12" s="104"/>
      <c r="L12" s="104"/>
      <c r="M12" s="104"/>
      <c r="N12" s="16" t="n">
        <v>176000000000</v>
      </c>
      <c r="O12" s="99" t="n">
        <v>215000000000</v>
      </c>
      <c r="P12" s="99" t="n">
        <v>241000000000</v>
      </c>
      <c r="Q12" s="99" t="n">
        <v>321000000000</v>
      </c>
      <c r="R12" s="99" t="n">
        <v>360000000000</v>
      </c>
      <c r="S12" s="99" t="n">
        <v>336000000000</v>
      </c>
      <c r="T12" s="99" t="n">
        <v>356000000000</v>
      </c>
      <c r="U12" s="99" t="n">
        <v>380000000000</v>
      </c>
      <c r="V12" s="99" t="n">
        <v>405000000000</v>
      </c>
      <c r="W12" s="99" t="n">
        <v>434000000000</v>
      </c>
      <c r="X12" s="77" t="n">
        <v>458000000000</v>
      </c>
      <c r="Y12" s="6"/>
      <c r="Z12" s="6"/>
      <c r="AA12" s="6"/>
      <c r="AB12" s="6"/>
      <c r="AC12" s="6"/>
      <c r="AD12" s="40"/>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45" t="s">
        <v>46</v>
      </c>
      <c r="B13" s="105" t="s">
        <v>298</v>
      </c>
      <c r="C13" s="11" t="s">
        <v>1715</v>
      </c>
      <c r="D13" s="101"/>
      <c r="E13" s="104"/>
      <c r="F13" s="104"/>
      <c r="G13" s="104"/>
      <c r="H13" s="100"/>
      <c r="I13" s="100"/>
      <c r="J13" s="100"/>
      <c r="K13" s="100"/>
      <c r="L13" s="16"/>
      <c r="M13" s="16"/>
      <c r="N13" s="16" t="n">
        <v>191000000000</v>
      </c>
      <c r="O13" s="99" t="n">
        <v>233000000000</v>
      </c>
      <c r="P13" s="99" t="n">
        <v>261000000000</v>
      </c>
      <c r="Q13" s="99" t="n">
        <v>296000000000</v>
      </c>
      <c r="R13" s="99" t="n">
        <v>333000000000</v>
      </c>
      <c r="S13" s="99" t="n">
        <v>403000000000</v>
      </c>
      <c r="T13" s="99" t="n">
        <v>425000000000</v>
      </c>
      <c r="U13" s="99" t="n">
        <v>451000000000</v>
      </c>
      <c r="V13" s="99" t="n">
        <v>479000000000</v>
      </c>
      <c r="W13" s="99" t="n">
        <v>503000000000</v>
      </c>
      <c r="X13" s="77" t="n">
        <v>520000000000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45" t="s">
        <v>1718</v>
      </c>
      <c r="B14" s="105" t="s">
        <v>1719</v>
      </c>
      <c r="C14" s="11" t="s">
        <v>1715</v>
      </c>
      <c r="D14" s="101" t="n">
        <v>31200000000</v>
      </c>
      <c r="E14" s="100" t="n">
        <v>43000000000</v>
      </c>
      <c r="F14" s="100" t="n">
        <v>36000000000</v>
      </c>
      <c r="G14" s="100" t="n">
        <v>43000000000</v>
      </c>
      <c r="H14" s="100"/>
      <c r="I14" s="100"/>
      <c r="J14" s="100"/>
      <c r="K14" s="100"/>
      <c r="L14" s="16"/>
      <c r="M14" s="16"/>
      <c r="N14" s="16" t="n">
        <v>78000000000</v>
      </c>
      <c r="O14" s="99" t="n">
        <v>101000000000</v>
      </c>
      <c r="P14" s="99" t="n">
        <v>118000000000</v>
      </c>
      <c r="Q14" s="99" t="n">
        <v>148000000000</v>
      </c>
      <c r="R14" s="99" t="n">
        <v>155000000000</v>
      </c>
      <c r="S14" s="99" t="n">
        <v>196000000000</v>
      </c>
      <c r="T14" s="99" t="n">
        <v>208000000000</v>
      </c>
      <c r="U14" s="99" t="n">
        <v>222000000000</v>
      </c>
      <c r="V14" s="99" t="n">
        <v>236000000000</v>
      </c>
      <c r="W14" s="99" t="n">
        <v>248000000000</v>
      </c>
      <c r="X14" s="77" t="n">
        <v>257000000000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45" t="s">
        <v>178</v>
      </c>
      <c r="B15" s="105" t="s">
        <v>1720</v>
      </c>
      <c r="C15" s="11" t="s">
        <v>1715</v>
      </c>
      <c r="D15" s="101" t="n">
        <v>1900000000</v>
      </c>
      <c r="E15" s="100" t="n">
        <v>12000000000</v>
      </c>
      <c r="F15" s="100" t="n">
        <v>3000000000</v>
      </c>
      <c r="G15" s="100" t="n">
        <v>5000000000</v>
      </c>
      <c r="H15" s="100"/>
      <c r="I15" s="100"/>
      <c r="J15" s="100"/>
      <c r="K15" s="100"/>
      <c r="L15" s="16"/>
      <c r="M15" s="16"/>
      <c r="N15" s="16" t="n">
        <v>18000000000</v>
      </c>
      <c r="O15" s="99" t="n">
        <v>22000000000</v>
      </c>
      <c r="P15" s="99" t="n">
        <v>43000000000</v>
      </c>
      <c r="Q15" s="99" t="n">
        <v>36000000000</v>
      </c>
      <c r="R15" s="99" t="n">
        <v>10000000000</v>
      </c>
      <c r="S15" s="99" t="n">
        <v>20000000000</v>
      </c>
      <c r="T15" s="99" t="n">
        <v>39000000000</v>
      </c>
      <c r="U15" s="99" t="n">
        <v>41000000000</v>
      </c>
      <c r="V15" s="99" t="n">
        <v>43000000000</v>
      </c>
      <c r="W15" s="99" t="n">
        <v>46000000000</v>
      </c>
      <c r="X15" s="77" t="n">
        <v>49000000000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19" t="s">
        <v>1721</v>
      </c>
      <c r="B16" s="30" t="s">
        <v>1722</v>
      </c>
      <c r="C16" s="20" t="s">
        <v>37</v>
      </c>
      <c r="D16" s="101"/>
      <c r="E16" s="101"/>
      <c r="F16" s="101"/>
      <c r="G16" s="101"/>
      <c r="H16" s="100"/>
      <c r="I16" s="100"/>
      <c r="J16" s="101"/>
      <c r="K16" s="100"/>
      <c r="L16" s="16" t="n">
        <v>20000000000</v>
      </c>
      <c r="M16" s="16" t="n">
        <v>13000000000</v>
      </c>
      <c r="N16" s="16" t="n">
        <v>6000000000</v>
      </c>
      <c r="O16" s="99" t="n">
        <v>5000000000</v>
      </c>
      <c r="P16" s="99" t="n">
        <v>12000000000</v>
      </c>
      <c r="Q16" s="99" t="n">
        <v>1000000000</v>
      </c>
      <c r="R16" s="99" t="n">
        <v>1000000000</v>
      </c>
      <c r="S16" s="99" t="n">
        <v>10000000000</v>
      </c>
      <c r="T16" s="99" t="n">
        <v>6000000000</v>
      </c>
      <c r="U16" s="99" t="n">
        <v>6000000000</v>
      </c>
      <c r="V16" s="99" t="n">
        <v>6000000000</v>
      </c>
      <c r="W16" s="99" t="n">
        <v>5000000000</v>
      </c>
      <c r="X16" s="77" t="n">
        <v>6000000000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s="13" customFormat="true" ht="16.5" hidden="false" customHeight="false" outlineLevel="0" collapsed="false">
      <c r="A17" s="98" t="s">
        <v>52</v>
      </c>
      <c r="B17" s="98" t="s">
        <v>52</v>
      </c>
      <c r="C17" s="20" t="s">
        <v>37</v>
      </c>
      <c r="D17" s="405" t="n">
        <v>6800000000</v>
      </c>
      <c r="E17" s="108" t="n">
        <v>4000000000</v>
      </c>
      <c r="F17" s="108" t="n">
        <v>4000000000</v>
      </c>
      <c r="G17" s="108" t="n">
        <v>10000000000</v>
      </c>
      <c r="H17" s="110" t="n">
        <v>8000000000</v>
      </c>
      <c r="I17" s="110" t="n">
        <v>6000000000</v>
      </c>
      <c r="J17" s="110" t="n">
        <v>5000000000</v>
      </c>
      <c r="K17" s="110" t="n">
        <v>15000000000</v>
      </c>
      <c r="L17" s="102" t="n">
        <v>35000000000</v>
      </c>
      <c r="M17" s="102" t="n">
        <v>15000000000</v>
      </c>
      <c r="N17" s="102" t="n">
        <v>4000000000</v>
      </c>
      <c r="O17" s="111" t="n">
        <v>35000000000</v>
      </c>
      <c r="P17" s="111" t="n">
        <v>10000000000</v>
      </c>
      <c r="Q17" s="111" t="n">
        <v>26000000000</v>
      </c>
      <c r="R17" s="111" t="n">
        <v>31000000000</v>
      </c>
      <c r="S17" s="111" t="n">
        <v>30000000000</v>
      </c>
      <c r="T17" s="111" t="n">
        <v>26000000000</v>
      </c>
      <c r="U17" s="111" t="n">
        <v>25000000000</v>
      </c>
      <c r="V17" s="111" t="n">
        <v>28000000000</v>
      </c>
      <c r="W17" s="111" t="n">
        <v>28000000000</v>
      </c>
      <c r="X17" s="84" t="n">
        <v>27000000000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s="38" customFormat="true" ht="16.5" hidden="false" customHeight="false" outlineLevel="0" collapsed="false">
      <c r="A18" s="19"/>
      <c r="B18" s="30" t="s">
        <v>1723</v>
      </c>
      <c r="D18" s="101" t="n">
        <v>583500000000</v>
      </c>
      <c r="E18" s="100" t="n">
        <v>646000000000</v>
      </c>
      <c r="F18" s="100" t="n">
        <v>746000000000</v>
      </c>
      <c r="G18" s="100" t="n">
        <v>606000000000</v>
      </c>
      <c r="H18" s="100" t="n">
        <v>656000000000</v>
      </c>
      <c r="I18" s="100" t="n">
        <v>745000000000</v>
      </c>
      <c r="J18" s="100" t="n">
        <v>1106000000000</v>
      </c>
      <c r="K18" s="100" t="n">
        <v>1171000000000</v>
      </c>
      <c r="L18" s="16" t="n">
        <v>1256000000000</v>
      </c>
      <c r="M18" s="16" t="n">
        <v>1118000000000</v>
      </c>
      <c r="N18" s="16" t="n">
        <v>1275000000000</v>
      </c>
      <c r="O18" s="99" t="n">
        <v>1774000000000</v>
      </c>
      <c r="P18" s="99" t="n">
        <v>2526000000000</v>
      </c>
      <c r="Q18" s="99" t="n">
        <v>3243000000000</v>
      </c>
      <c r="R18" s="99" t="n">
        <v>3381000000000</v>
      </c>
      <c r="S18" s="99" t="n">
        <v>2775000000000</v>
      </c>
      <c r="T18" s="99" t="n">
        <v>2732000000000</v>
      </c>
      <c r="U18" s="99" t="n">
        <v>2803000000000</v>
      </c>
      <c r="V18" s="99" t="n">
        <v>2762000000000</v>
      </c>
      <c r="W18" s="99" t="n">
        <v>2848000000000</v>
      </c>
      <c r="X18" s="406" t="n">
        <v>2703000000000</v>
      </c>
      <c r="Y18" s="6"/>
      <c r="Z18" s="6"/>
      <c r="AA18" s="6"/>
      <c r="AB18" s="6"/>
      <c r="AC18" s="6"/>
      <c r="AD18" s="6"/>
      <c r="AE18" s="6"/>
      <c r="AF18" s="6"/>
      <c r="AG18" s="6"/>
      <c r="AH18" s="6"/>
      <c r="AI18" s="6"/>
      <c r="AJ18" s="6"/>
      <c r="AK18" s="6"/>
      <c r="AL18" s="6"/>
      <c r="AM18" s="6"/>
      <c r="AN18" s="6"/>
      <c r="AO18" s="6"/>
      <c r="AP18" s="6"/>
      <c r="AQ18" s="6"/>
      <c r="AR18" s="6"/>
      <c r="AS18" s="6"/>
      <c r="AT18" s="6"/>
      <c r="AU18" s="6"/>
      <c r="AV18" s="6"/>
    </row>
    <row r="19" s="13" customFormat="true" ht="15" hidden="false" customHeight="false" outlineLevel="0" collapsed="false">
      <c r="A19" s="32" t="s">
        <v>188</v>
      </c>
      <c r="B19" s="32" t="s">
        <v>188</v>
      </c>
      <c r="C19" s="32" t="s">
        <v>34</v>
      </c>
      <c r="D19" s="405" t="n">
        <f aca="false">D20+D34+D37</f>
        <v>583500000000</v>
      </c>
      <c r="E19" s="405" t="n">
        <f aca="false">E20+E34+E37</f>
        <v>646000000000</v>
      </c>
      <c r="F19" s="405" t="n">
        <f aca="false">F20+F34+F37</f>
        <v>747000000000</v>
      </c>
      <c r="G19" s="405" t="n">
        <f aca="false">G20+G34+G37</f>
        <v>607000000000</v>
      </c>
      <c r="H19" s="405" t="n">
        <f aca="false">H20+H34+H37</f>
        <v>657000000000</v>
      </c>
      <c r="I19" s="405" t="n">
        <f aca="false">I20+I34+I37</f>
        <v>745000000000</v>
      </c>
      <c r="J19" s="405" t="n">
        <f aca="false">J20+J34+J37</f>
        <v>1107000000000</v>
      </c>
      <c r="K19" s="405" t="n">
        <f aca="false">K20+K34+K37</f>
        <v>1172000000000</v>
      </c>
      <c r="L19" s="405" t="n">
        <f aca="false">L20+L34+L37</f>
        <v>1256000000000</v>
      </c>
      <c r="M19" s="405" t="n">
        <f aca="false">M20+M34+M37</f>
        <v>1118000000000</v>
      </c>
      <c r="N19" s="405" t="n">
        <f aca="false">N20+N34+N37</f>
        <v>1275000000000</v>
      </c>
      <c r="O19" s="405" t="n">
        <f aca="false">O20+O34+O37</f>
        <v>1775000000000</v>
      </c>
      <c r="P19" s="405" t="n">
        <f aca="false">P20+P34+P37</f>
        <v>2526000000000</v>
      </c>
      <c r="Q19" s="405" t="n">
        <f aca="false">Q20+Q34+Q37</f>
        <v>2587000000000</v>
      </c>
      <c r="R19" s="405" t="n">
        <f aca="false">R20+R34+R37</f>
        <v>2730000000000</v>
      </c>
      <c r="S19" s="405" t="n">
        <f aca="false">S20+S34+S37</f>
        <v>2175000000000</v>
      </c>
      <c r="T19" s="405" t="n">
        <f aca="false">T20+T34+T37</f>
        <v>2232000000000</v>
      </c>
      <c r="U19" s="405" t="n">
        <f aca="false">U20+U34+U37</f>
        <v>2304000000000</v>
      </c>
      <c r="V19" s="405" t="n">
        <f aca="false">V20+V34+V37</f>
        <v>2262000000000</v>
      </c>
      <c r="W19" s="405" t="n">
        <f aca="false">W20+W34+W37</f>
        <v>2348000000000</v>
      </c>
      <c r="X19" s="405" t="n">
        <f aca="false">X20+X34+X37</f>
        <v>2203000000000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0" t="s">
        <v>70</v>
      </c>
      <c r="B20" s="30" t="s">
        <v>310</v>
      </c>
      <c r="C20" s="49" t="s">
        <v>191</v>
      </c>
      <c r="D20" s="101" t="n">
        <v>424100000000</v>
      </c>
      <c r="E20" s="100" t="n">
        <v>441000000000</v>
      </c>
      <c r="F20" s="100" t="n">
        <v>563000000000</v>
      </c>
      <c r="G20" s="100" t="n">
        <v>471000000000</v>
      </c>
      <c r="H20" s="100" t="n">
        <v>496000000000</v>
      </c>
      <c r="I20" s="100" t="n">
        <v>575000000000</v>
      </c>
      <c r="J20" s="100" t="n">
        <v>742000000000</v>
      </c>
      <c r="K20" s="100" t="n">
        <v>784000000000</v>
      </c>
      <c r="L20" s="16" t="n">
        <v>785000000000</v>
      </c>
      <c r="M20" s="16" t="n">
        <v>627000000000</v>
      </c>
      <c r="N20" s="16" t="n">
        <v>680000000000</v>
      </c>
      <c r="O20" s="99" t="n">
        <v>691000000000</v>
      </c>
      <c r="P20" s="99" t="n">
        <v>1023000000000</v>
      </c>
      <c r="Q20" s="112" t="n">
        <f aca="false">Q21+Q22+Q30+Q31</f>
        <v>975000000000</v>
      </c>
      <c r="R20" s="99" t="n">
        <v>1106000000000</v>
      </c>
      <c r="S20" s="99" t="n">
        <v>1011000000000</v>
      </c>
      <c r="T20" s="99" t="n">
        <v>1042000000000</v>
      </c>
      <c r="U20" s="99" t="n">
        <v>1123000000000</v>
      </c>
      <c r="V20" s="99" t="n">
        <v>1116000000000</v>
      </c>
      <c r="W20" s="99" t="n">
        <v>1150000000000</v>
      </c>
      <c r="X20" s="77" t="n">
        <v>1180000000000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29" t="s">
        <v>533</v>
      </c>
      <c r="B21" s="29" t="s">
        <v>533</v>
      </c>
      <c r="C21" s="49" t="s">
        <v>194</v>
      </c>
      <c r="D21" s="101" t="n">
        <v>106700000000</v>
      </c>
      <c r="E21" s="100" t="n">
        <v>118000000000</v>
      </c>
      <c r="F21" s="100" t="n">
        <v>120000000000</v>
      </c>
      <c r="G21" s="100" t="n">
        <v>120000000000</v>
      </c>
      <c r="H21" s="100" t="n">
        <v>123000000000</v>
      </c>
      <c r="I21" s="100" t="n">
        <v>130000000000</v>
      </c>
      <c r="J21" s="100" t="n">
        <v>135000000000</v>
      </c>
      <c r="K21" s="100" t="n">
        <v>142000000000</v>
      </c>
      <c r="L21" s="16" t="n">
        <v>166000000000</v>
      </c>
      <c r="M21" s="16" t="n">
        <v>175000000000</v>
      </c>
      <c r="N21" s="16" t="n">
        <v>180000000000</v>
      </c>
      <c r="O21" s="99" t="n">
        <v>207000000000</v>
      </c>
      <c r="P21" s="99" t="n">
        <v>248000000000</v>
      </c>
      <c r="Q21" s="99" t="n">
        <v>275000000000</v>
      </c>
      <c r="R21" s="99" t="n">
        <v>323000000000</v>
      </c>
      <c r="S21" s="99" t="n">
        <v>369000000000</v>
      </c>
      <c r="T21" s="99" t="n">
        <v>420000000000</v>
      </c>
      <c r="U21" s="99" t="n">
        <v>470000000000</v>
      </c>
      <c r="V21" s="99" t="n">
        <v>482000000000</v>
      </c>
      <c r="W21" s="99" t="n">
        <v>494000000000</v>
      </c>
      <c r="X21" s="77" t="n">
        <v>506000000000</v>
      </c>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27" t="s">
        <v>1724</v>
      </c>
      <c r="B22" s="29" t="s">
        <v>1725</v>
      </c>
      <c r="C22" s="49" t="s">
        <v>194</v>
      </c>
      <c r="D22" s="101" t="n">
        <v>156100000000</v>
      </c>
      <c r="E22" s="100" t="n">
        <v>160000000000</v>
      </c>
      <c r="F22" s="100" t="n">
        <v>257000000000</v>
      </c>
      <c r="G22" s="100" t="n">
        <v>224000000000</v>
      </c>
      <c r="H22" s="100" t="n">
        <v>230000000000</v>
      </c>
      <c r="I22" s="100" t="n">
        <v>270000000000</v>
      </c>
      <c r="J22" s="100" t="n">
        <v>402000000000</v>
      </c>
      <c r="K22" s="100" t="n">
        <v>518000000000</v>
      </c>
      <c r="L22" s="16" t="n">
        <v>446000000000</v>
      </c>
      <c r="M22" s="16" t="n">
        <v>355000000000</v>
      </c>
      <c r="N22" s="16" t="n">
        <v>399000000000</v>
      </c>
      <c r="O22" s="99" t="n">
        <v>430000000000</v>
      </c>
      <c r="P22" s="99" t="n">
        <v>723000000000</v>
      </c>
      <c r="Q22" s="99" t="n">
        <v>650000000000</v>
      </c>
      <c r="R22" s="99" t="n">
        <v>743000000000</v>
      </c>
      <c r="S22" s="99" t="n">
        <v>601000000000</v>
      </c>
      <c r="T22" s="99" t="n">
        <v>581000000000</v>
      </c>
      <c r="U22" s="99" t="n">
        <v>611000000000</v>
      </c>
      <c r="V22" s="99" t="n">
        <v>593000000000</v>
      </c>
      <c r="W22" s="99" t="n">
        <v>616000000000</v>
      </c>
      <c r="X22" s="77" t="n">
        <v>637000000000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27" t="s">
        <v>79</v>
      </c>
      <c r="B23" s="29" t="s">
        <v>47</v>
      </c>
      <c r="C23" s="19" t="s">
        <v>1726</v>
      </c>
      <c r="D23" s="101" t="n">
        <v>36700000000</v>
      </c>
      <c r="E23" s="100" t="n">
        <v>32000000000</v>
      </c>
      <c r="F23" s="100" t="n">
        <v>78000000000</v>
      </c>
      <c r="G23" s="100" t="n">
        <v>50000000000</v>
      </c>
      <c r="H23" s="100" t="n">
        <v>55000000000</v>
      </c>
      <c r="I23" s="100" t="n">
        <v>62000000000</v>
      </c>
      <c r="J23" s="100" t="n">
        <v>85000000000</v>
      </c>
      <c r="K23" s="100" t="n">
        <v>135000000000</v>
      </c>
      <c r="L23" s="104"/>
      <c r="M23" s="104"/>
      <c r="N23" s="16" t="n">
        <v>179000000000</v>
      </c>
      <c r="O23" s="99" t="n">
        <v>182000000000</v>
      </c>
      <c r="P23" s="99" t="n">
        <v>278000000000</v>
      </c>
      <c r="Q23" s="99" t="n">
        <v>257000000000</v>
      </c>
      <c r="R23" s="99" t="n">
        <v>338000000000</v>
      </c>
      <c r="S23" s="99" t="n">
        <v>222000000000</v>
      </c>
      <c r="T23" s="99" t="n">
        <v>233000000000</v>
      </c>
      <c r="U23" s="99" t="n">
        <v>239000000000</v>
      </c>
      <c r="V23" s="99" t="n">
        <v>245000000000</v>
      </c>
      <c r="W23" s="99" t="n">
        <v>251000000000</v>
      </c>
      <c r="X23" s="77" t="n">
        <v>257000000000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A24" s="29" t="s">
        <v>360</v>
      </c>
      <c r="B24" s="29" t="s">
        <v>360</v>
      </c>
      <c r="C24" s="19" t="s">
        <v>1726</v>
      </c>
      <c r="D24" s="101" t="n">
        <v>47000000000</v>
      </c>
      <c r="E24" s="100" t="n">
        <v>73000000000</v>
      </c>
      <c r="F24" s="100" t="n">
        <v>105000000000</v>
      </c>
      <c r="G24" s="100" t="n">
        <v>131000000000</v>
      </c>
      <c r="H24" s="100" t="n">
        <v>123000000000</v>
      </c>
      <c r="I24" s="100" t="n">
        <v>142000000000</v>
      </c>
      <c r="J24" s="100" t="n">
        <v>220000000000</v>
      </c>
      <c r="K24" s="100" t="n">
        <v>302000000000</v>
      </c>
      <c r="L24" s="104"/>
      <c r="M24" s="104"/>
      <c r="N24" s="16" t="n">
        <v>171000000000</v>
      </c>
      <c r="O24" s="99" t="n">
        <v>181000000000</v>
      </c>
      <c r="P24" s="99" t="n">
        <v>334000000000</v>
      </c>
      <c r="Q24" s="99" t="n">
        <v>264000000000</v>
      </c>
      <c r="R24" s="99" t="n">
        <v>303000000000</v>
      </c>
      <c r="S24" s="99" t="n">
        <v>209000000000</v>
      </c>
      <c r="T24" s="99" t="n">
        <v>248000000000</v>
      </c>
      <c r="U24" s="99" t="n">
        <v>270000000000</v>
      </c>
      <c r="V24" s="99" t="n">
        <v>243000000000</v>
      </c>
      <c r="W24" s="99" t="n">
        <v>257000000000</v>
      </c>
      <c r="X24" s="77" t="n">
        <v>269000000000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45" t="s">
        <v>1727</v>
      </c>
      <c r="B25" s="106" t="s">
        <v>1728</v>
      </c>
      <c r="C25" s="19" t="s">
        <v>1729</v>
      </c>
      <c r="D25" s="101"/>
      <c r="E25" s="104"/>
      <c r="F25" s="104"/>
      <c r="G25" s="104"/>
      <c r="H25" s="100" t="n">
        <v>9000000000</v>
      </c>
      <c r="I25" s="100" t="n">
        <v>14000000000</v>
      </c>
      <c r="J25" s="100" t="n">
        <v>18000000000</v>
      </c>
      <c r="K25" s="100" t="n">
        <v>26000000000</v>
      </c>
      <c r="L25" s="104"/>
      <c r="M25" s="104"/>
      <c r="N25" s="16"/>
      <c r="O25" s="99"/>
      <c r="P25" s="99"/>
      <c r="Q25" s="99"/>
      <c r="R25" s="99"/>
      <c r="S25" s="99"/>
      <c r="T25" s="99"/>
      <c r="U25" s="99"/>
      <c r="V25" s="99"/>
      <c r="W25" s="99"/>
      <c r="X25" s="77"/>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45" t="s">
        <v>1730</v>
      </c>
      <c r="B26" s="45" t="s">
        <v>1731</v>
      </c>
      <c r="C26" s="19" t="s">
        <v>1729</v>
      </c>
      <c r="D26" s="101"/>
      <c r="E26" s="104"/>
      <c r="F26" s="104"/>
      <c r="G26" s="104"/>
      <c r="H26" s="100" t="n">
        <v>12000000000</v>
      </c>
      <c r="I26" s="100" t="n">
        <v>11000000000</v>
      </c>
      <c r="J26" s="100"/>
      <c r="K26" s="100"/>
      <c r="L26" s="100"/>
      <c r="M26" s="100"/>
      <c r="N26" s="16"/>
      <c r="O26" s="99"/>
      <c r="P26" s="99"/>
      <c r="Q26" s="99"/>
      <c r="R26" s="99"/>
      <c r="S26" s="99"/>
      <c r="T26" s="99"/>
      <c r="U26" s="99"/>
      <c r="V26" s="99"/>
      <c r="W26" s="99"/>
      <c r="X26" s="77"/>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45" t="s">
        <v>1732</v>
      </c>
      <c r="B27" s="106" t="s">
        <v>1733</v>
      </c>
      <c r="C27" s="19" t="s">
        <v>1729</v>
      </c>
      <c r="D27" s="101"/>
      <c r="E27" s="104"/>
      <c r="F27" s="104"/>
      <c r="G27" s="104"/>
      <c r="H27" s="100" t="n">
        <v>0</v>
      </c>
      <c r="I27" s="100" t="n">
        <v>31000000000</v>
      </c>
      <c r="J27" s="100" t="n">
        <v>67000000000</v>
      </c>
      <c r="K27" s="100" t="n">
        <v>115000000000</v>
      </c>
      <c r="L27" s="104"/>
      <c r="M27" s="104"/>
      <c r="N27" s="16"/>
      <c r="O27" s="99"/>
      <c r="P27" s="99"/>
      <c r="Q27" s="99"/>
      <c r="R27" s="99"/>
      <c r="S27" s="99"/>
      <c r="T27" s="99"/>
      <c r="U27" s="99"/>
      <c r="V27" s="99"/>
      <c r="W27" s="99"/>
      <c r="X27" s="77"/>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45" t="s">
        <v>464</v>
      </c>
      <c r="B28" s="106" t="s">
        <v>465</v>
      </c>
      <c r="C28" s="19" t="s">
        <v>1729</v>
      </c>
      <c r="D28" s="101"/>
      <c r="E28" s="104"/>
      <c r="F28" s="104"/>
      <c r="G28" s="104"/>
      <c r="H28" s="100" t="n">
        <v>102000000000</v>
      </c>
      <c r="I28" s="100" t="n">
        <v>86000000000</v>
      </c>
      <c r="J28" s="100" t="n">
        <v>136000000000</v>
      </c>
      <c r="K28" s="100" t="n">
        <v>161000000000</v>
      </c>
      <c r="L28" s="104"/>
      <c r="M28" s="104"/>
      <c r="N28" s="16"/>
      <c r="O28" s="99"/>
      <c r="P28" s="99"/>
      <c r="Q28" s="99"/>
      <c r="R28" s="99"/>
      <c r="S28" s="99"/>
      <c r="T28" s="99"/>
      <c r="U28" s="99"/>
      <c r="V28" s="99"/>
      <c r="W28" s="99"/>
      <c r="X28" s="77"/>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27" t="s">
        <v>1734</v>
      </c>
      <c r="B29" s="29" t="s">
        <v>1735</v>
      </c>
      <c r="C29" s="19" t="s">
        <v>1726</v>
      </c>
      <c r="D29" s="101" t="n">
        <v>72400000000</v>
      </c>
      <c r="E29" s="104" t="n">
        <v>55000000000</v>
      </c>
      <c r="F29" s="104" t="n">
        <v>73000000000</v>
      </c>
      <c r="G29" s="104" t="n">
        <v>43000000000</v>
      </c>
      <c r="H29" s="100" t="n">
        <v>52000000000</v>
      </c>
      <c r="I29" s="100" t="n">
        <v>66000000000</v>
      </c>
      <c r="J29" s="100" t="n">
        <v>96000000000</v>
      </c>
      <c r="K29" s="100" t="n">
        <v>81000000000</v>
      </c>
      <c r="L29" s="104"/>
      <c r="M29" s="104"/>
      <c r="N29" s="16" t="n">
        <v>49000000000</v>
      </c>
      <c r="O29" s="99" t="n">
        <v>67000000000</v>
      </c>
      <c r="P29" s="99" t="n">
        <v>112000000000</v>
      </c>
      <c r="Q29" s="343" t="n">
        <v>98000000000</v>
      </c>
      <c r="R29" s="343" t="n">
        <v>103000000000</v>
      </c>
      <c r="S29" s="343" t="n">
        <v>169000000000</v>
      </c>
      <c r="T29" s="343" t="n">
        <v>100000000000</v>
      </c>
      <c r="U29" s="343" t="n">
        <v>102000000000</v>
      </c>
      <c r="V29" s="343" t="n">
        <v>105000000000</v>
      </c>
      <c r="W29" s="343" t="n">
        <v>108000000000</v>
      </c>
      <c r="X29" s="343" t="n">
        <v>110000000000</v>
      </c>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7" t="s">
        <v>1736</v>
      </c>
      <c r="B30" s="29" t="s">
        <v>1737</v>
      </c>
      <c r="C30" s="49" t="s">
        <v>194</v>
      </c>
      <c r="D30" s="101" t="n">
        <v>2400000000</v>
      </c>
      <c r="E30" s="100" t="n">
        <v>11000000000</v>
      </c>
      <c r="F30" s="100" t="n">
        <v>9000000000</v>
      </c>
      <c r="G30" s="100" t="n">
        <v>9000000000</v>
      </c>
      <c r="H30" s="100" t="n">
        <v>15000000000</v>
      </c>
      <c r="I30" s="100" t="n">
        <v>17000000000</v>
      </c>
      <c r="J30" s="100" t="n">
        <v>27000000000</v>
      </c>
      <c r="K30" s="100" t="n">
        <v>23000000000</v>
      </c>
      <c r="L30" s="16" t="n">
        <v>23000000000</v>
      </c>
      <c r="M30" s="16" t="n">
        <v>24000000000</v>
      </c>
      <c r="N30" s="16" t="n">
        <v>43000000000</v>
      </c>
      <c r="O30" s="99" t="n">
        <v>44000000000</v>
      </c>
      <c r="P30" s="99" t="n">
        <v>38000000000</v>
      </c>
      <c r="Q30" s="343" t="n">
        <v>32000000000</v>
      </c>
      <c r="R30" s="343" t="n">
        <v>25000000000</v>
      </c>
      <c r="S30" s="343" t="n">
        <v>25000000000</v>
      </c>
      <c r="T30" s="343" t="n">
        <v>24000000000</v>
      </c>
      <c r="U30" s="343" t="n">
        <v>24000000000</v>
      </c>
      <c r="V30" s="343" t="n">
        <v>23000000000</v>
      </c>
      <c r="W30" s="343" t="n">
        <v>22000000000</v>
      </c>
      <c r="X30" s="343" t="n">
        <v>21000000000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29" t="s">
        <v>87</v>
      </c>
      <c r="B31" s="29" t="s">
        <v>87</v>
      </c>
      <c r="C31" s="49" t="s">
        <v>194</v>
      </c>
      <c r="D31" s="101" t="n">
        <v>158900000000</v>
      </c>
      <c r="E31" s="100" t="n">
        <v>152000000000</v>
      </c>
      <c r="F31" s="100" t="n">
        <v>177000000000</v>
      </c>
      <c r="G31" s="100" t="n">
        <v>118000000000</v>
      </c>
      <c r="H31" s="100" t="n">
        <v>128000000000</v>
      </c>
      <c r="I31" s="100" t="n">
        <v>158000000000</v>
      </c>
      <c r="J31" s="100" t="n">
        <v>179000000000</v>
      </c>
      <c r="K31" s="100" t="n">
        <v>101000000000</v>
      </c>
      <c r="L31" s="16" t="n">
        <v>150000000000</v>
      </c>
      <c r="M31" s="16" t="n">
        <v>73000000000</v>
      </c>
      <c r="N31" s="16" t="n">
        <v>59000000000</v>
      </c>
      <c r="O31" s="99" t="n">
        <v>11000000000</v>
      </c>
      <c r="P31" s="99" t="n">
        <v>13000000000</v>
      </c>
      <c r="Q31" s="343" t="n">
        <v>18000000000</v>
      </c>
      <c r="R31" s="343" t="n">
        <v>15000000000</v>
      </c>
      <c r="S31" s="343" t="n">
        <v>16000000000</v>
      </c>
      <c r="T31" s="343" t="n">
        <v>16000000000</v>
      </c>
      <c r="U31" s="343" t="n">
        <v>17000000000</v>
      </c>
      <c r="V31" s="343" t="n">
        <v>19000000000</v>
      </c>
      <c r="W31" s="343" t="n">
        <v>18000000000</v>
      </c>
      <c r="X31" s="343" t="n">
        <v>16000000000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105" t="s">
        <v>199</v>
      </c>
      <c r="B32" s="105" t="s">
        <v>199</v>
      </c>
      <c r="C32" s="19" t="s">
        <v>201</v>
      </c>
      <c r="D32" s="101" t="n">
        <v>9700000000</v>
      </c>
      <c r="E32" s="100" t="n">
        <v>8000000000</v>
      </c>
      <c r="F32" s="100" t="n">
        <v>14000000000</v>
      </c>
      <c r="G32" s="100" t="n">
        <v>23000000000</v>
      </c>
      <c r="H32" s="100" t="n">
        <v>17000000000</v>
      </c>
      <c r="I32" s="100" t="n">
        <v>30000000000</v>
      </c>
      <c r="J32" s="100" t="n">
        <v>29000000000</v>
      </c>
      <c r="K32" s="100" t="n">
        <v>17000000000</v>
      </c>
      <c r="L32" s="16" t="n">
        <v>10000000000</v>
      </c>
      <c r="M32" s="16" t="n">
        <v>9000000000</v>
      </c>
      <c r="N32" s="16" t="n">
        <v>1000000000</v>
      </c>
      <c r="O32" s="99"/>
      <c r="P32" s="99"/>
      <c r="Q32" s="99"/>
      <c r="R32" s="99"/>
      <c r="S32" s="99"/>
      <c r="T32" s="99"/>
      <c r="U32" s="99"/>
      <c r="V32" s="99"/>
      <c r="W32" s="99"/>
      <c r="X32" s="77"/>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105" t="s">
        <v>361</v>
      </c>
      <c r="B33" s="105" t="s">
        <v>361</v>
      </c>
      <c r="C33" s="19" t="s">
        <v>201</v>
      </c>
      <c r="D33" s="101" t="n">
        <v>149200000000</v>
      </c>
      <c r="E33" s="100" t="n">
        <v>144000000000</v>
      </c>
      <c r="F33" s="100" t="n">
        <v>162000000000</v>
      </c>
      <c r="G33" s="100" t="n">
        <v>94000000000</v>
      </c>
      <c r="H33" s="100" t="n">
        <v>111000000000</v>
      </c>
      <c r="I33" s="100" t="n">
        <v>128000000000</v>
      </c>
      <c r="J33" s="100" t="n">
        <v>150000000000</v>
      </c>
      <c r="K33" s="100" t="n">
        <v>84000000000</v>
      </c>
      <c r="L33" s="16" t="n">
        <v>140000000000</v>
      </c>
      <c r="M33" s="16" t="n">
        <v>64000000000</v>
      </c>
      <c r="N33" s="16" t="n">
        <v>57000000000</v>
      </c>
      <c r="O33" s="99"/>
      <c r="P33" s="99"/>
      <c r="Q33" s="99"/>
      <c r="R33" s="99"/>
      <c r="S33" s="99"/>
      <c r="T33" s="99"/>
      <c r="U33" s="99"/>
      <c r="V33" s="99"/>
      <c r="W33" s="99"/>
      <c r="X33" s="77"/>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19" t="s">
        <v>227</v>
      </c>
      <c r="B34" s="30" t="s">
        <v>320</v>
      </c>
      <c r="C34" s="49" t="s">
        <v>191</v>
      </c>
      <c r="D34" s="101" t="n">
        <v>159400000000</v>
      </c>
      <c r="E34" s="100" t="n">
        <v>205000000000</v>
      </c>
      <c r="F34" s="100" t="n">
        <v>182000000000</v>
      </c>
      <c r="G34" s="100" t="n">
        <v>135000000000</v>
      </c>
      <c r="H34" s="100" t="n">
        <v>161000000000</v>
      </c>
      <c r="I34" s="100" t="n">
        <v>170000000000</v>
      </c>
      <c r="J34" s="100" t="n">
        <v>360000000000</v>
      </c>
      <c r="K34" s="100" t="n">
        <v>388000000000</v>
      </c>
      <c r="L34" s="16" t="n">
        <v>471000000000</v>
      </c>
      <c r="M34" s="16" t="n">
        <v>490000000000</v>
      </c>
      <c r="N34" s="16" t="n">
        <v>595000000000</v>
      </c>
      <c r="O34" s="99" t="n">
        <v>1084000000000</v>
      </c>
      <c r="P34" s="99" t="n">
        <v>1503000000000</v>
      </c>
      <c r="Q34" s="99" t="n">
        <v>1612000000000</v>
      </c>
      <c r="R34" s="99" t="n">
        <v>1624000000000</v>
      </c>
      <c r="S34" s="99" t="n">
        <v>1164000000000</v>
      </c>
      <c r="T34" s="99" t="n">
        <v>1190000000000</v>
      </c>
      <c r="U34" s="99" t="n">
        <v>1181000000000</v>
      </c>
      <c r="V34" s="99" t="n">
        <v>1146000000000</v>
      </c>
      <c r="W34" s="99" t="n">
        <v>1198000000000</v>
      </c>
      <c r="X34" s="77" t="n">
        <v>1023000000000</v>
      </c>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27" t="s">
        <v>229</v>
      </c>
      <c r="B35" s="29" t="s">
        <v>1138</v>
      </c>
      <c r="C35" s="49" t="s">
        <v>231</v>
      </c>
      <c r="D35" s="101" t="n">
        <v>144600000000</v>
      </c>
      <c r="E35" s="100" t="n">
        <v>200000000000</v>
      </c>
      <c r="F35" s="100" t="n">
        <v>158000000000</v>
      </c>
      <c r="G35" s="100" t="n">
        <v>111000000000</v>
      </c>
      <c r="H35" s="100" t="n">
        <v>128000000000</v>
      </c>
      <c r="I35" s="100" t="n">
        <v>154000000000</v>
      </c>
      <c r="J35" s="100" t="n">
        <v>353000000000</v>
      </c>
      <c r="K35" s="100" t="n">
        <v>372000000000</v>
      </c>
      <c r="L35" s="16" t="n">
        <v>390000000000</v>
      </c>
      <c r="M35" s="16" t="n">
        <v>469000000000</v>
      </c>
      <c r="N35" s="16" t="n">
        <v>515000000000</v>
      </c>
      <c r="O35" s="99" t="n">
        <v>868000000000</v>
      </c>
      <c r="P35" s="99" t="n">
        <v>1207000000000</v>
      </c>
      <c r="Q35" s="99" t="n">
        <v>1089000000000</v>
      </c>
      <c r="R35" s="99" t="n">
        <v>1269000000000</v>
      </c>
      <c r="S35" s="99" t="n">
        <v>760000000000</v>
      </c>
      <c r="T35" s="99" t="n">
        <v>850000000000</v>
      </c>
      <c r="U35" s="99" t="n">
        <v>862000000000</v>
      </c>
      <c r="V35" s="99" t="n">
        <v>954000000000</v>
      </c>
      <c r="W35" s="99" t="n">
        <v>975000000000</v>
      </c>
      <c r="X35" s="77" t="n">
        <v>800000000000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A36" s="27" t="s">
        <v>367</v>
      </c>
      <c r="B36" s="29" t="s">
        <v>1147</v>
      </c>
      <c r="C36" s="49" t="s">
        <v>231</v>
      </c>
      <c r="D36" s="101" t="n">
        <v>14800000000</v>
      </c>
      <c r="E36" s="100" t="n">
        <v>5000000000</v>
      </c>
      <c r="F36" s="100" t="n">
        <v>24000000000</v>
      </c>
      <c r="G36" s="100" t="n">
        <v>24000000000</v>
      </c>
      <c r="H36" s="100" t="n">
        <v>32000000000</v>
      </c>
      <c r="I36" s="100" t="n">
        <v>16000000000</v>
      </c>
      <c r="J36" s="100" t="n">
        <v>7000000000</v>
      </c>
      <c r="K36" s="100" t="n">
        <v>16000000000</v>
      </c>
      <c r="L36" s="16" t="n">
        <v>81000000000</v>
      </c>
      <c r="M36" s="16" t="n">
        <v>21000000000</v>
      </c>
      <c r="N36" s="16" t="n">
        <v>81000000000</v>
      </c>
      <c r="O36" s="99" t="n">
        <v>216000000000</v>
      </c>
      <c r="P36" s="99" t="n">
        <v>296000000000</v>
      </c>
      <c r="Q36" s="99" t="n">
        <v>523000000000</v>
      </c>
      <c r="R36" s="99" t="n">
        <v>355000000000</v>
      </c>
      <c r="S36" s="99" t="n">
        <v>404000000000</v>
      </c>
      <c r="T36" s="99" t="n">
        <v>340000000000</v>
      </c>
      <c r="U36" s="99" t="n">
        <v>319000000000</v>
      </c>
      <c r="V36" s="99" t="n">
        <v>192000000000</v>
      </c>
      <c r="W36" s="99" t="n">
        <v>223000000000</v>
      </c>
      <c r="X36" s="77" t="n">
        <v>223000000000</v>
      </c>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A37" s="30" t="s">
        <v>1069</v>
      </c>
      <c r="B37" s="30" t="s">
        <v>1069</v>
      </c>
      <c r="C37" s="49" t="s">
        <v>191</v>
      </c>
      <c r="D37" s="101" t="n">
        <v>0</v>
      </c>
      <c r="E37" s="100" t="n">
        <v>0</v>
      </c>
      <c r="F37" s="100" t="n">
        <v>2000000000</v>
      </c>
      <c r="G37" s="100" t="n">
        <v>1000000000</v>
      </c>
      <c r="H37" s="100" t="n">
        <v>0</v>
      </c>
      <c r="I37" s="100" t="n">
        <v>0</v>
      </c>
      <c r="J37" s="100" t="n">
        <v>5000000000</v>
      </c>
      <c r="K37" s="100" t="n">
        <v>0</v>
      </c>
      <c r="L37" s="16" t="n">
        <v>0</v>
      </c>
      <c r="M37" s="16" t="n">
        <v>1000000000</v>
      </c>
      <c r="N37" s="16" t="n">
        <v>0</v>
      </c>
      <c r="O37" s="99" t="n">
        <v>0</v>
      </c>
      <c r="P37" s="99" t="n">
        <v>0</v>
      </c>
      <c r="Q37" s="99" t="n">
        <v>0</v>
      </c>
      <c r="R37" s="99" t="n">
        <v>0</v>
      </c>
      <c r="S37" s="99" t="n">
        <v>0</v>
      </c>
      <c r="T37" s="99" t="n">
        <v>0</v>
      </c>
      <c r="U37" s="99" t="n">
        <v>0</v>
      </c>
      <c r="V37" s="99" t="n">
        <v>0</v>
      </c>
      <c r="W37" s="99" t="n">
        <v>0</v>
      </c>
      <c r="X37" s="77" t="n">
        <v>0</v>
      </c>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6.5" hidden="false" customHeight="false" outlineLevel="0" collapsed="false">
      <c r="B38" s="30" t="s">
        <v>1738</v>
      </c>
      <c r="C38" s="19"/>
      <c r="D38" s="101"/>
      <c r="E38" s="101"/>
      <c r="F38" s="101"/>
      <c r="G38" s="101"/>
      <c r="H38" s="101"/>
      <c r="I38" s="101"/>
      <c r="J38" s="100" t="n">
        <v>871000000000</v>
      </c>
      <c r="K38" s="100" t="n">
        <v>509000000000</v>
      </c>
      <c r="L38" s="101"/>
      <c r="M38" s="101"/>
      <c r="N38" s="16" t="n">
        <v>-749000000000</v>
      </c>
      <c r="O38" s="99" t="n">
        <v>-1157000000000</v>
      </c>
      <c r="P38" s="99" t="n">
        <v>-1840000000000</v>
      </c>
      <c r="Q38" s="99" t="n">
        <v>-2398000000000</v>
      </c>
      <c r="R38" s="99" t="n">
        <v>-2478000000000</v>
      </c>
      <c r="S38" s="99" t="n">
        <v>-1774000000000</v>
      </c>
      <c r="T38" s="99" t="n">
        <v>-1661000000000</v>
      </c>
      <c r="U38" s="99" t="n">
        <v>-1668000000000</v>
      </c>
      <c r="V38" s="99" t="n">
        <v>-1553000000000</v>
      </c>
      <c r="W38" s="99" t="n">
        <v>-1571000000000</v>
      </c>
      <c r="X38" s="77" t="n">
        <v>-1376000000000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B39" s="30" t="s">
        <v>1739</v>
      </c>
      <c r="C39" s="19"/>
      <c r="D39" s="101" t="n">
        <v>55700000000</v>
      </c>
      <c r="E39" s="100" t="n">
        <v>139000000000</v>
      </c>
      <c r="F39" s="100" t="n">
        <v>26000000000</v>
      </c>
      <c r="G39" s="100" t="n">
        <v>139000000000</v>
      </c>
      <c r="H39" s="100" t="n">
        <v>242000000000</v>
      </c>
      <c r="I39" s="100" t="n">
        <v>669000000000</v>
      </c>
      <c r="J39" s="100" t="n">
        <v>-651000000000</v>
      </c>
      <c r="K39" s="100" t="n">
        <v>-775000000000</v>
      </c>
      <c r="L39" s="16" t="n">
        <v>1424000000000</v>
      </c>
      <c r="M39" s="16" t="n">
        <v>320000000000</v>
      </c>
      <c r="N39" s="16" t="n">
        <v>1101000000000</v>
      </c>
      <c r="O39" s="99" t="n">
        <v>1312000000000</v>
      </c>
      <c r="P39" s="99" t="n">
        <v>737000000000</v>
      </c>
      <c r="Q39" s="99" t="n">
        <v>395000000000</v>
      </c>
      <c r="R39" s="99" t="n">
        <v>-180000000000</v>
      </c>
      <c r="S39" s="99" t="n">
        <v>-174000000000</v>
      </c>
      <c r="T39" s="99" t="n">
        <v>198000000000</v>
      </c>
      <c r="U39" s="99" t="n">
        <v>520000000000</v>
      </c>
      <c r="V39" s="99" t="n">
        <v>536000000000</v>
      </c>
      <c r="W39" s="99" t="n">
        <v>125000000000</v>
      </c>
      <c r="X39" s="77" t="n">
        <v>69000000000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B40" s="44" t="s">
        <v>1740</v>
      </c>
      <c r="C40" s="19"/>
      <c r="D40" s="101"/>
      <c r="E40" s="101"/>
      <c r="F40" s="101"/>
      <c r="G40" s="101"/>
      <c r="H40" s="100" t="n">
        <v>-276000000000</v>
      </c>
      <c r="I40" s="100" t="n">
        <v>-340000000000</v>
      </c>
      <c r="J40" s="101"/>
      <c r="K40" s="101"/>
      <c r="L40" s="16" t="n">
        <v>-690000000000</v>
      </c>
      <c r="M40" s="16" t="n">
        <v>-614000000000</v>
      </c>
      <c r="N40" s="16" t="n">
        <v>-658000000000</v>
      </c>
      <c r="O40" s="99" t="n">
        <v>-970000000000</v>
      </c>
      <c r="P40" s="99" t="n">
        <v>-1554000000000</v>
      </c>
      <c r="Q40" s="99" t="n">
        <v>-1900000000000</v>
      </c>
      <c r="R40" s="99" t="n">
        <v>-2153000000000</v>
      </c>
      <c r="S40" s="99" t="n">
        <v>-1400000000000</v>
      </c>
      <c r="T40" s="99" t="n">
        <v>-1347000000000</v>
      </c>
      <c r="U40" s="99" t="n">
        <v>-1374000000000</v>
      </c>
      <c r="V40" s="99" t="n">
        <v>-1389000000000</v>
      </c>
      <c r="W40" s="99" t="n">
        <v>-876000000000</v>
      </c>
      <c r="X40" s="77" t="n">
        <v>-680000000000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B41" s="30" t="s">
        <v>1741</v>
      </c>
      <c r="C41" s="19"/>
      <c r="D41" s="101"/>
      <c r="E41" s="101"/>
      <c r="F41" s="101"/>
      <c r="G41" s="101"/>
      <c r="H41" s="101"/>
      <c r="I41" s="101"/>
      <c r="J41" s="101"/>
      <c r="K41" s="101"/>
      <c r="L41" s="101"/>
      <c r="M41" s="101"/>
      <c r="N41" s="101"/>
      <c r="O41" s="99" t="n">
        <v>0</v>
      </c>
      <c r="P41" s="99" t="n">
        <v>0</v>
      </c>
      <c r="Q41" s="99"/>
      <c r="R41" s="99"/>
      <c r="S41" s="99"/>
      <c r="T41" s="99"/>
      <c r="U41" s="99"/>
      <c r="V41" s="99"/>
      <c r="W41" s="99"/>
      <c r="X41" s="77"/>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29" t="s">
        <v>1344</v>
      </c>
      <c r="C42" s="19"/>
      <c r="D42" s="101" t="n">
        <v>19100000000</v>
      </c>
      <c r="E42" s="100" t="n">
        <v>-18000000000</v>
      </c>
      <c r="F42" s="100" t="n">
        <v>-175000000000</v>
      </c>
      <c r="G42" s="100" t="n">
        <v>-3000000000</v>
      </c>
      <c r="H42" s="100" t="n">
        <v>82000000000</v>
      </c>
      <c r="I42" s="100" t="n">
        <v>494000000000</v>
      </c>
      <c r="J42" s="100" t="n">
        <v>685000000000</v>
      </c>
      <c r="K42" s="100" t="n">
        <v>393000000000</v>
      </c>
      <c r="L42" s="16" t="n">
        <v>1206000000000</v>
      </c>
      <c r="M42" s="16" t="n">
        <v>202000000000</v>
      </c>
      <c r="N42" s="16" t="n">
        <v>952000000000</v>
      </c>
      <c r="O42" s="99" t="n">
        <v>1084000000000</v>
      </c>
      <c r="P42" s="99" t="n">
        <v>440000000000</v>
      </c>
      <c r="Q42" s="99" t="n">
        <v>-146000000000</v>
      </c>
      <c r="R42" s="99" t="n">
        <v>-550000000000</v>
      </c>
      <c r="S42" s="99" t="n">
        <v>-584000000000</v>
      </c>
      <c r="T42" s="99" t="n">
        <v>-152000000000</v>
      </c>
      <c r="U42" s="99" t="n">
        <v>190000000000</v>
      </c>
      <c r="V42" s="99" t="n">
        <v>331000000000</v>
      </c>
      <c r="W42" s="99" t="n">
        <v>79000000000</v>
      </c>
      <c r="X42" s="77" t="n">
        <v>26000000000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6.5" hidden="false" customHeight="false" outlineLevel="0" collapsed="false">
      <c r="B43" s="29" t="s">
        <v>1345</v>
      </c>
      <c r="C43" s="19"/>
      <c r="D43" s="101" t="n">
        <v>25900000000</v>
      </c>
      <c r="E43" s="100" t="n">
        <v>-14000000000</v>
      </c>
      <c r="F43" s="100" t="n">
        <v>-171000000000</v>
      </c>
      <c r="G43" s="100" t="n">
        <v>7000000000</v>
      </c>
      <c r="H43" s="100" t="n">
        <v>89000000000</v>
      </c>
      <c r="I43" s="100" t="n">
        <v>500000000000</v>
      </c>
      <c r="J43" s="100" t="n">
        <v>690000000000</v>
      </c>
      <c r="K43" s="100" t="n">
        <v>408000000000</v>
      </c>
      <c r="L43" s="16" t="n">
        <v>1242000000000</v>
      </c>
      <c r="M43" s="16" t="n">
        <v>216000000000</v>
      </c>
      <c r="N43" s="16" t="n">
        <v>956000000000</v>
      </c>
      <c r="O43" s="99" t="n">
        <v>1120000000000</v>
      </c>
      <c r="P43" s="99" t="n">
        <v>450000000000</v>
      </c>
      <c r="Q43" s="99" t="n">
        <v>-120000000000</v>
      </c>
      <c r="R43" s="99" t="n">
        <v>-518000000000</v>
      </c>
      <c r="S43" s="99" t="n">
        <v>-554000000000</v>
      </c>
      <c r="T43" s="99" t="n">
        <v>-126000000000</v>
      </c>
      <c r="U43" s="99" t="n">
        <v>215000000000</v>
      </c>
      <c r="V43" s="99" t="n">
        <v>358000000000</v>
      </c>
      <c r="W43" s="99" t="n">
        <v>107000000000</v>
      </c>
      <c r="X43" s="77" t="n">
        <v>53000000000</v>
      </c>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6.5" hidden="false" customHeight="false" outlineLevel="0" collapsed="false">
      <c r="B44" s="27" t="s">
        <v>1742</v>
      </c>
      <c r="C44" s="19"/>
      <c r="D44" s="101"/>
      <c r="E44" s="104"/>
      <c r="F44" s="104"/>
      <c r="G44" s="104"/>
      <c r="H44" s="100" t="n">
        <v>-428000000000</v>
      </c>
      <c r="I44" s="100" t="n">
        <v>-509000000000</v>
      </c>
      <c r="J44" s="100" t="n">
        <v>-831000000000</v>
      </c>
      <c r="K44" s="100" t="n">
        <v>-876000000000</v>
      </c>
      <c r="L44" s="16" t="n">
        <v>-876000000000</v>
      </c>
      <c r="M44" s="16" t="n">
        <v>-718000000000</v>
      </c>
      <c r="N44" s="16"/>
      <c r="O44" s="99"/>
      <c r="P44" s="99"/>
      <c r="Q44" s="99"/>
      <c r="R44" s="99"/>
      <c r="S44" s="99"/>
      <c r="T44" s="99"/>
      <c r="U44" s="99"/>
      <c r="V44" s="99"/>
      <c r="W44" s="99"/>
      <c r="X44" s="77"/>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6.5" hidden="false" customHeight="false" outlineLevel="0" collapsed="false">
      <c r="B45" s="30" t="s">
        <v>1743</v>
      </c>
      <c r="C45" s="19"/>
      <c r="D45" s="101" t="n">
        <v>268200000000</v>
      </c>
      <c r="E45" s="100" t="n">
        <v>74000000000</v>
      </c>
      <c r="F45" s="100" t="n">
        <v>206000000000</v>
      </c>
      <c r="G45" s="100" t="n">
        <v>125000000000</v>
      </c>
      <c r="H45" s="100" t="n">
        <v>-1646000000000</v>
      </c>
      <c r="I45" s="100" t="n">
        <v>-57000000000</v>
      </c>
      <c r="J45" s="100" t="n">
        <v>-76000000000</v>
      </c>
      <c r="K45" s="100" t="n">
        <v>-270000000000</v>
      </c>
      <c r="L45" s="16" t="n">
        <v>-944000000000</v>
      </c>
      <c r="M45" s="16" t="n">
        <v>-124000000000</v>
      </c>
      <c r="N45" s="16" t="n">
        <v>-223000000000</v>
      </c>
      <c r="O45" s="99" t="n">
        <v>-91000000000</v>
      </c>
      <c r="P45" s="99" t="n">
        <v>-82000000000</v>
      </c>
      <c r="Q45" s="99" t="n">
        <v>-180000000000</v>
      </c>
      <c r="R45" s="99" t="n">
        <v>-47000000000</v>
      </c>
      <c r="S45" s="99" t="n">
        <v>-38000000000</v>
      </c>
      <c r="T45" s="99" t="n">
        <v>-68000000000</v>
      </c>
      <c r="U45" s="99" t="n">
        <v>-68000000000</v>
      </c>
      <c r="V45" s="99" t="n">
        <v>-34000000000</v>
      </c>
      <c r="W45" s="99" t="n">
        <v>-34000000000</v>
      </c>
      <c r="X45" s="77" t="n">
        <v>-34000000000</v>
      </c>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6.5" hidden="false" customHeight="false" outlineLevel="0" collapsed="false">
      <c r="B46" s="29" t="s">
        <v>361</v>
      </c>
      <c r="C46" s="19"/>
      <c r="D46" s="101" t="n">
        <v>283400000000</v>
      </c>
      <c r="E46" s="100" t="n">
        <v>105000000000</v>
      </c>
      <c r="F46" s="100" t="n">
        <v>211000000000</v>
      </c>
      <c r="G46" s="100" t="n">
        <v>164000000000</v>
      </c>
      <c r="H46" s="100" t="n">
        <v>-1613000000000</v>
      </c>
      <c r="I46" s="100" t="n">
        <v>10000000000</v>
      </c>
      <c r="J46" s="100" t="n">
        <v>12000000000</v>
      </c>
      <c r="K46" s="100" t="n">
        <v>-180000000000</v>
      </c>
      <c r="L46" s="16" t="n">
        <v>-801000000000</v>
      </c>
      <c r="M46" s="16" t="n">
        <v>0</v>
      </c>
      <c r="N46" s="16" t="n">
        <v>-64000000000</v>
      </c>
      <c r="O46" s="99" t="n">
        <v>0</v>
      </c>
      <c r="P46" s="99" t="n">
        <v>-18000000000</v>
      </c>
      <c r="Q46" s="99" t="n">
        <v>0</v>
      </c>
      <c r="R46" s="99" t="n">
        <v>0</v>
      </c>
      <c r="S46" s="99" t="n">
        <v>0</v>
      </c>
      <c r="T46" s="99" t="n">
        <v>0</v>
      </c>
      <c r="U46" s="99" t="n">
        <v>0</v>
      </c>
      <c r="V46" s="99" t="n">
        <v>0</v>
      </c>
      <c r="W46" s="99" t="n">
        <v>0</v>
      </c>
      <c r="X46" s="77" t="n">
        <v>0</v>
      </c>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6.5" hidden="false" customHeight="false" outlineLevel="0" collapsed="false">
      <c r="B47" s="29" t="s">
        <v>199</v>
      </c>
      <c r="C47" s="19"/>
      <c r="D47" s="101" t="n">
        <v>-15200000000</v>
      </c>
      <c r="E47" s="100" t="n">
        <v>-31000000000</v>
      </c>
      <c r="F47" s="100" t="n">
        <v>-5000000000</v>
      </c>
      <c r="G47" s="100" t="n">
        <v>-39000000000</v>
      </c>
      <c r="H47" s="100" t="n">
        <v>-33000000000</v>
      </c>
      <c r="I47" s="100" t="n">
        <v>-67000000000</v>
      </c>
      <c r="J47" s="100" t="n">
        <v>-88000000000</v>
      </c>
      <c r="K47" s="100" t="n">
        <v>-90000000000</v>
      </c>
      <c r="L47" s="16" t="n">
        <v>-143000000000</v>
      </c>
      <c r="M47" s="16" t="n">
        <v>-124000000000</v>
      </c>
      <c r="N47" s="16" t="n">
        <v>-159000000000</v>
      </c>
      <c r="O47" s="99" t="n">
        <v>-91000000000</v>
      </c>
      <c r="P47" s="99" t="n">
        <v>-64000000000</v>
      </c>
      <c r="Q47" s="99" t="n">
        <v>-180000000000</v>
      </c>
      <c r="R47" s="99" t="n">
        <v>-47000000000</v>
      </c>
      <c r="S47" s="99" t="n">
        <v>-38000000000</v>
      </c>
      <c r="T47" s="99" t="n">
        <v>-68000000000</v>
      </c>
      <c r="U47" s="99" t="n">
        <v>-68000000000</v>
      </c>
      <c r="V47" s="99" t="n">
        <v>-34000000000</v>
      </c>
      <c r="W47" s="99" t="n">
        <v>-34000000000</v>
      </c>
      <c r="X47" s="77" t="n">
        <v>-34000000000</v>
      </c>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30" t="s">
        <v>1744</v>
      </c>
      <c r="C48" s="19"/>
      <c r="D48" s="101" t="n">
        <v>294100000000</v>
      </c>
      <c r="E48" s="100" t="n">
        <v>60000000000</v>
      </c>
      <c r="F48" s="100" t="n">
        <v>35000000000</v>
      </c>
      <c r="G48" s="100" t="n">
        <v>132000000000</v>
      </c>
      <c r="H48" s="100" t="n">
        <v>-1556000000000</v>
      </c>
      <c r="I48" s="100" t="n">
        <v>443000000000</v>
      </c>
      <c r="J48" s="100" t="n">
        <v>614000000000</v>
      </c>
      <c r="K48" s="100" t="n">
        <v>138000000000</v>
      </c>
      <c r="L48" s="16" t="n">
        <v>298000000000</v>
      </c>
      <c r="M48" s="16" t="n">
        <v>92000000000</v>
      </c>
      <c r="N48" s="16" t="n">
        <v>733000000000</v>
      </c>
      <c r="O48" s="99" t="n">
        <v>1028000000000</v>
      </c>
      <c r="P48" s="99" t="n">
        <v>386000000000</v>
      </c>
      <c r="Q48" s="99" t="n">
        <v>-300000000000</v>
      </c>
      <c r="R48" s="99" t="n">
        <v>-565000000000</v>
      </c>
      <c r="S48" s="99" t="n">
        <v>-593000000000</v>
      </c>
      <c r="T48" s="99" t="n">
        <v>-194000000000</v>
      </c>
      <c r="U48" s="99" t="n">
        <v>146000000000</v>
      </c>
      <c r="V48" s="99" t="n">
        <v>324000000000</v>
      </c>
      <c r="W48" s="99" t="n">
        <v>73000000000</v>
      </c>
      <c r="X48" s="77" t="n">
        <v>19000000000</v>
      </c>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6.5" hidden="false" customHeight="false" outlineLevel="0" collapsed="false">
      <c r="B49" s="30" t="s">
        <v>1745</v>
      </c>
      <c r="C49" s="19"/>
      <c r="D49" s="101"/>
      <c r="E49" s="101"/>
      <c r="F49" s="101"/>
      <c r="G49" s="101"/>
      <c r="H49" s="101"/>
      <c r="I49" s="101"/>
      <c r="J49" s="101"/>
      <c r="K49" s="101"/>
      <c r="L49" s="101"/>
      <c r="M49" s="101"/>
      <c r="N49" s="101"/>
      <c r="O49" s="99" t="n">
        <v>-1062000000000</v>
      </c>
      <c r="P49" s="99" t="n">
        <v>-1636000000000</v>
      </c>
      <c r="Q49" s="99" t="n">
        <v>-2081000000000</v>
      </c>
      <c r="R49" s="99" t="n">
        <v>-2201000000000</v>
      </c>
      <c r="S49" s="99" t="n">
        <v>-1438000000000</v>
      </c>
      <c r="T49" s="99" t="n">
        <v>-1416000000000</v>
      </c>
      <c r="U49" s="99" t="n">
        <v>-1442000000000</v>
      </c>
      <c r="V49" s="99" t="n">
        <v>-1423000000000</v>
      </c>
      <c r="W49" s="99" t="n">
        <v>-911000000000</v>
      </c>
      <c r="X49" s="77" t="n">
        <v>-715000000000</v>
      </c>
      <c r="Y49" s="6"/>
      <c r="Z49" s="6"/>
      <c r="AA49" s="6"/>
      <c r="AB49" s="6"/>
      <c r="AC49" s="6"/>
      <c r="AD49" s="6"/>
      <c r="AE49" s="6"/>
      <c r="AF49" s="6"/>
      <c r="AG49" s="6"/>
      <c r="AH49" s="6"/>
      <c r="AI49" s="6"/>
      <c r="AJ49" s="6"/>
      <c r="AK49" s="6"/>
      <c r="AL49" s="6"/>
      <c r="AM49" s="6"/>
      <c r="AN49" s="6"/>
      <c r="AO49" s="6"/>
      <c r="AP49" s="6"/>
      <c r="AQ49" s="6"/>
      <c r="AR49" s="6"/>
      <c r="AS49" s="6"/>
      <c r="AT49" s="6"/>
      <c r="AU49" s="6"/>
      <c r="AV49" s="6"/>
    </row>
    <row r="50" s="13" customFormat="true" ht="16.5" hidden="false" customHeight="false" outlineLevel="0" collapsed="false">
      <c r="A50" s="98" t="s">
        <v>110</v>
      </c>
      <c r="B50" s="98" t="s">
        <v>110</v>
      </c>
      <c r="C50" s="32" t="s">
        <v>34</v>
      </c>
      <c r="D50" s="405" t="n">
        <v>-294000000000</v>
      </c>
      <c r="E50" s="110" t="n">
        <v>-59000000000</v>
      </c>
      <c r="F50" s="110" t="n">
        <v>-35000000000</v>
      </c>
      <c r="G50" s="110" t="n">
        <v>-132000000000</v>
      </c>
      <c r="H50" s="110" t="n">
        <v>1556000000000</v>
      </c>
      <c r="I50" s="110" t="n">
        <v>-443000000000</v>
      </c>
      <c r="J50" s="110" t="n">
        <v>-614000000000</v>
      </c>
      <c r="K50" s="110" t="n">
        <v>-138000000000</v>
      </c>
      <c r="L50" s="102" t="n">
        <v>-298000000000</v>
      </c>
      <c r="M50" s="164" t="n">
        <f aca="false">M51+M62</f>
        <v>-86000000000</v>
      </c>
      <c r="N50" s="102" t="n">
        <v>-733000000000</v>
      </c>
      <c r="O50" s="111" t="n">
        <v>-1028000000000</v>
      </c>
      <c r="P50" s="111" t="n">
        <v>-386000000000</v>
      </c>
      <c r="Q50" s="111" t="n">
        <v>300000000000</v>
      </c>
      <c r="R50" s="111" t="n">
        <v>565000000000</v>
      </c>
      <c r="S50" s="111" t="n">
        <v>593000000000</v>
      </c>
      <c r="T50" s="111" t="n">
        <v>194000000000</v>
      </c>
      <c r="U50" s="111" t="n">
        <v>-146000000000</v>
      </c>
      <c r="V50" s="111" t="n">
        <v>-324000000000</v>
      </c>
      <c r="W50" s="111" t="n">
        <v>-73000000000</v>
      </c>
      <c r="X50" s="65" t="n">
        <v>-19000000000</v>
      </c>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6.5" hidden="false" customHeight="false" outlineLevel="0" collapsed="false">
      <c r="A51" s="18" t="s">
        <v>112</v>
      </c>
      <c r="B51" s="30" t="s">
        <v>1071</v>
      </c>
      <c r="C51" s="49" t="s">
        <v>242</v>
      </c>
      <c r="D51" s="101" t="n">
        <v>-239400000000</v>
      </c>
      <c r="E51" s="100" t="n">
        <v>-85000000000</v>
      </c>
      <c r="F51" s="100" t="n">
        <v>-15000000000</v>
      </c>
      <c r="G51" s="100" t="n">
        <v>-146000000000</v>
      </c>
      <c r="H51" s="100" t="n">
        <v>1584000000000</v>
      </c>
      <c r="I51" s="100" t="n">
        <v>-162000000000</v>
      </c>
      <c r="J51" s="100" t="n">
        <v>-165000000000</v>
      </c>
      <c r="K51" s="100" t="n">
        <v>-105000000000</v>
      </c>
      <c r="L51" s="16" t="n">
        <v>408000000000</v>
      </c>
      <c r="M51" s="164" t="n">
        <f aca="false">M52+M56+M57+M59+M58</f>
        <v>-27000000000</v>
      </c>
      <c r="N51" s="16" t="n">
        <v>-369000000000</v>
      </c>
      <c r="O51" s="99" t="n">
        <v>-603000000000</v>
      </c>
      <c r="P51" s="99" t="n">
        <v>-665000000000</v>
      </c>
      <c r="Q51" s="99" t="n">
        <v>433000000000</v>
      </c>
      <c r="R51" s="99" t="n">
        <v>286000000000</v>
      </c>
      <c r="S51" s="99" t="n">
        <v>232000000000</v>
      </c>
      <c r="T51" s="99" t="n">
        <v>155000000000</v>
      </c>
      <c r="U51" s="99" t="n">
        <v>124000000000</v>
      </c>
      <c r="V51" s="99" t="n">
        <v>-53000000000</v>
      </c>
      <c r="W51" s="99" t="n">
        <v>-55000000000</v>
      </c>
      <c r="X51" s="77" t="n">
        <v>-15000000000</v>
      </c>
      <c r="Y51" s="6"/>
      <c r="Z51" s="6"/>
      <c r="AA51" s="6"/>
      <c r="AB51" s="6"/>
      <c r="AC51" s="6"/>
      <c r="AD51" s="6"/>
      <c r="AE51" s="6"/>
      <c r="AF51" s="6"/>
      <c r="AG51" s="6"/>
      <c r="AH51" s="6"/>
      <c r="AI51" s="6"/>
      <c r="AJ51" s="6"/>
      <c r="AK51" s="6"/>
      <c r="AL51" s="6"/>
      <c r="AM51" s="6"/>
      <c r="AN51" s="6"/>
      <c r="AO51" s="6"/>
      <c r="AP51" s="6"/>
      <c r="AQ51" s="6"/>
      <c r="AR51" s="6"/>
      <c r="AS51" s="6"/>
      <c r="AT51" s="6"/>
      <c r="AU51" s="6"/>
      <c r="AV51" s="6"/>
    </row>
    <row r="52" customFormat="false" ht="16.5" hidden="false" customHeight="false" outlineLevel="0" collapsed="false">
      <c r="A52" s="29" t="s">
        <v>1029</v>
      </c>
      <c r="B52" s="29" t="s">
        <v>1029</v>
      </c>
      <c r="C52" s="19" t="s">
        <v>1746</v>
      </c>
      <c r="D52" s="101" t="n">
        <v>44000000000</v>
      </c>
      <c r="E52" s="100" t="n">
        <v>73000000000</v>
      </c>
      <c r="F52" s="100" t="n">
        <v>234000000000</v>
      </c>
      <c r="G52" s="100" t="n">
        <v>22000000000</v>
      </c>
      <c r="H52" s="100" t="n">
        <v>24000000000</v>
      </c>
      <c r="I52" s="100" t="n">
        <v>24000000000</v>
      </c>
      <c r="J52" s="100" t="n">
        <v>2000000000</v>
      </c>
      <c r="K52" s="100" t="n">
        <v>1000000000</v>
      </c>
      <c r="L52" s="16" t="n">
        <v>47000000000</v>
      </c>
      <c r="M52" s="16" t="n">
        <v>6000000000</v>
      </c>
      <c r="N52" s="16" t="n">
        <v>77000000000</v>
      </c>
      <c r="O52" s="99" t="n">
        <v>181000000000</v>
      </c>
      <c r="P52" s="99" t="n">
        <v>286000000000</v>
      </c>
      <c r="Q52" s="99" t="n">
        <v>497000000000</v>
      </c>
      <c r="R52" s="99" t="n">
        <v>324000000000</v>
      </c>
      <c r="S52" s="99" t="n">
        <v>374000000000</v>
      </c>
      <c r="T52" s="99" t="n">
        <v>313000000000</v>
      </c>
      <c r="U52" s="99" t="n">
        <v>294000000000</v>
      </c>
      <c r="V52" s="99" t="n">
        <v>164000000000</v>
      </c>
      <c r="W52" s="99" t="n">
        <v>195000000000</v>
      </c>
      <c r="X52" s="77" t="n">
        <v>196000000000</v>
      </c>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6.5" hidden="false" customHeight="false" outlineLevel="0" collapsed="false">
      <c r="A53" s="45" t="s">
        <v>1352</v>
      </c>
      <c r="B53" s="106" t="s">
        <v>1747</v>
      </c>
      <c r="C53" s="19" t="s">
        <v>476</v>
      </c>
      <c r="D53" s="101" t="n">
        <v>8000000000</v>
      </c>
      <c r="E53" s="100" t="n">
        <v>1000000000</v>
      </c>
      <c r="F53" s="100" t="n">
        <v>20000000000</v>
      </c>
      <c r="G53" s="100" t="n">
        <v>14000000000</v>
      </c>
      <c r="H53" s="100"/>
      <c r="I53" s="100"/>
      <c r="J53" s="100"/>
      <c r="K53" s="100"/>
      <c r="L53" s="16"/>
      <c r="M53" s="16"/>
      <c r="N53" s="16"/>
      <c r="O53" s="99"/>
      <c r="P53" s="99"/>
      <c r="Q53" s="99"/>
      <c r="R53" s="99"/>
      <c r="S53" s="99"/>
      <c r="T53" s="99"/>
      <c r="U53" s="99"/>
      <c r="V53" s="99"/>
      <c r="W53" s="99"/>
      <c r="X53" s="77"/>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6.5" hidden="false" customHeight="false" outlineLevel="0" collapsed="false">
      <c r="A54" s="45" t="s">
        <v>1748</v>
      </c>
      <c r="B54" s="106" t="s">
        <v>1749</v>
      </c>
      <c r="C54" s="19" t="s">
        <v>476</v>
      </c>
      <c r="D54" s="101" t="n">
        <v>36000000000</v>
      </c>
      <c r="E54" s="100" t="n">
        <v>28000000000</v>
      </c>
      <c r="F54" s="100" t="n">
        <v>0</v>
      </c>
      <c r="G54" s="100" t="n">
        <v>8000000000</v>
      </c>
      <c r="H54" s="100"/>
      <c r="I54" s="100"/>
      <c r="J54" s="100"/>
      <c r="K54" s="100"/>
      <c r="L54" s="16"/>
      <c r="M54" s="16"/>
      <c r="N54" s="16"/>
      <c r="O54" s="99"/>
      <c r="P54" s="99"/>
      <c r="Q54" s="99"/>
      <c r="R54" s="99"/>
      <c r="S54" s="99"/>
      <c r="T54" s="99"/>
      <c r="U54" s="99"/>
      <c r="V54" s="99"/>
      <c r="W54" s="99"/>
      <c r="X54" s="77"/>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6.5" hidden="false" customHeight="false" outlineLevel="0" collapsed="false">
      <c r="A55" s="106" t="s">
        <v>49</v>
      </c>
      <c r="B55" s="106" t="s">
        <v>49</v>
      </c>
      <c r="C55" s="19" t="s">
        <v>476</v>
      </c>
      <c r="D55" s="101" t="n">
        <v>0</v>
      </c>
      <c r="E55" s="100" t="n">
        <v>44000000000</v>
      </c>
      <c r="F55" s="100" t="n">
        <v>214000000000</v>
      </c>
      <c r="G55" s="100" t="n">
        <v>0</v>
      </c>
      <c r="H55" s="100"/>
      <c r="I55" s="100"/>
      <c r="J55" s="100"/>
      <c r="K55" s="100"/>
      <c r="L55" s="16"/>
      <c r="M55" s="16"/>
      <c r="N55" s="16"/>
      <c r="O55" s="99"/>
      <c r="P55" s="99"/>
      <c r="Q55" s="99"/>
      <c r="R55" s="99"/>
      <c r="S55" s="99"/>
      <c r="T55" s="99"/>
      <c r="U55" s="99"/>
      <c r="V55" s="99"/>
      <c r="W55" s="99"/>
      <c r="X55" s="77"/>
      <c r="Y55" s="6"/>
      <c r="Z55" s="6"/>
      <c r="AA55" s="6"/>
      <c r="AB55" s="6"/>
      <c r="AC55" s="6"/>
      <c r="AD55" s="6"/>
      <c r="AE55" s="6"/>
      <c r="AF55" s="6"/>
      <c r="AG55" s="6"/>
      <c r="AH55" s="6"/>
      <c r="AI55" s="6"/>
      <c r="AJ55" s="6"/>
      <c r="AK55" s="6"/>
      <c r="AL55" s="6"/>
      <c r="AM55" s="6"/>
      <c r="AN55" s="6"/>
      <c r="AO55" s="6"/>
      <c r="AP55" s="6"/>
      <c r="AQ55" s="6"/>
      <c r="AR55" s="6"/>
      <c r="AS55" s="6"/>
      <c r="AT55" s="6"/>
      <c r="AU55" s="6"/>
      <c r="AV55" s="6"/>
    </row>
    <row r="56" customFormat="false" ht="16.5" hidden="false" customHeight="false" outlineLevel="0" collapsed="false">
      <c r="A56" s="27" t="s">
        <v>667</v>
      </c>
      <c r="B56" s="29" t="s">
        <v>668</v>
      </c>
      <c r="C56" s="19" t="s">
        <v>1746</v>
      </c>
      <c r="D56" s="101" t="n">
        <v>-292700000000</v>
      </c>
      <c r="E56" s="100" t="n">
        <v>-234000000000</v>
      </c>
      <c r="F56" s="100" t="n">
        <v>-260000000000</v>
      </c>
      <c r="G56" s="100" t="n">
        <v>-169000000000</v>
      </c>
      <c r="H56" s="100" t="n">
        <v>-165000000000</v>
      </c>
      <c r="I56" s="100" t="n">
        <v>-307000000000</v>
      </c>
      <c r="J56" s="100" t="n">
        <v>-302000000000</v>
      </c>
      <c r="K56" s="100" t="n">
        <v>-238000000000</v>
      </c>
      <c r="L56" s="16" t="n">
        <v>-170000000000</v>
      </c>
      <c r="M56" s="16" t="n">
        <v>-106000000000</v>
      </c>
      <c r="N56" s="16" t="n">
        <v>-64000000000</v>
      </c>
      <c r="O56" s="99" t="n">
        <v>-84000000000</v>
      </c>
      <c r="P56" s="99" t="n">
        <v>-69000000000</v>
      </c>
      <c r="Q56" s="99" t="n">
        <v>-157000000000</v>
      </c>
      <c r="R56" s="99" t="n">
        <v>-180000000000</v>
      </c>
      <c r="S56" s="99" t="n">
        <v>-142000000000</v>
      </c>
      <c r="T56" s="99" t="n">
        <v>-158000000000</v>
      </c>
      <c r="U56" s="99" t="n">
        <v>-170000000000</v>
      </c>
      <c r="V56" s="99" t="n">
        <v>-217000000000</v>
      </c>
      <c r="W56" s="99" t="n">
        <v>-250000000000</v>
      </c>
      <c r="X56" s="77" t="n">
        <v>-210000000000</v>
      </c>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6.5" hidden="false" customHeight="false" outlineLevel="0" collapsed="false">
      <c r="A57" s="27" t="s">
        <v>1750</v>
      </c>
      <c r="B57" s="29" t="s">
        <v>1751</v>
      </c>
      <c r="C57" s="19" t="s">
        <v>1746</v>
      </c>
      <c r="D57" s="101" t="n">
        <v>2800000000</v>
      </c>
      <c r="E57" s="100" t="n">
        <v>12000000000</v>
      </c>
      <c r="F57" s="100" t="n">
        <v>4000000000</v>
      </c>
      <c r="G57" s="100" t="n">
        <v>2000000000</v>
      </c>
      <c r="H57" s="100" t="n">
        <v>916000000000</v>
      </c>
      <c r="I57" s="100" t="n">
        <v>48000000000</v>
      </c>
      <c r="J57" s="100" t="n">
        <v>60000000000</v>
      </c>
      <c r="K57" s="100" t="n">
        <v>85000000000</v>
      </c>
      <c r="L57" s="16" t="n">
        <v>325000000000</v>
      </c>
      <c r="M57" s="16" t="n">
        <v>21000000000</v>
      </c>
      <c r="N57" s="16" t="n">
        <v>26000000000</v>
      </c>
      <c r="O57" s="99" t="n">
        <v>0</v>
      </c>
      <c r="P57" s="99" t="n">
        <v>0</v>
      </c>
      <c r="Q57" s="99" t="n">
        <v>0</v>
      </c>
      <c r="R57" s="99" t="n">
        <v>0</v>
      </c>
      <c r="S57" s="99" t="n">
        <v>0</v>
      </c>
      <c r="T57" s="99" t="n">
        <v>0</v>
      </c>
      <c r="U57" s="99" t="n">
        <v>0</v>
      </c>
      <c r="V57" s="99" t="n">
        <v>0</v>
      </c>
      <c r="W57" s="99" t="n">
        <v>0</v>
      </c>
      <c r="X57" s="77" t="n">
        <v>0</v>
      </c>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6.5" hidden="false" customHeight="false" outlineLevel="0" collapsed="false">
      <c r="A58" s="27" t="s">
        <v>1752</v>
      </c>
      <c r="B58" s="29" t="s">
        <v>1753</v>
      </c>
      <c r="C58" s="19" t="s">
        <v>1746</v>
      </c>
      <c r="D58" s="101" t="n">
        <v>6500000000</v>
      </c>
      <c r="E58" s="100" t="n">
        <v>64000000000</v>
      </c>
      <c r="F58" s="100" t="n">
        <v>6000000000</v>
      </c>
      <c r="G58" s="100" t="n">
        <v>0</v>
      </c>
      <c r="H58" s="100" t="n">
        <v>809000000000</v>
      </c>
      <c r="I58" s="100" t="n">
        <v>47000000000</v>
      </c>
      <c r="J58" s="100" t="n">
        <v>75000000000</v>
      </c>
      <c r="K58" s="100" t="n">
        <v>48000000000</v>
      </c>
      <c r="L58" s="16" t="n">
        <v>207000000000</v>
      </c>
      <c r="M58" s="16" t="n">
        <v>52000000000</v>
      </c>
      <c r="N58" s="16" t="n">
        <v>56000000000</v>
      </c>
      <c r="O58" s="99" t="n">
        <v>0</v>
      </c>
      <c r="P58" s="99" t="n">
        <v>0</v>
      </c>
      <c r="Q58" s="99" t="n">
        <v>34000000000</v>
      </c>
      <c r="R58" s="99" t="n">
        <v>0</v>
      </c>
      <c r="S58" s="99" t="n">
        <v>0</v>
      </c>
      <c r="T58" s="99" t="n">
        <v>0</v>
      </c>
      <c r="U58" s="99" t="n">
        <v>0</v>
      </c>
      <c r="V58" s="99" t="n">
        <v>0</v>
      </c>
      <c r="W58" s="99" t="n">
        <v>0</v>
      </c>
      <c r="X58" s="77" t="n">
        <v>0</v>
      </c>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6.5" hidden="false" customHeight="false" outlineLevel="0" collapsed="false">
      <c r="A59" s="29" t="s">
        <v>49</v>
      </c>
      <c r="B59" s="29" t="s">
        <v>49</v>
      </c>
      <c r="C59" s="19" t="s">
        <v>1746</v>
      </c>
      <c r="D59" s="101"/>
      <c r="E59" s="104"/>
      <c r="F59" s="104"/>
      <c r="G59" s="104"/>
      <c r="H59" s="100"/>
      <c r="I59" s="100" t="n">
        <v>27000000000</v>
      </c>
      <c r="J59" s="100" t="n">
        <v>0</v>
      </c>
      <c r="K59" s="100" t="n">
        <v>0</v>
      </c>
      <c r="L59" s="101" t="n">
        <v>0</v>
      </c>
      <c r="M59" s="101" t="n">
        <v>0</v>
      </c>
      <c r="N59" s="16" t="n">
        <v>-464000000000</v>
      </c>
      <c r="O59" s="99" t="n">
        <v>-699000000000</v>
      </c>
      <c r="P59" s="99" t="n">
        <v>-882000000000</v>
      </c>
      <c r="Q59" s="99" t="n">
        <v>59000000000</v>
      </c>
      <c r="R59" s="99" t="n">
        <v>141000000000</v>
      </c>
      <c r="S59" s="99" t="n">
        <v>0</v>
      </c>
      <c r="T59" s="99" t="n">
        <v>0</v>
      </c>
      <c r="U59" s="99" t="n">
        <v>0</v>
      </c>
      <c r="V59" s="99" t="n">
        <v>0</v>
      </c>
      <c r="W59" s="99" t="n">
        <v>0</v>
      </c>
      <c r="X59" s="77" t="n">
        <v>0</v>
      </c>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6.5" hidden="false" customHeight="false" outlineLevel="0" collapsed="false">
      <c r="A60" s="45" t="s">
        <v>1754</v>
      </c>
      <c r="B60" s="105" t="s">
        <v>1755</v>
      </c>
      <c r="C60" s="19" t="s">
        <v>1756</v>
      </c>
      <c r="D60" s="101"/>
      <c r="E60" s="104"/>
      <c r="F60" s="104"/>
      <c r="G60" s="104"/>
      <c r="H60" s="104"/>
      <c r="I60" s="104"/>
      <c r="J60" s="104"/>
      <c r="K60" s="104"/>
      <c r="L60" s="16" t="n">
        <v>0</v>
      </c>
      <c r="M60" s="16" t="n">
        <v>0</v>
      </c>
      <c r="N60" s="16" t="n">
        <v>-464000000000</v>
      </c>
      <c r="O60" s="99" t="n">
        <v>-524000000000</v>
      </c>
      <c r="P60" s="99" t="n">
        <v>-882000000000</v>
      </c>
      <c r="Q60" s="99" t="n">
        <v>59000000000</v>
      </c>
      <c r="R60" s="99" t="n">
        <v>141000000000</v>
      </c>
      <c r="S60" s="99" t="n">
        <v>0</v>
      </c>
      <c r="T60" s="99" t="n">
        <v>0</v>
      </c>
      <c r="U60" s="99" t="n">
        <v>0</v>
      </c>
      <c r="V60" s="99" t="n">
        <v>0</v>
      </c>
      <c r="W60" s="99" t="n">
        <v>0</v>
      </c>
      <c r="X60" s="77" t="n">
        <v>0</v>
      </c>
      <c r="Y60" s="4"/>
      <c r="Z60" s="4"/>
      <c r="AA60" s="4"/>
    </row>
    <row r="61" customFormat="false" ht="16.5" hidden="false" customHeight="false" outlineLevel="0" collapsed="false">
      <c r="A61" s="105" t="s">
        <v>422</v>
      </c>
      <c r="B61" s="105" t="s">
        <v>422</v>
      </c>
      <c r="C61" s="19" t="s">
        <v>1756</v>
      </c>
      <c r="D61" s="101"/>
      <c r="E61" s="104"/>
      <c r="F61" s="104"/>
      <c r="G61" s="104"/>
      <c r="H61" s="104"/>
      <c r="I61" s="104"/>
      <c r="J61" s="104"/>
      <c r="K61" s="104"/>
      <c r="L61" s="16" t="n">
        <v>0</v>
      </c>
      <c r="M61" s="16" t="n">
        <v>0</v>
      </c>
      <c r="N61" s="16" t="n">
        <v>0</v>
      </c>
      <c r="O61" s="99" t="n">
        <v>-175000000000</v>
      </c>
      <c r="P61" s="99" t="n">
        <v>0</v>
      </c>
      <c r="Q61" s="99" t="n">
        <v>0</v>
      </c>
      <c r="R61" s="99" t="n">
        <v>0</v>
      </c>
      <c r="S61" s="99" t="n">
        <v>0</v>
      </c>
      <c r="T61" s="99" t="n">
        <v>0</v>
      </c>
      <c r="U61" s="99" t="n">
        <v>0</v>
      </c>
      <c r="V61" s="99" t="n">
        <v>0</v>
      </c>
      <c r="W61" s="99" t="n">
        <v>0</v>
      </c>
      <c r="X61" s="77" t="n">
        <v>0</v>
      </c>
      <c r="Y61" s="4"/>
      <c r="Z61" s="4"/>
      <c r="AA61" s="4"/>
    </row>
    <row r="62" customFormat="false" ht="16.5" hidden="false" customHeight="false" outlineLevel="0" collapsed="false">
      <c r="A62" s="49" t="s">
        <v>115</v>
      </c>
      <c r="B62" s="30" t="s">
        <v>116</v>
      </c>
      <c r="C62" s="49" t="s">
        <v>242</v>
      </c>
      <c r="D62" s="101" t="n">
        <v>-54600000000</v>
      </c>
      <c r="E62" s="100" t="n">
        <v>26000000000</v>
      </c>
      <c r="F62" s="100" t="n">
        <v>-20000000000</v>
      </c>
      <c r="G62" s="100" t="n">
        <v>14000000000</v>
      </c>
      <c r="H62" s="100" t="n">
        <v>-28000000000</v>
      </c>
      <c r="I62" s="100" t="n">
        <v>-281000000000</v>
      </c>
      <c r="J62" s="100" t="n">
        <v>-449000000000</v>
      </c>
      <c r="K62" s="100" t="n">
        <v>-34000000000</v>
      </c>
      <c r="L62" s="16" t="n">
        <v>-706000000000</v>
      </c>
      <c r="M62" s="16" t="n">
        <v>-59000000000</v>
      </c>
      <c r="N62" s="16" t="n">
        <v>-364000000000</v>
      </c>
      <c r="O62" s="99" t="n">
        <v>-425000000000</v>
      </c>
      <c r="P62" s="99" t="n">
        <v>279000000000</v>
      </c>
      <c r="Q62" s="99" t="n">
        <v>-134000000000</v>
      </c>
      <c r="R62" s="99" t="n">
        <v>280000000000</v>
      </c>
      <c r="S62" s="99" t="n">
        <v>360000000000</v>
      </c>
      <c r="T62" s="99" t="n">
        <v>39000000000</v>
      </c>
      <c r="U62" s="99" t="n">
        <v>-270000000000</v>
      </c>
      <c r="V62" s="99" t="n">
        <v>-272000000000</v>
      </c>
      <c r="W62" s="99" t="n">
        <v>-18000000000</v>
      </c>
      <c r="X62" s="77" t="n">
        <v>-4000000000</v>
      </c>
      <c r="Y62" s="4"/>
      <c r="Z62" s="4"/>
      <c r="AA62" s="4"/>
    </row>
    <row r="63" customFormat="false" ht="16.5" hidden="false" customHeight="false" outlineLevel="0" collapsed="false">
      <c r="A63" s="27" t="s">
        <v>1757</v>
      </c>
      <c r="B63" s="29" t="s">
        <v>1758</v>
      </c>
      <c r="C63" s="19" t="s">
        <v>119</v>
      </c>
      <c r="D63" s="101" t="n">
        <v>-13900000000</v>
      </c>
      <c r="E63" s="100" t="n">
        <v>75000000000</v>
      </c>
      <c r="F63" s="100" t="n">
        <v>23000000000</v>
      </c>
      <c r="G63" s="100" t="n">
        <v>1000000000</v>
      </c>
      <c r="H63" s="100" t="n">
        <v>1000000000</v>
      </c>
      <c r="I63" s="100" t="n">
        <v>-250000000000</v>
      </c>
      <c r="J63" s="100" t="n">
        <v>-407000000000</v>
      </c>
      <c r="K63" s="100" t="n">
        <v>-23000000000</v>
      </c>
      <c r="L63" s="16" t="n">
        <v>-599000000000</v>
      </c>
      <c r="M63" s="16" t="n">
        <v>122000000000</v>
      </c>
      <c r="N63" s="16" t="n">
        <v>-356000000000</v>
      </c>
      <c r="O63" s="99" t="n">
        <v>-411000000000</v>
      </c>
      <c r="P63" s="99" t="n">
        <v>359000000000</v>
      </c>
      <c r="Q63" s="99" t="n">
        <v>27000000000</v>
      </c>
      <c r="R63" s="99" t="n">
        <v>340000000000</v>
      </c>
      <c r="S63" s="99" t="n">
        <v>360000000000</v>
      </c>
      <c r="T63" s="99" t="n">
        <v>39000000000</v>
      </c>
      <c r="U63" s="99" t="n">
        <v>-270000000000</v>
      </c>
      <c r="V63" s="99" t="n">
        <v>-272000000000</v>
      </c>
      <c r="W63" s="99" t="n">
        <v>-18000000000</v>
      </c>
      <c r="X63" s="77" t="n">
        <v>-4000000000</v>
      </c>
      <c r="Y63" s="4"/>
      <c r="Z63" s="4"/>
    </row>
    <row r="64" customFormat="false" ht="16.5" hidden="false" customHeight="false" outlineLevel="0" collapsed="false">
      <c r="A64" s="27" t="s">
        <v>861</v>
      </c>
      <c r="B64" s="29" t="s">
        <v>1178</v>
      </c>
      <c r="C64" s="19" t="s">
        <v>119</v>
      </c>
      <c r="D64" s="101" t="n">
        <v>-40700000000</v>
      </c>
      <c r="E64" s="100" t="n">
        <v>-50000000000</v>
      </c>
      <c r="F64" s="100" t="n">
        <v>-43000000000</v>
      </c>
      <c r="G64" s="100" t="n">
        <v>13000000000</v>
      </c>
      <c r="H64" s="100" t="n">
        <v>-29000000000</v>
      </c>
      <c r="I64" s="100" t="n">
        <v>-31000000000</v>
      </c>
      <c r="J64" s="100" t="n">
        <v>-42000000000</v>
      </c>
      <c r="K64" s="100" t="n">
        <v>-11000000000</v>
      </c>
      <c r="L64" s="16" t="n">
        <v>-107000000000</v>
      </c>
      <c r="M64" s="16" t="n">
        <v>-181000000000</v>
      </c>
      <c r="N64" s="16" t="n">
        <v>-8000000000</v>
      </c>
      <c r="O64" s="99" t="n">
        <v>-14000000000</v>
      </c>
      <c r="P64" s="99" t="n">
        <v>-80000000000</v>
      </c>
      <c r="Q64" s="99" t="n">
        <v>-161000000000</v>
      </c>
      <c r="R64" s="99" t="n">
        <v>-60000000000</v>
      </c>
      <c r="S64" s="99" t="n">
        <v>0</v>
      </c>
      <c r="T64" s="99" t="n">
        <v>0</v>
      </c>
      <c r="U64" s="99" t="n">
        <v>0</v>
      </c>
      <c r="V64" s="99" t="n">
        <v>0</v>
      </c>
      <c r="W64" s="99" t="n">
        <v>0</v>
      </c>
      <c r="X64" s="77" t="n">
        <v>0</v>
      </c>
      <c r="Y64" s="4"/>
      <c r="Z64" s="4"/>
      <c r="AA64" s="4"/>
    </row>
    <row r="65" customFormat="false" ht="16.5" hidden="false" customHeight="false" outlineLevel="0" collapsed="false">
      <c r="B65" s="180" t="s">
        <v>1759</v>
      </c>
      <c r="C65" s="19"/>
      <c r="D65" s="101"/>
      <c r="E65" s="100" t="n">
        <v>3000000000</v>
      </c>
      <c r="F65" s="100" t="n">
        <v>8000000000</v>
      </c>
      <c r="G65" s="100" t="n">
        <v>2000000000</v>
      </c>
      <c r="H65" s="104"/>
      <c r="I65" s="104"/>
      <c r="J65" s="104"/>
      <c r="K65" s="104"/>
      <c r="L65" s="16" t="n">
        <v>-82000000000</v>
      </c>
      <c r="M65" s="16" t="n">
        <v>-107000000000</v>
      </c>
      <c r="N65" s="16" t="n">
        <v>47000000000</v>
      </c>
      <c r="O65" s="99" t="n">
        <v>-11000000000</v>
      </c>
      <c r="P65" s="99" t="n">
        <v>0</v>
      </c>
      <c r="Q65" s="99" t="n">
        <v>0</v>
      </c>
      <c r="R65" s="99" t="n">
        <v>0</v>
      </c>
      <c r="S65" s="99" t="n">
        <v>0</v>
      </c>
      <c r="T65" s="99" t="n">
        <v>0</v>
      </c>
      <c r="U65" s="99" t="n">
        <v>0</v>
      </c>
      <c r="V65" s="99" t="n">
        <v>0</v>
      </c>
      <c r="W65" s="99" t="n">
        <v>0</v>
      </c>
      <c r="X65" s="77" t="n">
        <v>0</v>
      </c>
      <c r="Y65" s="4"/>
      <c r="Z65" s="4"/>
      <c r="AA65" s="4"/>
    </row>
    <row r="66" customFormat="false" ht="16.5" hidden="false" customHeight="false" outlineLevel="0" collapsed="false">
      <c r="B66" s="106" t="s">
        <v>1760</v>
      </c>
      <c r="C66" s="19"/>
      <c r="D66" s="101" t="n">
        <v>0</v>
      </c>
      <c r="E66" s="100" t="n">
        <v>-21000000000</v>
      </c>
      <c r="F66" s="100" t="n">
        <v>-4000000000</v>
      </c>
      <c r="G66" s="100" t="n">
        <v>-1000000000</v>
      </c>
      <c r="H66" s="104"/>
      <c r="I66" s="104"/>
      <c r="J66" s="104"/>
      <c r="K66" s="104"/>
      <c r="L66" s="16"/>
      <c r="M66" s="16"/>
      <c r="N66" s="16"/>
      <c r="O66" s="99"/>
      <c r="P66" s="99"/>
      <c r="Q66" s="99"/>
      <c r="R66" s="99"/>
      <c r="S66" s="99"/>
      <c r="T66" s="99"/>
      <c r="U66" s="99"/>
      <c r="V66" s="99"/>
      <c r="W66" s="99"/>
      <c r="X66" s="4"/>
      <c r="Y66" s="4"/>
      <c r="Z66" s="4"/>
      <c r="AA66" s="4"/>
    </row>
    <row r="67" customFormat="false" ht="16.5" hidden="false" customHeight="false" outlineLevel="0" collapsed="false">
      <c r="B67" s="106" t="s">
        <v>1761</v>
      </c>
      <c r="C67" s="19"/>
      <c r="D67" s="101" t="n">
        <v>0</v>
      </c>
      <c r="E67" s="100" t="n">
        <v>0</v>
      </c>
      <c r="F67" s="100" t="n">
        <v>0</v>
      </c>
      <c r="G67" s="100" t="n">
        <v>0</v>
      </c>
      <c r="H67" s="104"/>
      <c r="I67" s="104"/>
      <c r="J67" s="104"/>
      <c r="K67" s="104"/>
      <c r="L67" s="16"/>
      <c r="M67" s="16"/>
      <c r="N67" s="16"/>
      <c r="O67" s="99"/>
      <c r="P67" s="99"/>
      <c r="Q67" s="99"/>
      <c r="R67" s="99"/>
      <c r="S67" s="99"/>
      <c r="T67" s="99"/>
      <c r="U67" s="99"/>
      <c r="V67" s="99"/>
      <c r="W67" s="99"/>
      <c r="X67" s="4"/>
      <c r="Y67" s="4"/>
      <c r="Z67" s="4"/>
      <c r="AA67" s="4"/>
    </row>
    <row r="68" customFormat="false" ht="16.5" hidden="false" customHeight="false" outlineLevel="0" collapsed="false">
      <c r="B68" s="106" t="s">
        <v>1762</v>
      </c>
      <c r="C68" s="19"/>
      <c r="D68" s="101" t="n">
        <v>0</v>
      </c>
      <c r="E68" s="100" t="n">
        <v>-1000000000</v>
      </c>
      <c r="F68" s="100" t="n">
        <v>-8000000000</v>
      </c>
      <c r="G68" s="100" t="n">
        <v>-8000000000</v>
      </c>
      <c r="H68" s="104"/>
      <c r="I68" s="104"/>
      <c r="J68" s="104"/>
      <c r="K68" s="104"/>
      <c r="L68" s="16"/>
      <c r="M68" s="16"/>
      <c r="N68" s="16"/>
      <c r="O68" s="99"/>
      <c r="P68" s="99"/>
      <c r="Q68" s="99"/>
      <c r="R68" s="99"/>
      <c r="S68" s="99"/>
      <c r="T68" s="99"/>
      <c r="U68" s="99"/>
      <c r="V68" s="99"/>
      <c r="W68" s="99"/>
      <c r="X68" s="4"/>
      <c r="Y68" s="4"/>
      <c r="Z68" s="4"/>
      <c r="AA68" s="4"/>
    </row>
    <row r="69" customFormat="false" ht="16.5" hidden="false" customHeight="false" outlineLevel="0" collapsed="false">
      <c r="B69" s="106" t="s">
        <v>1763</v>
      </c>
      <c r="C69" s="19"/>
      <c r="D69" s="101" t="n">
        <v>-500000000</v>
      </c>
      <c r="E69" s="100" t="n">
        <v>0</v>
      </c>
      <c r="F69" s="100" t="n">
        <v>0</v>
      </c>
      <c r="G69" s="100" t="n">
        <v>59000000000</v>
      </c>
      <c r="H69" s="104"/>
      <c r="I69" s="104"/>
      <c r="J69" s="104"/>
      <c r="K69" s="104"/>
      <c r="L69" s="16"/>
      <c r="M69" s="16"/>
      <c r="N69" s="16"/>
      <c r="O69" s="99"/>
      <c r="P69" s="99"/>
      <c r="Q69" s="99"/>
      <c r="R69" s="99"/>
      <c r="S69" s="99"/>
      <c r="T69" s="99"/>
      <c r="U69" s="99"/>
      <c r="V69" s="99"/>
      <c r="W69" s="99"/>
      <c r="X69" s="4"/>
      <c r="Y69" s="4"/>
      <c r="Z69" s="4"/>
      <c r="AA69" s="4"/>
    </row>
    <row r="70" customFormat="false" ht="16.5" hidden="false" customHeight="false" outlineLevel="0" collapsed="false">
      <c r="B70" s="106" t="s">
        <v>1764</v>
      </c>
      <c r="C70" s="19"/>
      <c r="D70" s="101" t="n">
        <v>0</v>
      </c>
      <c r="E70" s="100" t="n">
        <v>-9000000000</v>
      </c>
      <c r="F70" s="100" t="n">
        <v>-17000000000</v>
      </c>
      <c r="G70" s="100" t="n">
        <v>-40000000000</v>
      </c>
      <c r="H70" s="104"/>
      <c r="I70" s="104"/>
      <c r="J70" s="104"/>
      <c r="K70" s="104"/>
      <c r="L70" s="16"/>
      <c r="M70" s="16"/>
      <c r="N70" s="16"/>
      <c r="O70" s="99"/>
      <c r="P70" s="99"/>
      <c r="Q70" s="99"/>
      <c r="R70" s="99"/>
      <c r="S70" s="99"/>
      <c r="T70" s="99"/>
      <c r="U70" s="99"/>
      <c r="V70" s="99"/>
      <c r="W70" s="99"/>
      <c r="X70" s="4"/>
      <c r="Y70" s="4"/>
      <c r="Z70" s="4"/>
      <c r="AA70" s="4"/>
    </row>
    <row r="71" customFormat="false" ht="16.5" hidden="false" customHeight="false" outlineLevel="0" collapsed="false">
      <c r="B71" s="30" t="s">
        <v>1765</v>
      </c>
      <c r="C71" s="19"/>
      <c r="D71" s="101" t="n">
        <v>0</v>
      </c>
      <c r="E71" s="100" t="n">
        <v>0</v>
      </c>
      <c r="F71" s="100" t="n">
        <v>0</v>
      </c>
      <c r="G71" s="100" t="n">
        <v>0</v>
      </c>
      <c r="H71" s="100" t="n">
        <v>0</v>
      </c>
      <c r="I71" s="100" t="n">
        <v>0</v>
      </c>
      <c r="J71" s="100" t="n">
        <v>0</v>
      </c>
      <c r="K71" s="100" t="n">
        <v>0</v>
      </c>
      <c r="L71" s="16" t="n">
        <v>0</v>
      </c>
      <c r="M71" s="16" t="n">
        <v>0</v>
      </c>
      <c r="N71" s="16" t="n">
        <v>0</v>
      </c>
      <c r="O71" s="99" t="n">
        <v>0</v>
      </c>
      <c r="P71" s="99" t="n">
        <v>0</v>
      </c>
      <c r="Q71" s="99" t="n">
        <v>0</v>
      </c>
      <c r="R71" s="99" t="n">
        <v>0</v>
      </c>
      <c r="S71" s="99" t="n">
        <v>0</v>
      </c>
      <c r="T71" s="99" t="n">
        <v>0</v>
      </c>
      <c r="U71" s="99" t="n">
        <v>0</v>
      </c>
      <c r="V71" s="99" t="n">
        <v>0</v>
      </c>
      <c r="W71" s="99" t="n">
        <v>0</v>
      </c>
      <c r="X71" s="4"/>
      <c r="Y71" s="4"/>
      <c r="Z71" s="4"/>
      <c r="AA71" s="4"/>
    </row>
    <row r="72" customFormat="false" ht="15" hidden="false" customHeight="false" outlineLevel="0" collapsed="false">
      <c r="B72" s="19" t="s">
        <v>1766</v>
      </c>
      <c r="C72" s="19"/>
      <c r="D72" s="113" t="n">
        <f aca="false">(D17/D6)*100</f>
        <v>1.1158516573679</v>
      </c>
      <c r="E72" s="113" t="n">
        <f aca="false">(E17/E6)*100</f>
        <v>0.632911392405063</v>
      </c>
      <c r="F72" s="113" t="n">
        <f aca="false">(F17/F6)*100</f>
        <v>0.695652173913043</v>
      </c>
      <c r="G72" s="113" t="n">
        <f aca="false">(G17/G6)*100</f>
        <v>1.62866449511401</v>
      </c>
      <c r="H72" s="113" t="n">
        <f aca="false">(H17/H6)*100</f>
        <v>1.07238605898123</v>
      </c>
      <c r="I72" s="113" t="n">
        <f aca="false">(I17/I6)*100</f>
        <v>0.481540930979133</v>
      </c>
      <c r="J72" s="113" t="n">
        <f aca="false">(J17/J6)*100</f>
        <v>0.278396436525612</v>
      </c>
      <c r="K72" s="113" t="n">
        <f aca="false">(K17/K6)*100</f>
        <v>0.949968334388854</v>
      </c>
      <c r="L72" s="113" t="n">
        <f aca="false">(L17/L6)*100</f>
        <v>1.40168201842211</v>
      </c>
      <c r="M72" s="113" t="n">
        <f aca="false">(M17/M6)*100</f>
        <v>1.12359550561798</v>
      </c>
      <c r="N72" s="113" t="n">
        <f aca="false">(N17/N6)*100</f>
        <v>0.179291797400269</v>
      </c>
      <c r="O72" s="113" t="n">
        <f aca="false">(O17/O6)*100</f>
        <v>1.20939875604699</v>
      </c>
      <c r="P72" s="113" t="n">
        <f aca="false">(P17/P6)*100</f>
        <v>0.336021505376344</v>
      </c>
      <c r="Q72" s="113" t="n">
        <f aca="false">(Q17/Q6)*100</f>
        <v>0.832532821005444</v>
      </c>
      <c r="R72" s="113" t="n">
        <f aca="false">(R17/R6)*100</f>
        <v>1.08278030038421</v>
      </c>
      <c r="S72" s="113" t="n">
        <f aca="false">(S17/S6)*100</f>
        <v>1.35074290859973</v>
      </c>
      <c r="T72" s="113" t="n">
        <f aca="false">(T17/T6)*100</f>
        <v>0.997697620874904</v>
      </c>
      <c r="U72" s="113" t="n">
        <f aca="false">(U17/U6)*100</f>
        <v>0.828363154406892</v>
      </c>
      <c r="V72" s="113" t="n">
        <f aca="false">(V17/V6)*100</f>
        <v>0.897435897435897</v>
      </c>
      <c r="W72" s="113" t="n">
        <f aca="false">(W17/W6)*100</f>
        <v>0.947546531302876</v>
      </c>
      <c r="X72" s="4"/>
      <c r="Y72" s="4"/>
      <c r="Z72" s="4"/>
      <c r="AA72" s="4"/>
    </row>
    <row r="73" customFormat="false" ht="16.5" hidden="false" customHeight="false" outlineLevel="0" collapsed="false">
      <c r="B73" s="45"/>
      <c r="C73" s="19"/>
      <c r="D73" s="113"/>
      <c r="E73" s="113"/>
      <c r="F73" s="113"/>
      <c r="G73" s="113"/>
      <c r="H73" s="113"/>
      <c r="I73" s="113"/>
      <c r="J73" s="113"/>
      <c r="K73" s="113"/>
      <c r="L73" s="183"/>
      <c r="M73" s="183"/>
      <c r="N73" s="183"/>
      <c r="O73" s="99"/>
      <c r="P73" s="99"/>
      <c r="Q73" s="99"/>
      <c r="R73" s="99"/>
      <c r="S73" s="99"/>
      <c r="T73" s="99"/>
      <c r="U73" s="99"/>
      <c r="V73" s="99"/>
      <c r="W73" s="99"/>
      <c r="X73" s="4"/>
      <c r="Y73" s="4"/>
      <c r="Z73" s="4"/>
      <c r="AA73" s="4"/>
    </row>
    <row r="74" customFormat="false" ht="15" hidden="false" customHeight="false" outlineLevel="0" collapsed="false">
      <c r="B74" s="45"/>
      <c r="C74" s="19"/>
      <c r="D74" s="113" t="s">
        <v>128</v>
      </c>
      <c r="E74" s="113" t="s">
        <v>128</v>
      </c>
      <c r="F74" s="113" t="s">
        <v>128</v>
      </c>
      <c r="G74" s="113" t="s">
        <v>128</v>
      </c>
      <c r="H74" s="113" t="s">
        <v>128</v>
      </c>
      <c r="I74" s="113" t="s">
        <v>128</v>
      </c>
      <c r="J74" s="113" t="s">
        <v>128</v>
      </c>
      <c r="K74" s="113" t="s">
        <v>128</v>
      </c>
      <c r="L74" s="113" t="s">
        <v>128</v>
      </c>
      <c r="M74" s="113" t="s">
        <v>128</v>
      </c>
      <c r="N74" s="113" t="s">
        <v>128</v>
      </c>
      <c r="O74" s="113" t="s">
        <v>128</v>
      </c>
      <c r="P74" s="113" t="s">
        <v>128</v>
      </c>
      <c r="Q74" s="113" t="s">
        <v>128</v>
      </c>
      <c r="R74" s="113" t="s">
        <v>128</v>
      </c>
      <c r="S74" s="113" t="s">
        <v>128</v>
      </c>
      <c r="T74" s="113" t="s">
        <v>128</v>
      </c>
      <c r="U74" s="113" t="s">
        <v>128</v>
      </c>
      <c r="V74" s="113" t="s">
        <v>128</v>
      </c>
      <c r="W74" s="113" t="s">
        <v>128</v>
      </c>
      <c r="X74" s="113" t="s">
        <v>128</v>
      </c>
      <c r="Y74" s="4"/>
      <c r="Z74" s="4"/>
      <c r="AA74" s="4"/>
    </row>
    <row r="75" customFormat="false" ht="16.5" hidden="false" customHeight="false" outlineLevel="0" collapsed="false">
      <c r="B75" s="45"/>
      <c r="C75" s="19"/>
      <c r="D75" s="113"/>
      <c r="E75" s="113"/>
      <c r="F75" s="113"/>
      <c r="G75" s="113"/>
      <c r="H75" s="113"/>
      <c r="I75" s="113"/>
      <c r="J75" s="113"/>
      <c r="K75" s="113"/>
      <c r="L75" s="183"/>
      <c r="M75" s="183"/>
      <c r="N75" s="183"/>
      <c r="O75" s="99"/>
      <c r="P75" s="99"/>
      <c r="Q75" s="99"/>
      <c r="R75" s="99"/>
      <c r="S75" s="99"/>
      <c r="T75" s="99"/>
      <c r="U75" s="99"/>
      <c r="V75" s="99"/>
      <c r="W75" s="99"/>
      <c r="X75" s="4"/>
      <c r="Y75" s="4"/>
      <c r="Z75" s="4"/>
      <c r="AA75" s="4"/>
    </row>
    <row r="76" customFormat="false" ht="15" hidden="false" customHeight="false" outlineLevel="0" collapsed="false">
      <c r="B76" s="0" t="s">
        <v>821</v>
      </c>
      <c r="C76" s="19"/>
      <c r="D76" s="73" t="n">
        <f aca="false">D6-D7-D16-D17</f>
        <v>0</v>
      </c>
      <c r="E76" s="73" t="n">
        <f aca="false">E6-E7-E16-E17</f>
        <v>0</v>
      </c>
      <c r="F76" s="73" t="n">
        <f aca="false">F6-F7-F16-F17</f>
        <v>-1000000000</v>
      </c>
      <c r="G76" s="73" t="n">
        <f aca="false">G6-G7-G16-G17</f>
        <v>0</v>
      </c>
      <c r="H76" s="73" t="n">
        <f aca="false">H6-H7-H16-H17</f>
        <v>0</v>
      </c>
      <c r="I76" s="73" t="n">
        <f aca="false">I6-I7-I16-I17</f>
        <v>0</v>
      </c>
      <c r="J76" s="73" t="n">
        <f aca="false">J6-J7-J16-J17</f>
        <v>0</v>
      </c>
      <c r="K76" s="73" t="n">
        <f aca="false">K6-K7-K16-K17</f>
        <v>0</v>
      </c>
      <c r="L76" s="73" t="n">
        <f aca="false">L6-L7-L16-L17</f>
        <v>0</v>
      </c>
      <c r="M76" s="73" t="n">
        <f aca="false">M6-M7-M16-M17</f>
        <v>0</v>
      </c>
      <c r="N76" s="73" t="n">
        <f aca="false">N6-N7-N16-N17</f>
        <v>-1000000000</v>
      </c>
      <c r="O76" s="73" t="n">
        <f aca="false">O6-O7-O16-O17</f>
        <v>0</v>
      </c>
      <c r="P76" s="73" t="n">
        <f aca="false">P6-P7-P16-P17</f>
        <v>0</v>
      </c>
      <c r="Q76" s="73" t="n">
        <f aca="false">Q6-Q7-Q16-Q17</f>
        <v>0</v>
      </c>
      <c r="R76" s="73" t="n">
        <f aca="false">R6-R7-R16-R17</f>
        <v>0</v>
      </c>
      <c r="S76" s="73" t="n">
        <f aca="false">S6-S7-S16-S17</f>
        <v>0</v>
      </c>
      <c r="T76" s="73" t="n">
        <f aca="false">T6-T7-T16-T17</f>
        <v>0</v>
      </c>
      <c r="U76" s="73" t="n">
        <f aca="false">U6-U7-U16-U17</f>
        <v>0</v>
      </c>
      <c r="V76" s="73" t="n">
        <f aca="false">V6-V7-V16-V17</f>
        <v>-1000000000</v>
      </c>
      <c r="W76" s="73" t="n">
        <f aca="false">W6-W7-W16-W17</f>
        <v>0</v>
      </c>
      <c r="X76" s="73" t="n">
        <f aca="false">X6-X7-X16-X17</f>
        <v>0</v>
      </c>
      <c r="Y76" s="4"/>
      <c r="Z76" s="4"/>
      <c r="AA76" s="4"/>
    </row>
    <row r="77" customFormat="false" ht="15" hidden="false" customHeight="false" outlineLevel="0" collapsed="false">
      <c r="B77" s="0" t="s">
        <v>579</v>
      </c>
      <c r="C77" s="19"/>
      <c r="D77" s="73" t="n">
        <f aca="false">D7-D8-D9</f>
        <v>0</v>
      </c>
      <c r="E77" s="73" t="n">
        <f aca="false">E7-E8-E9</f>
        <v>0</v>
      </c>
      <c r="F77" s="73" t="n">
        <f aca="false">F7-F8-F9</f>
        <v>0</v>
      </c>
      <c r="G77" s="73" t="n">
        <f aca="false">G7-G8-G9</f>
        <v>0</v>
      </c>
      <c r="H77" s="73" t="n">
        <f aca="false">H7-H8-H9</f>
        <v>0</v>
      </c>
      <c r="I77" s="73" t="n">
        <f aca="false">I7-I8-I9</f>
        <v>0</v>
      </c>
      <c r="J77" s="73" t="n">
        <f aca="false">J7-J8-J9</f>
        <v>-1000000000</v>
      </c>
      <c r="K77" s="73" t="n">
        <f aca="false">K7-K8-K9</f>
        <v>0</v>
      </c>
      <c r="L77" s="73" t="n">
        <f aca="false">L7-L8-L9</f>
        <v>0</v>
      </c>
      <c r="M77" s="73" t="n">
        <f aca="false">M7-M8-M9</f>
        <v>0</v>
      </c>
      <c r="N77" s="73" t="n">
        <f aca="false">N7-N8-N9</f>
        <v>1000000000</v>
      </c>
      <c r="O77" s="73" t="n">
        <f aca="false">O7-O8-O9</f>
        <v>0</v>
      </c>
      <c r="P77" s="73" t="n">
        <f aca="false">P7-P8-P9</f>
        <v>0</v>
      </c>
      <c r="Q77" s="73" t="n">
        <f aca="false">Q7-Q8-Q9</f>
        <v>0</v>
      </c>
      <c r="R77" s="73" t="n">
        <f aca="false">R7-R8-R9</f>
        <v>1000000000</v>
      </c>
      <c r="S77" s="73" t="n">
        <f aca="false">S7-S8-S9</f>
        <v>0</v>
      </c>
      <c r="T77" s="73" t="n">
        <f aca="false">T7-T8-T9</f>
        <v>1000000000</v>
      </c>
      <c r="U77" s="73" t="n">
        <f aca="false">U7-U8-U9</f>
        <v>-1000000000</v>
      </c>
      <c r="V77" s="73" t="n">
        <f aca="false">V7-V8-V9</f>
        <v>0</v>
      </c>
      <c r="W77" s="73" t="n">
        <f aca="false">W7-W8-W9</f>
        <v>-1000000000</v>
      </c>
      <c r="X77" s="73" t="n">
        <f aca="false">X7-X8-X9</f>
        <v>-1000000000</v>
      </c>
      <c r="Y77" s="4"/>
      <c r="Z77" s="4"/>
      <c r="AA77" s="4"/>
    </row>
    <row r="78" customFormat="false" ht="15" hidden="false" customHeight="false" outlineLevel="0" collapsed="false">
      <c r="B78" s="0" t="s">
        <v>1375</v>
      </c>
      <c r="C78" s="19"/>
      <c r="D78" s="73" t="n">
        <f aca="false">D9-D12-D13-D14-D15-D10-D11</f>
        <v>0</v>
      </c>
      <c r="E78" s="73" t="n">
        <f aca="false">E9-E12-E13-E14-E15-E10-E11</f>
        <v>-1000000000</v>
      </c>
      <c r="F78" s="73" t="n">
        <f aca="false">F9-F12-F13-F14-F15-F10-F11</f>
        <v>0</v>
      </c>
      <c r="G78" s="73" t="n">
        <f aca="false">G9-G12-G13-G14-G15-G10-G11</f>
        <v>0</v>
      </c>
      <c r="H78" s="407" t="n">
        <f aca="false">H9-H12-H13-H14-H15-H10-H11</f>
        <v>208000000000</v>
      </c>
      <c r="I78" s="407" t="n">
        <f aca="false">I9-I12-I13-I14-I15-I10-I11</f>
        <v>220000000000</v>
      </c>
      <c r="J78" s="407" t="n">
        <f aca="false">J9-J12-J13-J14-J15-J10-J11</f>
        <v>261000000000</v>
      </c>
      <c r="K78" s="407" t="n">
        <f aca="false">K9-K12-K13-K14-K15-K10-K11</f>
        <v>280000000000</v>
      </c>
      <c r="L78" s="407" t="n">
        <f aca="false">L9-L12-L13-L14-L15-L10-L11</f>
        <v>324000000000</v>
      </c>
      <c r="M78" s="407" t="n">
        <f aca="false">M9-M12-M13-M14-M15-M10-M11</f>
        <v>373000000000</v>
      </c>
      <c r="N78" s="73" t="n">
        <f aca="false">N9-N12-N13-N14-N15-N10-N11</f>
        <v>0</v>
      </c>
      <c r="O78" s="73" t="n">
        <f aca="false">O9-O12-O13-O14-O15-O10-O11</f>
        <v>0</v>
      </c>
      <c r="P78" s="73" t="n">
        <f aca="false">P9-P12-P13-P14-P15-P10-P11</f>
        <v>0</v>
      </c>
      <c r="Q78" s="73" t="n">
        <f aca="false">Q9-Q12-Q13-Q14-Q15-Q10-Q11</f>
        <v>0</v>
      </c>
      <c r="R78" s="73" t="n">
        <f aca="false">R9-R12-R13-R14-R15-R10-R11</f>
        <v>-1000000000</v>
      </c>
      <c r="S78" s="73" t="n">
        <f aca="false">S9-S12-S13-S14-S15-S10-S11</f>
        <v>0</v>
      </c>
      <c r="T78" s="73" t="n">
        <f aca="false">T9-T12-T13-T14-T15-T10-T11</f>
        <v>0</v>
      </c>
      <c r="U78" s="73" t="n">
        <f aca="false">U9-U12-U13-U14-U15-U10-U11</f>
        <v>0</v>
      </c>
      <c r="V78" s="73" t="n">
        <f aca="false">V9-V12-V13-V14-V15-V10-V11</f>
        <v>0</v>
      </c>
      <c r="W78" s="73" t="n">
        <f aca="false">W9-W12-W13-W14-W15-W10-W11</f>
        <v>0</v>
      </c>
      <c r="X78" s="73" t="n">
        <f aca="false">X9-X12-X13-X14-X15-X10-X11</f>
        <v>0</v>
      </c>
      <c r="Y78" s="4"/>
      <c r="Z78" s="4"/>
      <c r="AA78" s="4"/>
    </row>
    <row r="79" customFormat="false" ht="15" hidden="false" customHeight="false" outlineLevel="0" collapsed="false">
      <c r="B79" s="0" t="s">
        <v>134</v>
      </c>
      <c r="C79" s="19"/>
      <c r="D79" s="73" t="n">
        <f aca="false">D19-D20-D34-D37</f>
        <v>0</v>
      </c>
      <c r="E79" s="73" t="n">
        <f aca="false">E19-E20-E34-E37</f>
        <v>0</v>
      </c>
      <c r="F79" s="73" t="n">
        <f aca="false">F19-F20-F34-F37</f>
        <v>0</v>
      </c>
      <c r="G79" s="73" t="n">
        <f aca="false">G19-G20-G34-G37</f>
        <v>0</v>
      </c>
      <c r="H79" s="73" t="n">
        <f aca="false">H19-H20-H34-H37</f>
        <v>0</v>
      </c>
      <c r="I79" s="73" t="n">
        <f aca="false">I19-I20-I34-I37</f>
        <v>0</v>
      </c>
      <c r="J79" s="73" t="n">
        <f aca="false">J19-J20-J34-J37</f>
        <v>0</v>
      </c>
      <c r="K79" s="73" t="n">
        <f aca="false">K19-K20-K34-K37</f>
        <v>0</v>
      </c>
      <c r="L79" s="73" t="n">
        <f aca="false">L19-L20-L34-L37</f>
        <v>0</v>
      </c>
      <c r="M79" s="73" t="n">
        <f aca="false">M19-M20-M34-M37</f>
        <v>0</v>
      </c>
      <c r="N79" s="73" t="n">
        <f aca="false">N19-N20-N34-N37</f>
        <v>0</v>
      </c>
      <c r="O79" s="73" t="n">
        <f aca="false">O19-O20-O34-O37</f>
        <v>0</v>
      </c>
      <c r="P79" s="73" t="n">
        <f aca="false">P19-P20-P34-P37</f>
        <v>0</v>
      </c>
      <c r="Q79" s="73" t="n">
        <f aca="false">Q19-Q20-Q34-Q37</f>
        <v>0</v>
      </c>
      <c r="R79" s="73" t="n">
        <f aca="false">R19-R20-R34-R37</f>
        <v>0</v>
      </c>
      <c r="S79" s="73" t="n">
        <f aca="false">S19-S20-S34-S37</f>
        <v>0</v>
      </c>
      <c r="T79" s="73" t="n">
        <f aca="false">T19-T20-T34-T37</f>
        <v>0</v>
      </c>
      <c r="U79" s="73" t="n">
        <f aca="false">U19-U20-U34-U37</f>
        <v>0</v>
      </c>
      <c r="V79" s="73" t="n">
        <f aca="false">V19-V20-V34-V37</f>
        <v>0</v>
      </c>
      <c r="W79" s="73" t="n">
        <f aca="false">W19-W20-W34-W37</f>
        <v>0</v>
      </c>
      <c r="X79" s="73" t="n">
        <f aca="false">X19-X20-X34-X37</f>
        <v>0</v>
      </c>
      <c r="Y79" s="4"/>
      <c r="Z79" s="4"/>
      <c r="AA79" s="4"/>
    </row>
    <row r="80" customFormat="false" ht="15" hidden="false" customHeight="false" outlineLevel="0" collapsed="false">
      <c r="B80" s="0" t="s">
        <v>675</v>
      </c>
      <c r="C80" s="19"/>
      <c r="D80" s="73" t="n">
        <f aca="false">D20-D21-D22-D30-D31</f>
        <v>0</v>
      </c>
      <c r="E80" s="73" t="n">
        <f aca="false">E20-E21-E22-E30-E31</f>
        <v>0</v>
      </c>
      <c r="F80" s="73" t="n">
        <f aca="false">F20-F21-F22-F30-F31</f>
        <v>0</v>
      </c>
      <c r="G80" s="73" t="n">
        <f aca="false">G20-G21-G22-G30-G31</f>
        <v>0</v>
      </c>
      <c r="H80" s="73" t="n">
        <f aca="false">H20-H21-H22-H30-H31</f>
        <v>0</v>
      </c>
      <c r="I80" s="73" t="n">
        <f aca="false">I20-I21-I22-I30-I31</f>
        <v>0</v>
      </c>
      <c r="J80" s="73" t="n">
        <f aca="false">J20-J21-J22-J30-J31</f>
        <v>-1000000000</v>
      </c>
      <c r="K80" s="73" t="n">
        <f aca="false">K20-K21-K22-K30-K31</f>
        <v>0</v>
      </c>
      <c r="L80" s="73" t="n">
        <f aca="false">L20-L21-L22-L30-L31</f>
        <v>0</v>
      </c>
      <c r="M80" s="73" t="n">
        <f aca="false">M20-M21-M22-M30-M31</f>
        <v>0</v>
      </c>
      <c r="N80" s="73" t="n">
        <f aca="false">N20-N21-N22-N30-N31</f>
        <v>-1000000000</v>
      </c>
      <c r="O80" s="73" t="n">
        <f aca="false">O20-O21-O22-O30-O31</f>
        <v>-1000000000</v>
      </c>
      <c r="P80" s="73" t="n">
        <f aca="false">P20-P21-P22-P30-P31</f>
        <v>1000000000</v>
      </c>
      <c r="Q80" s="73" t="n">
        <f aca="false">Q20-Q21-Q22-Q30-Q31</f>
        <v>0</v>
      </c>
      <c r="R80" s="73" t="n">
        <f aca="false">R20-R21-R22-R30-R31</f>
        <v>0</v>
      </c>
      <c r="S80" s="73" t="n">
        <f aca="false">S20-S21-S22-S30-S31</f>
        <v>0</v>
      </c>
      <c r="T80" s="73" t="n">
        <f aca="false">T20-T21-T22-T30-T31</f>
        <v>1000000000</v>
      </c>
      <c r="U80" s="73" t="n">
        <f aca="false">U20-U21-U22-U30-U31</f>
        <v>1000000000</v>
      </c>
      <c r="V80" s="73" t="n">
        <f aca="false">V20-V21-V22-V30-V31</f>
        <v>-1000000000</v>
      </c>
      <c r="W80" s="73" t="n">
        <f aca="false">W20-W21-W22-W30-W31</f>
        <v>0</v>
      </c>
      <c r="X80" s="73" t="n">
        <f aca="false">X20-X21-X22-X30-X31</f>
        <v>0</v>
      </c>
      <c r="Y80" s="4"/>
      <c r="Z80" s="4"/>
      <c r="AA80" s="4"/>
    </row>
    <row r="81" customFormat="false" ht="15" hidden="false" customHeight="false" outlineLevel="0" collapsed="false">
      <c r="B81" s="0" t="s">
        <v>822</v>
      </c>
      <c r="C81" s="19"/>
      <c r="D81" s="73" t="n">
        <f aca="false">D34-D35-D36</f>
        <v>0</v>
      </c>
      <c r="E81" s="73" t="n">
        <f aca="false">E34-E35-E36</f>
        <v>0</v>
      </c>
      <c r="F81" s="73" t="n">
        <f aca="false">F34-F35-F36</f>
        <v>0</v>
      </c>
      <c r="G81" s="73" t="n">
        <f aca="false">G34-G35-G36</f>
        <v>0</v>
      </c>
      <c r="H81" s="73" t="n">
        <f aca="false">H34-H35-H36</f>
        <v>1000000000</v>
      </c>
      <c r="I81" s="73" t="n">
        <f aca="false">I34-I35-I36</f>
        <v>0</v>
      </c>
      <c r="J81" s="73" t="n">
        <f aca="false">J34-J35-J36</f>
        <v>0</v>
      </c>
      <c r="K81" s="73" t="n">
        <f aca="false">K34-K35-K36</f>
        <v>0</v>
      </c>
      <c r="L81" s="73" t="n">
        <f aca="false">L34-L35-L36</f>
        <v>0</v>
      </c>
      <c r="M81" s="73" t="n">
        <f aca="false">M34-M35-M36</f>
        <v>0</v>
      </c>
      <c r="N81" s="73" t="n">
        <f aca="false">N34-N35-N36</f>
        <v>-1000000000</v>
      </c>
      <c r="O81" s="73" t="n">
        <f aca="false">O34-O35-O36</f>
        <v>0</v>
      </c>
      <c r="P81" s="73" t="n">
        <f aca="false">P34-P35-P36</f>
        <v>0</v>
      </c>
      <c r="Q81" s="73" t="n">
        <f aca="false">Q34-Q35-Q36</f>
        <v>0</v>
      </c>
      <c r="R81" s="73" t="n">
        <f aca="false">R34-R35-R36</f>
        <v>0</v>
      </c>
      <c r="S81" s="73" t="n">
        <f aca="false">S34-S35-S36</f>
        <v>0</v>
      </c>
      <c r="T81" s="73" t="n">
        <f aca="false">T34-T35-T36</f>
        <v>0</v>
      </c>
      <c r="U81" s="73" t="n">
        <f aca="false">U34-U35-U36</f>
        <v>0</v>
      </c>
      <c r="V81" s="73" t="n">
        <f aca="false">V34-V35-V36</f>
        <v>0</v>
      </c>
      <c r="W81" s="73" t="n">
        <f aca="false">W34-W35-W36</f>
        <v>0</v>
      </c>
      <c r="X81" s="73" t="n">
        <f aca="false">X34-X35-X36</f>
        <v>0</v>
      </c>
      <c r="Y81" s="4"/>
      <c r="Z81" s="4"/>
      <c r="AA81" s="4"/>
    </row>
    <row r="82" customFormat="false" ht="15" hidden="false" customHeight="false" outlineLevel="0" collapsed="false">
      <c r="B82" s="0" t="s">
        <v>1767</v>
      </c>
      <c r="C82" s="19"/>
      <c r="D82" s="407" t="n">
        <f aca="false">D24-D25-D26-D27-D28</f>
        <v>47000000000</v>
      </c>
      <c r="E82" s="407" t="n">
        <f aca="false">E24-E25-E26-E27-E28</f>
        <v>73000000000</v>
      </c>
      <c r="F82" s="407" t="n">
        <f aca="false">F24-F25-F26-F27-F28</f>
        <v>105000000000</v>
      </c>
      <c r="G82" s="407" t="n">
        <f aca="false">G24-G25-G26-G27-G28</f>
        <v>131000000000</v>
      </c>
      <c r="H82" s="73" t="n">
        <f aca="false">H24-H25-H26-H27-H28</f>
        <v>0</v>
      </c>
      <c r="I82" s="73" t="n">
        <f aca="false">I24-I25-I26-I27-I28</f>
        <v>0</v>
      </c>
      <c r="J82" s="73" t="n">
        <f aca="false">J24-J25-J26-J27-J28</f>
        <v>-1000000000</v>
      </c>
      <c r="K82" s="73" t="n">
        <f aca="false">K24-K25-K26-K27-K28</f>
        <v>0</v>
      </c>
      <c r="L82" s="73" t="n">
        <f aca="false">L24-L25-L26-L27-L28</f>
        <v>0</v>
      </c>
      <c r="M82" s="73" t="n">
        <f aca="false">M24-M25-M26-M27-M28</f>
        <v>0</v>
      </c>
      <c r="N82" s="407" t="n">
        <f aca="false">N24-N25-N26-N27-N28</f>
        <v>171000000000</v>
      </c>
      <c r="O82" s="407" t="n">
        <f aca="false">O24-O25-O26-O27-O28</f>
        <v>181000000000</v>
      </c>
      <c r="P82" s="407" t="n">
        <f aca="false">P24-P25-P26-P27-P28</f>
        <v>334000000000</v>
      </c>
      <c r="Q82" s="407" t="n">
        <f aca="false">Q24-Q25-Q26-Q27-Q28</f>
        <v>264000000000</v>
      </c>
      <c r="R82" s="407" t="n">
        <f aca="false">R24-R25-R26-R27-R28</f>
        <v>303000000000</v>
      </c>
      <c r="S82" s="407" t="n">
        <f aca="false">S24-S25-S26-S27-S28</f>
        <v>209000000000</v>
      </c>
      <c r="T82" s="407" t="n">
        <f aca="false">T24-T25-T26-T27-T28</f>
        <v>248000000000</v>
      </c>
      <c r="U82" s="407" t="n">
        <f aca="false">U24-U25-U26-U27-U28</f>
        <v>270000000000</v>
      </c>
      <c r="V82" s="407" t="n">
        <f aca="false">V24-V25-V26-V27-V28</f>
        <v>243000000000</v>
      </c>
      <c r="W82" s="407" t="n">
        <f aca="false">W24-W25-W26-W27-W28</f>
        <v>257000000000</v>
      </c>
      <c r="X82" s="407" t="n">
        <f aca="false">X24-X25-X26-X27-X28</f>
        <v>269000000000</v>
      </c>
      <c r="Y82" s="4"/>
      <c r="Z82" s="4"/>
      <c r="AA82" s="4"/>
    </row>
    <row r="83" customFormat="false" ht="15" hidden="false" customHeight="false" outlineLevel="0" collapsed="false">
      <c r="B83" s="0" t="s">
        <v>268</v>
      </c>
      <c r="C83" s="19"/>
      <c r="D83" s="406" t="n">
        <f aca="false">D31-D32-D33</f>
        <v>0</v>
      </c>
      <c r="E83" s="406" t="n">
        <f aca="false">E31-E32-E33</f>
        <v>0</v>
      </c>
      <c r="F83" s="406" t="n">
        <f aca="false">F31-F32-F33</f>
        <v>1000000000</v>
      </c>
      <c r="G83" s="406" t="n">
        <f aca="false">G31-G32-G33</f>
        <v>1000000000</v>
      </c>
      <c r="H83" s="406" t="n">
        <f aca="false">H31-H32-H33</f>
        <v>0</v>
      </c>
      <c r="I83" s="406" t="n">
        <f aca="false">I31-I32-I33</f>
        <v>0</v>
      </c>
      <c r="J83" s="406" t="n">
        <f aca="false">J31-J32-J33</f>
        <v>0</v>
      </c>
      <c r="K83" s="406" t="n">
        <f aca="false">K31-K32-K33</f>
        <v>0</v>
      </c>
      <c r="L83" s="406" t="n">
        <f aca="false">L31-L32-L33</f>
        <v>0</v>
      </c>
      <c r="M83" s="406" t="n">
        <f aca="false">M31-M32-M33</f>
        <v>0</v>
      </c>
      <c r="N83" s="406" t="n">
        <f aca="false">N31-N32-N33</f>
        <v>1000000000</v>
      </c>
      <c r="O83" s="407" t="n">
        <f aca="false">O31-O32-O33</f>
        <v>11000000000</v>
      </c>
      <c r="P83" s="407" t="n">
        <f aca="false">P31-P32-P33</f>
        <v>13000000000</v>
      </c>
      <c r="Q83" s="407" t="n">
        <f aca="false">Q31-Q32-Q33</f>
        <v>18000000000</v>
      </c>
      <c r="R83" s="407" t="n">
        <f aca="false">R31-R32-R33</f>
        <v>15000000000</v>
      </c>
      <c r="S83" s="407" t="n">
        <f aca="false">S31-S32-S33</f>
        <v>16000000000</v>
      </c>
      <c r="T83" s="407" t="n">
        <f aca="false">T31-T32-T33</f>
        <v>16000000000</v>
      </c>
      <c r="U83" s="407" t="n">
        <f aca="false">U31-U32-U33</f>
        <v>17000000000</v>
      </c>
      <c r="V83" s="407" t="n">
        <f aca="false">V31-V32-V33</f>
        <v>19000000000</v>
      </c>
      <c r="W83" s="407" t="n">
        <f aca="false">W31-W32-W33</f>
        <v>18000000000</v>
      </c>
      <c r="X83" s="407" t="n">
        <f aca="false">X31-X32-X33</f>
        <v>16000000000</v>
      </c>
      <c r="Y83" s="4"/>
      <c r="Z83" s="4"/>
      <c r="AA83" s="4"/>
    </row>
    <row r="84" customFormat="false" ht="15" hidden="false" customHeight="false" outlineLevel="0" collapsed="false">
      <c r="B84" s="0" t="s">
        <v>137</v>
      </c>
      <c r="C84" s="19"/>
      <c r="D84" s="73" t="n">
        <f aca="false">D50-D51-D62</f>
        <v>0</v>
      </c>
      <c r="E84" s="73" t="n">
        <f aca="false">E50-E51-E62</f>
        <v>0</v>
      </c>
      <c r="F84" s="73" t="n">
        <f aca="false">F50-F51-F62</f>
        <v>0</v>
      </c>
      <c r="G84" s="73" t="n">
        <f aca="false">G50-G51-G62</f>
        <v>0</v>
      </c>
      <c r="H84" s="73" t="n">
        <f aca="false">H50-H51-H62</f>
        <v>0</v>
      </c>
      <c r="I84" s="73" t="n">
        <f aca="false">I50-I51-I62</f>
        <v>0</v>
      </c>
      <c r="J84" s="73" t="n">
        <f aca="false">J50-J51-J62</f>
        <v>0</v>
      </c>
      <c r="K84" s="73" t="n">
        <f aca="false">K50-K51-K62</f>
        <v>1000000000</v>
      </c>
      <c r="L84" s="73" t="n">
        <f aca="false">L50-L51-L62</f>
        <v>0</v>
      </c>
      <c r="M84" s="73" t="n">
        <f aca="false">M50-M51-M62</f>
        <v>0</v>
      </c>
      <c r="N84" s="73" t="n">
        <f aca="false">N50-N51-N62</f>
        <v>0</v>
      </c>
      <c r="O84" s="73" t="n">
        <f aca="false">O50-O51-O62</f>
        <v>0</v>
      </c>
      <c r="P84" s="73" t="n">
        <f aca="false">P50-P51-P62</f>
        <v>0</v>
      </c>
      <c r="Q84" s="73" t="n">
        <f aca="false">Q50-Q51-Q62</f>
        <v>1000000000</v>
      </c>
      <c r="R84" s="73" t="n">
        <f aca="false">R50-R51-R62</f>
        <v>-1000000000</v>
      </c>
      <c r="S84" s="73" t="n">
        <f aca="false">S50-S51-S62</f>
        <v>1000000000</v>
      </c>
      <c r="T84" s="73" t="n">
        <f aca="false">T50-T51-T62</f>
        <v>0</v>
      </c>
      <c r="U84" s="73" t="n">
        <f aca="false">U50-U51-U62</f>
        <v>0</v>
      </c>
      <c r="V84" s="73" t="n">
        <f aca="false">V50-V51-V62</f>
        <v>1000000000</v>
      </c>
      <c r="W84" s="73" t="n">
        <f aca="false">W50-W51-W62</f>
        <v>0</v>
      </c>
      <c r="X84" s="73" t="n">
        <f aca="false">X50-X51-X62</f>
        <v>0</v>
      </c>
      <c r="Y84" s="4"/>
      <c r="Z84" s="4"/>
      <c r="AA84" s="4"/>
    </row>
    <row r="85" customFormat="false" ht="15" hidden="false" customHeight="false" outlineLevel="0" collapsed="false">
      <c r="B85" s="0" t="s">
        <v>1082</v>
      </c>
      <c r="C85" s="19"/>
      <c r="D85" s="73" t="n">
        <f aca="false">D51-D52-D56-D57-D58-D59</f>
        <v>0</v>
      </c>
      <c r="E85" s="73" t="n">
        <f aca="false">E51-E52-E56-E57-E58-E59</f>
        <v>0</v>
      </c>
      <c r="F85" s="73" t="n">
        <f aca="false">F51-F52-F56-F57-F58-F59</f>
        <v>1000000000</v>
      </c>
      <c r="G85" s="73" t="n">
        <f aca="false">G51-G52-G56-G57-G58-G59</f>
        <v>-1000000000</v>
      </c>
      <c r="H85" s="73" t="n">
        <f aca="false">H51-H52-H56-H57-H58-H59</f>
        <v>0</v>
      </c>
      <c r="I85" s="73" t="n">
        <f aca="false">I51-I52-I56-I57-I58-I59</f>
        <v>-1000000000</v>
      </c>
      <c r="J85" s="73" t="n">
        <f aca="false">J51-J52-J56-J57-J58-J59</f>
        <v>0</v>
      </c>
      <c r="K85" s="73" t="n">
        <f aca="false">K51-K52-K56-K57-K58-K59</f>
        <v>-1000000000</v>
      </c>
      <c r="L85" s="73" t="n">
        <f aca="false">L51-L52-L56-L57-L58-L59</f>
        <v>-1000000000</v>
      </c>
      <c r="M85" s="408" t="n">
        <f aca="false">M51-M52-M56-M57-M58-M59</f>
        <v>0</v>
      </c>
      <c r="N85" s="73" t="n">
        <f aca="false">N51-N52-N56-N57-N58-N59</f>
        <v>0</v>
      </c>
      <c r="O85" s="73" t="n">
        <f aca="false">O51-O52-O56-O57-O58-O59</f>
        <v>-1000000000</v>
      </c>
      <c r="P85" s="73" t="n">
        <f aca="false">P51-P52-P56-P57-P58-P59</f>
        <v>0</v>
      </c>
      <c r="Q85" s="73" t="n">
        <f aca="false">Q51-Q52-Q56-Q57-Q58-Q59</f>
        <v>0</v>
      </c>
      <c r="R85" s="73" t="n">
        <f aca="false">R51-R52-R56-R57-R58-R59</f>
        <v>1000000000</v>
      </c>
      <c r="S85" s="73" t="n">
        <f aca="false">S51-S52-S56-S57-S58-S59</f>
        <v>0</v>
      </c>
      <c r="T85" s="73" t="n">
        <f aca="false">T51-T52-T56-T57-T58-T59</f>
        <v>0</v>
      </c>
      <c r="U85" s="73" t="n">
        <f aca="false">U51-U52-U56-U57-U58-U59</f>
        <v>0</v>
      </c>
      <c r="V85" s="73" t="n">
        <f aca="false">V51-V52-V56-V57-V58-V59</f>
        <v>0</v>
      </c>
      <c r="W85" s="73" t="n">
        <f aca="false">W51-W52-W56-W57-W58-W59</f>
        <v>0</v>
      </c>
      <c r="X85" s="73" t="n">
        <f aca="false">X51-X52-X56-X57-X58-X59</f>
        <v>-1000000000</v>
      </c>
      <c r="Y85" s="4"/>
      <c r="Z85" s="4"/>
      <c r="AA85" s="4"/>
    </row>
    <row r="86" customFormat="false" ht="15" hidden="false" customHeight="false" outlineLevel="0" collapsed="false">
      <c r="B86" s="0" t="s">
        <v>274</v>
      </c>
      <c r="C86" s="19"/>
      <c r="D86" s="73" t="n">
        <f aca="false">D62-D63-D64</f>
        <v>0</v>
      </c>
      <c r="E86" s="73" t="n">
        <f aca="false">E62-E63-E64</f>
        <v>1000000000</v>
      </c>
      <c r="F86" s="73" t="n">
        <f aca="false">F62-F63-F64</f>
        <v>0</v>
      </c>
      <c r="G86" s="73" t="n">
        <f aca="false">G62-G63-G64</f>
        <v>0</v>
      </c>
      <c r="H86" s="73" t="n">
        <f aca="false">H62-H63-H64</f>
        <v>0</v>
      </c>
      <c r="I86" s="73" t="n">
        <f aca="false">I62-I63-I64</f>
        <v>0</v>
      </c>
      <c r="J86" s="73" t="n">
        <f aca="false">J62-J63-J64</f>
        <v>0</v>
      </c>
      <c r="K86" s="73" t="n">
        <f aca="false">K62-K63-K64</f>
        <v>0</v>
      </c>
      <c r="L86" s="73" t="n">
        <f aca="false">L62-L63-L64</f>
        <v>0</v>
      </c>
      <c r="M86" s="73" t="n">
        <f aca="false">M62-M63-M64</f>
        <v>0</v>
      </c>
      <c r="N86" s="73" t="n">
        <f aca="false">N62-N63-N64</f>
        <v>0</v>
      </c>
      <c r="O86" s="73" t="n">
        <f aca="false">O62-O63-O64</f>
        <v>0</v>
      </c>
      <c r="P86" s="73" t="n">
        <f aca="false">P62-P63-P64</f>
        <v>0</v>
      </c>
      <c r="Q86" s="73" t="n">
        <f aca="false">Q62-Q63-Q64</f>
        <v>0</v>
      </c>
      <c r="R86" s="73" t="n">
        <f aca="false">R62-R63-R64</f>
        <v>0</v>
      </c>
      <c r="S86" s="73" t="n">
        <f aca="false">S62-S63-S64</f>
        <v>0</v>
      </c>
      <c r="T86" s="73" t="n">
        <f aca="false">T62-T63-T64</f>
        <v>0</v>
      </c>
      <c r="U86" s="73" t="n">
        <f aca="false">U62-U63-U64</f>
        <v>0</v>
      </c>
      <c r="V86" s="73" t="n">
        <f aca="false">V62-V63-V64</f>
        <v>0</v>
      </c>
      <c r="W86" s="73" t="n">
        <f aca="false">W62-W63-W64</f>
        <v>0</v>
      </c>
      <c r="X86" s="73" t="n">
        <f aca="false">X62-X63-X64</f>
        <v>0</v>
      </c>
      <c r="Y86" s="4"/>
      <c r="Z86" s="4"/>
      <c r="AA86" s="4"/>
    </row>
    <row r="87" customFormat="false" ht="15" hidden="false" customHeight="false" outlineLevel="0" collapsed="false">
      <c r="B87" s="0" t="s">
        <v>1768</v>
      </c>
      <c r="D87" s="73" t="n">
        <f aca="false">D52-D53-D54-D55</f>
        <v>0</v>
      </c>
      <c r="E87" s="73" t="n">
        <f aca="false">E52-E53-E54-E55</f>
        <v>0</v>
      </c>
      <c r="F87" s="73" t="n">
        <f aca="false">F52-F53-F54-F55</f>
        <v>0</v>
      </c>
      <c r="G87" s="73" t="n">
        <f aca="false">G52-G53-G54-G55</f>
        <v>0</v>
      </c>
      <c r="H87" s="407" t="n">
        <f aca="false">H52-H53-H54-H55</f>
        <v>24000000000</v>
      </c>
      <c r="I87" s="407" t="n">
        <f aca="false">I52-I53-I54-I55</f>
        <v>24000000000</v>
      </c>
      <c r="J87" s="407" t="n">
        <f aca="false">J52-J53-J54-J55</f>
        <v>2000000000</v>
      </c>
      <c r="K87" s="407" t="n">
        <f aca="false">K52-K53-K54-K55</f>
        <v>1000000000</v>
      </c>
      <c r="L87" s="407" t="n">
        <f aca="false">L52-L53-L54-L55</f>
        <v>47000000000</v>
      </c>
      <c r="M87" s="407" t="n">
        <f aca="false">M52-M53-M54-M55</f>
        <v>6000000000</v>
      </c>
      <c r="N87" s="407" t="n">
        <f aca="false">N52-N53-N54-N55</f>
        <v>77000000000</v>
      </c>
      <c r="O87" s="407" t="n">
        <f aca="false">O52-O53-O54-O55</f>
        <v>181000000000</v>
      </c>
      <c r="P87" s="407" t="n">
        <f aca="false">P52-P53-P54-P55</f>
        <v>286000000000</v>
      </c>
      <c r="Q87" s="407" t="n">
        <f aca="false">Q52-Q53-Q54-Q55</f>
        <v>497000000000</v>
      </c>
      <c r="R87" s="407" t="n">
        <f aca="false">R52-R53-R54-R55</f>
        <v>324000000000</v>
      </c>
      <c r="S87" s="407" t="n">
        <f aca="false">S52-S53-S54-S55</f>
        <v>374000000000</v>
      </c>
      <c r="T87" s="407" t="n">
        <f aca="false">T52-T53-T54-T55</f>
        <v>313000000000</v>
      </c>
      <c r="U87" s="407" t="n">
        <f aca="false">U52-U53-U54-U55</f>
        <v>294000000000</v>
      </c>
      <c r="V87" s="407" t="n">
        <f aca="false">V52-V53-V54-V55</f>
        <v>164000000000</v>
      </c>
      <c r="W87" s="407" t="n">
        <f aca="false">W52-W53-W54-W55</f>
        <v>195000000000</v>
      </c>
      <c r="X87" s="407" t="n">
        <f aca="false">X52-X53-X54-X55</f>
        <v>196000000000</v>
      </c>
    </row>
    <row r="88" customFormat="false" ht="15" hidden="false" customHeight="false" outlineLevel="0" collapsed="false">
      <c r="D88" s="113"/>
      <c r="E88" s="113"/>
      <c r="F88" s="113"/>
      <c r="G88" s="113"/>
      <c r="H88" s="113"/>
      <c r="I88" s="113"/>
      <c r="J88" s="113"/>
      <c r="K88" s="113"/>
      <c r="L88" s="113"/>
      <c r="M88" s="113"/>
      <c r="N88" s="113"/>
      <c r="O88" s="113"/>
      <c r="P88" s="113"/>
      <c r="Q88" s="113"/>
      <c r="R88" s="113"/>
      <c r="S88" s="113"/>
      <c r="T88" s="113"/>
      <c r="U88" s="113"/>
      <c r="V88" s="113"/>
      <c r="W88" s="113"/>
      <c r="X88" s="113"/>
    </row>
    <row r="89" customFormat="false" ht="15" hidden="false" customHeight="false" outlineLevel="0" collapsed="false">
      <c r="B89" s="0" t="s">
        <v>586</v>
      </c>
      <c r="D89" s="73" t="n">
        <v>2292500000000</v>
      </c>
      <c r="E89" s="73" t="n">
        <v>2048300000000</v>
      </c>
      <c r="F89" s="73" t="n">
        <v>2104900000000</v>
      </c>
      <c r="G89" s="73" t="n">
        <v>2031800000000</v>
      </c>
      <c r="H89" s="73" t="n">
        <v>2455800000000</v>
      </c>
      <c r="I89" s="73" t="n">
        <v>3210700000000</v>
      </c>
      <c r="J89" s="73" t="n">
        <v>4042600000000</v>
      </c>
      <c r="K89" s="73" t="n">
        <v>4023295000000</v>
      </c>
      <c r="L89" s="73" t="n">
        <v>5310533000000</v>
      </c>
      <c r="M89" s="73" t="n">
        <v>4529940000000</v>
      </c>
      <c r="N89" s="73" t="n">
        <v>5946584000000</v>
      </c>
      <c r="O89" s="73" t="n">
        <v>6804386000000</v>
      </c>
      <c r="P89" s="73" t="n">
        <v>6979167000000</v>
      </c>
      <c r="Q89" s="73" t="n">
        <v>6656667000000</v>
      </c>
      <c r="R89" s="73" t="n">
        <v>6834936000000</v>
      </c>
      <c r="S89" s="73" t="n">
        <v>7381151000000</v>
      </c>
      <c r="T89" s="73" t="n">
        <v>7803855000000</v>
      </c>
      <c r="U89" s="73" t="n">
        <v>8944520000000</v>
      </c>
      <c r="V89" s="73" t="n">
        <v>9081654000000</v>
      </c>
      <c r="W89" s="73" t="n">
        <v>8896873000000</v>
      </c>
      <c r="X89" s="113"/>
    </row>
    <row r="90" customFormat="false" ht="15" hidden="false" customHeight="false" outlineLevel="0" collapsed="false">
      <c r="B90" s="0" t="s">
        <v>1769</v>
      </c>
      <c r="D90" s="409" t="n">
        <f aca="false">(D6/D89)*100</f>
        <v>26.5823336968375</v>
      </c>
      <c r="E90" s="409" t="n">
        <f aca="false">(E6/E89)*100</f>
        <v>30.8548552458136</v>
      </c>
      <c r="F90" s="409" t="n">
        <f aca="false">(F6/F89)*100</f>
        <v>27.3172122191078</v>
      </c>
      <c r="G90" s="409" t="n">
        <f aca="false">(G6/G89)*100</f>
        <v>30.2195097942711</v>
      </c>
      <c r="H90" s="409" t="n">
        <f aca="false">(H6/H89)*100</f>
        <v>30.3770665363629</v>
      </c>
      <c r="I90" s="409" t="n">
        <f aca="false">(I6/I89)*100</f>
        <v>38.8077366306413</v>
      </c>
      <c r="J90" s="409" t="n">
        <f aca="false">(J6/J89)*100</f>
        <v>44.4268540048484</v>
      </c>
      <c r="K90" s="409" t="n">
        <f aca="false">(K6/K89)*100</f>
        <v>39.2464385534742</v>
      </c>
      <c r="L90" s="409" t="n">
        <f aca="false">(L6/L89)*100</f>
        <v>47.0197624230939</v>
      </c>
      <c r="M90" s="409" t="n">
        <f aca="false">(M6/M89)*100</f>
        <v>29.470589014424</v>
      </c>
      <c r="N90" s="409" t="n">
        <f aca="false">(N6/N89)*100</f>
        <v>37.5173376849633</v>
      </c>
      <c r="O90" s="409" t="n">
        <f aca="false">(O6/O89)*100</f>
        <v>42.5313907823571</v>
      </c>
      <c r="P90" s="409" t="n">
        <f aca="false">(P6/P89)*100</f>
        <v>42.6411919932565</v>
      </c>
      <c r="Q90" s="409" t="n">
        <f aca="false">(Q6/Q89)*100</f>
        <v>46.9153707102969</v>
      </c>
      <c r="R90" s="409" t="n">
        <f aca="false">(R6/R89)*100</f>
        <v>41.8877367688593</v>
      </c>
      <c r="S90" s="409" t="n">
        <f aca="false">(S6/S89)*100</f>
        <v>30.0901580254895</v>
      </c>
      <c r="T90" s="409" t="n">
        <f aca="false">(T6/T89)*100</f>
        <v>33.3937521904238</v>
      </c>
      <c r="U90" s="409" t="n">
        <f aca="false">(U6/U89)*100</f>
        <v>33.7413298869028</v>
      </c>
      <c r="V90" s="409" t="n">
        <f aca="false">(V6/V89)*100</f>
        <v>34.3549754262825</v>
      </c>
      <c r="W90" s="409" t="n">
        <f aca="false">(W6/W89)*100</f>
        <v>33.2139168447161</v>
      </c>
      <c r="X90" s="113"/>
    </row>
    <row r="91" customFormat="false" ht="15" hidden="false" customHeight="false" outlineLevel="0" collapsed="false">
      <c r="B91" s="0" t="s">
        <v>1770</v>
      </c>
      <c r="D91" s="409" t="n">
        <f aca="false">(D18/D89)*100</f>
        <v>25.4525627044711</v>
      </c>
      <c r="E91" s="409" t="n">
        <f aca="false">(E18/E89)*100</f>
        <v>31.5383488746766</v>
      </c>
      <c r="F91" s="409" t="n">
        <f aca="false">(F18/F89)*100</f>
        <v>35.4411135920946</v>
      </c>
      <c r="G91" s="409" t="n">
        <f aca="false">(G18/G89)*100</f>
        <v>29.8257702529777</v>
      </c>
      <c r="H91" s="409" t="n">
        <f aca="false">(H18/H89)*100</f>
        <v>26.7122729863995</v>
      </c>
      <c r="I91" s="409" t="n">
        <f aca="false">(I18/I89)*100</f>
        <v>23.2036627526708</v>
      </c>
      <c r="J91" s="409" t="n">
        <f aca="false">(J18/J89)*100</f>
        <v>27.3586305842774</v>
      </c>
      <c r="K91" s="409" t="n">
        <f aca="false">(K18/K89)*100</f>
        <v>29.1054968626462</v>
      </c>
      <c r="L91" s="409" t="n">
        <f aca="false">(L18/L89)*100</f>
        <v>23.6511099733304</v>
      </c>
      <c r="M91" s="409" t="n">
        <f aca="false">(M18/M89)*100</f>
        <v>24.6802385903566</v>
      </c>
      <c r="N91" s="409" t="n">
        <f aca="false">(N18/N89)*100</f>
        <v>21.4408810167316</v>
      </c>
      <c r="O91" s="409" t="n">
        <f aca="false">(O18/O89)*100</f>
        <v>26.0714192287151</v>
      </c>
      <c r="P91" s="409" t="n">
        <f aca="false">(P18/P89)*100</f>
        <v>36.1934311071794</v>
      </c>
      <c r="Q91" s="409" t="n">
        <f aca="false">(Q18/Q89)*100</f>
        <v>48.7180746761104</v>
      </c>
      <c r="R91" s="409" t="n">
        <f aca="false">(R18/R89)*100</f>
        <v>49.4664470888974</v>
      </c>
      <c r="S91" s="409" t="n">
        <f aca="false">(S18/S89)*100</f>
        <v>37.5957625037071</v>
      </c>
      <c r="T91" s="409" t="n">
        <f aca="false">(T18/T89)*100</f>
        <v>35.0083388274129</v>
      </c>
      <c r="U91" s="409" t="n">
        <f aca="false">(U18/U89)*100</f>
        <v>31.337623483429</v>
      </c>
      <c r="V91" s="409" t="n">
        <f aca="false">(V18/V89)*100</f>
        <v>30.412962220318</v>
      </c>
      <c r="W91" s="409" t="n">
        <f aca="false">(W18/W89)*100</f>
        <v>32.0112470977162</v>
      </c>
      <c r="X91" s="113"/>
    </row>
    <row r="92" customFormat="false" ht="15" hidden="false" customHeight="false" outlineLevel="0" collapsed="false">
      <c r="D92" s="113"/>
      <c r="E92" s="113"/>
      <c r="F92" s="113"/>
      <c r="G92" s="113"/>
      <c r="H92" s="113"/>
      <c r="I92" s="113"/>
      <c r="J92" s="113"/>
      <c r="K92" s="113"/>
      <c r="L92" s="113"/>
      <c r="M92" s="113"/>
      <c r="N92" s="113"/>
      <c r="O92" s="113"/>
      <c r="P92" s="113"/>
      <c r="Q92" s="113"/>
      <c r="R92" s="113"/>
      <c r="S92" s="113"/>
      <c r="T92" s="113"/>
      <c r="U92" s="113"/>
      <c r="V92" s="113"/>
      <c r="W92" s="113"/>
      <c r="X92" s="113"/>
    </row>
    <row r="93" customFormat="false" ht="13.5" hidden="false" customHeight="true" outlineLevel="0" collapsed="false">
      <c r="B93" s="0" t="s">
        <v>142</v>
      </c>
      <c r="D93" s="0" t="n">
        <f aca="false">IF(D37&lt;0, (D37/D18)*100)</f>
        <v>0</v>
      </c>
      <c r="E93" s="0" t="n">
        <f aca="false">IF(E37&lt;0, (E37/E18)*100)</f>
        <v>0</v>
      </c>
      <c r="F93" s="0" t="n">
        <f aca="false">IF(F37&lt;0, (F37/F18)*100)</f>
        <v>0</v>
      </c>
      <c r="G93" s="0" t="n">
        <f aca="false">IF(G37&lt;0, (G37/G18)*100)</f>
        <v>0</v>
      </c>
      <c r="H93" s="0" t="n">
        <f aca="false">IF(H37&lt;0, (H37/H18)*100)</f>
        <v>0</v>
      </c>
      <c r="I93" s="0" t="n">
        <f aca="false">IF(I37&lt;0, (I37/I18)*100)</f>
        <v>0</v>
      </c>
      <c r="J93" s="0" t="n">
        <f aca="false">IF(J37&lt;0, (J37/J18)*100)</f>
        <v>0</v>
      </c>
      <c r="K93" s="0" t="n">
        <f aca="false">IF(K37&lt;0, (K37/K18)*100)</f>
        <v>0</v>
      </c>
      <c r="L93" s="0" t="n">
        <f aca="false">IF(L37&lt;0, (L37/L18)*100)</f>
        <v>0</v>
      </c>
      <c r="M93" s="0" t="n">
        <f aca="false">IF(M37&lt;0, (M37/M18)*100)</f>
        <v>0</v>
      </c>
      <c r="N93" s="0" t="n">
        <f aca="false">IF(N37&lt;0, (N37/N18)*100)</f>
        <v>0</v>
      </c>
      <c r="O93" s="0" t="n">
        <f aca="false">IF(O37&lt;0, (O37/O18)*100)</f>
        <v>0</v>
      </c>
      <c r="P93" s="0" t="n">
        <f aca="false">IF(P37&lt;0, (P37/P18)*100)</f>
        <v>0</v>
      </c>
      <c r="Q93" s="0" t="n">
        <f aca="false">IF(Q37&lt;0, (Q37/Q18)*100)</f>
        <v>0</v>
      </c>
      <c r="R93" s="0" t="n">
        <f aca="false">IF(R37&lt;0, (R37/R18)*100)</f>
        <v>0</v>
      </c>
      <c r="S93" s="0" t="n">
        <f aca="false">IF(S37&lt;0, (S37/S18)*100)</f>
        <v>0</v>
      </c>
      <c r="T93" s="0" t="n">
        <f aca="false">IF(T37&lt;0, (T37/T18)*100)</f>
        <v>0</v>
      </c>
      <c r="U93" s="0" t="n">
        <f aca="false">IF(U37&lt;0, (U37/U18)*100)</f>
        <v>0</v>
      </c>
      <c r="V93" s="0" t="n">
        <f aca="false">IF(V37&lt;0, (V37/V18)*100)</f>
        <v>0</v>
      </c>
      <c r="W93" s="0" t="n">
        <f aca="false">IF(W37&lt;0, (W37/W18)*100)</f>
        <v>0</v>
      </c>
      <c r="X93" s="0" t="n">
        <f aca="false">IF(X37&lt;0, (X37/X18)*100)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9.xml><?xml version="1.0" encoding="utf-8"?>
<worksheet xmlns="http://schemas.openxmlformats.org/spreadsheetml/2006/main" xmlns:r="http://schemas.openxmlformats.org/officeDocument/2006/relationships">
  <sheetPr filterMode="false">
    <pageSetUpPr fitToPage="false"/>
  </sheetPr>
  <dimension ref="A1:Y48"/>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V18" activePane="bottomRight" state="frozen"/>
      <selection pane="topLeft" activeCell="A1" activeCellId="0" sqref="A1"/>
      <selection pane="topRight" activeCell="V1" activeCellId="0" sqref="V1"/>
      <selection pane="bottomLeft" activeCell="A18" activeCellId="0" sqref="A18"/>
      <selection pane="bottomRight" activeCell="AA50" activeCellId="0" sqref="AA50"/>
    </sheetView>
  </sheetViews>
  <sheetFormatPr defaultRowHeight="15"/>
  <cols>
    <col collapsed="false" hidden="false" max="1" min="1" style="0" width="28.2142857142857"/>
    <col collapsed="false" hidden="false" max="2" min="2" style="0" width="76.9438775510204"/>
    <col collapsed="false" hidden="false" max="3" min="3" style="0" width="26.4591836734694"/>
    <col collapsed="false" hidden="false" max="4" min="4" style="0" width="10.530612244898"/>
    <col collapsed="false" hidden="false" max="7" min="5" style="0" width="8.50510204081633"/>
    <col collapsed="false" hidden="false" max="8" min="8" style="0" width="13.5"/>
    <col collapsed="false" hidden="false" max="9" min="9" style="0" width="8.50510204081633"/>
    <col collapsed="false" hidden="false" max="10" min="10" style="0" width="17.1428571428571"/>
    <col collapsed="false" hidden="false" max="11" min="11" style="0" width="16.469387755102"/>
    <col collapsed="false" hidden="false" max="13" min="12" style="0" width="18.6275510204082"/>
    <col collapsed="false" hidden="false" max="14" min="14" style="0" width="19.4387755102041"/>
    <col collapsed="false" hidden="false" max="15" min="15" style="0" width="18.6275510204082"/>
    <col collapsed="false" hidden="false" max="17" min="16" style="0" width="19.4387755102041"/>
    <col collapsed="false" hidden="false" max="23" min="18" style="0" width="19.7091836734694"/>
    <col collapsed="false" hidden="false" max="24" min="24" style="0" width="17.8214285714286"/>
    <col collapsed="false" hidden="false" max="25" min="25" style="0" width="17.6836734693878"/>
    <col collapsed="false" hidden="false" max="1025" min="26" style="0" width="8.50510204081633"/>
  </cols>
  <sheetData>
    <row r="1" customFormat="false" ht="15" hidden="false" customHeight="false" outlineLevel="0" collapsed="false">
      <c r="A1" s="59" t="s">
        <v>1771</v>
      </c>
      <c r="B1" s="2" t="s">
        <v>1772</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1773</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30</v>
      </c>
      <c r="T5" s="4" t="s">
        <v>31</v>
      </c>
      <c r="U5" s="4" t="s">
        <v>31</v>
      </c>
      <c r="V5" s="4" t="s">
        <v>31</v>
      </c>
      <c r="W5" s="4" t="s">
        <v>31</v>
      </c>
      <c r="X5" s="4" t="s">
        <v>31</v>
      </c>
      <c r="Y5" s="4" t="s">
        <v>31</v>
      </c>
    </row>
    <row r="6" s="13" customFormat="true" ht="15" hidden="false" customHeight="false" outlineLevel="0" collapsed="false">
      <c r="A6" s="216" t="s">
        <v>32</v>
      </c>
      <c r="B6" s="216" t="s">
        <v>32</v>
      </c>
      <c r="C6" s="63" t="s">
        <v>34</v>
      </c>
      <c r="D6" s="168"/>
      <c r="E6" s="168"/>
      <c r="F6" s="168"/>
      <c r="G6" s="168"/>
      <c r="H6" s="168"/>
      <c r="I6" s="195"/>
      <c r="J6" s="84" t="n">
        <f aca="false">J7+J13</f>
        <v>1639000000000</v>
      </c>
      <c r="K6" s="84" t="n">
        <f aca="false">K7+K13</f>
        <v>2105000000000</v>
      </c>
      <c r="L6" s="84" t="n">
        <f aca="false">L7+L13</f>
        <v>2490000000000</v>
      </c>
      <c r="M6" s="84" t="n">
        <f aca="false">M7+M13</f>
        <v>2363000000000</v>
      </c>
      <c r="N6" s="84" t="n">
        <f aca="false">N7+N13</f>
        <v>2591000000000</v>
      </c>
      <c r="O6" s="84" t="n">
        <f aca="false">O7+O13</f>
        <v>2869000000000</v>
      </c>
      <c r="P6" s="84" t="n">
        <f aca="false">P7+P13</f>
        <v>3118000000000</v>
      </c>
      <c r="Q6" s="84" t="n">
        <f aca="false">Q7+Q13</f>
        <v>3380000000000</v>
      </c>
      <c r="R6" s="84" t="n">
        <f aca="false">R7+R13</f>
        <v>3625000000000</v>
      </c>
      <c r="S6" s="84" t="n">
        <f aca="false">S7+S13</f>
        <v>3994000000000</v>
      </c>
      <c r="T6" s="84" t="n">
        <f aca="false">T7+T13</f>
        <v>4433000000000</v>
      </c>
      <c r="U6" s="84" t="n">
        <f aca="false">U7+U13</f>
        <v>5091000000000</v>
      </c>
      <c r="V6" s="84" t="n">
        <f aca="false">V7+V13</f>
        <v>5622000000000</v>
      </c>
      <c r="W6" s="84" t="n">
        <f aca="false">W7+W13</f>
        <v>6085000000000</v>
      </c>
      <c r="X6" s="84" t="n">
        <f aca="false">X7+X13</f>
        <v>6541000000000</v>
      </c>
      <c r="Y6" s="84" t="n">
        <f aca="false">Y7+Y13</f>
        <v>7025000000000</v>
      </c>
    </row>
    <row r="7" customFormat="false" ht="16.5" hidden="false" customHeight="false" outlineLevel="0" collapsed="false">
      <c r="A7" s="30" t="s">
        <v>35</v>
      </c>
      <c r="B7" s="30" t="s">
        <v>35</v>
      </c>
      <c r="C7" s="20" t="s">
        <v>37</v>
      </c>
      <c r="D7" s="4"/>
      <c r="E7" s="4"/>
      <c r="F7" s="4"/>
      <c r="G7" s="4"/>
      <c r="H7" s="4"/>
      <c r="I7" s="4"/>
      <c r="J7" s="46" t="n">
        <v>1639000000000</v>
      </c>
      <c r="K7" s="46" t="n">
        <v>2105000000000</v>
      </c>
      <c r="L7" s="16" t="n">
        <v>2490000000000</v>
      </c>
      <c r="M7" s="16" t="n">
        <v>2363000000000</v>
      </c>
      <c r="N7" s="16" t="n">
        <v>2591000000000</v>
      </c>
      <c r="O7" s="16" t="n">
        <v>2869000000000</v>
      </c>
      <c r="P7" s="16" t="n">
        <v>3118000000000</v>
      </c>
      <c r="Q7" s="16" t="n">
        <v>3380000000000</v>
      </c>
      <c r="R7" s="16" t="n">
        <v>3625000000000</v>
      </c>
      <c r="S7" s="16" t="n">
        <v>3994000000000</v>
      </c>
      <c r="T7" s="16" t="n">
        <v>4433000000000</v>
      </c>
      <c r="U7" s="16" t="n">
        <v>5091000000000</v>
      </c>
      <c r="V7" s="16" t="n">
        <v>5622000000000</v>
      </c>
      <c r="W7" s="16" t="n">
        <v>6085000000000</v>
      </c>
      <c r="X7" s="77" t="n">
        <v>6541000000000</v>
      </c>
      <c r="Y7" s="77" t="n">
        <v>7025000000000</v>
      </c>
    </row>
    <row r="8" customFormat="false" ht="16.5" hidden="false" customHeight="false" outlineLevel="0" collapsed="false">
      <c r="A8" s="27" t="s">
        <v>38</v>
      </c>
      <c r="B8" s="29" t="s">
        <v>293</v>
      </c>
      <c r="C8" s="49" t="s">
        <v>40</v>
      </c>
      <c r="D8" s="4"/>
      <c r="E8" s="4"/>
      <c r="F8" s="4"/>
      <c r="G8" s="4"/>
      <c r="H8" s="4"/>
      <c r="I8" s="4"/>
      <c r="J8" s="46" t="n">
        <v>1612000000000</v>
      </c>
      <c r="K8" s="46" t="n">
        <v>2029000000000</v>
      </c>
      <c r="L8" s="16" t="n">
        <v>2409000000000</v>
      </c>
      <c r="M8" s="16" t="n">
        <v>2262000000000</v>
      </c>
      <c r="N8" s="16" t="n">
        <v>2492000000000</v>
      </c>
      <c r="O8" s="16" t="n">
        <v>2769000000000</v>
      </c>
      <c r="P8" s="16" t="n">
        <v>3008000000000</v>
      </c>
      <c r="Q8" s="16" t="n">
        <v>3292000000000</v>
      </c>
      <c r="R8" s="16" t="n">
        <v>3522000000000</v>
      </c>
      <c r="S8" s="16" t="n">
        <v>3862000000000</v>
      </c>
      <c r="T8" s="16" t="n">
        <v>4290000000000</v>
      </c>
      <c r="U8" s="16" t="n">
        <v>4937000000000</v>
      </c>
      <c r="V8" s="16" t="n">
        <v>5456000000000</v>
      </c>
      <c r="W8" s="16" t="n">
        <v>5906000000000</v>
      </c>
      <c r="X8" s="77" t="n">
        <v>6348000000000</v>
      </c>
      <c r="Y8" s="77" t="n">
        <v>6817000000000</v>
      </c>
    </row>
    <row r="9" customFormat="false" ht="16.5" hidden="false" customHeight="false" outlineLevel="0" collapsed="false">
      <c r="A9" s="45" t="s">
        <v>920</v>
      </c>
      <c r="B9" s="45" t="s">
        <v>921</v>
      </c>
      <c r="D9" s="4"/>
      <c r="E9" s="4"/>
      <c r="F9" s="4"/>
      <c r="G9" s="4"/>
      <c r="H9" s="4"/>
      <c r="I9" s="4"/>
      <c r="J9" s="46" t="n">
        <v>465000000000</v>
      </c>
      <c r="K9" s="46" t="n">
        <v>584000000000</v>
      </c>
      <c r="L9" s="16"/>
      <c r="M9" s="16"/>
      <c r="N9" s="16"/>
      <c r="O9" s="16"/>
      <c r="P9" s="16"/>
      <c r="Q9" s="16"/>
      <c r="R9" s="16"/>
      <c r="S9" s="16"/>
      <c r="T9" s="16"/>
      <c r="U9" s="16"/>
      <c r="V9" s="16"/>
      <c r="W9" s="16"/>
      <c r="X9" s="77"/>
      <c r="Y9" s="77"/>
    </row>
    <row r="10" customFormat="false" ht="16.5" hidden="false" customHeight="false" outlineLevel="0" collapsed="false">
      <c r="A10" s="45" t="s">
        <v>1774</v>
      </c>
      <c r="B10" s="45" t="s">
        <v>1775</v>
      </c>
      <c r="C10" s="3" t="s">
        <v>43</v>
      </c>
      <c r="D10" s="4"/>
      <c r="E10" s="4"/>
      <c r="F10" s="4"/>
      <c r="G10" s="4"/>
      <c r="H10" s="4"/>
      <c r="I10" s="4"/>
      <c r="J10" s="46" t="n">
        <v>627000000000</v>
      </c>
      <c r="K10" s="46" t="n">
        <v>798000000000</v>
      </c>
      <c r="L10" s="16"/>
      <c r="M10" s="16"/>
      <c r="N10" s="16"/>
      <c r="O10" s="16"/>
      <c r="P10" s="16"/>
      <c r="Q10" s="16"/>
      <c r="R10" s="16"/>
      <c r="S10" s="16"/>
      <c r="T10" s="16"/>
      <c r="U10" s="16"/>
      <c r="V10" s="16"/>
      <c r="W10" s="16"/>
      <c r="X10" s="77"/>
      <c r="Y10" s="77"/>
    </row>
    <row r="11" customFormat="false" ht="16.5" hidden="false" customHeight="false" outlineLevel="0" collapsed="false">
      <c r="A11" s="45" t="s">
        <v>1776</v>
      </c>
      <c r="B11" s="45" t="s">
        <v>1777</v>
      </c>
      <c r="C11" s="3" t="s">
        <v>43</v>
      </c>
      <c r="D11" s="4"/>
      <c r="E11" s="4"/>
      <c r="F11" s="4"/>
      <c r="G11" s="4"/>
      <c r="H11" s="4"/>
      <c r="I11" s="4"/>
      <c r="J11" s="46" t="n">
        <v>520000000000</v>
      </c>
      <c r="K11" s="46" t="n">
        <v>647000000000</v>
      </c>
      <c r="L11" s="16"/>
      <c r="M11" s="16"/>
      <c r="N11" s="16"/>
      <c r="O11" s="16"/>
      <c r="P11" s="16"/>
      <c r="Q11" s="16"/>
      <c r="R11" s="16"/>
      <c r="S11" s="16"/>
      <c r="T11" s="16"/>
      <c r="U11" s="16"/>
      <c r="V11" s="16"/>
      <c r="W11" s="16"/>
      <c r="X11" s="77"/>
      <c r="Y11" s="77"/>
    </row>
    <row r="12" customFormat="false" ht="16.5" hidden="false" customHeight="false" outlineLevel="0" collapsed="false">
      <c r="A12" s="27" t="s">
        <v>611</v>
      </c>
      <c r="B12" s="29" t="s">
        <v>1778</v>
      </c>
      <c r="C12" s="49" t="s">
        <v>40</v>
      </c>
      <c r="D12" s="4"/>
      <c r="E12" s="4"/>
      <c r="F12" s="4"/>
      <c r="G12" s="4"/>
      <c r="H12" s="4"/>
      <c r="I12" s="4"/>
      <c r="J12" s="46" t="n">
        <v>27000000000</v>
      </c>
      <c r="K12" s="46" t="n">
        <v>76000000000</v>
      </c>
      <c r="L12" s="16" t="n">
        <v>81000000000</v>
      </c>
      <c r="M12" s="16" t="n">
        <v>101000000000</v>
      </c>
      <c r="N12" s="16" t="n">
        <v>100000000000</v>
      </c>
      <c r="O12" s="16" t="n">
        <v>100000000000</v>
      </c>
      <c r="P12" s="16" t="n">
        <v>110000000000</v>
      </c>
      <c r="Q12" s="16" t="n">
        <v>87000000000</v>
      </c>
      <c r="R12" s="16" t="n">
        <v>103000000000</v>
      </c>
      <c r="S12" s="16" t="n">
        <v>132000000000</v>
      </c>
      <c r="T12" s="16" t="n">
        <v>143000000000</v>
      </c>
      <c r="U12" s="16" t="n">
        <v>154000000000</v>
      </c>
      <c r="V12" s="16" t="n">
        <v>166000000000</v>
      </c>
      <c r="W12" s="16" t="n">
        <v>179000000000</v>
      </c>
      <c r="X12" s="77" t="n">
        <v>193000000000</v>
      </c>
      <c r="Y12" s="77" t="n">
        <v>207000000000</v>
      </c>
    </row>
    <row r="13" customFormat="false" ht="16.5" hidden="false" customHeight="false" outlineLevel="0" collapsed="false">
      <c r="A13" s="19" t="s">
        <v>52</v>
      </c>
      <c r="B13" s="19" t="s">
        <v>52</v>
      </c>
      <c r="C13" s="20" t="s">
        <v>37</v>
      </c>
      <c r="D13" s="4"/>
      <c r="E13" s="4"/>
      <c r="F13" s="4"/>
      <c r="G13" s="4"/>
      <c r="H13" s="4"/>
      <c r="I13" s="4"/>
      <c r="J13" s="77"/>
      <c r="K13" s="77"/>
      <c r="L13" s="16"/>
      <c r="M13" s="16"/>
      <c r="N13" s="16"/>
      <c r="O13" s="16"/>
      <c r="P13" s="16"/>
      <c r="Q13" s="16"/>
      <c r="R13" s="16"/>
      <c r="S13" s="16"/>
      <c r="T13" s="16"/>
      <c r="U13" s="16"/>
      <c r="V13" s="16"/>
      <c r="W13" s="16"/>
      <c r="X13" s="77"/>
      <c r="Y13" s="77"/>
    </row>
    <row r="14" s="13" customFormat="true" ht="16.5" hidden="false" customHeight="false" outlineLevel="0" collapsed="false">
      <c r="A14" s="32" t="s">
        <v>68</v>
      </c>
      <c r="B14" s="98" t="s">
        <v>935</v>
      </c>
      <c r="C14" s="63" t="s">
        <v>34</v>
      </c>
      <c r="D14" s="168"/>
      <c r="E14" s="168"/>
      <c r="F14" s="168"/>
      <c r="G14" s="168"/>
      <c r="H14" s="168"/>
      <c r="I14" s="168"/>
      <c r="J14" s="109" t="n">
        <v>1804000000000</v>
      </c>
      <c r="K14" s="109" t="n">
        <v>2062000000000</v>
      </c>
      <c r="L14" s="102" t="n">
        <v>2536000000000</v>
      </c>
      <c r="M14" s="102" t="n">
        <v>2970000000000</v>
      </c>
      <c r="N14" s="102" t="n">
        <v>3623000000000</v>
      </c>
      <c r="O14" s="102" t="n">
        <v>3762000000000</v>
      </c>
      <c r="P14" s="102" t="n">
        <v>4178000000000</v>
      </c>
      <c r="Q14" s="102" t="n">
        <v>4765000000000</v>
      </c>
      <c r="R14" s="102" t="n">
        <v>5230000000000</v>
      </c>
      <c r="S14" s="102" t="n">
        <v>5643000000000</v>
      </c>
      <c r="T14" s="102" t="n">
        <v>6194000000000</v>
      </c>
      <c r="U14" s="102" t="n">
        <v>6874000000000</v>
      </c>
      <c r="V14" s="102" t="n">
        <v>7554000000000</v>
      </c>
      <c r="W14" s="102" t="n">
        <v>8201000000000</v>
      </c>
      <c r="X14" s="84" t="n">
        <v>8805000000000</v>
      </c>
      <c r="Y14" s="84" t="n">
        <v>9349000000000</v>
      </c>
    </row>
    <row r="15" customFormat="false" ht="16.5" hidden="false" customHeight="false" outlineLevel="0" collapsed="false">
      <c r="A15" s="30" t="s">
        <v>70</v>
      </c>
      <c r="B15" s="30" t="s">
        <v>1779</v>
      </c>
      <c r="C15" s="49" t="s">
        <v>191</v>
      </c>
      <c r="D15" s="4"/>
      <c r="E15" s="4"/>
      <c r="F15" s="4"/>
      <c r="G15" s="4"/>
      <c r="H15" s="4"/>
      <c r="I15" s="4"/>
      <c r="J15" s="46" t="n">
        <f aca="false">J16+J22</f>
        <v>1694000000000</v>
      </c>
      <c r="K15" s="46" t="n">
        <f aca="false">K16+K22</f>
        <v>1881000000000</v>
      </c>
      <c r="L15" s="46" t="n">
        <f aca="false">L16+L22</f>
        <v>2191000000000</v>
      </c>
      <c r="M15" s="46" t="n">
        <f aca="false">M16+M22</f>
        <v>2668000000000</v>
      </c>
      <c r="N15" s="46" t="n">
        <f aca="false">N16+N22</f>
        <v>3175000000000</v>
      </c>
      <c r="O15" s="46" t="n">
        <f aca="false">O16+O22</f>
        <v>3459000000000</v>
      </c>
      <c r="P15" s="46" t="n">
        <f aca="false">P16+P22</f>
        <v>3846000000000</v>
      </c>
      <c r="Q15" s="46" t="n">
        <f aca="false">Q16+Q22</f>
        <v>4365000000000</v>
      </c>
      <c r="R15" s="46" t="n">
        <f aca="false">R16+R22</f>
        <v>4765000000000</v>
      </c>
      <c r="S15" s="46" t="n">
        <f aca="false">S16+S22</f>
        <v>5117000000000</v>
      </c>
      <c r="T15" s="46" t="n">
        <f aca="false">T16+T22</f>
        <v>5586000000000</v>
      </c>
      <c r="U15" s="46" t="n">
        <f aca="false">U16+U22</f>
        <v>6193000000000</v>
      </c>
      <c r="V15" s="46" t="n">
        <f aca="false">V16+V22</f>
        <v>6794000000000</v>
      </c>
      <c r="W15" s="46" t="n">
        <f aca="false">W16+W22</f>
        <v>7380000000000</v>
      </c>
      <c r="X15" s="46" t="n">
        <f aca="false">X16+X22</f>
        <v>7922000000000</v>
      </c>
      <c r="Y15" s="46" t="n">
        <f aca="false">Y16+Y22</f>
        <v>8401000000000</v>
      </c>
    </row>
    <row r="16" customFormat="false" ht="16.5" hidden="false" customHeight="false" outlineLevel="0" collapsed="false">
      <c r="B16" s="30" t="s">
        <v>1780</v>
      </c>
      <c r="D16" s="4"/>
      <c r="E16" s="4"/>
      <c r="F16" s="4"/>
      <c r="G16" s="4"/>
      <c r="H16" s="4"/>
      <c r="I16" s="4"/>
      <c r="J16" s="46" t="n">
        <v>1212000000000</v>
      </c>
      <c r="K16" s="46" t="n">
        <v>1427000000000</v>
      </c>
      <c r="L16" s="16" t="n">
        <v>1776000000000</v>
      </c>
      <c r="M16" s="16" t="n">
        <v>2275000000000</v>
      </c>
      <c r="N16" s="16" t="n">
        <v>2723000000000</v>
      </c>
      <c r="O16" s="16" t="n">
        <v>2962000000000</v>
      </c>
      <c r="P16" s="16" t="n">
        <v>3316000000000</v>
      </c>
      <c r="Q16" s="16" t="n">
        <v>3684000000000</v>
      </c>
      <c r="R16" s="16" t="n">
        <v>3990000000000</v>
      </c>
      <c r="S16" s="16" t="n">
        <v>4330000000000</v>
      </c>
      <c r="T16" s="16" t="n">
        <v>4559000000000</v>
      </c>
      <c r="U16" s="16" t="n">
        <v>4890000000000</v>
      </c>
      <c r="V16" s="16" t="n">
        <v>5283000000000</v>
      </c>
      <c r="W16" s="16" t="n">
        <v>5712000000000</v>
      </c>
      <c r="X16" s="77" t="n">
        <v>6140000000000</v>
      </c>
      <c r="Y16" s="77" t="n">
        <v>6599000000000</v>
      </c>
    </row>
    <row r="17" customFormat="false" ht="16.5" hidden="false" customHeight="false" outlineLevel="0" collapsed="false">
      <c r="A17" s="29" t="s">
        <v>533</v>
      </c>
      <c r="B17" s="29" t="s">
        <v>533</v>
      </c>
      <c r="C17" s="49" t="s">
        <v>194</v>
      </c>
      <c r="D17" s="4"/>
      <c r="E17" s="4"/>
      <c r="F17" s="4"/>
      <c r="G17" s="4"/>
      <c r="H17" s="4"/>
      <c r="I17" s="4"/>
      <c r="J17" s="46" t="n">
        <v>535000000000</v>
      </c>
      <c r="K17" s="46" t="n">
        <v>713000000000</v>
      </c>
      <c r="L17" s="16" t="n">
        <v>857000000000</v>
      </c>
      <c r="M17" s="16" t="n">
        <v>1115000000000</v>
      </c>
      <c r="N17" s="16" t="n">
        <v>1349000000000</v>
      </c>
      <c r="O17" s="16" t="n">
        <v>1514000000000</v>
      </c>
      <c r="P17" s="16" t="n">
        <v>1647000000000</v>
      </c>
      <c r="Q17" s="16" t="n">
        <v>1817000000000</v>
      </c>
      <c r="R17" s="16" t="n">
        <v>1969000000000</v>
      </c>
      <c r="S17" s="16" t="n">
        <v>2113000000000</v>
      </c>
      <c r="T17" s="16" t="n">
        <v>2274000000000</v>
      </c>
      <c r="U17" s="16" t="n">
        <v>2457000000000</v>
      </c>
      <c r="V17" s="16" t="n">
        <v>2660000000000</v>
      </c>
      <c r="W17" s="16" t="n">
        <v>2876000000000</v>
      </c>
      <c r="X17" s="77" t="n">
        <v>3091000000000</v>
      </c>
      <c r="Y17" s="77" t="n">
        <v>3322000000000</v>
      </c>
    </row>
    <row r="18" customFormat="false" ht="16.5" hidden="false" customHeight="false" outlineLevel="0" collapsed="false">
      <c r="A18" s="27" t="s">
        <v>79</v>
      </c>
      <c r="B18" s="29" t="s">
        <v>47</v>
      </c>
      <c r="C18" s="49" t="s">
        <v>194</v>
      </c>
      <c r="D18" s="4"/>
      <c r="E18" s="4"/>
      <c r="F18" s="4"/>
      <c r="G18" s="4"/>
      <c r="H18" s="4"/>
      <c r="I18" s="4"/>
      <c r="J18" s="77"/>
      <c r="K18" s="46" t="n">
        <v>73000000000</v>
      </c>
      <c r="L18" s="16" t="n">
        <v>88000000000</v>
      </c>
      <c r="M18" s="16" t="n">
        <v>106000000000</v>
      </c>
      <c r="N18" s="16" t="n">
        <v>121000000000</v>
      </c>
      <c r="O18" s="16" t="n">
        <v>136000000000</v>
      </c>
      <c r="P18" s="16" t="n">
        <v>143000000000</v>
      </c>
      <c r="Q18" s="16" t="n">
        <v>158000000000</v>
      </c>
      <c r="R18" s="16" t="n">
        <v>180000000000</v>
      </c>
      <c r="S18" s="16" t="n">
        <v>194000000000</v>
      </c>
      <c r="T18" s="16" t="n">
        <v>193000000000</v>
      </c>
      <c r="U18" s="16" t="n">
        <v>208000000000</v>
      </c>
      <c r="V18" s="16" t="n">
        <v>225000000000</v>
      </c>
      <c r="W18" s="16" t="n">
        <v>243000000000</v>
      </c>
      <c r="X18" s="77" t="n">
        <v>261000000000</v>
      </c>
      <c r="Y18" s="77" t="n">
        <v>281000000000</v>
      </c>
    </row>
    <row r="19" customFormat="false" ht="16.5" hidden="false" customHeight="false" outlineLevel="0" collapsed="false">
      <c r="A19" s="29" t="s">
        <v>360</v>
      </c>
      <c r="B19" s="29" t="s">
        <v>360</v>
      </c>
      <c r="C19" s="49" t="s">
        <v>194</v>
      </c>
      <c r="D19" s="4"/>
      <c r="E19" s="4"/>
      <c r="F19" s="4"/>
      <c r="G19" s="4"/>
      <c r="H19" s="4"/>
      <c r="I19" s="4"/>
      <c r="J19" s="46" t="n">
        <v>396000000000</v>
      </c>
      <c r="K19" s="46" t="n">
        <v>641000000000</v>
      </c>
      <c r="L19" s="16" t="n">
        <v>832000000000</v>
      </c>
      <c r="M19" s="16" t="n">
        <v>1054000000000</v>
      </c>
      <c r="N19" s="16" t="n">
        <v>1252000000000</v>
      </c>
      <c r="O19" s="16" t="n">
        <v>1313000000000</v>
      </c>
      <c r="P19" s="16" t="n">
        <v>1526000000000</v>
      </c>
      <c r="Q19" s="16" t="n">
        <v>1708000000000</v>
      </c>
      <c r="R19" s="16" t="n">
        <v>1842000000000</v>
      </c>
      <c r="S19" s="16" t="n">
        <v>2023000000000</v>
      </c>
      <c r="T19" s="16" t="n">
        <v>2091000000000</v>
      </c>
      <c r="U19" s="16" t="n">
        <v>2225000000000</v>
      </c>
      <c r="V19" s="16" t="n">
        <v>2399000000000</v>
      </c>
      <c r="W19" s="16" t="n">
        <v>2593000000000</v>
      </c>
      <c r="X19" s="77" t="n">
        <v>2787000000000</v>
      </c>
      <c r="Y19" s="77" t="n">
        <v>2996000000000</v>
      </c>
    </row>
    <row r="20" customFormat="false" ht="16.5" hidden="false" customHeight="false" outlineLevel="0" collapsed="false">
      <c r="B20" s="105" t="s">
        <v>1781</v>
      </c>
      <c r="C20" s="19"/>
      <c r="D20" s="4"/>
      <c r="E20" s="4"/>
      <c r="F20" s="4"/>
      <c r="G20" s="4"/>
      <c r="H20" s="4"/>
      <c r="I20" s="4"/>
      <c r="J20" s="77"/>
      <c r="K20" s="46" t="n">
        <v>324000000000</v>
      </c>
      <c r="L20" s="16"/>
      <c r="M20" s="16"/>
      <c r="N20" s="16"/>
      <c r="O20" s="16"/>
      <c r="P20" s="16"/>
      <c r="Q20" s="16"/>
      <c r="R20" s="16"/>
      <c r="S20" s="16"/>
      <c r="T20" s="16"/>
      <c r="U20" s="16"/>
      <c r="V20" s="16"/>
      <c r="W20" s="16"/>
      <c r="X20" s="77"/>
      <c r="Y20" s="77"/>
    </row>
    <row r="21" customFormat="false" ht="16.5" hidden="false" customHeight="false" outlineLevel="0" collapsed="false">
      <c r="A21" s="29" t="s">
        <v>1782</v>
      </c>
      <c r="B21" s="29" t="s">
        <v>1782</v>
      </c>
      <c r="C21" s="49" t="s">
        <v>194</v>
      </c>
      <c r="D21" s="4"/>
      <c r="E21" s="4"/>
      <c r="F21" s="4"/>
      <c r="G21" s="4"/>
      <c r="H21" s="4"/>
      <c r="I21" s="4"/>
      <c r="J21" s="46" t="n">
        <v>282000000000</v>
      </c>
      <c r="K21" s="77"/>
      <c r="L21" s="16"/>
      <c r="M21" s="16"/>
      <c r="N21" s="16"/>
      <c r="O21" s="16"/>
      <c r="P21" s="16"/>
      <c r="Q21" s="16"/>
      <c r="R21" s="16"/>
      <c r="S21" s="16"/>
      <c r="T21" s="16"/>
      <c r="U21" s="16"/>
      <c r="V21" s="16"/>
      <c r="W21" s="16"/>
      <c r="X21" s="77"/>
      <c r="Y21" s="77"/>
    </row>
    <row r="22" customFormat="false" ht="16.5" hidden="false" customHeight="false" outlineLevel="0" collapsed="false">
      <c r="A22" s="27" t="s">
        <v>1095</v>
      </c>
      <c r="B22" s="29" t="s">
        <v>1783</v>
      </c>
      <c r="C22" s="49" t="s">
        <v>194</v>
      </c>
      <c r="D22" s="4"/>
      <c r="E22" s="4"/>
      <c r="F22" s="4"/>
      <c r="G22" s="4"/>
      <c r="H22" s="4"/>
      <c r="I22" s="4"/>
      <c r="J22" s="46" t="n">
        <v>482000000000</v>
      </c>
      <c r="K22" s="46" t="n">
        <v>454000000000</v>
      </c>
      <c r="L22" s="16" t="n">
        <v>415000000000</v>
      </c>
      <c r="M22" s="16" t="n">
        <v>393000000000</v>
      </c>
      <c r="N22" s="16" t="n">
        <v>452000000000</v>
      </c>
      <c r="O22" s="16" t="n">
        <v>497000000000</v>
      </c>
      <c r="P22" s="16" t="n">
        <v>530000000000</v>
      </c>
      <c r="Q22" s="16" t="n">
        <v>681000000000</v>
      </c>
      <c r="R22" s="16" t="n">
        <v>775000000000</v>
      </c>
      <c r="S22" s="16" t="n">
        <v>787000000000</v>
      </c>
      <c r="T22" s="16" t="n">
        <v>1027000000000</v>
      </c>
      <c r="U22" s="16" t="n">
        <v>1303000000000</v>
      </c>
      <c r="V22" s="16" t="n">
        <v>1511000000000</v>
      </c>
      <c r="W22" s="16" t="n">
        <v>1668000000000</v>
      </c>
      <c r="X22" s="77" t="n">
        <v>1782000000000</v>
      </c>
      <c r="Y22" s="77" t="n">
        <v>1802000000000</v>
      </c>
    </row>
    <row r="23" customFormat="false" ht="16.5" hidden="false" customHeight="false" outlineLevel="0" collapsed="false">
      <c r="B23" s="45" t="s">
        <v>1784</v>
      </c>
      <c r="C23" s="19"/>
      <c r="D23" s="4"/>
      <c r="E23" s="4"/>
      <c r="F23" s="4"/>
      <c r="G23" s="4"/>
      <c r="H23" s="4"/>
      <c r="I23" s="4"/>
      <c r="J23" s="46" t="n">
        <v>45000000000</v>
      </c>
      <c r="K23" s="46" t="n">
        <v>35000000000</v>
      </c>
      <c r="L23" s="16"/>
      <c r="M23" s="16"/>
      <c r="N23" s="16"/>
      <c r="O23" s="16"/>
      <c r="P23" s="16"/>
      <c r="Q23" s="16"/>
      <c r="R23" s="16"/>
      <c r="S23" s="16"/>
      <c r="T23" s="16"/>
      <c r="U23" s="16"/>
      <c r="V23" s="16"/>
      <c r="W23" s="16"/>
      <c r="X23" s="77"/>
      <c r="Y23" s="77"/>
    </row>
    <row r="24" customFormat="false" ht="16.5" hidden="false" customHeight="false" outlineLevel="0" collapsed="false">
      <c r="A24" s="30" t="s">
        <v>227</v>
      </c>
      <c r="B24" s="30" t="s">
        <v>1785</v>
      </c>
      <c r="C24" s="49" t="s">
        <v>191</v>
      </c>
      <c r="D24" s="4"/>
      <c r="E24" s="4"/>
      <c r="F24" s="4"/>
      <c r="G24" s="4"/>
      <c r="H24" s="4"/>
      <c r="I24" s="4"/>
      <c r="J24" s="46" t="n">
        <v>110000000000</v>
      </c>
      <c r="K24" s="46" t="n">
        <v>180000000000</v>
      </c>
      <c r="L24" s="16" t="n">
        <v>344000000000</v>
      </c>
      <c r="M24" s="16" t="n">
        <v>302000000000</v>
      </c>
      <c r="N24" s="16" t="n">
        <v>449000000000</v>
      </c>
      <c r="O24" s="16" t="n">
        <v>304000000000</v>
      </c>
      <c r="P24" s="16" t="n">
        <v>332000000000</v>
      </c>
      <c r="Q24" s="16" t="n">
        <v>400000000000</v>
      </c>
      <c r="R24" s="16" t="n">
        <v>465000000000</v>
      </c>
      <c r="S24" s="16" t="n">
        <v>526000000000</v>
      </c>
      <c r="T24" s="16" t="n">
        <v>608000000000</v>
      </c>
      <c r="U24" s="16" t="n">
        <v>681000000000</v>
      </c>
      <c r="V24" s="16" t="n">
        <v>759000000000</v>
      </c>
      <c r="W24" s="16" t="n">
        <v>821000000000</v>
      </c>
      <c r="X24" s="77" t="n">
        <v>882000000000</v>
      </c>
      <c r="Y24" s="77" t="n">
        <v>948000000000</v>
      </c>
    </row>
    <row r="25" customFormat="false" ht="16.5" hidden="false" customHeight="false" outlineLevel="0" collapsed="false">
      <c r="B25" s="30" t="s">
        <v>1786</v>
      </c>
      <c r="C25" s="19"/>
      <c r="D25" s="4"/>
      <c r="E25" s="4"/>
      <c r="F25" s="4"/>
      <c r="G25" s="4"/>
      <c r="H25" s="4"/>
      <c r="I25" s="4"/>
      <c r="J25" s="46" t="n">
        <v>316000000000</v>
      </c>
      <c r="K25" s="46" t="n">
        <v>497000000000</v>
      </c>
      <c r="L25" s="16" t="n">
        <v>370000000000</v>
      </c>
      <c r="M25" s="16" t="n">
        <v>-213000000000</v>
      </c>
      <c r="N25" s="16" t="n">
        <v>-580000000000</v>
      </c>
      <c r="O25" s="16" t="n">
        <v>-396000000000</v>
      </c>
      <c r="P25" s="16" t="n">
        <v>-529000000000</v>
      </c>
      <c r="Q25" s="16" t="n">
        <v>-704000000000</v>
      </c>
      <c r="R25" s="16" t="n">
        <v>-830000000000</v>
      </c>
      <c r="S25" s="16" t="n">
        <v>-862000000000</v>
      </c>
      <c r="T25" s="16" t="n">
        <v>-733000000000</v>
      </c>
      <c r="U25" s="16" t="n">
        <v>-480000000000</v>
      </c>
      <c r="V25" s="16" t="n">
        <v>-421000000000</v>
      </c>
      <c r="W25" s="16" t="n">
        <v>-448000000000</v>
      </c>
      <c r="X25" s="77" t="n">
        <v>-481000000000</v>
      </c>
      <c r="Y25" s="77" t="n">
        <v>-523000000000</v>
      </c>
    </row>
    <row r="26" customFormat="false" ht="16.5" hidden="false" customHeight="false" outlineLevel="0" collapsed="false">
      <c r="B26" s="30" t="s">
        <v>1787</v>
      </c>
      <c r="C26" s="19"/>
      <c r="D26" s="4"/>
      <c r="E26" s="4"/>
      <c r="F26" s="4"/>
      <c r="G26" s="4"/>
      <c r="H26" s="4"/>
      <c r="I26" s="4"/>
      <c r="J26" s="46" t="n">
        <v>-165000000000</v>
      </c>
      <c r="K26" s="46" t="n">
        <v>43000000000</v>
      </c>
      <c r="L26" s="16" t="n">
        <v>-46000000000</v>
      </c>
      <c r="M26" s="16" t="n">
        <v>-606000000000</v>
      </c>
      <c r="N26" s="16" t="n">
        <v>-1032000000000</v>
      </c>
      <c r="O26" s="16" t="n">
        <v>-893000000000</v>
      </c>
      <c r="P26" s="16" t="n">
        <v>-1059000000000</v>
      </c>
      <c r="Q26" s="16" t="n">
        <v>-1386000000000</v>
      </c>
      <c r="R26" s="16" t="n">
        <v>-1604000000000</v>
      </c>
      <c r="S26" s="16" t="n">
        <v>-1649000000000</v>
      </c>
      <c r="T26" s="16" t="n">
        <v>-1761000000000</v>
      </c>
      <c r="U26" s="16" t="n">
        <v>-1783000000000</v>
      </c>
      <c r="V26" s="16" t="n">
        <v>-1932000000000</v>
      </c>
      <c r="W26" s="16" t="n">
        <v>-2116000000000</v>
      </c>
      <c r="X26" s="77" t="n">
        <v>-2264000000000</v>
      </c>
      <c r="Y26" s="77" t="n">
        <v>-2325000000000</v>
      </c>
    </row>
    <row r="27" s="13" customFormat="true" ht="16.5" hidden="false" customHeight="false" outlineLevel="0" collapsed="false">
      <c r="A27" s="63" t="s">
        <v>110</v>
      </c>
      <c r="B27" s="98" t="s">
        <v>1788</v>
      </c>
      <c r="C27" s="63" t="s">
        <v>34</v>
      </c>
      <c r="D27" s="168"/>
      <c r="E27" s="168"/>
      <c r="F27" s="168"/>
      <c r="G27" s="168"/>
      <c r="H27" s="168"/>
      <c r="I27" s="168"/>
      <c r="J27" s="109" t="n">
        <v>165000000000</v>
      </c>
      <c r="K27" s="109" t="n">
        <v>-43000000000</v>
      </c>
      <c r="L27" s="102" t="n">
        <v>46000000000</v>
      </c>
      <c r="M27" s="102" t="n">
        <v>606000000000</v>
      </c>
      <c r="N27" s="102" t="n">
        <v>1032000000000</v>
      </c>
      <c r="O27" s="102" t="n">
        <v>893000000000</v>
      </c>
      <c r="P27" s="102" t="n">
        <v>1059000000000</v>
      </c>
      <c r="Q27" s="102" t="n">
        <v>1386000000000</v>
      </c>
      <c r="R27" s="102" t="n">
        <v>1604000000000</v>
      </c>
      <c r="S27" s="102" t="n">
        <v>1649000000000</v>
      </c>
      <c r="T27" s="102" t="n">
        <v>1761000000000</v>
      </c>
      <c r="U27" s="102" t="n">
        <v>1783000000000</v>
      </c>
      <c r="V27" s="102" t="n">
        <v>1932000000000</v>
      </c>
      <c r="W27" s="102" t="n">
        <v>2116000000000</v>
      </c>
      <c r="X27" s="84" t="n">
        <v>2264000000000</v>
      </c>
      <c r="Y27" s="84" t="n">
        <v>2325000000000</v>
      </c>
    </row>
    <row r="28" customFormat="false" ht="16.5" hidden="false" customHeight="false" outlineLevel="0" collapsed="false">
      <c r="A28" s="49" t="s">
        <v>248</v>
      </c>
      <c r="B28" s="29" t="s">
        <v>659</v>
      </c>
      <c r="C28" s="49" t="s">
        <v>242</v>
      </c>
      <c r="D28" s="4"/>
      <c r="E28" s="4"/>
      <c r="F28" s="4"/>
      <c r="G28" s="4"/>
      <c r="H28" s="4"/>
      <c r="I28" s="4"/>
      <c r="J28" s="46" t="n">
        <v>-11000000000</v>
      </c>
      <c r="K28" s="46" t="n">
        <v>-21000000000</v>
      </c>
      <c r="L28" s="16" t="n">
        <v>0</v>
      </c>
      <c r="M28" s="16" t="n">
        <v>-186000000000</v>
      </c>
      <c r="N28" s="16" t="n">
        <v>247000000000</v>
      </c>
      <c r="O28" s="16" t="n">
        <v>-112000000000</v>
      </c>
      <c r="P28" s="16" t="n">
        <v>356000000000</v>
      </c>
      <c r="Q28" s="16" t="n">
        <v>401000000000</v>
      </c>
      <c r="R28" s="16" t="n">
        <v>490000000000</v>
      </c>
      <c r="S28" s="16" t="n">
        <v>598000000000</v>
      </c>
      <c r="T28" s="16" t="n">
        <v>412000000000</v>
      </c>
      <c r="U28" s="16" t="n">
        <v>417000000000</v>
      </c>
      <c r="V28" s="16" t="n">
        <v>372000000000</v>
      </c>
      <c r="W28" s="16" t="n">
        <v>379000000000</v>
      </c>
      <c r="X28" s="77" t="n">
        <v>247000000000</v>
      </c>
      <c r="Y28" s="77" t="n">
        <v>385000000000</v>
      </c>
    </row>
    <row r="29" customFormat="false" ht="16.5" hidden="false" customHeight="false" outlineLevel="0" collapsed="false">
      <c r="A29" s="49" t="s">
        <v>115</v>
      </c>
      <c r="B29" s="29" t="s">
        <v>116</v>
      </c>
      <c r="C29" s="49" t="s">
        <v>242</v>
      </c>
      <c r="D29" s="4"/>
      <c r="E29" s="4"/>
      <c r="F29" s="4"/>
      <c r="G29" s="4"/>
      <c r="H29" s="4"/>
      <c r="I29" s="4"/>
      <c r="J29" s="46" t="n">
        <v>176000000000</v>
      </c>
      <c r="K29" s="46" t="n">
        <v>-22000000000</v>
      </c>
      <c r="L29" s="16" t="n">
        <v>46000000000</v>
      </c>
      <c r="M29" s="16" t="n">
        <v>793000000000</v>
      </c>
      <c r="N29" s="16" t="n">
        <v>785000000000</v>
      </c>
      <c r="O29" s="16" t="n">
        <v>1005000000000</v>
      </c>
      <c r="P29" s="16" t="n">
        <v>704000000000</v>
      </c>
      <c r="Q29" s="16" t="n">
        <v>984000000000</v>
      </c>
      <c r="R29" s="16" t="n">
        <v>1115000000000</v>
      </c>
      <c r="S29" s="16" t="n">
        <v>1051000000000</v>
      </c>
      <c r="T29" s="16" t="n">
        <v>1349000000000</v>
      </c>
      <c r="U29" s="16" t="n">
        <v>1366000000000</v>
      </c>
      <c r="V29" s="16" t="n">
        <v>1560000000000</v>
      </c>
      <c r="W29" s="16" t="n">
        <v>1737000000000</v>
      </c>
      <c r="X29" s="77" t="n">
        <v>2017000000000</v>
      </c>
      <c r="Y29" s="77" t="n">
        <v>1940000000000</v>
      </c>
    </row>
    <row r="30" customFormat="false" ht="16.5" hidden="false" customHeight="false" outlineLevel="0" collapsed="false">
      <c r="B30" s="30" t="s">
        <v>1789</v>
      </c>
      <c r="C30" s="19"/>
      <c r="D30" s="4"/>
      <c r="E30" s="4"/>
      <c r="F30" s="4"/>
      <c r="G30" s="4"/>
      <c r="H30" s="4"/>
      <c r="I30" s="4"/>
      <c r="J30" s="46" t="n">
        <v>3837000000000</v>
      </c>
      <c r="K30" s="46" t="n">
        <v>3747000000000</v>
      </c>
      <c r="L30" s="16" t="n">
        <v>3891000000000</v>
      </c>
      <c r="M30" s="16" t="n">
        <v>4587000000000</v>
      </c>
      <c r="N30" s="16" t="n">
        <v>5562000000000</v>
      </c>
      <c r="O30" s="16" t="n">
        <v>6382000000000</v>
      </c>
      <c r="P30" s="16" t="n">
        <v>8015000000000</v>
      </c>
      <c r="Q30" s="16" t="n">
        <v>8932000000000</v>
      </c>
      <c r="R30" s="16" t="n">
        <v>10484000000000</v>
      </c>
      <c r="S30" s="16" t="n">
        <v>11984000000000</v>
      </c>
      <c r="T30" s="16" t="n">
        <v>13732000000000</v>
      </c>
      <c r="U30" s="16" t="n">
        <v>15532000000000</v>
      </c>
      <c r="V30" s="16" t="n">
        <v>17490000000000</v>
      </c>
      <c r="W30" s="16" t="n">
        <v>19640000000000</v>
      </c>
      <c r="X30" s="77" t="n">
        <v>21770000000000</v>
      </c>
      <c r="Y30" s="77" t="n">
        <v>24072000000000</v>
      </c>
    </row>
    <row r="31" customFormat="false" ht="16.5" hidden="false" customHeight="false" outlineLevel="0" collapsed="false">
      <c r="B31" s="30" t="s">
        <v>361</v>
      </c>
      <c r="C31" s="19"/>
      <c r="D31" s="4"/>
      <c r="E31" s="4"/>
      <c r="F31" s="4"/>
      <c r="G31" s="4"/>
      <c r="H31" s="4"/>
      <c r="I31" s="4"/>
      <c r="J31" s="46" t="n">
        <v>766000000000</v>
      </c>
      <c r="K31" s="46" t="n">
        <v>2612000000000</v>
      </c>
      <c r="L31" s="16" t="n">
        <v>1138000000000</v>
      </c>
      <c r="M31" s="16" t="n">
        <v>976000000000</v>
      </c>
      <c r="N31" s="16" t="n">
        <v>1142000000000</v>
      </c>
      <c r="O31" s="16" t="n">
        <v>1027000000000</v>
      </c>
      <c r="P31" s="16" t="n">
        <v>1383000000000</v>
      </c>
      <c r="Q31" s="16" t="n">
        <v>1763000000000</v>
      </c>
      <c r="R31" s="16" t="n">
        <v>2366000000000</v>
      </c>
      <c r="S31" s="16" t="n">
        <v>2944000000000</v>
      </c>
      <c r="T31" s="16" t="n">
        <v>3337000000000</v>
      </c>
      <c r="U31" s="16" t="n">
        <v>3756000000000</v>
      </c>
      <c r="V31" s="16" t="n">
        <v>4138000000000</v>
      </c>
      <c r="W31" s="16" t="n">
        <v>4532000000000</v>
      </c>
      <c r="X31" s="77" t="n">
        <v>4645000000000</v>
      </c>
      <c r="Y31" s="77" t="n">
        <v>5006000000000</v>
      </c>
    </row>
    <row r="32" customFormat="false" ht="16.5" hidden="false" customHeight="false" outlineLevel="0" collapsed="false">
      <c r="B32" s="30" t="s">
        <v>199</v>
      </c>
      <c r="C32" s="19"/>
      <c r="D32" s="4"/>
      <c r="E32" s="4"/>
      <c r="F32" s="4"/>
      <c r="G32" s="4"/>
      <c r="H32" s="4"/>
      <c r="I32" s="4"/>
      <c r="J32" s="46" t="n">
        <v>3071000000000</v>
      </c>
      <c r="K32" s="46" t="n">
        <v>1135000000000</v>
      </c>
      <c r="L32" s="16" t="n">
        <v>2753000000000</v>
      </c>
      <c r="M32" s="16" t="n">
        <v>3611000000000</v>
      </c>
      <c r="N32" s="16" t="n">
        <v>4420000000000</v>
      </c>
      <c r="O32" s="16" t="n">
        <v>5355000000000</v>
      </c>
      <c r="P32" s="16" t="n">
        <v>6632000000000</v>
      </c>
      <c r="Q32" s="16" t="n">
        <v>7169000000000</v>
      </c>
      <c r="R32" s="16" t="n">
        <v>8118000000000</v>
      </c>
      <c r="S32" s="16" t="n">
        <v>9040000000000</v>
      </c>
      <c r="T32" s="16" t="n">
        <v>10395000000000</v>
      </c>
      <c r="U32" s="16" t="n">
        <v>11776000000000</v>
      </c>
      <c r="V32" s="16" t="n">
        <v>13352000000000</v>
      </c>
      <c r="W32" s="16" t="n">
        <v>15109000000000</v>
      </c>
      <c r="X32" s="77" t="n">
        <v>17126000000000</v>
      </c>
      <c r="Y32" s="77" t="n">
        <v>19065000000000</v>
      </c>
    </row>
    <row r="33" customFormat="false" ht="15" hidden="false" customHeight="false" outlineLevel="0" collapsed="false">
      <c r="B33" s="19"/>
      <c r="C33" s="19"/>
      <c r="D33" s="4"/>
      <c r="E33" s="4"/>
      <c r="F33" s="4"/>
      <c r="G33" s="4"/>
      <c r="H33" s="4"/>
      <c r="I33" s="4"/>
      <c r="J33" s="77"/>
      <c r="K33" s="77"/>
      <c r="L33" s="77"/>
      <c r="M33" s="77"/>
      <c r="N33" s="77"/>
      <c r="O33" s="77"/>
      <c r="P33" s="77"/>
      <c r="Q33" s="77"/>
      <c r="R33" s="77"/>
      <c r="S33" s="77"/>
      <c r="T33" s="77"/>
      <c r="U33" s="77"/>
      <c r="V33" s="77"/>
      <c r="W33" s="77"/>
      <c r="X33" s="77"/>
      <c r="Y33" s="77"/>
    </row>
    <row r="34" customFormat="false" ht="15" hidden="false" customHeight="false" outlineLevel="0" collapsed="false">
      <c r="B34" s="19"/>
      <c r="C34" s="19"/>
      <c r="D34" s="4"/>
      <c r="E34" s="4"/>
      <c r="F34" s="4"/>
      <c r="G34" s="4"/>
      <c r="H34" s="4"/>
      <c r="I34" s="4"/>
      <c r="J34" s="0" t="s">
        <v>128</v>
      </c>
      <c r="K34" s="0" t="s">
        <v>128</v>
      </c>
      <c r="L34" s="0" t="s">
        <v>128</v>
      </c>
      <c r="M34" s="0" t="s">
        <v>128</v>
      </c>
      <c r="N34" s="0" t="s">
        <v>128</v>
      </c>
      <c r="O34" s="0" t="s">
        <v>128</v>
      </c>
      <c r="P34" s="0" t="s">
        <v>128</v>
      </c>
      <c r="Q34" s="0" t="s">
        <v>128</v>
      </c>
      <c r="R34" s="0" t="s">
        <v>128</v>
      </c>
      <c r="S34" s="0" t="s">
        <v>128</v>
      </c>
      <c r="T34" s="0" t="s">
        <v>128</v>
      </c>
      <c r="U34" s="0" t="s">
        <v>128</v>
      </c>
      <c r="V34" s="0" t="s">
        <v>128</v>
      </c>
      <c r="W34" s="0" t="s">
        <v>128</v>
      </c>
      <c r="X34" s="0" t="s">
        <v>128</v>
      </c>
      <c r="Y34" s="0" t="s">
        <v>128</v>
      </c>
    </row>
    <row r="35" customFormat="false" ht="15" hidden="false" customHeight="false" outlineLevel="0" collapsed="false">
      <c r="B35" s="19"/>
      <c r="C35" s="19"/>
      <c r="D35" s="4"/>
      <c r="E35" s="4"/>
      <c r="F35" s="4"/>
      <c r="G35" s="4"/>
      <c r="H35" s="4"/>
      <c r="I35" s="4"/>
      <c r="J35" s="4"/>
      <c r="K35" s="4"/>
      <c r="L35" s="4"/>
      <c r="M35" s="4"/>
      <c r="N35" s="4"/>
      <c r="O35" s="4"/>
      <c r="P35" s="4"/>
      <c r="Q35" s="4"/>
      <c r="R35" s="4"/>
      <c r="S35" s="4"/>
      <c r="T35" s="4"/>
      <c r="U35" s="4"/>
      <c r="V35" s="4"/>
      <c r="W35" s="4"/>
      <c r="X35" s="4"/>
      <c r="Y35" s="4"/>
    </row>
    <row r="36" customFormat="false" ht="15" hidden="false" customHeight="false" outlineLevel="0" collapsed="false">
      <c r="B36" s="19" t="s">
        <v>1790</v>
      </c>
      <c r="C36" s="19"/>
      <c r="D36" s="4"/>
      <c r="E36" s="4"/>
      <c r="F36" s="4"/>
      <c r="G36" s="4"/>
      <c r="H36" s="4"/>
      <c r="I36" s="4"/>
      <c r="J36" s="77" t="n">
        <f aca="false">J6-J7-J13</f>
        <v>0</v>
      </c>
      <c r="K36" s="77" t="n">
        <f aca="false">K6-K7-K13</f>
        <v>0</v>
      </c>
      <c r="L36" s="77" t="n">
        <f aca="false">L6-L7-L13</f>
        <v>0</v>
      </c>
      <c r="M36" s="77" t="n">
        <f aca="false">M6-M7-M13</f>
        <v>0</v>
      </c>
      <c r="N36" s="77" t="n">
        <f aca="false">N6-N7-N13</f>
        <v>0</v>
      </c>
      <c r="O36" s="77" t="n">
        <f aca="false">O6-O7-O13</f>
        <v>0</v>
      </c>
      <c r="P36" s="77" t="n">
        <f aca="false">P6-P7-P13</f>
        <v>0</v>
      </c>
      <c r="Q36" s="77" t="n">
        <f aca="false">Q6-Q7-Q13</f>
        <v>0</v>
      </c>
      <c r="R36" s="77" t="n">
        <f aca="false">R6-R7-R13</f>
        <v>0</v>
      </c>
      <c r="S36" s="77" t="n">
        <f aca="false">S6-S7-S13</f>
        <v>0</v>
      </c>
      <c r="T36" s="77" t="n">
        <f aca="false">T6-T7-T13</f>
        <v>0</v>
      </c>
      <c r="U36" s="77" t="n">
        <f aca="false">U6-U7-U13</f>
        <v>0</v>
      </c>
      <c r="V36" s="77" t="n">
        <f aca="false">V6-V7-V13</f>
        <v>0</v>
      </c>
      <c r="W36" s="77" t="n">
        <f aca="false">W6-W7-W13</f>
        <v>0</v>
      </c>
      <c r="X36" s="77" t="n">
        <f aca="false">X6-X7-X13</f>
        <v>0</v>
      </c>
      <c r="Y36" s="77" t="n">
        <f aca="false">Y6-Y7-Y13</f>
        <v>0</v>
      </c>
    </row>
    <row r="37" customFormat="false" ht="15" hidden="false" customHeight="false" outlineLevel="0" collapsed="false">
      <c r="B37" s="19" t="s">
        <v>426</v>
      </c>
      <c r="C37" s="19"/>
      <c r="D37" s="4"/>
      <c r="E37" s="4"/>
      <c r="F37" s="4"/>
      <c r="G37" s="4"/>
      <c r="H37" s="4"/>
      <c r="I37" s="4"/>
      <c r="J37" s="77" t="n">
        <f aca="false">J7-J8-J12</f>
        <v>0</v>
      </c>
      <c r="K37" s="77" t="n">
        <f aca="false">K7-K8-K12</f>
        <v>0</v>
      </c>
      <c r="L37" s="77" t="n">
        <f aca="false">L7-L8-L12</f>
        <v>0</v>
      </c>
      <c r="M37" s="77" t="n">
        <f aca="false">M7-M8-M12</f>
        <v>0</v>
      </c>
      <c r="N37" s="77" t="n">
        <f aca="false">N7-N8-N12</f>
        <v>-1000000000</v>
      </c>
      <c r="O37" s="77" t="n">
        <f aca="false">O7-O8-O12</f>
        <v>0</v>
      </c>
      <c r="P37" s="77" t="n">
        <f aca="false">P7-P8-P12</f>
        <v>0</v>
      </c>
      <c r="Q37" s="77" t="n">
        <f aca="false">Q7-Q8-Q12</f>
        <v>1000000000</v>
      </c>
      <c r="R37" s="77" t="n">
        <f aca="false">R7-R8-R12</f>
        <v>0</v>
      </c>
      <c r="S37" s="77" t="n">
        <f aca="false">S7-S8-S12</f>
        <v>0</v>
      </c>
      <c r="T37" s="77" t="n">
        <f aca="false">T7-T8-T12</f>
        <v>0</v>
      </c>
      <c r="U37" s="77" t="n">
        <f aca="false">U7-U8-U12</f>
        <v>0</v>
      </c>
      <c r="V37" s="77" t="n">
        <f aca="false">V7-V8-V12</f>
        <v>0</v>
      </c>
      <c r="W37" s="77" t="n">
        <f aca="false">W7-W8-W12</f>
        <v>0</v>
      </c>
      <c r="X37" s="77" t="n">
        <f aca="false">X7-X8-X12</f>
        <v>0</v>
      </c>
      <c r="Y37" s="77" t="n">
        <f aca="false">Y7-Y8-Y12</f>
        <v>1000000000</v>
      </c>
    </row>
    <row r="38" customFormat="false" ht="15" hidden="false" customHeight="false" outlineLevel="0" collapsed="false">
      <c r="B38" s="0" t="s">
        <v>131</v>
      </c>
      <c r="J38" s="55" t="n">
        <f aca="false">J8-J9-J10-J11</f>
        <v>0</v>
      </c>
      <c r="K38" s="55" t="n">
        <f aca="false">K8-K9-K10-K11</f>
        <v>0</v>
      </c>
      <c r="L38" s="240" t="n">
        <f aca="false">L8-L9-L10-L11</f>
        <v>2409000000000</v>
      </c>
      <c r="M38" s="240" t="n">
        <f aca="false">M8-M9-M10-M11</f>
        <v>2262000000000</v>
      </c>
      <c r="N38" s="240" t="n">
        <f aca="false">N8-N9-N10-N11</f>
        <v>2492000000000</v>
      </c>
      <c r="O38" s="240" t="n">
        <f aca="false">O8-O9-O10-O11</f>
        <v>2769000000000</v>
      </c>
      <c r="P38" s="240" t="n">
        <f aca="false">P8-P9-P10-P11</f>
        <v>3008000000000</v>
      </c>
      <c r="Q38" s="240" t="n">
        <f aca="false">Q8-Q9-Q10-Q11</f>
        <v>3292000000000</v>
      </c>
      <c r="R38" s="240" t="n">
        <f aca="false">R8-R9-R10-R11</f>
        <v>3522000000000</v>
      </c>
      <c r="S38" s="240" t="n">
        <f aca="false">S8-S9-S10-S11</f>
        <v>3862000000000</v>
      </c>
      <c r="T38" s="240" t="n">
        <f aca="false">T8-T9-T10-T11</f>
        <v>4290000000000</v>
      </c>
      <c r="U38" s="240" t="n">
        <f aca="false">U8-U9-U10-U11</f>
        <v>4937000000000</v>
      </c>
      <c r="V38" s="240" t="n">
        <f aca="false">V8-V9-V10-V11</f>
        <v>5456000000000</v>
      </c>
      <c r="W38" s="240" t="n">
        <f aca="false">W8-W9-W10-W11</f>
        <v>5906000000000</v>
      </c>
      <c r="X38" s="240" t="n">
        <f aca="false">X8-X9-X10-X11</f>
        <v>6348000000000</v>
      </c>
      <c r="Y38" s="240" t="n">
        <f aca="false">Y8-Y9-Y10-Y11</f>
        <v>6817000000000</v>
      </c>
    </row>
    <row r="39" customFormat="false" ht="15" hidden="false" customHeight="false" outlineLevel="0" collapsed="false">
      <c r="B39" s="19" t="s">
        <v>134</v>
      </c>
      <c r="J39" s="55" t="n">
        <f aca="false">J14-J15-J24</f>
        <v>0</v>
      </c>
      <c r="K39" s="55" t="n">
        <f aca="false">K14-K15-K24</f>
        <v>1000000000</v>
      </c>
      <c r="L39" s="55" t="n">
        <f aca="false">L14-L15-L24</f>
        <v>1000000000</v>
      </c>
      <c r="M39" s="55" t="n">
        <f aca="false">M14-M15-M24</f>
        <v>0</v>
      </c>
      <c r="N39" s="55" t="n">
        <f aca="false">N14-N15-N24</f>
        <v>-1000000000</v>
      </c>
      <c r="O39" s="55" t="n">
        <f aca="false">O14-O15-O24</f>
        <v>-1000000000</v>
      </c>
      <c r="P39" s="55" t="n">
        <f aca="false">P14-P15-P24</f>
        <v>0</v>
      </c>
      <c r="Q39" s="55" t="n">
        <f aca="false">Q14-Q15-Q24</f>
        <v>0</v>
      </c>
      <c r="R39" s="55" t="n">
        <f aca="false">R14-R15-R24</f>
        <v>0</v>
      </c>
      <c r="S39" s="55" t="n">
        <f aca="false">S14-S15-S24</f>
        <v>0</v>
      </c>
      <c r="T39" s="55" t="n">
        <f aca="false">T14-T15-T24</f>
        <v>0</v>
      </c>
      <c r="U39" s="55" t="n">
        <f aca="false">U14-U15-U24</f>
        <v>0</v>
      </c>
      <c r="V39" s="55" t="n">
        <f aca="false">V14-V15-V24</f>
        <v>1000000000</v>
      </c>
      <c r="W39" s="55" t="n">
        <f aca="false">W14-W15-W24</f>
        <v>0</v>
      </c>
      <c r="X39" s="55" t="n">
        <f aca="false">X14-X15-X24</f>
        <v>1000000000</v>
      </c>
      <c r="Y39" s="55" t="n">
        <f aca="false">Y14-Y15-Y24</f>
        <v>0</v>
      </c>
    </row>
    <row r="40" customFormat="false" ht="15" hidden="false" customHeight="false" outlineLevel="0" collapsed="false">
      <c r="B40" s="19" t="s">
        <v>1791</v>
      </c>
      <c r="J40" s="55" t="n">
        <f aca="false">J15-J17-J18-J19-J21-J22</f>
        <v>-1000000000</v>
      </c>
      <c r="K40" s="55" t="n">
        <f aca="false">K15-K17-K18-K19-K21-K22</f>
        <v>0</v>
      </c>
      <c r="L40" s="55" t="n">
        <f aca="false">L15-L17-L18-L19-L21-L22</f>
        <v>-1000000000</v>
      </c>
      <c r="M40" s="55" t="n">
        <f aca="false">M15-M17-M18-M19-M21-M22</f>
        <v>0</v>
      </c>
      <c r="N40" s="55" t="n">
        <f aca="false">N15-N17-N18-N19-N21-N22</f>
        <v>1000000000</v>
      </c>
      <c r="O40" s="55" t="n">
        <f aca="false">O15-O17-O18-O19-O21-O22</f>
        <v>-1000000000</v>
      </c>
      <c r="P40" s="55" t="n">
        <f aca="false">P15-P17-P18-P19-P21-P22</f>
        <v>0</v>
      </c>
      <c r="Q40" s="55" t="n">
        <f aca="false">Q15-Q17-Q18-Q19-Q21-Q22</f>
        <v>1000000000</v>
      </c>
      <c r="R40" s="55" t="n">
        <f aca="false">R15-R17-R18-R19-R21-R22</f>
        <v>-1000000000</v>
      </c>
      <c r="S40" s="55" t="n">
        <f aca="false">S15-S17-S18-S19-S21-S22</f>
        <v>0</v>
      </c>
      <c r="T40" s="55" t="n">
        <f aca="false">T15-T17-T18-T19-T21-T22</f>
        <v>1000000000</v>
      </c>
      <c r="U40" s="55" t="n">
        <f aca="false">U15-U17-U18-U19-U21-U22</f>
        <v>0</v>
      </c>
      <c r="V40" s="55" t="n">
        <f aca="false">V15-V17-V18-V19-V21-V22</f>
        <v>-1000000000</v>
      </c>
      <c r="W40" s="55" t="n">
        <f aca="false">W15-W17-W18-W19-W21-W22</f>
        <v>0</v>
      </c>
      <c r="X40" s="55" t="n">
        <f aca="false">X15-X17-X18-X19-X21-X22</f>
        <v>1000000000</v>
      </c>
      <c r="Y40" s="55" t="n">
        <f aca="false">Y15-Y17-Y18-Y19-Y21-Y22</f>
        <v>0</v>
      </c>
    </row>
    <row r="41" customFormat="false" ht="15" hidden="false" customHeight="false" outlineLevel="0" collapsed="false">
      <c r="B41" s="19" t="s">
        <v>433</v>
      </c>
      <c r="J41" s="55" t="n">
        <f aca="false">J27-J28-J29</f>
        <v>0</v>
      </c>
      <c r="K41" s="55" t="n">
        <f aca="false">K27-K28-K29</f>
        <v>0</v>
      </c>
      <c r="L41" s="55" t="n">
        <f aca="false">L27-L28-L29</f>
        <v>0</v>
      </c>
      <c r="M41" s="55" t="n">
        <f aca="false">M27-M28-M29</f>
        <v>-1000000000</v>
      </c>
      <c r="N41" s="55" t="n">
        <f aca="false">N27-N28-N29</f>
        <v>0</v>
      </c>
      <c r="O41" s="55" t="n">
        <f aca="false">O27-O28-O29</f>
        <v>0</v>
      </c>
      <c r="P41" s="55" t="n">
        <f aca="false">P27-P28-P29</f>
        <v>-1000000000</v>
      </c>
      <c r="Q41" s="55" t="n">
        <f aca="false">Q27-Q28-Q29</f>
        <v>1000000000</v>
      </c>
      <c r="R41" s="55" t="n">
        <f aca="false">R27-R28-R29</f>
        <v>-1000000000</v>
      </c>
      <c r="S41" s="55" t="n">
        <f aca="false">S27-S28-S29</f>
        <v>0</v>
      </c>
      <c r="T41" s="55" t="n">
        <f aca="false">T27-T28-T29</f>
        <v>0</v>
      </c>
      <c r="U41" s="55" t="n">
        <f aca="false">U27-U28-U29</f>
        <v>0</v>
      </c>
      <c r="V41" s="55" t="n">
        <f aca="false">V27-V28-V29</f>
        <v>0</v>
      </c>
      <c r="W41" s="55" t="n">
        <f aca="false">W27-W28-W29</f>
        <v>0</v>
      </c>
      <c r="X41" s="55" t="n">
        <f aca="false">X27-X28-X29</f>
        <v>0</v>
      </c>
      <c r="Y41" s="55" t="n">
        <f aca="false">Y27-Y28-Y29</f>
        <v>0</v>
      </c>
    </row>
    <row r="42" customFormat="false" ht="15.75" hidden="false" customHeight="false" outlineLevel="0" collapsed="false">
      <c r="X42" s="55"/>
      <c r="Y42" s="55"/>
    </row>
    <row r="43" customFormat="false" ht="17.25" hidden="false" customHeight="false" outlineLevel="0" collapsed="false">
      <c r="B43" s="19" t="s">
        <v>1792</v>
      </c>
      <c r="H43" s="55"/>
      <c r="J43" s="214" t="n">
        <v>11517822000000</v>
      </c>
      <c r="K43" s="95" t="n">
        <v>13598403000000</v>
      </c>
      <c r="L43" s="95" t="n">
        <v>15701760000000</v>
      </c>
      <c r="M43" s="95" t="n">
        <v>16844745000000</v>
      </c>
      <c r="N43" s="95" t="n">
        <v>19086721000000</v>
      </c>
      <c r="O43" s="95" t="n">
        <v>20852225000000</v>
      </c>
      <c r="P43" s="95" t="n">
        <v>22781773000000</v>
      </c>
      <c r="Q43" s="95" t="n">
        <v>24606875000000</v>
      </c>
      <c r="R43" s="184" t="n">
        <v>26703000000000</v>
      </c>
      <c r="S43" s="184" t="n">
        <v>28279000000000</v>
      </c>
      <c r="T43" s="184" t="n">
        <v>30495000000000</v>
      </c>
      <c r="U43" s="184" t="n">
        <v>32804000000000</v>
      </c>
      <c r="V43" s="184" t="n">
        <v>35437000000000</v>
      </c>
      <c r="W43" s="184" t="n">
        <v>38312000000000</v>
      </c>
      <c r="X43" s="343" t="n">
        <v>41183000000000</v>
      </c>
      <c r="Y43" s="343" t="n">
        <v>44263000000000</v>
      </c>
    </row>
    <row r="44" customFormat="false" ht="15" hidden="false" customHeight="false" outlineLevel="0" collapsed="false">
      <c r="B44" s="19" t="s">
        <v>140</v>
      </c>
      <c r="J44" s="0" t="n">
        <f aca="false">(J6/J43)*100</f>
        <v>14.2301209377954</v>
      </c>
      <c r="K44" s="0" t="n">
        <f aca="false">(K6/K43)*100</f>
        <v>15.4797589099249</v>
      </c>
      <c r="L44" s="0" t="n">
        <f aca="false">(L6/L43)*100</f>
        <v>15.8580948887258</v>
      </c>
      <c r="M44" s="0" t="n">
        <f aca="false">(M6/M43)*100</f>
        <v>14.0281138123492</v>
      </c>
      <c r="N44" s="0" t="n">
        <f aca="false">(N6/N43)*100</f>
        <v>13.5748827679726</v>
      </c>
      <c r="O44" s="0" t="n">
        <f aca="false">(O6/O43)*100</f>
        <v>13.7587235894491</v>
      </c>
      <c r="P44" s="0" t="n">
        <f aca="false">(P6/P43)*100</f>
        <v>13.686379896771</v>
      </c>
      <c r="Q44" s="0" t="n">
        <f aca="false">(Q6/Q43)*100</f>
        <v>13.7359985776333</v>
      </c>
      <c r="R44" s="0" t="n">
        <f aca="false">(R6/R43)*100</f>
        <v>13.5752537168108</v>
      </c>
      <c r="S44" s="0" t="n">
        <f aca="false">(S6/S43)*100</f>
        <v>14.123554581138</v>
      </c>
      <c r="T44" s="0" t="n">
        <f aca="false">(T6/T43)*100</f>
        <v>14.5368093130021</v>
      </c>
      <c r="U44" s="0" t="n">
        <f aca="false">(U6/U43)*100</f>
        <v>15.5194488477015</v>
      </c>
      <c r="V44" s="0" t="n">
        <f aca="false">(V6/V43)*100</f>
        <v>15.8647741061602</v>
      </c>
      <c r="W44" s="0" t="n">
        <f aca="false">(W6/W43)*100</f>
        <v>15.8827521403216</v>
      </c>
      <c r="X44" s="0" t="n">
        <f aca="false">(X6/X43)*100</f>
        <v>15.8827671612073</v>
      </c>
      <c r="Y44" s="0" t="n">
        <f aca="false">(Y6/Y43)*100</f>
        <v>15.8710435352326</v>
      </c>
    </row>
    <row r="45" customFormat="false" ht="15" hidden="false" customHeight="false" outlineLevel="0" collapsed="false">
      <c r="B45" s="19" t="s">
        <v>141</v>
      </c>
      <c r="J45" s="0" t="n">
        <f aca="false">(J14/J43)*100</f>
        <v>15.6626834483117</v>
      </c>
      <c r="K45" s="0" t="n">
        <f aca="false">(K14/K43)*100</f>
        <v>15.1635453074894</v>
      </c>
      <c r="L45" s="0" t="n">
        <f aca="false">(L14/L43)*100</f>
        <v>16.1510556778348</v>
      </c>
      <c r="M45" s="0" t="n">
        <f aca="false">(M14/M43)*100</f>
        <v>17.6316115203881</v>
      </c>
      <c r="N45" s="0" t="n">
        <f aca="false">(N14/N43)*100</f>
        <v>18.9817831989057</v>
      </c>
      <c r="O45" s="0" t="n">
        <f aca="false">(O14/O43)*100</f>
        <v>18.0412402033836</v>
      </c>
      <c r="P45" s="0" t="n">
        <f aca="false">(P14/P43)*100</f>
        <v>18.3392223247945</v>
      </c>
      <c r="Q45" s="0" t="n">
        <f aca="false">(Q14/Q43)*100</f>
        <v>19.3645068705392</v>
      </c>
      <c r="R45" s="0" t="n">
        <f aca="false">(R14/R43)*100</f>
        <v>19.5858143279781</v>
      </c>
      <c r="S45" s="0" t="n">
        <f aca="false">(S14/S43)*100</f>
        <v>19.954736730436</v>
      </c>
      <c r="T45" s="0" t="n">
        <f aca="false">(T14/T43)*100</f>
        <v>20.3115264797508</v>
      </c>
      <c r="U45" s="0" t="n">
        <f aca="false">(U14/U43)*100</f>
        <v>20.9547616144373</v>
      </c>
      <c r="V45" s="0" t="n">
        <f aca="false">(V14/V43)*100</f>
        <v>21.3167028811694</v>
      </c>
      <c r="W45" s="0" t="n">
        <f aca="false">(W14/W43)*100</f>
        <v>21.4058258509083</v>
      </c>
      <c r="X45" s="0" t="n">
        <f aca="false">(X14/X43)*100</f>
        <v>21.3801811427045</v>
      </c>
      <c r="Y45" s="0" t="n">
        <f aca="false">(Y14/Y43)*100</f>
        <v>21.1214784357138</v>
      </c>
    </row>
    <row r="46" customFormat="false" ht="15" hidden="false" customHeight="false" outlineLevel="0" collapsed="false">
      <c r="B46" s="19" t="s">
        <v>1793</v>
      </c>
    </row>
    <row r="48"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0.xml><?xml version="1.0" encoding="utf-8"?>
<worksheet xmlns="http://schemas.openxmlformats.org/spreadsheetml/2006/main" xmlns:r="http://schemas.openxmlformats.org/officeDocument/2006/relationships">
  <sheetPr filterMode="false">
    <pageSetUpPr fitToPage="false"/>
  </sheetPr>
  <dimension ref="A1:AS11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0" activePane="bottomRight" state="frozen"/>
      <selection pane="topLeft" activeCell="A1" activeCellId="0" sqref="A1"/>
      <selection pane="topRight" activeCell="N1" activeCellId="0" sqref="N1"/>
      <selection pane="bottomLeft" activeCell="A60" activeCellId="0" sqref="A60"/>
      <selection pane="bottomRight" activeCell="A91" activeCellId="0" sqref="A91"/>
    </sheetView>
  </sheetViews>
  <sheetFormatPr defaultRowHeight="15"/>
  <cols>
    <col collapsed="false" hidden="false" max="1" min="1" style="0" width="39.8214285714286"/>
    <col collapsed="false" hidden="false" max="2" min="2" style="0" width="57.9132653061224"/>
    <col collapsed="false" hidden="false" max="3" min="3" style="0" width="24.1632653061224"/>
    <col collapsed="false" hidden="false" max="7" min="4" style="0" width="8.50510204081633"/>
    <col collapsed="false" hidden="false" max="11" min="8" style="0" width="19.9795918367347"/>
    <col collapsed="false" hidden="false" max="12" min="12" style="0" width="21.1938775510204"/>
    <col collapsed="false" hidden="false" max="13" min="13" style="0" width="20.3826530612245"/>
    <col collapsed="false" hidden="false" max="14" min="14" style="0" width="21.1938775510204"/>
    <col collapsed="false" hidden="false" max="15" min="15" style="0" width="28.0765306122449"/>
    <col collapsed="false" hidden="false" max="16" min="16" style="0" width="31.1836734693878"/>
    <col collapsed="false" hidden="false" max="17" min="17" style="0" width="30.3724489795918"/>
    <col collapsed="false" hidden="false" max="18" min="18" style="0" width="28.2142857142857"/>
    <col collapsed="false" hidden="false" max="19" min="19" style="0" width="21.734693877551"/>
    <col collapsed="false" hidden="false" max="20" min="20" style="0" width="26.0510204081633"/>
    <col collapsed="false" hidden="false" max="21" min="21" style="0" width="26.3214285714286"/>
    <col collapsed="false" hidden="false" max="22" min="22" style="0" width="21.734693877551"/>
    <col collapsed="false" hidden="false" max="23" min="23" style="0" width="20.7908163265306"/>
    <col collapsed="false" hidden="false" max="24" min="24" style="0" width="21.3265306122449"/>
    <col collapsed="false" hidden="false" max="25" min="25" style="0" width="8.50510204081633"/>
    <col collapsed="false" hidden="false" max="26" min="26" style="0" width="17.8214285714286"/>
    <col collapsed="false" hidden="false" max="32" min="27" style="0" width="16.6020408163265"/>
    <col collapsed="false" hidden="false" max="1025" min="33" style="0" width="8.50510204081633"/>
  </cols>
  <sheetData>
    <row r="1" customFormat="false" ht="15" hidden="false" customHeight="false" outlineLevel="0" collapsed="false">
      <c r="A1" s="1" t="s">
        <v>1794</v>
      </c>
      <c r="B1" s="2" t="s">
        <v>1795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row>
    <row r="2" customFormat="false" ht="15" hidden="false" customHeight="false" outlineLevel="0" collapsed="false">
      <c r="B2" s="7" t="s">
        <v>1796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19"/>
      <c r="Z4" s="19"/>
      <c r="AA4" s="183"/>
      <c r="AB4" s="183"/>
      <c r="AC4" s="183"/>
      <c r="AD4" s="183"/>
      <c r="AE4" s="183"/>
      <c r="AF4" s="183"/>
      <c r="AG4" s="6"/>
      <c r="AH4" s="6"/>
      <c r="AI4" s="6"/>
      <c r="AJ4" s="6"/>
      <c r="AK4" s="6"/>
      <c r="AL4" s="6"/>
      <c r="AM4" s="6"/>
      <c r="AN4" s="6"/>
      <c r="AO4" s="6"/>
      <c r="AP4" s="6"/>
      <c r="AQ4" s="6"/>
      <c r="AR4" s="6"/>
      <c r="AS4" s="6"/>
    </row>
    <row r="5" customFormat="false" ht="15" hidden="false" customHeight="false" outlineLevel="0" collapsed="false">
      <c r="A5" s="0" t="s">
        <v>26</v>
      </c>
      <c r="B5" s="11" t="s">
        <v>27</v>
      </c>
      <c r="C5" s="11" t="s">
        <v>1797</v>
      </c>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30</v>
      </c>
      <c r="S5" s="4" t="s">
        <v>30</v>
      </c>
      <c r="T5" s="4" t="s">
        <v>31</v>
      </c>
      <c r="U5" s="4" t="s">
        <v>31</v>
      </c>
      <c r="V5" s="4" t="s">
        <v>31</v>
      </c>
      <c r="W5" s="4" t="s">
        <v>31</v>
      </c>
      <c r="X5" s="4" t="s">
        <v>31</v>
      </c>
      <c r="Y5" s="19"/>
      <c r="Z5" s="19"/>
      <c r="AA5" s="19"/>
      <c r="AB5" s="19"/>
      <c r="AC5" s="19"/>
      <c r="AD5" s="19"/>
      <c r="AE5" s="19"/>
      <c r="AF5" s="19"/>
      <c r="AG5" s="6"/>
      <c r="AH5" s="6"/>
      <c r="AI5" s="6"/>
      <c r="AJ5" s="6"/>
      <c r="AK5" s="6"/>
      <c r="AL5" s="6"/>
      <c r="AM5" s="6"/>
      <c r="AN5" s="6"/>
      <c r="AO5" s="6"/>
      <c r="AP5" s="6"/>
      <c r="AQ5" s="6"/>
      <c r="AR5" s="6"/>
      <c r="AS5" s="6"/>
    </row>
    <row r="6" s="13" customFormat="true" ht="16.5" hidden="false" customHeight="false" outlineLevel="0" collapsed="false">
      <c r="A6" s="32" t="s">
        <v>32</v>
      </c>
      <c r="B6" s="98" t="s">
        <v>590</v>
      </c>
      <c r="C6" s="32" t="s">
        <v>34</v>
      </c>
      <c r="D6" s="32"/>
      <c r="H6" s="110" t="n">
        <v>1507500000000</v>
      </c>
      <c r="I6" s="110" t="n">
        <v>1566000000000</v>
      </c>
      <c r="J6" s="110" t="n">
        <v>1727500000000</v>
      </c>
      <c r="K6" s="110" t="n">
        <v>1871200000000</v>
      </c>
      <c r="L6" s="110" t="n">
        <v>2156200000000</v>
      </c>
      <c r="M6" s="110" t="n">
        <v>2120800000000</v>
      </c>
      <c r="N6" s="110" t="n">
        <v>2236600000000</v>
      </c>
      <c r="O6" s="102" t="n">
        <v>1725900000000</v>
      </c>
      <c r="P6" s="102" t="n">
        <v>2621400000000</v>
      </c>
      <c r="Q6" s="102" t="n">
        <v>3039500000000</v>
      </c>
      <c r="R6" s="102" t="n">
        <v>3293400000000</v>
      </c>
      <c r="S6" s="102" t="n">
        <v>3917000000000</v>
      </c>
      <c r="T6" s="102" t="n">
        <v>4380000000000</v>
      </c>
      <c r="U6" s="102" t="n">
        <v>4846000000000</v>
      </c>
      <c r="V6" s="102" t="n">
        <v>5353000000000</v>
      </c>
      <c r="W6" s="259" t="n">
        <v>5872000000000</v>
      </c>
      <c r="X6" s="259" t="n">
        <v>6421000000000</v>
      </c>
      <c r="Y6" s="19"/>
      <c r="Z6" s="19"/>
      <c r="AA6" s="184"/>
      <c r="AB6" s="184"/>
      <c r="AC6" s="184"/>
      <c r="AD6" s="184"/>
      <c r="AE6" s="184"/>
      <c r="AF6" s="184"/>
      <c r="AG6" s="6"/>
      <c r="AH6" s="6"/>
      <c r="AI6" s="6"/>
      <c r="AJ6" s="6"/>
      <c r="AK6" s="6"/>
      <c r="AL6" s="6"/>
      <c r="AM6" s="6"/>
      <c r="AN6" s="6"/>
      <c r="AO6" s="6"/>
      <c r="AP6" s="6"/>
      <c r="AQ6" s="6"/>
      <c r="AR6" s="6"/>
      <c r="AS6" s="6"/>
    </row>
    <row r="7" customFormat="false" ht="16.5" hidden="false" customHeight="false" outlineLevel="0" collapsed="false">
      <c r="A7" s="30" t="s">
        <v>35</v>
      </c>
      <c r="B7" s="30" t="s">
        <v>591</v>
      </c>
      <c r="C7" s="20" t="s">
        <v>37</v>
      </c>
      <c r="D7" s="19"/>
      <c r="E7" s="4"/>
      <c r="F7" s="4"/>
      <c r="G7" s="4"/>
      <c r="H7" s="100" t="n">
        <v>1431600000000</v>
      </c>
      <c r="I7" s="100" t="n">
        <v>1471400000000</v>
      </c>
      <c r="J7" s="100" t="n">
        <v>1672100000000</v>
      </c>
      <c r="K7" s="100" t="n">
        <v>1817600000000</v>
      </c>
      <c r="L7" s="100" t="n">
        <v>1976800000000</v>
      </c>
      <c r="M7" s="100" t="n">
        <v>2057700000000</v>
      </c>
      <c r="N7" s="100" t="n">
        <v>2176200000000</v>
      </c>
      <c r="O7" s="16" t="n">
        <v>1693000000000</v>
      </c>
      <c r="P7" s="16" t="n">
        <v>2540200000000</v>
      </c>
      <c r="Q7" s="16" t="n">
        <v>2838000000000</v>
      </c>
      <c r="R7" s="16" t="n">
        <v>2989400000000</v>
      </c>
      <c r="S7" s="16" t="n">
        <v>3635000000000</v>
      </c>
      <c r="T7" s="16" t="n">
        <v>4042000000000</v>
      </c>
      <c r="U7" s="16" t="n">
        <v>4492000000000</v>
      </c>
      <c r="V7" s="16" t="n">
        <v>4997000000000</v>
      </c>
      <c r="W7" s="77" t="n">
        <v>5495000000000</v>
      </c>
      <c r="X7" s="77" t="n">
        <v>6024000000000</v>
      </c>
      <c r="Y7" s="19"/>
      <c r="Z7" s="19"/>
      <c r="AA7" s="184"/>
      <c r="AB7" s="184"/>
      <c r="AC7" s="184"/>
      <c r="AD7" s="184"/>
      <c r="AE7" s="184"/>
      <c r="AF7" s="184"/>
      <c r="AG7" s="6"/>
      <c r="AH7" s="6"/>
      <c r="AI7" s="6"/>
      <c r="AJ7" s="6"/>
      <c r="AK7" s="6"/>
      <c r="AL7" s="6"/>
      <c r="AM7" s="6"/>
      <c r="AN7" s="6"/>
      <c r="AO7" s="6"/>
      <c r="AP7" s="6"/>
      <c r="AQ7" s="6"/>
      <c r="AR7" s="6"/>
      <c r="AS7" s="6"/>
    </row>
    <row r="8" customFormat="false" ht="16.5" hidden="false" customHeight="false" outlineLevel="0" collapsed="false">
      <c r="A8" s="27" t="s">
        <v>38</v>
      </c>
      <c r="B8" s="29" t="s">
        <v>293</v>
      </c>
      <c r="C8" s="49" t="s">
        <v>40</v>
      </c>
      <c r="D8" s="19"/>
      <c r="E8" s="4"/>
      <c r="F8" s="4"/>
      <c r="G8" s="4"/>
      <c r="H8" s="100" t="n">
        <v>1240400000000</v>
      </c>
      <c r="I8" s="100" t="n">
        <v>1251100000000</v>
      </c>
      <c r="J8" s="100" t="n">
        <v>1399800000000</v>
      </c>
      <c r="K8" s="100" t="n">
        <v>1468100000000</v>
      </c>
      <c r="L8" s="100" t="n">
        <v>1638000000000</v>
      </c>
      <c r="M8" s="100" t="n">
        <v>1795600000000</v>
      </c>
      <c r="N8" s="100" t="n">
        <v>1928500000000</v>
      </c>
      <c r="O8" s="16" t="n">
        <v>1493200000000</v>
      </c>
      <c r="P8" s="16" t="n">
        <v>2213000000000</v>
      </c>
      <c r="Q8" s="16" t="n">
        <v>2408600000000</v>
      </c>
      <c r="R8" s="16" t="n">
        <v>2573300000000</v>
      </c>
      <c r="S8" s="16" t="n">
        <v>2955000000000</v>
      </c>
      <c r="T8" s="16" t="n">
        <v>3509000000000</v>
      </c>
      <c r="U8" s="16" t="n">
        <v>3972000000000</v>
      </c>
      <c r="V8" s="16" t="n">
        <v>4432000000000</v>
      </c>
      <c r="W8" s="77" t="n">
        <v>4886000000000</v>
      </c>
      <c r="X8" s="77" t="n">
        <v>5358000000000</v>
      </c>
      <c r="Y8" s="19"/>
      <c r="Z8" s="19"/>
      <c r="AA8" s="184"/>
      <c r="AB8" s="184"/>
      <c r="AC8" s="184"/>
      <c r="AD8" s="184"/>
      <c r="AE8" s="184"/>
      <c r="AF8" s="184"/>
      <c r="AG8" s="6"/>
      <c r="AH8" s="6"/>
      <c r="AI8" s="6"/>
      <c r="AJ8" s="6"/>
      <c r="AK8" s="6"/>
      <c r="AL8" s="6"/>
      <c r="AM8" s="6"/>
      <c r="AN8" s="6"/>
      <c r="AO8" s="6"/>
      <c r="AP8" s="6"/>
      <c r="AQ8" s="6"/>
      <c r="AR8" s="6"/>
      <c r="AS8" s="6"/>
    </row>
    <row r="9" customFormat="false" ht="16.5" hidden="false" customHeight="false" outlineLevel="0" collapsed="false">
      <c r="A9" s="45" t="s">
        <v>920</v>
      </c>
      <c r="B9" s="105" t="s">
        <v>975</v>
      </c>
      <c r="C9" s="11" t="s">
        <v>43</v>
      </c>
      <c r="D9" s="19"/>
      <c r="E9" s="4"/>
      <c r="F9" s="4"/>
      <c r="G9" s="4"/>
      <c r="H9" s="100" t="n">
        <v>288600000000</v>
      </c>
      <c r="I9" s="100" t="n">
        <v>360300000000</v>
      </c>
      <c r="J9" s="100" t="n">
        <v>441100000000</v>
      </c>
      <c r="K9" s="100" t="n">
        <v>425200000000</v>
      </c>
      <c r="L9" s="100" t="n">
        <v>541700000000</v>
      </c>
      <c r="M9" s="100" t="n">
        <v>542900000000</v>
      </c>
      <c r="N9" s="100" t="n">
        <v>551100000000</v>
      </c>
      <c r="O9" s="16" t="n">
        <v>507900000000</v>
      </c>
      <c r="P9" s="16" t="n">
        <v>720400000000</v>
      </c>
      <c r="Q9" s="16" t="n">
        <v>765500000000</v>
      </c>
      <c r="R9" s="16" t="n">
        <v>741100000000</v>
      </c>
      <c r="S9" s="16" t="n">
        <v>788000000000</v>
      </c>
      <c r="T9" s="16"/>
      <c r="U9" s="16"/>
      <c r="V9" s="16"/>
      <c r="W9" s="16"/>
      <c r="X9" s="16"/>
      <c r="Y9" s="19"/>
      <c r="Z9" s="19"/>
      <c r="AA9" s="183"/>
      <c r="AB9" s="183"/>
      <c r="AC9" s="183"/>
      <c r="AD9" s="184"/>
      <c r="AE9" s="184"/>
      <c r="AF9" s="184"/>
      <c r="AG9" s="6"/>
      <c r="AH9" s="6"/>
      <c r="AI9" s="6"/>
      <c r="AJ9" s="6"/>
      <c r="AK9" s="6"/>
      <c r="AL9" s="6"/>
      <c r="AM9" s="6"/>
      <c r="AN9" s="6"/>
      <c r="AO9" s="6"/>
      <c r="AP9" s="6"/>
      <c r="AQ9" s="6"/>
      <c r="AR9" s="6"/>
      <c r="AS9" s="6"/>
    </row>
    <row r="10" customFormat="false" ht="16.5" hidden="false" customHeight="false" outlineLevel="0" collapsed="false">
      <c r="B10" s="45" t="s">
        <v>1798</v>
      </c>
      <c r="C10" s="11"/>
      <c r="D10" s="19"/>
      <c r="E10" s="4"/>
      <c r="F10" s="4"/>
      <c r="G10" s="4"/>
      <c r="H10" s="100" t="n">
        <v>4000000000</v>
      </c>
      <c r="I10" s="100" t="n">
        <v>27900000000</v>
      </c>
      <c r="J10" s="100" t="n">
        <v>68900000000</v>
      </c>
      <c r="K10" s="100" t="n">
        <v>66800000000</v>
      </c>
      <c r="L10" s="100" t="n">
        <v>138600000000</v>
      </c>
      <c r="M10" s="100" t="n">
        <v>110600000000</v>
      </c>
      <c r="N10" s="100" t="n">
        <v>119900000000</v>
      </c>
      <c r="O10" s="16"/>
      <c r="P10" s="16"/>
      <c r="Q10" s="16"/>
      <c r="R10" s="16"/>
      <c r="S10" s="16"/>
      <c r="T10" s="16"/>
      <c r="U10" s="16"/>
      <c r="V10" s="77"/>
      <c r="W10" s="77"/>
      <c r="X10" s="77"/>
      <c r="AH10" s="6"/>
      <c r="AI10" s="6"/>
      <c r="AJ10" s="6"/>
      <c r="AK10" s="6"/>
      <c r="AL10" s="6"/>
      <c r="AM10" s="6"/>
      <c r="AN10" s="6"/>
      <c r="AO10" s="6"/>
      <c r="AP10" s="6"/>
      <c r="AQ10" s="6"/>
      <c r="AR10" s="6"/>
      <c r="AS10" s="6"/>
    </row>
    <row r="11" customFormat="false" ht="16.5" hidden="false" customHeight="false" outlineLevel="0" collapsed="false">
      <c r="A11" s="45" t="s">
        <v>923</v>
      </c>
      <c r="B11" s="105" t="s">
        <v>976</v>
      </c>
      <c r="C11" s="11" t="s">
        <v>43</v>
      </c>
      <c r="D11" s="19"/>
      <c r="E11" s="4"/>
      <c r="F11" s="4"/>
      <c r="G11" s="4"/>
      <c r="H11" s="100" t="n">
        <v>951800000000</v>
      </c>
      <c r="I11" s="100" t="n">
        <v>890800000000</v>
      </c>
      <c r="J11" s="100" t="n">
        <v>958700000000</v>
      </c>
      <c r="K11" s="100" t="n">
        <v>1042900000000</v>
      </c>
      <c r="L11" s="100" t="n">
        <v>1096300000000</v>
      </c>
      <c r="M11" s="100" t="n">
        <v>1252700000000</v>
      </c>
      <c r="N11" s="100" t="n">
        <v>1377400000000</v>
      </c>
      <c r="O11" s="16" t="n">
        <v>985300000000</v>
      </c>
      <c r="P11" s="16" t="n">
        <v>1492500000000</v>
      </c>
      <c r="Q11" s="16" t="n">
        <v>1643100000000</v>
      </c>
      <c r="R11" s="16" t="n">
        <v>1832200000000</v>
      </c>
      <c r="S11" s="16" t="n">
        <v>2166000000000</v>
      </c>
      <c r="T11" s="16"/>
      <c r="U11" s="16"/>
      <c r="V11" s="16"/>
      <c r="W11" s="16"/>
      <c r="X11" s="16"/>
      <c r="Y11" s="19"/>
      <c r="Z11" s="19"/>
      <c r="AA11" s="184"/>
      <c r="AB11" s="184"/>
      <c r="AC11" s="184"/>
      <c r="AD11" s="184"/>
      <c r="AE11" s="184"/>
      <c r="AF11" s="184"/>
      <c r="AG11" s="6"/>
      <c r="AH11" s="6"/>
      <c r="AI11" s="6"/>
      <c r="AJ11" s="6"/>
      <c r="AK11" s="6"/>
      <c r="AL11" s="6"/>
      <c r="AM11" s="6"/>
      <c r="AN11" s="6"/>
      <c r="AO11" s="6"/>
      <c r="AP11" s="6"/>
      <c r="AQ11" s="6"/>
      <c r="AR11" s="6"/>
      <c r="AS11" s="6"/>
    </row>
    <row r="12" customFormat="false" ht="16.5" hidden="false" customHeight="false" outlineLevel="0" collapsed="false">
      <c r="A12" s="27" t="s">
        <v>50</v>
      </c>
      <c r="B12" s="29" t="s">
        <v>1056</v>
      </c>
      <c r="C12" s="49" t="s">
        <v>40</v>
      </c>
      <c r="D12" s="19"/>
      <c r="E12" s="4"/>
      <c r="F12" s="4"/>
      <c r="G12" s="4"/>
      <c r="H12" s="100" t="n">
        <v>191200000000</v>
      </c>
      <c r="I12" s="100" t="n">
        <v>220300000000</v>
      </c>
      <c r="J12" s="100" t="n">
        <v>272300000000</v>
      </c>
      <c r="K12" s="100" t="n">
        <v>349500000000</v>
      </c>
      <c r="L12" s="100" t="n">
        <v>338800000000</v>
      </c>
      <c r="M12" s="100" t="n">
        <v>262100000000</v>
      </c>
      <c r="N12" s="100" t="n">
        <v>247700000000</v>
      </c>
      <c r="O12" s="16" t="n">
        <v>199800000000</v>
      </c>
      <c r="P12" s="16" t="n">
        <v>327200000000</v>
      </c>
      <c r="Q12" s="16" t="n">
        <v>429500000000</v>
      </c>
      <c r="R12" s="16" t="n">
        <v>416100000000</v>
      </c>
      <c r="S12" s="16" t="n">
        <v>680000000000</v>
      </c>
      <c r="T12" s="16" t="n">
        <v>533000000000</v>
      </c>
      <c r="U12" s="16" t="n">
        <v>520000000000</v>
      </c>
      <c r="V12" s="16" t="n">
        <v>565000000000</v>
      </c>
      <c r="W12" s="77" t="n">
        <v>610000000000</v>
      </c>
      <c r="X12" s="77" t="n">
        <v>666000000000</v>
      </c>
      <c r="Y12" s="19"/>
      <c r="Z12" s="19"/>
      <c r="AA12" s="183"/>
      <c r="AB12" s="183"/>
      <c r="AC12" s="183"/>
      <c r="AD12" s="183"/>
      <c r="AE12" s="183"/>
      <c r="AF12" s="183"/>
      <c r="AG12" s="6"/>
      <c r="AH12" s="6"/>
      <c r="AI12" s="6"/>
      <c r="AJ12" s="6"/>
      <c r="AK12" s="6"/>
      <c r="AL12" s="6"/>
      <c r="AM12" s="6"/>
      <c r="AN12" s="6"/>
      <c r="AO12" s="6"/>
      <c r="AP12" s="6"/>
      <c r="AQ12" s="6"/>
      <c r="AR12" s="6"/>
      <c r="AS12" s="6"/>
    </row>
    <row r="13" customFormat="false" ht="16.5" hidden="false" customHeight="false" outlineLevel="0" collapsed="false">
      <c r="A13" s="45" t="s">
        <v>599</v>
      </c>
      <c r="B13" s="106" t="s">
        <v>1799</v>
      </c>
      <c r="C13" s="11" t="s">
        <v>182</v>
      </c>
      <c r="D13" s="19"/>
      <c r="E13" s="4"/>
      <c r="F13" s="4"/>
      <c r="G13" s="4"/>
      <c r="H13" s="100" t="n">
        <v>113500000000</v>
      </c>
      <c r="I13" s="100" t="n">
        <v>116800000000</v>
      </c>
      <c r="J13" s="100" t="n">
        <v>122100000000</v>
      </c>
      <c r="K13" s="100" t="n">
        <v>129600000000</v>
      </c>
      <c r="L13" s="100" t="n">
        <v>141400000000</v>
      </c>
      <c r="M13" s="100" t="n">
        <v>151200000000</v>
      </c>
      <c r="N13" s="100" t="n">
        <v>162800000000</v>
      </c>
      <c r="O13" s="16"/>
      <c r="P13" s="16"/>
      <c r="Q13" s="16"/>
      <c r="R13" s="16"/>
      <c r="S13" s="16"/>
      <c r="T13" s="16"/>
      <c r="U13" s="16"/>
      <c r="V13" s="77"/>
      <c r="W13" s="77"/>
      <c r="X13" s="77"/>
      <c r="AH13" s="6"/>
      <c r="AI13" s="6"/>
      <c r="AJ13" s="6"/>
      <c r="AK13" s="6"/>
      <c r="AL13" s="6"/>
      <c r="AM13" s="6"/>
      <c r="AN13" s="6"/>
      <c r="AO13" s="6"/>
      <c r="AP13" s="6"/>
      <c r="AQ13" s="6"/>
      <c r="AR13" s="6"/>
      <c r="AS13" s="6"/>
    </row>
    <row r="14" customFormat="false" ht="16.5" hidden="false" customHeight="false" outlineLevel="0" collapsed="false">
      <c r="A14" s="45" t="s">
        <v>1800</v>
      </c>
      <c r="B14" s="45" t="s">
        <v>1801</v>
      </c>
      <c r="C14" s="11" t="s">
        <v>182</v>
      </c>
      <c r="D14" s="19"/>
      <c r="E14" s="4"/>
      <c r="F14" s="4"/>
      <c r="G14" s="4"/>
      <c r="H14" s="100" t="n">
        <v>37700000000</v>
      </c>
      <c r="I14" s="100" t="n">
        <v>47900000000</v>
      </c>
      <c r="J14" s="100" t="n">
        <v>68600000000</v>
      </c>
      <c r="K14" s="100" t="n">
        <v>66900000000</v>
      </c>
      <c r="L14" s="100" t="n">
        <v>138600000000</v>
      </c>
      <c r="M14" s="100"/>
      <c r="N14" s="100"/>
      <c r="O14" s="16"/>
      <c r="P14" s="16"/>
      <c r="Q14" s="16"/>
      <c r="R14" s="16"/>
      <c r="S14" s="16"/>
      <c r="T14" s="16"/>
      <c r="U14" s="16"/>
      <c r="V14" s="77"/>
      <c r="W14" s="77"/>
      <c r="X14" s="77"/>
      <c r="AH14" s="6"/>
      <c r="AI14" s="6"/>
      <c r="AJ14" s="6"/>
      <c r="AK14" s="6"/>
      <c r="AL14" s="6"/>
      <c r="AM14" s="6"/>
      <c r="AN14" s="6"/>
      <c r="AO14" s="6"/>
      <c r="AP14" s="6"/>
      <c r="AQ14" s="6"/>
      <c r="AR14" s="6"/>
      <c r="AS14" s="6"/>
    </row>
    <row r="15" customFormat="false" ht="16.5" hidden="false" customHeight="false" outlineLevel="0" collapsed="false">
      <c r="A15" s="106" t="s">
        <v>49</v>
      </c>
      <c r="B15" s="106" t="s">
        <v>49</v>
      </c>
      <c r="C15" s="11" t="s">
        <v>182</v>
      </c>
      <c r="D15" s="19"/>
      <c r="E15" s="4"/>
      <c r="F15" s="4"/>
      <c r="G15" s="4"/>
      <c r="H15" s="100" t="n">
        <v>40000000000</v>
      </c>
      <c r="I15" s="100" t="n">
        <v>55600000000</v>
      </c>
      <c r="J15" s="100" t="n">
        <v>81600000000</v>
      </c>
      <c r="K15" s="100" t="n">
        <v>153000000000</v>
      </c>
      <c r="L15" s="100" t="n">
        <v>58800000000</v>
      </c>
      <c r="M15" s="100" t="n">
        <v>110900000000</v>
      </c>
      <c r="N15" s="100" t="n">
        <v>84900000000</v>
      </c>
      <c r="O15" s="16"/>
      <c r="P15" s="16"/>
      <c r="Q15" s="16"/>
      <c r="R15" s="16"/>
      <c r="S15" s="16"/>
      <c r="T15" s="16"/>
      <c r="U15" s="16"/>
      <c r="V15" s="77"/>
      <c r="W15" s="77"/>
      <c r="X15" s="77"/>
      <c r="AH15" s="6"/>
      <c r="AI15" s="6"/>
      <c r="AJ15" s="6"/>
      <c r="AK15" s="6"/>
      <c r="AL15" s="6"/>
      <c r="AM15" s="6"/>
      <c r="AN15" s="6"/>
      <c r="AO15" s="6"/>
      <c r="AP15" s="6"/>
      <c r="AQ15" s="6"/>
      <c r="AR15" s="6"/>
      <c r="AS15" s="6"/>
    </row>
    <row r="16" customFormat="false" ht="16.5" hidden="false" customHeight="false" outlineLevel="0" collapsed="false">
      <c r="B16" s="156" t="s">
        <v>1802</v>
      </c>
      <c r="C16" s="11"/>
      <c r="D16" s="19"/>
      <c r="E16" s="4"/>
      <c r="F16" s="4"/>
      <c r="G16" s="4"/>
      <c r="H16" s="100" t="n">
        <v>2000000000</v>
      </c>
      <c r="I16" s="100" t="n">
        <v>7000000000</v>
      </c>
      <c r="J16" s="100" t="n">
        <v>2000000000</v>
      </c>
      <c r="K16" s="100" t="n">
        <v>13600000000</v>
      </c>
      <c r="L16" s="100" t="n">
        <v>27000000000</v>
      </c>
      <c r="M16" s="100" t="n">
        <v>20000000000</v>
      </c>
      <c r="N16" s="100" t="n">
        <v>21300000000</v>
      </c>
      <c r="O16" s="16"/>
      <c r="P16" s="16"/>
      <c r="Q16" s="16"/>
      <c r="R16" s="16"/>
      <c r="S16" s="16"/>
      <c r="T16" s="16"/>
      <c r="U16" s="16"/>
      <c r="V16" s="77"/>
      <c r="W16" s="77"/>
      <c r="X16" s="77"/>
      <c r="AH16" s="6"/>
      <c r="AI16" s="6"/>
      <c r="AJ16" s="6"/>
      <c r="AK16" s="6"/>
      <c r="AL16" s="6"/>
      <c r="AM16" s="6"/>
      <c r="AN16" s="6"/>
      <c r="AO16" s="6"/>
      <c r="AP16" s="6"/>
      <c r="AQ16" s="6"/>
      <c r="AR16" s="6"/>
      <c r="AS16" s="6"/>
    </row>
    <row r="17" customFormat="false" ht="16.5" hidden="false" customHeight="false" outlineLevel="0" collapsed="false">
      <c r="B17" s="45" t="s">
        <v>1803</v>
      </c>
      <c r="C17" s="11"/>
      <c r="D17" s="19"/>
      <c r="E17" s="4"/>
      <c r="F17" s="4"/>
      <c r="G17" s="4"/>
      <c r="H17" s="101"/>
      <c r="I17" s="101"/>
      <c r="J17" s="101"/>
      <c r="K17" s="100" t="n">
        <v>76300000000</v>
      </c>
      <c r="L17" s="100"/>
      <c r="M17" s="100"/>
      <c r="N17" s="100"/>
      <c r="O17" s="16"/>
      <c r="P17" s="16"/>
      <c r="Q17" s="16"/>
      <c r="R17" s="16"/>
      <c r="S17" s="16"/>
      <c r="T17" s="16"/>
      <c r="U17" s="16"/>
      <c r="V17" s="77"/>
      <c r="W17" s="77"/>
      <c r="X17" s="77"/>
      <c r="AH17" s="6"/>
      <c r="AI17" s="6"/>
      <c r="AJ17" s="6"/>
      <c r="AK17" s="6"/>
      <c r="AL17" s="6"/>
      <c r="AM17" s="6"/>
      <c r="AN17" s="6"/>
      <c r="AO17" s="6"/>
      <c r="AP17" s="6"/>
      <c r="AQ17" s="6"/>
      <c r="AR17" s="6"/>
      <c r="AS17" s="6"/>
    </row>
    <row r="18" s="13" customFormat="true" ht="16.5" hidden="false" customHeight="false" outlineLevel="0" collapsed="false">
      <c r="A18" s="98" t="s">
        <v>52</v>
      </c>
      <c r="B18" s="98" t="s">
        <v>52</v>
      </c>
      <c r="C18" s="33" t="s">
        <v>37</v>
      </c>
      <c r="D18" s="32"/>
      <c r="E18" s="168"/>
      <c r="F18" s="168"/>
      <c r="G18" s="168"/>
      <c r="H18" s="110" t="n">
        <v>75900000000</v>
      </c>
      <c r="I18" s="110" t="n">
        <v>94600000000</v>
      </c>
      <c r="J18" s="110" t="n">
        <v>55500000000</v>
      </c>
      <c r="K18" s="110" t="n">
        <v>53600000000</v>
      </c>
      <c r="L18" s="110" t="n">
        <v>179500000000</v>
      </c>
      <c r="M18" s="110" t="n">
        <v>63100000000</v>
      </c>
      <c r="N18" s="110" t="n">
        <v>60400000000</v>
      </c>
      <c r="O18" s="102" t="n">
        <v>32900000000</v>
      </c>
      <c r="P18" s="102" t="n">
        <v>81200000000</v>
      </c>
      <c r="Q18" s="102" t="n">
        <v>201500000000</v>
      </c>
      <c r="R18" s="102" t="n">
        <v>304000000000</v>
      </c>
      <c r="S18" s="102" t="n">
        <v>282000000000</v>
      </c>
      <c r="T18" s="102" t="n">
        <v>338000000000</v>
      </c>
      <c r="U18" s="102" t="n">
        <v>354000000000</v>
      </c>
      <c r="V18" s="102" t="n">
        <v>357000000000</v>
      </c>
      <c r="W18" s="84" t="n">
        <v>376000000000</v>
      </c>
      <c r="X18" s="84" t="n">
        <v>397000000000</v>
      </c>
      <c r="Y18" s="30"/>
      <c r="Z18" s="19"/>
      <c r="AA18" s="183"/>
      <c r="AB18" s="183"/>
      <c r="AC18" s="183"/>
      <c r="AD18" s="183"/>
      <c r="AE18" s="183"/>
      <c r="AF18" s="183"/>
      <c r="AG18" s="6"/>
      <c r="AH18" s="6"/>
      <c r="AI18" s="6"/>
      <c r="AJ18" s="6"/>
      <c r="AK18" s="6"/>
      <c r="AL18" s="6"/>
      <c r="AM18" s="6"/>
      <c r="AN18" s="6"/>
      <c r="AO18" s="6"/>
      <c r="AP18" s="6"/>
      <c r="AQ18" s="6"/>
      <c r="AR18" s="6"/>
      <c r="AS18" s="6"/>
    </row>
    <row r="19" customFormat="false" ht="16.5" hidden="false" customHeight="false" outlineLevel="0" collapsed="false">
      <c r="A19" s="106" t="s">
        <v>1320</v>
      </c>
      <c r="B19" s="106" t="s">
        <v>1320</v>
      </c>
      <c r="C19" s="19" t="s">
        <v>1804</v>
      </c>
      <c r="D19" s="19"/>
      <c r="E19" s="4"/>
      <c r="F19" s="4"/>
      <c r="G19" s="4"/>
      <c r="H19" s="100" t="n">
        <v>75900000000</v>
      </c>
      <c r="I19" s="100" t="n">
        <v>94600000000</v>
      </c>
      <c r="J19" s="100" t="n">
        <v>55500000000</v>
      </c>
      <c r="K19" s="100" t="n">
        <v>43600000000</v>
      </c>
      <c r="L19" s="100" t="n">
        <v>38800000000</v>
      </c>
      <c r="M19" s="100" t="n">
        <v>49500000000</v>
      </c>
      <c r="N19" s="100" t="n">
        <v>41100000000</v>
      </c>
      <c r="O19" s="16"/>
      <c r="P19" s="16"/>
      <c r="Q19" s="16"/>
      <c r="R19" s="16"/>
      <c r="S19" s="16"/>
      <c r="T19" s="16"/>
      <c r="U19" s="16"/>
      <c r="V19" s="77"/>
      <c r="W19" s="77"/>
      <c r="X19" s="77"/>
      <c r="AH19" s="6"/>
      <c r="AI19" s="6"/>
      <c r="AJ19" s="6"/>
      <c r="AK19" s="6"/>
      <c r="AL19" s="6"/>
      <c r="AM19" s="6"/>
      <c r="AN19" s="6"/>
      <c r="AO19" s="6"/>
      <c r="AP19" s="6"/>
      <c r="AQ19" s="6"/>
      <c r="AR19" s="6"/>
      <c r="AS19" s="6"/>
    </row>
    <row r="20" customFormat="false" ht="16.5" hidden="false" customHeight="false" outlineLevel="0" collapsed="false">
      <c r="A20" s="45" t="s">
        <v>1805</v>
      </c>
      <c r="B20" s="106" t="s">
        <v>1806</v>
      </c>
      <c r="C20" s="19" t="s">
        <v>1804</v>
      </c>
      <c r="D20" s="19"/>
      <c r="E20" s="4"/>
      <c r="F20" s="4"/>
      <c r="G20" s="4"/>
      <c r="H20" s="100" t="n">
        <v>0</v>
      </c>
      <c r="I20" s="100" t="n">
        <v>0</v>
      </c>
      <c r="J20" s="100" t="n">
        <v>0</v>
      </c>
      <c r="K20" s="100" t="n">
        <v>10000000000</v>
      </c>
      <c r="L20" s="100" t="n">
        <v>140700000000</v>
      </c>
      <c r="M20" s="100" t="n">
        <v>13600000000</v>
      </c>
      <c r="N20" s="100" t="n">
        <v>19300000000</v>
      </c>
      <c r="O20" s="16"/>
      <c r="P20" s="16"/>
      <c r="Q20" s="16"/>
      <c r="R20" s="16"/>
      <c r="S20" s="16"/>
      <c r="T20" s="16"/>
      <c r="U20" s="16"/>
      <c r="V20" s="77"/>
      <c r="W20" s="77"/>
      <c r="X20" s="77"/>
      <c r="AH20" s="6"/>
      <c r="AI20" s="6"/>
      <c r="AJ20" s="6"/>
      <c r="AK20" s="6"/>
      <c r="AL20" s="6"/>
      <c r="AM20" s="6"/>
      <c r="AN20" s="6"/>
      <c r="AO20" s="6"/>
      <c r="AP20" s="6"/>
      <c r="AQ20" s="6"/>
      <c r="AR20" s="6"/>
      <c r="AS20" s="6"/>
    </row>
    <row r="21" s="13" customFormat="true" ht="16.5" hidden="false" customHeight="false" outlineLevel="0" collapsed="false">
      <c r="B21" s="98" t="s">
        <v>309</v>
      </c>
      <c r="D21" s="32"/>
      <c r="H21" s="110" t="n">
        <v>1643600000000</v>
      </c>
      <c r="I21" s="110" t="n">
        <v>1714000000000</v>
      </c>
      <c r="J21" s="110" t="n">
        <v>1889800000000</v>
      </c>
      <c r="K21" s="110" t="n">
        <v>1944900000000</v>
      </c>
      <c r="L21" s="110" t="n">
        <v>2217200000000</v>
      </c>
      <c r="M21" s="110" t="n">
        <v>2291900000000</v>
      </c>
      <c r="N21" s="110" t="n">
        <v>2497800000000</v>
      </c>
      <c r="O21" s="102" t="n">
        <v>2208700000000</v>
      </c>
      <c r="P21" s="102" t="n">
        <v>3054000000000</v>
      </c>
      <c r="Q21" s="102" t="n">
        <v>3385600000000</v>
      </c>
      <c r="R21" s="102" t="n">
        <v>3669500000000</v>
      </c>
      <c r="S21" s="110" t="n">
        <v>4470000000000</v>
      </c>
      <c r="T21" s="110" t="n">
        <v>5206000000000</v>
      </c>
      <c r="U21" s="110" t="n">
        <v>5718000000000</v>
      </c>
      <c r="V21" s="110" t="n">
        <v>6293000000000</v>
      </c>
      <c r="W21" s="259" t="n">
        <v>6875000000000</v>
      </c>
      <c r="X21" s="259" t="n">
        <v>7485000000000</v>
      </c>
      <c r="AH21" s="6"/>
      <c r="AI21" s="6"/>
      <c r="AJ21" s="6"/>
      <c r="AK21" s="6"/>
      <c r="AL21" s="6"/>
      <c r="AM21" s="6"/>
      <c r="AN21" s="6"/>
      <c r="AO21" s="6"/>
      <c r="AP21" s="6"/>
      <c r="AQ21" s="6"/>
      <c r="AR21" s="6"/>
      <c r="AS21" s="6"/>
    </row>
    <row r="22" customFormat="false" ht="16.5" hidden="false" customHeight="false" outlineLevel="0" collapsed="false">
      <c r="A22" s="32" t="s">
        <v>188</v>
      </c>
      <c r="B22" s="98" t="s">
        <v>309</v>
      </c>
      <c r="C22" s="32" t="s">
        <v>34</v>
      </c>
      <c r="D22" s="32"/>
      <c r="H22" s="110" t="n">
        <f aca="false">H23+H38+H41</f>
        <v>1643600000000</v>
      </c>
      <c r="I22" s="110" t="n">
        <f aca="false">I23+I38+I41</f>
        <v>1714000000000</v>
      </c>
      <c r="J22" s="110" t="n">
        <f aca="false">J23+J38+J41</f>
        <v>1889900000000</v>
      </c>
      <c r="K22" s="110" t="n">
        <f aca="false">K23+K38+K41</f>
        <v>1944900000000</v>
      </c>
      <c r="L22" s="110" t="n">
        <f aca="false">L23+L38+L41</f>
        <v>2205600000000</v>
      </c>
      <c r="M22" s="110" t="n">
        <f aca="false">M23+M38+M41</f>
        <v>2291900000000</v>
      </c>
      <c r="N22" s="110" t="n">
        <f aca="false">N23+N38+N41</f>
        <v>2497800000000</v>
      </c>
      <c r="O22" s="110" t="n">
        <f aca="false">O23+O38+O41</f>
        <v>2209600000000</v>
      </c>
      <c r="P22" s="110" t="n">
        <f aca="false">P23+P38+P41</f>
        <v>3051800000000</v>
      </c>
      <c r="Q22" s="110" t="n">
        <f aca="false">Q23+Q38+Q41</f>
        <v>3385600000000</v>
      </c>
      <c r="R22" s="110" t="n">
        <f aca="false">R23+R38+R41</f>
        <v>3672000000000</v>
      </c>
      <c r="S22" s="110" t="n">
        <f aca="false">S23+S38+S41</f>
        <v>4470000000000</v>
      </c>
      <c r="T22" s="110" t="n">
        <f aca="false">T23+T38+T41</f>
        <v>5207000000000</v>
      </c>
      <c r="U22" s="110" t="n">
        <f aca="false">U23+U38+U41</f>
        <v>5668000000000</v>
      </c>
      <c r="V22" s="110" t="n">
        <f aca="false">V23+V38+V41</f>
        <v>6193000000000</v>
      </c>
      <c r="W22" s="110" t="n">
        <f aca="false">W23+W38+W41</f>
        <v>6876000000000</v>
      </c>
      <c r="X22" s="110" t="n">
        <f aca="false">X23+X38+X41</f>
        <v>7485000000000</v>
      </c>
      <c r="Y22" s="19"/>
      <c r="Z22" s="19"/>
      <c r="AA22" s="184"/>
      <c r="AB22" s="184"/>
      <c r="AC22" s="184"/>
      <c r="AD22" s="184"/>
      <c r="AE22" s="184"/>
      <c r="AF22" s="184"/>
      <c r="AG22" s="6"/>
      <c r="AH22" s="6"/>
      <c r="AI22" s="6"/>
      <c r="AJ22" s="6"/>
      <c r="AK22" s="6"/>
      <c r="AL22" s="6"/>
      <c r="AM22" s="6"/>
      <c r="AN22" s="6"/>
      <c r="AO22" s="6"/>
      <c r="AP22" s="6"/>
      <c r="AQ22" s="6"/>
      <c r="AR22" s="6"/>
      <c r="AS22" s="6"/>
    </row>
    <row r="23" customFormat="false" ht="16.5" hidden="false" customHeight="false" outlineLevel="0" collapsed="false">
      <c r="A23" s="0" t="s">
        <v>70</v>
      </c>
      <c r="B23" s="30" t="s">
        <v>310</v>
      </c>
      <c r="C23" s="49" t="s">
        <v>191</v>
      </c>
      <c r="D23" s="19"/>
      <c r="E23" s="4"/>
      <c r="F23" s="4"/>
      <c r="G23" s="4"/>
      <c r="H23" s="100" t="n">
        <v>1404800000000</v>
      </c>
      <c r="I23" s="100" t="n">
        <v>1458400000000</v>
      </c>
      <c r="J23" s="100" t="n">
        <v>1588400000000</v>
      </c>
      <c r="K23" s="100" t="n">
        <v>1666800000000</v>
      </c>
      <c r="L23" s="100" t="n">
        <v>1879900000000</v>
      </c>
      <c r="M23" s="100" t="n">
        <v>1945200000000</v>
      </c>
      <c r="N23" s="100" t="n">
        <v>2115800000000</v>
      </c>
      <c r="O23" s="16" t="n">
        <v>1923900000000</v>
      </c>
      <c r="P23" s="16" t="n">
        <v>2436000000000</v>
      </c>
      <c r="Q23" s="16" t="n">
        <v>2451400000000</v>
      </c>
      <c r="R23" s="16" t="n">
        <v>2677800000000</v>
      </c>
      <c r="S23" s="16" t="n">
        <v>3223000000000</v>
      </c>
      <c r="T23" s="16" t="n">
        <v>3689000000000</v>
      </c>
      <c r="U23" s="16" t="n">
        <v>3932000000000</v>
      </c>
      <c r="V23" s="16" t="n">
        <v>4216000000000</v>
      </c>
      <c r="W23" s="77" t="n">
        <v>4646000000000</v>
      </c>
      <c r="X23" s="77" t="n">
        <v>4950000000000</v>
      </c>
      <c r="Y23" s="19"/>
      <c r="Z23" s="19"/>
      <c r="AA23" s="184"/>
      <c r="AB23" s="184"/>
      <c r="AC23" s="184"/>
      <c r="AD23" s="184"/>
      <c r="AE23" s="184"/>
      <c r="AF23" s="184"/>
      <c r="AG23" s="6"/>
      <c r="AH23" s="6"/>
      <c r="AI23" s="6"/>
      <c r="AJ23" s="6"/>
      <c r="AK23" s="6"/>
      <c r="AL23" s="6"/>
      <c r="AM23" s="6"/>
      <c r="AN23" s="6"/>
      <c r="AO23" s="6"/>
      <c r="AP23" s="6"/>
      <c r="AQ23" s="6"/>
      <c r="AR23" s="6"/>
      <c r="AS23" s="6"/>
    </row>
    <row r="24" customFormat="false" ht="16.5" hidden="false" customHeight="false" outlineLevel="0" collapsed="false">
      <c r="A24" s="27" t="s">
        <v>75</v>
      </c>
      <c r="B24" s="29" t="s">
        <v>76</v>
      </c>
      <c r="C24" s="49" t="s">
        <v>194</v>
      </c>
      <c r="D24" s="19"/>
      <c r="E24" s="4"/>
      <c r="F24" s="4"/>
      <c r="G24" s="4"/>
      <c r="H24" s="100" t="n">
        <v>545800000000</v>
      </c>
      <c r="I24" s="100" t="n">
        <v>563400000000</v>
      </c>
      <c r="J24" s="100" t="n">
        <v>589100000000</v>
      </c>
      <c r="K24" s="100" t="n">
        <v>640300000000</v>
      </c>
      <c r="L24" s="100" t="n">
        <v>711700000000</v>
      </c>
      <c r="M24" s="100" t="n">
        <v>745000000000</v>
      </c>
      <c r="N24" s="100" t="n">
        <v>800400000000</v>
      </c>
      <c r="O24" s="16" t="n">
        <v>719700000000</v>
      </c>
      <c r="P24" s="16" t="n">
        <v>934600000000</v>
      </c>
      <c r="Q24" s="16" t="n">
        <v>1038900000000</v>
      </c>
      <c r="R24" s="16" t="n">
        <v>1183300000000</v>
      </c>
      <c r="S24" s="16" t="n">
        <v>1332000000000</v>
      </c>
      <c r="T24" s="16" t="n">
        <v>1429000000000</v>
      </c>
      <c r="U24" s="16" t="n">
        <v>1500000000000</v>
      </c>
      <c r="V24" s="16" t="n">
        <v>1561000000000</v>
      </c>
      <c r="W24" s="77" t="n">
        <v>1625000000000</v>
      </c>
      <c r="X24" s="77" t="n">
        <v>1685000000000</v>
      </c>
      <c r="Y24" s="19"/>
      <c r="Z24" s="19"/>
      <c r="AA24" s="184"/>
      <c r="AB24" s="184"/>
      <c r="AC24" s="184"/>
      <c r="AD24" s="184"/>
      <c r="AE24" s="184"/>
      <c r="AF24" s="184"/>
      <c r="AG24" s="6"/>
      <c r="AH24" s="6"/>
      <c r="AI24" s="6"/>
      <c r="AJ24" s="6"/>
      <c r="AK24" s="6"/>
      <c r="AL24" s="6"/>
      <c r="AM24" s="6"/>
      <c r="AN24" s="6"/>
      <c r="AO24" s="6"/>
      <c r="AP24" s="6"/>
      <c r="AQ24" s="6"/>
      <c r="AR24" s="6"/>
      <c r="AS24" s="6"/>
    </row>
    <row r="25" customFormat="false" ht="16.5" hidden="false" customHeight="false" outlineLevel="0" collapsed="false">
      <c r="A25" s="27" t="s">
        <v>1807</v>
      </c>
      <c r="B25" s="27" t="s">
        <v>1808</v>
      </c>
      <c r="C25" s="49" t="s">
        <v>194</v>
      </c>
      <c r="D25" s="19"/>
      <c r="E25" s="4"/>
      <c r="F25" s="4"/>
      <c r="G25" s="4"/>
      <c r="H25" s="100" t="n">
        <v>135600000000</v>
      </c>
      <c r="I25" s="100" t="n">
        <v>149200000000</v>
      </c>
      <c r="J25" s="100" t="n">
        <v>167600000000</v>
      </c>
      <c r="K25" s="100" t="n">
        <v>182700000000</v>
      </c>
      <c r="L25" s="100" t="n">
        <v>188600000000</v>
      </c>
      <c r="M25" s="100" t="n">
        <v>203400000000</v>
      </c>
      <c r="N25" s="100" t="n">
        <v>212600000000</v>
      </c>
      <c r="O25" s="164" t="n">
        <f aca="false">(O23-O24-O26-O29-O34-O35)</f>
        <v>181800000000</v>
      </c>
      <c r="P25" s="164" t="n">
        <f aca="false">(P23-P24-P26-P29-P34-P35)</f>
        <v>229200000000</v>
      </c>
      <c r="Q25" s="164" t="n">
        <f aca="false">(Q23-Q24-Q26-Q29-Q34-Q35)</f>
        <v>252100000000</v>
      </c>
      <c r="R25" s="164" t="n">
        <f aca="false">(R23-R24-R26-R29-R34-R35)</f>
        <v>258500000000</v>
      </c>
      <c r="S25" s="164" t="n">
        <f aca="false">(S23-S24-S26-S29-S34-S35)</f>
        <v>254000000000</v>
      </c>
      <c r="T25" s="164" t="n">
        <f aca="false">(T23-T24-T26-T29-T34-T35)</f>
        <v>466000000000</v>
      </c>
      <c r="U25" s="164" t="n">
        <f aca="false">(U23-U24-U26-U29-U34-U35)</f>
        <v>539000000000</v>
      </c>
      <c r="V25" s="164" t="n">
        <f aca="false">(V23-V24-V26-V29-V34-V35)</f>
        <v>604000000000</v>
      </c>
      <c r="W25" s="164" t="n">
        <f aca="false">(W23-W24-W26-W29-W34-W35)</f>
        <v>678000000000</v>
      </c>
      <c r="X25" s="164" t="n">
        <f aca="false">(X23-X24-X26-X29-X34-X35)</f>
        <v>759000000000</v>
      </c>
      <c r="AH25" s="6"/>
      <c r="AI25" s="6"/>
      <c r="AJ25" s="6"/>
      <c r="AK25" s="6"/>
      <c r="AL25" s="6"/>
      <c r="AM25" s="6"/>
      <c r="AN25" s="6"/>
      <c r="AO25" s="6"/>
      <c r="AP25" s="6"/>
      <c r="AQ25" s="6"/>
      <c r="AR25" s="6"/>
      <c r="AS25" s="6"/>
    </row>
    <row r="26" customFormat="false" ht="16.5" hidden="false" customHeight="false" outlineLevel="0" collapsed="false">
      <c r="A26" s="27" t="s">
        <v>1809</v>
      </c>
      <c r="B26" s="29" t="s">
        <v>1810</v>
      </c>
      <c r="C26" s="49" t="s">
        <v>194</v>
      </c>
      <c r="D26" s="19"/>
      <c r="E26" s="4"/>
      <c r="F26" s="4"/>
      <c r="G26" s="4"/>
      <c r="H26" s="100" t="n">
        <v>84700000000</v>
      </c>
      <c r="I26" s="100" t="n">
        <v>93500000000</v>
      </c>
      <c r="J26" s="100" t="n">
        <v>178000000000</v>
      </c>
      <c r="K26" s="100" t="n">
        <v>157500000000</v>
      </c>
      <c r="L26" s="100" t="n">
        <v>164700000000</v>
      </c>
      <c r="M26" s="100" t="n">
        <v>216100000000</v>
      </c>
      <c r="N26" s="100" t="n">
        <v>272500000000</v>
      </c>
      <c r="O26" s="16" t="n">
        <v>314600000000</v>
      </c>
      <c r="P26" s="16" t="n">
        <v>410600000000</v>
      </c>
      <c r="Q26" s="16" t="n">
        <v>325000000000</v>
      </c>
      <c r="R26" s="16" t="n">
        <v>304100000000</v>
      </c>
      <c r="S26" s="16" t="n">
        <v>415000000000</v>
      </c>
      <c r="T26" s="16" t="n">
        <v>360000000000</v>
      </c>
      <c r="U26" s="16" t="n">
        <v>438000000000</v>
      </c>
      <c r="V26" s="16" t="n">
        <v>477000000000</v>
      </c>
      <c r="W26" s="77" t="n">
        <v>605000000000</v>
      </c>
      <c r="X26" s="77" t="n">
        <v>646000000000</v>
      </c>
      <c r="Y26" s="19"/>
      <c r="Z26" s="19"/>
      <c r="AA26" s="183"/>
      <c r="AB26" s="183"/>
      <c r="AC26" s="183"/>
      <c r="AD26" s="183"/>
      <c r="AE26" s="183"/>
      <c r="AF26" s="183"/>
      <c r="AG26" s="6"/>
      <c r="AH26" s="6"/>
      <c r="AI26" s="6"/>
      <c r="AJ26" s="6"/>
      <c r="AK26" s="6"/>
      <c r="AL26" s="6"/>
      <c r="AM26" s="6"/>
      <c r="AN26" s="6"/>
      <c r="AO26" s="6"/>
      <c r="AP26" s="6"/>
      <c r="AQ26" s="6"/>
      <c r="AR26" s="6"/>
      <c r="AS26" s="6"/>
    </row>
    <row r="27" customFormat="false" ht="16.5" hidden="false" customHeight="false" outlineLevel="0" collapsed="false">
      <c r="B27" s="45" t="s">
        <v>1811</v>
      </c>
      <c r="C27" s="19"/>
      <c r="D27" s="19"/>
      <c r="E27" s="4"/>
      <c r="F27" s="4"/>
      <c r="G27" s="4"/>
      <c r="H27" s="77"/>
      <c r="I27" s="77"/>
      <c r="J27" s="77"/>
      <c r="K27" s="77"/>
      <c r="L27" s="100" t="n">
        <v>0</v>
      </c>
      <c r="M27" s="100"/>
      <c r="N27" s="100"/>
      <c r="O27" s="16"/>
      <c r="P27" s="16"/>
      <c r="Q27" s="16"/>
      <c r="R27" s="16"/>
      <c r="S27" s="16"/>
      <c r="T27" s="16"/>
      <c r="U27" s="16"/>
      <c r="V27" s="77"/>
      <c r="W27" s="77"/>
      <c r="X27" s="77"/>
      <c r="AH27" s="6"/>
      <c r="AI27" s="6"/>
      <c r="AJ27" s="6"/>
      <c r="AK27" s="6"/>
      <c r="AL27" s="6"/>
      <c r="AM27" s="6"/>
      <c r="AN27" s="6"/>
      <c r="AO27" s="6"/>
      <c r="AP27" s="6"/>
      <c r="AQ27" s="6"/>
      <c r="AR27" s="6"/>
      <c r="AS27" s="6"/>
    </row>
    <row r="28" customFormat="false" ht="16.5" hidden="false" customHeight="false" outlineLevel="0" collapsed="false">
      <c r="B28" s="45" t="s">
        <v>1812</v>
      </c>
      <c r="C28" s="19"/>
      <c r="D28" s="19"/>
      <c r="E28" s="4"/>
      <c r="F28" s="4"/>
      <c r="G28" s="4"/>
      <c r="H28" s="77"/>
      <c r="I28" s="77"/>
      <c r="J28" s="77"/>
      <c r="K28" s="77"/>
      <c r="L28" s="100" t="n">
        <v>43400000000</v>
      </c>
      <c r="M28" s="100" t="n">
        <v>47400000000</v>
      </c>
      <c r="N28" s="100" t="n">
        <v>82600000000</v>
      </c>
      <c r="O28" s="16"/>
      <c r="P28" s="16"/>
      <c r="Q28" s="16"/>
      <c r="R28" s="16"/>
      <c r="S28" s="16"/>
      <c r="T28" s="16"/>
      <c r="U28" s="16"/>
      <c r="V28" s="77"/>
      <c r="W28" s="77"/>
      <c r="X28" s="77"/>
      <c r="AH28" s="6"/>
      <c r="AI28" s="6"/>
      <c r="AJ28" s="6"/>
      <c r="AK28" s="6"/>
      <c r="AL28" s="6"/>
      <c r="AM28" s="6"/>
      <c r="AN28" s="6"/>
      <c r="AO28" s="6"/>
      <c r="AP28" s="6"/>
      <c r="AQ28" s="6"/>
      <c r="AR28" s="6"/>
      <c r="AS28" s="6"/>
    </row>
    <row r="29" customFormat="false" ht="16.5" hidden="false" customHeight="false" outlineLevel="0" collapsed="false">
      <c r="A29" s="27" t="s">
        <v>1724</v>
      </c>
      <c r="B29" s="29" t="s">
        <v>1725</v>
      </c>
      <c r="C29" s="49" t="s">
        <v>194</v>
      </c>
      <c r="D29" s="19"/>
      <c r="E29" s="4"/>
      <c r="F29" s="4"/>
      <c r="G29" s="4"/>
      <c r="H29" s="100" t="n">
        <v>363000000000</v>
      </c>
      <c r="I29" s="100" t="n">
        <v>398300000000</v>
      </c>
      <c r="J29" s="100" t="n">
        <v>423500000000</v>
      </c>
      <c r="K29" s="100" t="n">
        <v>447000000000</v>
      </c>
      <c r="L29" s="100" t="n">
        <v>504300000000</v>
      </c>
      <c r="M29" s="100" t="n">
        <v>483700000000</v>
      </c>
      <c r="N29" s="100" t="n">
        <v>491600000000</v>
      </c>
      <c r="O29" s="16" t="n">
        <v>413100000000</v>
      </c>
      <c r="P29" s="16" t="n">
        <v>572100000000</v>
      </c>
      <c r="Q29" s="16" t="n">
        <v>545200000000</v>
      </c>
      <c r="R29" s="16" t="n">
        <v>656100000000</v>
      </c>
      <c r="S29" s="16" t="n">
        <v>815000000000</v>
      </c>
      <c r="T29" s="16" t="n">
        <v>1054000000000</v>
      </c>
      <c r="U29" s="16" t="n">
        <v>1020000000000</v>
      </c>
      <c r="V29" s="16" t="n">
        <v>1101000000000</v>
      </c>
      <c r="W29" s="77" t="n">
        <v>1221000000000</v>
      </c>
      <c r="X29" s="77" t="n">
        <v>1301000000000</v>
      </c>
      <c r="Y29" s="19"/>
      <c r="Z29" s="19"/>
      <c r="AA29" s="183"/>
      <c r="AB29" s="184"/>
      <c r="AC29" s="184"/>
      <c r="AD29" s="184"/>
      <c r="AE29" s="184"/>
      <c r="AF29" s="184"/>
      <c r="AG29" s="6"/>
      <c r="AH29" s="6"/>
      <c r="AI29" s="6"/>
      <c r="AJ29" s="6"/>
      <c r="AK29" s="6"/>
      <c r="AL29" s="6"/>
      <c r="AM29" s="6"/>
      <c r="AN29" s="6"/>
      <c r="AO29" s="6"/>
      <c r="AP29" s="6"/>
      <c r="AQ29" s="6"/>
      <c r="AR29" s="6"/>
      <c r="AS29" s="6"/>
    </row>
    <row r="30" customFormat="false" ht="16.5" hidden="false" customHeight="false" outlineLevel="0" collapsed="false">
      <c r="B30" s="180" t="s">
        <v>1813</v>
      </c>
      <c r="C30" s="19"/>
      <c r="D30" s="19"/>
      <c r="E30" s="4"/>
      <c r="F30" s="4"/>
      <c r="G30" s="4"/>
      <c r="H30" s="77"/>
      <c r="I30" s="77"/>
      <c r="J30" s="100" t="n">
        <v>0</v>
      </c>
      <c r="K30" s="77"/>
      <c r="L30" s="77"/>
      <c r="M30" s="77"/>
      <c r="N30" s="77"/>
      <c r="O30" s="77"/>
      <c r="P30" s="16" t="n">
        <v>0</v>
      </c>
      <c r="Q30" s="16" t="n">
        <v>0</v>
      </c>
      <c r="R30" s="16" t="n">
        <v>0</v>
      </c>
      <c r="S30" s="16" t="n">
        <v>13000000000</v>
      </c>
      <c r="T30" s="16" t="n">
        <v>0</v>
      </c>
      <c r="U30" s="16" t="n">
        <v>0</v>
      </c>
      <c r="V30" s="16" t="n">
        <v>0</v>
      </c>
      <c r="W30" s="77" t="n">
        <v>0</v>
      </c>
      <c r="X30" s="77" t="n">
        <v>0</v>
      </c>
      <c r="Y30" s="19"/>
      <c r="Z30" s="19"/>
      <c r="AA30" s="183"/>
      <c r="AB30" s="183"/>
      <c r="AC30" s="183"/>
      <c r="AD30" s="183"/>
      <c r="AE30" s="183"/>
      <c r="AF30" s="183"/>
      <c r="AG30" s="6"/>
      <c r="AH30" s="6"/>
      <c r="AI30" s="6"/>
      <c r="AJ30" s="6"/>
      <c r="AK30" s="6"/>
      <c r="AL30" s="6"/>
      <c r="AM30" s="6"/>
      <c r="AN30" s="6"/>
      <c r="AO30" s="6"/>
      <c r="AP30" s="6"/>
      <c r="AQ30" s="6"/>
      <c r="AR30" s="6"/>
      <c r="AS30" s="6"/>
    </row>
    <row r="31" customFormat="false" ht="16.5" hidden="false" customHeight="false" outlineLevel="0" collapsed="false">
      <c r="B31" s="45" t="s">
        <v>1814</v>
      </c>
      <c r="C31" s="19"/>
      <c r="D31" s="19"/>
      <c r="E31" s="4"/>
      <c r="F31" s="4"/>
      <c r="G31" s="4"/>
      <c r="H31" s="77"/>
      <c r="I31" s="77"/>
      <c r="J31" s="77"/>
      <c r="K31" s="100" t="n">
        <v>224100000000</v>
      </c>
      <c r="L31" s="77"/>
      <c r="M31" s="77"/>
      <c r="N31" s="77"/>
      <c r="O31" s="16"/>
      <c r="P31" s="16"/>
      <c r="Q31" s="16"/>
      <c r="R31" s="16"/>
      <c r="S31" s="16"/>
      <c r="T31" s="16"/>
      <c r="U31" s="16"/>
      <c r="V31" s="77"/>
      <c r="W31" s="77"/>
      <c r="X31" s="77"/>
      <c r="AI31" s="6"/>
      <c r="AJ31" s="6"/>
      <c r="AK31" s="6"/>
      <c r="AL31" s="6"/>
      <c r="AM31" s="6"/>
      <c r="AN31" s="6"/>
      <c r="AO31" s="6"/>
      <c r="AP31" s="6"/>
      <c r="AQ31" s="6"/>
      <c r="AR31" s="6"/>
      <c r="AS31" s="6"/>
    </row>
    <row r="32" customFormat="false" ht="16.5" hidden="false" customHeight="false" outlineLevel="0" collapsed="false">
      <c r="B32" s="45" t="s">
        <v>1815</v>
      </c>
      <c r="C32" s="19"/>
      <c r="D32" s="19"/>
      <c r="E32" s="4"/>
      <c r="F32" s="4"/>
      <c r="G32" s="4"/>
      <c r="H32" s="77"/>
      <c r="I32" s="77"/>
      <c r="J32" s="46" t="n">
        <v>15700000000</v>
      </c>
      <c r="K32" s="100" t="n">
        <v>27800000000</v>
      </c>
      <c r="L32" s="100" t="n">
        <v>43400000000</v>
      </c>
      <c r="M32" s="100" t="n">
        <v>9000000000</v>
      </c>
      <c r="N32" s="100" t="n">
        <v>11800000000</v>
      </c>
      <c r="O32" s="16"/>
      <c r="P32" s="16"/>
      <c r="Q32" s="16"/>
      <c r="R32" s="16"/>
      <c r="S32" s="16"/>
      <c r="T32" s="16"/>
      <c r="U32" s="16"/>
      <c r="V32" s="77"/>
      <c r="W32" s="77"/>
      <c r="X32" s="77"/>
      <c r="AI32" s="6"/>
      <c r="AJ32" s="6"/>
      <c r="AK32" s="6"/>
      <c r="AL32" s="6"/>
      <c r="AM32" s="6"/>
      <c r="AN32" s="6"/>
      <c r="AO32" s="6"/>
      <c r="AP32" s="6"/>
      <c r="AQ32" s="6"/>
      <c r="AR32" s="6"/>
      <c r="AS32" s="6"/>
    </row>
    <row r="33" customFormat="false" ht="16.5" hidden="false" customHeight="false" outlineLevel="0" collapsed="false">
      <c r="B33" s="45" t="s">
        <v>1816</v>
      </c>
      <c r="C33" s="19"/>
      <c r="D33" s="19"/>
      <c r="E33" s="4"/>
      <c r="F33" s="4"/>
      <c r="G33" s="4"/>
      <c r="H33" s="77"/>
      <c r="I33" s="77"/>
      <c r="J33" s="77"/>
      <c r="K33" s="77"/>
      <c r="L33" s="100"/>
      <c r="M33" s="100"/>
      <c r="N33" s="100"/>
      <c r="O33" s="16"/>
      <c r="P33" s="16"/>
      <c r="Q33" s="16"/>
      <c r="R33" s="16"/>
      <c r="S33" s="16"/>
      <c r="T33" s="16"/>
      <c r="U33" s="16"/>
      <c r="V33" s="77"/>
      <c r="W33" s="77"/>
      <c r="X33" s="77"/>
      <c r="AI33" s="6"/>
      <c r="AJ33" s="6"/>
      <c r="AK33" s="6"/>
      <c r="AL33" s="6"/>
      <c r="AM33" s="6"/>
      <c r="AN33" s="6"/>
      <c r="AO33" s="6"/>
      <c r="AP33" s="6"/>
      <c r="AQ33" s="6"/>
      <c r="AR33" s="6"/>
      <c r="AS33" s="6"/>
    </row>
    <row r="34" customFormat="false" ht="16.5" hidden="false" customHeight="false" outlineLevel="0" collapsed="false">
      <c r="A34" s="27" t="s">
        <v>1817</v>
      </c>
      <c r="B34" s="29" t="s">
        <v>1818</v>
      </c>
      <c r="C34" s="49" t="s">
        <v>194</v>
      </c>
      <c r="D34" s="19"/>
      <c r="E34" s="4"/>
      <c r="F34" s="4"/>
      <c r="G34" s="4"/>
      <c r="H34" s="100" t="n">
        <v>94200000000</v>
      </c>
      <c r="I34" s="100" t="n">
        <v>76400000000</v>
      </c>
      <c r="J34" s="100" t="n">
        <v>68100000000</v>
      </c>
      <c r="K34" s="100" t="n">
        <v>73100000000</v>
      </c>
      <c r="L34" s="100" t="n">
        <v>122500000000</v>
      </c>
      <c r="M34" s="100" t="n">
        <v>128500000000</v>
      </c>
      <c r="N34" s="100" t="n">
        <v>144200000000</v>
      </c>
      <c r="O34" s="16" t="n">
        <v>75400000000</v>
      </c>
      <c r="P34" s="16" t="n">
        <v>56500000000</v>
      </c>
      <c r="Q34" s="16" t="n">
        <v>75400000000</v>
      </c>
      <c r="R34" s="16" t="n">
        <v>62200000000</v>
      </c>
      <c r="S34" s="16" t="n">
        <v>109000000000</v>
      </c>
      <c r="T34" s="16" t="n">
        <v>29000000000</v>
      </c>
      <c r="U34" s="16" t="n">
        <v>0</v>
      </c>
      <c r="V34" s="16" t="n">
        <v>0</v>
      </c>
      <c r="W34" s="77" t="n">
        <v>0</v>
      </c>
      <c r="X34" s="77" t="n">
        <v>0</v>
      </c>
      <c r="Y34" s="19"/>
      <c r="Z34" s="19"/>
      <c r="AA34" s="183"/>
      <c r="AB34" s="183"/>
      <c r="AC34" s="183"/>
      <c r="AD34" s="183"/>
      <c r="AE34" s="183"/>
      <c r="AF34" s="183"/>
      <c r="AG34" s="6"/>
      <c r="AH34" s="6"/>
      <c r="AI34" s="6"/>
      <c r="AJ34" s="6"/>
      <c r="AK34" s="6"/>
      <c r="AL34" s="6"/>
      <c r="AM34" s="6"/>
      <c r="AN34" s="6"/>
      <c r="AO34" s="6"/>
      <c r="AP34" s="6"/>
      <c r="AQ34" s="6"/>
      <c r="AR34" s="6"/>
      <c r="AS34" s="6"/>
    </row>
    <row r="35" customFormat="false" ht="16.5" hidden="false" customHeight="false" outlineLevel="0" collapsed="false">
      <c r="A35" s="27" t="s">
        <v>1466</v>
      </c>
      <c r="B35" s="29" t="s">
        <v>1819</v>
      </c>
      <c r="C35" s="49" t="s">
        <v>194</v>
      </c>
      <c r="D35" s="19"/>
      <c r="E35" s="4"/>
      <c r="F35" s="4"/>
      <c r="G35" s="4"/>
      <c r="H35" s="100" t="n">
        <v>181400000000</v>
      </c>
      <c r="I35" s="100" t="n">
        <v>177500000000</v>
      </c>
      <c r="J35" s="100" t="n">
        <v>162100000000</v>
      </c>
      <c r="K35" s="100" t="n">
        <v>166200000000</v>
      </c>
      <c r="L35" s="100" t="n">
        <v>188100000000</v>
      </c>
      <c r="M35" s="100" t="n">
        <v>168500000000</v>
      </c>
      <c r="N35" s="100" t="n">
        <v>194500000000</v>
      </c>
      <c r="O35" s="16" t="n">
        <v>219300000000</v>
      </c>
      <c r="P35" s="16" t="n">
        <v>233000000000</v>
      </c>
      <c r="Q35" s="16" t="n">
        <v>214800000000</v>
      </c>
      <c r="R35" s="16" t="n">
        <v>213600000000</v>
      </c>
      <c r="S35" s="16" t="n">
        <v>298000000000</v>
      </c>
      <c r="T35" s="16" t="n">
        <v>351000000000</v>
      </c>
      <c r="U35" s="16" t="n">
        <v>435000000000</v>
      </c>
      <c r="V35" s="16" t="n">
        <v>473000000000</v>
      </c>
      <c r="W35" s="77" t="n">
        <v>517000000000</v>
      </c>
      <c r="X35" s="77" t="n">
        <v>559000000000</v>
      </c>
      <c r="Y35" s="19"/>
      <c r="Z35" s="19"/>
      <c r="AA35" s="183"/>
      <c r="AB35" s="183"/>
      <c r="AC35" s="183"/>
      <c r="AD35" s="183"/>
      <c r="AE35" s="183"/>
      <c r="AF35" s="183"/>
      <c r="AG35" s="6"/>
      <c r="AH35" s="6"/>
      <c r="AI35" s="6"/>
      <c r="AJ35" s="6"/>
      <c r="AK35" s="6"/>
      <c r="AL35" s="6"/>
      <c r="AM35" s="6"/>
      <c r="AN35" s="6"/>
      <c r="AO35" s="6"/>
      <c r="AP35" s="6"/>
      <c r="AQ35" s="6"/>
      <c r="AR35" s="6"/>
      <c r="AS35" s="6"/>
    </row>
    <row r="36" customFormat="false" ht="16.5" hidden="false" customHeight="false" outlineLevel="0" collapsed="false">
      <c r="A36" s="45" t="s">
        <v>1820</v>
      </c>
      <c r="B36" s="105" t="s">
        <v>1821</v>
      </c>
      <c r="C36" s="19" t="s">
        <v>1406</v>
      </c>
      <c r="D36" s="19"/>
      <c r="E36" s="4"/>
      <c r="F36" s="4"/>
      <c r="G36" s="4"/>
      <c r="H36" s="100" t="n">
        <v>29500000000</v>
      </c>
      <c r="I36" s="100" t="n">
        <v>26000000000</v>
      </c>
      <c r="J36" s="100" t="n">
        <v>29500000000</v>
      </c>
      <c r="K36" s="100" t="n">
        <v>50900000000</v>
      </c>
      <c r="L36" s="100" t="n">
        <v>64500000000</v>
      </c>
      <c r="M36" s="100" t="n">
        <v>42000000000</v>
      </c>
      <c r="N36" s="100" t="n">
        <v>66300000000</v>
      </c>
      <c r="O36" s="16" t="n">
        <v>89600000000</v>
      </c>
      <c r="P36" s="16" t="n">
        <v>79600000000</v>
      </c>
      <c r="Q36" s="16" t="n">
        <v>115600000000</v>
      </c>
      <c r="R36" s="16" t="n">
        <v>119500000000</v>
      </c>
      <c r="S36" s="16" t="n">
        <v>145000000000</v>
      </c>
      <c r="T36" s="16" t="n">
        <v>181000000000</v>
      </c>
      <c r="U36" s="16" t="n">
        <v>241000000000</v>
      </c>
      <c r="V36" s="16" t="n">
        <v>260000000000</v>
      </c>
      <c r="W36" s="77" t="n">
        <v>282000000000</v>
      </c>
      <c r="X36" s="77" t="n">
        <v>304000000000</v>
      </c>
      <c r="Y36" s="19"/>
      <c r="Z36" s="19"/>
      <c r="AA36" s="183"/>
      <c r="AB36" s="183"/>
      <c r="AC36" s="183"/>
      <c r="AD36" s="183"/>
      <c r="AE36" s="183"/>
      <c r="AF36" s="183"/>
      <c r="AG36" s="6"/>
      <c r="AH36" s="6"/>
      <c r="AI36" s="6"/>
      <c r="AJ36" s="6"/>
      <c r="AK36" s="6"/>
      <c r="AL36" s="6"/>
      <c r="AM36" s="6"/>
      <c r="AN36" s="6"/>
      <c r="AO36" s="6"/>
      <c r="AP36" s="6"/>
      <c r="AQ36" s="6"/>
      <c r="AR36" s="6"/>
      <c r="AS36" s="6"/>
    </row>
    <row r="37" customFormat="false" ht="16.5" hidden="false" customHeight="false" outlineLevel="0" collapsed="false">
      <c r="A37" s="45" t="s">
        <v>1822</v>
      </c>
      <c r="B37" s="105" t="s">
        <v>1823</v>
      </c>
      <c r="C37" s="19" t="s">
        <v>1406</v>
      </c>
      <c r="D37" s="19"/>
      <c r="E37" s="4"/>
      <c r="F37" s="4"/>
      <c r="G37" s="4"/>
      <c r="H37" s="100" t="n">
        <v>151900000000</v>
      </c>
      <c r="I37" s="100" t="n">
        <v>151500000000</v>
      </c>
      <c r="J37" s="100" t="n">
        <v>132600000000</v>
      </c>
      <c r="K37" s="100" t="n">
        <v>115300000000</v>
      </c>
      <c r="L37" s="100" t="n">
        <v>123600000000</v>
      </c>
      <c r="M37" s="100" t="n">
        <v>126500000000</v>
      </c>
      <c r="N37" s="100" t="n">
        <v>128200000000</v>
      </c>
      <c r="O37" s="16" t="n">
        <v>129700000000</v>
      </c>
      <c r="P37" s="16" t="n">
        <v>153400000000</v>
      </c>
      <c r="Q37" s="16" t="n">
        <v>99100000000</v>
      </c>
      <c r="R37" s="16" t="n">
        <v>94200000000</v>
      </c>
      <c r="S37" s="16" t="n">
        <v>152000000000</v>
      </c>
      <c r="T37" s="16" t="n">
        <v>170000000000</v>
      </c>
      <c r="U37" s="16" t="n">
        <v>194000000000</v>
      </c>
      <c r="V37" s="16" t="n">
        <v>213000000000</v>
      </c>
      <c r="W37" s="77" t="n">
        <v>235000000000</v>
      </c>
      <c r="X37" s="77" t="n">
        <v>255000000000</v>
      </c>
      <c r="Y37" s="19"/>
      <c r="Z37" s="19"/>
      <c r="AA37" s="183"/>
      <c r="AB37" s="183"/>
      <c r="AC37" s="183"/>
      <c r="AD37" s="183"/>
      <c r="AE37" s="183"/>
      <c r="AF37" s="183"/>
      <c r="AG37" s="6"/>
      <c r="AH37" s="6"/>
      <c r="AI37" s="6"/>
      <c r="AJ37" s="6"/>
      <c r="AK37" s="6"/>
      <c r="AL37" s="6"/>
      <c r="AM37" s="6"/>
      <c r="AN37" s="6"/>
      <c r="AO37" s="6"/>
      <c r="AP37" s="6"/>
      <c r="AQ37" s="6"/>
      <c r="AR37" s="6"/>
      <c r="AS37" s="6"/>
    </row>
    <row r="38" customFormat="false" ht="16.5" hidden="false" customHeight="false" outlineLevel="0" collapsed="false">
      <c r="A38" s="19" t="s">
        <v>227</v>
      </c>
      <c r="B38" s="30" t="s">
        <v>320</v>
      </c>
      <c r="C38" s="49" t="s">
        <v>191</v>
      </c>
      <c r="D38" s="19"/>
      <c r="E38" s="4"/>
      <c r="F38" s="4"/>
      <c r="G38" s="4"/>
      <c r="H38" s="100" t="n">
        <v>228200000000</v>
      </c>
      <c r="I38" s="100" t="n">
        <v>235300000000</v>
      </c>
      <c r="J38" s="100" t="n">
        <v>279400000000</v>
      </c>
      <c r="K38" s="100" t="n">
        <v>249300000000</v>
      </c>
      <c r="L38" s="154" t="n">
        <f aca="false">L39+L40</f>
        <v>308000000000</v>
      </c>
      <c r="M38" s="100" t="n">
        <v>334300000000</v>
      </c>
      <c r="N38" s="100" t="n">
        <v>348600000000</v>
      </c>
      <c r="O38" s="16" t="n">
        <v>285700000000</v>
      </c>
      <c r="P38" s="16" t="n">
        <v>615800000000</v>
      </c>
      <c r="Q38" s="16" t="n">
        <v>934200000000</v>
      </c>
      <c r="R38" s="16" t="n">
        <v>994200000000</v>
      </c>
      <c r="S38" s="16" t="n">
        <v>1247000000000</v>
      </c>
      <c r="T38" s="16" t="n">
        <v>1518000000000</v>
      </c>
      <c r="U38" s="16" t="n">
        <v>1736000000000</v>
      </c>
      <c r="V38" s="16" t="n">
        <v>1977000000000</v>
      </c>
      <c r="W38" s="77" t="n">
        <v>2230000000000</v>
      </c>
      <c r="X38" s="77" t="n">
        <v>2535000000000</v>
      </c>
      <c r="Y38" s="19"/>
      <c r="Z38" s="19"/>
      <c r="AA38" s="184"/>
      <c r="AB38" s="184"/>
      <c r="AC38" s="184"/>
      <c r="AD38" s="184"/>
      <c r="AE38" s="184"/>
      <c r="AF38" s="184"/>
      <c r="AG38" s="6"/>
      <c r="AH38" s="6"/>
      <c r="AI38" s="6"/>
      <c r="AJ38" s="6"/>
      <c r="AK38" s="6"/>
      <c r="AL38" s="6"/>
      <c r="AM38" s="6"/>
      <c r="AN38" s="6"/>
      <c r="AO38" s="6"/>
      <c r="AP38" s="6"/>
      <c r="AQ38" s="6"/>
      <c r="AR38" s="6"/>
      <c r="AS38" s="6"/>
    </row>
    <row r="39" customFormat="false" ht="16.5" hidden="false" customHeight="false" outlineLevel="0" collapsed="false">
      <c r="A39" s="27" t="s">
        <v>229</v>
      </c>
      <c r="B39" s="29" t="s">
        <v>1138</v>
      </c>
      <c r="C39" s="49" t="s">
        <v>231</v>
      </c>
      <c r="D39" s="19"/>
      <c r="E39" s="4"/>
      <c r="F39" s="4"/>
      <c r="G39" s="4"/>
      <c r="H39" s="100" t="n">
        <v>121800000000</v>
      </c>
      <c r="I39" s="100" t="n">
        <v>133700000000</v>
      </c>
      <c r="J39" s="100" t="n">
        <v>211300000000</v>
      </c>
      <c r="K39" s="100" t="n">
        <v>183200000000</v>
      </c>
      <c r="L39" s="100" t="n">
        <v>230300000000</v>
      </c>
      <c r="M39" s="100" t="n">
        <v>231500000000</v>
      </c>
      <c r="N39" s="100" t="n">
        <v>259200000000</v>
      </c>
      <c r="O39" s="16" t="n">
        <v>237200000000</v>
      </c>
      <c r="P39" s="16" t="n">
        <v>510300000000</v>
      </c>
      <c r="Q39" s="16" t="n">
        <v>618000000000</v>
      </c>
      <c r="R39" s="16" t="n">
        <v>608000000000</v>
      </c>
      <c r="S39" s="16" t="n">
        <v>791000000000</v>
      </c>
      <c r="T39" s="16" t="n">
        <v>907000000000</v>
      </c>
      <c r="U39" s="16" t="n">
        <v>1083000000000</v>
      </c>
      <c r="V39" s="16" t="n">
        <v>1238000000000</v>
      </c>
      <c r="W39" s="77" t="n">
        <v>1455000000000</v>
      </c>
      <c r="X39" s="77" t="n">
        <v>1630000000000</v>
      </c>
      <c r="Y39" s="19"/>
      <c r="Z39" s="19"/>
      <c r="AA39" s="183"/>
      <c r="AB39" s="183"/>
      <c r="AC39" s="184"/>
      <c r="AD39" s="184"/>
      <c r="AE39" s="184"/>
      <c r="AF39" s="184"/>
      <c r="AG39" s="6"/>
      <c r="AH39" s="6"/>
      <c r="AI39" s="6"/>
      <c r="AJ39" s="6"/>
      <c r="AK39" s="6"/>
      <c r="AL39" s="6"/>
      <c r="AM39" s="6"/>
      <c r="AN39" s="6"/>
      <c r="AO39" s="6"/>
      <c r="AP39" s="6"/>
      <c r="AQ39" s="6"/>
      <c r="AR39" s="6"/>
      <c r="AS39" s="6"/>
    </row>
    <row r="40" customFormat="false" ht="16.5" hidden="false" customHeight="false" outlineLevel="0" collapsed="false">
      <c r="A40" s="29" t="s">
        <v>232</v>
      </c>
      <c r="B40" s="29" t="s">
        <v>642</v>
      </c>
      <c r="C40" s="49" t="s">
        <v>231</v>
      </c>
      <c r="D40" s="19"/>
      <c r="E40" s="4"/>
      <c r="F40" s="4"/>
      <c r="G40" s="4"/>
      <c r="H40" s="100" t="n">
        <v>106400000000</v>
      </c>
      <c r="I40" s="100" t="n">
        <v>101600000000</v>
      </c>
      <c r="J40" s="100" t="n">
        <v>68100000000</v>
      </c>
      <c r="K40" s="100" t="n">
        <v>66100000000</v>
      </c>
      <c r="L40" s="100" t="n">
        <v>77700000000</v>
      </c>
      <c r="M40" s="100" t="n">
        <v>102800000000</v>
      </c>
      <c r="N40" s="100" t="n">
        <v>89400000000</v>
      </c>
      <c r="O40" s="16" t="n">
        <v>48500000000</v>
      </c>
      <c r="P40" s="16" t="n">
        <v>105500000000</v>
      </c>
      <c r="Q40" s="16" t="n">
        <v>316200000000</v>
      </c>
      <c r="R40" s="16" t="n">
        <v>386100000000</v>
      </c>
      <c r="S40" s="16" t="n">
        <v>456000000000</v>
      </c>
      <c r="T40" s="16" t="n">
        <v>610000000000</v>
      </c>
      <c r="U40" s="16" t="n">
        <v>653000000000</v>
      </c>
      <c r="V40" s="16" t="n">
        <v>739000000000</v>
      </c>
      <c r="W40" s="77" t="n">
        <v>775000000000</v>
      </c>
      <c r="X40" s="77" t="n">
        <v>905000000000</v>
      </c>
      <c r="Y40" s="30"/>
      <c r="Z40" s="19"/>
      <c r="AA40" s="183"/>
      <c r="AB40" s="183"/>
      <c r="AC40" s="183"/>
      <c r="AD40" s="183"/>
      <c r="AE40" s="183"/>
      <c r="AF40" s="183"/>
      <c r="AG40" s="6"/>
      <c r="AH40" s="6"/>
      <c r="AI40" s="6"/>
      <c r="AJ40" s="6"/>
      <c r="AK40" s="6"/>
      <c r="AL40" s="6"/>
      <c r="AM40" s="6"/>
      <c r="AN40" s="6"/>
      <c r="AO40" s="6"/>
      <c r="AP40" s="6"/>
      <c r="AQ40" s="6"/>
      <c r="AR40" s="6"/>
      <c r="AS40" s="6"/>
    </row>
    <row r="41" customFormat="false" ht="16.5" hidden="false" customHeight="false" outlineLevel="0" collapsed="false">
      <c r="A41" s="30" t="s">
        <v>553</v>
      </c>
      <c r="B41" s="30" t="s">
        <v>553</v>
      </c>
      <c r="C41" s="49" t="s">
        <v>191</v>
      </c>
      <c r="D41" s="19"/>
      <c r="E41" s="4"/>
      <c r="F41" s="4"/>
      <c r="G41" s="4"/>
      <c r="H41" s="100" t="n">
        <v>10600000000</v>
      </c>
      <c r="I41" s="100" t="n">
        <v>20300000000</v>
      </c>
      <c r="J41" s="100" t="n">
        <v>22100000000</v>
      </c>
      <c r="K41" s="100" t="n">
        <v>28800000000</v>
      </c>
      <c r="L41" s="100" t="n">
        <v>17700000000</v>
      </c>
      <c r="M41" s="100" t="n">
        <v>12400000000</v>
      </c>
      <c r="N41" s="100" t="n">
        <v>33400000000</v>
      </c>
      <c r="O41" s="16"/>
      <c r="P41" s="16"/>
      <c r="Q41" s="16"/>
      <c r="R41" s="16"/>
      <c r="S41" s="16"/>
      <c r="T41" s="16"/>
      <c r="U41" s="16"/>
      <c r="V41" s="77"/>
      <c r="W41" s="77"/>
      <c r="X41" s="77"/>
      <c r="AH41" s="6"/>
      <c r="AI41" s="6"/>
      <c r="AJ41" s="6"/>
      <c r="AK41" s="6"/>
      <c r="AL41" s="6"/>
      <c r="AM41" s="6"/>
      <c r="AN41" s="6"/>
      <c r="AO41" s="6"/>
      <c r="AP41" s="6"/>
      <c r="AQ41" s="6"/>
      <c r="AR41" s="6"/>
      <c r="AS41" s="6"/>
    </row>
    <row r="42" customFormat="false" ht="16.5" hidden="false" customHeight="false" outlineLevel="0" collapsed="false">
      <c r="B42" s="30" t="s">
        <v>1824</v>
      </c>
      <c r="C42" s="19"/>
      <c r="D42" s="19"/>
      <c r="E42" s="4"/>
      <c r="F42" s="4"/>
      <c r="G42" s="4"/>
      <c r="H42" s="100" t="n">
        <v>75800000000</v>
      </c>
      <c r="I42" s="100" t="n">
        <v>36500000000</v>
      </c>
      <c r="J42" s="100" t="n">
        <v>28100000000</v>
      </c>
      <c r="K42" s="100" t="n">
        <v>56400000000</v>
      </c>
      <c r="L42" s="100" t="n">
        <v>33100000000</v>
      </c>
      <c r="M42" s="100" t="n">
        <v>46100000000</v>
      </c>
      <c r="N42" s="100" t="n">
        <v>-25900000000</v>
      </c>
      <c r="O42" s="16" t="n">
        <v>-248000000000</v>
      </c>
      <c r="P42" s="16" t="n">
        <v>-170400000000</v>
      </c>
      <c r="Q42" s="16" t="n">
        <v>-11600000000</v>
      </c>
      <c r="R42" s="16" t="n">
        <v>-80400000000</v>
      </c>
      <c r="S42" s="16" t="n">
        <v>-68000000000</v>
      </c>
      <c r="T42" s="16" t="n">
        <v>-203000000000</v>
      </c>
      <c r="U42" s="16" t="n">
        <v>-138000000000</v>
      </c>
      <c r="V42" s="16" t="n">
        <v>-84000000000</v>
      </c>
      <c r="W42" s="77" t="n">
        <v>-89000000000</v>
      </c>
      <c r="X42" s="77" t="n">
        <v>3000000000</v>
      </c>
      <c r="Y42" s="19"/>
      <c r="Z42" s="19"/>
      <c r="AA42" s="183"/>
      <c r="AB42" s="183"/>
      <c r="AC42" s="183"/>
      <c r="AD42" s="183"/>
      <c r="AE42" s="183"/>
      <c r="AF42" s="183"/>
      <c r="AG42" s="6"/>
      <c r="AH42" s="6"/>
      <c r="AI42" s="6"/>
      <c r="AJ42" s="6"/>
      <c r="AK42" s="6"/>
      <c r="AL42" s="6"/>
      <c r="AM42" s="6"/>
      <c r="AN42" s="6"/>
      <c r="AO42" s="6"/>
      <c r="AP42" s="6"/>
      <c r="AQ42" s="6"/>
      <c r="AR42" s="6"/>
      <c r="AS42" s="6"/>
    </row>
    <row r="43" customFormat="false" ht="16.5" hidden="false" customHeight="false" outlineLevel="0" collapsed="false">
      <c r="B43" s="30" t="s">
        <v>1825</v>
      </c>
      <c r="C43" s="19"/>
      <c r="D43" s="19"/>
      <c r="E43" s="4"/>
      <c r="F43" s="4"/>
      <c r="G43" s="4"/>
      <c r="H43" s="100" t="n">
        <v>-136100000000</v>
      </c>
      <c r="I43" s="100" t="n">
        <v>-148000000000</v>
      </c>
      <c r="J43" s="100" t="n">
        <v>-162300000000</v>
      </c>
      <c r="K43" s="100" t="n">
        <v>-73800000000</v>
      </c>
      <c r="L43" s="100" t="n">
        <v>-61000000000</v>
      </c>
      <c r="M43" s="100" t="n">
        <v>-171100000000</v>
      </c>
      <c r="N43" s="100" t="n">
        <v>-261200000000</v>
      </c>
      <c r="O43" s="16" t="n">
        <v>-482900000000</v>
      </c>
      <c r="P43" s="16" t="n">
        <v>-432700000000</v>
      </c>
      <c r="Q43" s="16" t="n">
        <v>-346100000000</v>
      </c>
      <c r="R43" s="16" t="n">
        <v>-376100000000</v>
      </c>
      <c r="S43" s="16" t="n">
        <v>-553000000000</v>
      </c>
      <c r="T43" s="16" t="n">
        <v>-826000000000</v>
      </c>
      <c r="U43" s="16" t="n">
        <v>-872000000000</v>
      </c>
      <c r="V43" s="16" t="n">
        <v>-939000000000</v>
      </c>
      <c r="W43" s="77" t="n">
        <v>-1004000000000</v>
      </c>
      <c r="X43" s="77" t="n">
        <v>-1064000000000</v>
      </c>
      <c r="Y43" s="19"/>
      <c r="Z43" s="19"/>
      <c r="AA43" s="183"/>
      <c r="AB43" s="183"/>
      <c r="AC43" s="183"/>
      <c r="AD43" s="183"/>
      <c r="AE43" s="184"/>
      <c r="AF43" s="184"/>
      <c r="AG43" s="6"/>
      <c r="AH43" s="6"/>
      <c r="AI43" s="6"/>
      <c r="AJ43" s="6"/>
      <c r="AK43" s="6"/>
      <c r="AL43" s="6"/>
      <c r="AM43" s="6"/>
      <c r="AN43" s="6"/>
      <c r="AO43" s="6"/>
      <c r="AP43" s="6"/>
      <c r="AQ43" s="6"/>
      <c r="AR43" s="6"/>
      <c r="AS43" s="6"/>
    </row>
    <row r="44" customFormat="false" ht="16.5" hidden="false" customHeight="false" outlineLevel="0" collapsed="false">
      <c r="B44" s="30" t="s">
        <v>1826</v>
      </c>
      <c r="C44" s="19"/>
      <c r="D44" s="19"/>
      <c r="E44" s="4"/>
      <c r="F44" s="4"/>
      <c r="G44" s="4"/>
      <c r="H44" s="100" t="n">
        <v>-212000000000</v>
      </c>
      <c r="I44" s="100" t="n">
        <v>-242600000000</v>
      </c>
      <c r="J44" s="100" t="n">
        <v>-217700000000</v>
      </c>
      <c r="K44" s="100" t="n">
        <v>-127400000000</v>
      </c>
      <c r="L44" s="100" t="n">
        <v>-240400000000</v>
      </c>
      <c r="M44" s="100" t="n">
        <v>-234200000000</v>
      </c>
      <c r="N44" s="100" t="n">
        <v>-321600000000</v>
      </c>
      <c r="O44" s="16" t="n">
        <v>-515700000000</v>
      </c>
      <c r="P44" s="16" t="n">
        <v>-513900000000</v>
      </c>
      <c r="Q44" s="16" t="n">
        <v>-547500000000</v>
      </c>
      <c r="R44" s="16" t="n">
        <v>-680100000000</v>
      </c>
      <c r="S44" s="16" t="n">
        <v>-835000000000</v>
      </c>
      <c r="T44" s="16" t="n">
        <v>-1164000000000</v>
      </c>
      <c r="U44" s="16" t="n">
        <v>-1225000000000</v>
      </c>
      <c r="V44" s="16" t="n">
        <v>-1296000000000</v>
      </c>
      <c r="W44" s="77" t="n">
        <v>-1380000000000</v>
      </c>
      <c r="X44" s="77" t="n">
        <v>-1461000000000</v>
      </c>
      <c r="Y44" s="19"/>
      <c r="Z44" s="19"/>
      <c r="AA44" s="183"/>
      <c r="AB44" s="184"/>
      <c r="AC44" s="184"/>
      <c r="AD44" s="184"/>
      <c r="AE44" s="184"/>
      <c r="AF44" s="184"/>
      <c r="AG44" s="6"/>
      <c r="AH44" s="6"/>
      <c r="AI44" s="6"/>
      <c r="AJ44" s="6"/>
      <c r="AK44" s="6"/>
      <c r="AL44" s="6"/>
      <c r="AM44" s="6"/>
      <c r="AN44" s="6"/>
      <c r="AO44" s="6"/>
      <c r="AP44" s="6"/>
      <c r="AQ44" s="6"/>
      <c r="AR44" s="6"/>
      <c r="AS44" s="6"/>
    </row>
    <row r="45" customFormat="false" ht="16.5" hidden="false" customHeight="false" outlineLevel="0" collapsed="false">
      <c r="B45" s="30" t="s">
        <v>1827</v>
      </c>
      <c r="C45" s="19"/>
      <c r="D45" s="19"/>
      <c r="E45" s="4"/>
      <c r="F45" s="4"/>
      <c r="G45" s="4"/>
      <c r="H45" s="100" t="n">
        <v>51900000000</v>
      </c>
      <c r="I45" s="100" t="n">
        <v>-35400000000</v>
      </c>
      <c r="J45" s="100" t="n">
        <v>3200000000</v>
      </c>
      <c r="K45" s="100" t="n">
        <v>-164300000000</v>
      </c>
      <c r="L45" s="100" t="n">
        <v>104800000000</v>
      </c>
      <c r="M45" s="100" t="n">
        <v>-70300000000</v>
      </c>
      <c r="N45" s="100" t="n">
        <v>-35100000000</v>
      </c>
      <c r="O45" s="16" t="n">
        <v>-25700000000</v>
      </c>
      <c r="P45" s="16" t="n">
        <v>190700000000</v>
      </c>
      <c r="Q45" s="16" t="n">
        <v>39700000000</v>
      </c>
      <c r="R45" s="16" t="n">
        <v>-162400000000</v>
      </c>
      <c r="S45" s="16" t="n">
        <v>2000000000</v>
      </c>
      <c r="T45" s="16" t="n">
        <v>-25000000000</v>
      </c>
      <c r="U45" s="16" t="n">
        <v>-25000000000</v>
      </c>
      <c r="V45" s="16" t="n">
        <v>-25000000000</v>
      </c>
      <c r="W45" s="77" t="n">
        <v>-25000000000</v>
      </c>
      <c r="X45" s="77" t="n">
        <v>-25000000000</v>
      </c>
      <c r="Y45" s="19"/>
      <c r="Z45" s="19"/>
      <c r="AA45" s="183"/>
      <c r="AB45" s="183"/>
      <c r="AC45" s="183"/>
      <c r="AD45" s="183"/>
      <c r="AE45" s="183"/>
      <c r="AF45" s="183"/>
      <c r="AG45" s="6"/>
      <c r="AH45" s="6"/>
      <c r="AI45" s="6"/>
      <c r="AJ45" s="6"/>
      <c r="AK45" s="6"/>
      <c r="AL45" s="6"/>
      <c r="AM45" s="6"/>
      <c r="AN45" s="6"/>
      <c r="AO45" s="6"/>
      <c r="AP45" s="6"/>
      <c r="AQ45" s="6"/>
      <c r="AR45" s="6"/>
      <c r="AS45" s="6"/>
    </row>
    <row r="46" customFormat="false" ht="16.5" hidden="false" customHeight="false" outlineLevel="0" collapsed="false">
      <c r="B46" s="107" t="s">
        <v>1828</v>
      </c>
      <c r="C46" s="19"/>
      <c r="D46" s="19"/>
      <c r="E46" s="4"/>
      <c r="F46" s="4"/>
      <c r="G46" s="4"/>
      <c r="H46" s="100" t="n">
        <v>147600000000</v>
      </c>
      <c r="I46" s="100" t="n">
        <v>161000000000</v>
      </c>
      <c r="J46" s="100" t="n">
        <v>129000000000</v>
      </c>
      <c r="K46" s="100" t="n">
        <v>92400000000</v>
      </c>
      <c r="L46" s="100" t="n">
        <v>30100000000</v>
      </c>
      <c r="M46" s="100" t="n">
        <v>-821600000000</v>
      </c>
      <c r="N46" s="100" t="n">
        <v>-252700000000</v>
      </c>
      <c r="O46" s="16"/>
      <c r="P46" s="16"/>
      <c r="Q46" s="16"/>
      <c r="R46" s="16"/>
      <c r="S46" s="16"/>
      <c r="T46" s="16"/>
      <c r="U46" s="16"/>
      <c r="V46" s="77"/>
      <c r="W46" s="77"/>
      <c r="X46" s="77"/>
      <c r="AG46" s="6"/>
      <c r="AH46" s="6"/>
      <c r="AI46" s="6"/>
      <c r="AJ46" s="6"/>
      <c r="AK46" s="6"/>
      <c r="AL46" s="6"/>
      <c r="AM46" s="6"/>
      <c r="AN46" s="6"/>
      <c r="AO46" s="6"/>
      <c r="AP46" s="6"/>
      <c r="AQ46" s="6"/>
      <c r="AR46" s="6"/>
      <c r="AS46" s="6"/>
    </row>
    <row r="47" customFormat="false" ht="16.5" hidden="false" customHeight="false" outlineLevel="0" collapsed="false">
      <c r="B47" s="107" t="s">
        <v>1829</v>
      </c>
      <c r="C47" s="19"/>
      <c r="D47" s="19"/>
      <c r="E47" s="4"/>
      <c r="F47" s="4"/>
      <c r="G47" s="4"/>
      <c r="H47" s="100" t="n">
        <v>-1000000000</v>
      </c>
      <c r="I47" s="100" t="n">
        <v>0</v>
      </c>
      <c r="J47" s="100" t="n">
        <v>0</v>
      </c>
      <c r="K47" s="100" t="n">
        <v>-8300000000</v>
      </c>
      <c r="L47" s="100" t="n">
        <v>-55200000000</v>
      </c>
      <c r="M47" s="100" t="n">
        <v>-864600000000</v>
      </c>
      <c r="N47" s="100" t="n">
        <v>-271600000000</v>
      </c>
      <c r="O47" s="16"/>
      <c r="P47" s="16"/>
      <c r="Q47" s="16"/>
      <c r="R47" s="16"/>
      <c r="S47" s="16"/>
      <c r="T47" s="16"/>
      <c r="U47" s="16"/>
      <c r="V47" s="77"/>
      <c r="W47" s="77"/>
      <c r="X47" s="77"/>
      <c r="AG47" s="6"/>
      <c r="AH47" s="6"/>
      <c r="AI47" s="6"/>
      <c r="AJ47" s="6"/>
      <c r="AK47" s="6"/>
      <c r="AL47" s="6"/>
      <c r="AM47" s="6"/>
      <c r="AN47" s="6"/>
      <c r="AO47" s="6"/>
      <c r="AP47" s="6"/>
      <c r="AQ47" s="6"/>
      <c r="AR47" s="6"/>
      <c r="AS47" s="6"/>
    </row>
    <row r="48" customFormat="false" ht="16.5" hidden="false" customHeight="false" outlineLevel="0" collapsed="false">
      <c r="B48" s="107" t="s">
        <v>1830</v>
      </c>
      <c r="C48" s="19"/>
      <c r="D48" s="19"/>
      <c r="E48" s="4"/>
      <c r="F48" s="4"/>
      <c r="G48" s="4"/>
      <c r="H48" s="100" t="n">
        <v>148600000000</v>
      </c>
      <c r="I48" s="100" t="n">
        <v>161000000000</v>
      </c>
      <c r="J48" s="100" t="n">
        <v>129000000000</v>
      </c>
      <c r="K48" s="100" t="n">
        <v>100700000000</v>
      </c>
      <c r="L48" s="100" t="n">
        <v>85200000000</v>
      </c>
      <c r="M48" s="100" t="n">
        <v>43100000000</v>
      </c>
      <c r="N48" s="100" t="n">
        <v>19000000000</v>
      </c>
      <c r="O48" s="16"/>
      <c r="P48" s="16"/>
      <c r="Q48" s="16"/>
      <c r="R48" s="16"/>
      <c r="S48" s="16"/>
      <c r="T48" s="16"/>
      <c r="U48" s="16"/>
      <c r="V48" s="77"/>
      <c r="W48" s="77"/>
      <c r="X48" s="77"/>
      <c r="AG48" s="6"/>
      <c r="AH48" s="6"/>
      <c r="AI48" s="6"/>
      <c r="AJ48" s="6"/>
      <c r="AK48" s="6"/>
      <c r="AL48" s="6"/>
      <c r="AM48" s="6"/>
      <c r="AN48" s="6"/>
      <c r="AO48" s="6"/>
      <c r="AP48" s="6"/>
      <c r="AQ48" s="6"/>
      <c r="AR48" s="6"/>
      <c r="AS48" s="6"/>
    </row>
    <row r="49" customFormat="false" ht="16.5" hidden="false" customHeight="false" outlineLevel="0" collapsed="false">
      <c r="B49" s="30" t="s">
        <v>1831</v>
      </c>
      <c r="C49" s="19"/>
      <c r="D49" s="19"/>
      <c r="E49" s="4"/>
      <c r="F49" s="4"/>
      <c r="G49" s="4"/>
      <c r="H49" s="100" t="n">
        <v>63400000000</v>
      </c>
      <c r="I49" s="100" t="n">
        <v>-22400000000</v>
      </c>
      <c r="J49" s="100" t="n">
        <v>-30100000000</v>
      </c>
      <c r="K49" s="100" t="n">
        <v>-145700000000</v>
      </c>
      <c r="L49" s="100" t="n">
        <v>73900000000</v>
      </c>
      <c r="M49" s="100" t="n">
        <v>-1063000000000</v>
      </c>
      <c r="N49" s="100" t="n">
        <v>-548900000000</v>
      </c>
      <c r="O49" s="16" t="n">
        <v>-508600000000</v>
      </c>
      <c r="P49" s="16" t="n">
        <v>-242000000000</v>
      </c>
      <c r="Q49" s="16" t="n">
        <v>-306300000000</v>
      </c>
      <c r="R49" s="16" t="n">
        <v>-538500000000</v>
      </c>
      <c r="S49" s="16" t="n">
        <v>-551000000000</v>
      </c>
      <c r="T49" s="16" t="n">
        <v>-851000000000</v>
      </c>
      <c r="U49" s="16" t="n">
        <v>-897000000000</v>
      </c>
      <c r="V49" s="16" t="n">
        <v>-964000000000</v>
      </c>
      <c r="W49" s="77" t="n">
        <v>-1029000000000</v>
      </c>
      <c r="X49" s="77" t="n">
        <v>-1089000000000</v>
      </c>
      <c r="Y49" s="19"/>
      <c r="Z49" s="19"/>
      <c r="AA49" s="183"/>
      <c r="AB49" s="183"/>
      <c r="AC49" s="183"/>
      <c r="AD49" s="183"/>
      <c r="AE49" s="184"/>
      <c r="AF49" s="184"/>
      <c r="AG49" s="6"/>
      <c r="AH49" s="6"/>
      <c r="AI49" s="6"/>
      <c r="AJ49" s="6"/>
      <c r="AK49" s="6"/>
      <c r="AL49" s="6"/>
      <c r="AM49" s="6"/>
      <c r="AN49" s="6"/>
      <c r="AO49" s="6"/>
      <c r="AP49" s="6"/>
      <c r="AQ49" s="6"/>
      <c r="AR49" s="6"/>
      <c r="AS49" s="6"/>
    </row>
    <row r="50" s="13" customFormat="true" ht="16.5" hidden="false" customHeight="false" outlineLevel="0" collapsed="false">
      <c r="A50" s="98" t="s">
        <v>110</v>
      </c>
      <c r="B50" s="98" t="s">
        <v>110</v>
      </c>
      <c r="C50" s="32" t="s">
        <v>34</v>
      </c>
      <c r="D50" s="32"/>
      <c r="H50" s="110" t="n">
        <v>-63400000000</v>
      </c>
      <c r="I50" s="110" t="n">
        <v>22400000000</v>
      </c>
      <c r="J50" s="109" t="n">
        <v>30100000000</v>
      </c>
      <c r="K50" s="109" t="n">
        <v>145700000000</v>
      </c>
      <c r="L50" s="109" t="n">
        <v>-73900000000</v>
      </c>
      <c r="M50" s="109" t="n">
        <v>1043000000000</v>
      </c>
      <c r="N50" s="110" t="n">
        <v>548900000000</v>
      </c>
      <c r="O50" s="102" t="n">
        <v>482100000000</v>
      </c>
      <c r="P50" s="102" t="n">
        <f aca="false">P51+P58+P80+P82</f>
        <v>403800000000</v>
      </c>
      <c r="Q50" s="102" t="n">
        <v>306300000000</v>
      </c>
      <c r="R50" s="102" t="n">
        <v>538500000000</v>
      </c>
      <c r="S50" s="102" t="n">
        <v>551000000000</v>
      </c>
      <c r="T50" s="102" t="n">
        <v>851000000000</v>
      </c>
      <c r="U50" s="102" t="n">
        <v>897000000000</v>
      </c>
      <c r="V50" s="102" t="n">
        <v>964000000000</v>
      </c>
      <c r="W50" s="259" t="n">
        <v>1029000000000</v>
      </c>
      <c r="X50" s="259" t="n">
        <v>1089000000000</v>
      </c>
      <c r="Y50" s="30"/>
      <c r="Z50" s="19"/>
      <c r="AA50" s="183"/>
      <c r="AB50" s="183"/>
      <c r="AC50" s="183"/>
      <c r="AD50" s="183"/>
      <c r="AE50" s="184"/>
      <c r="AF50" s="184"/>
      <c r="AG50" s="6"/>
      <c r="AH50" s="6"/>
      <c r="AI50" s="6"/>
      <c r="AJ50" s="6"/>
      <c r="AK50" s="6"/>
      <c r="AL50" s="6"/>
      <c r="AM50" s="6"/>
      <c r="AN50" s="6"/>
      <c r="AO50" s="6"/>
      <c r="AP50" s="6"/>
      <c r="AQ50" s="6"/>
      <c r="AR50" s="6"/>
      <c r="AS50" s="6"/>
    </row>
    <row r="51" customFormat="false" ht="16.5" hidden="false" customHeight="false" outlineLevel="0" collapsed="false">
      <c r="A51" s="0" t="s">
        <v>115</v>
      </c>
      <c r="B51" s="30" t="s">
        <v>1171</v>
      </c>
      <c r="C51" s="49" t="s">
        <v>242</v>
      </c>
      <c r="D51" s="19"/>
      <c r="E51" s="4"/>
      <c r="F51" s="4"/>
      <c r="G51" s="4"/>
      <c r="H51" s="100" t="n">
        <v>-122200000000</v>
      </c>
      <c r="I51" s="100" t="n">
        <v>38600000000</v>
      </c>
      <c r="J51" s="100" t="n">
        <v>27100000000</v>
      </c>
      <c r="K51" s="100" t="n">
        <v>102600000000</v>
      </c>
      <c r="L51" s="100" t="n">
        <v>107300000000</v>
      </c>
      <c r="M51" s="100" t="n">
        <v>111100000000</v>
      </c>
      <c r="N51" s="100" t="n">
        <v>-57800000000</v>
      </c>
      <c r="O51" s="16" t="n">
        <v>-4600000000</v>
      </c>
      <c r="P51" s="16" t="n">
        <v>158100000000</v>
      </c>
      <c r="Q51" s="16" t="n">
        <v>24300000000</v>
      </c>
      <c r="R51" s="16" t="n">
        <v>10800000000</v>
      </c>
      <c r="S51" s="16" t="n">
        <v>-242000000000</v>
      </c>
      <c r="T51" s="16" t="n">
        <v>-26000000000</v>
      </c>
      <c r="U51" s="16" t="n">
        <v>230000000000</v>
      </c>
      <c r="V51" s="16" t="n">
        <v>237000000000</v>
      </c>
      <c r="W51" s="77" t="n">
        <v>283000000000</v>
      </c>
      <c r="X51" s="77" t="n">
        <v>298000000000</v>
      </c>
      <c r="Y51" s="19"/>
      <c r="Z51" s="19"/>
      <c r="AA51" s="183"/>
      <c r="AB51" s="183"/>
      <c r="AC51" s="183"/>
      <c r="AD51" s="183"/>
      <c r="AE51" s="183"/>
      <c r="AF51" s="183"/>
      <c r="AG51" s="6"/>
      <c r="AH51" s="6"/>
      <c r="AI51" s="6"/>
      <c r="AJ51" s="6"/>
      <c r="AK51" s="6"/>
      <c r="AL51" s="6"/>
      <c r="AM51" s="6"/>
      <c r="AN51" s="6"/>
      <c r="AO51" s="6"/>
      <c r="AP51" s="6"/>
      <c r="AQ51" s="6"/>
      <c r="AR51" s="6"/>
      <c r="AS51" s="6"/>
    </row>
    <row r="52" customFormat="false" ht="16.5" hidden="false" customHeight="false" outlineLevel="0" collapsed="false">
      <c r="A52" s="27" t="s">
        <v>117</v>
      </c>
      <c r="B52" s="29" t="s">
        <v>1832</v>
      </c>
      <c r="C52" s="19" t="s">
        <v>119</v>
      </c>
      <c r="D52" s="19"/>
      <c r="E52" s="4"/>
      <c r="F52" s="4"/>
      <c r="G52" s="4"/>
      <c r="H52" s="100" t="n">
        <v>-61100000000</v>
      </c>
      <c r="I52" s="100" t="n">
        <v>33500000000</v>
      </c>
      <c r="J52" s="100" t="n">
        <v>-32700000000</v>
      </c>
      <c r="K52" s="100" t="n">
        <v>85900000000</v>
      </c>
      <c r="L52" s="100" t="n">
        <v>-25000000000</v>
      </c>
      <c r="M52" s="100" t="n">
        <v>212000000000</v>
      </c>
      <c r="N52" s="100" t="n">
        <v>118200000000</v>
      </c>
      <c r="O52" s="16" t="n">
        <v>-1900000000</v>
      </c>
      <c r="P52" s="16" t="n">
        <v>192000000000</v>
      </c>
      <c r="Q52" s="16" t="n">
        <v>134200000000</v>
      </c>
      <c r="R52" s="16" t="n">
        <v>131900000000</v>
      </c>
      <c r="S52" s="16" t="n">
        <v>-151000000000</v>
      </c>
      <c r="T52" s="16" t="n">
        <v>30000000000</v>
      </c>
      <c r="U52" s="16" t="n">
        <v>69000000000</v>
      </c>
      <c r="V52" s="16" t="n">
        <v>64000000000</v>
      </c>
      <c r="W52" s="77" t="n">
        <v>85000000000</v>
      </c>
      <c r="X52" s="77" t="n">
        <v>90000000000</v>
      </c>
      <c r="Y52" s="19"/>
      <c r="Z52" s="19"/>
      <c r="AA52" s="183"/>
      <c r="AB52" s="183"/>
      <c r="AC52" s="183"/>
      <c r="AD52" s="183"/>
      <c r="AE52" s="183"/>
      <c r="AF52" s="183"/>
      <c r="AG52" s="6"/>
      <c r="AH52" s="6"/>
      <c r="AI52" s="6"/>
      <c r="AJ52" s="6"/>
      <c r="AK52" s="6"/>
      <c r="AL52" s="6"/>
      <c r="AM52" s="6"/>
      <c r="AN52" s="6"/>
      <c r="AO52" s="6"/>
      <c r="AP52" s="6"/>
      <c r="AQ52" s="6"/>
      <c r="AR52" s="6"/>
      <c r="AS52" s="6"/>
    </row>
    <row r="53" customFormat="false" ht="16.5" hidden="false" customHeight="false" outlineLevel="0" collapsed="false">
      <c r="B53" s="106" t="s">
        <v>1833</v>
      </c>
      <c r="C53" s="19"/>
      <c r="D53" s="19"/>
      <c r="E53" s="4"/>
      <c r="F53" s="4"/>
      <c r="G53" s="4"/>
      <c r="H53" s="100" t="n">
        <v>-66300000000</v>
      </c>
      <c r="I53" s="100" t="n">
        <v>-47700000000</v>
      </c>
      <c r="J53" s="100" t="n">
        <v>-30800000000</v>
      </c>
      <c r="K53" s="100" t="n">
        <v>4100000000</v>
      </c>
      <c r="L53" s="100" t="n">
        <v>3600000000</v>
      </c>
      <c r="M53" s="100" t="n">
        <v>74200000000</v>
      </c>
      <c r="N53" s="100" t="n">
        <v>16600000000</v>
      </c>
      <c r="O53" s="16"/>
      <c r="P53" s="16"/>
      <c r="Q53" s="16"/>
      <c r="R53" s="16"/>
      <c r="S53" s="16"/>
      <c r="T53" s="16"/>
      <c r="U53" s="16"/>
      <c r="V53" s="77"/>
      <c r="W53" s="77"/>
      <c r="X53" s="77"/>
      <c r="AG53" s="6"/>
      <c r="AH53" s="6"/>
      <c r="AI53" s="6"/>
      <c r="AJ53" s="6"/>
      <c r="AK53" s="6"/>
      <c r="AL53" s="6"/>
      <c r="AM53" s="6"/>
      <c r="AN53" s="6"/>
      <c r="AO53" s="6"/>
      <c r="AP53" s="6"/>
      <c r="AQ53" s="6"/>
      <c r="AR53" s="6"/>
      <c r="AS53" s="6"/>
    </row>
    <row r="54" customFormat="false" ht="16.5" hidden="false" customHeight="false" outlineLevel="0" collapsed="false">
      <c r="B54" s="106" t="s">
        <v>1834</v>
      </c>
      <c r="C54" s="19"/>
      <c r="D54" s="19"/>
      <c r="E54" s="4"/>
      <c r="F54" s="4"/>
      <c r="G54" s="4"/>
      <c r="H54" s="100" t="n">
        <v>15800000000</v>
      </c>
      <c r="I54" s="100" t="n">
        <v>52300000000</v>
      </c>
      <c r="J54" s="100" t="n">
        <v>-35400000000</v>
      </c>
      <c r="K54" s="100" t="n">
        <v>-19300000000</v>
      </c>
      <c r="L54" s="100" t="n">
        <v>39200000000</v>
      </c>
      <c r="M54" s="100" t="n">
        <v>148400000000</v>
      </c>
      <c r="N54" s="100" t="n">
        <v>-3100000000</v>
      </c>
      <c r="O54" s="16"/>
      <c r="P54" s="16"/>
      <c r="Q54" s="16"/>
      <c r="R54" s="16"/>
      <c r="S54" s="16"/>
      <c r="T54" s="16"/>
      <c r="U54" s="16"/>
      <c r="V54" s="77"/>
      <c r="W54" s="77"/>
      <c r="X54" s="77"/>
      <c r="AG54" s="6"/>
      <c r="AH54" s="6"/>
      <c r="AI54" s="6"/>
      <c r="AJ54" s="6"/>
      <c r="AK54" s="6"/>
      <c r="AL54" s="6"/>
      <c r="AM54" s="6"/>
      <c r="AN54" s="6"/>
      <c r="AO54" s="6"/>
      <c r="AP54" s="6"/>
      <c r="AQ54" s="6"/>
      <c r="AR54" s="6"/>
      <c r="AS54" s="6"/>
    </row>
    <row r="55" customFormat="false" ht="16.5" hidden="false" customHeight="false" outlineLevel="0" collapsed="false">
      <c r="B55" s="106" t="s">
        <v>1835</v>
      </c>
      <c r="C55" s="19"/>
      <c r="D55" s="19"/>
      <c r="E55" s="4"/>
      <c r="F55" s="4"/>
      <c r="G55" s="4"/>
      <c r="H55" s="100" t="n">
        <v>-10600000000</v>
      </c>
      <c r="I55" s="100" t="n">
        <v>28900000000</v>
      </c>
      <c r="J55" s="100" t="n">
        <v>3500000000</v>
      </c>
      <c r="K55" s="100" t="n">
        <v>101100000000</v>
      </c>
      <c r="L55" s="100" t="n">
        <v>-67800000000</v>
      </c>
      <c r="M55" s="100" t="n">
        <v>-10600000000</v>
      </c>
      <c r="N55" s="100" t="n">
        <v>104700000000</v>
      </c>
      <c r="O55" s="16"/>
      <c r="P55" s="16"/>
      <c r="Q55" s="16"/>
      <c r="R55" s="16"/>
      <c r="S55" s="16"/>
      <c r="T55" s="16"/>
      <c r="U55" s="16"/>
      <c r="V55" s="77"/>
      <c r="W55" s="77"/>
      <c r="X55" s="77"/>
      <c r="AG55" s="6"/>
      <c r="AH55" s="6"/>
      <c r="AI55" s="6"/>
      <c r="AJ55" s="6"/>
      <c r="AK55" s="6"/>
      <c r="AL55" s="6"/>
      <c r="AM55" s="6"/>
      <c r="AN55" s="6"/>
      <c r="AO55" s="6"/>
      <c r="AP55" s="6"/>
      <c r="AQ55" s="6"/>
      <c r="AR55" s="6"/>
      <c r="AS55" s="6"/>
    </row>
    <row r="56" customFormat="false" ht="16.5" hidden="false" customHeight="false" outlineLevel="0" collapsed="false">
      <c r="B56" s="156" t="s">
        <v>1836</v>
      </c>
      <c r="C56" s="19"/>
      <c r="D56" s="19"/>
      <c r="E56" s="4"/>
      <c r="F56" s="4"/>
      <c r="G56" s="4"/>
      <c r="H56" s="77"/>
      <c r="I56" s="77"/>
      <c r="J56" s="77"/>
      <c r="K56" s="77"/>
      <c r="L56" s="77"/>
      <c r="M56" s="100" t="n">
        <v>75000000000</v>
      </c>
      <c r="N56" s="100" t="n">
        <v>-1000000000</v>
      </c>
      <c r="O56" s="16"/>
      <c r="P56" s="16"/>
      <c r="Q56" s="16"/>
      <c r="R56" s="16"/>
      <c r="S56" s="16"/>
      <c r="T56" s="16"/>
      <c r="U56" s="16"/>
      <c r="V56" s="77"/>
      <c r="W56" s="77"/>
      <c r="X56" s="77"/>
      <c r="AG56" s="6"/>
      <c r="AH56" s="6"/>
      <c r="AI56" s="6"/>
      <c r="AJ56" s="6"/>
      <c r="AK56" s="6"/>
      <c r="AL56" s="6"/>
      <c r="AM56" s="6"/>
      <c r="AN56" s="6"/>
      <c r="AO56" s="6"/>
      <c r="AP56" s="6"/>
      <c r="AQ56" s="6"/>
      <c r="AR56" s="6"/>
      <c r="AS56" s="6"/>
    </row>
    <row r="57" customFormat="false" ht="16.5" hidden="false" customHeight="false" outlineLevel="0" collapsed="false">
      <c r="A57" s="27" t="s">
        <v>404</v>
      </c>
      <c r="B57" s="29" t="s">
        <v>1837</v>
      </c>
      <c r="C57" s="19" t="s">
        <v>119</v>
      </c>
      <c r="D57" s="19"/>
      <c r="E57" s="4"/>
      <c r="F57" s="4"/>
      <c r="G57" s="4"/>
      <c r="H57" s="100" t="n">
        <v>-61100000000</v>
      </c>
      <c r="I57" s="100" t="n">
        <v>5100000000</v>
      </c>
      <c r="J57" s="100" t="n">
        <v>59900000000</v>
      </c>
      <c r="K57" s="100" t="n">
        <v>16700000000</v>
      </c>
      <c r="L57" s="100" t="n">
        <v>132300000000</v>
      </c>
      <c r="M57" s="100" t="n">
        <v>-100900000000</v>
      </c>
      <c r="N57" s="100" t="n">
        <v>-176000000000</v>
      </c>
      <c r="O57" s="16" t="n">
        <v>-2700000000</v>
      </c>
      <c r="P57" s="16" t="n">
        <v>-33900000000</v>
      </c>
      <c r="Q57" s="16" t="n">
        <v>-109900000000</v>
      </c>
      <c r="R57" s="16" t="n">
        <v>-121200000000</v>
      </c>
      <c r="S57" s="16" t="n">
        <v>-90000000000</v>
      </c>
      <c r="T57" s="16" t="n">
        <v>-56000000000</v>
      </c>
      <c r="U57" s="16" t="n">
        <v>160000000000</v>
      </c>
      <c r="V57" s="16" t="n">
        <v>174000000000</v>
      </c>
      <c r="W57" s="77" t="n">
        <v>198000000000</v>
      </c>
      <c r="X57" s="77" t="n">
        <v>207000000000</v>
      </c>
      <c r="Y57" s="19"/>
      <c r="Z57" s="19"/>
      <c r="AA57" s="183"/>
      <c r="AB57" s="183"/>
      <c r="AC57" s="183"/>
      <c r="AD57" s="183"/>
      <c r="AE57" s="183"/>
      <c r="AF57" s="183"/>
      <c r="AG57" s="6"/>
      <c r="AH57" s="6"/>
      <c r="AI57" s="6"/>
      <c r="AJ57" s="6"/>
      <c r="AK57" s="6"/>
      <c r="AL57" s="6"/>
      <c r="AM57" s="6"/>
      <c r="AN57" s="6"/>
      <c r="AO57" s="6"/>
      <c r="AP57" s="6"/>
      <c r="AQ57" s="6"/>
      <c r="AR57" s="6"/>
      <c r="AS57" s="6"/>
    </row>
    <row r="58" customFormat="false" ht="16.5" hidden="false" customHeight="false" outlineLevel="0" collapsed="false">
      <c r="A58" s="19" t="s">
        <v>1838</v>
      </c>
      <c r="B58" s="30" t="s">
        <v>1839</v>
      </c>
      <c r="C58" s="49" t="s">
        <v>242</v>
      </c>
      <c r="D58" s="19"/>
      <c r="E58" s="4"/>
      <c r="F58" s="4"/>
      <c r="G58" s="4"/>
      <c r="H58" s="100" t="n">
        <v>58800000000</v>
      </c>
      <c r="I58" s="100" t="n">
        <v>-16200000000</v>
      </c>
      <c r="J58" s="100" t="n">
        <v>2900000000</v>
      </c>
      <c r="K58" s="100" t="n">
        <v>43100000000</v>
      </c>
      <c r="L58" s="100" t="n">
        <v>-127300000000</v>
      </c>
      <c r="M58" s="100" t="n">
        <v>926700000000</v>
      </c>
      <c r="N58" s="100" t="n">
        <v>606700000000</v>
      </c>
      <c r="O58" s="16" t="n">
        <v>489000000000</v>
      </c>
      <c r="P58" s="16" t="n">
        <v>245700000000</v>
      </c>
      <c r="Q58" s="16" t="n">
        <v>273900000000</v>
      </c>
      <c r="R58" s="16" t="n">
        <v>529400000000</v>
      </c>
      <c r="S58" s="16" t="n">
        <v>779000000000</v>
      </c>
      <c r="T58" s="16" t="n">
        <v>706000000000</v>
      </c>
      <c r="U58" s="16" t="n">
        <v>461000000000</v>
      </c>
      <c r="V58" s="16" t="n">
        <v>560000000000</v>
      </c>
      <c r="W58" s="77" t="n">
        <v>583000000000</v>
      </c>
      <c r="X58" s="77" t="n">
        <v>692000000000</v>
      </c>
      <c r="Y58" s="19"/>
      <c r="Z58" s="19"/>
      <c r="AA58" s="183"/>
      <c r="AB58" s="183"/>
      <c r="AC58" s="183"/>
      <c r="AD58" s="183"/>
      <c r="AE58" s="183"/>
      <c r="AF58" s="183"/>
      <c r="AG58" s="6"/>
      <c r="AH58" s="6"/>
      <c r="AI58" s="6"/>
      <c r="AJ58" s="6"/>
      <c r="AK58" s="6"/>
      <c r="AL58" s="6"/>
      <c r="AM58" s="6"/>
      <c r="AN58" s="6"/>
      <c r="AO58" s="6"/>
      <c r="AP58" s="6"/>
      <c r="AQ58" s="6"/>
      <c r="AR58" s="6"/>
      <c r="AS58" s="6"/>
    </row>
    <row r="59" customFormat="false" ht="16.5" hidden="false" customHeight="false" outlineLevel="0" collapsed="false">
      <c r="A59" s="27" t="s">
        <v>1840</v>
      </c>
      <c r="B59" s="134" t="s">
        <v>1841</v>
      </c>
      <c r="C59" s="19" t="s">
        <v>1746</v>
      </c>
      <c r="D59" s="19"/>
      <c r="E59" s="4"/>
      <c r="F59" s="4"/>
      <c r="G59" s="4"/>
      <c r="H59" s="100" t="n">
        <v>-12400000000</v>
      </c>
      <c r="I59" s="100" t="n">
        <v>-15600000000</v>
      </c>
      <c r="J59" s="100" t="n">
        <v>-10100000000</v>
      </c>
      <c r="K59" s="100" t="n">
        <v>0</v>
      </c>
      <c r="L59" s="100" t="n">
        <v>0</v>
      </c>
      <c r="M59" s="100" t="n">
        <v>0</v>
      </c>
      <c r="N59" s="100" t="n">
        <v>-1200000000</v>
      </c>
      <c r="O59" s="16"/>
      <c r="P59" s="16"/>
      <c r="Q59" s="16"/>
      <c r="R59" s="16"/>
      <c r="S59" s="16"/>
      <c r="T59" s="16"/>
      <c r="U59" s="16"/>
      <c r="V59" s="77"/>
      <c r="W59" s="77"/>
      <c r="X59" s="77"/>
      <c r="AH59" s="6"/>
      <c r="AI59" s="6"/>
      <c r="AJ59" s="6"/>
      <c r="AK59" s="6"/>
      <c r="AL59" s="6"/>
      <c r="AM59" s="6"/>
      <c r="AN59" s="6"/>
      <c r="AO59" s="6"/>
      <c r="AP59" s="6"/>
      <c r="AQ59" s="6"/>
      <c r="AR59" s="6"/>
      <c r="AS59" s="6"/>
    </row>
    <row r="60" customFormat="false" ht="16.5" hidden="false" customHeight="false" outlineLevel="0" collapsed="false">
      <c r="A60" s="27" t="s">
        <v>1160</v>
      </c>
      <c r="B60" s="134" t="s">
        <v>1250</v>
      </c>
      <c r="C60" s="19" t="s">
        <v>1746</v>
      </c>
      <c r="D60" s="19"/>
      <c r="E60" s="4"/>
      <c r="F60" s="4"/>
      <c r="G60" s="4"/>
      <c r="H60" s="100" t="n">
        <v>39000000000</v>
      </c>
      <c r="I60" s="100" t="n">
        <v>7000000000</v>
      </c>
      <c r="J60" s="100" t="n">
        <v>12200000000</v>
      </c>
      <c r="K60" s="100" t="n">
        <v>22500000000</v>
      </c>
      <c r="L60" s="100" t="n">
        <v>38900000000</v>
      </c>
      <c r="M60" s="100" t="n">
        <v>53300000000</v>
      </c>
      <c r="N60" s="100" t="n">
        <v>48300000000</v>
      </c>
      <c r="O60" s="16"/>
      <c r="P60" s="16"/>
      <c r="Q60" s="16"/>
      <c r="R60" s="16"/>
      <c r="S60" s="16"/>
      <c r="T60" s="16"/>
      <c r="U60" s="16"/>
      <c r="V60" s="77"/>
      <c r="W60" s="77"/>
      <c r="X60" s="77"/>
      <c r="AH60" s="6"/>
      <c r="AI60" s="6"/>
      <c r="AJ60" s="6"/>
      <c r="AK60" s="6"/>
      <c r="AL60" s="6"/>
      <c r="AM60" s="6"/>
      <c r="AN60" s="6"/>
      <c r="AO60" s="6"/>
      <c r="AP60" s="6"/>
      <c r="AQ60" s="6"/>
      <c r="AR60" s="6"/>
      <c r="AS60" s="6"/>
    </row>
    <row r="61" customFormat="false" ht="16.5" hidden="false" customHeight="false" outlineLevel="0" collapsed="false">
      <c r="A61" s="27" t="s">
        <v>1165</v>
      </c>
      <c r="B61" s="134" t="s">
        <v>1249</v>
      </c>
      <c r="C61" s="19" t="s">
        <v>1746</v>
      </c>
      <c r="D61" s="19"/>
      <c r="E61" s="4"/>
      <c r="F61" s="4"/>
      <c r="G61" s="4"/>
      <c r="H61" s="100" t="n">
        <v>2100000000</v>
      </c>
      <c r="I61" s="100" t="n">
        <v>0</v>
      </c>
      <c r="J61" s="100" t="n">
        <v>0</v>
      </c>
      <c r="K61" s="100" t="n">
        <v>0</v>
      </c>
      <c r="L61" s="100" t="n">
        <v>0</v>
      </c>
      <c r="M61" s="100" t="n">
        <v>0</v>
      </c>
      <c r="N61" s="100" t="n">
        <v>0</v>
      </c>
      <c r="O61" s="16"/>
      <c r="P61" s="16"/>
      <c r="Q61" s="16"/>
      <c r="R61" s="16"/>
      <c r="S61" s="16"/>
      <c r="T61" s="16"/>
      <c r="U61" s="16"/>
      <c r="V61" s="77"/>
      <c r="W61" s="77"/>
      <c r="X61" s="77"/>
      <c r="AH61" s="6"/>
      <c r="AI61" s="6"/>
      <c r="AJ61" s="6"/>
      <c r="AK61" s="6"/>
      <c r="AL61" s="6"/>
      <c r="AM61" s="6"/>
      <c r="AN61" s="6"/>
      <c r="AO61" s="6"/>
      <c r="AP61" s="6"/>
      <c r="AQ61" s="6"/>
      <c r="AR61" s="6"/>
      <c r="AS61" s="6"/>
    </row>
    <row r="62" customFormat="false" ht="16.5" hidden="false" customHeight="false" outlineLevel="0" collapsed="false">
      <c r="A62" s="27" t="s">
        <v>1842</v>
      </c>
      <c r="B62" s="134" t="s">
        <v>1843</v>
      </c>
      <c r="C62" s="19" t="s">
        <v>1746</v>
      </c>
      <c r="D62" s="19"/>
      <c r="E62" s="4"/>
      <c r="F62" s="4"/>
      <c r="G62" s="4"/>
      <c r="H62" s="77"/>
      <c r="I62" s="77"/>
      <c r="J62" s="100" t="n">
        <v>23300000000</v>
      </c>
      <c r="K62" s="100" t="n">
        <v>69200000000</v>
      </c>
      <c r="L62" s="100" t="n">
        <v>76200000000</v>
      </c>
      <c r="M62" s="100" t="n">
        <v>27500000000</v>
      </c>
      <c r="N62" s="100" t="n">
        <v>270600000000</v>
      </c>
      <c r="O62" s="16"/>
      <c r="P62" s="16"/>
      <c r="Q62" s="16"/>
      <c r="R62" s="16"/>
      <c r="S62" s="16"/>
      <c r="T62" s="16"/>
      <c r="U62" s="16"/>
      <c r="V62" s="77"/>
      <c r="W62" s="77"/>
      <c r="X62" s="77"/>
      <c r="AH62" s="6"/>
      <c r="AI62" s="6"/>
      <c r="AJ62" s="6"/>
      <c r="AK62" s="6"/>
      <c r="AL62" s="6"/>
      <c r="AM62" s="6"/>
      <c r="AN62" s="6"/>
      <c r="AO62" s="6"/>
      <c r="AP62" s="6"/>
      <c r="AQ62" s="6"/>
      <c r="AR62" s="6"/>
      <c r="AS62" s="6"/>
    </row>
    <row r="63" customFormat="false" ht="16.5" hidden="false" customHeight="false" outlineLevel="0" collapsed="false">
      <c r="A63" s="134" t="s">
        <v>1183</v>
      </c>
      <c r="B63" s="134" t="s">
        <v>1183</v>
      </c>
      <c r="C63" s="19" t="s">
        <v>1746</v>
      </c>
      <c r="D63" s="19"/>
      <c r="E63" s="4"/>
      <c r="F63" s="4"/>
      <c r="G63" s="4"/>
      <c r="H63" s="100" t="n">
        <v>0</v>
      </c>
      <c r="I63" s="100" t="n">
        <v>14900000000</v>
      </c>
      <c r="J63" s="100"/>
      <c r="K63" s="100"/>
      <c r="L63" s="100"/>
      <c r="M63" s="100"/>
      <c r="N63" s="100"/>
      <c r="O63" s="16"/>
      <c r="P63" s="16"/>
      <c r="Q63" s="16"/>
      <c r="R63" s="16"/>
      <c r="S63" s="16"/>
      <c r="T63" s="16"/>
      <c r="U63" s="16"/>
      <c r="V63" s="77"/>
      <c r="W63" s="77"/>
      <c r="X63" s="77"/>
      <c r="AH63" s="6"/>
      <c r="AI63" s="6"/>
      <c r="AJ63" s="6"/>
      <c r="AK63" s="6"/>
      <c r="AL63" s="6"/>
      <c r="AM63" s="6"/>
      <c r="AN63" s="6"/>
      <c r="AO63" s="6"/>
      <c r="AP63" s="6"/>
      <c r="AQ63" s="6"/>
      <c r="AR63" s="6"/>
      <c r="AS63" s="6"/>
    </row>
    <row r="64" customFormat="false" ht="16.5" hidden="false" customHeight="false" outlineLevel="0" collapsed="false">
      <c r="A64" s="27" t="s">
        <v>1844</v>
      </c>
      <c r="B64" s="134" t="s">
        <v>1845</v>
      </c>
      <c r="C64" s="19" t="s">
        <v>1746</v>
      </c>
      <c r="D64" s="19"/>
      <c r="E64" s="4"/>
      <c r="F64" s="4"/>
      <c r="G64" s="4"/>
      <c r="H64" s="100" t="n">
        <v>1200000000</v>
      </c>
      <c r="I64" s="100" t="n">
        <v>2500000000</v>
      </c>
      <c r="J64" s="100"/>
      <c r="K64" s="100"/>
      <c r="L64" s="100"/>
      <c r="M64" s="100"/>
      <c r="N64" s="100"/>
      <c r="O64" s="16"/>
      <c r="P64" s="16"/>
      <c r="Q64" s="16"/>
      <c r="R64" s="16"/>
      <c r="S64" s="16"/>
      <c r="T64" s="16"/>
      <c r="U64" s="16"/>
      <c r="V64" s="77"/>
      <c r="W64" s="77"/>
      <c r="X64" s="77"/>
      <c r="AH64" s="6"/>
      <c r="AI64" s="6"/>
      <c r="AJ64" s="6"/>
      <c r="AK64" s="6"/>
      <c r="AL64" s="6"/>
      <c r="AM64" s="6"/>
      <c r="AN64" s="6"/>
      <c r="AO64" s="6"/>
      <c r="AP64" s="6"/>
      <c r="AQ64" s="6"/>
      <c r="AR64" s="6"/>
      <c r="AS64" s="6"/>
    </row>
    <row r="65" customFormat="false" ht="16.5" hidden="false" customHeight="false" outlineLevel="0" collapsed="false">
      <c r="A65" s="27" t="s">
        <v>667</v>
      </c>
      <c r="B65" s="134" t="s">
        <v>570</v>
      </c>
      <c r="C65" s="19" t="s">
        <v>1746</v>
      </c>
      <c r="D65" s="19"/>
      <c r="E65" s="4"/>
      <c r="F65" s="4"/>
      <c r="G65" s="4"/>
      <c r="H65" s="100" t="n">
        <v>-328100000000</v>
      </c>
      <c r="I65" s="100" t="n">
        <v>-273200000000</v>
      </c>
      <c r="J65" s="100" t="n">
        <v>-257600000000</v>
      </c>
      <c r="K65" s="100" t="n">
        <v>-222900000000</v>
      </c>
      <c r="L65" s="154" t="n">
        <f aca="false">-282100000000+44500000000</f>
        <v>-237600000000</v>
      </c>
      <c r="M65" s="100" t="n">
        <v>-313300000000</v>
      </c>
      <c r="N65" s="100" t="n">
        <v>-310300000000</v>
      </c>
      <c r="O65" s="16"/>
      <c r="P65" s="16"/>
      <c r="Q65" s="16"/>
      <c r="R65" s="16"/>
      <c r="S65" s="16"/>
      <c r="T65" s="16"/>
      <c r="U65" s="16"/>
      <c r="V65" s="77"/>
      <c r="W65" s="77"/>
      <c r="X65" s="77"/>
      <c r="AH65" s="6"/>
      <c r="AI65" s="6"/>
      <c r="AJ65" s="6"/>
      <c r="AK65" s="6"/>
      <c r="AL65" s="6"/>
      <c r="AM65" s="6"/>
      <c r="AN65" s="6"/>
      <c r="AO65" s="6"/>
      <c r="AP65" s="6"/>
      <c r="AQ65" s="6"/>
      <c r="AR65" s="6"/>
      <c r="AS65" s="6"/>
    </row>
    <row r="66" customFormat="false" ht="16.5" hidden="false" customHeight="false" outlineLevel="0" collapsed="false">
      <c r="B66" s="134" t="s">
        <v>1846</v>
      </c>
      <c r="C66" s="19"/>
      <c r="D66" s="19"/>
      <c r="E66" s="4"/>
      <c r="F66" s="4"/>
      <c r="G66" s="4"/>
      <c r="H66" s="77"/>
      <c r="I66" s="77"/>
      <c r="J66" s="77"/>
      <c r="K66" s="77"/>
      <c r="L66" s="77"/>
      <c r="M66" s="77"/>
      <c r="N66" s="100" t="n">
        <v>0</v>
      </c>
      <c r="O66" s="16"/>
      <c r="P66" s="16"/>
      <c r="Q66" s="16"/>
      <c r="R66" s="16"/>
      <c r="S66" s="16"/>
      <c r="T66" s="16"/>
      <c r="U66" s="16"/>
      <c r="V66" s="77"/>
      <c r="W66" s="77"/>
      <c r="X66" s="77"/>
      <c r="AH66" s="6"/>
      <c r="AI66" s="6"/>
      <c r="AJ66" s="6"/>
      <c r="AK66" s="6"/>
      <c r="AL66" s="6"/>
      <c r="AM66" s="6"/>
      <c r="AN66" s="6"/>
      <c r="AO66" s="6"/>
      <c r="AP66" s="6"/>
      <c r="AQ66" s="6"/>
      <c r="AR66" s="6"/>
      <c r="AS66" s="6"/>
    </row>
    <row r="67" customFormat="false" ht="16.5" hidden="false" customHeight="false" outlineLevel="0" collapsed="false">
      <c r="A67" s="27" t="s">
        <v>1847</v>
      </c>
      <c r="B67" s="134" t="s">
        <v>1848</v>
      </c>
      <c r="C67" s="19" t="s">
        <v>1746</v>
      </c>
      <c r="D67" s="19"/>
      <c r="E67" s="4"/>
      <c r="F67" s="4"/>
      <c r="G67" s="4"/>
      <c r="H67" s="100" t="n">
        <v>357000000000</v>
      </c>
      <c r="I67" s="100" t="n">
        <v>248200000000</v>
      </c>
      <c r="J67" s="100" t="n">
        <v>235200000000</v>
      </c>
      <c r="K67" s="100" t="n">
        <v>174300000000</v>
      </c>
      <c r="L67" s="100" t="n">
        <v>-4800000000</v>
      </c>
      <c r="M67" s="100" t="n">
        <v>-1056600000000</v>
      </c>
      <c r="N67" s="100" t="n">
        <v>-134100000000</v>
      </c>
      <c r="O67" s="16"/>
      <c r="P67" s="16"/>
      <c r="Q67" s="16"/>
      <c r="R67" s="16"/>
      <c r="S67" s="16"/>
      <c r="T67" s="16"/>
      <c r="U67" s="16"/>
      <c r="V67" s="77"/>
      <c r="W67" s="77"/>
      <c r="X67" s="77"/>
      <c r="Y67" s="6"/>
      <c r="Z67" s="6"/>
      <c r="AA67" s="6"/>
      <c r="AB67" s="6"/>
      <c r="AC67" s="6"/>
      <c r="AD67" s="6"/>
      <c r="AE67" s="6"/>
      <c r="AF67" s="6"/>
      <c r="AG67" s="6"/>
      <c r="AH67" s="6"/>
      <c r="AI67" s="6"/>
      <c r="AJ67" s="6"/>
      <c r="AK67" s="6"/>
      <c r="AL67" s="6"/>
      <c r="AM67" s="6"/>
      <c r="AN67" s="6"/>
      <c r="AO67" s="6"/>
      <c r="AP67" s="6"/>
      <c r="AQ67" s="6"/>
      <c r="AR67" s="6"/>
      <c r="AS67" s="6"/>
    </row>
    <row r="68" customFormat="false" ht="15.75" hidden="false" customHeight="true" outlineLevel="0" collapsed="false">
      <c r="B68" s="106" t="s">
        <v>1829</v>
      </c>
      <c r="C68" s="19"/>
      <c r="D68" s="19"/>
      <c r="E68" s="4"/>
      <c r="F68" s="4"/>
      <c r="G68" s="4"/>
      <c r="H68" s="100" t="n">
        <v>-1900000000</v>
      </c>
      <c r="I68" s="100" t="n">
        <v>-100000000</v>
      </c>
      <c r="J68" s="100" t="n">
        <v>-15900000000</v>
      </c>
      <c r="K68" s="100" t="n">
        <v>-300000000</v>
      </c>
      <c r="L68" s="100" t="n">
        <v>-171500000000</v>
      </c>
      <c r="M68" s="100" t="n">
        <v>-1163500000000</v>
      </c>
      <c r="N68" s="100" t="n">
        <v>-190600000000</v>
      </c>
      <c r="O68" s="16"/>
      <c r="P68" s="16"/>
      <c r="Q68" s="16"/>
      <c r="R68" s="16"/>
      <c r="S68" s="16"/>
      <c r="T68" s="16"/>
      <c r="U68" s="16"/>
      <c r="V68" s="77"/>
      <c r="W68" s="77"/>
      <c r="X68" s="77"/>
      <c r="Y68" s="6"/>
      <c r="Z68" s="6"/>
      <c r="AA68" s="6"/>
      <c r="AB68" s="6"/>
      <c r="AC68" s="6"/>
      <c r="AD68" s="6"/>
      <c r="AE68" s="6"/>
      <c r="AF68" s="6"/>
      <c r="AG68" s="6"/>
      <c r="AH68" s="6"/>
      <c r="AI68" s="6"/>
      <c r="AJ68" s="6"/>
      <c r="AK68" s="6"/>
      <c r="AL68" s="6"/>
      <c r="AM68" s="6"/>
      <c r="AN68" s="6"/>
      <c r="AO68" s="6"/>
      <c r="AP68" s="6"/>
      <c r="AQ68" s="6"/>
      <c r="AR68" s="6"/>
      <c r="AS68" s="6"/>
    </row>
    <row r="69" customFormat="false" ht="16.5" hidden="false" customHeight="false" outlineLevel="0" collapsed="false">
      <c r="B69" s="106" t="s">
        <v>1830</v>
      </c>
      <c r="C69" s="19"/>
      <c r="D69" s="19"/>
      <c r="E69" s="4"/>
      <c r="F69" s="4"/>
      <c r="G69" s="4"/>
      <c r="H69" s="100" t="n">
        <v>358900000000</v>
      </c>
      <c r="I69" s="100" t="n">
        <v>248300000000</v>
      </c>
      <c r="J69" s="100" t="n">
        <v>251100000000</v>
      </c>
      <c r="K69" s="100" t="n">
        <v>174600000000</v>
      </c>
      <c r="L69" s="100" t="n">
        <v>166700000000</v>
      </c>
      <c r="M69" s="100" t="n">
        <v>106900000000</v>
      </c>
      <c r="N69" s="100" t="n">
        <v>56500000000</v>
      </c>
      <c r="O69" s="16"/>
      <c r="P69" s="16"/>
      <c r="Q69" s="16"/>
      <c r="R69" s="16"/>
      <c r="S69" s="16"/>
      <c r="T69" s="16"/>
      <c r="U69" s="16"/>
      <c r="V69" s="77"/>
      <c r="W69" s="77"/>
      <c r="X69" s="77"/>
      <c r="Y69" s="6"/>
      <c r="Z69" s="6"/>
      <c r="AA69" s="6"/>
      <c r="AB69" s="6"/>
      <c r="AC69" s="6"/>
      <c r="AD69" s="6"/>
      <c r="AE69" s="6"/>
      <c r="AF69" s="6"/>
      <c r="AG69" s="6"/>
      <c r="AH69" s="6"/>
      <c r="AI69" s="6"/>
      <c r="AJ69" s="6"/>
      <c r="AK69" s="6"/>
      <c r="AL69" s="6"/>
      <c r="AM69" s="6"/>
      <c r="AN69" s="6"/>
      <c r="AO69" s="6"/>
      <c r="AP69" s="6"/>
      <c r="AQ69" s="6"/>
      <c r="AR69" s="6"/>
      <c r="AS69" s="6"/>
    </row>
    <row r="70" customFormat="false" ht="16.5" hidden="false" customHeight="false" outlineLevel="0" collapsed="false">
      <c r="A70" s="27" t="s">
        <v>1849</v>
      </c>
      <c r="B70" s="134" t="s">
        <v>1850</v>
      </c>
      <c r="C70" s="19" t="s">
        <v>1746</v>
      </c>
      <c r="D70" s="19"/>
      <c r="E70" s="4"/>
      <c r="F70" s="4"/>
      <c r="G70" s="4"/>
      <c r="H70" s="100" t="n">
        <v>0</v>
      </c>
      <c r="I70" s="100" t="n">
        <v>0</v>
      </c>
      <c r="J70" s="100" t="n">
        <v>0</v>
      </c>
      <c r="K70" s="100" t="n">
        <v>0</v>
      </c>
      <c r="L70" s="100" t="n">
        <v>0</v>
      </c>
      <c r="M70" s="100" t="n">
        <v>2215800000000</v>
      </c>
      <c r="N70" s="100" t="n">
        <v>733400000000</v>
      </c>
      <c r="O70" s="16"/>
      <c r="P70" s="16"/>
      <c r="Q70" s="16"/>
      <c r="R70" s="16"/>
      <c r="S70" s="16"/>
      <c r="T70" s="16"/>
      <c r="U70" s="16"/>
      <c r="V70" s="77"/>
      <c r="W70" s="77"/>
      <c r="X70" s="77"/>
      <c r="Y70" s="6"/>
      <c r="Z70" s="6"/>
      <c r="AA70" s="6"/>
      <c r="AB70" s="6"/>
      <c r="AC70" s="6"/>
      <c r="AD70" s="6"/>
      <c r="AE70" s="6"/>
      <c r="AF70" s="6"/>
      <c r="AG70" s="6"/>
      <c r="AH70" s="6"/>
      <c r="AI70" s="6"/>
      <c r="AJ70" s="6"/>
      <c r="AK70" s="6"/>
      <c r="AL70" s="6"/>
      <c r="AM70" s="6"/>
      <c r="AN70" s="6"/>
      <c r="AO70" s="6"/>
      <c r="AP70" s="6"/>
      <c r="AQ70" s="6"/>
      <c r="AR70" s="6"/>
      <c r="AS70" s="6"/>
    </row>
    <row r="71" customFormat="false" ht="16.5" hidden="false" customHeight="false" outlineLevel="0" collapsed="false">
      <c r="B71" s="106" t="s">
        <v>1851</v>
      </c>
      <c r="C71" s="19"/>
      <c r="D71" s="19"/>
      <c r="E71" s="4"/>
      <c r="F71" s="4"/>
      <c r="G71" s="4"/>
      <c r="H71" s="77"/>
      <c r="I71" s="77"/>
      <c r="J71" s="77"/>
      <c r="K71" s="77"/>
      <c r="L71" s="100"/>
      <c r="M71" s="77"/>
      <c r="N71" s="100" t="n">
        <v>0</v>
      </c>
      <c r="O71" s="16"/>
      <c r="P71" s="16"/>
      <c r="Q71" s="16"/>
      <c r="R71" s="16"/>
      <c r="S71" s="16"/>
      <c r="T71" s="16"/>
      <c r="U71" s="16"/>
      <c r="V71" s="77"/>
      <c r="W71" s="77"/>
      <c r="X71" s="77"/>
      <c r="Y71" s="6"/>
      <c r="Z71" s="6"/>
      <c r="AA71" s="6"/>
      <c r="AB71" s="6"/>
      <c r="AC71" s="6"/>
      <c r="AD71" s="6"/>
      <c r="AE71" s="6"/>
      <c r="AF71" s="6"/>
      <c r="AG71" s="6"/>
      <c r="AH71" s="6"/>
      <c r="AI71" s="6"/>
      <c r="AJ71" s="6"/>
      <c r="AK71" s="6"/>
      <c r="AL71" s="6"/>
      <c r="AM71" s="6"/>
      <c r="AN71" s="6"/>
      <c r="AO71" s="6"/>
      <c r="AP71" s="6"/>
      <c r="AQ71" s="6"/>
      <c r="AR71" s="6"/>
      <c r="AS71" s="6"/>
    </row>
    <row r="72" customFormat="false" ht="16.5" hidden="false" customHeight="false" outlineLevel="0" collapsed="false">
      <c r="B72" s="106" t="s">
        <v>1852</v>
      </c>
      <c r="C72" s="19"/>
      <c r="D72" s="19"/>
      <c r="E72" s="4"/>
      <c r="F72" s="4"/>
      <c r="G72" s="4"/>
      <c r="H72" s="77"/>
      <c r="I72" s="77"/>
      <c r="J72" s="77"/>
      <c r="K72" s="77"/>
      <c r="L72" s="100" t="n">
        <v>0</v>
      </c>
      <c r="M72" s="100" t="n">
        <v>1926500000000</v>
      </c>
      <c r="N72" s="100" t="n">
        <v>231100000000</v>
      </c>
      <c r="O72" s="16"/>
      <c r="P72" s="16"/>
      <c r="Q72" s="16"/>
      <c r="R72" s="16"/>
      <c r="S72" s="16"/>
      <c r="T72" s="16"/>
      <c r="U72" s="16"/>
      <c r="V72" s="77"/>
      <c r="W72" s="77"/>
      <c r="X72" s="77"/>
      <c r="Y72" s="6"/>
      <c r="Z72" s="6"/>
      <c r="AA72" s="6"/>
      <c r="AB72" s="6"/>
      <c r="AC72" s="6"/>
      <c r="AD72" s="6"/>
      <c r="AE72" s="6"/>
      <c r="AF72" s="6"/>
      <c r="AG72" s="6"/>
      <c r="AH72" s="6"/>
      <c r="AI72" s="6"/>
      <c r="AJ72" s="6"/>
      <c r="AK72" s="6"/>
      <c r="AL72" s="6"/>
      <c r="AM72" s="6"/>
      <c r="AN72" s="6"/>
      <c r="AO72" s="6"/>
      <c r="AP72" s="6"/>
      <c r="AQ72" s="6"/>
      <c r="AR72" s="6"/>
      <c r="AS72" s="6"/>
    </row>
    <row r="73" customFormat="false" ht="16.5" hidden="false" customHeight="false" outlineLevel="0" collapsed="false">
      <c r="B73" s="106" t="s">
        <v>1853</v>
      </c>
      <c r="C73" s="19"/>
      <c r="D73" s="19"/>
      <c r="E73" s="4"/>
      <c r="F73" s="4"/>
      <c r="G73" s="4"/>
      <c r="H73" s="77"/>
      <c r="I73" s="77"/>
      <c r="J73" s="77"/>
      <c r="K73" s="77"/>
      <c r="L73" s="77"/>
      <c r="M73" s="100" t="n">
        <v>0</v>
      </c>
      <c r="N73" s="100" t="n">
        <v>456000000000</v>
      </c>
      <c r="O73" s="16"/>
      <c r="P73" s="16"/>
      <c r="Q73" s="16"/>
      <c r="R73" s="16"/>
      <c r="S73" s="16"/>
      <c r="T73" s="16"/>
      <c r="U73" s="16"/>
      <c r="V73" s="77"/>
      <c r="W73" s="77"/>
      <c r="X73" s="77"/>
      <c r="Y73" s="6"/>
      <c r="Z73" s="6"/>
      <c r="AA73" s="6"/>
      <c r="AB73" s="6"/>
      <c r="AC73" s="6"/>
      <c r="AD73" s="6"/>
      <c r="AE73" s="6"/>
      <c r="AF73" s="6"/>
      <c r="AG73" s="6"/>
      <c r="AH73" s="6"/>
      <c r="AI73" s="6"/>
      <c r="AJ73" s="6"/>
      <c r="AK73" s="6"/>
      <c r="AL73" s="6"/>
      <c r="AM73" s="6"/>
      <c r="AN73" s="6"/>
      <c r="AO73" s="6"/>
      <c r="AP73" s="6"/>
      <c r="AQ73" s="6"/>
      <c r="AR73" s="6"/>
      <c r="AS73" s="6"/>
    </row>
    <row r="74" customFormat="false" ht="16.5" hidden="false" customHeight="false" outlineLevel="0" collapsed="false">
      <c r="B74" s="106" t="s">
        <v>1854</v>
      </c>
      <c r="C74" s="19"/>
      <c r="D74" s="19"/>
      <c r="E74" s="4"/>
      <c r="F74" s="4"/>
      <c r="G74" s="4"/>
      <c r="H74" s="77"/>
      <c r="I74" s="77"/>
      <c r="J74" s="77"/>
      <c r="K74" s="77"/>
      <c r="L74" s="77"/>
      <c r="M74" s="100" t="n">
        <v>183900000000</v>
      </c>
      <c r="N74" s="100" t="n">
        <v>0</v>
      </c>
      <c r="O74" s="16"/>
      <c r="P74" s="16"/>
      <c r="Q74" s="16"/>
      <c r="R74" s="16"/>
      <c r="S74" s="16"/>
      <c r="T74" s="16"/>
      <c r="U74" s="16"/>
      <c r="V74" s="77"/>
      <c r="W74" s="77"/>
      <c r="X74" s="77"/>
      <c r="Y74" s="6"/>
      <c r="Z74" s="6"/>
      <c r="AA74" s="6"/>
      <c r="AB74" s="6"/>
      <c r="AC74" s="6"/>
      <c r="AD74" s="6"/>
      <c r="AE74" s="6"/>
      <c r="AF74" s="6"/>
      <c r="AG74" s="6"/>
      <c r="AH74" s="6"/>
      <c r="AI74" s="6"/>
      <c r="AJ74" s="6"/>
      <c r="AK74" s="6"/>
      <c r="AL74" s="6"/>
      <c r="AM74" s="6"/>
      <c r="AN74" s="6"/>
      <c r="AO74" s="6"/>
      <c r="AP74" s="6"/>
      <c r="AQ74" s="6"/>
      <c r="AR74" s="6"/>
      <c r="AS74" s="6"/>
    </row>
    <row r="75" customFormat="false" ht="16.5" hidden="false" customHeight="false" outlineLevel="0" collapsed="false">
      <c r="B75" s="106" t="s">
        <v>1855</v>
      </c>
      <c r="C75" s="19"/>
      <c r="D75" s="19"/>
      <c r="E75" s="4"/>
      <c r="F75" s="4"/>
      <c r="G75" s="4"/>
      <c r="H75" s="77"/>
      <c r="I75" s="77"/>
      <c r="J75" s="77"/>
      <c r="K75" s="77"/>
      <c r="L75" s="100"/>
      <c r="M75" s="100" t="n">
        <v>33400000000</v>
      </c>
      <c r="N75" s="100" t="n">
        <v>0</v>
      </c>
      <c r="O75" s="16"/>
      <c r="P75" s="16"/>
      <c r="Q75" s="16"/>
      <c r="R75" s="16"/>
      <c r="S75" s="16"/>
      <c r="T75" s="16"/>
      <c r="U75" s="16"/>
      <c r="V75" s="77"/>
      <c r="W75" s="77"/>
      <c r="X75" s="77"/>
      <c r="Y75" s="6"/>
      <c r="Z75" s="6"/>
      <c r="AA75" s="6"/>
      <c r="AB75" s="6"/>
      <c r="AC75" s="6"/>
      <c r="AD75" s="6"/>
      <c r="AE75" s="6"/>
      <c r="AF75" s="6"/>
      <c r="AG75" s="6"/>
      <c r="AH75" s="6"/>
      <c r="AI75" s="6"/>
      <c r="AJ75" s="6"/>
      <c r="AK75" s="6"/>
      <c r="AL75" s="6"/>
      <c r="AM75" s="6"/>
      <c r="AN75" s="6"/>
      <c r="AO75" s="6"/>
      <c r="AP75" s="6"/>
      <c r="AQ75" s="6"/>
      <c r="AR75" s="6"/>
      <c r="AS75" s="6"/>
    </row>
    <row r="76" customFormat="false" ht="16.5" hidden="false" customHeight="false" outlineLevel="0" collapsed="false">
      <c r="B76" s="106" t="s">
        <v>1856</v>
      </c>
      <c r="C76" s="19"/>
      <c r="D76" s="19"/>
      <c r="E76" s="4"/>
      <c r="F76" s="4"/>
      <c r="G76" s="4"/>
      <c r="H76" s="77"/>
      <c r="I76" s="77"/>
      <c r="J76" s="77"/>
      <c r="K76" s="77"/>
      <c r="L76" s="100"/>
      <c r="M76" s="100" t="n">
        <v>71900000000</v>
      </c>
      <c r="N76" s="100" t="n">
        <v>46300000000</v>
      </c>
      <c r="O76" s="16"/>
      <c r="P76" s="16"/>
      <c r="Q76" s="16"/>
      <c r="R76" s="16"/>
      <c r="S76" s="16"/>
      <c r="T76" s="16"/>
      <c r="U76" s="16"/>
      <c r="V76" s="77"/>
      <c r="W76" s="77"/>
      <c r="X76" s="77"/>
      <c r="Y76" s="6"/>
      <c r="Z76" s="6"/>
      <c r="AA76" s="6"/>
      <c r="AB76" s="6"/>
      <c r="AC76" s="6"/>
      <c r="AD76" s="6"/>
      <c r="AE76" s="6"/>
      <c r="AF76" s="6"/>
      <c r="AG76" s="6"/>
      <c r="AH76" s="6"/>
      <c r="AI76" s="6"/>
      <c r="AJ76" s="6"/>
      <c r="AK76" s="6"/>
      <c r="AL76" s="6"/>
      <c r="AM76" s="6"/>
      <c r="AN76" s="6"/>
      <c r="AO76" s="6"/>
      <c r="AP76" s="6"/>
      <c r="AQ76" s="6"/>
      <c r="AR76" s="6"/>
      <c r="AS76" s="6"/>
    </row>
    <row r="77" customFormat="false" ht="16.5" hidden="false" customHeight="false" outlineLevel="0" collapsed="false">
      <c r="B77" s="106" t="s">
        <v>1857</v>
      </c>
      <c r="C77" s="19"/>
      <c r="D77" s="19"/>
      <c r="E77" s="4"/>
      <c r="F77" s="4"/>
      <c r="G77" s="4"/>
      <c r="H77" s="77"/>
      <c r="I77" s="77"/>
      <c r="J77" s="77"/>
      <c r="K77" s="77"/>
      <c r="L77" s="100"/>
      <c r="M77" s="100" t="n">
        <v>64000000000</v>
      </c>
      <c r="N77" s="100" t="n">
        <v>0</v>
      </c>
      <c r="O77" s="16"/>
      <c r="P77" s="16"/>
      <c r="Q77" s="16"/>
      <c r="R77" s="16"/>
      <c r="S77" s="16"/>
      <c r="T77" s="16"/>
      <c r="U77" s="16"/>
      <c r="V77" s="77"/>
      <c r="W77" s="77"/>
      <c r="X77" s="77"/>
    </row>
    <row r="78" customFormat="false" ht="16.5" hidden="false" customHeight="false" outlineLevel="0" collapsed="false">
      <c r="B78" s="106" t="s">
        <v>1858</v>
      </c>
      <c r="C78" s="19"/>
      <c r="D78" s="19"/>
      <c r="E78" s="4"/>
      <c r="F78" s="4"/>
      <c r="G78" s="4"/>
      <c r="H78" s="77"/>
      <c r="I78" s="77"/>
      <c r="J78" s="77"/>
      <c r="K78" s="77"/>
      <c r="L78" s="100"/>
      <c r="M78" s="77"/>
      <c r="N78" s="101"/>
      <c r="O78" s="16"/>
      <c r="P78" s="16"/>
      <c r="Q78" s="16"/>
      <c r="R78" s="16"/>
      <c r="S78" s="16"/>
      <c r="T78" s="16"/>
      <c r="U78" s="16"/>
      <c r="V78" s="77"/>
      <c r="W78" s="77"/>
      <c r="X78" s="77"/>
    </row>
    <row r="79" customFormat="false" ht="16.5" hidden="false" customHeight="false" outlineLevel="0" collapsed="false">
      <c r="B79" s="30" t="s">
        <v>1859</v>
      </c>
      <c r="C79" s="19"/>
      <c r="D79" s="19"/>
      <c r="E79" s="4"/>
      <c r="F79" s="4"/>
      <c r="G79" s="4"/>
      <c r="H79" s="77"/>
      <c r="I79" s="77"/>
      <c r="J79" s="46" t="n">
        <v>0</v>
      </c>
      <c r="K79" s="46" t="n">
        <v>0</v>
      </c>
      <c r="L79" s="46" t="n">
        <v>0</v>
      </c>
      <c r="M79" s="100" t="n">
        <v>0</v>
      </c>
      <c r="N79" s="100" t="n">
        <v>0</v>
      </c>
      <c r="O79" s="16" t="n">
        <v>0</v>
      </c>
      <c r="P79" s="16" t="n">
        <v>0</v>
      </c>
      <c r="Q79" s="16" t="n">
        <v>0</v>
      </c>
      <c r="R79" s="16" t="n">
        <v>0</v>
      </c>
      <c r="S79" s="16" t="n">
        <v>0</v>
      </c>
      <c r="T79" s="16" t="n">
        <v>171000000000</v>
      </c>
      <c r="U79" s="16" t="n">
        <v>206000000000</v>
      </c>
      <c r="V79" s="16" t="n">
        <v>167000000000</v>
      </c>
      <c r="W79" s="77" t="n">
        <v>163000000000</v>
      </c>
      <c r="X79" s="77" t="n">
        <v>99000000000</v>
      </c>
      <c r="Y79" s="19"/>
      <c r="Z79" s="19"/>
      <c r="AA79" s="183"/>
      <c r="AB79" s="183"/>
      <c r="AC79" s="183"/>
      <c r="AD79" s="183"/>
      <c r="AE79" s="183"/>
      <c r="AF79" s="183"/>
      <c r="AG79" s="6"/>
    </row>
    <row r="80" customFormat="false" ht="16.5" hidden="false" customHeight="false" outlineLevel="0" collapsed="false">
      <c r="A80" s="27" t="s">
        <v>1860</v>
      </c>
      <c r="B80" s="29" t="s">
        <v>1861</v>
      </c>
      <c r="C80" s="49" t="s">
        <v>242</v>
      </c>
      <c r="D80" s="19"/>
      <c r="E80" s="4"/>
      <c r="F80" s="4"/>
      <c r="G80" s="4"/>
      <c r="H80" s="77"/>
      <c r="I80" s="77"/>
      <c r="J80" s="77"/>
      <c r="K80" s="77"/>
      <c r="L80" s="100"/>
      <c r="M80" s="77"/>
      <c r="N80" s="77"/>
      <c r="O80" s="16"/>
      <c r="P80" s="16"/>
      <c r="Q80" s="16"/>
      <c r="R80" s="16"/>
      <c r="S80" s="16"/>
      <c r="T80" s="16"/>
      <c r="U80" s="16"/>
      <c r="V80" s="16"/>
      <c r="W80" s="77"/>
      <c r="X80" s="77"/>
      <c r="Y80" s="19"/>
      <c r="Z80" s="19"/>
      <c r="AA80" s="183"/>
      <c r="AB80" s="183"/>
      <c r="AC80" s="183"/>
      <c r="AD80" s="183"/>
      <c r="AE80" s="183"/>
      <c r="AF80" s="183"/>
      <c r="AG80" s="6"/>
    </row>
    <row r="81" customFormat="false" ht="16.5" hidden="false" customHeight="false" outlineLevel="0" collapsed="false">
      <c r="B81" s="105" t="s">
        <v>1862</v>
      </c>
      <c r="D81" s="19"/>
      <c r="E81" s="4"/>
      <c r="F81" s="4"/>
      <c r="G81" s="4"/>
      <c r="H81" s="77"/>
      <c r="I81" s="77"/>
      <c r="J81" s="77"/>
      <c r="K81" s="77"/>
      <c r="L81" s="100"/>
      <c r="M81" s="77"/>
      <c r="N81" s="77"/>
      <c r="O81" s="16"/>
      <c r="P81" s="16"/>
      <c r="Q81" s="16"/>
      <c r="R81" s="16"/>
      <c r="S81" s="16"/>
      <c r="T81" s="16"/>
      <c r="U81" s="16"/>
      <c r="V81" s="77"/>
      <c r="W81" s="77"/>
      <c r="X81" s="77"/>
    </row>
    <row r="82" customFormat="false" ht="16.5" hidden="false" customHeight="false" outlineLevel="0" collapsed="false">
      <c r="A82" s="19" t="s">
        <v>1863</v>
      </c>
      <c r="B82" s="30" t="s">
        <v>1864</v>
      </c>
      <c r="C82" s="49" t="s">
        <v>242</v>
      </c>
      <c r="D82" s="19"/>
      <c r="E82" s="4"/>
      <c r="F82" s="4"/>
      <c r="G82" s="4"/>
      <c r="H82" s="77"/>
      <c r="I82" s="77"/>
      <c r="J82" s="77"/>
      <c r="K82" s="77"/>
      <c r="L82" s="154" t="n">
        <f aca="false">L50-L51-L58-L80</f>
        <v>-53900000000</v>
      </c>
      <c r="M82" s="154" t="n">
        <f aca="false">M50-M51-M58-M80</f>
        <v>5200000000</v>
      </c>
      <c r="N82" s="154" t="n">
        <f aca="false">N50-N51-N58-N80</f>
        <v>0</v>
      </c>
      <c r="O82" s="154" t="n">
        <f aca="false">O50-O51-O58-O80</f>
        <v>-2300000000</v>
      </c>
      <c r="P82" s="16"/>
      <c r="Q82" s="16" t="n">
        <f aca="false">Q50-Q51-Q58-Q80</f>
        <v>8100000000.00003</v>
      </c>
      <c r="R82" s="16" t="n">
        <f aca="false">R50-R51-R58-R80</f>
        <v>-1700000000</v>
      </c>
      <c r="S82" s="16" t="n">
        <v>0</v>
      </c>
      <c r="T82" s="16" t="n">
        <v>101000000000</v>
      </c>
      <c r="U82" s="16" t="n">
        <v>206000000000</v>
      </c>
      <c r="V82" s="16" t="n">
        <v>167000000000</v>
      </c>
      <c r="W82" s="77" t="n">
        <v>163000000000</v>
      </c>
      <c r="X82" s="77" t="n">
        <v>99000000000</v>
      </c>
      <c r="Y82" s="19"/>
      <c r="Z82" s="19"/>
      <c r="AA82" s="183"/>
      <c r="AB82" s="183"/>
      <c r="AC82" s="183"/>
      <c r="AD82" s="183"/>
      <c r="AE82" s="183"/>
      <c r="AF82" s="183"/>
      <c r="AG82" s="6"/>
    </row>
    <row r="83" customFormat="false" ht="16.5" hidden="false" customHeight="false" outlineLevel="0" collapsed="false">
      <c r="B83" s="349" t="s">
        <v>1865</v>
      </c>
      <c r="C83" s="19"/>
      <c r="D83" s="30"/>
      <c r="E83" s="4"/>
      <c r="F83" s="4"/>
      <c r="G83" s="4"/>
      <c r="H83" s="77"/>
      <c r="I83" s="77"/>
      <c r="J83" s="77"/>
      <c r="K83" s="77"/>
      <c r="L83" s="100"/>
      <c r="M83" s="77"/>
      <c r="N83" s="77"/>
      <c r="O83" s="16"/>
      <c r="P83" s="16"/>
      <c r="Q83" s="16"/>
      <c r="R83" s="16"/>
      <c r="S83" s="16"/>
      <c r="T83" s="16"/>
      <c r="U83" s="16"/>
      <c r="V83" s="77"/>
      <c r="W83" s="77"/>
      <c r="X83" s="77"/>
    </row>
    <row r="84" customFormat="false" ht="15" hidden="false" customHeight="false" outlineLevel="0" collapsed="false">
      <c r="B84" s="19" t="s">
        <v>1374</v>
      </c>
      <c r="C84" s="19"/>
      <c r="D84" s="19"/>
      <c r="E84" s="4"/>
      <c r="F84" s="4"/>
      <c r="G84" s="4"/>
      <c r="H84" s="0" t="n">
        <f aca="false">(H18/H6)*100</f>
        <v>5.03482587064677</v>
      </c>
      <c r="I84" s="0" t="n">
        <f aca="false">(I18/I6)*100</f>
        <v>6.04086845466156</v>
      </c>
      <c r="J84" s="0" t="n">
        <f aca="false">(J18/J6)*100</f>
        <v>3.21273516642547</v>
      </c>
      <c r="K84" s="0" t="n">
        <f aca="false">(K18/K6)*100</f>
        <v>2.86447199657973</v>
      </c>
      <c r="L84" s="0" t="n">
        <f aca="false">(L18/L6)*100</f>
        <v>8.32483072071237</v>
      </c>
      <c r="M84" s="0" t="n">
        <f aca="false">(M18/M6)*100</f>
        <v>2.97529234251226</v>
      </c>
      <c r="N84" s="0" t="n">
        <f aca="false">(N18/N6)*100</f>
        <v>2.70052758651525</v>
      </c>
      <c r="O84" s="0" t="n">
        <f aca="false">(O18/O6)*100</f>
        <v>1.90625181064952</v>
      </c>
      <c r="P84" s="0" t="n">
        <f aca="false">(P18/P6)*100</f>
        <v>3.09758144502937</v>
      </c>
      <c r="Q84" s="0" t="n">
        <f aca="false">(Q18/Q6)*100</f>
        <v>6.62937983220925</v>
      </c>
      <c r="R84" s="0" t="n">
        <f aca="false">(R18/R6)*100</f>
        <v>9.23058237687496</v>
      </c>
      <c r="S84" s="0" t="n">
        <f aca="false">(S18/S6)*100</f>
        <v>7.19938728618841</v>
      </c>
      <c r="T84" s="0" t="n">
        <f aca="false">(T18/T6)*100</f>
        <v>7.71689497716895</v>
      </c>
      <c r="U84" s="0" t="n">
        <f aca="false">(U18/U6)*100</f>
        <v>7.30499380932728</v>
      </c>
      <c r="V84" s="0" t="n">
        <f aca="false">(V18/V6)*100</f>
        <v>6.66915748178591</v>
      </c>
      <c r="W84" s="0" t="n">
        <f aca="false">(W18/W6)*100</f>
        <v>6.40326975476839</v>
      </c>
      <c r="X84" s="0" t="n">
        <f aca="false">(X18/X6)*100</f>
        <v>6.18283756424233</v>
      </c>
    </row>
    <row r="85" customFormat="false" ht="19.5" hidden="false" customHeight="true" outlineLevel="0" collapsed="false">
      <c r="A85" s="44" t="s">
        <v>1866</v>
      </c>
      <c r="C85" s="19"/>
      <c r="D85" s="19"/>
      <c r="E85" s="4"/>
      <c r="F85" s="4"/>
      <c r="G85" s="4"/>
      <c r="H85" s="4"/>
      <c r="I85" s="4"/>
      <c r="J85" s="4"/>
      <c r="K85" s="4"/>
      <c r="L85" s="91"/>
      <c r="M85" s="4"/>
      <c r="N85" s="4"/>
      <c r="O85" s="329"/>
      <c r="P85" s="16"/>
      <c r="Q85" s="16"/>
      <c r="V85" s="4"/>
      <c r="W85" s="77"/>
      <c r="X85" s="77"/>
      <c r="Y85" s="19"/>
      <c r="Z85" s="19"/>
      <c r="AA85" s="19"/>
      <c r="AB85" s="19"/>
      <c r="AC85" s="19"/>
      <c r="AD85" s="19"/>
      <c r="AE85" s="19"/>
      <c r="AF85" s="19"/>
      <c r="AG85" s="6"/>
    </row>
    <row r="86" customFormat="false" ht="19.5" hidden="false" customHeight="true" outlineLevel="0" collapsed="false">
      <c r="A86" s="30" t="s">
        <v>1867</v>
      </c>
      <c r="C86" s="19"/>
      <c r="D86" s="19"/>
      <c r="E86" s="4"/>
      <c r="F86" s="4"/>
      <c r="G86" s="4"/>
      <c r="H86" s="4"/>
      <c r="I86" s="4"/>
      <c r="J86" s="4"/>
      <c r="K86" s="4"/>
      <c r="L86" s="91"/>
      <c r="M86" s="4"/>
      <c r="N86" s="4"/>
      <c r="O86" s="329"/>
      <c r="P86" s="254" t="n">
        <v>980000000000</v>
      </c>
      <c r="Q86" s="254" t="n">
        <v>1337000000000</v>
      </c>
      <c r="R86" s="254" t="n">
        <v>1622000000000</v>
      </c>
      <c r="S86" s="55" t="n">
        <v>1770000000000</v>
      </c>
      <c r="T86" s="55" t="s">
        <v>1868</v>
      </c>
      <c r="U86" s="55" t="s">
        <v>1868</v>
      </c>
      <c r="V86" s="77" t="s">
        <v>1868</v>
      </c>
      <c r="W86" s="77" t="s">
        <v>1868</v>
      </c>
      <c r="X86" s="77" t="s">
        <v>1868</v>
      </c>
      <c r="Y86" s="19"/>
      <c r="Z86" s="19"/>
      <c r="AA86" s="184"/>
      <c r="AB86" s="30"/>
      <c r="AC86" s="30"/>
      <c r="AD86" s="30"/>
      <c r="AE86" s="30"/>
      <c r="AF86" s="30"/>
      <c r="AG86" s="6"/>
    </row>
    <row r="87" customFormat="false" ht="19.5" hidden="false" customHeight="true" outlineLevel="0" collapsed="false">
      <c r="A87" s="19"/>
      <c r="C87" s="19"/>
      <c r="D87" s="19"/>
      <c r="E87" s="4"/>
      <c r="F87" s="4"/>
      <c r="G87" s="4"/>
      <c r="H87" s="4"/>
      <c r="I87" s="4"/>
      <c r="J87" s="4"/>
      <c r="K87" s="4"/>
      <c r="L87" s="91"/>
      <c r="M87" s="4"/>
      <c r="N87" s="4"/>
      <c r="O87" s="329"/>
      <c r="P87" s="254"/>
      <c r="Q87" s="254"/>
      <c r="R87" s="254"/>
      <c r="S87" s="55"/>
      <c r="T87" s="55"/>
      <c r="U87" s="55"/>
      <c r="V87" s="77"/>
      <c r="W87" s="77"/>
      <c r="X87" s="77"/>
      <c r="Y87" s="19"/>
      <c r="Z87" s="19"/>
      <c r="AA87" s="184"/>
      <c r="AB87" s="30"/>
      <c r="AC87" s="30"/>
      <c r="AD87" s="30"/>
      <c r="AE87" s="30"/>
      <c r="AF87" s="30"/>
      <c r="AG87" s="6"/>
    </row>
    <row r="88" customFormat="false" ht="15" hidden="false" customHeight="false" outlineLevel="0" collapsed="false">
      <c r="C88" s="19"/>
      <c r="D88" s="19"/>
      <c r="E88" s="4"/>
      <c r="F88" s="4"/>
      <c r="G88" s="4"/>
      <c r="H88" s="0" t="s">
        <v>128</v>
      </c>
      <c r="I88" s="0" t="s">
        <v>128</v>
      </c>
      <c r="J88" s="0" t="s">
        <v>127</v>
      </c>
      <c r="K88" s="0" t="s">
        <v>128</v>
      </c>
      <c r="L88" s="0" t="s">
        <v>128</v>
      </c>
      <c r="M88" s="0" t="s">
        <v>128</v>
      </c>
      <c r="N88" s="0" t="s">
        <v>128</v>
      </c>
      <c r="O88" s="0" t="s">
        <v>128</v>
      </c>
      <c r="P88" s="0" t="s">
        <v>128</v>
      </c>
      <c r="Q88" s="0" t="s">
        <v>128</v>
      </c>
      <c r="R88" s="0" t="s">
        <v>128</v>
      </c>
      <c r="S88" s="0" t="s">
        <v>128</v>
      </c>
      <c r="T88" s="0" t="s">
        <v>128</v>
      </c>
      <c r="U88" s="0" t="s">
        <v>128</v>
      </c>
      <c r="V88" s="0" t="s">
        <v>128</v>
      </c>
      <c r="W88" s="0" t="s">
        <v>128</v>
      </c>
      <c r="X88" s="0" t="s">
        <v>128</v>
      </c>
      <c r="AG88" s="6"/>
    </row>
    <row r="89" customFormat="false" ht="16.5" hidden="false" customHeight="false" outlineLevel="0" collapsed="false">
      <c r="C89" s="19"/>
      <c r="D89" s="19"/>
      <c r="E89" s="4"/>
      <c r="F89" s="4"/>
      <c r="G89" s="4"/>
      <c r="H89" s="4"/>
      <c r="I89" s="4"/>
      <c r="J89" s="4"/>
      <c r="K89" s="4"/>
      <c r="L89" s="91"/>
      <c r="M89" s="4"/>
      <c r="N89" s="4"/>
      <c r="O89" s="329"/>
      <c r="P89" s="16"/>
      <c r="Q89" s="16"/>
      <c r="V89" s="4"/>
      <c r="Y89" s="19"/>
      <c r="Z89" s="19"/>
      <c r="AA89" s="19"/>
      <c r="AB89" s="19"/>
      <c r="AC89" s="19"/>
      <c r="AD89" s="19"/>
      <c r="AE89" s="19"/>
      <c r="AF89" s="19"/>
      <c r="AG89" s="6"/>
    </row>
    <row r="90" customFormat="false" ht="16.5" hidden="false" customHeight="false" outlineLevel="0" collapsed="false">
      <c r="B90" s="19" t="s">
        <v>261</v>
      </c>
      <c r="C90" s="19"/>
      <c r="D90" s="19"/>
      <c r="E90" s="4"/>
      <c r="F90" s="4"/>
      <c r="G90" s="4"/>
      <c r="H90" s="55" t="n">
        <f aca="false">H6-H7-H18</f>
        <v>0</v>
      </c>
      <c r="I90" s="55" t="n">
        <f aca="false">I6-I7-I18</f>
        <v>0</v>
      </c>
      <c r="J90" s="55" t="n">
        <f aca="false">J6-J7-J18</f>
        <v>-100000000</v>
      </c>
      <c r="K90" s="55" t="n">
        <f aca="false">K6-K7-K18</f>
        <v>0</v>
      </c>
      <c r="L90" s="55" t="n">
        <f aca="false">L6-L7-L18</f>
        <v>-100000000.000244</v>
      </c>
      <c r="M90" s="55" t="n">
        <f aca="false">M6-M7-M18</f>
        <v>0.00048828125</v>
      </c>
      <c r="N90" s="55" t="n">
        <f aca="false">N6-N7-N18</f>
        <v>0.000244140625</v>
      </c>
      <c r="O90" s="55" t="n">
        <f aca="false">O6-O7-O18</f>
        <v>0</v>
      </c>
      <c r="P90" s="55" t="n">
        <f aca="false">P6-P7-P18</f>
        <v>0</v>
      </c>
      <c r="Q90" s="55" t="n">
        <f aca="false">Q6-Q7-Q18</f>
        <v>0</v>
      </c>
      <c r="R90" s="55" t="n">
        <f aca="false">R6-R7-R18</f>
        <v>0</v>
      </c>
      <c r="S90" s="55" t="n">
        <f aca="false">S6-S7-S18</f>
        <v>0</v>
      </c>
      <c r="T90" s="55" t="n">
        <f aca="false">T6-T7-T18</f>
        <v>0</v>
      </c>
      <c r="U90" s="55" t="n">
        <f aca="false">U6-U7-U18</f>
        <v>0</v>
      </c>
      <c r="V90" s="55" t="n">
        <f aca="false">V6-V7-V18</f>
        <v>-1000000000</v>
      </c>
      <c r="W90" s="55" t="n">
        <f aca="false">W6-W7-W18</f>
        <v>1000000000</v>
      </c>
      <c r="X90" s="55" t="n">
        <f aca="false">X6-X7-X18</f>
        <v>0</v>
      </c>
      <c r="Y90" s="30"/>
      <c r="Z90" s="19"/>
      <c r="AA90" s="19"/>
      <c r="AB90" s="19"/>
      <c r="AC90" s="19"/>
      <c r="AD90" s="19"/>
      <c r="AE90" s="19"/>
      <c r="AF90" s="19"/>
      <c r="AG90" s="6"/>
    </row>
    <row r="91" customFormat="false" ht="15" hidden="false" customHeight="false" outlineLevel="0" collapsed="false">
      <c r="B91" s="19" t="s">
        <v>579</v>
      </c>
      <c r="C91" s="19"/>
      <c r="D91" s="19"/>
      <c r="E91" s="4"/>
      <c r="F91" s="4"/>
      <c r="G91" s="4"/>
      <c r="H91" s="55" t="n">
        <f aca="false">H7-H8-H12</f>
        <v>0</v>
      </c>
      <c r="I91" s="55" t="n">
        <f aca="false">I7-I8-I12</f>
        <v>0</v>
      </c>
      <c r="J91" s="55" t="n">
        <f aca="false">J7-J8-J12</f>
        <v>0</v>
      </c>
      <c r="K91" s="55" t="n">
        <f aca="false">K7-K8-K12</f>
        <v>0</v>
      </c>
      <c r="L91" s="55" t="n">
        <f aca="false">L7-L8-L12</f>
        <v>0</v>
      </c>
      <c r="M91" s="55" t="n">
        <f aca="false">M7-M8-M12</f>
        <v>0</v>
      </c>
      <c r="N91" s="55" t="n">
        <f aca="false">N7-N8-N12</f>
        <v>0</v>
      </c>
      <c r="O91" s="55" t="n">
        <f aca="false">O7-O8-O12</f>
        <v>0</v>
      </c>
      <c r="P91" s="55" t="n">
        <f aca="false">P7-P8-P12</f>
        <v>0</v>
      </c>
      <c r="Q91" s="55" t="n">
        <f aca="false">Q7-Q8-Q12</f>
        <v>-100000000</v>
      </c>
      <c r="R91" s="55" t="n">
        <f aca="false">R7-R8-R12</f>
        <v>0</v>
      </c>
      <c r="S91" s="55" t="n">
        <f aca="false">S7-S8-S12</f>
        <v>0</v>
      </c>
      <c r="T91" s="55" t="n">
        <f aca="false">T7-T8-T12</f>
        <v>0</v>
      </c>
      <c r="U91" s="55" t="n">
        <f aca="false">U7-U8-U12</f>
        <v>0</v>
      </c>
      <c r="V91" s="55" t="n">
        <f aca="false">V7-V8-V12</f>
        <v>0</v>
      </c>
      <c r="W91" s="55" t="n">
        <f aca="false">W7-W8-W12</f>
        <v>-1000000000</v>
      </c>
      <c r="X91" s="55" t="n">
        <f aca="false">X7-X8-X12</f>
        <v>0</v>
      </c>
      <c r="Y91" s="19"/>
      <c r="Z91" s="19"/>
      <c r="AG91" s="6"/>
    </row>
    <row r="92" customFormat="false" ht="15" hidden="false" customHeight="false" outlineLevel="0" collapsed="false">
      <c r="B92" s="19" t="s">
        <v>131</v>
      </c>
      <c r="C92" s="19"/>
      <c r="D92" s="19"/>
      <c r="E92" s="4"/>
      <c r="F92" s="4"/>
      <c r="G92" s="4"/>
      <c r="H92" s="55" t="n">
        <f aca="false">H8-H9-H11</f>
        <v>0</v>
      </c>
      <c r="I92" s="55" t="n">
        <f aca="false">I8-I9-I11</f>
        <v>0</v>
      </c>
      <c r="J92" s="55" t="n">
        <f aca="false">J8-J9-J11</f>
        <v>0</v>
      </c>
      <c r="K92" s="55" t="n">
        <f aca="false">K8-K9-K11</f>
        <v>0</v>
      </c>
      <c r="L92" s="55" t="n">
        <f aca="false">L8-L9-L11</f>
        <v>0</v>
      </c>
      <c r="M92" s="55" t="n">
        <f aca="false">M8-M9-M11</f>
        <v>0</v>
      </c>
      <c r="N92" s="55" t="n">
        <f aca="false">N8-N9-N11</f>
        <v>0</v>
      </c>
      <c r="O92" s="55" t="n">
        <f aca="false">O8-O9-O11</f>
        <v>0</v>
      </c>
      <c r="P92" s="55" t="n">
        <f aca="false">P8-P9-P11</f>
        <v>100000000</v>
      </c>
      <c r="Q92" s="55" t="n">
        <f aca="false">Q8-Q9-Q11</f>
        <v>0</v>
      </c>
      <c r="R92" s="55" t="n">
        <f aca="false">R8-R9-R11</f>
        <v>0</v>
      </c>
      <c r="S92" s="55" t="n">
        <f aca="false">S8-S9-S11</f>
        <v>1000000000</v>
      </c>
      <c r="T92" s="55" t="n">
        <f aca="false">T8-T9-T11</f>
        <v>3509000000000</v>
      </c>
      <c r="U92" s="55" t="n">
        <f aca="false">U8-U9-U11</f>
        <v>3972000000000</v>
      </c>
      <c r="V92" s="55" t="n">
        <f aca="false">V8-V9-V11</f>
        <v>4432000000000</v>
      </c>
      <c r="W92" s="55" t="n">
        <f aca="false">W8-W9-W11</f>
        <v>4886000000000</v>
      </c>
      <c r="X92" s="55" t="n">
        <f aca="false">X8-X9-X11</f>
        <v>5358000000000</v>
      </c>
    </row>
    <row r="93" customFormat="false" ht="15" hidden="false" customHeight="false" outlineLevel="0" collapsed="false">
      <c r="B93" s="19" t="s">
        <v>332</v>
      </c>
      <c r="C93" s="19"/>
      <c r="D93" s="19"/>
      <c r="E93" s="4"/>
      <c r="F93" s="4"/>
      <c r="G93" s="4"/>
      <c r="H93" s="55" t="n">
        <f aca="false">H12-H13-H14-H15</f>
        <v>0</v>
      </c>
      <c r="I93" s="55" t="n">
        <f aca="false">I12-I13-I14-I15</f>
        <v>0</v>
      </c>
      <c r="J93" s="55" t="n">
        <f aca="false">J12-J13-J14-J15</f>
        <v>0</v>
      </c>
      <c r="K93" s="55" t="n">
        <f aca="false">K12-K13-K14-K15</f>
        <v>0</v>
      </c>
      <c r="L93" s="55" t="n">
        <f aca="false">L12-L13-L14-L15</f>
        <v>0</v>
      </c>
      <c r="M93" s="55" t="n">
        <f aca="false">M12-M13-M14-M15</f>
        <v>0</v>
      </c>
      <c r="N93" s="55" t="n">
        <f aca="false">N12-N13-N14-N15</f>
        <v>0</v>
      </c>
      <c r="O93" s="56" t="n">
        <f aca="false">O12-O13-O14-O15</f>
        <v>199800000000</v>
      </c>
      <c r="P93" s="56" t="n">
        <f aca="false">P12-P13-P14-P15</f>
        <v>327200000000</v>
      </c>
      <c r="Q93" s="56" t="n">
        <f aca="false">Q12-Q13-Q14-Q15</f>
        <v>429500000000</v>
      </c>
      <c r="R93" s="56" t="n">
        <f aca="false">R12-R13-R14-R15</f>
        <v>416100000000</v>
      </c>
      <c r="S93" s="56" t="n">
        <f aca="false">S12-S13-S14-S15</f>
        <v>680000000000</v>
      </c>
      <c r="T93" s="56" t="n">
        <f aca="false">T12-T13-T14-T15</f>
        <v>533000000000</v>
      </c>
      <c r="U93" s="56" t="n">
        <f aca="false">U12-U13-U14-U15</f>
        <v>520000000000</v>
      </c>
      <c r="V93" s="56" t="n">
        <f aca="false">V12-V13-V14-V15</f>
        <v>565000000000</v>
      </c>
      <c r="W93" s="56" t="n">
        <f aca="false">W12-W13-W14-W15</f>
        <v>610000000000</v>
      </c>
      <c r="X93" s="56" t="n">
        <f aca="false">X12-X13-X14-X15</f>
        <v>666000000000</v>
      </c>
    </row>
    <row r="94" customFormat="false" ht="15" hidden="false" customHeight="false" outlineLevel="0" collapsed="false">
      <c r="B94" s="19" t="s">
        <v>1266</v>
      </c>
      <c r="C94" s="19"/>
      <c r="D94" s="19"/>
      <c r="E94" s="4"/>
      <c r="F94" s="4"/>
      <c r="G94" s="4"/>
      <c r="H94" s="55" t="n">
        <f aca="false">H18-H19-H20</f>
        <v>0</v>
      </c>
      <c r="I94" s="55" t="n">
        <f aca="false">I18-I19-I20</f>
        <v>0</v>
      </c>
      <c r="J94" s="55" t="n">
        <f aca="false">J18-J19-J20</f>
        <v>0</v>
      </c>
      <c r="K94" s="55" t="n">
        <f aca="false">K18-K19-K20</f>
        <v>0</v>
      </c>
      <c r="L94" s="55" t="n">
        <f aca="false">L18-L19-L20</f>
        <v>0</v>
      </c>
      <c r="M94" s="55" t="n">
        <f aca="false">M18-M19-M20</f>
        <v>0</v>
      </c>
      <c r="N94" s="55" t="n">
        <f aca="false">N18-N19-N20</f>
        <v>0</v>
      </c>
      <c r="O94" s="56" t="n">
        <f aca="false">O18-O19-O20</f>
        <v>32900000000</v>
      </c>
      <c r="P94" s="56" t="n">
        <f aca="false">P18-P19-P20</f>
        <v>81200000000</v>
      </c>
      <c r="Q94" s="56" t="n">
        <f aca="false">Q18-Q19-Q20</f>
        <v>201500000000</v>
      </c>
      <c r="R94" s="56" t="n">
        <f aca="false">R18-R19-R20</f>
        <v>304000000000</v>
      </c>
      <c r="S94" s="56" t="n">
        <f aca="false">S18-S19-S20</f>
        <v>282000000000</v>
      </c>
      <c r="T94" s="56" t="n">
        <f aca="false">T18-T19-T20</f>
        <v>338000000000</v>
      </c>
      <c r="U94" s="56" t="n">
        <f aca="false">U18-U19-U20</f>
        <v>354000000000</v>
      </c>
      <c r="V94" s="56" t="n">
        <f aca="false">V18-V19-V20</f>
        <v>357000000000</v>
      </c>
      <c r="W94" s="56" t="n">
        <f aca="false">W18-W19-W20</f>
        <v>376000000000</v>
      </c>
      <c r="X94" s="56" t="n">
        <f aca="false">X18-X19-X20</f>
        <v>397000000000</v>
      </c>
    </row>
    <row r="95" customFormat="false" ht="15" hidden="false" customHeight="false" outlineLevel="0" collapsed="false">
      <c r="B95" s="19" t="s">
        <v>1869</v>
      </c>
      <c r="C95" s="19"/>
      <c r="D95" s="19"/>
      <c r="E95" s="4"/>
      <c r="F95" s="4"/>
      <c r="G95" s="4"/>
      <c r="H95" s="55" t="n">
        <f aca="false">H22-H23-H38-H41</f>
        <v>0</v>
      </c>
      <c r="I95" s="55" t="n">
        <f aca="false">I22-I23-I38-I41</f>
        <v>0</v>
      </c>
      <c r="J95" s="55" t="n">
        <f aca="false">J22-J23-J38-J41</f>
        <v>0</v>
      </c>
      <c r="K95" s="55" t="n">
        <f aca="false">K22-K23-K38-K41</f>
        <v>0</v>
      </c>
      <c r="L95" s="55" t="n">
        <f aca="false">L22-L23-L38-L41</f>
        <v>0</v>
      </c>
      <c r="M95" s="55" t="n">
        <f aca="false">M22-M23-M38-M41</f>
        <v>0</v>
      </c>
      <c r="N95" s="55" t="n">
        <f aca="false">N22-N23-N38-N41</f>
        <v>-0.000244140625</v>
      </c>
      <c r="O95" s="55" t="n">
        <f aca="false">O22-O23-O38-O41</f>
        <v>0</v>
      </c>
      <c r="P95" s="55" t="n">
        <f aca="false">P22-P23-P38-P41</f>
        <v>0</v>
      </c>
      <c r="Q95" s="55" t="n">
        <f aca="false">Q22-Q23-Q38-Q41</f>
        <v>0</v>
      </c>
      <c r="R95" s="55" t="n">
        <f aca="false">R22-R23-R38-R41</f>
        <v>0</v>
      </c>
      <c r="S95" s="55" t="n">
        <f aca="false">S21-S23-S38-S41</f>
        <v>0</v>
      </c>
      <c r="T95" s="55" t="n">
        <f aca="false">T21-T23-T38-T41</f>
        <v>-1000000000</v>
      </c>
      <c r="U95" s="55" t="n">
        <f aca="false">U21-U23-U38-U41</f>
        <v>50000000000</v>
      </c>
      <c r="V95" s="55" t="n">
        <f aca="false">V21-V23-V38-V41</f>
        <v>100000000000</v>
      </c>
      <c r="W95" s="55" t="n">
        <f aca="false">W21-W23-W38-W41</f>
        <v>-1000000000</v>
      </c>
      <c r="X95" s="55" t="n">
        <f aca="false">X21-X23-X38-X41</f>
        <v>0</v>
      </c>
    </row>
    <row r="96" customFormat="false" ht="15" hidden="false" customHeight="false" outlineLevel="0" collapsed="false">
      <c r="B96" s="19" t="s">
        <v>333</v>
      </c>
      <c r="C96" s="19"/>
      <c r="D96" s="19"/>
      <c r="E96" s="4"/>
      <c r="F96" s="4"/>
      <c r="G96" s="4"/>
      <c r="H96" s="55" t="n">
        <f aca="false">H23-H24-H26-H29-H34-H35-H25</f>
        <v>100000000</v>
      </c>
      <c r="I96" s="55" t="n">
        <f aca="false">I23-I24-I26-I29-I34-I35-I25</f>
        <v>100000000</v>
      </c>
      <c r="J96" s="55" t="n">
        <f aca="false">J23-J24-J26-J29-J34-J35-J25</f>
        <v>0</v>
      </c>
      <c r="K96" s="55" t="n">
        <f aca="false">K23-K24-K26-K29-K34-K35-K25</f>
        <v>0</v>
      </c>
      <c r="L96" s="55" t="n">
        <f aca="false">L23-L24-L26-L29-L34-L35-L25</f>
        <v>0</v>
      </c>
      <c r="M96" s="55" t="n">
        <f aca="false">M23-M24-M26-M29-M34-M35-M25</f>
        <v>0</v>
      </c>
      <c r="N96" s="55" t="n">
        <f aca="false">N23-N24-N26-N29-N34-N35-N25</f>
        <v>0</v>
      </c>
      <c r="O96" s="55" t="n">
        <f aca="false">O23-O24-O26-O29-O34-O35-O25</f>
        <v>0</v>
      </c>
      <c r="P96" s="55" t="n">
        <f aca="false">P23-P24-P26-P29-P34-P35-P25</f>
        <v>0</v>
      </c>
      <c r="Q96" s="55" t="n">
        <f aca="false">Q23-Q24-Q26-Q29-Q34-Q35-Q25</f>
        <v>0</v>
      </c>
      <c r="R96" s="55" t="n">
        <f aca="false">R23-R24-R26-R29-R34-R35-R25</f>
        <v>0</v>
      </c>
      <c r="S96" s="55" t="n">
        <f aca="false">S23-S24-S26-S29-S34-S35-S25</f>
        <v>0</v>
      </c>
      <c r="T96" s="55" t="n">
        <f aca="false">T23-T24-T26-T29-T34-T35-T25</f>
        <v>0</v>
      </c>
      <c r="U96" s="55" t="n">
        <f aca="false">U23-U24-U26-U29-U34-U35-U25</f>
        <v>0</v>
      </c>
      <c r="V96" s="55" t="n">
        <f aca="false">V23-V24-V26-V29-V34-V35-V25</f>
        <v>0</v>
      </c>
      <c r="W96" s="55" t="n">
        <f aca="false">W23-W24-W26-W29-W34-W35-W25</f>
        <v>0</v>
      </c>
      <c r="X96" s="55" t="n">
        <f aca="false">X23-X24-X26-X29-X34-X35-X25</f>
        <v>0</v>
      </c>
    </row>
    <row r="97" customFormat="false" ht="15" hidden="false" customHeight="false" outlineLevel="0" collapsed="false">
      <c r="B97" s="19" t="s">
        <v>822</v>
      </c>
      <c r="C97" s="19"/>
      <c r="D97" s="19"/>
      <c r="E97" s="4"/>
      <c r="F97" s="4"/>
      <c r="G97" s="4"/>
      <c r="H97" s="55" t="n">
        <f aca="false">H38-H39-H40</f>
        <v>0</v>
      </c>
      <c r="I97" s="55" t="n">
        <f aca="false">I38-I39-I40</f>
        <v>0</v>
      </c>
      <c r="J97" s="55" t="n">
        <f aca="false">J38-J39-J40</f>
        <v>0</v>
      </c>
      <c r="K97" s="55" t="n">
        <f aca="false">K38-K39-K40</f>
        <v>0</v>
      </c>
      <c r="L97" s="152" t="n">
        <f aca="false">L38-L39-L40</f>
        <v>0</v>
      </c>
      <c r="M97" s="55" t="n">
        <f aca="false">M38-M39-M40</f>
        <v>0</v>
      </c>
      <c r="N97" s="55" t="n">
        <f aca="false">N38-N39-N40</f>
        <v>0</v>
      </c>
      <c r="O97" s="55" t="n">
        <f aca="false">O38-O39-O40</f>
        <v>0</v>
      </c>
      <c r="P97" s="55" t="n">
        <f aca="false">P38-P39-P40</f>
        <v>0</v>
      </c>
      <c r="Q97" s="55" t="n">
        <f aca="false">Q38-Q39-Q40</f>
        <v>0</v>
      </c>
      <c r="R97" s="55" t="n">
        <f aca="false">R38-R39-R40</f>
        <v>100000000</v>
      </c>
      <c r="S97" s="55" t="n">
        <f aca="false">S38-S39-S40</f>
        <v>0</v>
      </c>
      <c r="T97" s="55" t="n">
        <f aca="false">T38-T39-T40</f>
        <v>1000000000</v>
      </c>
      <c r="U97" s="55" t="n">
        <f aca="false">U38-U39-U40</f>
        <v>0</v>
      </c>
      <c r="V97" s="55" t="n">
        <f aca="false">V38-V39-V40</f>
        <v>0</v>
      </c>
      <c r="W97" s="55" t="n">
        <f aca="false">W38-W39-W40</f>
        <v>0</v>
      </c>
      <c r="X97" s="55" t="n">
        <f aca="false">X38-X39-X40</f>
        <v>0</v>
      </c>
    </row>
    <row r="98" customFormat="false" ht="15" hidden="false" customHeight="false" outlineLevel="0" collapsed="false">
      <c r="B98" s="19" t="s">
        <v>268</v>
      </c>
      <c r="C98" s="19"/>
      <c r="D98" s="19"/>
      <c r="E98" s="4"/>
      <c r="F98" s="4"/>
      <c r="G98" s="4"/>
      <c r="H98" s="55" t="n">
        <f aca="false">H35-H36-H37</f>
        <v>0</v>
      </c>
      <c r="I98" s="55" t="n">
        <f aca="false">I35-I36-I37</f>
        <v>0</v>
      </c>
      <c r="J98" s="55" t="n">
        <f aca="false">J35-J36-J37</f>
        <v>0</v>
      </c>
      <c r="K98" s="55" t="n">
        <f aca="false">K35-K36-K37</f>
        <v>0</v>
      </c>
      <c r="L98" s="55" t="n">
        <f aca="false">L35-L36-L37</f>
        <v>0</v>
      </c>
      <c r="M98" s="55" t="n">
        <f aca="false">M35-M36-M37</f>
        <v>0</v>
      </c>
      <c r="N98" s="55" t="n">
        <f aca="false">N35-N36-N37</f>
        <v>0</v>
      </c>
      <c r="O98" s="55" t="n">
        <f aca="false">O35-O36-O37</f>
        <v>0</v>
      </c>
      <c r="P98" s="55" t="n">
        <f aca="false">P35-P36-P37</f>
        <v>0</v>
      </c>
      <c r="Q98" s="55" t="n">
        <f aca="false">Q35-Q36-Q37</f>
        <v>100000000</v>
      </c>
      <c r="R98" s="55" t="n">
        <f aca="false">R35-R36-R37</f>
        <v>-100000000</v>
      </c>
      <c r="S98" s="55" t="n">
        <f aca="false">S35-S36-S37</f>
        <v>1000000000</v>
      </c>
      <c r="T98" s="55" t="n">
        <f aca="false">T35-T36-T37</f>
        <v>0</v>
      </c>
      <c r="U98" s="55" t="n">
        <f aca="false">U35-U36-U37</f>
        <v>0</v>
      </c>
      <c r="V98" s="55" t="n">
        <f aca="false">V35-V36-V37</f>
        <v>0</v>
      </c>
      <c r="W98" s="55" t="n">
        <f aca="false">W35-W36-W37</f>
        <v>0</v>
      </c>
      <c r="X98" s="55" t="n">
        <f aca="false">X35-X36-X37</f>
        <v>0</v>
      </c>
    </row>
    <row r="99" customFormat="false" ht="15" hidden="false" customHeight="false" outlineLevel="0" collapsed="false">
      <c r="B99" s="19" t="s">
        <v>137</v>
      </c>
      <c r="C99" s="19"/>
      <c r="D99" s="19"/>
      <c r="E99" s="4"/>
      <c r="F99" s="4"/>
      <c r="G99" s="4"/>
      <c r="H99" s="55" t="n">
        <f aca="false">H50-H51-H58-H82-H80</f>
        <v>0</v>
      </c>
      <c r="I99" s="55" t="n">
        <f aca="false">I50-I51-I58-I82-I80</f>
        <v>0</v>
      </c>
      <c r="J99" s="55" t="n">
        <f aca="false">J50-J51-J58-J82-J80</f>
        <v>100000000</v>
      </c>
      <c r="K99" s="55" t="n">
        <f aca="false">K50-K51-K58-K82-K80</f>
        <v>0</v>
      </c>
      <c r="L99" s="55" t="n">
        <f aca="false">L50-L51-L58-L82-L80</f>
        <v>0</v>
      </c>
      <c r="M99" s="55" t="n">
        <f aca="false">M50-M51-M58-M82-M80</f>
        <v>0</v>
      </c>
      <c r="N99" s="55" t="n">
        <f aca="false">N50-N51-N58-N82-N80</f>
        <v>0</v>
      </c>
      <c r="O99" s="55" t="n">
        <f aca="false">O50-O51-O58-O82-O80</f>
        <v>0</v>
      </c>
      <c r="P99" s="55" t="n">
        <f aca="false">P50-P51-P58-P82-P80</f>
        <v>0</v>
      </c>
      <c r="Q99" s="55" t="n">
        <f aca="false">Q50-Q51-Q58-Q82-Q80</f>
        <v>0</v>
      </c>
      <c r="R99" s="55" t="n">
        <f aca="false">R50-R51-R58-R82-R80</f>
        <v>0</v>
      </c>
      <c r="S99" s="55" t="n">
        <f aca="false">S50-S51-S58-S82-S80</f>
        <v>14000000000</v>
      </c>
      <c r="T99" s="55" t="n">
        <f aca="false">T50-T51-T58-T82-T80</f>
        <v>70000000000</v>
      </c>
      <c r="U99" s="55" t="n">
        <f aca="false">U50-U51-U58-U82-U80</f>
        <v>0</v>
      </c>
      <c r="V99" s="55" t="n">
        <f aca="false">V50-V51-V58-V82-V80</f>
        <v>0</v>
      </c>
      <c r="W99" s="55" t="n">
        <f aca="false">W50-W51-W58-W82-W80</f>
        <v>0</v>
      </c>
      <c r="X99" s="55" t="n">
        <f aca="false">X50-X51-X58-X82-X80</f>
        <v>0</v>
      </c>
    </row>
    <row r="100" customFormat="false" ht="15" hidden="false" customHeight="false" outlineLevel="0" collapsed="false">
      <c r="B100" s="19" t="s">
        <v>274</v>
      </c>
      <c r="C100" s="19"/>
      <c r="D100" s="19"/>
      <c r="E100" s="4"/>
      <c r="F100" s="4"/>
      <c r="G100" s="4"/>
      <c r="H100" s="55" t="n">
        <f aca="false">H51-H52-H57</f>
        <v>0</v>
      </c>
      <c r="I100" s="55" t="n">
        <f aca="false">I51-I52-I57</f>
        <v>0</v>
      </c>
      <c r="J100" s="55" t="n">
        <f aca="false">J51-J52-J57</f>
        <v>-100000000</v>
      </c>
      <c r="K100" s="55" t="n">
        <f aca="false">K51-K52-K57</f>
        <v>0</v>
      </c>
      <c r="L100" s="55" t="n">
        <f aca="false">L51-L52-L57</f>
        <v>0</v>
      </c>
      <c r="M100" s="55" t="n">
        <f aca="false">M51-M52-M57</f>
        <v>0</v>
      </c>
      <c r="N100" s="55" t="n">
        <f aca="false">N51-N52-N57</f>
        <v>0</v>
      </c>
      <c r="O100" s="55" t="n">
        <f aca="false">O51-O52-O57</f>
        <v>0</v>
      </c>
      <c r="P100" s="55" t="n">
        <f aca="false">P51-P52-P57</f>
        <v>0</v>
      </c>
      <c r="Q100" s="55" t="n">
        <f aca="false">Q51-Q52-Q57</f>
        <v>0</v>
      </c>
      <c r="R100" s="55" t="n">
        <f aca="false">R51-R52-R57</f>
        <v>100000000</v>
      </c>
      <c r="S100" s="55" t="n">
        <f aca="false">S51-S52-S57</f>
        <v>-1000000000</v>
      </c>
      <c r="T100" s="55" t="n">
        <f aca="false">T51-T52-T57</f>
        <v>0</v>
      </c>
      <c r="U100" s="55" t="n">
        <f aca="false">U51-U52-U57</f>
        <v>1000000000</v>
      </c>
      <c r="V100" s="55" t="n">
        <f aca="false">V51-V52-V57</f>
        <v>-1000000000</v>
      </c>
      <c r="W100" s="55" t="n">
        <f aca="false">W51-W52-W57</f>
        <v>0</v>
      </c>
      <c r="X100" s="55" t="n">
        <f aca="false">X51-X52-X57</f>
        <v>1000000000</v>
      </c>
    </row>
    <row r="101" customFormat="false" ht="15" hidden="false" customHeight="false" outlineLevel="0" collapsed="false">
      <c r="B101" s="19" t="s">
        <v>1451</v>
      </c>
      <c r="C101" s="19"/>
      <c r="D101" s="19"/>
      <c r="E101" s="4"/>
      <c r="F101" s="4"/>
      <c r="G101" s="4"/>
      <c r="H101" s="55" t="n">
        <f aca="false">H58-H59-H60-H61-H62-H63-H64-H65-H67</f>
        <v>0</v>
      </c>
      <c r="I101" s="55" t="n">
        <f aca="false">I58-I59-I60-I61-I62-I63-I64-I65-I67</f>
        <v>0</v>
      </c>
      <c r="J101" s="55" t="n">
        <f aca="false">J58-J59-J60-J61-J62-J63-J64-J65-J67</f>
        <v>-99999999.9999695</v>
      </c>
      <c r="K101" s="55" t="n">
        <f aca="false">K58-K59-K60-K61-K62-K63-K64-K65-K67</f>
        <v>0</v>
      </c>
      <c r="L101" s="92" t="n">
        <f aca="false">L58-L59-L60-L61-L62-L63-L64-L65-L67-L70</f>
        <v>0</v>
      </c>
      <c r="M101" s="55" t="n">
        <f aca="false">M58-M59-M60-M61-M62-M63-M64-M65-M67-M70</f>
        <v>0</v>
      </c>
      <c r="N101" s="55" t="n">
        <f aca="false">N58-N59-N60-N61-N62-N63-N64-N65-N67-N70</f>
        <v>0</v>
      </c>
      <c r="O101" s="56" t="n">
        <f aca="false">O58-O59-O60-O61-O62-O63-O64-O65-O67-O70</f>
        <v>489000000000</v>
      </c>
      <c r="P101" s="56" t="n">
        <f aca="false">P58-P59-P60-P61-P62-P63-P64-P65-P67-P70</f>
        <v>245700000000</v>
      </c>
      <c r="Q101" s="56" t="n">
        <f aca="false">Q58-Q59-Q60-Q61-Q62-Q63-Q64-Q65-Q67</f>
        <v>273900000000</v>
      </c>
      <c r="R101" s="56" t="n">
        <f aca="false">R58-R59-R60-R61-R62-R63-R64-R65-R67</f>
        <v>529400000000</v>
      </c>
      <c r="S101" s="56" t="n">
        <f aca="false">S58-S59-S60-S61-S62-S63-S64-S65-S67</f>
        <v>779000000000</v>
      </c>
      <c r="T101" s="56" t="n">
        <f aca="false">T58-T59-T60-T61-T62-T63-T64-T65-T67</f>
        <v>706000000000</v>
      </c>
      <c r="U101" s="56" t="n">
        <f aca="false">U58-U59-U60-U61-U62-U63-U64-U65-U67</f>
        <v>461000000000</v>
      </c>
      <c r="V101" s="56" t="n">
        <f aca="false">V58-V59-V60-V61-V62-V63-V64-V65-V67</f>
        <v>560000000000</v>
      </c>
      <c r="W101" s="56" t="n">
        <f aca="false">W58-W59-W60-W61-W62-W63-W64-W65-W67</f>
        <v>583000000000</v>
      </c>
      <c r="X101" s="56" t="n">
        <f aca="false">X58-X59-X60-X61-X62-X63-X64-X65-X67</f>
        <v>692000000000</v>
      </c>
    </row>
    <row r="102" customFormat="false" ht="15" hidden="false" customHeight="false" outlineLevel="0" collapsed="false">
      <c r="B102" s="19" t="s">
        <v>878</v>
      </c>
      <c r="C102" s="19"/>
      <c r="D102" s="19"/>
      <c r="E102" s="4"/>
      <c r="F102" s="4"/>
      <c r="G102" s="4"/>
      <c r="H102" s="55" t="n">
        <f aca="false">H35-H36-H37</f>
        <v>0</v>
      </c>
      <c r="I102" s="55" t="n">
        <f aca="false">I35-I36-I37</f>
        <v>0</v>
      </c>
      <c r="J102" s="55" t="n">
        <f aca="false">J35-J36-J37</f>
        <v>0</v>
      </c>
      <c r="K102" s="55" t="n">
        <f aca="false">K35-K36-K37</f>
        <v>0</v>
      </c>
      <c r="L102" s="55" t="n">
        <f aca="false">L35-L36-L37</f>
        <v>0</v>
      </c>
      <c r="M102" s="55" t="n">
        <f aca="false">M35-M36-M37</f>
        <v>0</v>
      </c>
      <c r="N102" s="55" t="n">
        <f aca="false">N35-N36-N37</f>
        <v>0</v>
      </c>
      <c r="O102" s="55" t="n">
        <f aca="false">O35-O36-O37</f>
        <v>0</v>
      </c>
      <c r="P102" s="55" t="n">
        <f aca="false">P35-P36-P37</f>
        <v>0</v>
      </c>
      <c r="Q102" s="55" t="n">
        <f aca="false">Q35-Q36-Q37</f>
        <v>100000000</v>
      </c>
      <c r="R102" s="55" t="n">
        <f aca="false">R35-R36-R37</f>
        <v>-100000000</v>
      </c>
      <c r="S102" s="55" t="n">
        <f aca="false">S35-S36-S37</f>
        <v>1000000000</v>
      </c>
      <c r="T102" s="55" t="n">
        <f aca="false">T35-T36-T37</f>
        <v>0</v>
      </c>
      <c r="U102" s="55" t="n">
        <f aca="false">U35-U36-U37</f>
        <v>0</v>
      </c>
      <c r="V102" s="55" t="n">
        <f aca="false">V35-V36-V37</f>
        <v>0</v>
      </c>
      <c r="W102" s="55" t="n">
        <f aca="false">W35-W36-W37</f>
        <v>0</v>
      </c>
      <c r="X102" s="55" t="n">
        <f aca="false">X35-X36-X37</f>
        <v>0</v>
      </c>
    </row>
    <row r="103" customFormat="false" ht="15" hidden="false" customHeight="false" outlineLevel="0" collapsed="false">
      <c r="B103" s="19"/>
      <c r="C103" s="19"/>
      <c r="D103" s="19"/>
      <c r="E103" s="4"/>
      <c r="F103" s="4"/>
      <c r="G103" s="4"/>
      <c r="H103" s="4"/>
      <c r="K103" s="4"/>
      <c r="L103" s="4"/>
      <c r="M103" s="4"/>
      <c r="N103" s="4"/>
      <c r="O103" s="4"/>
      <c r="P103" s="4"/>
      <c r="Q103" s="4"/>
      <c r="R103" s="4"/>
      <c r="S103" s="4"/>
      <c r="T103" s="4"/>
      <c r="U103" s="4"/>
      <c r="V103" s="4"/>
      <c r="W103" s="4"/>
      <c r="X103" s="4"/>
    </row>
    <row r="104" customFormat="false" ht="17.25" hidden="false" customHeight="false" outlineLevel="0" collapsed="false">
      <c r="B104" s="19" t="s">
        <v>971</v>
      </c>
      <c r="C104" s="19"/>
      <c r="D104" s="19"/>
      <c r="E104" s="4"/>
      <c r="F104" s="4"/>
      <c r="G104" s="4"/>
      <c r="H104" s="57" t="n">
        <v>8745460000000</v>
      </c>
      <c r="I104" s="57" t="n">
        <v>9011755000000</v>
      </c>
      <c r="J104" s="57" t="n">
        <v>9307908000000</v>
      </c>
      <c r="K104" s="57" t="n">
        <v>9750029000000</v>
      </c>
      <c r="L104" s="57" t="n">
        <v>10848040000000</v>
      </c>
      <c r="M104" s="57" t="n">
        <v>11463500000000</v>
      </c>
      <c r="N104" s="57" t="n">
        <v>12324723000000</v>
      </c>
      <c r="O104" s="57" t="n">
        <v>11976725000000</v>
      </c>
      <c r="P104" s="57" t="n">
        <v>13834566000000</v>
      </c>
      <c r="Q104" s="57" t="n">
        <v>15345885000000</v>
      </c>
      <c r="R104" s="57" t="n">
        <v>16730479000000</v>
      </c>
      <c r="S104" s="253" t="n">
        <v>18495000000000</v>
      </c>
      <c r="T104" s="253" t="n">
        <v>20432000000000</v>
      </c>
      <c r="U104" s="253" t="n">
        <v>22505000000000</v>
      </c>
      <c r="V104" s="253" t="n">
        <v>24671000000000</v>
      </c>
      <c r="W104" s="253" t="n">
        <v>26992000000000</v>
      </c>
      <c r="X104" s="253" t="n">
        <v>29470000000000</v>
      </c>
    </row>
    <row r="105" customFormat="false" ht="15" hidden="false" customHeight="false" outlineLevel="0" collapsed="false">
      <c r="B105" s="19" t="s">
        <v>1769</v>
      </c>
      <c r="C105" s="19"/>
      <c r="D105" s="19"/>
      <c r="E105" s="4"/>
      <c r="F105" s="4"/>
      <c r="G105" s="4"/>
      <c r="H105" s="4" t="n">
        <f aca="false">(H6/H104)*100</f>
        <v>17.237515236477</v>
      </c>
      <c r="I105" s="4" t="n">
        <f aca="false">(I6/I104)*100</f>
        <v>17.3773033110643</v>
      </c>
      <c r="J105" s="4" t="n">
        <f aca="false">(J6/J104)*100</f>
        <v>18.5594872660967</v>
      </c>
      <c r="K105" s="4" t="n">
        <f aca="false">(K6/K104)*100</f>
        <v>19.1917377886773</v>
      </c>
      <c r="L105" s="4" t="n">
        <f aca="false">(L6/L104)*100</f>
        <v>19.8764016356872</v>
      </c>
      <c r="M105" s="4" t="n">
        <f aca="false">(M6/M104)*100</f>
        <v>18.500457975313</v>
      </c>
      <c r="N105" s="4" t="n">
        <f aca="false">(N6/N104)*100</f>
        <v>18.1472638370858</v>
      </c>
      <c r="O105" s="4" t="n">
        <f aca="false">(O6/O104)*100</f>
        <v>14.4104502691679</v>
      </c>
      <c r="P105" s="4" t="n">
        <f aca="false">(P6/P104)*100</f>
        <v>18.9481910744435</v>
      </c>
      <c r="Q105" s="4" t="n">
        <f aca="false">(Q6/Q104)*100</f>
        <v>19.8066126521866</v>
      </c>
      <c r="R105" s="4" t="n">
        <f aca="false">(R6/R104)*100</f>
        <v>19.6850311338964</v>
      </c>
      <c r="S105" s="4" t="n">
        <f aca="false">(S6/S104)*100</f>
        <v>21.1786969451203</v>
      </c>
      <c r="T105" s="4" t="n">
        <f aca="false">(T6/T104)*100</f>
        <v>21.4369616288175</v>
      </c>
      <c r="U105" s="4" t="n">
        <f aca="false">(U6/U104)*100</f>
        <v>21.5329926682959</v>
      </c>
      <c r="V105" s="4" t="n">
        <f aca="false">(V6/V104)*100</f>
        <v>21.6975396214179</v>
      </c>
      <c r="W105" s="4" t="n">
        <f aca="false">(W6/W104)*100</f>
        <v>21.7545939537641</v>
      </c>
      <c r="X105" s="4" t="n">
        <f aca="false">(X6/X104)*100</f>
        <v>21.7882592466916</v>
      </c>
    </row>
    <row r="106" customFormat="false" ht="15" hidden="false" customHeight="false" outlineLevel="0" collapsed="false">
      <c r="B106" s="19" t="s">
        <v>1870</v>
      </c>
      <c r="C106" s="19"/>
      <c r="D106" s="19"/>
      <c r="E106" s="4"/>
      <c r="F106" s="4"/>
      <c r="G106" s="4"/>
      <c r="H106" s="4" t="n">
        <f aca="false">(H21/H104)*100</f>
        <v>18.7937512720886</v>
      </c>
      <c r="I106" s="4" t="n">
        <f aca="false">(I21/I104)*100</f>
        <v>19.0196027299899</v>
      </c>
      <c r="J106" s="4" t="n">
        <f aca="false">(J21/J104)*100</f>
        <v>20.3031658671315</v>
      </c>
      <c r="K106" s="4" t="n">
        <f aca="false">(K21/K104)*100</f>
        <v>19.9476329762711</v>
      </c>
      <c r="L106" s="4" t="n">
        <f aca="false">(L21/L104)*100</f>
        <v>20.4387151964779</v>
      </c>
      <c r="M106" s="4" t="n">
        <f aca="false">(M21/M104)*100</f>
        <v>19.9930213285646</v>
      </c>
      <c r="N106" s="4" t="n">
        <f aca="false">(N21/N104)*100</f>
        <v>20.2665812448685</v>
      </c>
      <c r="O106" s="4" t="n">
        <f aca="false">(O21/O104)*100</f>
        <v>18.4416023579067</v>
      </c>
      <c r="P106" s="4" t="n">
        <f aca="false">(P21/P104)*100</f>
        <v>22.0751413524645</v>
      </c>
      <c r="Q106" s="4" t="n">
        <f aca="false">(Q21/Q104)*100</f>
        <v>22.0619403833666</v>
      </c>
      <c r="R106" s="4" t="n">
        <f aca="false">(R21/R104)*100</f>
        <v>21.933024153104</v>
      </c>
      <c r="S106" s="4" t="n">
        <f aca="false">(S21/S104)*100</f>
        <v>24.1686942416869</v>
      </c>
      <c r="T106" s="4" t="n">
        <f aca="false">(T21/T104)*100</f>
        <v>25.4796397807361</v>
      </c>
      <c r="U106" s="4" t="n">
        <f aca="false">(U21/U104)*100</f>
        <v>25.4076871806265</v>
      </c>
      <c r="V106" s="4" t="n">
        <f aca="false">(V21/V104)*100</f>
        <v>25.507681083053</v>
      </c>
      <c r="W106" s="4" t="n">
        <f aca="false">(W21/W104)*100</f>
        <v>25.4705097806758</v>
      </c>
      <c r="X106" s="4" t="n">
        <f aca="false">(X21/X104)*100</f>
        <v>25.3987105531049</v>
      </c>
    </row>
    <row r="108" customFormat="false" ht="13.5" hidden="false" customHeight="true" outlineLevel="0" collapsed="false">
      <c r="B108" s="0" t="s">
        <v>142</v>
      </c>
      <c r="D108" s="0" t="n">
        <f aca="false">IF(D50&lt;0, (D50/D31)*100)</f>
        <v>0</v>
      </c>
      <c r="E108" s="0" t="n">
        <f aca="false">IF(E50&lt;0, (E50/E31)*100)</f>
        <v>0</v>
      </c>
      <c r="F108" s="0" t="n">
        <f aca="false">IF(F50&lt;0, (F50/F31)*100)</f>
        <v>0</v>
      </c>
      <c r="G108" s="0" t="n">
        <f aca="false">IF(G50&lt;0, (G50/G31)*100)</f>
        <v>0</v>
      </c>
      <c r="H108" s="0" t="n">
        <f aca="false">IF(H41&lt;0, (H41/H21)*100)</f>
        <v>0</v>
      </c>
      <c r="I108" s="0" t="n">
        <f aca="false">IF(I41&lt;0, (I41/I21)*100)</f>
        <v>0</v>
      </c>
      <c r="J108" s="0" t="n">
        <f aca="false">IF(J41&lt;0, (J41/J21)*100)</f>
        <v>0</v>
      </c>
      <c r="K108" s="0" t="n">
        <f aca="false">IF(K41&lt;0, (K41/K21)*100)</f>
        <v>0</v>
      </c>
      <c r="L108" s="0" t="n">
        <f aca="false">IF(L41&lt;0, (L41/L21)*100)</f>
        <v>0</v>
      </c>
      <c r="M108" s="0" t="n">
        <f aca="false">IF(M41&lt;0, (M41/M21)*100)</f>
        <v>0</v>
      </c>
      <c r="N108" s="0" t="n">
        <f aca="false">IF(N41&lt;0, (N41/N21)*100)</f>
        <v>0</v>
      </c>
      <c r="O108" s="0" t="n">
        <f aca="false">IF(O41&lt;0, (O41/O21)*100)</f>
        <v>0</v>
      </c>
      <c r="P108" s="0" t="n">
        <f aca="false">IF(P41&lt;0, (P41/P21)*100)</f>
        <v>0</v>
      </c>
      <c r="Q108" s="0" t="n">
        <f aca="false">IF(Q41&lt;0, (Q41/Q21)*100)</f>
        <v>0</v>
      </c>
      <c r="R108" s="0" t="n">
        <f aca="false">IF(R41&lt;0, (R41/R21)*100)</f>
        <v>0</v>
      </c>
      <c r="S108" s="0" t="n">
        <f aca="false">IF(S41&lt;0, (S41/#REF!)*100)</f>
        <v>0</v>
      </c>
      <c r="T108" s="0" t="n">
        <f aca="false">IF(T41&lt;0, (T41/#REF!)*100)</f>
        <v>0</v>
      </c>
      <c r="U108" s="0" t="n">
        <f aca="false">IF(U41&lt;0, (U41/#REF!)*100)</f>
        <v>0</v>
      </c>
      <c r="V108" s="0" t="n">
        <f aca="false">IF(V41&lt;0, (V41/#REF!)*100)</f>
        <v>0</v>
      </c>
      <c r="W108" s="0" t="n">
        <f aca="false">IF(W41&lt;0, (W41/#REF!)*100)</f>
        <v>0</v>
      </c>
      <c r="X108" s="0" t="n">
        <f aca="false">IF(X51&lt;0, (X51/X31)*100)</f>
        <v>0</v>
      </c>
    </row>
    <row r="112"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1.xml><?xml version="1.0" encoding="utf-8"?>
<worksheet xmlns="http://schemas.openxmlformats.org/spreadsheetml/2006/main" xmlns:r="http://schemas.openxmlformats.org/officeDocument/2006/relationships">
  <sheetPr filterMode="false">
    <pageSetUpPr fitToPage="false"/>
  </sheetPr>
  <dimension ref="A1:BD65536"/>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105" activePane="bottomRight" state="frozen"/>
      <selection pane="topLeft" activeCell="A1" activeCellId="0" sqref="A1"/>
      <selection pane="topRight" activeCell="R1" activeCellId="0" sqref="R1"/>
      <selection pane="bottomLeft" activeCell="A105" activeCellId="0" sqref="A105"/>
      <selection pane="bottomRight" activeCell="R7" activeCellId="0" sqref="R7"/>
    </sheetView>
  </sheetViews>
  <sheetFormatPr defaultRowHeight="15.75"/>
  <cols>
    <col collapsed="false" hidden="false" max="1" min="1" style="0" width="43.469387755102"/>
    <col collapsed="false" hidden="false" max="2" min="2" style="0" width="41.1734693877551"/>
    <col collapsed="false" hidden="false" max="3" min="3" style="0" width="39.9591836734694"/>
    <col collapsed="false" hidden="false" max="4" min="4" style="0" width="17.6836734693878"/>
    <col collapsed="false" hidden="false" max="5" min="5" style="0" width="18.3571428571429"/>
    <col collapsed="false" hidden="false" max="6" min="6" style="0" width="18.765306122449"/>
    <col collapsed="false" hidden="false" max="11" min="7" style="0" width="22.4081632653061"/>
    <col collapsed="false" hidden="false" max="13" min="12" style="0" width="24.3010204081633"/>
    <col collapsed="false" hidden="false" max="14" min="14" style="0" width="24.9744897959184"/>
    <col collapsed="false" hidden="false" max="15" min="15" style="0" width="24.3010204081633"/>
    <col collapsed="false" hidden="false" max="22" min="16" style="0" width="24.4336734693878"/>
    <col collapsed="false" hidden="false" max="23" min="23" style="0" width="25.6479591836735"/>
    <col collapsed="false" hidden="false" max="24" min="24" style="0" width="22.5459183673469"/>
    <col collapsed="false" hidden="false" max="25" min="25" style="0" width="8.50510204081633"/>
    <col collapsed="false" hidden="false" max="26" min="26" style="0" width="17.8214285714286"/>
    <col collapsed="false" hidden="false" max="1025" min="27" style="0" width="8.50510204081633"/>
  </cols>
  <sheetData>
    <row r="1" customFormat="false" ht="15" hidden="false" customHeight="false" outlineLevel="0" collapsed="false">
      <c r="A1" s="1" t="s">
        <v>1871</v>
      </c>
      <c r="B1" s="2" t="s">
        <v>1872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customFormat="false" ht="15" hidden="false" customHeight="false" outlineLevel="0" collapsed="false">
      <c r="B2" s="7" t="s">
        <v>1873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17" customFormat="true" ht="17.25" hidden="false" customHeight="false" outlineLevel="0" collapsed="false">
      <c r="A6" s="118" t="s">
        <v>1383</v>
      </c>
      <c r="B6" s="118" t="s">
        <v>33</v>
      </c>
      <c r="C6" s="17" t="s">
        <v>34</v>
      </c>
      <c r="D6" s="346"/>
      <c r="E6" s="346"/>
      <c r="F6" s="346"/>
      <c r="G6" s="410"/>
      <c r="H6" s="410"/>
      <c r="I6" s="410"/>
      <c r="J6" s="410"/>
      <c r="K6" s="411" t="n">
        <v>877000000000</v>
      </c>
      <c r="L6" s="411" t="n">
        <v>1356000000000</v>
      </c>
      <c r="M6" s="411" t="n">
        <v>2206000000000</v>
      </c>
      <c r="N6" s="412" t="n">
        <f aca="false">5605000000000-N40</f>
        <v>3929000000000</v>
      </c>
      <c r="O6" s="411" t="n">
        <v>3940000000000</v>
      </c>
      <c r="P6" s="413" t="n">
        <v>4369000000000</v>
      </c>
      <c r="Q6" s="413" t="n">
        <v>4588000000000</v>
      </c>
      <c r="R6" s="413" t="n">
        <v>4847000000000</v>
      </c>
      <c r="S6" s="413" t="n">
        <v>5957000000000</v>
      </c>
      <c r="T6" s="413" t="n">
        <v>6848000000000</v>
      </c>
      <c r="U6" s="413" t="n">
        <v>7504000000000</v>
      </c>
      <c r="V6" s="413" t="n">
        <v>8355000000000</v>
      </c>
      <c r="W6" s="413" t="n">
        <v>9296000000000</v>
      </c>
      <c r="X6" s="413" t="n">
        <v>10233000000000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7.25" hidden="false" customHeight="false" outlineLevel="0" collapsed="false">
      <c r="A7" s="38" t="s">
        <v>35</v>
      </c>
      <c r="B7" s="107" t="s">
        <v>513</v>
      </c>
      <c r="C7" s="20" t="s">
        <v>37</v>
      </c>
      <c r="D7" s="122"/>
      <c r="E7" s="122"/>
      <c r="F7" s="122"/>
      <c r="G7" s="368"/>
      <c r="H7" s="368"/>
      <c r="I7" s="368"/>
      <c r="J7" s="368"/>
      <c r="K7" s="414" t="n">
        <v>761000000000</v>
      </c>
      <c r="L7" s="414" t="n">
        <v>1205000000000</v>
      </c>
      <c r="M7" s="414" t="n">
        <v>1528000000000</v>
      </c>
      <c r="N7" s="366" t="n">
        <f aca="false">3929000000000-N40</f>
        <v>2253000000000</v>
      </c>
      <c r="O7" s="414" t="n">
        <v>2714000000000</v>
      </c>
      <c r="P7" s="413" t="n">
        <v>3639000000000</v>
      </c>
      <c r="Q7" s="413" t="n">
        <v>3873000000000</v>
      </c>
      <c r="R7" s="413" t="n">
        <v>4425000000000</v>
      </c>
      <c r="S7" s="413" t="n">
        <v>5067000000000</v>
      </c>
      <c r="T7" s="413" t="n">
        <v>5733000000000</v>
      </c>
      <c r="U7" s="413" t="n">
        <v>6539000000000</v>
      </c>
      <c r="V7" s="413" t="n">
        <v>7397000000000</v>
      </c>
      <c r="W7" s="413" t="n">
        <v>8255000000000</v>
      </c>
      <c r="X7" s="413" t="n">
        <v>9098000000000</v>
      </c>
      <c r="Y7" s="6"/>
      <c r="Z7" s="415"/>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7.25" hidden="false" customHeight="false" outlineLevel="0" collapsed="false">
      <c r="A8" s="113" t="s">
        <v>38</v>
      </c>
      <c r="B8" s="19" t="s">
        <v>342</v>
      </c>
      <c r="C8" s="20" t="s">
        <v>40</v>
      </c>
      <c r="D8" s="210"/>
      <c r="E8" s="210"/>
      <c r="F8" s="210"/>
      <c r="G8" s="210"/>
      <c r="H8" s="210"/>
      <c r="I8" s="210"/>
      <c r="J8" s="210"/>
      <c r="K8" s="22" t="n">
        <v>697000000000</v>
      </c>
      <c r="L8" s="22" t="n">
        <v>1088000000000</v>
      </c>
      <c r="M8" s="22" t="n">
        <v>1257000000000</v>
      </c>
      <c r="N8" s="22" t="n">
        <v>1655000000000</v>
      </c>
      <c r="O8" s="414" t="n">
        <v>2324000000000</v>
      </c>
      <c r="P8" s="413" t="n">
        <v>2565000000000</v>
      </c>
      <c r="Q8" s="413" t="n">
        <v>2823000000000</v>
      </c>
      <c r="R8" s="413" t="n">
        <v>3249000000000</v>
      </c>
      <c r="S8" s="413" t="n">
        <v>3865000000000</v>
      </c>
      <c r="T8" s="413" t="n">
        <v>4389000000000</v>
      </c>
      <c r="U8" s="413" t="n">
        <v>5027000000000</v>
      </c>
      <c r="V8" s="413" t="n">
        <v>5724000000000</v>
      </c>
      <c r="W8" s="413" t="n">
        <v>6424000000000</v>
      </c>
      <c r="X8" s="413" t="n">
        <v>7132000000000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7.25" hidden="false" customHeight="false" outlineLevel="0" collapsed="false">
      <c r="A9" s="27" t="s">
        <v>41</v>
      </c>
      <c r="B9" s="134" t="s">
        <v>1874</v>
      </c>
      <c r="C9" s="0" t="s">
        <v>43</v>
      </c>
      <c r="D9" s="122"/>
      <c r="E9" s="122"/>
      <c r="F9" s="122"/>
      <c r="G9" s="368"/>
      <c r="H9" s="368"/>
      <c r="I9" s="368"/>
      <c r="J9" s="368"/>
      <c r="K9" s="414"/>
      <c r="L9" s="414"/>
      <c r="M9" s="414"/>
      <c r="N9" s="414" t="n">
        <v>582000000000</v>
      </c>
      <c r="O9" s="414"/>
      <c r="P9" s="413" t="n">
        <v>689000000000</v>
      </c>
      <c r="Q9" s="413" t="n">
        <v>942000000000</v>
      </c>
      <c r="R9" s="413" t="n">
        <v>1130000000000</v>
      </c>
      <c r="S9" s="413" t="n">
        <v>1410000000000</v>
      </c>
      <c r="T9" s="413" t="n">
        <v>1571000000000</v>
      </c>
      <c r="U9" s="413" t="n">
        <v>1758000000000</v>
      </c>
      <c r="V9" s="413" t="n">
        <v>1951000000000</v>
      </c>
      <c r="W9" s="413" t="n">
        <v>2146000000000</v>
      </c>
      <c r="X9" s="413" t="n">
        <v>2335000000000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7.25" hidden="false" customHeight="false" outlineLevel="0" collapsed="false">
      <c r="A10" s="27"/>
      <c r="B10" s="45" t="s">
        <v>1875</v>
      </c>
      <c r="C10" s="0" t="s">
        <v>1876</v>
      </c>
      <c r="D10" s="122"/>
      <c r="E10" s="122"/>
      <c r="F10" s="122"/>
      <c r="G10" s="368"/>
      <c r="H10" s="368"/>
      <c r="I10" s="368"/>
      <c r="J10" s="368"/>
      <c r="K10" s="414"/>
      <c r="L10" s="414"/>
      <c r="M10" s="414"/>
      <c r="N10" s="414"/>
      <c r="O10" s="414"/>
      <c r="P10" s="413" t="n">
        <v>360000000000</v>
      </c>
      <c r="Q10" s="413" t="n">
        <v>529000000000</v>
      </c>
      <c r="R10" s="413" t="n">
        <v>577000000000</v>
      </c>
      <c r="S10" s="413" t="n">
        <v>656000000000</v>
      </c>
      <c r="T10" s="413" t="n">
        <v>736000000000</v>
      </c>
      <c r="U10" s="413" t="n">
        <v>833000000000</v>
      </c>
      <c r="V10" s="413" t="n">
        <v>936000000000</v>
      </c>
      <c r="W10" s="413" t="n">
        <v>1045000000000</v>
      </c>
      <c r="X10" s="413" t="n">
        <v>1152000000000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7.25" hidden="false" customHeight="false" outlineLevel="0" collapsed="false">
      <c r="A11" s="27"/>
      <c r="B11" s="45" t="s">
        <v>1877</v>
      </c>
      <c r="C11" s="0" t="s">
        <v>1876</v>
      </c>
      <c r="D11" s="122"/>
      <c r="E11" s="122"/>
      <c r="F11" s="122"/>
      <c r="G11" s="368"/>
      <c r="H11" s="368"/>
      <c r="I11" s="368"/>
      <c r="J11" s="368"/>
      <c r="K11" s="414"/>
      <c r="L11" s="414"/>
      <c r="M11" s="414"/>
      <c r="N11" s="414"/>
      <c r="O11" s="414"/>
      <c r="P11" s="413" t="n">
        <v>329000000000</v>
      </c>
      <c r="Q11" s="413" t="n">
        <v>413000000000</v>
      </c>
      <c r="R11" s="413" t="n">
        <v>554000000000</v>
      </c>
      <c r="S11" s="413" t="n">
        <v>754000000000</v>
      </c>
      <c r="T11" s="413" t="n">
        <v>834000000000</v>
      </c>
      <c r="U11" s="413" t="n">
        <v>925000000000</v>
      </c>
      <c r="V11" s="413" t="n">
        <v>1015000000000</v>
      </c>
      <c r="W11" s="413" t="n">
        <v>1102000000000</v>
      </c>
      <c r="X11" s="413" t="n">
        <v>1183000000000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7.25" hidden="false" customHeight="false" outlineLevel="0" collapsed="false">
      <c r="A12" s="27"/>
      <c r="B12" s="27" t="s">
        <v>1878</v>
      </c>
      <c r="C12" s="0" t="s">
        <v>43</v>
      </c>
      <c r="D12" s="122"/>
      <c r="E12" s="122"/>
      <c r="F12" s="122"/>
      <c r="G12" s="368"/>
      <c r="H12" s="368"/>
      <c r="I12" s="368"/>
      <c r="J12" s="368"/>
      <c r="K12" s="414"/>
      <c r="L12" s="414"/>
      <c r="M12" s="414"/>
      <c r="N12" s="414"/>
      <c r="O12" s="414"/>
      <c r="P12" s="413" t="n">
        <v>26000000000</v>
      </c>
      <c r="Q12" s="413" t="n">
        <v>46000000000</v>
      </c>
      <c r="R12" s="413" t="n">
        <v>51000000000</v>
      </c>
      <c r="S12" s="413" t="n">
        <v>56000000000</v>
      </c>
      <c r="T12" s="413" t="n">
        <v>62000000000</v>
      </c>
      <c r="U12" s="413" t="n">
        <v>69000000000</v>
      </c>
      <c r="V12" s="413" t="n">
        <v>76000000000</v>
      </c>
      <c r="W12" s="413" t="n">
        <v>83000000000</v>
      </c>
      <c r="X12" s="413" t="n">
        <v>90000000000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7.25" hidden="false" customHeight="false" outlineLevel="0" collapsed="false">
      <c r="A13" s="27" t="s">
        <v>1879</v>
      </c>
      <c r="B13" s="134" t="s">
        <v>1880</v>
      </c>
      <c r="C13" s="0" t="s">
        <v>43</v>
      </c>
      <c r="D13" s="122"/>
      <c r="E13" s="122"/>
      <c r="F13" s="122"/>
      <c r="G13" s="368"/>
      <c r="H13" s="368"/>
      <c r="I13" s="368"/>
      <c r="J13" s="368"/>
      <c r="K13" s="414"/>
      <c r="L13" s="414"/>
      <c r="M13" s="414"/>
      <c r="N13" s="414" t="n">
        <v>742000000000</v>
      </c>
      <c r="O13" s="414"/>
      <c r="P13" s="413" t="n">
        <v>1850000000000</v>
      </c>
      <c r="Q13" s="413" t="n">
        <v>1835000000000</v>
      </c>
      <c r="R13" s="413" t="n">
        <v>2068000000000</v>
      </c>
      <c r="S13" s="413" t="n">
        <v>2398000000000</v>
      </c>
      <c r="T13" s="413" t="n">
        <v>2756000000000</v>
      </c>
      <c r="U13" s="413" t="n">
        <v>3200000000000</v>
      </c>
      <c r="V13" s="413" t="n">
        <v>3697000000000</v>
      </c>
      <c r="W13" s="413" t="n">
        <v>4195000000000</v>
      </c>
      <c r="X13" s="413" t="n">
        <v>4707000000000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7.25" hidden="false" customHeight="false" outlineLevel="0" collapsed="false">
      <c r="A14" s="27"/>
      <c r="B14" s="45" t="s">
        <v>1881</v>
      </c>
      <c r="C14" s="0" t="s">
        <v>1882</v>
      </c>
      <c r="D14" s="122"/>
      <c r="E14" s="122"/>
      <c r="F14" s="122"/>
      <c r="G14" s="368"/>
      <c r="H14" s="368"/>
      <c r="I14" s="368"/>
      <c r="J14" s="368"/>
      <c r="K14" s="414"/>
      <c r="L14" s="414"/>
      <c r="M14" s="414"/>
      <c r="N14" s="414"/>
      <c r="O14" s="414"/>
      <c r="P14" s="413" t="n">
        <v>1137000000000</v>
      </c>
      <c r="Q14" s="413" t="n">
        <v>963000000000</v>
      </c>
      <c r="R14" s="413" t="n">
        <v>1102000000000</v>
      </c>
      <c r="S14" s="413" t="n">
        <v>1286000000000</v>
      </c>
      <c r="T14" s="413" t="n">
        <v>1491000000000</v>
      </c>
      <c r="U14" s="413" t="n">
        <v>1751000000000</v>
      </c>
      <c r="V14" s="413" t="n">
        <v>2046000000000</v>
      </c>
      <c r="W14" s="413" t="n">
        <v>2327000000000</v>
      </c>
      <c r="X14" s="413" t="n">
        <v>2615000000000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7.25" hidden="false" customHeight="false" outlineLevel="0" collapsed="false">
      <c r="A15" s="27"/>
      <c r="B15" s="45" t="s">
        <v>1883</v>
      </c>
      <c r="C15" s="0" t="s">
        <v>1882</v>
      </c>
      <c r="D15" s="122"/>
      <c r="E15" s="122"/>
      <c r="F15" s="122"/>
      <c r="G15" s="368"/>
      <c r="H15" s="368"/>
      <c r="I15" s="368"/>
      <c r="J15" s="368"/>
      <c r="K15" s="414"/>
      <c r="L15" s="414"/>
      <c r="M15" s="414"/>
      <c r="N15" s="414"/>
      <c r="O15" s="414"/>
      <c r="P15" s="413" t="n">
        <v>241000000000</v>
      </c>
      <c r="Q15" s="413" t="n">
        <v>332000000000</v>
      </c>
      <c r="R15" s="413" t="n">
        <v>331000000000</v>
      </c>
      <c r="S15" s="413" t="n">
        <v>369000000000</v>
      </c>
      <c r="T15" s="413" t="n">
        <v>406000000000</v>
      </c>
      <c r="U15" s="413" t="n">
        <v>450000000000</v>
      </c>
      <c r="V15" s="413" t="n">
        <v>496000000000</v>
      </c>
      <c r="W15" s="413" t="n">
        <v>542000000000</v>
      </c>
      <c r="X15" s="413" t="n">
        <v>586000000000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7.25" hidden="false" customHeight="false" outlineLevel="0" collapsed="false">
      <c r="A16" s="27"/>
      <c r="B16" s="45" t="s">
        <v>739</v>
      </c>
      <c r="C16" s="0" t="s">
        <v>1882</v>
      </c>
      <c r="D16" s="122"/>
      <c r="E16" s="122"/>
      <c r="F16" s="122"/>
      <c r="G16" s="368"/>
      <c r="H16" s="368"/>
      <c r="I16" s="368"/>
      <c r="J16" s="368"/>
      <c r="K16" s="414"/>
      <c r="L16" s="414"/>
      <c r="M16" s="414"/>
      <c r="N16" s="414"/>
      <c r="O16" s="414"/>
      <c r="P16" s="413" t="n">
        <v>472000000000</v>
      </c>
      <c r="Q16" s="413" t="n">
        <v>540000000000</v>
      </c>
      <c r="R16" s="413" t="n">
        <v>635000000000</v>
      </c>
      <c r="S16" s="413" t="n">
        <v>743000000000</v>
      </c>
      <c r="T16" s="413" t="n">
        <v>859000000000</v>
      </c>
      <c r="U16" s="413" t="n">
        <v>999000000000</v>
      </c>
      <c r="V16" s="413" t="n">
        <v>1155000000000</v>
      </c>
      <c r="W16" s="413" t="n">
        <v>1326000000000</v>
      </c>
      <c r="X16" s="413" t="n">
        <v>1505000000000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5" hidden="false" customHeight="false" outlineLevel="0" collapsed="false">
      <c r="A17" s="26" t="s">
        <v>44</v>
      </c>
      <c r="B17" s="134" t="s">
        <v>1884</v>
      </c>
      <c r="C17" s="0" t="s">
        <v>43</v>
      </c>
      <c r="D17" s="122"/>
      <c r="E17" s="122"/>
      <c r="F17" s="122"/>
      <c r="G17" s="368"/>
      <c r="H17" s="368"/>
      <c r="I17" s="368"/>
      <c r="J17" s="368"/>
      <c r="K17" s="414"/>
      <c r="L17" s="414"/>
      <c r="M17" s="414"/>
      <c r="N17" s="414" t="n">
        <v>309000000000</v>
      </c>
      <c r="O17" s="414"/>
      <c r="P17" s="414"/>
      <c r="Q17" s="414"/>
      <c r="R17" s="414"/>
      <c r="S17" s="414"/>
      <c r="T17" s="414"/>
      <c r="U17" s="414"/>
      <c r="V17" s="414"/>
      <c r="W17" s="414"/>
      <c r="X17" s="22"/>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5" hidden="false" customHeight="false" outlineLevel="0" collapsed="false">
      <c r="A18" s="27" t="s">
        <v>48</v>
      </c>
      <c r="B18" s="134" t="s">
        <v>1885</v>
      </c>
      <c r="C18" s="0" t="s">
        <v>43</v>
      </c>
      <c r="D18" s="126"/>
      <c r="E18" s="126"/>
      <c r="F18" s="126"/>
      <c r="G18" s="368"/>
      <c r="H18" s="368"/>
      <c r="I18" s="368"/>
      <c r="J18" s="368"/>
      <c r="K18" s="414"/>
      <c r="L18" s="414"/>
      <c r="M18" s="414"/>
      <c r="N18" s="414" t="n">
        <v>22000000000</v>
      </c>
      <c r="O18" s="414"/>
      <c r="P18" s="414"/>
      <c r="Q18" s="414"/>
      <c r="R18" s="416"/>
      <c r="S18" s="414"/>
      <c r="T18" s="414"/>
      <c r="U18" s="414"/>
      <c r="V18" s="414"/>
      <c r="W18" s="414"/>
      <c r="X18" s="22"/>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5" hidden="false" customHeight="false" outlineLevel="0" collapsed="false">
      <c r="B19" s="107" t="s">
        <v>1886</v>
      </c>
      <c r="C19" s="19"/>
      <c r="D19" s="126"/>
      <c r="E19" s="126"/>
      <c r="F19" s="126"/>
      <c r="G19" s="368"/>
      <c r="H19" s="368"/>
      <c r="I19" s="368"/>
      <c r="J19" s="368"/>
      <c r="K19" s="417" t="n">
        <v>761000000000</v>
      </c>
      <c r="L19" s="417" t="n">
        <v>1205000000000</v>
      </c>
      <c r="M19" s="22"/>
      <c r="N19" s="22"/>
      <c r="O19" s="414" t="n">
        <v>2714000000000</v>
      </c>
      <c r="P19" s="414"/>
      <c r="Q19" s="414"/>
      <c r="R19" s="416"/>
      <c r="S19" s="414"/>
      <c r="T19" s="414"/>
      <c r="U19" s="414"/>
      <c r="V19" s="414"/>
      <c r="W19" s="414"/>
      <c r="X19" s="22"/>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5" hidden="false" customHeight="false" outlineLevel="0" collapsed="false">
      <c r="A20" s="27" t="s">
        <v>1887</v>
      </c>
      <c r="B20" s="134" t="s">
        <v>1888</v>
      </c>
      <c r="C20" s="0" t="s">
        <v>43</v>
      </c>
      <c r="D20" s="126"/>
      <c r="E20" s="126"/>
      <c r="F20" s="126"/>
      <c r="G20" s="368"/>
      <c r="H20" s="368"/>
      <c r="I20" s="368"/>
      <c r="J20" s="368"/>
      <c r="K20" s="414" t="n">
        <v>278000000000</v>
      </c>
      <c r="L20" s="414" t="n">
        <v>427000000000</v>
      </c>
      <c r="M20" s="414" t="n">
        <v>560000000000</v>
      </c>
      <c r="N20" s="22"/>
      <c r="O20" s="414" t="n">
        <v>1001000000000</v>
      </c>
      <c r="P20" s="414"/>
      <c r="Q20" s="414"/>
      <c r="R20" s="416"/>
      <c r="S20" s="414"/>
      <c r="T20" s="414"/>
      <c r="U20" s="414"/>
      <c r="V20" s="414"/>
      <c r="W20" s="414"/>
      <c r="X20" s="22"/>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5" hidden="false" customHeight="false" outlineLevel="0" collapsed="false">
      <c r="A21" s="27" t="s">
        <v>828</v>
      </c>
      <c r="B21" s="134" t="s">
        <v>1655</v>
      </c>
      <c r="C21" s="0" t="s">
        <v>43</v>
      </c>
      <c r="D21" s="126"/>
      <c r="E21" s="126"/>
      <c r="F21" s="126"/>
      <c r="G21" s="368"/>
      <c r="H21" s="368"/>
      <c r="I21" s="368"/>
      <c r="J21" s="368"/>
      <c r="K21" s="414" t="n">
        <v>260000000000</v>
      </c>
      <c r="L21" s="414" t="n">
        <v>431000000000</v>
      </c>
      <c r="M21" s="414" t="n">
        <v>565000000000</v>
      </c>
      <c r="N21" s="22"/>
      <c r="O21" s="414" t="n">
        <v>956000000000</v>
      </c>
      <c r="P21" s="414"/>
      <c r="Q21" s="414"/>
      <c r="R21" s="418"/>
      <c r="S21" s="414"/>
      <c r="T21" s="414"/>
      <c r="U21" s="414"/>
      <c r="V21" s="414"/>
      <c r="W21" s="414"/>
      <c r="X21" s="22"/>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5" hidden="false" customHeight="false" outlineLevel="0" collapsed="false">
      <c r="A22" s="27" t="s">
        <v>1889</v>
      </c>
      <c r="B22" s="134" t="s">
        <v>1890</v>
      </c>
      <c r="C22" s="0" t="s">
        <v>43</v>
      </c>
      <c r="D22" s="126"/>
      <c r="E22" s="126"/>
      <c r="F22" s="126"/>
      <c r="G22" s="368"/>
      <c r="H22" s="368"/>
      <c r="I22" s="368"/>
      <c r="J22" s="368"/>
      <c r="K22" s="414" t="n">
        <v>159000000000</v>
      </c>
      <c r="L22" s="414" t="n">
        <v>230000000000</v>
      </c>
      <c r="M22" s="414" t="n">
        <v>132000000000</v>
      </c>
      <c r="N22" s="22"/>
      <c r="O22" s="414" t="n">
        <v>367000000000</v>
      </c>
      <c r="P22" s="414"/>
      <c r="Q22" s="414"/>
      <c r="R22" s="414"/>
      <c r="S22" s="414"/>
      <c r="T22" s="414"/>
      <c r="U22" s="414"/>
      <c r="V22" s="414"/>
      <c r="W22" s="414"/>
      <c r="X22" s="22"/>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7.25" hidden="false" customHeight="false" outlineLevel="0" collapsed="false">
      <c r="A23" s="3" t="s">
        <v>50</v>
      </c>
      <c r="B23" s="107" t="s">
        <v>1657</v>
      </c>
      <c r="C23" s="20" t="s">
        <v>40</v>
      </c>
      <c r="D23" s="122"/>
      <c r="E23" s="122"/>
      <c r="F23" s="122"/>
      <c r="G23" s="368"/>
      <c r="H23" s="368"/>
      <c r="I23" s="368"/>
      <c r="J23" s="368"/>
      <c r="K23" s="366" t="n">
        <f aca="false">K7-K8</f>
        <v>64000000000</v>
      </c>
      <c r="L23" s="366" t="n">
        <f aca="false">L7-L8</f>
        <v>117000000000</v>
      </c>
      <c r="M23" s="414" t="n">
        <v>271000000000</v>
      </c>
      <c r="N23" s="22" t="n">
        <v>598000000000</v>
      </c>
      <c r="O23" s="414" t="n">
        <v>389000000000</v>
      </c>
      <c r="P23" s="413" t="n">
        <v>1074000000000</v>
      </c>
      <c r="Q23" s="413" t="n">
        <v>1049000000000</v>
      </c>
      <c r="R23" s="413" t="n">
        <v>1177000000000</v>
      </c>
      <c r="S23" s="413" t="n">
        <v>1202000000000</v>
      </c>
      <c r="T23" s="413" t="n">
        <v>1345000000000</v>
      </c>
      <c r="U23" s="413" t="n">
        <v>1512000000000</v>
      </c>
      <c r="V23" s="413" t="n">
        <v>1672000000000</v>
      </c>
      <c r="W23" s="413" t="n">
        <v>1830000000000</v>
      </c>
      <c r="X23" s="413" t="n">
        <v>1966000000000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7.25" hidden="false" customHeight="false" outlineLevel="0" collapsed="false">
      <c r="A24" s="3"/>
      <c r="B24" s="419" t="s">
        <v>1891</v>
      </c>
      <c r="C24" s="69" t="s">
        <v>182</v>
      </c>
      <c r="D24" s="122"/>
      <c r="E24" s="122"/>
      <c r="F24" s="122"/>
      <c r="G24" s="368"/>
      <c r="H24" s="368"/>
      <c r="I24" s="368"/>
      <c r="J24" s="368"/>
      <c r="K24" s="22"/>
      <c r="L24" s="22"/>
      <c r="M24" s="414"/>
      <c r="N24" s="22"/>
      <c r="O24" s="414"/>
      <c r="P24" s="413" t="n">
        <v>689000000000</v>
      </c>
      <c r="Q24" s="413" t="n">
        <v>404000000000</v>
      </c>
      <c r="R24" s="413" t="n">
        <v>279000000000</v>
      </c>
      <c r="S24" s="413" t="n">
        <v>260000000000</v>
      </c>
      <c r="T24" s="413" t="n">
        <v>301000000000</v>
      </c>
      <c r="U24" s="413" t="n">
        <v>344000000000</v>
      </c>
      <c r="V24" s="413" t="n">
        <v>387000000000</v>
      </c>
      <c r="W24" s="413" t="n">
        <v>428000000000</v>
      </c>
      <c r="X24" s="413" t="n">
        <v>452000000000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7.25" hidden="false" customHeight="false" outlineLevel="0" collapsed="false">
      <c r="A25" s="3"/>
      <c r="B25" s="419" t="s">
        <v>1892</v>
      </c>
      <c r="C25" s="69" t="s">
        <v>1893</v>
      </c>
      <c r="D25" s="122"/>
      <c r="E25" s="122"/>
      <c r="F25" s="122"/>
      <c r="G25" s="368"/>
      <c r="H25" s="368"/>
      <c r="I25" s="368"/>
      <c r="J25" s="368"/>
      <c r="K25" s="22"/>
      <c r="L25" s="22"/>
      <c r="M25" s="414"/>
      <c r="N25" s="22"/>
      <c r="O25" s="414"/>
      <c r="P25" s="413" t="n">
        <v>90000000000</v>
      </c>
      <c r="Q25" s="413" t="n">
        <v>108000000000</v>
      </c>
      <c r="R25" s="413" t="n">
        <v>43000000000</v>
      </c>
      <c r="S25" s="413" t="n">
        <v>35000000000</v>
      </c>
      <c r="T25" s="413" t="n">
        <v>44000000000</v>
      </c>
      <c r="U25" s="413" t="n">
        <v>56000000000</v>
      </c>
      <c r="V25" s="413" t="n">
        <v>71000000000</v>
      </c>
      <c r="W25" s="413" t="n">
        <v>90000000000</v>
      </c>
      <c r="X25" s="413" t="n">
        <v>97000000000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7.25" hidden="false" customHeight="false" outlineLevel="0" collapsed="false">
      <c r="A26" s="3"/>
      <c r="B26" s="419" t="s">
        <v>1894</v>
      </c>
      <c r="C26" s="69" t="s">
        <v>1893</v>
      </c>
      <c r="D26" s="122"/>
      <c r="E26" s="122"/>
      <c r="F26" s="122"/>
      <c r="G26" s="368"/>
      <c r="H26" s="368"/>
      <c r="I26" s="368"/>
      <c r="J26" s="368"/>
      <c r="K26" s="22"/>
      <c r="L26" s="22"/>
      <c r="M26" s="414"/>
      <c r="N26" s="22"/>
      <c r="O26" s="414"/>
      <c r="P26" s="413" t="n">
        <v>304000000000</v>
      </c>
      <c r="Q26" s="413" t="n">
        <v>0</v>
      </c>
      <c r="R26" s="413" t="n">
        <v>0</v>
      </c>
      <c r="S26" s="413" t="n">
        <v>0</v>
      </c>
      <c r="T26" s="413" t="n">
        <v>0</v>
      </c>
      <c r="U26" s="413" t="n">
        <v>0</v>
      </c>
      <c r="V26" s="413" t="n">
        <v>0</v>
      </c>
      <c r="W26" s="413" t="n">
        <v>0</v>
      </c>
      <c r="X26" s="413" t="n">
        <v>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7.25" hidden="false" customHeight="false" outlineLevel="0" collapsed="false">
      <c r="A27" s="3"/>
      <c r="B27" s="419" t="s">
        <v>1895</v>
      </c>
      <c r="C27" s="69" t="s">
        <v>1893</v>
      </c>
      <c r="D27" s="122"/>
      <c r="E27" s="122"/>
      <c r="F27" s="122"/>
      <c r="G27" s="368"/>
      <c r="H27" s="368"/>
      <c r="I27" s="368"/>
      <c r="J27" s="368"/>
      <c r="K27" s="22"/>
      <c r="L27" s="22"/>
      <c r="M27" s="414"/>
      <c r="N27" s="22"/>
      <c r="O27" s="414"/>
      <c r="P27" s="413" t="n">
        <v>168000000000</v>
      </c>
      <c r="Q27" s="413" t="n">
        <v>173000000000</v>
      </c>
      <c r="R27" s="413" t="n">
        <v>131000000000</v>
      </c>
      <c r="S27" s="413" t="n">
        <v>105000000000</v>
      </c>
      <c r="T27" s="413" t="n">
        <v>121000000000</v>
      </c>
      <c r="U27" s="413" t="n">
        <v>134000000000</v>
      </c>
      <c r="V27" s="413" t="n">
        <v>143000000000</v>
      </c>
      <c r="W27" s="413" t="n">
        <v>146000000000</v>
      </c>
      <c r="X27" s="413" t="n">
        <v>148000000000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7.25" hidden="false" customHeight="false" outlineLevel="0" collapsed="false">
      <c r="A28" s="3"/>
      <c r="B28" s="419" t="s">
        <v>1896</v>
      </c>
      <c r="C28" s="69" t="s">
        <v>1893</v>
      </c>
      <c r="D28" s="122"/>
      <c r="E28" s="122"/>
      <c r="F28" s="122"/>
      <c r="G28" s="368"/>
      <c r="H28" s="368"/>
      <c r="I28" s="368"/>
      <c r="J28" s="368"/>
      <c r="K28" s="22"/>
      <c r="L28" s="22"/>
      <c r="M28" s="414"/>
      <c r="N28" s="22"/>
      <c r="O28" s="414"/>
      <c r="P28" s="413" t="n">
        <v>1000000000</v>
      </c>
      <c r="Q28" s="413" t="n">
        <v>0</v>
      </c>
      <c r="R28" s="413" t="n">
        <v>0</v>
      </c>
      <c r="S28" s="413" t="n">
        <v>0</v>
      </c>
      <c r="T28" s="413" t="n">
        <v>0</v>
      </c>
      <c r="U28" s="413" t="n">
        <v>0</v>
      </c>
      <c r="V28" s="413" t="n">
        <v>0</v>
      </c>
      <c r="W28" s="413" t="n">
        <v>0</v>
      </c>
      <c r="X28" s="413" t="n">
        <v>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7.25" hidden="false" customHeight="false" outlineLevel="0" collapsed="false">
      <c r="A29" s="3"/>
      <c r="B29" s="419" t="s">
        <v>1897</v>
      </c>
      <c r="C29" s="69" t="s">
        <v>1893</v>
      </c>
      <c r="D29" s="122"/>
      <c r="E29" s="122"/>
      <c r="F29" s="122"/>
      <c r="G29" s="368"/>
      <c r="H29" s="368"/>
      <c r="I29" s="368"/>
      <c r="J29" s="368"/>
      <c r="K29" s="22"/>
      <c r="L29" s="22"/>
      <c r="M29" s="414"/>
      <c r="N29" s="22"/>
      <c r="O29" s="414"/>
      <c r="P29" s="413" t="n">
        <v>125000000000</v>
      </c>
      <c r="Q29" s="413" t="n">
        <v>123000000000</v>
      </c>
      <c r="R29" s="413" t="n">
        <v>106000000000</v>
      </c>
      <c r="S29" s="413" t="n">
        <v>121000000000</v>
      </c>
      <c r="T29" s="413" t="n">
        <v>136000000000</v>
      </c>
      <c r="U29" s="413" t="n">
        <v>153000000000</v>
      </c>
      <c r="V29" s="413" t="n">
        <v>172000000000</v>
      </c>
      <c r="W29" s="413" t="n">
        <v>192000000000</v>
      </c>
      <c r="X29" s="413" t="n">
        <v>208000000000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7.25" hidden="false" customHeight="false" outlineLevel="0" collapsed="false">
      <c r="A30" s="3"/>
      <c r="B30" s="295" t="s">
        <v>1898</v>
      </c>
      <c r="C30" s="69" t="s">
        <v>182</v>
      </c>
      <c r="D30" s="122"/>
      <c r="E30" s="122"/>
      <c r="F30" s="122"/>
      <c r="G30" s="368"/>
      <c r="H30" s="368"/>
      <c r="I30" s="368"/>
      <c r="J30" s="368"/>
      <c r="K30" s="22"/>
      <c r="L30" s="22"/>
      <c r="M30" s="414"/>
      <c r="N30" s="22"/>
      <c r="O30" s="414"/>
      <c r="P30" s="413" t="n">
        <v>69000000000</v>
      </c>
      <c r="Q30" s="413" t="n">
        <v>73000000000</v>
      </c>
      <c r="R30" s="413" t="n">
        <v>62000000000</v>
      </c>
      <c r="S30" s="413" t="n">
        <v>44000000000</v>
      </c>
      <c r="T30" s="413" t="n">
        <v>50000000000</v>
      </c>
      <c r="U30" s="413" t="n">
        <v>55000000000</v>
      </c>
      <c r="V30" s="413" t="n">
        <v>59000000000</v>
      </c>
      <c r="W30" s="413" t="n">
        <v>61000000000</v>
      </c>
      <c r="X30" s="413" t="n">
        <v>63000000000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7.25" hidden="false" customHeight="false" outlineLevel="0" collapsed="false">
      <c r="A31" s="3"/>
      <c r="B31" s="295" t="s">
        <v>1899</v>
      </c>
      <c r="C31" s="69" t="s">
        <v>182</v>
      </c>
      <c r="D31" s="122"/>
      <c r="E31" s="122"/>
      <c r="F31" s="122"/>
      <c r="G31" s="368"/>
      <c r="H31" s="368"/>
      <c r="I31" s="368"/>
      <c r="J31" s="368"/>
      <c r="K31" s="22"/>
      <c r="L31" s="22"/>
      <c r="M31" s="414"/>
      <c r="N31" s="22"/>
      <c r="O31" s="414"/>
      <c r="P31" s="413" t="n">
        <v>143000000000</v>
      </c>
      <c r="Q31" s="413" t="n">
        <v>182000000000</v>
      </c>
      <c r="R31" s="413" t="n">
        <v>412000000000</v>
      </c>
      <c r="S31" s="413" t="n">
        <v>460000000000</v>
      </c>
      <c r="T31" s="413" t="n">
        <v>511000000000</v>
      </c>
      <c r="U31" s="413" t="n">
        <v>578000000000</v>
      </c>
      <c r="V31" s="413" t="n">
        <v>637000000000</v>
      </c>
      <c r="W31" s="413" t="n">
        <v>697000000000</v>
      </c>
      <c r="X31" s="413" t="n">
        <v>753000000000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7.25" hidden="false" customHeight="false" outlineLevel="0" collapsed="false">
      <c r="A32" s="3"/>
      <c r="B32" s="295" t="s">
        <v>1900</v>
      </c>
      <c r="C32" s="69" t="s">
        <v>182</v>
      </c>
      <c r="D32" s="122"/>
      <c r="E32" s="122"/>
      <c r="F32" s="122"/>
      <c r="G32" s="368"/>
      <c r="H32" s="368"/>
      <c r="I32" s="368"/>
      <c r="J32" s="368"/>
      <c r="K32" s="22"/>
      <c r="L32" s="22"/>
      <c r="M32" s="414"/>
      <c r="N32" s="22"/>
      <c r="O32" s="414"/>
      <c r="P32" s="413" t="n">
        <v>173000000000</v>
      </c>
      <c r="Q32" s="413" t="n">
        <v>36000000000</v>
      </c>
      <c r="R32" s="413" t="n">
        <v>32000000000</v>
      </c>
      <c r="S32" s="413" t="n">
        <v>2000000000</v>
      </c>
      <c r="T32" s="413" t="n">
        <v>3000000000</v>
      </c>
      <c r="U32" s="413" t="n">
        <v>3000000000</v>
      </c>
      <c r="V32" s="413" t="n">
        <v>3000000000</v>
      </c>
      <c r="W32" s="413" t="n">
        <v>3000000000</v>
      </c>
      <c r="X32" s="413" t="n">
        <v>4000000000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7.25" hidden="false" customHeight="false" outlineLevel="0" collapsed="false">
      <c r="A33" s="3"/>
      <c r="B33" s="419" t="s">
        <v>1901</v>
      </c>
      <c r="C33" s="69" t="s">
        <v>1902</v>
      </c>
      <c r="D33" s="122"/>
      <c r="E33" s="122"/>
      <c r="F33" s="122"/>
      <c r="G33" s="368"/>
      <c r="H33" s="368"/>
      <c r="I33" s="368"/>
      <c r="J33" s="368"/>
      <c r="K33" s="22"/>
      <c r="L33" s="22"/>
      <c r="M33" s="414"/>
      <c r="N33" s="22"/>
      <c r="O33" s="414"/>
      <c r="P33" s="413" t="n">
        <v>2000000000</v>
      </c>
      <c r="Q33" s="413" t="n">
        <v>4000000000</v>
      </c>
      <c r="R33" s="413" t="n">
        <v>2000000000</v>
      </c>
      <c r="S33" s="413" t="n">
        <v>2000000000</v>
      </c>
      <c r="T33" s="413" t="n">
        <v>3000000000</v>
      </c>
      <c r="U33" s="413" t="n">
        <v>3000000000</v>
      </c>
      <c r="V33" s="413" t="n">
        <v>3000000000</v>
      </c>
      <c r="W33" s="413" t="n">
        <v>3000000000</v>
      </c>
      <c r="X33" s="413" t="n">
        <v>4000000000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7.25" hidden="false" customHeight="false" outlineLevel="0" collapsed="false">
      <c r="A34" s="3"/>
      <c r="B34" s="419" t="s">
        <v>1903</v>
      </c>
      <c r="C34" s="69" t="s">
        <v>1902</v>
      </c>
      <c r="D34" s="122"/>
      <c r="E34" s="122"/>
      <c r="F34" s="122"/>
      <c r="G34" s="368"/>
      <c r="H34" s="368"/>
      <c r="I34" s="368"/>
      <c r="J34" s="368"/>
      <c r="K34" s="22"/>
      <c r="L34" s="22"/>
      <c r="M34" s="414"/>
      <c r="N34" s="22"/>
      <c r="O34" s="414"/>
      <c r="P34" s="413" t="n">
        <v>2000000000</v>
      </c>
      <c r="Q34" s="413" t="n">
        <v>0</v>
      </c>
      <c r="R34" s="413" t="n">
        <v>0</v>
      </c>
      <c r="S34" s="413" t="n">
        <v>0</v>
      </c>
      <c r="T34" s="413" t="n">
        <v>0</v>
      </c>
      <c r="U34" s="413" t="n">
        <v>0</v>
      </c>
      <c r="V34" s="413" t="n">
        <v>0</v>
      </c>
      <c r="W34" s="413" t="n">
        <v>0</v>
      </c>
      <c r="X34" s="413" t="n">
        <v>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7.25" hidden="false" customHeight="false" outlineLevel="0" collapsed="false">
      <c r="A35" s="3"/>
      <c r="B35" s="419" t="s">
        <v>1904</v>
      </c>
      <c r="C35" s="69" t="s">
        <v>1902</v>
      </c>
      <c r="D35" s="122"/>
      <c r="E35" s="122"/>
      <c r="F35" s="122"/>
      <c r="G35" s="368"/>
      <c r="H35" s="368"/>
      <c r="I35" s="368"/>
      <c r="J35" s="368"/>
      <c r="K35" s="22"/>
      <c r="L35" s="22"/>
      <c r="M35" s="414"/>
      <c r="N35" s="22"/>
      <c r="O35" s="414"/>
      <c r="P35" s="413" t="n">
        <v>169000000000</v>
      </c>
      <c r="Q35" s="413" t="n">
        <v>32000000000</v>
      </c>
      <c r="R35" s="413" t="n">
        <v>30000000000</v>
      </c>
      <c r="S35" s="413" t="n">
        <v>0</v>
      </c>
      <c r="T35" s="413" t="n">
        <v>0</v>
      </c>
      <c r="U35" s="413" t="n">
        <v>0</v>
      </c>
      <c r="V35" s="413" t="n">
        <v>0</v>
      </c>
      <c r="W35" s="413" t="n">
        <v>0</v>
      </c>
      <c r="X35" s="413" t="n">
        <v>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7.25" hidden="false" customHeight="false" outlineLevel="0" collapsed="false">
      <c r="A36" s="3"/>
      <c r="B36" s="419" t="s">
        <v>1905</v>
      </c>
      <c r="C36" s="69" t="s">
        <v>182</v>
      </c>
      <c r="D36" s="122"/>
      <c r="E36" s="122"/>
      <c r="F36" s="122"/>
      <c r="G36" s="368"/>
      <c r="H36" s="368"/>
      <c r="I36" s="368"/>
      <c r="J36" s="368"/>
      <c r="K36" s="22"/>
      <c r="L36" s="22"/>
      <c r="M36" s="414"/>
      <c r="N36" s="22"/>
      <c r="O36" s="414"/>
      <c r="P36" s="420"/>
      <c r="Q36" s="413" t="n">
        <v>354000000000</v>
      </c>
      <c r="R36" s="413" t="n">
        <v>391000000000</v>
      </c>
      <c r="S36" s="413" t="n">
        <v>436000000000</v>
      </c>
      <c r="T36" s="413" t="n">
        <v>480000000000</v>
      </c>
      <c r="U36" s="413" t="n">
        <v>532000000000</v>
      </c>
      <c r="V36" s="413" t="n">
        <v>586000000000</v>
      </c>
      <c r="W36" s="413" t="n">
        <v>641000000000</v>
      </c>
      <c r="X36" s="413" t="n">
        <v>694000000000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5" hidden="false" customHeight="false" outlineLevel="0" collapsed="false">
      <c r="A37" s="3"/>
      <c r="B37" s="107" t="s">
        <v>1906</v>
      </c>
      <c r="C37" s="20"/>
      <c r="D37" s="126"/>
      <c r="E37" s="126"/>
      <c r="F37" s="126"/>
      <c r="G37" s="368"/>
      <c r="H37" s="368"/>
      <c r="I37" s="368"/>
      <c r="J37" s="368"/>
      <c r="K37" s="414"/>
      <c r="L37" s="414"/>
      <c r="M37" s="414" t="n">
        <v>271000000000</v>
      </c>
      <c r="N37" s="22" t="n">
        <v>598000000000</v>
      </c>
      <c r="O37" s="414" t="n">
        <v>365000000000</v>
      </c>
      <c r="P37" s="414"/>
      <c r="Q37" s="414"/>
      <c r="R37" s="414"/>
      <c r="S37" s="414"/>
      <c r="T37" s="414"/>
      <c r="U37" s="414"/>
      <c r="V37" s="414"/>
      <c r="W37" s="414"/>
      <c r="X37" s="22"/>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5" hidden="false" customHeight="false" outlineLevel="0" collapsed="false">
      <c r="A38" s="27" t="s">
        <v>1907</v>
      </c>
      <c r="B38" s="134" t="s">
        <v>1908</v>
      </c>
      <c r="C38" s="49"/>
      <c r="D38" s="126"/>
      <c r="E38" s="126"/>
      <c r="F38" s="126"/>
      <c r="G38" s="368"/>
      <c r="H38" s="368"/>
      <c r="I38" s="368"/>
      <c r="J38" s="368"/>
      <c r="K38" s="414" t="n">
        <v>0</v>
      </c>
      <c r="L38" s="414" t="n">
        <v>0</v>
      </c>
      <c r="M38" s="414" t="n">
        <v>97000000000</v>
      </c>
      <c r="N38" s="22" t="n">
        <v>0</v>
      </c>
      <c r="O38" s="414" t="n">
        <v>0</v>
      </c>
      <c r="P38" s="414"/>
      <c r="Q38" s="414"/>
      <c r="R38" s="418"/>
      <c r="S38" s="414"/>
      <c r="T38" s="414"/>
      <c r="U38" s="414"/>
      <c r="V38" s="414"/>
      <c r="W38" s="414"/>
      <c r="X38" s="22"/>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5" hidden="false" customHeight="false" outlineLevel="0" collapsed="false">
      <c r="A39" s="27" t="s">
        <v>1909</v>
      </c>
      <c r="B39" s="134" t="s">
        <v>1910</v>
      </c>
      <c r="C39" s="49"/>
      <c r="D39" s="126"/>
      <c r="E39" s="126"/>
      <c r="F39" s="126"/>
      <c r="G39" s="368"/>
      <c r="H39" s="368"/>
      <c r="I39" s="368"/>
      <c r="J39" s="368"/>
      <c r="K39" s="22"/>
      <c r="L39" s="22"/>
      <c r="M39" s="22"/>
      <c r="N39" s="22"/>
      <c r="O39" s="414" t="n">
        <v>24000000000</v>
      </c>
      <c r="P39" s="414"/>
      <c r="Q39" s="414"/>
      <c r="R39" s="414"/>
      <c r="S39" s="414"/>
      <c r="T39" s="414"/>
      <c r="U39" s="414"/>
      <c r="V39" s="414"/>
      <c r="W39" s="414"/>
      <c r="X39" s="22"/>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s="13" customFormat="true" ht="17.25" hidden="false" customHeight="false" outlineLevel="0" collapsed="false">
      <c r="A40" s="195" t="s">
        <v>52</v>
      </c>
      <c r="B40" s="31" t="s">
        <v>447</v>
      </c>
      <c r="C40" s="421" t="s">
        <v>37</v>
      </c>
      <c r="D40" s="129"/>
      <c r="E40" s="129"/>
      <c r="F40" s="129"/>
      <c r="G40" s="422"/>
      <c r="H40" s="422"/>
      <c r="I40" s="422"/>
      <c r="J40" s="422"/>
      <c r="K40" s="423" t="n">
        <v>116000000000</v>
      </c>
      <c r="L40" s="423" t="n">
        <v>151000000000</v>
      </c>
      <c r="M40" s="423" t="n">
        <v>679000000000</v>
      </c>
      <c r="N40" s="423" t="n">
        <v>1676000000000</v>
      </c>
      <c r="O40" s="423" t="n">
        <v>1226000000000</v>
      </c>
      <c r="P40" s="413" t="n">
        <v>730000000000</v>
      </c>
      <c r="Q40" s="413" t="n">
        <v>716000000000</v>
      </c>
      <c r="R40" s="413" t="n">
        <v>421000000000</v>
      </c>
      <c r="S40" s="413" t="n">
        <v>890000000000</v>
      </c>
      <c r="T40" s="413" t="n">
        <v>1114000000000</v>
      </c>
      <c r="U40" s="413" t="n">
        <v>965000000000</v>
      </c>
      <c r="V40" s="413" t="n">
        <v>958000000000</v>
      </c>
      <c r="W40" s="413" t="n">
        <v>1042000000000</v>
      </c>
      <c r="X40" s="413" t="n">
        <v>1134000000000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7.25" hidden="false" customHeight="false" outlineLevel="0" collapsed="false">
      <c r="A41" s="26" t="s">
        <v>830</v>
      </c>
      <c r="B41" s="134" t="s">
        <v>1911</v>
      </c>
      <c r="C41" s="36" t="s">
        <v>56</v>
      </c>
      <c r="D41" s="126"/>
      <c r="E41" s="126"/>
      <c r="F41" s="126"/>
      <c r="G41" s="368"/>
      <c r="H41" s="368"/>
      <c r="I41" s="368"/>
      <c r="J41" s="368"/>
      <c r="K41" s="414" t="n">
        <v>0</v>
      </c>
      <c r="L41" s="414" t="n">
        <v>0</v>
      </c>
      <c r="M41" s="414" t="n">
        <v>150000000000</v>
      </c>
      <c r="N41" s="414" t="n">
        <v>112000000000</v>
      </c>
      <c r="O41" s="414" t="n">
        <v>44000000000</v>
      </c>
      <c r="P41" s="413" t="n">
        <v>193000000000</v>
      </c>
      <c r="Q41" s="413" t="n">
        <v>226000000000</v>
      </c>
      <c r="R41" s="413" t="n">
        <v>64000000000</v>
      </c>
      <c r="S41" s="413" t="n">
        <v>448000000000</v>
      </c>
      <c r="T41" s="413" t="n">
        <v>468000000000</v>
      </c>
      <c r="U41" s="413" t="n">
        <v>490000000000</v>
      </c>
      <c r="V41" s="413" t="n">
        <v>435000000000</v>
      </c>
      <c r="W41" s="413" t="n">
        <v>466000000000</v>
      </c>
      <c r="X41" s="413" t="n">
        <v>501000000000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7.25" hidden="false" customHeight="false" outlineLevel="0" collapsed="false">
      <c r="A42" s="26"/>
      <c r="B42" s="424" t="s">
        <v>1912</v>
      </c>
      <c r="C42" s="36" t="s">
        <v>1913</v>
      </c>
      <c r="D42" s="126"/>
      <c r="E42" s="126"/>
      <c r="F42" s="126"/>
      <c r="G42" s="368"/>
      <c r="H42" s="368"/>
      <c r="I42" s="368"/>
      <c r="J42" s="368"/>
      <c r="K42" s="414"/>
      <c r="L42" s="414"/>
      <c r="M42" s="414"/>
      <c r="N42" s="414"/>
      <c r="O42" s="414"/>
      <c r="P42" s="413" t="n">
        <v>193000000000</v>
      </c>
      <c r="Q42" s="413" t="n">
        <v>193000000000</v>
      </c>
      <c r="R42" s="413" t="n">
        <v>40000000000</v>
      </c>
      <c r="S42" s="413" t="n">
        <v>448000000000</v>
      </c>
      <c r="T42" s="413" t="n">
        <v>468000000000</v>
      </c>
      <c r="U42" s="413" t="n">
        <v>490000000000</v>
      </c>
      <c r="V42" s="413" t="n">
        <v>435000000000</v>
      </c>
      <c r="W42" s="413" t="n">
        <v>466000000000</v>
      </c>
      <c r="X42" s="413" t="n">
        <v>501000000000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7.25" hidden="false" customHeight="false" outlineLevel="0" collapsed="false">
      <c r="A43" s="26"/>
      <c r="B43" s="424" t="s">
        <v>1914</v>
      </c>
      <c r="C43" s="36" t="s">
        <v>1913</v>
      </c>
      <c r="D43" s="126"/>
      <c r="E43" s="126"/>
      <c r="F43" s="126"/>
      <c r="G43" s="368"/>
      <c r="H43" s="368"/>
      <c r="I43" s="368"/>
      <c r="J43" s="368"/>
      <c r="K43" s="414"/>
      <c r="L43" s="414"/>
      <c r="M43" s="414"/>
      <c r="N43" s="414"/>
      <c r="O43" s="414"/>
      <c r="P43" s="413"/>
      <c r="Q43" s="413"/>
      <c r="R43" s="413"/>
      <c r="S43" s="413"/>
      <c r="T43" s="413"/>
      <c r="U43" s="413"/>
      <c r="V43" s="413"/>
      <c r="W43" s="413"/>
      <c r="X43" s="413"/>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7.25" hidden="false" customHeight="false" outlineLevel="0" collapsed="false">
      <c r="A44" s="5" t="s">
        <v>528</v>
      </c>
      <c r="B44" s="134" t="s">
        <v>529</v>
      </c>
      <c r="C44" s="36" t="s">
        <v>56</v>
      </c>
      <c r="D44" s="126"/>
      <c r="E44" s="126"/>
      <c r="F44" s="126"/>
      <c r="G44" s="368"/>
      <c r="H44" s="368"/>
      <c r="I44" s="368"/>
      <c r="J44" s="368"/>
      <c r="K44" s="414" t="n">
        <v>32000000000</v>
      </c>
      <c r="L44" s="414" t="n">
        <v>71000000000</v>
      </c>
      <c r="M44" s="414" t="n">
        <v>185000000000</v>
      </c>
      <c r="N44" s="414" t="n">
        <v>714000000000</v>
      </c>
      <c r="O44" s="414" t="n">
        <v>849000000000</v>
      </c>
      <c r="P44" s="413" t="n">
        <v>536000000000</v>
      </c>
      <c r="Q44" s="413" t="n">
        <v>490000000000</v>
      </c>
      <c r="R44" s="413" t="n">
        <v>358000000000</v>
      </c>
      <c r="S44" s="413" t="n">
        <v>442000000000</v>
      </c>
      <c r="T44" s="413" t="n">
        <v>647000000000</v>
      </c>
      <c r="U44" s="413" t="n">
        <v>476000000000</v>
      </c>
      <c r="V44" s="413" t="n">
        <v>523000000000</v>
      </c>
      <c r="W44" s="413" t="n">
        <v>576000000000</v>
      </c>
      <c r="X44" s="413" t="n">
        <v>633000000000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5" hidden="false" customHeight="false" outlineLevel="0" collapsed="false">
      <c r="A45" s="27" t="s">
        <v>1915</v>
      </c>
      <c r="B45" s="134" t="s">
        <v>1916</v>
      </c>
      <c r="C45" s="36" t="s">
        <v>56</v>
      </c>
      <c r="D45" s="126"/>
      <c r="E45" s="126"/>
      <c r="F45" s="126"/>
      <c r="G45" s="368"/>
      <c r="H45" s="368"/>
      <c r="I45" s="368"/>
      <c r="J45" s="368"/>
      <c r="K45" s="414" t="n">
        <v>84000000000</v>
      </c>
      <c r="L45" s="414" t="n">
        <v>80000000000</v>
      </c>
      <c r="M45" s="414" t="n">
        <v>343000000000</v>
      </c>
      <c r="N45" s="414" t="n">
        <v>850000000000</v>
      </c>
      <c r="O45" s="414" t="n">
        <v>333000000000</v>
      </c>
      <c r="P45" s="414"/>
      <c r="Q45" s="414"/>
      <c r="R45" s="414"/>
      <c r="S45" s="414"/>
      <c r="T45" s="414"/>
      <c r="U45" s="414"/>
      <c r="V45" s="414"/>
      <c r="W45" s="414"/>
      <c r="X45" s="22"/>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7.25" hidden="false" customHeight="false" outlineLevel="0" collapsed="false">
      <c r="A46" s="13" t="s">
        <v>68</v>
      </c>
      <c r="B46" s="13" t="s">
        <v>69</v>
      </c>
      <c r="C46" s="32" t="s">
        <v>34</v>
      </c>
      <c r="D46" s="425"/>
      <c r="E46" s="425"/>
      <c r="F46" s="425"/>
      <c r="G46" s="410"/>
      <c r="H46" s="410"/>
      <c r="I46" s="410"/>
      <c r="J46" s="410"/>
      <c r="K46" s="426" t="n">
        <v>977000000000</v>
      </c>
      <c r="L46" s="426" t="n">
        <v>1500000000000</v>
      </c>
      <c r="M46" s="426" t="n">
        <v>2586000000000</v>
      </c>
      <c r="N46" s="15" t="n">
        <v>3342000000000</v>
      </c>
      <c r="O46" s="427" t="n">
        <f aca="false">4194000000000+6000000000</f>
        <v>4200000000000</v>
      </c>
      <c r="P46" s="413" t="n">
        <v>3910000000000</v>
      </c>
      <c r="Q46" s="413" t="n">
        <v>4036000000000</v>
      </c>
      <c r="R46" s="413" t="n">
        <v>4795000000000</v>
      </c>
      <c r="S46" s="413" t="n">
        <v>5659000000000</v>
      </c>
      <c r="T46" s="413" t="n">
        <v>6764000000000</v>
      </c>
      <c r="U46" s="413" t="n">
        <v>7429000000000</v>
      </c>
      <c r="V46" s="413" t="n">
        <v>8216000000000</v>
      </c>
      <c r="W46" s="413" t="n">
        <v>9319000000000</v>
      </c>
      <c r="X46" s="413" t="n">
        <v>10285000000000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7.25" hidden="false" customHeight="false" outlineLevel="0" collapsed="false">
      <c r="A47" s="3" t="s">
        <v>70</v>
      </c>
      <c r="B47" s="107" t="s">
        <v>1403</v>
      </c>
      <c r="C47" s="20" t="s">
        <v>72</v>
      </c>
      <c r="D47" s="126"/>
      <c r="E47" s="126"/>
      <c r="F47" s="126"/>
      <c r="G47" s="368"/>
      <c r="H47" s="368"/>
      <c r="I47" s="368"/>
      <c r="J47" s="368"/>
      <c r="K47" s="414" t="n">
        <v>811000000000</v>
      </c>
      <c r="L47" s="414" t="n">
        <v>1177000000000</v>
      </c>
      <c r="M47" s="414" t="n">
        <v>1652000000000</v>
      </c>
      <c r="N47" s="22" t="n">
        <v>1828000000000</v>
      </c>
      <c r="O47" s="414" t="n">
        <v>2386000000000</v>
      </c>
      <c r="P47" s="413" t="n">
        <v>2813000000000</v>
      </c>
      <c r="Q47" s="413" t="n">
        <v>3281000000000</v>
      </c>
      <c r="R47" s="413" t="n">
        <v>3334000000000</v>
      </c>
      <c r="S47" s="413" t="n">
        <v>3713000000000</v>
      </c>
      <c r="T47" s="413" t="n">
        <v>4079000000000</v>
      </c>
      <c r="U47" s="413" t="n">
        <v>5284000000000</v>
      </c>
      <c r="V47" s="413" t="n">
        <v>5888000000000</v>
      </c>
      <c r="W47" s="413" t="n">
        <v>6684000000000</v>
      </c>
      <c r="X47" s="413" t="n">
        <v>7385000000000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7.25" hidden="false" customHeight="false" outlineLevel="0" collapsed="false">
      <c r="A48" s="26" t="s">
        <v>75</v>
      </c>
      <c r="B48" s="134" t="s">
        <v>533</v>
      </c>
      <c r="C48" s="20" t="s">
        <v>77</v>
      </c>
      <c r="D48" s="122"/>
      <c r="E48" s="122"/>
      <c r="F48" s="122"/>
      <c r="G48" s="368"/>
      <c r="H48" s="368"/>
      <c r="I48" s="368"/>
      <c r="J48" s="368"/>
      <c r="K48" s="414" t="n">
        <v>301000000000</v>
      </c>
      <c r="L48" s="414" t="n">
        <v>452000000000</v>
      </c>
      <c r="M48" s="414" t="n">
        <v>548000000000</v>
      </c>
      <c r="N48" s="414" t="n">
        <v>697000000000</v>
      </c>
      <c r="O48" s="414" t="n">
        <v>1091000000000</v>
      </c>
      <c r="P48" s="413" t="n">
        <v>1220000000000</v>
      </c>
      <c r="Q48" s="413" t="n">
        <v>1408000000000</v>
      </c>
      <c r="R48" s="413" t="n">
        <v>1583000000000</v>
      </c>
      <c r="S48" s="413" t="n">
        <v>1853000000000</v>
      </c>
      <c r="T48" s="413" t="n">
        <v>2243000000000</v>
      </c>
      <c r="U48" s="413" t="n">
        <v>2487000000000</v>
      </c>
      <c r="V48" s="413" t="n">
        <v>2785000000000</v>
      </c>
      <c r="W48" s="413" t="n">
        <v>3174000000000</v>
      </c>
      <c r="X48" s="413" t="n">
        <v>3535000000000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7.25" hidden="false" customHeight="false" outlineLevel="0" collapsed="false">
      <c r="A49" s="26" t="s">
        <v>86</v>
      </c>
      <c r="B49" s="134" t="s">
        <v>1467</v>
      </c>
      <c r="C49" s="20" t="s">
        <v>77</v>
      </c>
      <c r="D49" s="122"/>
      <c r="E49" s="122"/>
      <c r="F49" s="122"/>
      <c r="G49" s="368"/>
      <c r="H49" s="368"/>
      <c r="I49" s="368"/>
      <c r="J49" s="368"/>
      <c r="K49" s="414" t="n">
        <v>195000000000</v>
      </c>
      <c r="L49" s="414" t="n">
        <v>220000000000</v>
      </c>
      <c r="M49" s="414" t="n">
        <v>496000000000</v>
      </c>
      <c r="N49" s="414" t="n">
        <v>263000000000</v>
      </c>
      <c r="O49" s="414" t="n">
        <v>381000000000</v>
      </c>
      <c r="P49" s="413" t="n">
        <v>366000000000</v>
      </c>
      <c r="Q49" s="413" t="n">
        <v>359000000000</v>
      </c>
      <c r="R49" s="413" t="n">
        <v>322000000000</v>
      </c>
      <c r="S49" s="413" t="n">
        <v>319000000000</v>
      </c>
      <c r="T49" s="413" t="n">
        <v>320000000000</v>
      </c>
      <c r="U49" s="413" t="n">
        <v>385000000000</v>
      </c>
      <c r="V49" s="413" t="n">
        <v>381000000000</v>
      </c>
      <c r="W49" s="413" t="n">
        <v>382000000000</v>
      </c>
      <c r="X49" s="413" t="n">
        <v>380000000000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7.25" hidden="false" customHeight="false" outlineLevel="0" collapsed="false">
      <c r="A50" s="45" t="s">
        <v>361</v>
      </c>
      <c r="B50" s="45" t="s">
        <v>202</v>
      </c>
      <c r="C50" s="19" t="s">
        <v>1406</v>
      </c>
      <c r="D50" s="126"/>
      <c r="E50" s="126"/>
      <c r="F50" s="126"/>
      <c r="G50" s="368"/>
      <c r="H50" s="368"/>
      <c r="I50" s="368"/>
      <c r="J50" s="368"/>
      <c r="K50" s="414" t="n">
        <v>166000000000</v>
      </c>
      <c r="L50" s="414"/>
      <c r="M50" s="414"/>
      <c r="N50" s="414" t="n">
        <v>235000000000</v>
      </c>
      <c r="O50" s="414"/>
      <c r="P50" s="413" t="n">
        <v>235000000000</v>
      </c>
      <c r="Q50" s="413" t="n">
        <v>228000000000</v>
      </c>
      <c r="R50" s="413" t="n">
        <v>222000000000</v>
      </c>
      <c r="S50" s="413" t="n">
        <v>213000000000</v>
      </c>
      <c r="T50" s="413" t="n">
        <v>207000000000</v>
      </c>
      <c r="U50" s="413" t="n">
        <v>252000000000</v>
      </c>
      <c r="V50" s="413" t="n">
        <v>236000000000</v>
      </c>
      <c r="W50" s="413" t="n">
        <v>223000000000</v>
      </c>
      <c r="X50" s="413" t="n">
        <v>208000000000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7.25" hidden="false" customHeight="false" outlineLevel="0" collapsed="false">
      <c r="A51" s="45" t="s">
        <v>199</v>
      </c>
      <c r="B51" s="45" t="s">
        <v>199</v>
      </c>
      <c r="C51" s="19" t="s">
        <v>1406</v>
      </c>
      <c r="D51" s="126"/>
      <c r="E51" s="126"/>
      <c r="F51" s="126"/>
      <c r="G51" s="368"/>
      <c r="H51" s="368"/>
      <c r="I51" s="368"/>
      <c r="J51" s="368"/>
      <c r="K51" s="414" t="n">
        <v>29000000000</v>
      </c>
      <c r="L51" s="414"/>
      <c r="M51" s="414"/>
      <c r="N51" s="414" t="n">
        <v>29000000000</v>
      </c>
      <c r="O51" s="414"/>
      <c r="P51" s="413" t="n">
        <v>131000000000</v>
      </c>
      <c r="Q51" s="413" t="n">
        <v>132000000000</v>
      </c>
      <c r="R51" s="413" t="n">
        <v>99000000000</v>
      </c>
      <c r="S51" s="413" t="n">
        <v>106000000000</v>
      </c>
      <c r="T51" s="413" t="n">
        <v>113000000000</v>
      </c>
      <c r="U51" s="413" t="n">
        <v>134000000000</v>
      </c>
      <c r="V51" s="413" t="n">
        <v>144000000000</v>
      </c>
      <c r="W51" s="413" t="n">
        <v>159000000000</v>
      </c>
      <c r="X51" s="413" t="n">
        <v>172000000000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7.25" hidden="false" customHeight="false" outlineLevel="0" collapsed="false">
      <c r="A52" s="26" t="s">
        <v>81</v>
      </c>
      <c r="B52" s="134" t="s">
        <v>357</v>
      </c>
      <c r="C52" s="20" t="s">
        <v>77</v>
      </c>
      <c r="D52" s="122"/>
      <c r="E52" s="122"/>
      <c r="F52" s="122"/>
      <c r="G52" s="368"/>
      <c r="H52" s="368"/>
      <c r="I52" s="368"/>
      <c r="J52" s="368"/>
      <c r="K52" s="414" t="n">
        <v>112000000000</v>
      </c>
      <c r="L52" s="414" t="n">
        <v>227000000000</v>
      </c>
      <c r="M52" s="414" t="n">
        <v>284000000000</v>
      </c>
      <c r="N52" s="22" t="n">
        <v>261000000000</v>
      </c>
      <c r="O52" s="414" t="n">
        <v>346000000000</v>
      </c>
      <c r="P52" s="413" t="n">
        <v>414000000000</v>
      </c>
      <c r="Q52" s="413" t="n">
        <v>497000000000</v>
      </c>
      <c r="R52" s="413" t="n">
        <v>604000000000</v>
      </c>
      <c r="S52" s="413" t="n">
        <v>707000000000</v>
      </c>
      <c r="T52" s="413" t="n">
        <v>744000000000</v>
      </c>
      <c r="U52" s="413" t="n">
        <v>992000000000</v>
      </c>
      <c r="V52" s="413" t="n">
        <v>1120000000000</v>
      </c>
      <c r="W52" s="413" t="n">
        <v>1287000000000</v>
      </c>
      <c r="X52" s="413" t="n">
        <v>1419000000000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7.25" hidden="false" customHeight="false" outlineLevel="0" collapsed="false">
      <c r="A53" s="26" t="s">
        <v>79</v>
      </c>
      <c r="B53" s="134" t="s">
        <v>543</v>
      </c>
      <c r="C53" s="20" t="s">
        <v>77</v>
      </c>
      <c r="D53" s="122"/>
      <c r="E53" s="122"/>
      <c r="F53" s="122"/>
      <c r="G53" s="368"/>
      <c r="H53" s="368"/>
      <c r="I53" s="368"/>
      <c r="J53" s="368"/>
      <c r="K53" s="414" t="n">
        <v>204000000000</v>
      </c>
      <c r="L53" s="414" t="n">
        <v>278000000000</v>
      </c>
      <c r="M53" s="414" t="n">
        <v>323000000000</v>
      </c>
      <c r="N53" s="22" t="n">
        <v>607000000000</v>
      </c>
      <c r="O53" s="414" t="n">
        <v>567000000000</v>
      </c>
      <c r="P53" s="413" t="n">
        <v>813000000000</v>
      </c>
      <c r="Q53" s="413" t="n">
        <v>1016000000000</v>
      </c>
      <c r="R53" s="413" t="n">
        <v>827000000000</v>
      </c>
      <c r="S53" s="413" t="n">
        <v>833000000000</v>
      </c>
      <c r="T53" s="413" t="n">
        <v>772000000000</v>
      </c>
      <c r="U53" s="413" t="n">
        <v>1419000000000</v>
      </c>
      <c r="V53" s="413" t="n">
        <v>1603000000000</v>
      </c>
      <c r="W53" s="413" t="n">
        <v>1841000000000</v>
      </c>
      <c r="X53" s="413" t="n">
        <v>2051000000000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5" hidden="false" customHeight="false" outlineLevel="0" collapsed="false">
      <c r="A54" s="26"/>
      <c r="B54" s="134" t="s">
        <v>1917</v>
      </c>
      <c r="C54" s="20"/>
      <c r="D54" s="126"/>
      <c r="E54" s="126"/>
      <c r="F54" s="126"/>
      <c r="G54" s="368"/>
      <c r="H54" s="368"/>
      <c r="I54" s="368"/>
      <c r="J54" s="368"/>
      <c r="K54" s="414"/>
      <c r="L54" s="414"/>
      <c r="M54" s="414"/>
      <c r="N54" s="414"/>
      <c r="O54" s="414"/>
      <c r="P54" s="414"/>
      <c r="Q54" s="414"/>
      <c r="R54" s="418"/>
      <c r="S54" s="414"/>
      <c r="T54" s="414"/>
      <c r="U54" s="414"/>
      <c r="V54" s="414"/>
      <c r="W54" s="414"/>
      <c r="X54" s="22"/>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7.25" hidden="false" customHeight="false" outlineLevel="0" collapsed="false">
      <c r="A55" s="19" t="s">
        <v>227</v>
      </c>
      <c r="B55" s="107" t="s">
        <v>1469</v>
      </c>
      <c r="C55" s="20" t="s">
        <v>72</v>
      </c>
      <c r="D55" s="126"/>
      <c r="E55" s="126"/>
      <c r="F55" s="126"/>
      <c r="G55" s="368"/>
      <c r="H55" s="368"/>
      <c r="I55" s="368"/>
      <c r="J55" s="368"/>
      <c r="K55" s="414" t="n">
        <v>121000000000</v>
      </c>
      <c r="L55" s="414" t="n">
        <v>244000000000</v>
      </c>
      <c r="M55" s="414" t="n">
        <v>704000000000</v>
      </c>
      <c r="N55" s="414" t="n">
        <v>1269000000000</v>
      </c>
      <c r="O55" s="414" t="n">
        <v>1253000000000</v>
      </c>
      <c r="P55" s="413" t="n">
        <v>927000000000</v>
      </c>
      <c r="Q55" s="413" t="n">
        <v>388000000000</v>
      </c>
      <c r="R55" s="413" t="n">
        <v>407000000000</v>
      </c>
      <c r="S55" s="413" t="n">
        <v>1214000000000</v>
      </c>
      <c r="T55" s="413" t="n">
        <v>1404000000000</v>
      </c>
      <c r="U55" s="413" t="n">
        <v>1613000000000</v>
      </c>
      <c r="V55" s="413" t="n">
        <v>1741000000000</v>
      </c>
      <c r="W55" s="413" t="n">
        <v>1994000000000</v>
      </c>
      <c r="X55" s="413" t="n">
        <v>2206000000000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7.25" hidden="false" customHeight="false" outlineLevel="0" collapsed="false">
      <c r="A56" s="26" t="s">
        <v>367</v>
      </c>
      <c r="B56" s="134" t="s">
        <v>642</v>
      </c>
      <c r="C56" s="20" t="s">
        <v>91</v>
      </c>
      <c r="D56" s="126"/>
      <c r="E56" s="126"/>
      <c r="F56" s="126"/>
      <c r="G56" s="368"/>
      <c r="H56" s="368"/>
      <c r="I56" s="368"/>
      <c r="J56" s="368"/>
      <c r="K56" s="414" t="n">
        <v>77000000000</v>
      </c>
      <c r="L56" s="414" t="n">
        <v>137000000000</v>
      </c>
      <c r="M56" s="414" t="n">
        <v>460000000000</v>
      </c>
      <c r="N56" s="414" t="n">
        <v>962000000000</v>
      </c>
      <c r="O56" s="414" t="n">
        <v>876000000000</v>
      </c>
      <c r="P56" s="413" t="n">
        <v>694000000000</v>
      </c>
      <c r="Q56" s="413" t="n">
        <v>26000000000</v>
      </c>
      <c r="R56" s="413" t="n">
        <v>131000000000</v>
      </c>
      <c r="S56" s="413" t="n">
        <v>883000000000</v>
      </c>
      <c r="T56" s="413" t="n">
        <v>962000000000</v>
      </c>
      <c r="U56" s="413" t="n">
        <v>923000000000</v>
      </c>
      <c r="V56" s="413" t="n">
        <v>942000000000</v>
      </c>
      <c r="W56" s="413" t="n">
        <v>1014000000000</v>
      </c>
      <c r="X56" s="413" t="n">
        <v>1094000000000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7.25" hidden="false" customHeight="false" outlineLevel="0" collapsed="false">
      <c r="A57" s="26" t="s">
        <v>229</v>
      </c>
      <c r="B57" s="134" t="s">
        <v>639</v>
      </c>
      <c r="C57" s="20" t="s">
        <v>91</v>
      </c>
      <c r="D57" s="126"/>
      <c r="E57" s="126"/>
      <c r="F57" s="126"/>
      <c r="G57" s="368"/>
      <c r="H57" s="368"/>
      <c r="I57" s="368"/>
      <c r="J57" s="368"/>
      <c r="K57" s="414" t="n">
        <v>44000000000</v>
      </c>
      <c r="L57" s="414" t="n">
        <v>107000000000</v>
      </c>
      <c r="M57" s="414" t="n">
        <v>244000000000</v>
      </c>
      <c r="N57" s="414" t="n">
        <v>307000000000</v>
      </c>
      <c r="O57" s="414" t="n">
        <v>377000000000</v>
      </c>
      <c r="P57" s="413" t="n">
        <v>233000000000</v>
      </c>
      <c r="Q57" s="413" t="n">
        <v>362000000000</v>
      </c>
      <c r="R57" s="413" t="n">
        <v>277000000000</v>
      </c>
      <c r="S57" s="413" t="n">
        <v>331000000000</v>
      </c>
      <c r="T57" s="413" t="n">
        <v>442000000000</v>
      </c>
      <c r="U57" s="413" t="n">
        <v>691000000000</v>
      </c>
      <c r="V57" s="413" t="n">
        <v>799000000000</v>
      </c>
      <c r="W57" s="413" t="n">
        <v>979000000000</v>
      </c>
      <c r="X57" s="413" t="n">
        <v>1112000000000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7.25" hidden="false" customHeight="false" outlineLevel="0" collapsed="false">
      <c r="A58" s="134"/>
      <c r="B58" s="134" t="s">
        <v>1918</v>
      </c>
      <c r="C58" s="20"/>
      <c r="D58" s="20"/>
      <c r="E58" s="20"/>
      <c r="F58" s="20"/>
      <c r="G58" s="20"/>
      <c r="H58" s="368"/>
      <c r="I58" s="368"/>
      <c r="J58" s="368"/>
      <c r="K58" s="414"/>
      <c r="L58" s="414"/>
      <c r="M58" s="414"/>
      <c r="N58" s="414" t="n">
        <v>54000000000</v>
      </c>
      <c r="O58" s="414"/>
      <c r="P58" s="413" t="n">
        <v>69000000000</v>
      </c>
      <c r="Q58" s="413" t="n">
        <v>133000000000</v>
      </c>
      <c r="R58" s="413" t="n">
        <v>106000000000</v>
      </c>
      <c r="S58" s="413" t="n">
        <v>97000000000</v>
      </c>
      <c r="T58" s="413" t="n">
        <v>94000000000</v>
      </c>
      <c r="U58" s="413" t="n">
        <v>266000000000</v>
      </c>
      <c r="V58" s="413" t="n">
        <v>307000000000</v>
      </c>
      <c r="W58" s="413" t="n">
        <v>377000000000</v>
      </c>
      <c r="X58" s="413" t="n">
        <v>428000000000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7.25" hidden="false" customHeight="false" outlineLevel="0" collapsed="false">
      <c r="A59" s="134"/>
      <c r="B59" s="134" t="s">
        <v>1919</v>
      </c>
      <c r="C59" s="20"/>
      <c r="D59" s="126"/>
      <c r="E59" s="126"/>
      <c r="F59" s="126"/>
      <c r="G59" s="368"/>
      <c r="H59" s="368"/>
      <c r="I59" s="368"/>
      <c r="J59" s="368"/>
      <c r="K59" s="414"/>
      <c r="L59" s="414"/>
      <c r="M59" s="414"/>
      <c r="N59" s="414" t="n">
        <v>253000000000</v>
      </c>
      <c r="O59" s="414"/>
      <c r="P59" s="413" t="n">
        <v>164000000000</v>
      </c>
      <c r="Q59" s="413" t="n">
        <v>229000000000</v>
      </c>
      <c r="R59" s="413" t="n">
        <v>170000000000</v>
      </c>
      <c r="S59" s="413" t="n">
        <v>235000000000</v>
      </c>
      <c r="T59" s="413" t="n">
        <v>349000000000</v>
      </c>
      <c r="U59" s="413" t="n">
        <v>425000000000</v>
      </c>
      <c r="V59" s="413" t="n">
        <v>492000000000</v>
      </c>
      <c r="W59" s="413" t="n">
        <v>603000000000</v>
      </c>
      <c r="X59" s="413" t="n">
        <v>684000000000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A60" s="107" t="s">
        <v>370</v>
      </c>
      <c r="B60" s="403" t="s">
        <v>371</v>
      </c>
      <c r="C60" s="20" t="s">
        <v>72</v>
      </c>
      <c r="D60" s="126"/>
      <c r="E60" s="126"/>
      <c r="F60" s="126"/>
      <c r="G60" s="368"/>
      <c r="H60" s="368"/>
      <c r="I60" s="368"/>
      <c r="J60" s="368"/>
      <c r="K60" s="414" t="n">
        <f aca="false">K61+K65</f>
        <v>45000000000</v>
      </c>
      <c r="L60" s="414" t="n">
        <f aca="false">L61+L65</f>
        <v>79000000000</v>
      </c>
      <c r="M60" s="414" t="n">
        <f aca="false">M61+M65</f>
        <v>231000000000</v>
      </c>
      <c r="N60" s="46" t="n">
        <v>245000000000</v>
      </c>
      <c r="O60" s="414" t="n">
        <f aca="false">O61+O65</f>
        <v>561000000000</v>
      </c>
      <c r="P60" s="414" t="n">
        <f aca="false">P62+P66</f>
        <v>170000000000</v>
      </c>
      <c r="Q60" s="414" t="n">
        <f aca="false">Q62+Q66</f>
        <v>367000000000</v>
      </c>
      <c r="R60" s="414" t="n">
        <f aca="false">R62+R66</f>
        <v>1053000000000</v>
      </c>
      <c r="S60" s="414" t="n">
        <f aca="false">S62+S66</f>
        <v>732000000000</v>
      </c>
      <c r="T60" s="414" t="n">
        <f aca="false">T62+T66</f>
        <v>1280000000000</v>
      </c>
      <c r="U60" s="414" t="n">
        <f aca="false">U62+U66</f>
        <v>532000000000</v>
      </c>
      <c r="V60" s="414" t="n">
        <f aca="false">V62+V66</f>
        <v>586000000000</v>
      </c>
      <c r="W60" s="414" t="n">
        <f aca="false">W62+W66</f>
        <v>641000000000</v>
      </c>
      <c r="X60" s="414" t="n">
        <f aca="false">X62+X66</f>
        <v>694000000000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107" t="s">
        <v>371</v>
      </c>
      <c r="D61" s="126"/>
      <c r="E61" s="126"/>
      <c r="F61" s="126"/>
      <c r="G61" s="126"/>
      <c r="H61" s="126"/>
      <c r="I61" s="126"/>
      <c r="J61" s="126"/>
      <c r="K61" s="22" t="n">
        <v>45000000000</v>
      </c>
      <c r="L61" s="22" t="n">
        <v>79000000000</v>
      </c>
      <c r="M61" s="22" t="n">
        <v>231000000000</v>
      </c>
      <c r="N61" s="46" t="n">
        <v>245000000000</v>
      </c>
      <c r="O61" s="22" t="n">
        <v>561000000000</v>
      </c>
      <c r="P61" s="22"/>
      <c r="Q61" s="22"/>
      <c r="R61" s="428"/>
      <c r="S61" s="22"/>
      <c r="T61" s="22"/>
      <c r="U61" s="22"/>
      <c r="V61" s="22"/>
      <c r="W61" s="22"/>
      <c r="X61" s="22"/>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7.25" hidden="false" customHeight="false" outlineLevel="0" collapsed="false">
      <c r="A62" s="27" t="s">
        <v>1920</v>
      </c>
      <c r="B62" s="134" t="s">
        <v>1921</v>
      </c>
      <c r="C62" s="49" t="s">
        <v>374</v>
      </c>
      <c r="D62" s="126"/>
      <c r="E62" s="126"/>
      <c r="F62" s="126"/>
      <c r="G62" s="368"/>
      <c r="H62" s="368"/>
      <c r="I62" s="368"/>
      <c r="J62" s="368"/>
      <c r="K62" s="414" t="n">
        <v>45000000000</v>
      </c>
      <c r="L62" s="414" t="n">
        <v>79000000000</v>
      </c>
      <c r="M62" s="414" t="n">
        <v>231000000000</v>
      </c>
      <c r="N62" s="414" t="n">
        <v>204000000000</v>
      </c>
      <c r="O62" s="414" t="n">
        <v>561000000000</v>
      </c>
      <c r="P62" s="413" t="n">
        <v>170000000000</v>
      </c>
      <c r="Q62" s="413" t="n">
        <v>13000000000</v>
      </c>
      <c r="R62" s="413" t="n">
        <v>662000000000</v>
      </c>
      <c r="S62" s="413" t="n">
        <v>296000000000</v>
      </c>
      <c r="T62" s="413" t="n">
        <v>800000000000</v>
      </c>
      <c r="U62" s="413" t="n">
        <v>0</v>
      </c>
      <c r="V62" s="413" t="n">
        <v>0</v>
      </c>
      <c r="W62" s="413" t="n">
        <v>0</v>
      </c>
      <c r="X62" s="413"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7.25" hidden="false" customHeight="false" outlineLevel="0" collapsed="false">
      <c r="A63" s="106" t="s">
        <v>232</v>
      </c>
      <c r="B63" s="106" t="s">
        <v>642</v>
      </c>
      <c r="C63" s="107" t="s">
        <v>1922</v>
      </c>
      <c r="D63" s="126"/>
      <c r="E63" s="126"/>
      <c r="F63" s="126"/>
      <c r="G63" s="368"/>
      <c r="H63" s="368"/>
      <c r="I63" s="368"/>
      <c r="J63" s="368"/>
      <c r="K63" s="414" t="n">
        <v>0</v>
      </c>
      <c r="L63" s="414" t="n">
        <v>5000000000</v>
      </c>
      <c r="M63" s="414" t="n">
        <v>97000000000</v>
      </c>
      <c r="N63" s="46" t="n">
        <v>42000000000</v>
      </c>
      <c r="O63" s="414" t="n">
        <v>174000000000</v>
      </c>
      <c r="P63" s="413" t="n">
        <v>0</v>
      </c>
      <c r="Q63" s="413" t="n">
        <v>0</v>
      </c>
      <c r="R63" s="413" t="n">
        <v>0</v>
      </c>
      <c r="S63" s="413" t="n">
        <v>49000000000</v>
      </c>
      <c r="T63" s="413" t="n">
        <v>160000000000</v>
      </c>
      <c r="U63" s="413" t="n">
        <v>0</v>
      </c>
      <c r="V63" s="413" t="n">
        <v>0</v>
      </c>
      <c r="W63" s="413" t="n">
        <v>0</v>
      </c>
      <c r="X63" s="413" t="n">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7.25" hidden="false" customHeight="false" outlineLevel="0" collapsed="false">
      <c r="A64" s="106" t="s">
        <v>229</v>
      </c>
      <c r="B64" s="106" t="s">
        <v>639</v>
      </c>
      <c r="C64" s="107" t="s">
        <v>1922</v>
      </c>
      <c r="D64" s="126"/>
      <c r="E64" s="126"/>
      <c r="F64" s="126"/>
      <c r="G64" s="368"/>
      <c r="H64" s="368"/>
      <c r="I64" s="368"/>
      <c r="J64" s="368"/>
      <c r="K64" s="414" t="n">
        <v>45000000000</v>
      </c>
      <c r="L64" s="414" t="n">
        <v>74000000000</v>
      </c>
      <c r="M64" s="414" t="n">
        <v>133000000000</v>
      </c>
      <c r="N64" s="22" t="n">
        <v>162000000000</v>
      </c>
      <c r="O64" s="414" t="n">
        <v>388000000000</v>
      </c>
      <c r="P64" s="413" t="n">
        <v>170000000000</v>
      </c>
      <c r="Q64" s="413" t="n">
        <v>13000000000</v>
      </c>
      <c r="R64" s="413" t="n">
        <v>662000000000</v>
      </c>
      <c r="S64" s="413" t="n">
        <v>247000000000</v>
      </c>
      <c r="T64" s="413" t="n">
        <v>640000000000</v>
      </c>
      <c r="U64" s="413" t="n">
        <v>0</v>
      </c>
      <c r="V64" s="413" t="n">
        <v>0</v>
      </c>
      <c r="W64" s="413" t="n">
        <v>0</v>
      </c>
      <c r="X64" s="413" t="n">
        <v>0</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A65" s="106"/>
      <c r="B65" s="429" t="s">
        <v>1923</v>
      </c>
      <c r="C65" s="107"/>
      <c r="D65" s="126"/>
      <c r="E65" s="126"/>
      <c r="F65" s="126"/>
      <c r="G65" s="368"/>
      <c r="H65" s="368"/>
      <c r="I65" s="368"/>
      <c r="J65" s="368"/>
      <c r="K65" s="22" t="n">
        <f aca="false">K61-K62</f>
        <v>0</v>
      </c>
      <c r="L65" s="22" t="n">
        <f aca="false">L61-L62</f>
        <v>0</v>
      </c>
      <c r="M65" s="22" t="n">
        <f aca="false">M61-M62</f>
        <v>0</v>
      </c>
      <c r="N65" s="22" t="n">
        <f aca="false">N61-N62</f>
        <v>41000000000</v>
      </c>
      <c r="O65" s="414"/>
      <c r="P65" s="414"/>
      <c r="Q65" s="414"/>
      <c r="R65" s="414"/>
      <c r="S65" s="414"/>
      <c r="T65" s="414"/>
      <c r="U65" s="414"/>
      <c r="V65" s="414"/>
      <c r="W65" s="414"/>
      <c r="X65" s="22"/>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7.25" hidden="false" customHeight="false" outlineLevel="0" collapsed="false">
      <c r="A66" s="27" t="s">
        <v>1924</v>
      </c>
      <c r="B66" s="134" t="s">
        <v>1925</v>
      </c>
      <c r="C66" s="49" t="s">
        <v>374</v>
      </c>
      <c r="D66" s="126"/>
      <c r="E66" s="126"/>
      <c r="F66" s="126"/>
      <c r="G66" s="368"/>
      <c r="H66" s="368"/>
      <c r="I66" s="368"/>
      <c r="J66" s="368"/>
      <c r="K66" s="414" t="n">
        <v>0</v>
      </c>
      <c r="L66" s="414" t="n">
        <v>0</v>
      </c>
      <c r="M66" s="414" t="n">
        <v>0</v>
      </c>
      <c r="N66" s="22" t="n">
        <v>0</v>
      </c>
      <c r="O66" s="414" t="n">
        <v>0</v>
      </c>
      <c r="P66" s="413" t="n">
        <v>0</v>
      </c>
      <c r="Q66" s="413" t="n">
        <v>354000000000</v>
      </c>
      <c r="R66" s="413" t="n">
        <v>391000000000</v>
      </c>
      <c r="S66" s="413" t="n">
        <v>436000000000</v>
      </c>
      <c r="T66" s="413" t="n">
        <v>480000000000</v>
      </c>
      <c r="U66" s="413" t="n">
        <v>532000000000</v>
      </c>
      <c r="V66" s="413" t="n">
        <v>586000000000</v>
      </c>
      <c r="W66" s="413" t="n">
        <v>641000000000</v>
      </c>
      <c r="X66" s="413" t="n">
        <v>694000000000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107" t="s">
        <v>1926</v>
      </c>
      <c r="C67" s="19"/>
      <c r="D67" s="126"/>
      <c r="E67" s="126"/>
      <c r="F67" s="126"/>
      <c r="G67" s="368"/>
      <c r="H67" s="368"/>
      <c r="I67" s="368"/>
      <c r="J67" s="368"/>
      <c r="K67" s="414"/>
      <c r="L67" s="414"/>
      <c r="M67" s="414"/>
      <c r="N67" s="414" t="n">
        <v>587000000000</v>
      </c>
      <c r="O67" s="414"/>
      <c r="P67" s="414"/>
      <c r="Q67" s="414"/>
      <c r="R67" s="414"/>
      <c r="S67" s="414"/>
      <c r="T67" s="414"/>
      <c r="U67" s="414"/>
      <c r="V67" s="414"/>
      <c r="W67" s="414"/>
      <c r="X67" s="22"/>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B68" s="107" t="s">
        <v>1927</v>
      </c>
      <c r="C68" s="19"/>
      <c r="D68" s="126"/>
      <c r="E68" s="126"/>
      <c r="F68" s="126"/>
      <c r="G68" s="368"/>
      <c r="H68" s="368"/>
      <c r="I68" s="368"/>
      <c r="J68" s="368"/>
      <c r="K68" s="414"/>
      <c r="L68" s="414"/>
      <c r="M68" s="414"/>
      <c r="N68" s="414" t="n">
        <v>563000000000</v>
      </c>
      <c r="O68" s="414"/>
      <c r="P68" s="414"/>
      <c r="Q68" s="414"/>
      <c r="R68" s="418"/>
      <c r="S68" s="414"/>
      <c r="T68" s="414"/>
      <c r="U68" s="414"/>
      <c r="V68" s="414"/>
      <c r="W68" s="414"/>
      <c r="X68" s="22"/>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B69" s="107" t="s">
        <v>199</v>
      </c>
      <c r="C69" s="107"/>
      <c r="D69" s="126"/>
      <c r="E69" s="126"/>
      <c r="F69" s="126"/>
      <c r="G69" s="368"/>
      <c r="H69" s="368"/>
      <c r="I69" s="368"/>
      <c r="J69" s="368"/>
      <c r="K69" s="414"/>
      <c r="L69" s="414"/>
      <c r="M69" s="414"/>
      <c r="N69" s="414" t="n">
        <v>563000000000</v>
      </c>
      <c r="O69" s="414"/>
      <c r="P69" s="414"/>
      <c r="Q69" s="414"/>
      <c r="R69" s="414"/>
      <c r="S69" s="414"/>
      <c r="T69" s="414"/>
      <c r="U69" s="414"/>
      <c r="V69" s="414"/>
      <c r="W69" s="414"/>
      <c r="X69" s="22"/>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B70" s="107" t="s">
        <v>1928</v>
      </c>
      <c r="C70" s="19"/>
      <c r="D70" s="126"/>
      <c r="E70" s="126"/>
      <c r="F70" s="126"/>
      <c r="G70" s="368"/>
      <c r="H70" s="368"/>
      <c r="I70" s="368"/>
      <c r="J70" s="368"/>
      <c r="K70" s="414"/>
      <c r="L70" s="414"/>
      <c r="M70" s="414"/>
      <c r="N70" s="414" t="n">
        <v>563000000000</v>
      </c>
      <c r="O70" s="414"/>
      <c r="P70" s="414"/>
      <c r="Q70" s="414"/>
      <c r="R70" s="414"/>
      <c r="S70" s="414"/>
      <c r="T70" s="414"/>
      <c r="U70" s="414"/>
      <c r="V70" s="414"/>
      <c r="W70" s="414"/>
      <c r="X70" s="22"/>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customFormat="false" ht="15" hidden="false" customHeight="false" outlineLevel="0" collapsed="false">
      <c r="B71" s="107" t="s">
        <v>1929</v>
      </c>
      <c r="C71" s="19"/>
      <c r="D71" s="126"/>
      <c r="E71" s="126"/>
      <c r="F71" s="126"/>
      <c r="G71" s="368"/>
      <c r="H71" s="368"/>
      <c r="I71" s="368"/>
      <c r="J71" s="368"/>
      <c r="K71" s="414"/>
      <c r="L71" s="414"/>
      <c r="M71" s="414"/>
      <c r="N71" s="414" t="n">
        <v>0</v>
      </c>
      <c r="O71" s="414"/>
      <c r="P71" s="414"/>
      <c r="Q71" s="414"/>
      <c r="R71" s="414"/>
      <c r="S71" s="414"/>
      <c r="T71" s="414"/>
      <c r="U71" s="414"/>
      <c r="V71" s="414"/>
      <c r="W71" s="414"/>
      <c r="X71" s="22"/>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customFormat="false" ht="15" hidden="false" customHeight="false" outlineLevel="0" collapsed="false">
      <c r="B72" s="107" t="s">
        <v>1930</v>
      </c>
      <c r="C72" s="19"/>
      <c r="D72" s="126"/>
      <c r="E72" s="126"/>
      <c r="F72" s="126"/>
      <c r="G72" s="368"/>
      <c r="H72" s="368"/>
      <c r="I72" s="368"/>
      <c r="J72" s="368"/>
      <c r="K72" s="414"/>
      <c r="L72" s="414"/>
      <c r="M72" s="414"/>
      <c r="N72" s="414" t="n">
        <v>0</v>
      </c>
      <c r="O72" s="414"/>
      <c r="P72" s="414"/>
      <c r="Q72" s="414"/>
      <c r="R72" s="414"/>
      <c r="S72" s="414"/>
      <c r="T72" s="414"/>
      <c r="U72" s="414"/>
      <c r="V72" s="414"/>
      <c r="W72" s="414"/>
      <c r="X72" s="22"/>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customFormat="false" ht="15" hidden="false" customHeight="false" outlineLevel="0" collapsed="false">
      <c r="B73" s="107" t="s">
        <v>202</v>
      </c>
      <c r="C73" s="107"/>
      <c r="D73" s="126"/>
      <c r="E73" s="126"/>
      <c r="F73" s="126"/>
      <c r="G73" s="368"/>
      <c r="H73" s="368"/>
      <c r="I73" s="368"/>
      <c r="J73" s="368"/>
      <c r="K73" s="414"/>
      <c r="L73" s="414"/>
      <c r="M73" s="414"/>
      <c r="N73" s="414" t="n">
        <v>0</v>
      </c>
      <c r="O73" s="414"/>
      <c r="P73" s="414"/>
      <c r="Q73" s="414"/>
      <c r="R73" s="414"/>
      <c r="S73" s="414"/>
      <c r="T73" s="414"/>
      <c r="U73" s="414"/>
      <c r="V73" s="414"/>
      <c r="W73" s="414"/>
      <c r="X73" s="22"/>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customFormat="false" ht="15" hidden="false" customHeight="false" outlineLevel="0" collapsed="false">
      <c r="B74" s="107" t="s">
        <v>1931</v>
      </c>
      <c r="C74" s="19"/>
      <c r="D74" s="122"/>
      <c r="E74" s="122"/>
      <c r="F74" s="122"/>
      <c r="G74" s="368"/>
      <c r="H74" s="368"/>
      <c r="I74" s="368"/>
      <c r="J74" s="368"/>
      <c r="K74" s="414" t="n">
        <v>-100000000000</v>
      </c>
      <c r="L74" s="414" t="n">
        <v>-144000000000</v>
      </c>
      <c r="M74" s="414" t="n">
        <v>-380000000000</v>
      </c>
      <c r="N74" s="22"/>
      <c r="O74" s="414" t="n">
        <v>-255000000000</v>
      </c>
      <c r="P74" s="414"/>
      <c r="Q74" s="414"/>
      <c r="R74" s="414"/>
      <c r="S74" s="414"/>
      <c r="T74" s="414"/>
      <c r="U74" s="414"/>
      <c r="V74" s="414"/>
      <c r="W74" s="414"/>
      <c r="X74" s="22"/>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customFormat="false" ht="15" hidden="false" customHeight="false" outlineLevel="0" collapsed="false">
      <c r="B75" s="19" t="s">
        <v>1932</v>
      </c>
      <c r="C75" s="19"/>
      <c r="D75" s="122"/>
      <c r="E75" s="122"/>
      <c r="F75" s="122"/>
      <c r="G75" s="368"/>
      <c r="H75" s="368"/>
      <c r="I75" s="368"/>
      <c r="J75" s="368"/>
      <c r="K75" s="414" t="n">
        <v>0</v>
      </c>
      <c r="L75" s="414" t="n">
        <v>0</v>
      </c>
      <c r="M75" s="414" t="n">
        <v>0</v>
      </c>
      <c r="N75" s="22" t="n">
        <v>0</v>
      </c>
      <c r="O75" s="414" t="n">
        <v>0</v>
      </c>
      <c r="P75" s="414"/>
      <c r="Q75" s="414"/>
      <c r="R75" s="414"/>
      <c r="S75" s="414"/>
      <c r="T75" s="414"/>
      <c r="U75" s="414"/>
      <c r="V75" s="414"/>
      <c r="W75" s="414"/>
      <c r="X75" s="22"/>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customFormat="false" ht="15" hidden="false" customHeight="false" outlineLevel="0" collapsed="false">
      <c r="B76" s="19" t="s">
        <v>1933</v>
      </c>
      <c r="C76" s="19"/>
      <c r="D76" s="137"/>
      <c r="E76" s="137"/>
      <c r="F76" s="137"/>
      <c r="G76" s="368"/>
      <c r="H76" s="368"/>
      <c r="I76" s="368"/>
      <c r="J76" s="368"/>
      <c r="K76" s="414"/>
      <c r="L76" s="414"/>
      <c r="M76" s="414"/>
      <c r="N76" s="414" t="n">
        <v>-23000000000</v>
      </c>
      <c r="O76" s="414"/>
      <c r="P76" s="414"/>
      <c r="Q76" s="414"/>
      <c r="R76" s="414"/>
      <c r="S76" s="414"/>
      <c r="T76" s="414"/>
      <c r="U76" s="414"/>
      <c r="V76" s="414"/>
      <c r="W76" s="414"/>
      <c r="X76" s="22"/>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customFormat="false" ht="15" hidden="false" customHeight="false" outlineLevel="0" collapsed="false">
      <c r="B77" s="19" t="s">
        <v>1934</v>
      </c>
      <c r="C77" s="19"/>
      <c r="D77" s="137"/>
      <c r="E77" s="137"/>
      <c r="F77" s="137"/>
      <c r="G77" s="368"/>
      <c r="H77" s="368"/>
      <c r="I77" s="368"/>
      <c r="J77" s="368"/>
      <c r="K77" s="414"/>
      <c r="L77" s="414"/>
      <c r="M77" s="414"/>
      <c r="N77" s="414" t="n">
        <v>-40000000000</v>
      </c>
      <c r="O77" s="414"/>
      <c r="P77" s="414"/>
      <c r="Q77" s="414"/>
      <c r="R77" s="414"/>
      <c r="S77" s="414"/>
      <c r="T77" s="414"/>
      <c r="U77" s="414"/>
      <c r="V77" s="414"/>
      <c r="W77" s="414"/>
      <c r="X77" s="22"/>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customFormat="false" ht="15" hidden="false" customHeight="false" outlineLevel="0" collapsed="false">
      <c r="B78" s="107" t="s">
        <v>1935</v>
      </c>
      <c r="C78" s="19"/>
      <c r="D78" s="122"/>
      <c r="E78" s="122"/>
      <c r="F78" s="122"/>
      <c r="G78" s="368"/>
      <c r="H78" s="368"/>
      <c r="I78" s="368"/>
      <c r="J78" s="368"/>
      <c r="K78" s="414" t="n">
        <v>-11000000000</v>
      </c>
      <c r="L78" s="414" t="n">
        <v>-16000000000</v>
      </c>
      <c r="M78" s="414" t="n">
        <v>-9000000000</v>
      </c>
      <c r="N78" s="414" t="n">
        <v>-40000000000</v>
      </c>
      <c r="O78" s="414" t="n">
        <v>-56000000000</v>
      </c>
      <c r="P78" s="414"/>
      <c r="Q78" s="414"/>
      <c r="R78" s="414"/>
      <c r="S78" s="414"/>
      <c r="T78" s="414"/>
      <c r="U78" s="414"/>
      <c r="V78" s="414"/>
      <c r="W78" s="414"/>
      <c r="X78" s="22"/>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customFormat="false" ht="15" hidden="false" customHeight="false" outlineLevel="0" collapsed="false">
      <c r="B79" s="107" t="s">
        <v>1936</v>
      </c>
      <c r="C79" s="19"/>
      <c r="D79" s="122"/>
      <c r="E79" s="122"/>
      <c r="F79" s="122"/>
      <c r="G79" s="368"/>
      <c r="H79" s="368"/>
      <c r="I79" s="368"/>
      <c r="J79" s="368"/>
      <c r="K79" s="414"/>
      <c r="L79" s="414"/>
      <c r="M79" s="414"/>
      <c r="N79" s="414" t="n">
        <v>17000000000</v>
      </c>
      <c r="O79" s="414"/>
      <c r="P79" s="414"/>
      <c r="Q79" s="414"/>
      <c r="R79" s="414"/>
      <c r="S79" s="414"/>
      <c r="T79" s="414"/>
      <c r="U79" s="414"/>
      <c r="V79" s="414"/>
      <c r="W79" s="414"/>
      <c r="X79" s="22"/>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customFormat="false" ht="15" hidden="false" customHeight="false" outlineLevel="0" collapsed="false">
      <c r="B80" s="106" t="s">
        <v>1937</v>
      </c>
      <c r="C80" s="19"/>
      <c r="D80" s="122"/>
      <c r="E80" s="122"/>
      <c r="F80" s="122"/>
      <c r="G80" s="368"/>
      <c r="H80" s="368"/>
      <c r="I80" s="368"/>
      <c r="J80" s="368"/>
      <c r="K80" s="414"/>
      <c r="L80" s="414"/>
      <c r="M80" s="414"/>
      <c r="N80" s="414" t="n">
        <v>-2000000000</v>
      </c>
      <c r="O80" s="414"/>
      <c r="P80" s="414"/>
      <c r="Q80" s="414"/>
      <c r="R80" s="414"/>
      <c r="S80" s="414"/>
      <c r="T80" s="414"/>
      <c r="U80" s="414"/>
      <c r="V80" s="414"/>
      <c r="W80" s="414"/>
      <c r="X80" s="22"/>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customFormat="false" ht="15" hidden="false" customHeight="false" outlineLevel="0" collapsed="false">
      <c r="B81" s="134" t="s">
        <v>1938</v>
      </c>
      <c r="C81" s="19"/>
      <c r="D81" s="122"/>
      <c r="E81" s="122"/>
      <c r="F81" s="122"/>
      <c r="G81" s="368"/>
      <c r="H81" s="368"/>
      <c r="I81" s="368"/>
      <c r="J81" s="368"/>
      <c r="K81" s="414"/>
      <c r="L81" s="414"/>
      <c r="M81" s="414"/>
      <c r="N81" s="414" t="n">
        <v>-298000000000</v>
      </c>
      <c r="O81" s="414"/>
      <c r="P81" s="414"/>
      <c r="Q81" s="414"/>
      <c r="R81" s="414"/>
      <c r="S81" s="414"/>
      <c r="T81" s="414"/>
      <c r="U81" s="414"/>
      <c r="V81" s="414"/>
      <c r="W81" s="414"/>
      <c r="X81" s="22"/>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customFormat="false" ht="15" hidden="false" customHeight="false" outlineLevel="0" collapsed="false">
      <c r="B82" s="134" t="s">
        <v>1250</v>
      </c>
      <c r="C82" s="19"/>
      <c r="D82" s="122"/>
      <c r="E82" s="122"/>
      <c r="F82" s="122"/>
      <c r="G82" s="368"/>
      <c r="H82" s="368"/>
      <c r="I82" s="368"/>
      <c r="J82" s="368"/>
      <c r="K82" s="414"/>
      <c r="L82" s="414"/>
      <c r="M82" s="414"/>
      <c r="N82" s="22" t="n">
        <v>317000000000</v>
      </c>
      <c r="O82" s="414"/>
      <c r="P82" s="414"/>
      <c r="Q82" s="414"/>
      <c r="R82" s="414"/>
      <c r="S82" s="414"/>
      <c r="T82" s="414"/>
      <c r="U82" s="414"/>
      <c r="V82" s="414"/>
      <c r="W82" s="414"/>
      <c r="X82" s="22"/>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customFormat="false" ht="15" hidden="false" customHeight="false" outlineLevel="0" collapsed="false">
      <c r="B83" s="27" t="s">
        <v>1939</v>
      </c>
      <c r="C83" s="19"/>
      <c r="D83" s="122"/>
      <c r="E83" s="122"/>
      <c r="F83" s="122"/>
      <c r="G83" s="368"/>
      <c r="H83" s="368"/>
      <c r="I83" s="368"/>
      <c r="J83" s="368"/>
      <c r="K83" s="414"/>
      <c r="L83" s="414"/>
      <c r="M83" s="414"/>
      <c r="N83" s="22"/>
      <c r="O83" s="414"/>
      <c r="P83" s="414"/>
      <c r="Q83" s="414"/>
      <c r="R83" s="414"/>
      <c r="S83" s="414"/>
      <c r="T83" s="414"/>
      <c r="U83" s="414"/>
      <c r="V83" s="414"/>
      <c r="W83" s="414"/>
      <c r="X83" s="22"/>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customFormat="false" ht="15" hidden="false" customHeight="false" outlineLevel="0" collapsed="false">
      <c r="B84" s="107" t="s">
        <v>1940</v>
      </c>
      <c r="C84" s="19"/>
      <c r="D84" s="122"/>
      <c r="E84" s="122"/>
      <c r="F84" s="122"/>
      <c r="G84" s="368"/>
      <c r="H84" s="368"/>
      <c r="I84" s="368"/>
      <c r="J84" s="368"/>
      <c r="K84" s="414" t="n">
        <v>-20000000000</v>
      </c>
      <c r="L84" s="414" t="n">
        <v>-36000000000</v>
      </c>
      <c r="M84" s="414" t="n">
        <v>-80000000000</v>
      </c>
      <c r="N84" s="22"/>
      <c r="O84" s="414" t="n">
        <v>1000000000</v>
      </c>
      <c r="P84" s="414" t="n">
        <v>-17000000000</v>
      </c>
      <c r="Q84" s="414" t="n">
        <v>0</v>
      </c>
      <c r="R84" s="414" t="n">
        <v>0</v>
      </c>
      <c r="S84" s="414" t="n">
        <v>0</v>
      </c>
      <c r="T84" s="414" t="n">
        <v>0</v>
      </c>
      <c r="U84" s="414" t="n">
        <v>0</v>
      </c>
      <c r="V84" s="414" t="n">
        <v>0</v>
      </c>
      <c r="W84" s="414" t="n">
        <v>0</v>
      </c>
      <c r="X84" s="22"/>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customFormat="false" ht="17.25" hidden="false" customHeight="false" outlineLevel="0" collapsed="false">
      <c r="B85" s="107" t="s">
        <v>1941</v>
      </c>
      <c r="C85" s="19"/>
      <c r="D85" s="137"/>
      <c r="E85" s="137"/>
      <c r="F85" s="137"/>
      <c r="G85" s="368"/>
      <c r="H85" s="368"/>
      <c r="I85" s="368"/>
      <c r="J85" s="368"/>
      <c r="K85" s="414" t="n">
        <v>-131000000000</v>
      </c>
      <c r="L85" s="414" t="n">
        <v>-195000000000</v>
      </c>
      <c r="M85" s="414" t="n">
        <v>-469000000000</v>
      </c>
      <c r="N85" s="22"/>
      <c r="O85" s="414" t="n">
        <v>-310000000000</v>
      </c>
      <c r="P85" s="413" t="n">
        <v>389000000000</v>
      </c>
      <c r="Q85" s="413" t="n">
        <v>491000000000</v>
      </c>
      <c r="R85" s="413" t="n">
        <v>20000000000</v>
      </c>
      <c r="S85" s="413" t="n">
        <v>202000000000</v>
      </c>
      <c r="T85" s="413" t="n">
        <v>-13000000000</v>
      </c>
      <c r="U85" s="413" t="n">
        <v>-23000000000</v>
      </c>
      <c r="V85" s="413" t="n">
        <v>40000000000</v>
      </c>
      <c r="W85" s="413" t="n">
        <v>-123000000000</v>
      </c>
      <c r="X85" s="413" t="n">
        <v>-153000000000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customFormat="false" ht="15" hidden="false" customHeight="false" outlineLevel="0" collapsed="false">
      <c r="B86" s="107" t="s">
        <v>1942</v>
      </c>
      <c r="C86" s="19"/>
      <c r="D86" s="137"/>
      <c r="E86" s="137"/>
      <c r="F86" s="137"/>
      <c r="G86" s="368"/>
      <c r="H86" s="368"/>
      <c r="I86" s="368"/>
      <c r="J86" s="368"/>
      <c r="K86" s="414" t="n">
        <v>-5000000000</v>
      </c>
      <c r="L86" s="414" t="n">
        <v>-19000000000</v>
      </c>
      <c r="M86" s="22" t="n">
        <v>-227000000000</v>
      </c>
      <c r="N86" s="22"/>
      <c r="O86" s="414" t="n">
        <v>-244000000000</v>
      </c>
      <c r="P86" s="414"/>
      <c r="Q86" s="414"/>
      <c r="R86" s="414"/>
      <c r="S86" s="414"/>
      <c r="T86" s="414"/>
      <c r="U86" s="414"/>
      <c r="V86" s="414"/>
      <c r="W86" s="414"/>
      <c r="X86" s="22"/>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s="17" customFormat="true" ht="17.25" hidden="false" customHeight="false" outlineLevel="0" collapsed="false">
      <c r="A87" s="51" t="s">
        <v>110</v>
      </c>
      <c r="B87" s="362" t="s">
        <v>110</v>
      </c>
      <c r="C87" s="118" t="s">
        <v>34</v>
      </c>
      <c r="D87" s="430"/>
      <c r="E87" s="430"/>
      <c r="F87" s="430"/>
      <c r="G87" s="410"/>
      <c r="H87" s="410"/>
      <c r="I87" s="410"/>
      <c r="J87" s="410"/>
      <c r="K87" s="426" t="n">
        <v>245000000000</v>
      </c>
      <c r="L87" s="426" t="n">
        <v>165000000000</v>
      </c>
      <c r="M87" s="426" t="n">
        <v>444000000000</v>
      </c>
      <c r="N87" s="427" t="n">
        <v>-586000000000</v>
      </c>
      <c r="O87" s="426" t="n">
        <v>311000000000</v>
      </c>
      <c r="P87" s="431" t="n">
        <f aca="false">P89+P98</f>
        <v>-546000000000</v>
      </c>
      <c r="Q87" s="431" t="n">
        <f aca="false">Q89+Q98</f>
        <v>-743000000000</v>
      </c>
      <c r="R87" s="431" t="n">
        <f aca="false">R89+R98</f>
        <v>-414000000000</v>
      </c>
      <c r="S87" s="431" t="n">
        <f aca="false">S89+S98</f>
        <v>-210000000000</v>
      </c>
      <c r="T87" s="431" t="n">
        <f aca="false">T89+T98</f>
        <v>6000000000</v>
      </c>
      <c r="U87" s="431" t="n">
        <f aca="false">U89+U98</f>
        <v>16000000000</v>
      </c>
      <c r="V87" s="431" t="n">
        <f aca="false">V89+V98</f>
        <v>-44000000000</v>
      </c>
      <c r="W87" s="431" t="n">
        <f aca="false">W89+W98</f>
        <v>122000000000</v>
      </c>
      <c r="X87" s="431" t="n">
        <f aca="false">X89+X98</f>
        <v>153000000000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s="38" customFormat="true" ht="17.25" hidden="false" customHeight="false" outlineLevel="0" collapsed="false">
      <c r="B88" s="19" t="s">
        <v>110</v>
      </c>
      <c r="D88" s="122"/>
      <c r="E88" s="122"/>
      <c r="F88" s="122"/>
      <c r="G88" s="368"/>
      <c r="H88" s="368"/>
      <c r="I88" s="368"/>
      <c r="J88" s="368"/>
      <c r="K88" s="414" t="n">
        <v>131000000000</v>
      </c>
      <c r="L88" s="414" t="n">
        <v>195000000000</v>
      </c>
      <c r="M88" s="414" t="n">
        <v>469000000000</v>
      </c>
      <c r="N88" s="22" t="n">
        <v>580000000000</v>
      </c>
      <c r="O88" s="414" t="n">
        <v>310000000000</v>
      </c>
      <c r="P88" s="413" t="n">
        <v>-409000000000</v>
      </c>
      <c r="Q88" s="413" t="n">
        <v>-506000000000</v>
      </c>
      <c r="R88" s="413" t="n">
        <v>-183000000000</v>
      </c>
      <c r="S88" s="413" t="n">
        <v>49000000000</v>
      </c>
      <c r="T88" s="413" t="n">
        <v>291000000000</v>
      </c>
      <c r="U88" s="413" t="n">
        <v>329000000000</v>
      </c>
      <c r="V88" s="413" t="n">
        <v>219000000000</v>
      </c>
      <c r="W88" s="413" t="n">
        <v>419000000000</v>
      </c>
      <c r="X88" s="413" t="n">
        <v>494000000000</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customFormat="false" ht="17.25" hidden="false" customHeight="false" outlineLevel="0" collapsed="false">
      <c r="A89" s="0" t="s">
        <v>115</v>
      </c>
      <c r="B89" s="107" t="s">
        <v>557</v>
      </c>
      <c r="C89" s="20" t="s">
        <v>114</v>
      </c>
      <c r="D89" s="122"/>
      <c r="E89" s="122"/>
      <c r="F89" s="122"/>
      <c r="G89" s="368"/>
      <c r="H89" s="368"/>
      <c r="I89" s="368"/>
      <c r="J89" s="368"/>
      <c r="K89" s="414" t="n">
        <v>49000000000</v>
      </c>
      <c r="L89" s="414" t="n">
        <v>59000000000</v>
      </c>
      <c r="M89" s="414" t="n">
        <v>-12000000000</v>
      </c>
      <c r="N89" s="427" t="n">
        <v>-603000000000</v>
      </c>
      <c r="O89" s="414" t="n">
        <v>300000000000</v>
      </c>
      <c r="P89" s="413" t="n">
        <v>-431000000000</v>
      </c>
      <c r="Q89" s="413" t="n">
        <v>-415000000000</v>
      </c>
      <c r="R89" s="413" t="n">
        <v>-26000000000</v>
      </c>
      <c r="S89" s="413" t="n">
        <v>-290000000000</v>
      </c>
      <c r="T89" s="413" t="n">
        <v>-55000000000</v>
      </c>
      <c r="U89" s="413" t="n">
        <v>52000000000</v>
      </c>
      <c r="V89" s="413" t="n">
        <v>-55000000000</v>
      </c>
      <c r="W89" s="413" t="n">
        <v>130000000000</v>
      </c>
      <c r="X89" s="413" t="n">
        <v>219000000000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customFormat="false" ht="17.25" hidden="false" customHeight="false" outlineLevel="0" collapsed="false">
      <c r="A90" s="0" t="s">
        <v>117</v>
      </c>
      <c r="B90" s="134" t="s">
        <v>1430</v>
      </c>
      <c r="C90" s="19" t="s">
        <v>119</v>
      </c>
      <c r="D90" s="126"/>
      <c r="E90" s="126"/>
      <c r="F90" s="126"/>
      <c r="G90" s="368"/>
      <c r="H90" s="368"/>
      <c r="I90" s="368"/>
      <c r="J90" s="368"/>
      <c r="K90" s="414" t="n">
        <v>44000000000</v>
      </c>
      <c r="L90" s="414" t="n">
        <v>73000000000</v>
      </c>
      <c r="M90" s="414" t="n">
        <v>-76000000000</v>
      </c>
      <c r="N90" s="22"/>
      <c r="O90" s="414" t="n">
        <v>230000000000</v>
      </c>
      <c r="P90" s="413" t="n">
        <v>-431000000000</v>
      </c>
      <c r="Q90" s="413" t="n">
        <v>-415000000000</v>
      </c>
      <c r="R90" s="413" t="n">
        <v>-26000000000</v>
      </c>
      <c r="S90" s="413" t="n">
        <v>-290000000000</v>
      </c>
      <c r="T90" s="413" t="n">
        <v>-55000000000</v>
      </c>
      <c r="U90" s="413" t="n">
        <v>52000000000</v>
      </c>
      <c r="V90" s="413" t="n">
        <v>-55000000000</v>
      </c>
      <c r="W90" s="413" t="n">
        <v>130000000000</v>
      </c>
      <c r="X90" s="413" t="n">
        <v>219000000000</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customFormat="false" ht="17.25" hidden="false" customHeight="false" outlineLevel="0" collapsed="false">
      <c r="B91" s="27" t="s">
        <v>964</v>
      </c>
      <c r="C91" s="19"/>
      <c r="D91" s="126"/>
      <c r="E91" s="126"/>
      <c r="F91" s="126"/>
      <c r="G91" s="368"/>
      <c r="H91" s="368"/>
      <c r="I91" s="368"/>
      <c r="J91" s="368"/>
      <c r="K91" s="414"/>
      <c r="L91" s="414"/>
      <c r="M91" s="414"/>
      <c r="N91" s="22"/>
      <c r="O91" s="414"/>
      <c r="P91" s="413" t="n">
        <v>-431000000000</v>
      </c>
      <c r="Q91" s="413" t="n">
        <v>-415000000000</v>
      </c>
      <c r="R91" s="413" t="n">
        <v>-26000000000</v>
      </c>
      <c r="S91" s="413" t="n">
        <v>-290000000000</v>
      </c>
      <c r="T91" s="413" t="n">
        <v>-55000000000</v>
      </c>
      <c r="U91" s="413" t="n">
        <v>52000000000</v>
      </c>
      <c r="V91" s="413" t="n">
        <v>-55000000000</v>
      </c>
      <c r="W91" s="413" t="n">
        <v>130000000000</v>
      </c>
      <c r="X91" s="413" t="n">
        <v>219000000000</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customFormat="false" ht="17.25" hidden="false" customHeight="false" outlineLevel="0" collapsed="false">
      <c r="B92" s="27" t="s">
        <v>1943</v>
      </c>
      <c r="C92" s="19"/>
      <c r="D92" s="126"/>
      <c r="E92" s="126"/>
      <c r="F92" s="126"/>
      <c r="G92" s="368"/>
      <c r="H92" s="368"/>
      <c r="I92" s="368"/>
      <c r="J92" s="368"/>
      <c r="K92" s="414"/>
      <c r="L92" s="414"/>
      <c r="M92" s="414"/>
      <c r="N92" s="22"/>
      <c r="O92" s="414"/>
      <c r="P92" s="413" t="n">
        <v>0</v>
      </c>
      <c r="Q92" s="413" t="n">
        <v>0</v>
      </c>
      <c r="R92" s="413" t="n">
        <v>0</v>
      </c>
      <c r="S92" s="413" t="n">
        <v>0</v>
      </c>
      <c r="T92" s="413" t="n">
        <v>0</v>
      </c>
      <c r="U92" s="413" t="n">
        <v>0</v>
      </c>
      <c r="V92" s="413" t="n">
        <v>0</v>
      </c>
      <c r="W92" s="413" t="n">
        <v>0</v>
      </c>
      <c r="X92" s="413" t="n">
        <v>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customFormat="false" ht="15" hidden="false" customHeight="false" outlineLevel="0" collapsed="false">
      <c r="A93" s="21"/>
      <c r="B93" s="106" t="s">
        <v>1944</v>
      </c>
      <c r="C93" s="19"/>
      <c r="D93" s="126"/>
      <c r="E93" s="126"/>
      <c r="F93" s="126"/>
      <c r="G93" s="368"/>
      <c r="H93" s="368"/>
      <c r="I93" s="368"/>
      <c r="J93" s="368"/>
      <c r="K93" s="22"/>
      <c r="L93" s="22"/>
      <c r="M93" s="22"/>
      <c r="N93" s="22"/>
      <c r="O93" s="414" t="n">
        <v>64000000000</v>
      </c>
      <c r="P93" s="414"/>
      <c r="Q93" s="414"/>
      <c r="R93" s="414"/>
      <c r="S93" s="414"/>
      <c r="T93" s="414"/>
      <c r="U93" s="414"/>
      <c r="V93" s="414"/>
      <c r="W93" s="414"/>
      <c r="X93" s="22"/>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customFormat="false" ht="15" hidden="false" customHeight="false" outlineLevel="0" collapsed="false">
      <c r="A94" s="21"/>
      <c r="B94" s="45" t="s">
        <v>1945</v>
      </c>
      <c r="C94" s="19"/>
      <c r="D94" s="126"/>
      <c r="E94" s="126"/>
      <c r="F94" s="126"/>
      <c r="G94" s="368"/>
      <c r="H94" s="368"/>
      <c r="I94" s="368"/>
      <c r="J94" s="368"/>
      <c r="K94" s="22"/>
      <c r="L94" s="22"/>
      <c r="M94" s="22"/>
      <c r="N94" s="22"/>
      <c r="O94" s="414" t="n">
        <v>166000000000</v>
      </c>
      <c r="P94" s="414"/>
      <c r="Q94" s="414"/>
      <c r="R94" s="414"/>
      <c r="S94" s="414"/>
      <c r="T94" s="414"/>
      <c r="U94" s="414"/>
      <c r="V94" s="414"/>
      <c r="W94" s="414"/>
      <c r="X94" s="22"/>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customFormat="false" ht="17.25" hidden="false" customHeight="false" outlineLevel="0" collapsed="false">
      <c r="A95" s="0" t="s">
        <v>404</v>
      </c>
      <c r="B95" s="134" t="s">
        <v>1946</v>
      </c>
      <c r="C95" s="19" t="s">
        <v>119</v>
      </c>
      <c r="D95" s="126"/>
      <c r="E95" s="126"/>
      <c r="F95" s="126"/>
      <c r="G95" s="368"/>
      <c r="H95" s="368"/>
      <c r="I95" s="368"/>
      <c r="J95" s="368"/>
      <c r="K95" s="22" t="n">
        <f aca="false">K89-K90</f>
        <v>5000000000</v>
      </c>
      <c r="L95" s="22" t="n">
        <f aca="false">L89-L90</f>
        <v>-14000000000</v>
      </c>
      <c r="M95" s="22" t="n">
        <f aca="false">M89-M90</f>
        <v>64000000000</v>
      </c>
      <c r="N95" s="22"/>
      <c r="O95" s="414" t="n">
        <v>70000000000</v>
      </c>
      <c r="P95" s="413" t="n">
        <v>0</v>
      </c>
      <c r="Q95" s="413" t="n">
        <v>0</v>
      </c>
      <c r="R95" s="413" t="n">
        <v>0</v>
      </c>
      <c r="S95" s="413" t="n">
        <v>0</v>
      </c>
      <c r="T95" s="413" t="n">
        <v>0</v>
      </c>
      <c r="U95" s="413" t="n">
        <v>0</v>
      </c>
      <c r="V95" s="413" t="n">
        <v>0</v>
      </c>
      <c r="W95" s="413" t="n">
        <v>0</v>
      </c>
      <c r="X95" s="413" t="n">
        <v>0</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customFormat="false" ht="17.25" hidden="false" customHeight="false" outlineLevel="0" collapsed="false">
      <c r="B96" s="27" t="s">
        <v>556</v>
      </c>
      <c r="C96" s="19"/>
      <c r="D96" s="126"/>
      <c r="E96" s="126"/>
      <c r="F96" s="126"/>
      <c r="G96" s="368"/>
      <c r="H96" s="368"/>
      <c r="I96" s="368"/>
      <c r="J96" s="368"/>
      <c r="K96" s="22"/>
      <c r="L96" s="22"/>
      <c r="M96" s="22"/>
      <c r="N96" s="22"/>
      <c r="O96" s="414"/>
      <c r="P96" s="413" t="n">
        <v>0</v>
      </c>
      <c r="Q96" s="413" t="n">
        <v>0</v>
      </c>
      <c r="R96" s="413" t="n">
        <v>0</v>
      </c>
      <c r="S96" s="413" t="n">
        <v>0</v>
      </c>
      <c r="T96" s="413" t="n">
        <v>0</v>
      </c>
      <c r="U96" s="413" t="n">
        <v>0</v>
      </c>
      <c r="V96" s="413" t="n">
        <v>0</v>
      </c>
      <c r="W96" s="413" t="n">
        <v>0</v>
      </c>
      <c r="X96" s="413" t="n">
        <v>0</v>
      </c>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customFormat="false" ht="17.25" hidden="false" customHeight="false" outlineLevel="0" collapsed="false">
      <c r="B97" s="27" t="s">
        <v>1947</v>
      </c>
      <c r="C97" s="19"/>
      <c r="D97" s="126"/>
      <c r="E97" s="126"/>
      <c r="F97" s="126"/>
      <c r="G97" s="368"/>
      <c r="H97" s="368"/>
      <c r="I97" s="368"/>
      <c r="J97" s="368"/>
      <c r="K97" s="22"/>
      <c r="L97" s="22"/>
      <c r="M97" s="22"/>
      <c r="N97" s="22"/>
      <c r="O97" s="414"/>
      <c r="P97" s="413" t="n">
        <v>0</v>
      </c>
      <c r="Q97" s="413" t="n">
        <v>0</v>
      </c>
      <c r="R97" s="413" t="n">
        <v>0</v>
      </c>
      <c r="S97" s="413" t="n">
        <v>0</v>
      </c>
      <c r="T97" s="413" t="n">
        <v>0</v>
      </c>
      <c r="U97" s="413" t="n">
        <v>0</v>
      </c>
      <c r="V97" s="413" t="n">
        <v>0</v>
      </c>
      <c r="W97" s="413" t="n">
        <v>0</v>
      </c>
      <c r="X97" s="413" t="n">
        <v>0</v>
      </c>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customFormat="false" ht="17.25" hidden="false" customHeight="false" outlineLevel="0" collapsed="false">
      <c r="A98" s="0" t="s">
        <v>112</v>
      </c>
      <c r="B98" s="107" t="s">
        <v>1936</v>
      </c>
      <c r="C98" s="20" t="s">
        <v>114</v>
      </c>
      <c r="D98" s="122"/>
      <c r="E98" s="122"/>
      <c r="F98" s="122"/>
      <c r="G98" s="368"/>
      <c r="H98" s="368"/>
      <c r="I98" s="368"/>
      <c r="J98" s="368"/>
      <c r="K98" s="414" t="n">
        <v>196000000000</v>
      </c>
      <c r="L98" s="414" t="n">
        <v>107000000000</v>
      </c>
      <c r="M98" s="414" t="n">
        <v>456000000000</v>
      </c>
      <c r="N98" s="414" t="n">
        <v>17000000000</v>
      </c>
      <c r="O98" s="414" t="n">
        <v>11000000000</v>
      </c>
      <c r="P98" s="431" t="n">
        <f aca="false">P100+P99+P103+P104+P105</f>
        <v>-115000000000</v>
      </c>
      <c r="Q98" s="431" t="n">
        <f aca="false">Q100+Q99+Q103+Q104+Q105</f>
        <v>-328000000000</v>
      </c>
      <c r="R98" s="431" t="n">
        <f aca="false">R100+R99+R103+R104+R105</f>
        <v>-388000000000</v>
      </c>
      <c r="S98" s="431" t="n">
        <f aca="false">S100+S99+S103+S104+S105</f>
        <v>80000000000</v>
      </c>
      <c r="T98" s="431" t="n">
        <f aca="false">T100+T99+T103+T104+T105</f>
        <v>61000000000</v>
      </c>
      <c r="U98" s="431" t="n">
        <f aca="false">U100+U99+U103+U104+U105</f>
        <v>-36000000000</v>
      </c>
      <c r="V98" s="431" t="n">
        <f aca="false">V100+V99+V103+V104+V105</f>
        <v>11000000000</v>
      </c>
      <c r="W98" s="431" t="n">
        <f aca="false">W100+W99+W103+W104+W105</f>
        <v>-8000000000</v>
      </c>
      <c r="X98" s="431" t="n">
        <f aca="false">X100+X99+X103+X104+X105</f>
        <v>-66000000000</v>
      </c>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customFormat="false" ht="13.5" hidden="false" customHeight="true" outlineLevel="0" collapsed="false">
      <c r="A99" s="45" t="s">
        <v>1254</v>
      </c>
      <c r="B99" s="106" t="s">
        <v>1937</v>
      </c>
      <c r="C99" s="49" t="s">
        <v>251</v>
      </c>
      <c r="D99" s="137"/>
      <c r="E99" s="137"/>
      <c r="F99" s="137"/>
      <c r="G99" s="368"/>
      <c r="H99" s="368"/>
      <c r="I99" s="368"/>
      <c r="J99" s="368"/>
      <c r="K99" s="414"/>
      <c r="L99" s="414"/>
      <c r="M99" s="414"/>
      <c r="N99" s="414" t="n">
        <v>-2000000000</v>
      </c>
      <c r="O99" s="414"/>
      <c r="P99" s="414"/>
      <c r="Q99" s="414"/>
      <c r="R99" s="414"/>
      <c r="S99" s="414"/>
      <c r="T99" s="414"/>
      <c r="U99" s="414"/>
      <c r="V99" s="414"/>
      <c r="W99" s="414"/>
      <c r="X99" s="22"/>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customFormat="false" ht="17.25" hidden="false" customHeight="false" outlineLevel="0" collapsed="false">
      <c r="A100" s="27" t="s">
        <v>569</v>
      </c>
      <c r="B100" s="134" t="s">
        <v>1938</v>
      </c>
      <c r="C100" s="49" t="s">
        <v>251</v>
      </c>
      <c r="D100" s="126"/>
      <c r="E100" s="126"/>
      <c r="F100" s="126"/>
      <c r="G100" s="368"/>
      <c r="H100" s="368"/>
      <c r="I100" s="368"/>
      <c r="J100" s="368"/>
      <c r="K100" s="414" t="n">
        <v>-271000000000</v>
      </c>
      <c r="L100" s="414" t="n">
        <v>-405000000000</v>
      </c>
      <c r="M100" s="414" t="n">
        <v>-660000000000</v>
      </c>
      <c r="N100" s="414" t="n">
        <v>-298000000000</v>
      </c>
      <c r="O100" s="414" t="n">
        <v>-258000000000</v>
      </c>
      <c r="P100" s="413" t="n">
        <v>-273000000000</v>
      </c>
      <c r="Q100" s="413" t="n">
        <v>-392000000000</v>
      </c>
      <c r="R100" s="413" t="n">
        <v>-388000000000</v>
      </c>
      <c r="S100" s="413" t="n">
        <v>-409000000000</v>
      </c>
      <c r="T100" s="413" t="n">
        <v>-415000000000</v>
      </c>
      <c r="U100" s="413" t="n">
        <v>-483000000000</v>
      </c>
      <c r="V100" s="413" t="n">
        <v>-407000000000</v>
      </c>
      <c r="W100" s="413" t="n">
        <v>-447000000000</v>
      </c>
      <c r="X100" s="413" t="n">
        <v>-527000000000</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customFormat="false" ht="17.25" hidden="false" customHeight="false" outlineLevel="0" collapsed="false">
      <c r="A101" s="27"/>
      <c r="B101" s="45" t="s">
        <v>1254</v>
      </c>
      <c r="C101" s="49" t="s">
        <v>907</v>
      </c>
      <c r="D101" s="126"/>
      <c r="E101" s="126"/>
      <c r="F101" s="126"/>
      <c r="G101" s="368"/>
      <c r="H101" s="368"/>
      <c r="I101" s="368"/>
      <c r="J101" s="368"/>
      <c r="K101" s="414"/>
      <c r="L101" s="414"/>
      <c r="M101" s="414"/>
      <c r="N101" s="414"/>
      <c r="O101" s="414"/>
      <c r="P101" s="413" t="n">
        <v>-137000000000</v>
      </c>
      <c r="Q101" s="413" t="n">
        <v>-237000000000</v>
      </c>
      <c r="R101" s="413" t="n">
        <v>-231000000000</v>
      </c>
      <c r="S101" s="413" t="n">
        <v>-259000000000</v>
      </c>
      <c r="T101" s="413" t="n">
        <v>-285000000000</v>
      </c>
      <c r="U101" s="413" t="n">
        <v>-313000000000</v>
      </c>
      <c r="V101" s="413" t="n">
        <v>-262000000000</v>
      </c>
      <c r="W101" s="413" t="n">
        <v>-298000000000</v>
      </c>
      <c r="X101" s="413" t="n">
        <v>-341000000000</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customFormat="false" ht="17.25" hidden="false" customHeight="false" outlineLevel="0" collapsed="false">
      <c r="A102" s="27"/>
      <c r="B102" s="45" t="s">
        <v>1948</v>
      </c>
      <c r="C102" s="49" t="s">
        <v>907</v>
      </c>
      <c r="D102" s="126"/>
      <c r="E102" s="126"/>
      <c r="F102" s="126"/>
      <c r="G102" s="368"/>
      <c r="H102" s="368"/>
      <c r="I102" s="368"/>
      <c r="J102" s="368"/>
      <c r="K102" s="414"/>
      <c r="L102" s="414"/>
      <c r="M102" s="414"/>
      <c r="N102" s="414"/>
      <c r="O102" s="414"/>
      <c r="P102" s="413" t="n">
        <v>-136000000000</v>
      </c>
      <c r="Q102" s="413" t="n">
        <v>-155000000000</v>
      </c>
      <c r="R102" s="413" t="n">
        <v>-157000000000</v>
      </c>
      <c r="S102" s="413" t="n">
        <v>-150000000000</v>
      </c>
      <c r="T102" s="413" t="n">
        <v>-130000000000</v>
      </c>
      <c r="U102" s="413" t="n">
        <v>-170000000000</v>
      </c>
      <c r="V102" s="413" t="n">
        <v>-144000000000</v>
      </c>
      <c r="W102" s="413" t="n">
        <v>-150000000000</v>
      </c>
      <c r="X102" s="413" t="n">
        <v>-186000000000</v>
      </c>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customFormat="false" ht="17.25" hidden="false" customHeight="false" outlineLevel="0" collapsed="false">
      <c r="A103" s="27"/>
      <c r="B103" s="27" t="s">
        <v>1949</v>
      </c>
      <c r="C103" s="49" t="s">
        <v>251</v>
      </c>
      <c r="D103" s="126"/>
      <c r="E103" s="126"/>
      <c r="F103" s="126"/>
      <c r="G103" s="368"/>
      <c r="H103" s="368"/>
      <c r="I103" s="368"/>
      <c r="J103" s="368"/>
      <c r="K103" s="414"/>
      <c r="L103" s="414"/>
      <c r="M103" s="414"/>
      <c r="N103" s="414"/>
      <c r="O103" s="414"/>
      <c r="P103" s="413" t="n">
        <v>0</v>
      </c>
      <c r="Q103" s="413" t="n">
        <v>0</v>
      </c>
      <c r="R103" s="413" t="n">
        <v>0</v>
      </c>
      <c r="S103" s="413" t="n">
        <v>0</v>
      </c>
      <c r="T103" s="413" t="n">
        <v>0</v>
      </c>
      <c r="U103" s="413" t="n">
        <v>0</v>
      </c>
      <c r="V103" s="413" t="n">
        <v>0</v>
      </c>
      <c r="W103" s="413" t="n">
        <v>0</v>
      </c>
      <c r="X103" s="413" t="n">
        <v>0</v>
      </c>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customFormat="false" ht="17.25" hidden="false" customHeight="false" outlineLevel="0" collapsed="false">
      <c r="A104" s="27" t="s">
        <v>1160</v>
      </c>
      <c r="B104" s="134" t="s">
        <v>1250</v>
      </c>
      <c r="C104" s="49" t="s">
        <v>251</v>
      </c>
      <c r="D104" s="126"/>
      <c r="E104" s="126"/>
      <c r="F104" s="126"/>
      <c r="G104" s="368"/>
      <c r="H104" s="368"/>
      <c r="I104" s="368"/>
      <c r="J104" s="368"/>
      <c r="K104" s="414" t="n">
        <v>61000000000</v>
      </c>
      <c r="L104" s="414" t="n">
        <v>52000000000</v>
      </c>
      <c r="M104" s="414" t="n">
        <v>396000000000</v>
      </c>
      <c r="N104" s="22" t="n">
        <v>317000000000</v>
      </c>
      <c r="O104" s="414" t="n">
        <v>269000000000</v>
      </c>
      <c r="P104" s="413" t="n">
        <v>158000000000</v>
      </c>
      <c r="Q104" s="413" t="n">
        <v>64000000000</v>
      </c>
      <c r="R104" s="413" t="n">
        <v>0</v>
      </c>
      <c r="S104" s="413" t="n">
        <v>489000000000</v>
      </c>
      <c r="T104" s="413" t="n">
        <v>476000000000</v>
      </c>
      <c r="U104" s="413" t="n">
        <v>447000000000</v>
      </c>
      <c r="V104" s="413" t="n">
        <v>418000000000</v>
      </c>
      <c r="W104" s="413" t="n">
        <v>439000000000</v>
      </c>
      <c r="X104" s="413" t="n">
        <v>461000000000</v>
      </c>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customFormat="false" ht="17.25" hidden="false" customHeight="false" outlineLevel="0" collapsed="false">
      <c r="A105" s="27" t="s">
        <v>1950</v>
      </c>
      <c r="B105" s="27" t="s">
        <v>1939</v>
      </c>
      <c r="C105" s="49" t="s">
        <v>251</v>
      </c>
      <c r="D105" s="126"/>
      <c r="E105" s="126"/>
      <c r="F105" s="126"/>
      <c r="G105" s="368"/>
      <c r="H105" s="368"/>
      <c r="I105" s="368"/>
      <c r="J105" s="368"/>
      <c r="K105" s="414" t="n">
        <v>406000000000</v>
      </c>
      <c r="L105" s="414" t="n">
        <v>460000000000</v>
      </c>
      <c r="M105" s="414" t="n">
        <v>720000000000</v>
      </c>
      <c r="N105" s="22"/>
      <c r="O105" s="414"/>
      <c r="P105" s="413" t="n">
        <v>0</v>
      </c>
      <c r="Q105" s="413" t="n">
        <v>0</v>
      </c>
      <c r="R105" s="413" t="n">
        <v>0</v>
      </c>
      <c r="S105" s="413" t="n">
        <v>0</v>
      </c>
      <c r="T105" s="413" t="n">
        <v>0</v>
      </c>
      <c r="U105" s="413" t="n">
        <v>0</v>
      </c>
      <c r="V105" s="413" t="n">
        <v>0</v>
      </c>
      <c r="W105" s="413" t="n">
        <v>0</v>
      </c>
      <c r="X105" s="413" t="n">
        <v>0</v>
      </c>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customFormat="false" ht="15" hidden="false" customHeight="false" outlineLevel="0" collapsed="false">
      <c r="A106" s="19"/>
      <c r="B106" s="107" t="s">
        <v>1951</v>
      </c>
      <c r="C106" s="20"/>
      <c r="D106" s="122"/>
      <c r="E106" s="122"/>
      <c r="F106" s="122"/>
      <c r="G106" s="368"/>
      <c r="H106" s="368"/>
      <c r="I106" s="368"/>
      <c r="J106" s="368"/>
      <c r="K106" s="414" t="n">
        <v>-114000000000</v>
      </c>
      <c r="L106" s="414" t="n">
        <v>30000000000</v>
      </c>
      <c r="M106" s="22" t="n">
        <v>25000000000</v>
      </c>
      <c r="N106" s="22" t="n">
        <v>-1000000000</v>
      </c>
      <c r="O106" s="414" t="n">
        <v>-1000000000</v>
      </c>
      <c r="P106" s="414"/>
      <c r="Q106" s="414"/>
      <c r="R106" s="414"/>
      <c r="S106" s="414"/>
      <c r="T106" s="414"/>
      <c r="U106" s="414"/>
      <c r="V106" s="414"/>
      <c r="W106" s="414"/>
      <c r="X106" s="12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customFormat="false" ht="15" hidden="false" customHeight="false" outlineLevel="0" collapsed="false">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customFormat="false" ht="15" hidden="false" customHeight="false" outlineLevel="0" collapsed="false">
      <c r="K108" s="0" t="s">
        <v>128</v>
      </c>
      <c r="L108" s="0" t="s">
        <v>128</v>
      </c>
      <c r="M108" s="0" t="s">
        <v>128</v>
      </c>
      <c r="N108" s="0" t="s">
        <v>128</v>
      </c>
      <c r="O108" s="0" t="s">
        <v>128</v>
      </c>
      <c r="P108" s="0" t="s">
        <v>128</v>
      </c>
      <c r="Q108" s="0" t="s">
        <v>128</v>
      </c>
      <c r="R108" s="0" t="s">
        <v>128</v>
      </c>
      <c r="S108" s="0" t="s">
        <v>128</v>
      </c>
      <c r="T108" s="0" t="s">
        <v>128</v>
      </c>
      <c r="U108" s="0" t="s">
        <v>128</v>
      </c>
      <c r="V108" s="0" t="s">
        <v>128</v>
      </c>
      <c r="W108" s="0" t="s">
        <v>128</v>
      </c>
      <c r="X108" s="0" t="s">
        <v>128</v>
      </c>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customFormat="false" ht="15" hidden="false" customHeight="false" outlineLevel="0" collapsed="false">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customFormat="false" ht="15" hidden="false" customHeight="false" outlineLevel="0" collapsed="false">
      <c r="B110" s="0" t="s">
        <v>821</v>
      </c>
      <c r="D110" s="114"/>
      <c r="E110" s="114"/>
      <c r="F110" s="114"/>
      <c r="G110" s="114"/>
      <c r="H110" s="114"/>
      <c r="I110" s="114"/>
      <c r="J110" s="114"/>
      <c r="K110" s="114" t="n">
        <f aca="false">K6-K7-K40</f>
        <v>0</v>
      </c>
      <c r="L110" s="114" t="n">
        <f aca="false">L6-L7-L40</f>
        <v>0</v>
      </c>
      <c r="M110" s="114" t="n">
        <f aca="false">M6-M7-M40</f>
        <v>-1000000000</v>
      </c>
      <c r="N110" s="114" t="n">
        <f aca="false">N6-N7-N40</f>
        <v>0</v>
      </c>
      <c r="O110" s="114" t="n">
        <f aca="false">O6-O7-O40</f>
        <v>0</v>
      </c>
      <c r="P110" s="114" t="n">
        <f aca="false">P6-P7-P40</f>
        <v>0</v>
      </c>
      <c r="Q110" s="55" t="n">
        <f aca="false">Q6-Q7-Q40</f>
        <v>-1000000000</v>
      </c>
      <c r="R110" s="55" t="n">
        <f aca="false">R6-R7-R40</f>
        <v>1000000000</v>
      </c>
      <c r="S110" s="55" t="n">
        <f aca="false">S6-S7-S40</f>
        <v>0</v>
      </c>
      <c r="T110" s="55" t="n">
        <f aca="false">T6-T7-T40</f>
        <v>1000000000</v>
      </c>
      <c r="U110" s="55" t="n">
        <f aca="false">U6-U7-U40</f>
        <v>0</v>
      </c>
      <c r="V110" s="55" t="n">
        <f aca="false">V6-V7-V40</f>
        <v>0</v>
      </c>
      <c r="W110" s="55" t="n">
        <f aca="false">W6-W7-W40</f>
        <v>-1000000000</v>
      </c>
      <c r="X110" s="55" t="n">
        <f aca="false">X6-X7-X40</f>
        <v>1000000000</v>
      </c>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customFormat="false" ht="15" hidden="false" customHeight="false" outlineLevel="0" collapsed="false">
      <c r="B111" s="0" t="s">
        <v>130</v>
      </c>
      <c r="D111" s="143"/>
      <c r="E111" s="143"/>
      <c r="F111" s="143"/>
      <c r="G111" s="143"/>
      <c r="H111" s="143"/>
      <c r="I111" s="143"/>
      <c r="J111" s="143"/>
      <c r="K111" s="143" t="n">
        <f aca="false">K7-K8-K23</f>
        <v>0</v>
      </c>
      <c r="L111" s="143" t="n">
        <f aca="false">L7-L8-L23</f>
        <v>0</v>
      </c>
      <c r="M111" s="143" t="n">
        <f aca="false">M7-M8-M23</f>
        <v>0</v>
      </c>
      <c r="N111" s="143" t="n">
        <f aca="false">N7-N8-N23</f>
        <v>0</v>
      </c>
      <c r="O111" s="143" t="n">
        <f aca="false">O7-O8-O23</f>
        <v>1000000000</v>
      </c>
      <c r="P111" s="143" t="n">
        <f aca="false">P7-P8-P23</f>
        <v>0</v>
      </c>
      <c r="Q111" s="55" t="n">
        <f aca="false">Q7-Q8-Q23</f>
        <v>1000000000</v>
      </c>
      <c r="R111" s="55" t="n">
        <f aca="false">R7-R8-R23</f>
        <v>-1000000000</v>
      </c>
      <c r="S111" s="55" t="n">
        <f aca="false">S7-S8-S23</f>
        <v>0</v>
      </c>
      <c r="T111" s="55" t="n">
        <f aca="false">T7-T8-T23</f>
        <v>-1000000000</v>
      </c>
      <c r="U111" s="55" t="n">
        <f aca="false">U7-U8-U23</f>
        <v>0</v>
      </c>
      <c r="V111" s="55" t="n">
        <f aca="false">V7-V8-V23</f>
        <v>1000000000</v>
      </c>
      <c r="W111" s="55" t="n">
        <f aca="false">W7-W8-W23</f>
        <v>1000000000</v>
      </c>
      <c r="X111" s="55" t="n">
        <f aca="false">X7-X8-X23</f>
        <v>0</v>
      </c>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customFormat="false" ht="15" hidden="false" customHeight="false" outlineLevel="0" collapsed="false">
      <c r="B112" s="0" t="s">
        <v>131</v>
      </c>
      <c r="D112" s="143"/>
      <c r="E112" s="143"/>
      <c r="F112" s="143"/>
      <c r="G112" s="143"/>
      <c r="H112" s="143"/>
      <c r="I112" s="143"/>
      <c r="J112" s="143"/>
      <c r="K112" s="143" t="n">
        <f aca="false">K8-K9-K13-K17-K18-K20-K21-K22-K12</f>
        <v>0</v>
      </c>
      <c r="L112" s="143" t="n">
        <f aca="false">L8-L9-L13-L17-L18-L20-L21-L22-L12</f>
        <v>0</v>
      </c>
      <c r="M112" s="143" t="n">
        <f aca="false">M8-M9-M13-M17-M18-M20-M21-M22-M12</f>
        <v>0</v>
      </c>
      <c r="N112" s="143" t="n">
        <f aca="false">N8-N9-N13-N17-N18-N20-N21-N22-N12</f>
        <v>0</v>
      </c>
      <c r="O112" s="143" t="n">
        <f aca="false">O8-O9-O13-O17-O18-O20-O21-O22-O12</f>
        <v>0</v>
      </c>
      <c r="P112" s="143" t="n">
        <f aca="false">P8-P9-P13-P17-P18-P20-P21-P22-P12</f>
        <v>0</v>
      </c>
      <c r="Q112" s="55" t="n">
        <f aca="false">Q8-Q9-Q13-Q17-Q18-Q20-Q21-Q22-Q12</f>
        <v>0</v>
      </c>
      <c r="R112" s="55" t="n">
        <f aca="false">R8-R9-R13-R17-R18-R20-R21-R22-R12</f>
        <v>0</v>
      </c>
      <c r="S112" s="55" t="n">
        <f aca="false">S8-S9-S13-S17-S18-S20-S21-S22-S12</f>
        <v>1000000000</v>
      </c>
      <c r="T112" s="55" t="n">
        <f aca="false">T8-T9-T13-T17-T18-T20-T21-T22-T12</f>
        <v>0</v>
      </c>
      <c r="U112" s="55" t="n">
        <f aca="false">U8-U9-U13-U17-U18-U20-U21-U22-U12</f>
        <v>0</v>
      </c>
      <c r="V112" s="55" t="n">
        <f aca="false">V8-V9-V13-V17-V18-V20-V21-V22-V12</f>
        <v>0</v>
      </c>
      <c r="W112" s="55" t="n">
        <f aca="false">W8-W9-W13-W17-W18-W20-W21-W22-W12</f>
        <v>0</v>
      </c>
      <c r="X112" s="55" t="n">
        <f aca="false">X8-X9-X13-X17-X18-X20-X21-X22-X12</f>
        <v>0</v>
      </c>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customFormat="false" ht="15" hidden="false" customHeight="false" outlineLevel="0" collapsed="false">
      <c r="B113" s="0" t="s">
        <v>1647</v>
      </c>
      <c r="D113" s="143"/>
      <c r="E113" s="143"/>
      <c r="F113" s="143"/>
      <c r="G113" s="143"/>
      <c r="H113" s="143"/>
      <c r="I113" s="143"/>
      <c r="J113" s="143"/>
      <c r="K113" s="369" t="n">
        <f aca="false">K23-K24-K30-K31-K32-K36</f>
        <v>64000000000</v>
      </c>
      <c r="L113" s="369" t="n">
        <f aca="false">L23-L24-L30-L31-L32-L36</f>
        <v>117000000000</v>
      </c>
      <c r="M113" s="369" t="n">
        <f aca="false">M23-M24-M30-M31-M32-M36</f>
        <v>271000000000</v>
      </c>
      <c r="N113" s="369" t="n">
        <f aca="false">N23-N24-N30-N31-N32-N36</f>
        <v>598000000000</v>
      </c>
      <c r="O113" s="369" t="n">
        <f aca="false">O23-O24-O30-O31-O32-O36</f>
        <v>389000000000</v>
      </c>
      <c r="P113" s="143" t="n">
        <f aca="false">P23-P24-P30-P31-P32-P36</f>
        <v>0</v>
      </c>
      <c r="Q113" s="55" t="n">
        <f aca="false">Q23-Q24-Q30-Q31-Q32-Q36</f>
        <v>0</v>
      </c>
      <c r="R113" s="55" t="n">
        <f aca="false">R23-R24-R30-R31-R32-R36</f>
        <v>1000000000</v>
      </c>
      <c r="S113" s="55" t="n">
        <f aca="false">S23-S24-S30-S31-S32-S36</f>
        <v>0</v>
      </c>
      <c r="T113" s="55" t="n">
        <f aca="false">T23-T24-T30-T31-T32-T36</f>
        <v>0</v>
      </c>
      <c r="U113" s="55" t="n">
        <f aca="false">U23-U24-U30-U31-U32-U36</f>
        <v>0</v>
      </c>
      <c r="V113" s="55" t="n">
        <f aca="false">V23-V24-V30-V31-V32-V36</f>
        <v>0</v>
      </c>
      <c r="W113" s="55" t="n">
        <f aca="false">W23-W24-W30-W31-W32-W36</f>
        <v>0</v>
      </c>
      <c r="X113" s="55" t="n">
        <f aca="false">X23-X24-X30-X31-X32-X36</f>
        <v>0</v>
      </c>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customFormat="false" ht="15" hidden="false" customHeight="false" outlineLevel="0" collapsed="false">
      <c r="B114" s="0" t="s">
        <v>1952</v>
      </c>
      <c r="D114" s="143"/>
      <c r="E114" s="143"/>
      <c r="F114" s="143"/>
      <c r="G114" s="143"/>
      <c r="H114" s="143"/>
      <c r="I114" s="143"/>
      <c r="J114" s="143"/>
      <c r="K114" s="143"/>
      <c r="L114" s="143"/>
      <c r="M114" s="143"/>
      <c r="N114" s="143"/>
      <c r="O114" s="143" t="n">
        <f aca="false">P24-P25-P26-P27-P28-P29</f>
        <v>1000000000</v>
      </c>
      <c r="P114" s="143" t="n">
        <f aca="false">Q24-Q25-Q26-Q27-Q28-Q29</f>
        <v>0</v>
      </c>
      <c r="Q114" s="55" t="n">
        <f aca="false">R24-R25-R26-R27-R28-R29</f>
        <v>-1000000000</v>
      </c>
      <c r="R114" s="55" t="n">
        <f aca="false">S24-S25-S26-S27-S28-S29</f>
        <v>-1000000000</v>
      </c>
      <c r="S114" s="55" t="n">
        <f aca="false">T24-T25-T26-T27-T28-T29</f>
        <v>0</v>
      </c>
      <c r="T114" s="55" t="n">
        <f aca="false">U24-U25-U26-U27-U28-U29</f>
        <v>1000000000</v>
      </c>
      <c r="U114" s="55" t="n">
        <f aca="false">V24-V25-V26-V27-V28-V29</f>
        <v>1000000000</v>
      </c>
      <c r="V114" s="55" t="n">
        <f aca="false">W24-W25-W26-W27-W28-W29</f>
        <v>0</v>
      </c>
      <c r="W114" s="55" t="n">
        <f aca="false">X24-X25-X26-X27-X28-X29</f>
        <v>-1000000000</v>
      </c>
      <c r="X114" s="55" t="n">
        <f aca="false">Y24-Y25-Y26-Y27-Y28-Y29</f>
        <v>0</v>
      </c>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customFormat="false" ht="15" hidden="false" customHeight="false" outlineLevel="0" collapsed="false">
      <c r="B115" s="0" t="s">
        <v>1953</v>
      </c>
      <c r="D115" s="143"/>
      <c r="E115" s="143"/>
      <c r="F115" s="143"/>
      <c r="G115" s="143"/>
      <c r="H115" s="143"/>
      <c r="I115" s="143"/>
      <c r="J115" s="143"/>
      <c r="K115" s="143" t="n">
        <f aca="false">K32-K33-K34-K35</f>
        <v>0</v>
      </c>
      <c r="L115" s="143" t="n">
        <f aca="false">L32-L33-L34-L35</f>
        <v>0</v>
      </c>
      <c r="M115" s="143" t="n">
        <f aca="false">M32-M33-M34-M35</f>
        <v>0</v>
      </c>
      <c r="N115" s="143" t="n">
        <f aca="false">N32-N33-N34-N35</f>
        <v>0</v>
      </c>
      <c r="O115" s="143" t="n">
        <f aca="false">O32-O33-O34-O35</f>
        <v>0</v>
      </c>
      <c r="P115" s="143" t="n">
        <f aca="false">P32-P33-P34-P35</f>
        <v>0</v>
      </c>
      <c r="Q115" s="55" t="n">
        <f aca="false">Q32-Q33-Q34-Q35</f>
        <v>0</v>
      </c>
      <c r="R115" s="55" t="n">
        <f aca="false">R32-R33-R34-R35</f>
        <v>0</v>
      </c>
      <c r="S115" s="55" t="n">
        <f aca="false">S32-S33-S34-S35</f>
        <v>0</v>
      </c>
      <c r="T115" s="55" t="n">
        <f aca="false">T32-T33-T34-T35</f>
        <v>0</v>
      </c>
      <c r="U115" s="55" t="n">
        <f aca="false">U32-U33-U34-U35</f>
        <v>0</v>
      </c>
      <c r="V115" s="55" t="n">
        <f aca="false">V32-V33-V34-V35</f>
        <v>0</v>
      </c>
      <c r="W115" s="55" t="n">
        <f aca="false">W32-W33-W34-W35</f>
        <v>0</v>
      </c>
      <c r="X115" s="55" t="n">
        <f aca="false">X32-X33-X34-X35</f>
        <v>0</v>
      </c>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customFormat="false" ht="15" hidden="false" customHeight="false" outlineLevel="0" collapsed="false">
      <c r="B116" s="0" t="s">
        <v>132</v>
      </c>
      <c r="K116" s="55" t="n">
        <f aca="false">K40-K41-K44-K45</f>
        <v>0</v>
      </c>
      <c r="L116" s="55" t="n">
        <f aca="false">L40-L41-L44-L45</f>
        <v>0</v>
      </c>
      <c r="M116" s="55" t="n">
        <f aca="false">M40-M41-M44-M45</f>
        <v>1000000000</v>
      </c>
      <c r="N116" s="55" t="n">
        <f aca="false">N40-N41-N44-N45</f>
        <v>0</v>
      </c>
      <c r="O116" s="55" t="n">
        <f aca="false">O40-O41-O44-O45</f>
        <v>0</v>
      </c>
      <c r="P116" s="55" t="n">
        <f aca="false">P40-P41-P44-P45</f>
        <v>1000000000</v>
      </c>
      <c r="Q116" s="55" t="n">
        <f aca="false">Q40-Q41-Q44-Q45</f>
        <v>0</v>
      </c>
      <c r="R116" s="55" t="n">
        <f aca="false">R40-R41-R44-R45</f>
        <v>-1000000000</v>
      </c>
      <c r="S116" s="55" t="n">
        <f aca="false">S40-S41-S44-S45</f>
        <v>0</v>
      </c>
      <c r="T116" s="55" t="n">
        <f aca="false">T40-T41-T44-T45</f>
        <v>-1000000000</v>
      </c>
      <c r="U116" s="55" t="n">
        <f aca="false">U40-U41-U44-U45</f>
        <v>-1000000000</v>
      </c>
      <c r="V116" s="55" t="n">
        <f aca="false">V40-V41-V44-V45</f>
        <v>0</v>
      </c>
      <c r="W116" s="55" t="n">
        <f aca="false">W40-W41-W44-W45</f>
        <v>0</v>
      </c>
      <c r="X116" s="55" t="n">
        <f aca="false">X40-X41-X44-X45</f>
        <v>0</v>
      </c>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customFormat="false" ht="15" hidden="false" customHeight="false" outlineLevel="0" collapsed="false">
      <c r="B117" s="0" t="s">
        <v>134</v>
      </c>
      <c r="D117" s="143"/>
      <c r="E117" s="143"/>
      <c r="F117" s="143"/>
      <c r="G117" s="143"/>
      <c r="H117" s="143"/>
      <c r="I117" s="143"/>
      <c r="J117" s="143"/>
      <c r="K117" s="143" t="n">
        <f aca="false">K46-K47-K55-K60</f>
        <v>0</v>
      </c>
      <c r="L117" s="143" t="n">
        <f aca="false">L46-L47-L55-L60</f>
        <v>0</v>
      </c>
      <c r="M117" s="143" t="n">
        <f aca="false">M46-M47-M55-M60</f>
        <v>-1000000000</v>
      </c>
      <c r="N117" s="143" t="n">
        <f aca="false">N46-N47-N55-N60</f>
        <v>0</v>
      </c>
      <c r="O117" s="143" t="n">
        <f aca="false">O46-O47-O55-O60</f>
        <v>0</v>
      </c>
      <c r="P117" s="143" t="n">
        <f aca="false">P46-P47-P55-P60</f>
        <v>0</v>
      </c>
      <c r="Q117" s="55" t="n">
        <f aca="false">Q46-Q47-Q55-Q60</f>
        <v>0</v>
      </c>
      <c r="R117" s="55" t="n">
        <f aca="false">R46-R47-R55-R60</f>
        <v>1000000000</v>
      </c>
      <c r="S117" s="55" t="n">
        <f aca="false">S46-S47-S55-S60</f>
        <v>0</v>
      </c>
      <c r="T117" s="55" t="n">
        <f aca="false">T46-T47-T55-T60</f>
        <v>1000000000</v>
      </c>
      <c r="U117" s="55" t="n">
        <f aca="false">U46-U47-U55-U60</f>
        <v>0</v>
      </c>
      <c r="V117" s="55" t="n">
        <f aca="false">V46-V47-V55-V60</f>
        <v>1000000000</v>
      </c>
      <c r="W117" s="55" t="n">
        <f aca="false">W46-W47-W55-W60</f>
        <v>0</v>
      </c>
      <c r="X117" s="55" t="n">
        <f aca="false">X46-X47-X55-X60</f>
        <v>0</v>
      </c>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customFormat="false" ht="15" hidden="false" customHeight="false" outlineLevel="0" collapsed="false">
      <c r="B118" s="0" t="s">
        <v>333</v>
      </c>
      <c r="K118" s="143" t="n">
        <f aca="false">K47-K48-K49-K52-K53</f>
        <v>-1000000000</v>
      </c>
      <c r="L118" s="143" t="n">
        <f aca="false">L47-L48-L49-L52-L53</f>
        <v>0</v>
      </c>
      <c r="M118" s="143" t="n">
        <f aca="false">M47-M48-M49-M52-M53</f>
        <v>1000000000</v>
      </c>
      <c r="N118" s="143" t="n">
        <f aca="false">N47-N48-N49-N52-N53</f>
        <v>0</v>
      </c>
      <c r="O118" s="143" t="n">
        <f aca="false">O47-O48-O49-O52-O53</f>
        <v>1000000000</v>
      </c>
      <c r="P118" s="143" t="n">
        <f aca="false">P47-P48-P49-P52-P53</f>
        <v>0</v>
      </c>
      <c r="Q118" s="55" t="n">
        <f aca="false">Q47-Q48-Q49-Q52-Q53</f>
        <v>1000000000</v>
      </c>
      <c r="R118" s="55" t="n">
        <f aca="false">R47-R48-R49-R52-R53</f>
        <v>-2000000000</v>
      </c>
      <c r="S118" s="55" t="n">
        <f aca="false">S47-S48-S49-S52-S53</f>
        <v>1000000000</v>
      </c>
      <c r="T118" s="55" t="n">
        <f aca="false">T47-T48-T49-T52-T53</f>
        <v>0</v>
      </c>
      <c r="U118" s="55" t="n">
        <f aca="false">U47-U48-U49-U52-U53</f>
        <v>1000000000</v>
      </c>
      <c r="V118" s="55" t="n">
        <f aca="false">V47-V48-V49-V52-V53</f>
        <v>-1000000000</v>
      </c>
      <c r="W118" s="55" t="n">
        <f aca="false">W47-W48-W49-W52-W53</f>
        <v>0</v>
      </c>
      <c r="X118" s="55" t="n">
        <f aca="false">X47-X48-X49-X52-X53</f>
        <v>0</v>
      </c>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customFormat="false" ht="15" hidden="false" customHeight="false" outlineLevel="0" collapsed="false">
      <c r="B119" s="0" t="s">
        <v>878</v>
      </c>
      <c r="K119" s="55" t="n">
        <f aca="false">K49-K50-K51</f>
        <v>0</v>
      </c>
      <c r="L119" s="56" t="n">
        <f aca="false">L49-L50-L51</f>
        <v>220000000000</v>
      </c>
      <c r="M119" s="56" t="n">
        <f aca="false">M49-M50-M51</f>
        <v>496000000000</v>
      </c>
      <c r="N119" s="55" t="n">
        <f aca="false">N49-N50-N51</f>
        <v>-1000000000</v>
      </c>
      <c r="O119" s="56" t="n">
        <f aca="false">O49-O50-O51</f>
        <v>381000000000</v>
      </c>
      <c r="P119" s="152" t="n">
        <f aca="false">P49-P50-P51</f>
        <v>0</v>
      </c>
      <c r="Q119" s="152" t="n">
        <f aca="false">Q49-Q50-Q51</f>
        <v>-1000000000</v>
      </c>
      <c r="R119" s="152" t="n">
        <f aca="false">R49-R50-R51</f>
        <v>1000000000</v>
      </c>
      <c r="S119" s="152" t="n">
        <f aca="false">S49-S50-S51</f>
        <v>0</v>
      </c>
      <c r="T119" s="152" t="n">
        <f aca="false">T49-T50-T51</f>
        <v>0</v>
      </c>
      <c r="U119" s="152" t="n">
        <f aca="false">U49-U50-U51</f>
        <v>-1000000000</v>
      </c>
      <c r="V119" s="152" t="n">
        <f aca="false">V49-V50-V51</f>
        <v>1000000000</v>
      </c>
      <c r="W119" s="152" t="n">
        <f aca="false">W49-W50-W51</f>
        <v>0</v>
      </c>
      <c r="X119" s="152" t="n">
        <f aca="false">X49-X50-X51</f>
        <v>0</v>
      </c>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customFormat="false" ht="15" hidden="false" customHeight="false" outlineLevel="0" collapsed="false">
      <c r="B120" s="0" t="s">
        <v>822</v>
      </c>
      <c r="K120" s="55" t="n">
        <f aca="false">K55-K56-K57</f>
        <v>0</v>
      </c>
      <c r="L120" s="55" t="n">
        <f aca="false">L55-L56-L57</f>
        <v>0</v>
      </c>
      <c r="M120" s="55" t="n">
        <f aca="false">M55-M56-M57</f>
        <v>0</v>
      </c>
      <c r="N120" s="55" t="n">
        <f aca="false">N55-N56-N57</f>
        <v>0</v>
      </c>
      <c r="O120" s="55" t="n">
        <f aca="false">O55-O56-O57</f>
        <v>0</v>
      </c>
      <c r="P120" s="55" t="n">
        <f aca="false">P55-P56-P57</f>
        <v>0</v>
      </c>
      <c r="Q120" s="55" t="n">
        <f aca="false">Q55-Q56-Q57</f>
        <v>0</v>
      </c>
      <c r="R120" s="55" t="n">
        <f aca="false">R55-R56-R57</f>
        <v>-1000000000</v>
      </c>
      <c r="S120" s="55" t="n">
        <f aca="false">S55-S56-S57</f>
        <v>0</v>
      </c>
      <c r="T120" s="55" t="n">
        <f aca="false">T55-T56-T57</f>
        <v>0</v>
      </c>
      <c r="U120" s="55" t="n">
        <f aca="false">U55-U56-U57</f>
        <v>-1000000000</v>
      </c>
      <c r="V120" s="55" t="n">
        <f aca="false">V55-V56-V57</f>
        <v>0</v>
      </c>
      <c r="W120" s="55" t="n">
        <f aca="false">W55-W56-W57</f>
        <v>1000000000</v>
      </c>
      <c r="X120" s="55" t="n">
        <f aca="false">X55-X56-X57</f>
        <v>0</v>
      </c>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customFormat="false" ht="15" hidden="false" customHeight="false" outlineLevel="0" collapsed="false">
      <c r="B121" s="0" t="s">
        <v>1954</v>
      </c>
      <c r="K121" s="55" t="n">
        <f aca="false">K60-K62-K66-K65</f>
        <v>0</v>
      </c>
      <c r="L121" s="55" t="n">
        <f aca="false">L60-L62-L66-L65</f>
        <v>0</v>
      </c>
      <c r="M121" s="55" t="n">
        <f aca="false">M60-M62-M66-M65</f>
        <v>0</v>
      </c>
      <c r="N121" s="55" t="n">
        <f aca="false">N60-N62-N66-N65</f>
        <v>0</v>
      </c>
      <c r="O121" s="55" t="n">
        <f aca="false">O60-O62-O66-O65</f>
        <v>0</v>
      </c>
      <c r="P121" s="55" t="n">
        <f aca="false">P60-P62-P66-P65</f>
        <v>0</v>
      </c>
      <c r="Q121" s="55" t="n">
        <f aca="false">Q60-Q62-Q66-Q65</f>
        <v>0</v>
      </c>
      <c r="R121" s="55" t="n">
        <f aca="false">R60-R62-R66-R65</f>
        <v>0</v>
      </c>
      <c r="S121" s="55" t="n">
        <f aca="false">S60-S62-S66-S65</f>
        <v>0</v>
      </c>
      <c r="T121" s="55" t="n">
        <f aca="false">T60-T62-T66-T65</f>
        <v>0</v>
      </c>
      <c r="U121" s="55" t="n">
        <f aca="false">U60-U62-U66-U65</f>
        <v>0</v>
      </c>
      <c r="V121" s="55" t="n">
        <f aca="false">V60-V62-V66-V65</f>
        <v>0</v>
      </c>
      <c r="W121" s="55" t="n">
        <f aca="false">W60-W62-W66-W65</f>
        <v>0</v>
      </c>
      <c r="X121" s="55" t="n">
        <f aca="false">X60-X62-X66-X65</f>
        <v>0</v>
      </c>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customFormat="false" ht="15" hidden="false" customHeight="false" outlineLevel="0" collapsed="false">
      <c r="B122" s="0" t="s">
        <v>1955</v>
      </c>
      <c r="K122" s="55" t="n">
        <f aca="false">K62-K63-K64</f>
        <v>0</v>
      </c>
      <c r="L122" s="55" t="n">
        <f aca="false">L62-L63-L64</f>
        <v>0</v>
      </c>
      <c r="M122" s="55" t="n">
        <f aca="false">M62-M63-M64</f>
        <v>1000000000</v>
      </c>
      <c r="N122" s="55" t="n">
        <f aca="false">N62-N63-N64</f>
        <v>0</v>
      </c>
      <c r="O122" s="55" t="n">
        <f aca="false">O62-O63-O64</f>
        <v>-1000000000</v>
      </c>
      <c r="P122" s="55" t="n">
        <f aca="false">P62-P63-P64</f>
        <v>0</v>
      </c>
      <c r="Q122" s="55" t="n">
        <f aca="false">Q62-Q63-Q64</f>
        <v>0</v>
      </c>
      <c r="R122" s="55" t="n">
        <f aca="false">R62-R63-R64</f>
        <v>0</v>
      </c>
      <c r="S122" s="55" t="n">
        <f aca="false">S62-S63-S64</f>
        <v>0</v>
      </c>
      <c r="T122" s="55" t="n">
        <f aca="false">T62-T63-T64</f>
        <v>0</v>
      </c>
      <c r="U122" s="55" t="n">
        <f aca="false">U62-U63-U64</f>
        <v>0</v>
      </c>
      <c r="V122" s="55" t="n">
        <f aca="false">V62-V63-V64</f>
        <v>0</v>
      </c>
      <c r="W122" s="55" t="n">
        <f aca="false">W62-W63-W64</f>
        <v>0</v>
      </c>
      <c r="X122" s="55" t="n">
        <f aca="false">X62-X63-X64</f>
        <v>0</v>
      </c>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customFormat="false" ht="15" hidden="false" customHeight="false" outlineLevel="0" collapsed="false">
      <c r="B123" s="0" t="s">
        <v>137</v>
      </c>
      <c r="K123" s="55" t="n">
        <f aca="false">K87-K89-K98</f>
        <v>0</v>
      </c>
      <c r="L123" s="55" t="n">
        <f aca="false">L87-L89-L98</f>
        <v>-1000000000</v>
      </c>
      <c r="M123" s="55" t="n">
        <f aca="false">M87-M89-M98</f>
        <v>0</v>
      </c>
      <c r="N123" s="55" t="n">
        <f aca="false">N87-N89-N98</f>
        <v>0</v>
      </c>
      <c r="O123" s="55" t="n">
        <f aca="false">O87-O89-O98</f>
        <v>0</v>
      </c>
      <c r="P123" s="55" t="n">
        <f aca="false">P87-P89-P98</f>
        <v>0</v>
      </c>
      <c r="Q123" s="55" t="n">
        <f aca="false">Q87-Q89-Q98</f>
        <v>0</v>
      </c>
      <c r="R123" s="55" t="n">
        <f aca="false">R87-R89-R98</f>
        <v>0</v>
      </c>
      <c r="S123" s="55" t="n">
        <f aca="false">S87-S89-S98</f>
        <v>0</v>
      </c>
      <c r="T123" s="55" t="n">
        <f aca="false">T87-T89-T98</f>
        <v>0</v>
      </c>
      <c r="U123" s="55" t="n">
        <f aca="false">U87-U89-U98</f>
        <v>0</v>
      </c>
      <c r="V123" s="55" t="n">
        <f aca="false">V87-V89-V98</f>
        <v>0</v>
      </c>
      <c r="W123" s="55" t="n">
        <f aca="false">W87-W89-W98</f>
        <v>0</v>
      </c>
      <c r="X123" s="55" t="n">
        <f aca="false">X87-X89-X98</f>
        <v>0</v>
      </c>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customFormat="false" ht="15" hidden="false" customHeight="false" outlineLevel="0" collapsed="false">
      <c r="B124" s="0" t="s">
        <v>274</v>
      </c>
      <c r="K124" s="55" t="n">
        <f aca="false">K89-K90-K95</f>
        <v>0</v>
      </c>
      <c r="L124" s="55" t="n">
        <f aca="false">L89-L90-L95</f>
        <v>0</v>
      </c>
      <c r="M124" s="55" t="n">
        <f aca="false">M89-M90-M95</f>
        <v>0</v>
      </c>
      <c r="N124" s="56" t="n">
        <f aca="false">N89-N90-N95</f>
        <v>-603000000000</v>
      </c>
      <c r="O124" s="55" t="n">
        <f aca="false">O89-O90-O95</f>
        <v>0</v>
      </c>
      <c r="P124" s="55" t="n">
        <f aca="false">P89-P90-P95</f>
        <v>0</v>
      </c>
      <c r="Q124" s="55" t="n">
        <f aca="false">Q89-Q90-Q95</f>
        <v>0</v>
      </c>
      <c r="R124" s="55" t="n">
        <f aca="false">R89-R90-R95</f>
        <v>0</v>
      </c>
      <c r="S124" s="55" t="n">
        <f aca="false">S89-S90-S95</f>
        <v>0</v>
      </c>
      <c r="T124" s="55" t="n">
        <f aca="false">T89-T90-T95</f>
        <v>0</v>
      </c>
      <c r="U124" s="55" t="n">
        <f aca="false">U89-U90-U95</f>
        <v>0</v>
      </c>
      <c r="V124" s="55" t="n">
        <f aca="false">V89-V90-V95</f>
        <v>0</v>
      </c>
      <c r="W124" s="55" t="n">
        <f aca="false">W89-W90-W95</f>
        <v>0</v>
      </c>
      <c r="X124" s="55" t="n">
        <f aca="false">X89-X90-X95</f>
        <v>0</v>
      </c>
    </row>
    <row r="125" customFormat="false" ht="15" hidden="false" customHeight="false" outlineLevel="0" collapsed="false">
      <c r="B125" s="0" t="s">
        <v>505</v>
      </c>
      <c r="K125" s="55" t="n">
        <f aca="false">K98-K100-K104-K105</f>
        <v>0</v>
      </c>
      <c r="L125" s="55" t="n">
        <f aca="false">L98-L100-L104-L105</f>
        <v>0</v>
      </c>
      <c r="M125" s="55" t="n">
        <f aca="false">M98-M100-M104-M105</f>
        <v>0</v>
      </c>
      <c r="N125" s="55" t="n">
        <f aca="false">N98-N100-N104-N105-N99</f>
        <v>0</v>
      </c>
      <c r="O125" s="55" t="n">
        <f aca="false">O98-O100-O104-O105-O99</f>
        <v>0</v>
      </c>
      <c r="P125" s="55" t="n">
        <f aca="false">P98-P100-P104-P105-P99</f>
        <v>0</v>
      </c>
      <c r="Q125" s="55" t="n">
        <f aca="false">Q98-Q100-Q104-Q105-Q99</f>
        <v>0</v>
      </c>
      <c r="R125" s="55" t="n">
        <f aca="false">R98-R100-R104-R105-R99</f>
        <v>0</v>
      </c>
      <c r="S125" s="55" t="n">
        <f aca="false">S98-S100-S104-S105-S99</f>
        <v>0</v>
      </c>
      <c r="T125" s="55" t="n">
        <f aca="false">T98-T100-T104-T105-T99</f>
        <v>0</v>
      </c>
      <c r="U125" s="55" t="n">
        <f aca="false">U98-U100-U104-U105-U99</f>
        <v>0</v>
      </c>
      <c r="V125" s="55" t="n">
        <f aca="false">V98-V100-V104-V105-V99</f>
        <v>0</v>
      </c>
      <c r="W125" s="55" t="n">
        <f aca="false">W98-W100-W104-W105-W99</f>
        <v>0</v>
      </c>
      <c r="X125" s="55" t="n">
        <f aca="false">X98-X100-X104-X105-X99</f>
        <v>0</v>
      </c>
    </row>
    <row r="126" customFormat="false" ht="15" hidden="false" customHeight="false" outlineLevel="0" collapsed="false">
      <c r="B126" s="0" t="s">
        <v>1956</v>
      </c>
      <c r="K126" s="56" t="n">
        <f aca="false">K100-K101-K102</f>
        <v>-271000000000</v>
      </c>
      <c r="L126" s="56" t="n">
        <f aca="false">L100-L101-L102</f>
        <v>-405000000000</v>
      </c>
      <c r="M126" s="56" t="n">
        <f aca="false">M100-M101-M102</f>
        <v>-660000000000</v>
      </c>
      <c r="N126" s="56" t="n">
        <f aca="false">N100-N101-N102</f>
        <v>-298000000000</v>
      </c>
      <c r="O126" s="56" t="n">
        <f aca="false">O100-O101-O102</f>
        <v>-258000000000</v>
      </c>
      <c r="P126" s="55" t="n">
        <f aca="false">P100-P101-P102</f>
        <v>0</v>
      </c>
      <c r="Q126" s="55" t="n">
        <f aca="false">Q100-Q101-Q102</f>
        <v>0</v>
      </c>
      <c r="R126" s="55" t="n">
        <f aca="false">R100-R101-R102</f>
        <v>0</v>
      </c>
      <c r="S126" s="55" t="n">
        <f aca="false">S100-S101-S102</f>
        <v>0</v>
      </c>
      <c r="T126" s="55" t="n">
        <f aca="false">T100-T101-T102</f>
        <v>0</v>
      </c>
      <c r="U126" s="55" t="n">
        <f aca="false">U100-U101-U102</f>
        <v>0</v>
      </c>
      <c r="V126" s="55" t="n">
        <f aca="false">V100-V101-V102</f>
        <v>-1000000000</v>
      </c>
      <c r="W126" s="55" t="n">
        <f aca="false">W100-W101-W102</f>
        <v>1000000000</v>
      </c>
      <c r="X126" s="55" t="n">
        <f aca="false">X100-X101-X102</f>
        <v>0</v>
      </c>
    </row>
    <row r="128" customFormat="false" ht="15.75" hidden="false" customHeight="false" outlineLevel="0" collapsed="false">
      <c r="B128" s="0" t="s">
        <v>1957</v>
      </c>
      <c r="K128" s="432" t="n">
        <v>8456110000000</v>
      </c>
      <c r="L128" s="96" t="n">
        <v>10741806000000</v>
      </c>
      <c r="M128" s="96" t="n">
        <v>14788935000000</v>
      </c>
      <c r="N128" s="96" t="n">
        <v>18592321000000</v>
      </c>
      <c r="O128" s="96" t="n">
        <v>21912978000000</v>
      </c>
      <c r="P128" s="96" t="n">
        <v>25249857000000</v>
      </c>
      <c r="Q128" s="96" t="n">
        <v>27488941000000</v>
      </c>
      <c r="R128" s="96" t="n">
        <v>30552131000000</v>
      </c>
      <c r="S128" s="96" t="n">
        <v>34081859000000</v>
      </c>
      <c r="T128" s="96" t="n">
        <v>38261289000000</v>
      </c>
      <c r="U128" s="96" t="n">
        <v>43036066000000</v>
      </c>
      <c r="V128" s="96" t="n">
        <v>48358587000000</v>
      </c>
      <c r="W128" s="215" t="n">
        <v>53672560000000</v>
      </c>
    </row>
    <row r="129" customFormat="false" ht="15" hidden="false" customHeight="false" outlineLevel="0" collapsed="false">
      <c r="B129" s="0" t="s">
        <v>140</v>
      </c>
      <c r="K129" s="313" t="n">
        <f aca="false">(K6/K128)*100</f>
        <v>10.3711990501543</v>
      </c>
      <c r="L129" s="313" t="n">
        <f aca="false">(L6/L128)*100</f>
        <v>12.6235755886859</v>
      </c>
      <c r="M129" s="313" t="n">
        <f aca="false">(M6/M128)*100</f>
        <v>14.9165575479235</v>
      </c>
      <c r="N129" s="313" t="n">
        <f aca="false">(N6/N128)*100</f>
        <v>21.1323804058676</v>
      </c>
      <c r="O129" s="313" t="n">
        <f aca="false">(O6/O128)*100</f>
        <v>17.980212456746</v>
      </c>
      <c r="P129" s="313" t="n">
        <f aca="false">(P6/P128)*100</f>
        <v>17.3030682906442</v>
      </c>
      <c r="Q129" s="313" t="n">
        <f aca="false">(Q6/Q128)*100</f>
        <v>16.6903483113446</v>
      </c>
      <c r="R129" s="313" t="n">
        <f aca="false">(R6/R128)*100</f>
        <v>15.8646871473548</v>
      </c>
      <c r="S129" s="313" t="n">
        <f aca="false">(S6/S128)*100</f>
        <v>17.4785066741811</v>
      </c>
      <c r="T129" s="313" t="n">
        <f aca="false">(T6/T128)*100</f>
        <v>17.8979856115146</v>
      </c>
      <c r="U129" s="313" t="n">
        <f aca="false">(U6/U128)*100</f>
        <v>17.4365379958289</v>
      </c>
      <c r="V129" s="313" t="n">
        <f aca="false">(V6/V128)*100</f>
        <v>17.2771797488624</v>
      </c>
      <c r="W129" s="313" t="n">
        <f aca="false">(W6/W128)*100</f>
        <v>17.3198371756443</v>
      </c>
    </row>
    <row r="130" customFormat="false" ht="15" hidden="false" customHeight="false" outlineLevel="0" collapsed="false">
      <c r="B130" s="0" t="s">
        <v>141</v>
      </c>
      <c r="K130" s="313" t="n">
        <f aca="false">(K46/K128)*100</f>
        <v>11.5537759087808</v>
      </c>
      <c r="L130" s="313" t="n">
        <f aca="false">(L46/L128)*100</f>
        <v>13.9641322883694</v>
      </c>
      <c r="M130" s="313" t="n">
        <f aca="false">(M46/M128)*100</f>
        <v>17.4860461554534</v>
      </c>
      <c r="N130" s="313" t="n">
        <f aca="false">(N46/N128)*100</f>
        <v>17.9751629718527</v>
      </c>
      <c r="O130" s="313" t="n">
        <f aca="false">(O46/O128)*100</f>
        <v>19.1667239386632</v>
      </c>
      <c r="P130" s="313" t="n">
        <f aca="false">(P46/P128)*100</f>
        <v>15.485236213417</v>
      </c>
      <c r="Q130" s="313" t="n">
        <f aca="false">(Q46/Q128)*100</f>
        <v>14.6822680437198</v>
      </c>
      <c r="R130" s="313" t="n">
        <f aca="false">(R46/R128)*100</f>
        <v>15.6944862536757</v>
      </c>
      <c r="S130" s="313" t="n">
        <f aca="false">(S46/S128)*100</f>
        <v>16.6041412236345</v>
      </c>
      <c r="T130" s="313" t="n">
        <f aca="false">(T46/T128)*100</f>
        <v>17.6784425637098</v>
      </c>
      <c r="U130" s="313" t="n">
        <f aca="false">(U46/U128)*100</f>
        <v>17.2622655611691</v>
      </c>
      <c r="V130" s="313" t="n">
        <f aca="false">(V46/V128)*100</f>
        <v>16.9897437243152</v>
      </c>
      <c r="W130" s="313" t="n">
        <f aca="false">(W46/W128)*100</f>
        <v>17.3626896127183</v>
      </c>
    </row>
    <row r="133" customFormat="false" ht="15" hidden="false" customHeight="false" outlineLevel="0" collapsed="false">
      <c r="B133" s="0" t="s">
        <v>142</v>
      </c>
      <c r="K133" s="0" t="n">
        <f aca="false">IF(K72&lt;0, (K72/K57)*100)</f>
        <v>0</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2.xml><?xml version="1.0" encoding="utf-8"?>
<worksheet xmlns="http://schemas.openxmlformats.org/spreadsheetml/2006/main" xmlns:r="http://schemas.openxmlformats.org/officeDocument/2006/relationships">
  <sheetPr filterMode="false">
    <pageSetUpPr fitToPage="false"/>
  </sheetPr>
  <dimension ref="A1:AT8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O6" activePane="bottomRight" state="frozen"/>
      <selection pane="topLeft" activeCell="A1" activeCellId="0" sqref="A1"/>
      <selection pane="topRight" activeCell="O1" activeCellId="0" sqref="O1"/>
      <selection pane="bottomLeft" activeCell="A6" activeCellId="0" sqref="A6"/>
      <selection pane="bottomRight" activeCell="R7" activeCellId="0" sqref="R7"/>
    </sheetView>
  </sheetViews>
  <sheetFormatPr defaultRowHeight="15"/>
  <cols>
    <col collapsed="false" hidden="false" max="1" min="1" style="0" width="33.6122448979592"/>
    <col collapsed="false" hidden="false" max="2" min="2" style="0" width="50.8928571428571"/>
    <col collapsed="false" hidden="false" max="3" min="3" style="0" width="51.969387755102"/>
    <col collapsed="false" hidden="false" max="4" min="4" style="0" width="17.8214285714286"/>
    <col collapsed="false" hidden="false" max="6" min="5" style="0" width="17.4132653061224"/>
    <col collapsed="false" hidden="false" max="7" min="7" style="0" width="21.5969387755102"/>
    <col collapsed="false" hidden="false" max="8" min="8" style="0" width="19.7091836734694"/>
    <col collapsed="false" hidden="false" max="11" min="9" style="0" width="17.8214285714286"/>
    <col collapsed="false" hidden="false" max="15" min="12" style="0" width="19.7091836734694"/>
    <col collapsed="false" hidden="false" max="16" min="16" style="0" width="19.8418367346939"/>
    <col collapsed="false" hidden="false" max="17" min="17" style="0" width="18.4948979591837"/>
    <col collapsed="false" hidden="false" max="22" min="18" style="0" width="18.765306122449"/>
    <col collapsed="false" hidden="false" max="23" min="23" style="0" width="19.3061224489796"/>
    <col collapsed="false" hidden="false" max="30" min="24" style="0" width="8.50510204081633"/>
    <col collapsed="false" hidden="false" max="31" min="31" style="0" width="14.8469387755102"/>
    <col collapsed="false" hidden="false" max="1025" min="32" style="0" width="8.50510204081633"/>
  </cols>
  <sheetData>
    <row r="1" customFormat="false" ht="15" hidden="false" customHeight="false" outlineLevel="0" collapsed="false">
      <c r="A1" s="1" t="s">
        <v>1958</v>
      </c>
      <c r="B1" s="2" t="s">
        <v>1959</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row>
    <row r="2" customFormat="false" ht="15" hidden="false" customHeight="false" outlineLevel="0" collapsed="false">
      <c r="B2" s="7" t="s">
        <v>1960</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1961</v>
      </c>
      <c r="P5" s="4" t="s">
        <v>281</v>
      </c>
      <c r="Q5" s="4" t="s">
        <v>1962</v>
      </c>
      <c r="R5" s="5" t="s">
        <v>1272</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row>
    <row r="6" s="13" customFormat="true" ht="16.5" hidden="false" customHeight="false" outlineLevel="0" collapsed="false">
      <c r="A6" s="323" t="s">
        <v>32</v>
      </c>
      <c r="B6" s="323" t="s">
        <v>33</v>
      </c>
      <c r="C6" s="13" t="s">
        <v>34</v>
      </c>
      <c r="D6" s="35" t="n">
        <v>30467000000</v>
      </c>
      <c r="E6" s="324" t="n">
        <v>28774000000</v>
      </c>
      <c r="F6" s="324" t="n">
        <v>30947000000</v>
      </c>
      <c r="G6" s="325" t="n">
        <v>37966000000</v>
      </c>
      <c r="H6" s="325" t="n">
        <v>42156000000</v>
      </c>
      <c r="I6" s="35" t="n">
        <v>46714000000</v>
      </c>
      <c r="J6" s="35" t="n">
        <v>47742000000</v>
      </c>
      <c r="K6" s="328" t="n">
        <v>53002000000</v>
      </c>
      <c r="L6" s="325" t="n">
        <v>73092000000</v>
      </c>
      <c r="M6" s="325" t="n">
        <v>68953000000</v>
      </c>
      <c r="N6" s="325" t="n">
        <v>71124000000</v>
      </c>
      <c r="O6" s="348" t="n">
        <f aca="false">O7+O17</f>
        <v>75480000000</v>
      </c>
      <c r="P6" s="16" t="n">
        <v>82904000000</v>
      </c>
      <c r="Q6" s="16" t="n">
        <v>82258000000</v>
      </c>
      <c r="R6" s="16" t="n">
        <v>100408000000</v>
      </c>
      <c r="S6" s="16" t="n">
        <v>109379000000</v>
      </c>
      <c r="T6" s="16" t="n">
        <v>112369000000</v>
      </c>
      <c r="U6" s="16" t="n">
        <v>117460000000</v>
      </c>
      <c r="V6" s="16" t="n">
        <v>113039000000</v>
      </c>
      <c r="W6" s="16" t="n">
        <v>122451000000</v>
      </c>
      <c r="Y6" s="6"/>
      <c r="Z6" s="6"/>
      <c r="AA6" s="6"/>
      <c r="AB6" s="6"/>
      <c r="AC6" s="6"/>
      <c r="AD6" s="6"/>
      <c r="AE6" s="6"/>
      <c r="AF6" s="6"/>
      <c r="AG6" s="6"/>
      <c r="AH6" s="6"/>
      <c r="AI6" s="6"/>
      <c r="AJ6" s="6"/>
      <c r="AK6" s="6"/>
      <c r="AL6" s="6"/>
      <c r="AM6" s="6"/>
      <c r="AN6" s="6"/>
      <c r="AO6" s="6"/>
      <c r="AP6" s="6"/>
      <c r="AQ6" s="6"/>
      <c r="AR6" s="6"/>
      <c r="AS6" s="6"/>
      <c r="AT6" s="6"/>
    </row>
    <row r="7" s="38" customFormat="true" ht="15" hidden="false" customHeight="false" outlineLevel="0" collapsed="false">
      <c r="A7" s="18" t="s">
        <v>35</v>
      </c>
      <c r="B7" s="19" t="s">
        <v>883</v>
      </c>
      <c r="C7" s="20" t="s">
        <v>37</v>
      </c>
      <c r="D7" s="24" t="n">
        <v>23969000000</v>
      </c>
      <c r="E7" s="242" t="n">
        <v>23702000000</v>
      </c>
      <c r="F7" s="242" t="n">
        <v>24720000000</v>
      </c>
      <c r="G7" s="348" t="n">
        <f aca="false">G8+G14</f>
        <v>31224000000</v>
      </c>
      <c r="H7" s="348" t="n">
        <f aca="false">H8+H14</f>
        <v>34063000000</v>
      </c>
      <c r="I7" s="348" t="n">
        <f aca="false">I8+I14</f>
        <v>38931000000</v>
      </c>
      <c r="J7" s="348" t="n">
        <f aca="false">J8+J14</f>
        <v>42465000000</v>
      </c>
      <c r="K7" s="348" t="n">
        <f aca="false">K8+K14</f>
        <v>45533000000</v>
      </c>
      <c r="L7" s="348" t="n">
        <f aca="false">L8+L14</f>
        <v>50254000000</v>
      </c>
      <c r="M7" s="348" t="n">
        <f aca="false">M8+M14</f>
        <v>57005000000</v>
      </c>
      <c r="N7" s="348" t="n">
        <f aca="false">N8+N14</f>
        <v>60419000000</v>
      </c>
      <c r="O7" s="348" t="n">
        <f aca="false">O8+O14</f>
        <v>62165000000</v>
      </c>
      <c r="P7" s="348" t="n">
        <f aca="false">P8+P14</f>
        <v>62330000000</v>
      </c>
      <c r="Q7" s="348" t="n">
        <f aca="false">Q8+Q14</f>
        <v>51222000000</v>
      </c>
      <c r="R7" s="348" t="n">
        <f aca="false">R8+R14</f>
        <v>55282000000</v>
      </c>
      <c r="S7" s="348" t="n">
        <f aca="false">S8+S14</f>
        <v>56758000000</v>
      </c>
      <c r="T7" s="348" t="n">
        <f aca="false">T8+T14</f>
        <v>59482000000</v>
      </c>
      <c r="U7" s="348" t="n">
        <f aca="false">U8+U14</f>
        <v>64280000000</v>
      </c>
      <c r="V7" s="348" t="n">
        <f aca="false">V8+V14</f>
        <v>70105000000</v>
      </c>
      <c r="W7" s="348" t="n">
        <f aca="false">W8+W14</f>
        <v>77970000000</v>
      </c>
      <c r="Y7" s="6"/>
      <c r="Z7" s="6"/>
      <c r="AA7" s="6"/>
      <c r="AB7" s="6"/>
      <c r="AC7" s="6"/>
      <c r="AD7" s="6"/>
      <c r="AE7" s="6"/>
      <c r="AF7" s="6"/>
      <c r="AG7" s="6"/>
      <c r="AH7" s="6"/>
      <c r="AI7" s="6"/>
      <c r="AJ7" s="6"/>
      <c r="AK7" s="6"/>
      <c r="AL7" s="6"/>
      <c r="AM7" s="6"/>
      <c r="AN7" s="6"/>
      <c r="AO7" s="6"/>
      <c r="AP7" s="6"/>
      <c r="AQ7" s="6"/>
      <c r="AR7" s="6"/>
      <c r="AS7" s="6"/>
      <c r="AT7" s="6"/>
    </row>
    <row r="8" customFormat="false" ht="16.5" hidden="false" customHeight="false" outlineLevel="0" collapsed="false">
      <c r="A8" s="26" t="s">
        <v>38</v>
      </c>
      <c r="B8" s="107" t="s">
        <v>441</v>
      </c>
      <c r="C8" s="20" t="s">
        <v>40</v>
      </c>
      <c r="D8" s="24" t="n">
        <v>21099000000</v>
      </c>
      <c r="E8" s="242" t="n">
        <v>20862000000</v>
      </c>
      <c r="F8" s="242" t="n">
        <v>22164000000</v>
      </c>
      <c r="G8" s="23" t="n">
        <v>22930000000</v>
      </c>
      <c r="H8" s="23" t="n">
        <v>23640000000</v>
      </c>
      <c r="I8" s="24" t="n">
        <v>25133000000</v>
      </c>
      <c r="J8" s="24" t="n">
        <v>27690000000</v>
      </c>
      <c r="K8" s="28" t="n">
        <v>30901000000</v>
      </c>
      <c r="L8" s="23" t="n">
        <v>35005000000</v>
      </c>
      <c r="M8" s="23" t="n">
        <v>37449000000</v>
      </c>
      <c r="N8" s="23" t="n">
        <v>40582000000</v>
      </c>
      <c r="O8" s="23" t="n">
        <v>44630000000</v>
      </c>
      <c r="P8" s="16" t="n">
        <v>44451000000</v>
      </c>
      <c r="Q8" s="16" t="n">
        <v>51222000000</v>
      </c>
      <c r="R8" s="16" t="n">
        <v>55282000000</v>
      </c>
      <c r="S8" s="16" t="n">
        <v>56758000000</v>
      </c>
      <c r="T8" s="16" t="n">
        <v>59482000000</v>
      </c>
      <c r="U8" s="16" t="n">
        <v>64280000000</v>
      </c>
      <c r="V8" s="16" t="n">
        <v>70105000000</v>
      </c>
      <c r="W8" s="16" t="n">
        <v>77970000000</v>
      </c>
      <c r="Y8" s="6"/>
      <c r="Z8" s="6"/>
      <c r="AA8" s="6"/>
      <c r="AB8" s="6"/>
      <c r="AC8" s="6"/>
      <c r="AD8" s="6"/>
      <c r="AE8" s="6"/>
      <c r="AF8" s="6"/>
      <c r="AG8" s="6"/>
      <c r="AH8" s="6"/>
      <c r="AI8" s="6"/>
      <c r="AJ8" s="6"/>
      <c r="AK8" s="6"/>
      <c r="AL8" s="6"/>
      <c r="AM8" s="6"/>
      <c r="AN8" s="6"/>
      <c r="AO8" s="6"/>
      <c r="AP8" s="6"/>
      <c r="AQ8" s="6"/>
      <c r="AR8" s="6"/>
      <c r="AS8" s="6"/>
      <c r="AT8" s="6"/>
    </row>
    <row r="9" customFormat="false" ht="15" hidden="false" customHeight="false" outlineLevel="0" collapsed="false">
      <c r="B9" s="338" t="s">
        <v>1963</v>
      </c>
      <c r="C9" s="19"/>
      <c r="D9" s="22"/>
      <c r="E9" s="22"/>
      <c r="F9" s="22"/>
      <c r="G9" s="22"/>
      <c r="H9" s="22"/>
      <c r="I9" s="24" t="n">
        <v>24714000000</v>
      </c>
      <c r="J9" s="24" t="n">
        <v>27027000000</v>
      </c>
      <c r="K9" s="28" t="n">
        <v>28775000000</v>
      </c>
      <c r="L9" s="23"/>
      <c r="M9" s="23"/>
      <c r="N9" s="23"/>
      <c r="O9" s="23"/>
      <c r="P9" s="23"/>
      <c r="Q9" s="46"/>
      <c r="R9" s="46"/>
      <c r="S9" s="46"/>
      <c r="T9" s="46"/>
      <c r="U9" s="46"/>
      <c r="V9" s="46"/>
      <c r="W9" s="46"/>
      <c r="Y9" s="6"/>
      <c r="Z9" s="6"/>
      <c r="AA9" s="6"/>
      <c r="AB9" s="6"/>
      <c r="AC9" s="6"/>
      <c r="AD9" s="6"/>
      <c r="AE9" s="6"/>
      <c r="AF9" s="6"/>
      <c r="AG9" s="6"/>
      <c r="AH9" s="6"/>
      <c r="AI9" s="6"/>
      <c r="AJ9" s="6"/>
      <c r="AK9" s="6"/>
      <c r="AL9" s="6"/>
      <c r="AM9" s="6"/>
      <c r="AN9" s="6"/>
      <c r="AO9" s="6"/>
      <c r="AP9" s="6"/>
      <c r="AQ9" s="6"/>
      <c r="AR9" s="6"/>
      <c r="AS9" s="6"/>
      <c r="AT9" s="6"/>
    </row>
    <row r="10" customFormat="false" ht="16.5" hidden="false" customHeight="false" outlineLevel="0" collapsed="false">
      <c r="A10" s="27" t="s">
        <v>1964</v>
      </c>
      <c r="B10" s="134" t="s">
        <v>1965</v>
      </c>
      <c r="C10" s="0" t="s">
        <v>43</v>
      </c>
      <c r="D10" s="24" t="n">
        <v>8780000000</v>
      </c>
      <c r="E10" s="242" t="n">
        <v>9248000000</v>
      </c>
      <c r="F10" s="242" t="n">
        <v>9804000000</v>
      </c>
      <c r="G10" s="23" t="n">
        <v>10282000000</v>
      </c>
      <c r="H10" s="23" t="n">
        <v>11042000000</v>
      </c>
      <c r="I10" s="24" t="n">
        <v>11573000000</v>
      </c>
      <c r="J10" s="24" t="n">
        <v>13066000000</v>
      </c>
      <c r="K10" s="28" t="n">
        <v>14831000000</v>
      </c>
      <c r="L10" s="23" t="n">
        <v>15673000000</v>
      </c>
      <c r="M10" s="23" t="n">
        <v>17229000000</v>
      </c>
      <c r="N10" s="23" t="n">
        <v>18726000000</v>
      </c>
      <c r="O10" s="23" t="n">
        <v>20477000000</v>
      </c>
      <c r="P10" s="16" t="n">
        <v>21143000000</v>
      </c>
      <c r="Q10" s="16" t="n">
        <v>22881000000</v>
      </c>
      <c r="R10" s="16" t="n">
        <v>25799000000</v>
      </c>
      <c r="S10" s="16" t="n">
        <v>25854000000</v>
      </c>
      <c r="T10" s="16" t="n">
        <v>27336000000</v>
      </c>
      <c r="U10" s="16" t="n">
        <v>28943000000</v>
      </c>
      <c r="V10" s="16" t="n">
        <v>30679000000</v>
      </c>
      <c r="W10" s="16" t="n">
        <v>33741000000</v>
      </c>
      <c r="Y10" s="6"/>
      <c r="Z10" s="6"/>
      <c r="AA10" s="6"/>
      <c r="AB10" s="6"/>
      <c r="AC10" s="6"/>
      <c r="AD10" s="6"/>
      <c r="AE10" s="6"/>
      <c r="AF10" s="6"/>
      <c r="AG10" s="6"/>
      <c r="AH10" s="6"/>
      <c r="AI10" s="6"/>
      <c r="AJ10" s="6"/>
      <c r="AK10" s="6"/>
      <c r="AL10" s="6"/>
      <c r="AM10" s="6"/>
      <c r="AN10" s="6"/>
      <c r="AO10" s="6"/>
      <c r="AP10" s="6"/>
      <c r="AQ10" s="6"/>
      <c r="AR10" s="6"/>
      <c r="AS10" s="6"/>
      <c r="AT10" s="6"/>
    </row>
    <row r="11" customFormat="false" ht="16.5" hidden="false" customHeight="false" outlineLevel="0" collapsed="false">
      <c r="A11" s="27" t="s">
        <v>1966</v>
      </c>
      <c r="B11" s="134" t="s">
        <v>1967</v>
      </c>
      <c r="C11" s="0" t="s">
        <v>43</v>
      </c>
      <c r="D11" s="24" t="n">
        <v>12319000000</v>
      </c>
      <c r="E11" s="242" t="n">
        <v>11614000000</v>
      </c>
      <c r="F11" s="242" t="n">
        <v>12360000000</v>
      </c>
      <c r="G11" s="23" t="n">
        <v>12648000000</v>
      </c>
      <c r="H11" s="23" t="n">
        <v>12598000000</v>
      </c>
      <c r="I11" s="24" t="n">
        <v>13560000000</v>
      </c>
      <c r="J11" s="24" t="n">
        <v>14624000000</v>
      </c>
      <c r="K11" s="28" t="n">
        <v>16070000000</v>
      </c>
      <c r="L11" s="23" t="n">
        <v>19331000000</v>
      </c>
      <c r="M11" s="23" t="n">
        <v>20220000000</v>
      </c>
      <c r="N11" s="23" t="n">
        <v>21857000000</v>
      </c>
      <c r="O11" s="23" t="n">
        <v>24153000000</v>
      </c>
      <c r="P11" s="16" t="n">
        <v>23308000000</v>
      </c>
      <c r="Q11" s="16" t="n">
        <v>28341000000</v>
      </c>
      <c r="R11" s="16" t="n">
        <v>29484000000</v>
      </c>
      <c r="S11" s="16" t="n">
        <v>30904000000</v>
      </c>
      <c r="T11" s="16" t="n">
        <v>32146000000</v>
      </c>
      <c r="U11" s="16" t="n">
        <v>35337000000</v>
      </c>
      <c r="V11" s="16" t="n">
        <v>39426000000</v>
      </c>
      <c r="W11" s="16" t="n">
        <v>44229000000</v>
      </c>
      <c r="Y11" s="6"/>
      <c r="Z11" s="6"/>
      <c r="AA11" s="6"/>
      <c r="AB11" s="6"/>
      <c r="AC11" s="6"/>
      <c r="AD11" s="6"/>
      <c r="AE11" s="40"/>
      <c r="AF11" s="6"/>
      <c r="AG11" s="6"/>
      <c r="AH11" s="6"/>
      <c r="AI11" s="6"/>
      <c r="AJ11" s="6"/>
      <c r="AK11" s="6"/>
      <c r="AL11" s="6"/>
      <c r="AM11" s="6"/>
      <c r="AN11" s="6"/>
      <c r="AO11" s="6"/>
      <c r="AP11" s="6"/>
      <c r="AQ11" s="6"/>
      <c r="AR11" s="6"/>
      <c r="AS11" s="6"/>
      <c r="AT11" s="6"/>
    </row>
    <row r="12" customFormat="false" ht="16.5" hidden="false" customHeight="false" outlineLevel="0" collapsed="false">
      <c r="A12" s="27" t="s">
        <v>923</v>
      </c>
      <c r="B12" s="134" t="s">
        <v>1968</v>
      </c>
      <c r="C12" s="0" t="s">
        <v>1969</v>
      </c>
      <c r="D12" s="22"/>
      <c r="E12" s="22"/>
      <c r="F12" s="22"/>
      <c r="G12" s="22"/>
      <c r="H12" s="22"/>
      <c r="I12" s="24" t="n">
        <v>12289000000</v>
      </c>
      <c r="J12" s="24" t="n">
        <v>13250000000</v>
      </c>
      <c r="K12" s="28" t="n">
        <v>14288000000</v>
      </c>
      <c r="L12" s="23" t="n">
        <v>17721000000</v>
      </c>
      <c r="M12" s="23" t="n">
        <v>18330000000</v>
      </c>
      <c r="N12" s="23" t="n">
        <v>19828000000</v>
      </c>
      <c r="O12" s="23" t="n">
        <v>21911000000</v>
      </c>
      <c r="P12" s="16" t="n">
        <v>21164000000</v>
      </c>
      <c r="Q12" s="16" t="n">
        <v>25108000000</v>
      </c>
      <c r="R12" s="16" t="n">
        <v>26219000000</v>
      </c>
      <c r="S12" s="16" t="n">
        <v>27325000000</v>
      </c>
      <c r="T12" s="16" t="n">
        <v>27617000000</v>
      </c>
      <c r="U12" s="16" t="n">
        <v>29533000000</v>
      </c>
      <c r="V12" s="16" t="n">
        <v>31900000000</v>
      </c>
      <c r="W12" s="16" t="n">
        <v>34369000000</v>
      </c>
      <c r="Y12" s="6"/>
      <c r="Z12" s="6"/>
      <c r="AA12" s="6"/>
      <c r="AB12" s="6"/>
      <c r="AC12" s="6"/>
      <c r="AD12" s="6"/>
      <c r="AE12" s="6"/>
      <c r="AF12" s="6"/>
      <c r="AG12" s="6"/>
      <c r="AH12" s="6"/>
      <c r="AI12" s="6"/>
      <c r="AJ12" s="6"/>
      <c r="AK12" s="6"/>
      <c r="AL12" s="6"/>
      <c r="AM12" s="6"/>
      <c r="AN12" s="6"/>
      <c r="AO12" s="6"/>
      <c r="AP12" s="6"/>
      <c r="AQ12" s="6"/>
      <c r="AR12" s="6"/>
      <c r="AS12" s="6"/>
      <c r="AT12" s="6"/>
    </row>
    <row r="13" customFormat="false" ht="16.5" hidden="false" customHeight="false" outlineLevel="0" collapsed="false">
      <c r="A13" s="27" t="s">
        <v>48</v>
      </c>
      <c r="B13" s="134" t="s">
        <v>1391</v>
      </c>
      <c r="C13" s="0" t="s">
        <v>1969</v>
      </c>
      <c r="D13" s="22"/>
      <c r="E13" s="22"/>
      <c r="F13" s="22"/>
      <c r="G13" s="22"/>
      <c r="H13" s="22"/>
      <c r="I13" s="24" t="n">
        <v>1271000000</v>
      </c>
      <c r="J13" s="24" t="n">
        <v>1374000000</v>
      </c>
      <c r="K13" s="28" t="n">
        <v>1782000000</v>
      </c>
      <c r="L13" s="23" t="n">
        <v>1610000000</v>
      </c>
      <c r="M13" s="23" t="n">
        <v>1890000000</v>
      </c>
      <c r="N13" s="23" t="n">
        <v>2029000000</v>
      </c>
      <c r="O13" s="23" t="n">
        <v>2242000000</v>
      </c>
      <c r="P13" s="16" t="n">
        <v>2144000000</v>
      </c>
      <c r="Q13" s="16" t="n">
        <v>3232000000</v>
      </c>
      <c r="R13" s="16" t="n">
        <v>3265000000</v>
      </c>
      <c r="S13" s="16" t="n">
        <v>3580000000</v>
      </c>
      <c r="T13" s="16" t="n">
        <v>4529000000</v>
      </c>
      <c r="U13" s="16" t="n">
        <v>5805000000</v>
      </c>
      <c r="V13" s="16" t="n">
        <v>7527000000</v>
      </c>
      <c r="W13" s="16" t="n">
        <v>9860000000</v>
      </c>
      <c r="Y13" s="6"/>
      <c r="Z13" s="6"/>
      <c r="AA13" s="6"/>
      <c r="AB13" s="6"/>
      <c r="AC13" s="6"/>
      <c r="AD13" s="6"/>
      <c r="AE13" s="6"/>
      <c r="AF13" s="6"/>
      <c r="AG13" s="6"/>
      <c r="AH13" s="6"/>
      <c r="AI13" s="6"/>
      <c r="AJ13" s="6"/>
      <c r="AK13" s="6"/>
      <c r="AL13" s="6"/>
      <c r="AM13" s="6"/>
      <c r="AN13" s="6"/>
      <c r="AO13" s="6"/>
      <c r="AP13" s="6"/>
      <c r="AQ13" s="6"/>
      <c r="AR13" s="6"/>
      <c r="AS13" s="6"/>
      <c r="AT13" s="6"/>
    </row>
    <row r="14" customFormat="false" ht="15" hidden="false" customHeight="false" outlineLevel="0" collapsed="false">
      <c r="A14" s="26" t="s">
        <v>50</v>
      </c>
      <c r="B14" s="19" t="s">
        <v>696</v>
      </c>
      <c r="C14" s="20" t="s">
        <v>40</v>
      </c>
      <c r="D14" s="22" t="n">
        <f aca="false">D15+D16</f>
        <v>2870000000</v>
      </c>
      <c r="E14" s="22" t="n">
        <f aca="false">E15+E16</f>
        <v>2840000000</v>
      </c>
      <c r="F14" s="22" t="n">
        <f aca="false">F15+F16</f>
        <v>2556000000</v>
      </c>
      <c r="G14" s="22" t="n">
        <f aca="false">G15+G16</f>
        <v>8294000000</v>
      </c>
      <c r="H14" s="22" t="n">
        <f aca="false">H15+H16</f>
        <v>10423000000</v>
      </c>
      <c r="I14" s="22" t="n">
        <f aca="false">I15+I16</f>
        <v>13798000000</v>
      </c>
      <c r="J14" s="22" t="n">
        <f aca="false">J15+J16</f>
        <v>14775000000</v>
      </c>
      <c r="K14" s="22" t="n">
        <f aca="false">K15+K16</f>
        <v>14632000000</v>
      </c>
      <c r="L14" s="22" t="n">
        <f aca="false">L15+L16</f>
        <v>15249000000</v>
      </c>
      <c r="M14" s="22" t="n">
        <f aca="false">M15+M16</f>
        <v>19556000000</v>
      </c>
      <c r="N14" s="22" t="n">
        <f aca="false">N15+N16</f>
        <v>19837000000</v>
      </c>
      <c r="O14" s="22" t="n">
        <f aca="false">O15+O16</f>
        <v>17535000000</v>
      </c>
      <c r="P14" s="22" t="n">
        <f aca="false">P15+P16</f>
        <v>17879000000</v>
      </c>
      <c r="Q14" s="46"/>
      <c r="R14" s="46"/>
      <c r="S14" s="46"/>
      <c r="T14" s="46"/>
      <c r="U14" s="46"/>
      <c r="V14" s="46"/>
      <c r="W14" s="46"/>
      <c r="Y14" s="6"/>
      <c r="Z14" s="6"/>
      <c r="AA14" s="6"/>
      <c r="AB14" s="6"/>
      <c r="AC14" s="6"/>
      <c r="AD14" s="6"/>
      <c r="AE14" s="6"/>
      <c r="AF14" s="6"/>
      <c r="AG14" s="6"/>
      <c r="AH14" s="6"/>
      <c r="AI14" s="6"/>
      <c r="AJ14" s="6"/>
      <c r="AK14" s="6"/>
      <c r="AL14" s="6"/>
      <c r="AM14" s="6"/>
      <c r="AN14" s="6"/>
      <c r="AO14" s="6"/>
      <c r="AP14" s="6"/>
      <c r="AQ14" s="6"/>
      <c r="AR14" s="6"/>
      <c r="AS14" s="6"/>
      <c r="AT14" s="6"/>
    </row>
    <row r="15" customFormat="false" ht="16.5" hidden="false" customHeight="false" outlineLevel="0" collapsed="false">
      <c r="A15" s="27" t="s">
        <v>1970</v>
      </c>
      <c r="B15" s="134" t="s">
        <v>1971</v>
      </c>
      <c r="C15" s="49" t="s">
        <v>182</v>
      </c>
      <c r="D15" s="24" t="n">
        <v>2870000000</v>
      </c>
      <c r="E15" s="242" t="n">
        <v>2840000000</v>
      </c>
      <c r="F15" s="242" t="n">
        <v>2556000000</v>
      </c>
      <c r="G15" s="23" t="n">
        <v>2711000000</v>
      </c>
      <c r="H15" s="23" t="n">
        <v>2921000000</v>
      </c>
      <c r="I15" s="24" t="n">
        <v>5552000000</v>
      </c>
      <c r="J15" s="24" t="n">
        <v>3849000000</v>
      </c>
      <c r="K15" s="28" t="n">
        <v>3633000000</v>
      </c>
      <c r="L15" s="23" t="n">
        <v>4618000000</v>
      </c>
      <c r="M15" s="23" t="n">
        <v>9010000000</v>
      </c>
      <c r="N15" s="23" t="n">
        <v>8872000000</v>
      </c>
      <c r="O15" s="23" t="n">
        <v>6981000000</v>
      </c>
      <c r="P15" s="16" t="n">
        <v>7550000000</v>
      </c>
      <c r="Q15" s="16" t="n">
        <v>9254000000</v>
      </c>
      <c r="R15" s="16" t="n">
        <v>9723000000</v>
      </c>
      <c r="S15" s="16" t="n">
        <v>8457000000</v>
      </c>
      <c r="T15" s="16" t="n">
        <v>8724000000</v>
      </c>
      <c r="U15" s="16" t="n">
        <v>9016000000</v>
      </c>
      <c r="V15" s="16" t="n">
        <v>9313000000</v>
      </c>
      <c r="W15" s="16" t="n">
        <v>9627000000</v>
      </c>
      <c r="Y15" s="6"/>
      <c r="Z15" s="6"/>
      <c r="AA15" s="6"/>
      <c r="AB15" s="6"/>
      <c r="AC15" s="6"/>
      <c r="AD15" s="6"/>
      <c r="AE15" s="6"/>
      <c r="AF15" s="6"/>
      <c r="AG15" s="6"/>
      <c r="AH15" s="6"/>
      <c r="AI15" s="6"/>
      <c r="AJ15" s="6"/>
      <c r="AK15" s="6"/>
      <c r="AL15" s="6"/>
      <c r="AM15" s="6"/>
      <c r="AN15" s="6"/>
      <c r="AO15" s="6"/>
      <c r="AP15" s="6"/>
      <c r="AQ15" s="6"/>
      <c r="AR15" s="6"/>
      <c r="AS15" s="6"/>
      <c r="AT15" s="6"/>
    </row>
    <row r="16" customFormat="false" ht="16.5" hidden="false" customHeight="false" outlineLevel="0" collapsed="false">
      <c r="A16" s="27" t="s">
        <v>1972</v>
      </c>
      <c r="B16" s="134" t="s">
        <v>1973</v>
      </c>
      <c r="C16" s="49" t="s">
        <v>182</v>
      </c>
      <c r="D16" s="22" t="n">
        <v>0</v>
      </c>
      <c r="E16" s="22" t="n">
        <v>0</v>
      </c>
      <c r="F16" s="22" t="n">
        <v>0</v>
      </c>
      <c r="G16" s="23" t="n">
        <v>5583000000</v>
      </c>
      <c r="H16" s="23" t="n">
        <v>7502000000</v>
      </c>
      <c r="I16" s="24" t="n">
        <v>8246000000</v>
      </c>
      <c r="J16" s="24" t="n">
        <v>10926000000</v>
      </c>
      <c r="K16" s="28" t="n">
        <v>10999000000</v>
      </c>
      <c r="L16" s="23" t="n">
        <v>10631000000</v>
      </c>
      <c r="M16" s="23" t="n">
        <v>10546000000</v>
      </c>
      <c r="N16" s="23" t="n">
        <v>10965000000</v>
      </c>
      <c r="O16" s="23" t="n">
        <v>10554000000</v>
      </c>
      <c r="P16" s="16" t="n">
        <v>10329000000</v>
      </c>
      <c r="Q16" s="16" t="n">
        <v>10330000000</v>
      </c>
      <c r="R16" s="16" t="n">
        <v>16380000000</v>
      </c>
      <c r="S16" s="16" t="n">
        <v>18512000000</v>
      </c>
      <c r="T16" s="16" t="n">
        <v>18512000000</v>
      </c>
      <c r="U16" s="16" t="n">
        <v>18512000000</v>
      </c>
      <c r="V16" s="16" t="n">
        <v>18512000000</v>
      </c>
      <c r="W16" s="16" t="n">
        <v>18512000000</v>
      </c>
      <c r="Y16" s="6"/>
      <c r="Z16" s="6"/>
      <c r="AA16" s="6"/>
      <c r="AB16" s="6"/>
      <c r="AC16" s="6"/>
      <c r="AD16" s="6"/>
      <c r="AE16" s="6"/>
      <c r="AF16" s="6"/>
      <c r="AG16" s="6"/>
      <c r="AH16" s="6"/>
      <c r="AI16" s="6"/>
      <c r="AJ16" s="6"/>
      <c r="AK16" s="6"/>
      <c r="AL16" s="6"/>
      <c r="AM16" s="6"/>
      <c r="AN16" s="6"/>
      <c r="AO16" s="6"/>
      <c r="AP16" s="6"/>
      <c r="AQ16" s="6"/>
      <c r="AR16" s="6"/>
      <c r="AS16" s="6"/>
      <c r="AT16" s="6"/>
    </row>
    <row r="17" s="13" customFormat="true" ht="16.5" hidden="false" customHeight="false" outlineLevel="0" collapsed="false">
      <c r="A17" s="31" t="s">
        <v>52</v>
      </c>
      <c r="B17" s="31" t="s">
        <v>52</v>
      </c>
      <c r="C17" s="33" t="s">
        <v>37</v>
      </c>
      <c r="D17" s="35" t="n">
        <v>6498000000</v>
      </c>
      <c r="E17" s="324" t="n">
        <v>5072000000</v>
      </c>
      <c r="F17" s="324" t="n">
        <v>6227000000</v>
      </c>
      <c r="G17" s="325" t="n">
        <v>6742000000</v>
      </c>
      <c r="H17" s="325" t="n">
        <v>8093000000</v>
      </c>
      <c r="I17" s="35" t="n">
        <v>7783000000</v>
      </c>
      <c r="J17" s="35" t="n">
        <v>5277000000</v>
      </c>
      <c r="K17" s="328" t="n">
        <v>7469000000</v>
      </c>
      <c r="L17" s="325" t="n">
        <v>22838000000</v>
      </c>
      <c r="M17" s="325" t="n">
        <v>11948000000</v>
      </c>
      <c r="N17" s="325" t="n">
        <v>10705000000</v>
      </c>
      <c r="O17" s="325" t="n">
        <v>13315000000</v>
      </c>
      <c r="P17" s="16" t="n">
        <v>20574000000</v>
      </c>
      <c r="Q17" s="16" t="n">
        <v>11452000000</v>
      </c>
      <c r="R17" s="16" t="n">
        <v>19022000000</v>
      </c>
      <c r="S17" s="16" t="n">
        <v>25651000000</v>
      </c>
      <c r="T17" s="16" t="n">
        <v>25651000000</v>
      </c>
      <c r="U17" s="16" t="n">
        <v>25651000000</v>
      </c>
      <c r="V17" s="16" t="n">
        <v>15108000000</v>
      </c>
      <c r="W17" s="16" t="n">
        <v>16342000000</v>
      </c>
      <c r="Y17" s="6"/>
      <c r="Z17" s="6"/>
      <c r="AA17" s="6"/>
      <c r="AB17" s="6"/>
      <c r="AC17" s="6"/>
      <c r="AD17" s="6"/>
      <c r="AE17" s="6"/>
      <c r="AF17" s="6"/>
      <c r="AG17" s="6"/>
      <c r="AH17" s="6"/>
      <c r="AI17" s="6"/>
      <c r="AJ17" s="6"/>
      <c r="AK17" s="6"/>
      <c r="AL17" s="6"/>
      <c r="AM17" s="6"/>
      <c r="AN17" s="6"/>
      <c r="AO17" s="6"/>
      <c r="AP17" s="6"/>
      <c r="AQ17" s="6"/>
      <c r="AR17" s="6"/>
      <c r="AS17" s="6"/>
      <c r="AT17" s="6"/>
    </row>
    <row r="18" customFormat="false" ht="16.5" hidden="false" customHeight="false" outlineLevel="0" collapsed="false">
      <c r="A18" s="26" t="s">
        <v>528</v>
      </c>
      <c r="B18" s="134" t="s">
        <v>1974</v>
      </c>
      <c r="C18" s="36" t="s">
        <v>56</v>
      </c>
      <c r="D18" s="24" t="n">
        <v>1633000000</v>
      </c>
      <c r="E18" s="22"/>
      <c r="F18" s="22"/>
      <c r="G18" s="23" t="n">
        <v>849000000</v>
      </c>
      <c r="H18" s="23" t="n">
        <v>3499000000</v>
      </c>
      <c r="I18" s="24" t="n">
        <v>4757000000</v>
      </c>
      <c r="J18" s="24" t="n">
        <v>1720000000</v>
      </c>
      <c r="K18" s="24" t="n">
        <v>6268000000</v>
      </c>
      <c r="L18" s="23" t="n">
        <v>13105000000</v>
      </c>
      <c r="M18" s="23" t="n">
        <v>9798000000</v>
      </c>
      <c r="N18" s="23" t="n">
        <v>9831000000</v>
      </c>
      <c r="O18" s="23" t="n">
        <v>10606000000</v>
      </c>
      <c r="P18" s="23" t="n">
        <v>17479000000</v>
      </c>
      <c r="Q18" s="16" t="n">
        <v>8969000000</v>
      </c>
      <c r="R18" s="16" t="n">
        <v>12084000000</v>
      </c>
      <c r="S18" s="16" t="n">
        <v>12084000000</v>
      </c>
      <c r="T18" s="16" t="n">
        <v>12084000000</v>
      </c>
      <c r="U18" s="16" t="n">
        <v>12084000000</v>
      </c>
      <c r="V18" s="16" t="n">
        <v>12084000000</v>
      </c>
      <c r="W18" s="16" t="n">
        <v>13318000000</v>
      </c>
      <c r="Y18" s="6"/>
      <c r="Z18" s="6"/>
      <c r="AA18" s="6"/>
      <c r="AB18" s="6"/>
      <c r="AC18" s="6"/>
      <c r="AD18" s="6"/>
      <c r="AE18" s="6"/>
      <c r="AF18" s="6"/>
      <c r="AG18" s="6"/>
      <c r="AH18" s="6"/>
      <c r="AI18" s="6"/>
      <c r="AJ18" s="6"/>
      <c r="AK18" s="6"/>
      <c r="AL18" s="6"/>
      <c r="AM18" s="6"/>
      <c r="AN18" s="6"/>
      <c r="AO18" s="6"/>
      <c r="AP18" s="6"/>
      <c r="AQ18" s="6"/>
      <c r="AR18" s="6"/>
      <c r="AS18" s="6"/>
      <c r="AT18" s="6"/>
    </row>
    <row r="19" customFormat="false" ht="15" hidden="false" customHeight="false" outlineLevel="0" collapsed="false">
      <c r="A19" s="27" t="s">
        <v>1628</v>
      </c>
      <c r="B19" s="27" t="s">
        <v>698</v>
      </c>
      <c r="C19" s="36" t="s">
        <v>56</v>
      </c>
      <c r="D19" s="366" t="n">
        <f aca="false">D17-D18-D20</f>
        <v>3845000000</v>
      </c>
      <c r="E19" s="22"/>
      <c r="F19" s="22"/>
      <c r="G19" s="23" t="n">
        <v>4543000000</v>
      </c>
      <c r="H19" s="23" t="n">
        <v>4543000000</v>
      </c>
      <c r="I19" s="24" t="n">
        <v>3026000000</v>
      </c>
      <c r="J19" s="24" t="n">
        <v>1926000000</v>
      </c>
      <c r="K19" s="24" t="n">
        <v>1201000000</v>
      </c>
      <c r="L19" s="23"/>
      <c r="M19" s="23"/>
      <c r="N19" s="23"/>
      <c r="O19" s="23"/>
      <c r="P19" s="23"/>
      <c r="Q19" s="46"/>
      <c r="R19" s="46"/>
      <c r="S19" s="46"/>
      <c r="T19" s="46"/>
      <c r="U19" s="46"/>
      <c r="V19" s="46"/>
      <c r="W19" s="46"/>
      <c r="Y19" s="6"/>
      <c r="Z19" s="6"/>
      <c r="AA19" s="6"/>
      <c r="AB19" s="6"/>
      <c r="AC19" s="6"/>
      <c r="AD19" s="6"/>
      <c r="AE19" s="6"/>
      <c r="AF19" s="6"/>
      <c r="AG19" s="6"/>
      <c r="AH19" s="6"/>
      <c r="AI19" s="6"/>
      <c r="AJ19" s="6"/>
      <c r="AK19" s="6"/>
      <c r="AL19" s="6"/>
      <c r="AM19" s="6"/>
      <c r="AN19" s="6"/>
      <c r="AO19" s="6"/>
      <c r="AP19" s="6"/>
      <c r="AQ19" s="6"/>
      <c r="AR19" s="6"/>
      <c r="AS19" s="6"/>
      <c r="AT19" s="6"/>
    </row>
    <row r="20" customFormat="false" ht="16.5" hidden="false" customHeight="false" outlineLevel="0" collapsed="false">
      <c r="A20" s="26" t="s">
        <v>830</v>
      </c>
      <c r="B20" s="134" t="s">
        <v>1975</v>
      </c>
      <c r="C20" s="36" t="s">
        <v>56</v>
      </c>
      <c r="D20" s="24" t="n">
        <v>1020000000</v>
      </c>
      <c r="E20" s="242" t="n">
        <v>876000000</v>
      </c>
      <c r="F20" s="242" t="n">
        <v>1042000000</v>
      </c>
      <c r="G20" s="23" t="n">
        <v>1350000000</v>
      </c>
      <c r="H20" s="23" t="n">
        <v>51000000</v>
      </c>
      <c r="I20" s="24" t="n">
        <v>0</v>
      </c>
      <c r="J20" s="24" t="n">
        <v>1631000000</v>
      </c>
      <c r="K20" s="24" t="n">
        <v>0</v>
      </c>
      <c r="L20" s="23" t="n">
        <v>9733000000</v>
      </c>
      <c r="M20" s="23" t="n">
        <v>2150000000</v>
      </c>
      <c r="N20" s="23" t="n">
        <v>874000000</v>
      </c>
      <c r="O20" s="23" t="n">
        <v>2709000000</v>
      </c>
      <c r="P20" s="23" t="n">
        <v>3095000000</v>
      </c>
      <c r="Q20" s="16" t="n">
        <v>2483000000</v>
      </c>
      <c r="R20" s="16" t="n">
        <v>6938000000</v>
      </c>
      <c r="S20" s="16" t="n">
        <v>13567000000</v>
      </c>
      <c r="T20" s="16" t="n">
        <v>13567000000</v>
      </c>
      <c r="U20" s="16" t="n">
        <v>13567000000</v>
      </c>
      <c r="V20" s="16" t="n">
        <v>3024000000</v>
      </c>
      <c r="W20" s="16" t="n">
        <v>3024000000</v>
      </c>
      <c r="Y20" s="6"/>
      <c r="Z20" s="6"/>
      <c r="AA20" s="6"/>
      <c r="AB20" s="6"/>
      <c r="AC20" s="6"/>
      <c r="AD20" s="6"/>
      <c r="AE20" s="6"/>
      <c r="AF20" s="6"/>
      <c r="AG20" s="6"/>
      <c r="AH20" s="6"/>
      <c r="AI20" s="6"/>
      <c r="AJ20" s="6"/>
      <c r="AK20" s="6"/>
      <c r="AL20" s="6"/>
      <c r="AM20" s="6"/>
      <c r="AN20" s="6"/>
      <c r="AO20" s="6"/>
      <c r="AP20" s="6"/>
      <c r="AQ20" s="6"/>
      <c r="AR20" s="6"/>
      <c r="AS20" s="6"/>
      <c r="AT20" s="6"/>
    </row>
    <row r="21" s="17" customFormat="true" ht="16.5" hidden="false" customHeight="false" outlineLevel="0" collapsed="false">
      <c r="A21" s="13" t="s">
        <v>68</v>
      </c>
      <c r="B21" s="13" t="s">
        <v>69</v>
      </c>
      <c r="C21" s="51" t="s">
        <v>34</v>
      </c>
      <c r="D21" s="42" t="n">
        <v>32204000000</v>
      </c>
      <c r="E21" s="244" t="n">
        <v>30215000000</v>
      </c>
      <c r="F21" s="244" t="n">
        <v>34659000000</v>
      </c>
      <c r="G21" s="41" t="n">
        <v>40491000000</v>
      </c>
      <c r="H21" s="41" t="n">
        <v>44399000000</v>
      </c>
      <c r="I21" s="42" t="n">
        <v>46410000000</v>
      </c>
      <c r="J21" s="42" t="n">
        <v>51118000000</v>
      </c>
      <c r="K21" s="330" t="n">
        <v>56885000000</v>
      </c>
      <c r="L21" s="41" t="n">
        <v>70903000000</v>
      </c>
      <c r="M21" s="41" t="n">
        <v>77483000000</v>
      </c>
      <c r="N21" s="41" t="n">
        <v>72140000000</v>
      </c>
      <c r="O21" s="41" t="n">
        <v>77515000000</v>
      </c>
      <c r="P21" s="16" t="n">
        <v>89473000000</v>
      </c>
      <c r="Q21" s="16" t="n">
        <v>97425000000</v>
      </c>
      <c r="R21" s="16" t="n">
        <v>134193000000</v>
      </c>
      <c r="S21" s="16" t="n">
        <v>153075000000</v>
      </c>
      <c r="T21" s="16" t="n">
        <v>155269000000</v>
      </c>
      <c r="U21" s="16" t="n">
        <v>131468000000</v>
      </c>
      <c r="V21" s="16" t="n">
        <v>137692000000</v>
      </c>
      <c r="W21" s="16" t="n">
        <v>144526000000</v>
      </c>
      <c r="Y21" s="6"/>
      <c r="Z21" s="6"/>
      <c r="AA21" s="6"/>
      <c r="AB21" s="6"/>
      <c r="AC21" s="6"/>
      <c r="AD21" s="6"/>
      <c r="AE21" s="6"/>
      <c r="AF21" s="6"/>
      <c r="AG21" s="6"/>
      <c r="AH21" s="6"/>
      <c r="AI21" s="6"/>
      <c r="AJ21" s="6"/>
      <c r="AK21" s="6"/>
      <c r="AL21" s="6"/>
      <c r="AM21" s="6"/>
      <c r="AN21" s="6"/>
      <c r="AO21" s="6"/>
      <c r="AP21" s="6"/>
      <c r="AQ21" s="6"/>
      <c r="AR21" s="6"/>
      <c r="AS21" s="6"/>
      <c r="AT21" s="6"/>
    </row>
    <row r="22" customFormat="false" ht="16.5" hidden="false" customHeight="false" outlineLevel="0" collapsed="false">
      <c r="A22" s="18" t="s">
        <v>70</v>
      </c>
      <c r="B22" s="107" t="s">
        <v>1403</v>
      </c>
      <c r="C22" s="20" t="s">
        <v>72</v>
      </c>
      <c r="D22" s="24" t="n">
        <v>29564000000</v>
      </c>
      <c r="E22" s="242" t="n">
        <v>27688000000</v>
      </c>
      <c r="F22" s="242" t="n">
        <v>29964000000</v>
      </c>
      <c r="G22" s="23" t="n">
        <v>33055000000</v>
      </c>
      <c r="H22" s="23" t="n">
        <v>35282000000</v>
      </c>
      <c r="I22" s="24" t="n">
        <v>34699000000</v>
      </c>
      <c r="J22" s="24" t="n">
        <v>40816000000</v>
      </c>
      <c r="K22" s="28" t="n">
        <v>40026000000</v>
      </c>
      <c r="L22" s="23" t="n">
        <v>46738000000</v>
      </c>
      <c r="M22" s="23" t="n">
        <v>45362000000</v>
      </c>
      <c r="N22" s="23" t="n">
        <v>48649000000</v>
      </c>
      <c r="O22" s="23" t="n">
        <v>53096000000</v>
      </c>
      <c r="P22" s="16" t="n">
        <v>58170000000</v>
      </c>
      <c r="Q22" s="16" t="n">
        <v>62038000000</v>
      </c>
      <c r="R22" s="16" t="n">
        <v>67021000000</v>
      </c>
      <c r="S22" s="16" t="n">
        <v>70872000000</v>
      </c>
      <c r="T22" s="16" t="n">
        <v>74953000000</v>
      </c>
      <c r="U22" s="16" t="n">
        <v>79031000000</v>
      </c>
      <c r="V22" s="16" t="n">
        <v>85000000000</v>
      </c>
      <c r="W22" s="16" t="n">
        <v>88776000000</v>
      </c>
      <c r="Y22" s="6"/>
      <c r="Z22" s="6"/>
      <c r="AA22" s="6"/>
      <c r="AB22" s="6"/>
      <c r="AC22" s="6"/>
      <c r="AD22" s="6"/>
      <c r="AE22" s="6"/>
      <c r="AF22" s="6"/>
      <c r="AG22" s="6"/>
      <c r="AH22" s="6"/>
      <c r="AI22" s="6"/>
      <c r="AJ22" s="6"/>
      <c r="AK22" s="6"/>
      <c r="AL22" s="6"/>
      <c r="AM22" s="6"/>
      <c r="AN22" s="6"/>
      <c r="AO22" s="6"/>
      <c r="AP22" s="6"/>
      <c r="AQ22" s="6"/>
      <c r="AR22" s="6"/>
      <c r="AS22" s="6"/>
      <c r="AT22" s="6"/>
    </row>
    <row r="23" customFormat="false" ht="16.5" hidden="false" customHeight="false" outlineLevel="0" collapsed="false">
      <c r="A23" s="26" t="s">
        <v>75</v>
      </c>
      <c r="B23" s="134" t="s">
        <v>1976</v>
      </c>
      <c r="C23" s="20" t="s">
        <v>77</v>
      </c>
      <c r="D23" s="24" t="n">
        <v>14609000000</v>
      </c>
      <c r="E23" s="242" t="n">
        <v>14804000000</v>
      </c>
      <c r="F23" s="242" t="n">
        <v>14721000000</v>
      </c>
      <c r="G23" s="23" t="n">
        <v>17338000000</v>
      </c>
      <c r="H23" s="23" t="n">
        <v>17933000000</v>
      </c>
      <c r="I23" s="24" t="n">
        <v>18607000000</v>
      </c>
      <c r="J23" s="24" t="n">
        <v>19926000000</v>
      </c>
      <c r="K23" s="28" t="n">
        <v>20801000000</v>
      </c>
      <c r="L23" s="23" t="n">
        <v>19857000000</v>
      </c>
      <c r="M23" s="23" t="n">
        <v>24058000000</v>
      </c>
      <c r="N23" s="23" t="n">
        <v>25464000000</v>
      </c>
      <c r="O23" s="23" t="n">
        <v>27281000000</v>
      </c>
      <c r="P23" s="16" t="n">
        <v>31845000000</v>
      </c>
      <c r="Q23" s="16" t="n">
        <v>28153000000</v>
      </c>
      <c r="R23" s="16" t="n">
        <v>29703000000</v>
      </c>
      <c r="S23" s="16" t="n">
        <v>31341000000</v>
      </c>
      <c r="T23" s="16" t="n">
        <v>32438000000</v>
      </c>
      <c r="U23" s="16" t="n">
        <v>33573000000</v>
      </c>
      <c r="V23" s="16" t="n">
        <v>37215000000</v>
      </c>
      <c r="W23" s="16" t="n">
        <v>38619000000</v>
      </c>
      <c r="Y23" s="6"/>
      <c r="Z23" s="6"/>
      <c r="AA23" s="6"/>
      <c r="AB23" s="6"/>
      <c r="AC23" s="6"/>
      <c r="AD23" s="6"/>
      <c r="AE23" s="6"/>
      <c r="AF23" s="6"/>
      <c r="AG23" s="6"/>
      <c r="AH23" s="6"/>
      <c r="AI23" s="6"/>
      <c r="AJ23" s="6"/>
      <c r="AK23" s="6"/>
      <c r="AL23" s="6"/>
      <c r="AM23" s="6"/>
      <c r="AN23" s="6"/>
      <c r="AO23" s="6"/>
      <c r="AP23" s="6"/>
      <c r="AQ23" s="6"/>
      <c r="AR23" s="6"/>
      <c r="AS23" s="6"/>
      <c r="AT23" s="6"/>
    </row>
    <row r="24" customFormat="false" ht="16.5" hidden="false" customHeight="false" outlineLevel="0" collapsed="false">
      <c r="A24" s="45" t="s">
        <v>1977</v>
      </c>
      <c r="B24" s="106" t="s">
        <v>1978</v>
      </c>
      <c r="C24" s="19" t="s">
        <v>1979</v>
      </c>
      <c r="D24" s="22"/>
      <c r="E24" s="22"/>
      <c r="F24" s="22"/>
      <c r="G24" s="23" t="n">
        <v>15819000000</v>
      </c>
      <c r="H24" s="23" t="n">
        <v>16291000000</v>
      </c>
      <c r="I24" s="24" t="n">
        <v>16862000000</v>
      </c>
      <c r="J24" s="24" t="n">
        <v>17879000000</v>
      </c>
      <c r="K24" s="365" t="n">
        <f aca="false">K23-K25</f>
        <v>18747000000</v>
      </c>
      <c r="L24" s="23" t="n">
        <v>19857000000</v>
      </c>
      <c r="M24" s="23" t="n">
        <v>21634000000</v>
      </c>
      <c r="N24" s="23" t="n">
        <v>22911000000</v>
      </c>
      <c r="O24" s="23" t="n">
        <v>24584000000</v>
      </c>
      <c r="P24" s="16" t="n">
        <v>28995000000</v>
      </c>
      <c r="Q24" s="16" t="n">
        <v>25131000000</v>
      </c>
      <c r="R24" s="16" t="n">
        <v>26483000000</v>
      </c>
      <c r="S24" s="16" t="n">
        <v>27983000000</v>
      </c>
      <c r="T24" s="16" t="n">
        <v>28962000000</v>
      </c>
      <c r="U24" s="16" t="n">
        <v>29976000000</v>
      </c>
      <c r="V24" s="16" t="n">
        <v>33228000000</v>
      </c>
      <c r="W24" s="16" t="n">
        <v>34225000000</v>
      </c>
      <c r="Y24" s="6"/>
      <c r="Z24" s="6"/>
      <c r="AA24" s="6"/>
      <c r="AB24" s="6"/>
      <c r="AC24" s="6"/>
      <c r="AD24" s="6"/>
      <c r="AE24" s="6"/>
      <c r="AF24" s="6"/>
      <c r="AG24" s="6"/>
      <c r="AH24" s="6"/>
      <c r="AI24" s="6"/>
      <c r="AJ24" s="6"/>
      <c r="AK24" s="6"/>
      <c r="AL24" s="6"/>
      <c r="AM24" s="6"/>
      <c r="AN24" s="6"/>
      <c r="AO24" s="6"/>
      <c r="AP24" s="6"/>
      <c r="AQ24" s="6"/>
      <c r="AR24" s="6"/>
      <c r="AS24" s="6"/>
      <c r="AT24" s="6"/>
    </row>
    <row r="25" customFormat="false" ht="16.5" hidden="false" customHeight="false" outlineLevel="0" collapsed="false">
      <c r="A25" s="45" t="s">
        <v>1980</v>
      </c>
      <c r="B25" s="106" t="s">
        <v>1981</v>
      </c>
      <c r="C25" s="19" t="s">
        <v>1979</v>
      </c>
      <c r="D25" s="22"/>
      <c r="E25" s="22"/>
      <c r="F25" s="22"/>
      <c r="G25" s="23" t="n">
        <v>1519000000</v>
      </c>
      <c r="H25" s="23" t="n">
        <v>1642000000</v>
      </c>
      <c r="I25" s="24" t="n">
        <v>1745000000</v>
      </c>
      <c r="J25" s="24" t="n">
        <v>2047000000</v>
      </c>
      <c r="K25" s="22" t="n">
        <v>2054000000</v>
      </c>
      <c r="L25" s="23"/>
      <c r="M25" s="23" t="n">
        <v>2424000000</v>
      </c>
      <c r="N25" s="23" t="n">
        <v>2553000000</v>
      </c>
      <c r="O25" s="23" t="n">
        <v>2697000000</v>
      </c>
      <c r="P25" s="16" t="n">
        <v>2851000000</v>
      </c>
      <c r="Q25" s="16" t="n">
        <v>3022000000</v>
      </c>
      <c r="R25" s="16" t="n">
        <v>3220000000</v>
      </c>
      <c r="S25" s="16" t="n">
        <v>3358000000</v>
      </c>
      <c r="T25" s="16" t="n">
        <v>3476000000</v>
      </c>
      <c r="U25" s="16" t="n">
        <v>3597000000</v>
      </c>
      <c r="V25" s="16" t="n">
        <v>3987000000</v>
      </c>
      <c r="W25" s="16" t="n">
        <v>4395000000</v>
      </c>
      <c r="Y25" s="6"/>
      <c r="Z25" s="6"/>
      <c r="AA25" s="6"/>
      <c r="AB25" s="6"/>
      <c r="AC25" s="6"/>
      <c r="AD25" s="6"/>
      <c r="AE25" s="6"/>
      <c r="AF25" s="6"/>
      <c r="AG25" s="6"/>
      <c r="AH25" s="6"/>
      <c r="AI25" s="6"/>
      <c r="AJ25" s="6"/>
      <c r="AK25" s="6"/>
      <c r="AL25" s="6"/>
      <c r="AM25" s="6"/>
      <c r="AN25" s="6"/>
      <c r="AO25" s="6"/>
      <c r="AP25" s="6"/>
      <c r="AQ25" s="6"/>
      <c r="AR25" s="6"/>
      <c r="AS25" s="6"/>
      <c r="AT25" s="6"/>
    </row>
    <row r="26" customFormat="false" ht="16.5" hidden="false" customHeight="false" outlineLevel="0" collapsed="false">
      <c r="A26" s="27" t="s">
        <v>79</v>
      </c>
      <c r="B26" s="134" t="s">
        <v>543</v>
      </c>
      <c r="C26" s="20" t="s">
        <v>77</v>
      </c>
      <c r="D26" s="24" t="n">
        <v>5991000000</v>
      </c>
      <c r="E26" s="242" t="n">
        <v>4709000000</v>
      </c>
      <c r="F26" s="242" t="n">
        <v>6544000000</v>
      </c>
      <c r="G26" s="23" t="n">
        <v>7992000000</v>
      </c>
      <c r="H26" s="23" t="n">
        <v>9354000000</v>
      </c>
      <c r="I26" s="24" t="n">
        <v>7653000000</v>
      </c>
      <c r="J26" s="24" t="n">
        <v>12359000000</v>
      </c>
      <c r="K26" s="22" t="n">
        <v>10542000000</v>
      </c>
      <c r="L26" s="23" t="n">
        <v>16467000000</v>
      </c>
      <c r="M26" s="23" t="n">
        <v>13122000000</v>
      </c>
      <c r="N26" s="23" t="n">
        <v>14359000000</v>
      </c>
      <c r="O26" s="23" t="n">
        <v>16007000000</v>
      </c>
      <c r="P26" s="16" t="n">
        <v>17725000000</v>
      </c>
      <c r="Q26" s="16" t="n">
        <v>19171000000</v>
      </c>
      <c r="R26" s="16" t="n">
        <v>19678000000</v>
      </c>
      <c r="S26" s="16" t="n">
        <v>20499000000</v>
      </c>
      <c r="T26" s="16" t="n">
        <v>21592000000</v>
      </c>
      <c r="U26" s="16" t="n">
        <v>22745000000</v>
      </c>
      <c r="V26" s="16" t="n">
        <v>23961000000</v>
      </c>
      <c r="W26" s="16" t="n">
        <v>25225000000</v>
      </c>
      <c r="Y26" s="6"/>
      <c r="Z26" s="6"/>
      <c r="AA26" s="6"/>
      <c r="AB26" s="6"/>
      <c r="AC26" s="6"/>
      <c r="AD26" s="6"/>
      <c r="AE26" s="6"/>
      <c r="AF26" s="6"/>
      <c r="AG26" s="6"/>
      <c r="AH26" s="6"/>
      <c r="AI26" s="6"/>
      <c r="AJ26" s="6"/>
      <c r="AK26" s="6"/>
      <c r="AL26" s="6"/>
      <c r="AM26" s="6"/>
      <c r="AN26" s="6"/>
      <c r="AO26" s="6"/>
      <c r="AP26" s="6"/>
      <c r="AQ26" s="6"/>
      <c r="AR26" s="6"/>
      <c r="AS26" s="6"/>
      <c r="AT26" s="6"/>
    </row>
    <row r="27" customFormat="false" ht="15" hidden="false" customHeight="false" outlineLevel="0" collapsed="false">
      <c r="A27" s="45"/>
      <c r="B27" s="156" t="s">
        <v>1982</v>
      </c>
      <c r="C27" s="19"/>
      <c r="D27" s="22"/>
      <c r="E27" s="22"/>
      <c r="F27" s="22"/>
      <c r="G27" s="23"/>
      <c r="H27" s="23"/>
      <c r="I27" s="22"/>
      <c r="J27" s="22"/>
      <c r="K27" s="28"/>
      <c r="L27" s="23" t="n">
        <v>0</v>
      </c>
      <c r="M27" s="23" t="n">
        <v>0</v>
      </c>
      <c r="N27" s="23" t="n">
        <v>500000000</v>
      </c>
      <c r="O27" s="23" t="n">
        <v>1300000000</v>
      </c>
      <c r="P27" s="23"/>
      <c r="Q27" s="46"/>
      <c r="R27" s="46"/>
      <c r="S27" s="46"/>
      <c r="T27" s="46"/>
      <c r="U27" s="46"/>
      <c r="V27" s="46"/>
      <c r="W27" s="46"/>
      <c r="Y27" s="6"/>
      <c r="Z27" s="6"/>
      <c r="AA27" s="6"/>
      <c r="AB27" s="6"/>
      <c r="AC27" s="6"/>
      <c r="AD27" s="6"/>
      <c r="AE27" s="6"/>
      <c r="AF27" s="6"/>
      <c r="AG27" s="6"/>
      <c r="AH27" s="6"/>
      <c r="AI27" s="6"/>
      <c r="AJ27" s="6"/>
      <c r="AK27" s="6"/>
      <c r="AL27" s="6"/>
      <c r="AM27" s="6"/>
      <c r="AN27" s="6"/>
      <c r="AO27" s="6"/>
      <c r="AP27" s="6"/>
      <c r="AQ27" s="6"/>
      <c r="AR27" s="6"/>
      <c r="AS27" s="6"/>
      <c r="AT27" s="6"/>
    </row>
    <row r="28" customFormat="false" ht="16.5" hidden="false" customHeight="false" outlineLevel="0" collapsed="false">
      <c r="A28" s="45" t="s">
        <v>1983</v>
      </c>
      <c r="B28" s="106" t="s">
        <v>1984</v>
      </c>
      <c r="C28" s="19" t="s">
        <v>356</v>
      </c>
      <c r="D28" s="22"/>
      <c r="E28" s="22"/>
      <c r="F28" s="22"/>
      <c r="G28" s="23" t="n">
        <v>5783000000</v>
      </c>
      <c r="H28" s="23" t="n">
        <v>6516000000</v>
      </c>
      <c r="I28" s="24" t="n">
        <v>5439000000</v>
      </c>
      <c r="J28" s="24" t="n">
        <v>9264000000</v>
      </c>
      <c r="K28" s="28" t="n">
        <v>7400000000</v>
      </c>
      <c r="L28" s="23" t="n">
        <v>12044000000</v>
      </c>
      <c r="M28" s="23" t="n">
        <v>10700000000</v>
      </c>
      <c r="N28" s="23" t="n">
        <v>11349000000</v>
      </c>
      <c r="O28" s="23" t="n">
        <v>13347000000</v>
      </c>
      <c r="P28" s="23" t="n">
        <v>14423000000</v>
      </c>
      <c r="Q28" s="16" t="n">
        <v>15574000000</v>
      </c>
      <c r="R28" s="16" t="n">
        <v>16178000000</v>
      </c>
      <c r="S28" s="16" t="n">
        <v>16999000000</v>
      </c>
      <c r="T28" s="16" t="n">
        <v>17970000000</v>
      </c>
      <c r="U28" s="16" t="n">
        <v>18996000000</v>
      </c>
      <c r="V28" s="16" t="n">
        <v>20081000000</v>
      </c>
      <c r="W28" s="16" t="n">
        <v>21228000000</v>
      </c>
      <c r="Y28" s="6"/>
      <c r="Z28" s="6"/>
      <c r="AA28" s="6"/>
      <c r="AB28" s="6"/>
      <c r="AC28" s="6"/>
      <c r="AD28" s="6"/>
      <c r="AE28" s="6"/>
      <c r="AF28" s="6"/>
      <c r="AG28" s="6"/>
      <c r="AH28" s="6"/>
      <c r="AI28" s="6"/>
      <c r="AJ28" s="6"/>
      <c r="AK28" s="6"/>
      <c r="AL28" s="6"/>
      <c r="AM28" s="6"/>
      <c r="AN28" s="6"/>
      <c r="AO28" s="6"/>
      <c r="AP28" s="6"/>
      <c r="AQ28" s="6"/>
      <c r="AR28" s="6"/>
      <c r="AS28" s="6"/>
      <c r="AT28" s="6"/>
    </row>
    <row r="29" customFormat="false" ht="15" hidden="false" customHeight="false" outlineLevel="0" collapsed="false">
      <c r="A29" s="45"/>
      <c r="B29" s="156" t="s">
        <v>1985</v>
      </c>
      <c r="C29" s="19"/>
      <c r="D29" s="22"/>
      <c r="E29" s="22"/>
      <c r="F29" s="22"/>
      <c r="G29" s="22"/>
      <c r="H29" s="22"/>
      <c r="I29" s="22"/>
      <c r="J29" s="22"/>
      <c r="K29" s="28"/>
      <c r="L29" s="28"/>
      <c r="M29" s="23" t="n">
        <v>0</v>
      </c>
      <c r="N29" s="23" t="n">
        <v>0</v>
      </c>
      <c r="O29" s="23" t="n">
        <v>0</v>
      </c>
      <c r="P29" s="23" t="n">
        <v>0</v>
      </c>
      <c r="Q29" s="46"/>
      <c r="R29" s="46"/>
      <c r="S29" s="46"/>
      <c r="T29" s="46"/>
      <c r="U29" s="46"/>
      <c r="V29" s="46"/>
      <c r="W29" s="46"/>
      <c r="Y29" s="6"/>
      <c r="Z29" s="6"/>
      <c r="AA29" s="6"/>
      <c r="AB29" s="6"/>
      <c r="AC29" s="6"/>
      <c r="AD29" s="6"/>
      <c r="AE29" s="6"/>
      <c r="AF29" s="6"/>
      <c r="AG29" s="6"/>
      <c r="AH29" s="6"/>
      <c r="AI29" s="6"/>
      <c r="AJ29" s="6"/>
      <c r="AK29" s="6"/>
      <c r="AL29" s="6"/>
      <c r="AM29" s="6"/>
      <c r="AN29" s="6"/>
      <c r="AO29" s="6"/>
      <c r="AP29" s="6"/>
      <c r="AQ29" s="6"/>
      <c r="AR29" s="6"/>
      <c r="AS29" s="6"/>
      <c r="AT29" s="6"/>
    </row>
    <row r="30" customFormat="false" ht="16.5" hidden="false" customHeight="false" outlineLevel="0" collapsed="false">
      <c r="A30" s="45" t="s">
        <v>1986</v>
      </c>
      <c r="B30" s="106" t="s">
        <v>1987</v>
      </c>
      <c r="C30" s="19" t="s">
        <v>356</v>
      </c>
      <c r="D30" s="22"/>
      <c r="E30" s="22"/>
      <c r="F30" s="22"/>
      <c r="G30" s="23" t="n">
        <v>2209000000</v>
      </c>
      <c r="H30" s="23" t="n">
        <v>2838000000</v>
      </c>
      <c r="I30" s="24" t="n">
        <v>2214000000</v>
      </c>
      <c r="J30" s="24" t="n">
        <v>3095000000</v>
      </c>
      <c r="K30" s="28" t="n">
        <v>3142000000</v>
      </c>
      <c r="L30" s="23" t="n">
        <v>4424000000</v>
      </c>
      <c r="M30" s="23" t="n">
        <v>2422000000</v>
      </c>
      <c r="N30" s="23" t="n">
        <v>3010000000</v>
      </c>
      <c r="O30" s="23" t="n">
        <v>2660000000</v>
      </c>
      <c r="P30" s="23" t="n">
        <v>3302000000</v>
      </c>
      <c r="Q30" s="16" t="n">
        <v>3597000000</v>
      </c>
      <c r="R30" s="16" t="n">
        <v>3500000000</v>
      </c>
      <c r="S30" s="16" t="n">
        <v>3500000000</v>
      </c>
      <c r="T30" s="16" t="n">
        <v>3623000000</v>
      </c>
      <c r="U30" s="16" t="n">
        <v>3749000000</v>
      </c>
      <c r="V30" s="16" t="n">
        <v>3881000000</v>
      </c>
      <c r="W30" s="16" t="n">
        <v>3997000000</v>
      </c>
      <c r="Y30" s="6"/>
      <c r="Z30" s="6"/>
      <c r="AA30" s="6"/>
      <c r="AB30" s="6"/>
      <c r="AC30" s="6"/>
      <c r="AD30" s="6"/>
      <c r="AE30" s="6"/>
      <c r="AF30" s="6"/>
      <c r="AG30" s="6"/>
      <c r="AH30" s="6"/>
      <c r="AI30" s="6"/>
      <c r="AJ30" s="6"/>
      <c r="AK30" s="6"/>
      <c r="AL30" s="6"/>
      <c r="AM30" s="6"/>
      <c r="AN30" s="6"/>
      <c r="AO30" s="6"/>
      <c r="AP30" s="6"/>
      <c r="AQ30" s="6"/>
      <c r="AR30" s="6"/>
      <c r="AS30" s="6"/>
      <c r="AT30" s="6"/>
    </row>
    <row r="31" customFormat="false" ht="16.5" hidden="false" customHeight="false" outlineLevel="0" collapsed="false">
      <c r="A31" s="134" t="s">
        <v>1988</v>
      </c>
      <c r="B31" s="134" t="s">
        <v>1988</v>
      </c>
      <c r="C31" s="20" t="s">
        <v>77</v>
      </c>
      <c r="D31" s="24" t="n">
        <v>715000000</v>
      </c>
      <c r="E31" s="242" t="n">
        <v>515000000</v>
      </c>
      <c r="F31" s="242" t="n">
        <v>606000000</v>
      </c>
      <c r="G31" s="23" t="n">
        <v>480000000</v>
      </c>
      <c r="H31" s="23" t="n">
        <v>695000000</v>
      </c>
      <c r="I31" s="24" t="n">
        <v>640000000</v>
      </c>
      <c r="J31" s="24" t="n">
        <v>660000000</v>
      </c>
      <c r="K31" s="28" t="n">
        <v>1043000000</v>
      </c>
      <c r="L31" s="23" t="n">
        <v>660000000</v>
      </c>
      <c r="M31" s="23" t="n">
        <v>650000000</v>
      </c>
      <c r="N31" s="23" t="n">
        <v>1152000000</v>
      </c>
      <c r="O31" s="23" t="n">
        <v>1081000000</v>
      </c>
      <c r="P31" s="16" t="n">
        <v>1330000000</v>
      </c>
      <c r="Q31" s="16" t="n">
        <v>1200000000</v>
      </c>
      <c r="R31" s="16" t="n">
        <v>1352000000</v>
      </c>
      <c r="S31" s="16" t="n">
        <v>1491000000</v>
      </c>
      <c r="T31" s="16" t="n">
        <v>1543000000</v>
      </c>
      <c r="U31" s="16" t="n">
        <v>1597000000</v>
      </c>
      <c r="V31" s="16" t="n">
        <v>1653000000</v>
      </c>
      <c r="W31" s="16" t="n">
        <v>1703000000</v>
      </c>
      <c r="Y31" s="6"/>
      <c r="Z31" s="6"/>
      <c r="AA31" s="6"/>
      <c r="AB31" s="6"/>
      <c r="AC31" s="6"/>
      <c r="AD31" s="6"/>
      <c r="AE31" s="6"/>
      <c r="AF31" s="6"/>
      <c r="AG31" s="6"/>
      <c r="AH31" s="6"/>
      <c r="AI31" s="6"/>
      <c r="AJ31" s="6"/>
      <c r="AK31" s="6"/>
      <c r="AL31" s="6"/>
      <c r="AM31" s="6"/>
      <c r="AN31" s="6"/>
      <c r="AO31" s="6"/>
      <c r="AP31" s="6"/>
      <c r="AQ31" s="6"/>
      <c r="AR31" s="6"/>
      <c r="AS31" s="6"/>
      <c r="AT31" s="6"/>
    </row>
    <row r="32" customFormat="false" ht="16.5" hidden="false" customHeight="false" outlineLevel="0" collapsed="false">
      <c r="A32" s="26" t="s">
        <v>838</v>
      </c>
      <c r="B32" s="134" t="s">
        <v>1989</v>
      </c>
      <c r="C32" s="20" t="s">
        <v>77</v>
      </c>
      <c r="D32" s="24" t="n">
        <v>3762000000</v>
      </c>
      <c r="E32" s="242" t="n">
        <v>3533000000</v>
      </c>
      <c r="F32" s="242" t="n">
        <v>3717000000</v>
      </c>
      <c r="G32" s="23" t="n">
        <v>3385000000</v>
      </c>
      <c r="H32" s="23" t="n">
        <v>3358000000</v>
      </c>
      <c r="I32" s="24" t="n">
        <v>3294000000</v>
      </c>
      <c r="J32" s="24" t="n">
        <v>4470000000</v>
      </c>
      <c r="K32" s="28" t="n">
        <v>4754000000</v>
      </c>
      <c r="L32" s="23" t="n">
        <v>5503000000</v>
      </c>
      <c r="M32" s="23" t="n">
        <v>803000000</v>
      </c>
      <c r="N32" s="23" t="n">
        <v>745000000</v>
      </c>
      <c r="O32" s="23" t="n">
        <v>946000000</v>
      </c>
      <c r="P32" s="16" t="n">
        <v>4391000000</v>
      </c>
      <c r="Q32" s="16" t="n">
        <v>10628000000</v>
      </c>
      <c r="R32" s="16" t="n">
        <v>11712000000</v>
      </c>
      <c r="S32" s="16" t="n">
        <v>11817000000</v>
      </c>
      <c r="T32" s="16" t="n">
        <v>12231000000</v>
      </c>
      <c r="U32" s="16" t="n">
        <v>12659000000</v>
      </c>
      <c r="V32" s="16" t="n">
        <v>13102000000</v>
      </c>
      <c r="W32" s="16" t="n">
        <v>13495000000</v>
      </c>
      <c r="Y32" s="6"/>
      <c r="Z32" s="6"/>
      <c r="AA32" s="6"/>
      <c r="AB32" s="6"/>
      <c r="AC32" s="6"/>
      <c r="AD32" s="6"/>
      <c r="AE32" s="6"/>
      <c r="AF32" s="6"/>
      <c r="AG32" s="6"/>
      <c r="AH32" s="6"/>
      <c r="AI32" s="6"/>
      <c r="AJ32" s="6"/>
      <c r="AK32" s="6"/>
      <c r="AL32" s="6"/>
      <c r="AM32" s="6"/>
      <c r="AN32" s="6"/>
      <c r="AO32" s="6"/>
      <c r="AP32" s="6"/>
      <c r="AQ32" s="6"/>
      <c r="AR32" s="6"/>
      <c r="AS32" s="6"/>
      <c r="AT32" s="6"/>
    </row>
    <row r="33" customFormat="false" ht="16.5" hidden="false" customHeight="false" outlineLevel="0" collapsed="false">
      <c r="A33" s="26" t="s">
        <v>86</v>
      </c>
      <c r="B33" s="134" t="s">
        <v>87</v>
      </c>
      <c r="C33" s="20" t="s">
        <v>77</v>
      </c>
      <c r="D33" s="24" t="n">
        <v>463000000</v>
      </c>
      <c r="E33" s="242" t="n">
        <v>301000000</v>
      </c>
      <c r="F33" s="242" t="n">
        <v>239000000</v>
      </c>
      <c r="G33" s="23" t="n">
        <v>389000000</v>
      </c>
      <c r="H33" s="23" t="n">
        <v>403000000</v>
      </c>
      <c r="I33" s="24" t="n">
        <v>543000000</v>
      </c>
      <c r="J33" s="24" t="n">
        <v>612000000</v>
      </c>
      <c r="K33" s="23" t="n">
        <v>614000000</v>
      </c>
      <c r="L33" s="23" t="n">
        <v>558000000</v>
      </c>
      <c r="M33" s="23" t="n">
        <v>803000000</v>
      </c>
      <c r="N33" s="23" t="n">
        <v>745000000</v>
      </c>
      <c r="O33" s="23" t="n">
        <v>946000000</v>
      </c>
      <c r="P33" s="23" t="n">
        <v>1027000000</v>
      </c>
      <c r="Q33" s="16" t="n">
        <v>847000000</v>
      </c>
      <c r="R33" s="16" t="n">
        <v>2235000000</v>
      </c>
      <c r="S33" s="16" t="n">
        <v>3384000000</v>
      </c>
      <c r="T33" s="16" t="n">
        <v>4809000000</v>
      </c>
      <c r="U33" s="16" t="n">
        <v>6116000000</v>
      </c>
      <c r="V33" s="16" t="n">
        <v>6727000000</v>
      </c>
      <c r="W33" s="16" t="n">
        <v>7394000000</v>
      </c>
      <c r="Y33" s="6"/>
      <c r="Z33" s="6"/>
      <c r="AA33" s="6"/>
      <c r="AB33" s="6"/>
      <c r="AC33" s="6"/>
      <c r="AD33" s="6"/>
      <c r="AE33" s="6"/>
      <c r="AF33" s="6"/>
      <c r="AG33" s="6"/>
      <c r="AH33" s="6"/>
      <c r="AI33" s="6"/>
      <c r="AJ33" s="6"/>
      <c r="AK33" s="6"/>
      <c r="AL33" s="6"/>
      <c r="AM33" s="6"/>
      <c r="AN33" s="6"/>
      <c r="AO33" s="6"/>
      <c r="AP33" s="6"/>
      <c r="AQ33" s="6"/>
      <c r="AR33" s="6"/>
      <c r="AS33" s="6"/>
      <c r="AT33" s="6"/>
    </row>
    <row r="34" customFormat="false" ht="15" hidden="false" customHeight="false" outlineLevel="0" collapsed="false">
      <c r="A34" s="27" t="s">
        <v>1990</v>
      </c>
      <c r="B34" s="134" t="s">
        <v>1991</v>
      </c>
      <c r="C34" s="20" t="s">
        <v>77</v>
      </c>
      <c r="D34" s="24" t="n">
        <v>4024000000</v>
      </c>
      <c r="E34" s="242" t="n">
        <v>3826000000</v>
      </c>
      <c r="F34" s="242" t="n">
        <v>3774000000</v>
      </c>
      <c r="G34" s="23" t="n">
        <v>3471000000</v>
      </c>
      <c r="H34" s="23" t="n">
        <v>3539000000</v>
      </c>
      <c r="I34" s="24" t="n">
        <v>3961000000</v>
      </c>
      <c r="J34" s="24" t="n">
        <v>2789000000</v>
      </c>
      <c r="K34" s="28" t="n">
        <v>2272000000</v>
      </c>
      <c r="L34" s="23" t="n">
        <v>1374000000</v>
      </c>
      <c r="M34" s="23" t="n">
        <v>1201000000</v>
      </c>
      <c r="N34" s="23" t="n">
        <v>874000000</v>
      </c>
      <c r="O34" s="23" t="n">
        <v>932000000</v>
      </c>
      <c r="P34" s="23" t="n">
        <v>1695000000</v>
      </c>
      <c r="Q34" s="46"/>
      <c r="R34" s="46"/>
      <c r="S34" s="46"/>
      <c r="T34" s="46"/>
      <c r="U34" s="46"/>
      <c r="V34" s="46"/>
      <c r="W34" s="46"/>
      <c r="Y34" s="6"/>
      <c r="Z34" s="6"/>
      <c r="AA34" s="6"/>
      <c r="AB34" s="6"/>
      <c r="AC34" s="6"/>
      <c r="AD34" s="6"/>
      <c r="AE34" s="6"/>
      <c r="AF34" s="6"/>
      <c r="AG34" s="6"/>
      <c r="AH34" s="6"/>
      <c r="AI34" s="6"/>
      <c r="AJ34" s="6"/>
      <c r="AK34" s="6"/>
      <c r="AL34" s="6"/>
      <c r="AM34" s="6"/>
      <c r="AN34" s="6"/>
      <c r="AO34" s="6"/>
      <c r="AP34" s="6"/>
      <c r="AQ34" s="6"/>
      <c r="AR34" s="6"/>
      <c r="AS34" s="6"/>
      <c r="AT34" s="6"/>
    </row>
    <row r="35" customFormat="false" ht="15" hidden="false" customHeight="false" outlineLevel="0" collapsed="false">
      <c r="A35" s="27" t="s">
        <v>363</v>
      </c>
      <c r="B35" s="141" t="s">
        <v>1992</v>
      </c>
      <c r="C35" s="20" t="s">
        <v>77</v>
      </c>
      <c r="D35" s="24"/>
      <c r="E35" s="242"/>
      <c r="F35" s="242" t="n">
        <f aca="false">F22-F23-F26-F31-F32-F33-F34</f>
        <v>363000000</v>
      </c>
      <c r="G35" s="23"/>
      <c r="H35" s="23"/>
      <c r="I35" s="24"/>
      <c r="J35" s="24"/>
      <c r="K35" s="28"/>
      <c r="L35" s="242" t="n">
        <f aca="false">L22-L23-L26-L31-L32-L33-L34</f>
        <v>2319000000</v>
      </c>
      <c r="M35" s="242" t="n">
        <f aca="false">M22-M23-M26-M31-M32-M33-M34</f>
        <v>4725000000</v>
      </c>
      <c r="N35" s="242" t="n">
        <f aca="false">N22-N23-N26-N31-N32-N33-N34</f>
        <v>5310000000</v>
      </c>
      <c r="O35" s="242" t="n">
        <f aca="false">O22-O23-O26-O31-O32-O33-O34</f>
        <v>5903000000</v>
      </c>
      <c r="P35" s="242" t="n">
        <f aca="false">P22-P23-P26-P31-P32-P33-P34</f>
        <v>157000000</v>
      </c>
      <c r="Q35" s="242" t="n">
        <f aca="false">Q22-Q23-Q26-Q31-Q32-Q33-Q34</f>
        <v>2039000000</v>
      </c>
      <c r="R35" s="242" t="n">
        <f aca="false">R22-R23-R26-R31-R32-R33-R34</f>
        <v>2341000000</v>
      </c>
      <c r="S35" s="242" t="n">
        <f aca="false">S22-S23-S26-S31-S32-S33-S34</f>
        <v>2340000000</v>
      </c>
      <c r="T35" s="242" t="n">
        <f aca="false">T22-T23-T26-T31-T32-T33-T34</f>
        <v>2340000000</v>
      </c>
      <c r="U35" s="242" t="n">
        <f aca="false">U22-U23-U26-U31-U32-U33-U34</f>
        <v>2341000000</v>
      </c>
      <c r="V35" s="242" t="n">
        <f aca="false">V22-V23-V26-V31-V32-V33-V34</f>
        <v>2342000000</v>
      </c>
      <c r="W35" s="242" t="n">
        <f aca="false">W22-W23-W26-W31-W32-W33-W34</f>
        <v>2340000000</v>
      </c>
      <c r="Y35" s="6"/>
      <c r="Z35" s="6"/>
      <c r="AA35" s="6"/>
      <c r="AB35" s="6"/>
      <c r="AC35" s="6"/>
      <c r="AD35" s="6"/>
      <c r="AE35" s="6"/>
      <c r="AF35" s="6"/>
      <c r="AG35" s="6"/>
      <c r="AH35" s="6"/>
      <c r="AI35" s="6"/>
      <c r="AJ35" s="6"/>
      <c r="AK35" s="6"/>
      <c r="AL35" s="6"/>
      <c r="AM35" s="6"/>
      <c r="AN35" s="6"/>
      <c r="AO35" s="6"/>
      <c r="AP35" s="6"/>
      <c r="AQ35" s="6"/>
      <c r="AR35" s="6"/>
      <c r="AS35" s="6"/>
      <c r="AT35" s="6"/>
    </row>
    <row r="36" customFormat="false" ht="16.5" hidden="false" customHeight="false" outlineLevel="0" collapsed="false">
      <c r="A36" s="19" t="s">
        <v>1136</v>
      </c>
      <c r="B36" s="107" t="s">
        <v>1993</v>
      </c>
      <c r="C36" s="20" t="s">
        <v>72</v>
      </c>
      <c r="D36" s="24" t="n">
        <v>2640000000</v>
      </c>
      <c r="E36" s="242" t="n">
        <v>2527000000</v>
      </c>
      <c r="F36" s="242" t="n">
        <v>4695000000</v>
      </c>
      <c r="G36" s="23" t="n">
        <v>7436000000</v>
      </c>
      <c r="H36" s="23" t="n">
        <v>9117000000</v>
      </c>
      <c r="I36" s="24" t="n">
        <v>11711000000</v>
      </c>
      <c r="J36" s="24" t="n">
        <v>10302000000</v>
      </c>
      <c r="K36" s="28" t="n">
        <v>16859000000</v>
      </c>
      <c r="L36" s="23" t="n">
        <v>24164000000</v>
      </c>
      <c r="M36" s="23" t="n">
        <v>32121000000</v>
      </c>
      <c r="N36" s="23" t="n">
        <v>23491000000</v>
      </c>
      <c r="O36" s="23" t="n">
        <v>24419000000</v>
      </c>
      <c r="P36" s="16" t="n">
        <v>31303000000</v>
      </c>
      <c r="Q36" s="16" t="n">
        <v>35387000000</v>
      </c>
      <c r="R36" s="16" t="n">
        <v>67172000000</v>
      </c>
      <c r="S36" s="16" t="n">
        <v>82203000000</v>
      </c>
      <c r="T36" s="16" t="n">
        <v>80316000000</v>
      </c>
      <c r="U36" s="16" t="n">
        <v>52437000000</v>
      </c>
      <c r="V36" s="16" t="n">
        <v>52693000000</v>
      </c>
      <c r="W36" s="16" t="n">
        <v>55750000000</v>
      </c>
      <c r="Y36" s="6"/>
      <c r="Z36" s="6"/>
      <c r="AA36" s="6"/>
      <c r="AB36" s="6"/>
      <c r="AC36" s="6"/>
      <c r="AD36" s="6"/>
      <c r="AE36" s="6"/>
      <c r="AF36" s="6"/>
      <c r="AG36" s="6"/>
      <c r="AH36" s="6"/>
      <c r="AI36" s="6"/>
      <c r="AJ36" s="6"/>
      <c r="AK36" s="6"/>
      <c r="AL36" s="6"/>
      <c r="AM36" s="6"/>
      <c r="AN36" s="6"/>
      <c r="AO36" s="6"/>
      <c r="AP36" s="6"/>
      <c r="AQ36" s="6"/>
      <c r="AR36" s="6"/>
      <c r="AS36" s="6"/>
      <c r="AT36" s="6"/>
    </row>
    <row r="37" customFormat="false" ht="16.5" hidden="false" customHeight="false" outlineLevel="0" collapsed="false">
      <c r="A37" s="27" t="s">
        <v>229</v>
      </c>
      <c r="B37" s="134" t="s">
        <v>1414</v>
      </c>
      <c r="C37" s="20" t="s">
        <v>91</v>
      </c>
      <c r="D37" s="24" t="n">
        <v>531000000</v>
      </c>
      <c r="E37" s="242" t="n">
        <v>709000000</v>
      </c>
      <c r="F37" s="242" t="n">
        <v>1371000000</v>
      </c>
      <c r="G37" s="23" t="n">
        <v>2224000000</v>
      </c>
      <c r="H37" s="23" t="n">
        <v>2501000000</v>
      </c>
      <c r="I37" s="24" t="n">
        <v>3504000000</v>
      </c>
      <c r="J37" s="24" t="n">
        <v>4528000000</v>
      </c>
      <c r="K37" s="28" t="n">
        <v>5360000000</v>
      </c>
      <c r="L37" s="23" t="n">
        <v>5709000000</v>
      </c>
      <c r="M37" s="23" t="n">
        <v>10181000000</v>
      </c>
      <c r="N37" s="23" t="n">
        <v>10068000000</v>
      </c>
      <c r="O37" s="23" t="n">
        <v>7865000000</v>
      </c>
      <c r="P37" s="16" t="n">
        <v>9073000000</v>
      </c>
      <c r="Q37" s="16" t="n">
        <v>20700000000</v>
      </c>
      <c r="R37" s="16" t="n">
        <v>23288000000</v>
      </c>
      <c r="S37" s="16" t="n">
        <v>22610000000</v>
      </c>
      <c r="T37" s="16" t="n">
        <v>17758000000</v>
      </c>
      <c r="U37" s="16" t="n">
        <v>13965000000</v>
      </c>
      <c r="V37" s="16" t="n">
        <v>21520000000</v>
      </c>
      <c r="W37" s="16" t="n">
        <v>29907000000</v>
      </c>
      <c r="Y37" s="6"/>
      <c r="Z37" s="6"/>
      <c r="AA37" s="6"/>
      <c r="AB37" s="6"/>
      <c r="AC37" s="6"/>
      <c r="AD37" s="6"/>
      <c r="AE37" s="6"/>
      <c r="AF37" s="6"/>
      <c r="AG37" s="6"/>
      <c r="AH37" s="6"/>
      <c r="AI37" s="6"/>
      <c r="AJ37" s="6"/>
      <c r="AK37" s="6"/>
      <c r="AL37" s="6"/>
      <c r="AM37" s="6"/>
      <c r="AN37" s="6"/>
      <c r="AO37" s="6"/>
      <c r="AP37" s="6"/>
      <c r="AQ37" s="6"/>
      <c r="AR37" s="6"/>
      <c r="AS37" s="6"/>
      <c r="AT37" s="6"/>
    </row>
    <row r="38" customFormat="false" ht="15" hidden="false" customHeight="false" outlineLevel="0" collapsed="false">
      <c r="B38" s="156" t="s">
        <v>1985</v>
      </c>
      <c r="C38" s="19"/>
      <c r="D38" s="22"/>
      <c r="E38" s="22"/>
      <c r="F38" s="22"/>
      <c r="G38" s="22" t="n">
        <v>0</v>
      </c>
      <c r="H38" s="22" t="n">
        <v>0</v>
      </c>
      <c r="I38" s="22" t="n">
        <v>0</v>
      </c>
      <c r="J38" s="22" t="n">
        <v>0</v>
      </c>
      <c r="K38" s="28"/>
      <c r="L38" s="28" t="n">
        <v>0</v>
      </c>
      <c r="M38" s="23" t="n">
        <v>0</v>
      </c>
      <c r="N38" s="23" t="n">
        <v>0</v>
      </c>
      <c r="O38" s="23" t="n">
        <v>0</v>
      </c>
      <c r="P38" s="23" t="n">
        <v>0</v>
      </c>
      <c r="Q38" s="46"/>
      <c r="R38" s="46"/>
      <c r="S38" s="46"/>
      <c r="T38" s="46"/>
      <c r="U38" s="46"/>
      <c r="V38" s="46"/>
      <c r="W38" s="46"/>
      <c r="Y38" s="6"/>
      <c r="Z38" s="6"/>
      <c r="AA38" s="6"/>
      <c r="AB38" s="6"/>
      <c r="AC38" s="6"/>
      <c r="AD38" s="6"/>
      <c r="AE38" s="6"/>
      <c r="AF38" s="6"/>
      <c r="AG38" s="6"/>
      <c r="AH38" s="6"/>
      <c r="AI38" s="6"/>
      <c r="AJ38" s="6"/>
      <c r="AK38" s="6"/>
      <c r="AL38" s="6"/>
      <c r="AM38" s="6"/>
      <c r="AN38" s="6"/>
      <c r="AO38" s="6"/>
      <c r="AP38" s="6"/>
      <c r="AQ38" s="6"/>
      <c r="AR38" s="6"/>
      <c r="AS38" s="6"/>
      <c r="AT38" s="6"/>
    </row>
    <row r="39" customFormat="false" ht="16.5" hidden="false" customHeight="false" outlineLevel="0" collapsed="false">
      <c r="A39" s="26" t="s">
        <v>367</v>
      </c>
      <c r="B39" s="134" t="s">
        <v>642</v>
      </c>
      <c r="C39" s="20" t="s">
        <v>91</v>
      </c>
      <c r="D39" s="24" t="n">
        <v>2109000000</v>
      </c>
      <c r="E39" s="242" t="n">
        <v>1818000000</v>
      </c>
      <c r="F39" s="242" t="n">
        <v>3324000000</v>
      </c>
      <c r="G39" s="23" t="n">
        <v>5212000000</v>
      </c>
      <c r="H39" s="23" t="n">
        <v>6616000000</v>
      </c>
      <c r="I39" s="24" t="n">
        <v>8207000000</v>
      </c>
      <c r="J39" s="24" t="n">
        <v>5774000000</v>
      </c>
      <c r="K39" s="28" t="n">
        <v>11499000000</v>
      </c>
      <c r="L39" s="23" t="n">
        <v>18455000000</v>
      </c>
      <c r="M39" s="23" t="n">
        <v>21940000000</v>
      </c>
      <c r="N39" s="23" t="n">
        <v>13423000000</v>
      </c>
      <c r="O39" s="23" t="n">
        <v>16554000000</v>
      </c>
      <c r="P39" s="16" t="n">
        <v>22230000000</v>
      </c>
      <c r="Q39" s="16" t="n">
        <v>14687000000</v>
      </c>
      <c r="R39" s="16" t="n">
        <v>43885000000</v>
      </c>
      <c r="S39" s="16" t="n">
        <v>59592000000</v>
      </c>
      <c r="T39" s="16" t="n">
        <v>62558000000</v>
      </c>
      <c r="U39" s="16" t="n">
        <v>38472000000</v>
      </c>
      <c r="V39" s="16" t="n">
        <v>31173000000</v>
      </c>
      <c r="W39" s="16" t="n">
        <v>25843000000</v>
      </c>
      <c r="Y39" s="6"/>
      <c r="Z39" s="6"/>
      <c r="AA39" s="6"/>
      <c r="AB39" s="6"/>
      <c r="AC39" s="6"/>
      <c r="AD39" s="6"/>
      <c r="AE39" s="6"/>
      <c r="AF39" s="6"/>
      <c r="AG39" s="6"/>
      <c r="AH39" s="6"/>
      <c r="AI39" s="6"/>
      <c r="AJ39" s="6"/>
      <c r="AK39" s="6"/>
      <c r="AL39" s="6"/>
      <c r="AM39" s="6"/>
      <c r="AN39" s="6"/>
      <c r="AO39" s="6"/>
      <c r="AP39" s="6"/>
      <c r="AQ39" s="6"/>
      <c r="AR39" s="6"/>
      <c r="AS39" s="6"/>
      <c r="AT39" s="6"/>
    </row>
    <row r="40" s="38" customFormat="true" ht="16.5" hidden="false" customHeight="false" outlineLevel="0" collapsed="false">
      <c r="B40" s="107" t="s">
        <v>52</v>
      </c>
      <c r="C40" s="20"/>
      <c r="D40" s="22"/>
      <c r="E40" s="22"/>
      <c r="F40" s="22"/>
      <c r="G40" s="23" t="n">
        <v>849000000</v>
      </c>
      <c r="H40" s="23" t="n">
        <v>3499000000</v>
      </c>
      <c r="I40" s="24" t="n">
        <v>4757000000</v>
      </c>
      <c r="J40" s="24" t="n">
        <v>1720000000</v>
      </c>
      <c r="K40" s="28" t="n">
        <v>6268000000</v>
      </c>
      <c r="L40" s="23" t="n">
        <v>13105000000</v>
      </c>
      <c r="M40" s="23" t="n">
        <v>9798000000</v>
      </c>
      <c r="N40" s="23" t="n">
        <v>9831000000</v>
      </c>
      <c r="O40" s="23" t="n">
        <v>10606000000</v>
      </c>
      <c r="P40" s="16" t="n">
        <v>17479000000</v>
      </c>
      <c r="Q40" s="16" t="n">
        <v>8969000000</v>
      </c>
      <c r="R40" s="16" t="n">
        <v>12084000000</v>
      </c>
      <c r="S40" s="16" t="n">
        <v>12084000000</v>
      </c>
      <c r="T40" s="16" t="n">
        <v>12084000000</v>
      </c>
      <c r="U40" s="16" t="n">
        <v>12084000000</v>
      </c>
      <c r="V40" s="16" t="n">
        <v>12084000000</v>
      </c>
      <c r="W40" s="16" t="n">
        <v>13318000000</v>
      </c>
      <c r="Y40" s="6"/>
      <c r="Z40" s="6"/>
      <c r="AA40" s="6"/>
      <c r="AB40" s="6"/>
      <c r="AC40" s="6"/>
      <c r="AD40" s="6"/>
      <c r="AE40" s="6"/>
      <c r="AF40" s="6"/>
      <c r="AG40" s="6"/>
      <c r="AH40" s="6"/>
      <c r="AI40" s="6"/>
      <c r="AJ40" s="6"/>
      <c r="AK40" s="6"/>
      <c r="AL40" s="6"/>
      <c r="AM40" s="6"/>
      <c r="AN40" s="6"/>
      <c r="AO40" s="6"/>
      <c r="AP40" s="6"/>
      <c r="AQ40" s="6"/>
      <c r="AR40" s="6"/>
      <c r="AS40" s="6"/>
      <c r="AT40" s="6"/>
    </row>
    <row r="41" customFormat="false" ht="16.5" hidden="false" customHeight="false" outlineLevel="0" collapsed="false">
      <c r="B41" s="107" t="s">
        <v>422</v>
      </c>
      <c r="C41" s="107"/>
      <c r="D41" s="22"/>
      <c r="E41" s="22"/>
      <c r="F41" s="22"/>
      <c r="G41" s="23" t="n">
        <v>4363000000</v>
      </c>
      <c r="H41" s="23" t="n">
        <v>3117000000</v>
      </c>
      <c r="I41" s="24" t="n">
        <v>3450000000</v>
      </c>
      <c r="J41" s="24" t="n">
        <v>4054000000</v>
      </c>
      <c r="K41" s="28" t="n">
        <v>5231000000</v>
      </c>
      <c r="L41" s="23" t="n">
        <v>5350000000</v>
      </c>
      <c r="M41" s="23" t="n">
        <v>12142000000</v>
      </c>
      <c r="N41" s="23" t="n">
        <v>3592000000</v>
      </c>
      <c r="O41" s="23" t="n">
        <v>5948000000</v>
      </c>
      <c r="P41" s="16" t="n">
        <v>4751000000</v>
      </c>
      <c r="Q41" s="16" t="n">
        <v>5718000000</v>
      </c>
      <c r="R41" s="16" t="n">
        <v>31801000000</v>
      </c>
      <c r="S41" s="16" t="n">
        <v>47508000000</v>
      </c>
      <c r="T41" s="16" t="n">
        <v>50474000000</v>
      </c>
      <c r="U41" s="16" t="n">
        <v>26388000000</v>
      </c>
      <c r="V41" s="16" t="n">
        <v>19089000000</v>
      </c>
      <c r="W41" s="16" t="n">
        <v>12525000000</v>
      </c>
      <c r="Y41" s="6"/>
      <c r="Z41" s="6"/>
      <c r="AA41" s="6"/>
      <c r="AB41" s="6"/>
      <c r="AC41" s="6"/>
      <c r="AD41" s="6"/>
      <c r="AE41" s="6"/>
      <c r="AF41" s="6"/>
      <c r="AG41" s="6"/>
      <c r="AH41" s="6"/>
      <c r="AI41" s="6"/>
      <c r="AJ41" s="6"/>
      <c r="AK41" s="6"/>
      <c r="AL41" s="6"/>
      <c r="AM41" s="6"/>
      <c r="AN41" s="6"/>
      <c r="AO41" s="6"/>
      <c r="AP41" s="6"/>
      <c r="AQ41" s="6"/>
      <c r="AR41" s="6"/>
      <c r="AS41" s="6"/>
      <c r="AT41" s="6"/>
    </row>
    <row r="42" customFormat="false" ht="16.5" hidden="false" customHeight="false" outlineLevel="0" collapsed="false">
      <c r="B42" s="107" t="s">
        <v>1994</v>
      </c>
      <c r="C42" s="19"/>
      <c r="D42" s="24" t="n">
        <v>-1737000000</v>
      </c>
      <c r="E42" s="242" t="n">
        <v>-1441000000</v>
      </c>
      <c r="F42" s="242" t="n">
        <v>-3713000000</v>
      </c>
      <c r="G42" s="23" t="n">
        <v>-2525000000</v>
      </c>
      <c r="H42" s="23" t="n">
        <v>-2243000000</v>
      </c>
      <c r="I42" s="24" t="n">
        <v>304000000</v>
      </c>
      <c r="J42" s="24" t="n">
        <v>-3376000000</v>
      </c>
      <c r="K42" s="28" t="n">
        <v>-3883000000</v>
      </c>
      <c r="L42" s="23" t="n">
        <v>2189000000</v>
      </c>
      <c r="M42" s="23" t="n">
        <v>-8530000000</v>
      </c>
      <c r="N42" s="23" t="n">
        <v>-1016000000</v>
      </c>
      <c r="O42" s="23" t="n">
        <v>-1523000000</v>
      </c>
      <c r="P42" s="16" t="n">
        <v>-6568000000</v>
      </c>
      <c r="Q42" s="16" t="n">
        <v>-15167000000</v>
      </c>
      <c r="R42" s="16" t="n">
        <v>-33785000000</v>
      </c>
      <c r="S42" s="16" t="n">
        <v>-43696000000</v>
      </c>
      <c r="T42" s="16" t="n">
        <v>-42900000000</v>
      </c>
      <c r="U42" s="16" t="n">
        <v>-14008000000</v>
      </c>
      <c r="V42" s="16" t="n">
        <v>-24653000000</v>
      </c>
      <c r="W42" s="16" t="n">
        <v>-22075000000</v>
      </c>
      <c r="Y42" s="6"/>
      <c r="Z42" s="6"/>
      <c r="AA42" s="6"/>
      <c r="AB42" s="6"/>
      <c r="AC42" s="6"/>
      <c r="AD42" s="6"/>
      <c r="AE42" s="6"/>
      <c r="AF42" s="6"/>
      <c r="AG42" s="6"/>
      <c r="AH42" s="6"/>
      <c r="AI42" s="6"/>
      <c r="AJ42" s="6"/>
      <c r="AK42" s="6"/>
      <c r="AL42" s="6"/>
      <c r="AM42" s="6"/>
      <c r="AN42" s="6"/>
      <c r="AO42" s="6"/>
      <c r="AP42" s="6"/>
      <c r="AQ42" s="6"/>
      <c r="AR42" s="6"/>
      <c r="AS42" s="6"/>
      <c r="AT42" s="6"/>
    </row>
    <row r="43" customFormat="false" ht="16.5" hidden="false" customHeight="false" outlineLevel="0" collapsed="false">
      <c r="B43" s="107" t="s">
        <v>1995</v>
      </c>
      <c r="C43" s="19"/>
      <c r="D43" s="22"/>
      <c r="E43" s="22"/>
      <c r="F43" s="22"/>
      <c r="G43" s="22"/>
      <c r="H43" s="22"/>
      <c r="I43" s="22"/>
      <c r="J43" s="22"/>
      <c r="K43" s="28" t="n">
        <v>3586000000</v>
      </c>
      <c r="L43" s="23" t="n">
        <v>-20649000000</v>
      </c>
      <c r="M43" s="23" t="n">
        <v>-20478000000</v>
      </c>
      <c r="N43" s="23" t="n">
        <v>-11721000000</v>
      </c>
      <c r="O43" s="23" t="n">
        <v>-14838000000</v>
      </c>
      <c r="P43" s="16" t="n">
        <v>-6568000000</v>
      </c>
      <c r="Q43" s="16" t="n">
        <v>-1191000000</v>
      </c>
      <c r="R43" s="16" t="n">
        <v>-20785000000</v>
      </c>
      <c r="S43" s="16" t="n">
        <v>-43696000000</v>
      </c>
      <c r="T43" s="16" t="n">
        <v>-42900000000</v>
      </c>
      <c r="U43" s="16" t="n">
        <v>-14008000000</v>
      </c>
      <c r="V43" s="16" t="n">
        <v>-24653000000</v>
      </c>
      <c r="W43" s="16" t="n">
        <v>-22075000000</v>
      </c>
      <c r="Y43" s="6"/>
      <c r="Z43" s="6"/>
      <c r="AA43" s="6"/>
      <c r="AB43" s="6"/>
      <c r="AC43" s="6"/>
      <c r="AD43" s="6"/>
      <c r="AE43" s="6"/>
      <c r="AF43" s="6"/>
      <c r="AG43" s="6"/>
      <c r="AH43" s="6"/>
      <c r="AI43" s="6"/>
      <c r="AJ43" s="6"/>
      <c r="AK43" s="6"/>
      <c r="AL43" s="6"/>
      <c r="AM43" s="6"/>
      <c r="AN43" s="6"/>
      <c r="AO43" s="6"/>
      <c r="AP43" s="6"/>
      <c r="AQ43" s="6"/>
      <c r="AR43" s="6"/>
      <c r="AS43" s="6"/>
      <c r="AT43" s="6"/>
    </row>
    <row r="44" customFormat="false" ht="16.5" hidden="false" customHeight="false" outlineLevel="0" collapsed="false">
      <c r="B44" s="107" t="s">
        <v>1996</v>
      </c>
      <c r="C44" s="19"/>
      <c r="D44" s="24" t="n">
        <v>466000000</v>
      </c>
      <c r="E44" s="242" t="n">
        <v>-605000000</v>
      </c>
      <c r="F44" s="242" t="n">
        <v>-695000000</v>
      </c>
      <c r="G44" s="23" t="n">
        <v>-3031000000</v>
      </c>
      <c r="H44" s="23" t="n">
        <v>-1265000000</v>
      </c>
      <c r="I44" s="24" t="n">
        <v>-3054000000</v>
      </c>
      <c r="J44" s="24" t="n">
        <v>219000000</v>
      </c>
      <c r="K44" s="23" t="n">
        <v>-999000000</v>
      </c>
      <c r="L44" s="23" t="n">
        <v>-5591000000</v>
      </c>
      <c r="M44" s="23" t="n">
        <v>-2154000000</v>
      </c>
      <c r="N44" s="23" t="n">
        <v>-1626000000</v>
      </c>
      <c r="O44" s="23" t="n">
        <v>-4318000000</v>
      </c>
      <c r="P44" s="16" t="n">
        <v>-27142000000</v>
      </c>
      <c r="Q44" s="16" t="n">
        <v>-26619000000</v>
      </c>
      <c r="R44" s="16" t="n">
        <v>-52808000000</v>
      </c>
      <c r="S44" s="16" t="n">
        <v>-69348000000</v>
      </c>
      <c r="T44" s="16" t="n">
        <v>-68552000000</v>
      </c>
      <c r="U44" s="16" t="n">
        <v>-39659000000</v>
      </c>
      <c r="V44" s="16" t="n">
        <v>-39762000000</v>
      </c>
      <c r="W44" s="16" t="n">
        <v>-38417000000</v>
      </c>
      <c r="Y44" s="6"/>
      <c r="Z44" s="6"/>
      <c r="AA44" s="6"/>
      <c r="AB44" s="6"/>
      <c r="AC44" s="6"/>
      <c r="AD44" s="6"/>
      <c r="AE44" s="6"/>
      <c r="AF44" s="6"/>
      <c r="AG44" s="6"/>
      <c r="AH44" s="6"/>
      <c r="AI44" s="6"/>
      <c r="AJ44" s="6"/>
      <c r="AK44" s="6"/>
      <c r="AL44" s="6"/>
      <c r="AM44" s="6"/>
      <c r="AN44" s="6"/>
      <c r="AO44" s="6"/>
      <c r="AP44" s="6"/>
      <c r="AQ44" s="6"/>
      <c r="AR44" s="6"/>
      <c r="AS44" s="6"/>
      <c r="AT44" s="6"/>
    </row>
    <row r="45" customFormat="false" ht="16.5" hidden="false" customHeight="false" outlineLevel="0" collapsed="false">
      <c r="B45" s="107" t="s">
        <v>1997</v>
      </c>
      <c r="C45" s="19"/>
      <c r="D45" s="24" t="n">
        <v>308000000</v>
      </c>
      <c r="E45" s="242" t="n">
        <v>-631000000</v>
      </c>
      <c r="F45" s="242" t="n">
        <v>-658000000</v>
      </c>
      <c r="G45" s="23" t="n">
        <v>-3065000000</v>
      </c>
      <c r="H45" s="23" t="n">
        <v>-1251000000</v>
      </c>
      <c r="I45" s="24" t="n">
        <v>-3151000000</v>
      </c>
      <c r="J45" s="24" t="n">
        <v>259000000</v>
      </c>
      <c r="K45" s="23" t="n">
        <v>-958000000</v>
      </c>
      <c r="L45" s="22"/>
      <c r="M45" s="23" t="n">
        <v>-2174000000</v>
      </c>
      <c r="N45" s="23" t="n">
        <v>-1603000000</v>
      </c>
      <c r="O45" s="23" t="n">
        <v>-4342000000</v>
      </c>
      <c r="P45" s="16" t="n">
        <v>-1365000000</v>
      </c>
      <c r="Q45" s="16" t="n">
        <v>-2699000000</v>
      </c>
      <c r="R45" s="16" t="n">
        <v>-1700000000</v>
      </c>
      <c r="S45" s="16" t="n">
        <v>-1700000000</v>
      </c>
      <c r="T45" s="16" t="n">
        <v>-1700000000</v>
      </c>
      <c r="U45" s="16" t="n">
        <v>-1700000000</v>
      </c>
      <c r="V45" s="16" t="n">
        <v>-1700000000</v>
      </c>
      <c r="W45" s="16" t="n">
        <v>-1700000000</v>
      </c>
      <c r="Y45" s="6"/>
      <c r="Z45" s="6"/>
      <c r="AA45" s="6"/>
      <c r="AB45" s="6"/>
      <c r="AC45" s="6"/>
      <c r="AD45" s="6"/>
      <c r="AE45" s="6"/>
      <c r="AF45" s="6"/>
      <c r="AG45" s="6"/>
      <c r="AH45" s="6"/>
      <c r="AI45" s="6"/>
      <c r="AJ45" s="6"/>
      <c r="AK45" s="6"/>
      <c r="AL45" s="6"/>
      <c r="AM45" s="6"/>
      <c r="AN45" s="6"/>
      <c r="AO45" s="6"/>
      <c r="AP45" s="6"/>
      <c r="AQ45" s="6"/>
      <c r="AR45" s="6"/>
      <c r="AS45" s="6"/>
      <c r="AT45" s="6"/>
    </row>
    <row r="46" customFormat="false" ht="16.5" hidden="false" customHeight="false" outlineLevel="0" collapsed="false">
      <c r="B46" s="107" t="s">
        <v>1998</v>
      </c>
      <c r="C46" s="19"/>
      <c r="D46" s="22"/>
      <c r="E46" s="22"/>
      <c r="F46" s="22"/>
      <c r="G46" s="23" t="n">
        <v>34000000</v>
      </c>
      <c r="H46" s="23" t="n">
        <v>-14000000</v>
      </c>
      <c r="I46" s="24" t="n">
        <v>97000000</v>
      </c>
      <c r="J46" s="24" t="n">
        <v>-40000000</v>
      </c>
      <c r="K46" s="23" t="n">
        <v>-41000000</v>
      </c>
      <c r="L46" s="22"/>
      <c r="M46" s="23" t="n">
        <v>-47000000</v>
      </c>
      <c r="N46" s="23" t="n">
        <v>-23000000</v>
      </c>
      <c r="O46" s="23" t="n">
        <v>-15000000</v>
      </c>
      <c r="P46" s="16" t="n">
        <v>-1330000000</v>
      </c>
      <c r="Q46" s="16" t="n">
        <v>-2700000000</v>
      </c>
      <c r="R46" s="16" t="n">
        <v>-1700000000</v>
      </c>
      <c r="S46" s="16" t="n">
        <v>-1700000000</v>
      </c>
      <c r="T46" s="16" t="n">
        <v>-1700000000</v>
      </c>
      <c r="U46" s="16" t="n">
        <v>-1700000000</v>
      </c>
      <c r="V46" s="16" t="n">
        <v>-1700000000</v>
      </c>
      <c r="W46" s="16" t="n">
        <v>-1700000000</v>
      </c>
      <c r="Y46" s="6"/>
      <c r="Z46" s="6"/>
      <c r="AA46" s="6"/>
      <c r="AB46" s="6"/>
      <c r="AC46" s="6"/>
      <c r="AD46" s="6"/>
      <c r="AE46" s="6"/>
      <c r="AF46" s="6"/>
      <c r="AG46" s="6"/>
      <c r="AH46" s="6"/>
      <c r="AI46" s="6"/>
      <c r="AJ46" s="6"/>
      <c r="AK46" s="6"/>
      <c r="AL46" s="6"/>
      <c r="AM46" s="6"/>
      <c r="AN46" s="6"/>
      <c r="AO46" s="6"/>
      <c r="AP46" s="6"/>
      <c r="AQ46" s="6"/>
      <c r="AR46" s="6"/>
      <c r="AS46" s="6"/>
      <c r="AT46" s="6"/>
    </row>
    <row r="47" customFormat="false" ht="16.5" hidden="false" customHeight="false" outlineLevel="0" collapsed="false">
      <c r="B47" s="107" t="s">
        <v>1999</v>
      </c>
      <c r="C47" s="19"/>
      <c r="D47" s="22"/>
      <c r="E47" s="22"/>
      <c r="F47" s="22"/>
      <c r="G47" s="22"/>
      <c r="H47" s="22"/>
      <c r="I47" s="22"/>
      <c r="J47" s="22"/>
      <c r="K47" s="28"/>
      <c r="L47" s="22"/>
      <c r="M47" s="23" t="n">
        <v>67000000</v>
      </c>
      <c r="N47" s="23" t="n">
        <v>0</v>
      </c>
      <c r="O47" s="23" t="n">
        <v>39000000</v>
      </c>
      <c r="P47" s="16" t="n">
        <v>-35000000</v>
      </c>
      <c r="Q47" s="16" t="n">
        <v>1000000</v>
      </c>
      <c r="R47" s="16" t="n">
        <v>0</v>
      </c>
      <c r="S47" s="16" t="n">
        <v>0</v>
      </c>
      <c r="T47" s="16" t="n">
        <v>0</v>
      </c>
      <c r="U47" s="16" t="n">
        <v>0</v>
      </c>
      <c r="V47" s="16" t="n">
        <v>0</v>
      </c>
      <c r="W47" s="16" t="n">
        <v>0</v>
      </c>
      <c r="Y47" s="6"/>
      <c r="Z47" s="6"/>
      <c r="AA47" s="6"/>
      <c r="AB47" s="6"/>
      <c r="AC47" s="6"/>
      <c r="AD47" s="6"/>
      <c r="AE47" s="6"/>
      <c r="AF47" s="6"/>
      <c r="AG47" s="6"/>
      <c r="AH47" s="6"/>
      <c r="AI47" s="6"/>
      <c r="AJ47" s="6"/>
      <c r="AK47" s="6"/>
      <c r="AL47" s="6"/>
      <c r="AM47" s="6"/>
      <c r="AN47" s="6"/>
      <c r="AO47" s="6"/>
      <c r="AP47" s="6"/>
      <c r="AQ47" s="6"/>
      <c r="AR47" s="6"/>
      <c r="AS47" s="6"/>
      <c r="AT47" s="6"/>
    </row>
    <row r="48" customFormat="false" ht="16.5" hidden="false" customHeight="false" outlineLevel="0" collapsed="false">
      <c r="B48" s="107" t="s">
        <v>2000</v>
      </c>
      <c r="C48" s="19"/>
      <c r="D48" s="24" t="n">
        <v>-1271000000</v>
      </c>
      <c r="E48" s="242" t="n">
        <v>-2046000000</v>
      </c>
      <c r="F48" s="242" t="n">
        <v>-4407000000</v>
      </c>
      <c r="G48" s="23" t="n">
        <v>-5556000000</v>
      </c>
      <c r="H48" s="23" t="n">
        <v>-3508000000</v>
      </c>
      <c r="I48" s="24" t="n">
        <v>-2750000000</v>
      </c>
      <c r="J48" s="24" t="n">
        <v>-3157000000</v>
      </c>
      <c r="K48" s="28" t="n">
        <v>-4882000000</v>
      </c>
      <c r="L48" s="23" t="n">
        <v>-3402000000</v>
      </c>
      <c r="M48" s="23" t="n">
        <v>-10684000000</v>
      </c>
      <c r="N48" s="23" t="n">
        <v>-2642000000</v>
      </c>
      <c r="O48" s="23" t="n">
        <v>-5841000000</v>
      </c>
      <c r="P48" s="16" t="n">
        <v>-7933000000</v>
      </c>
      <c r="Q48" s="16" t="n">
        <v>-17866000000</v>
      </c>
      <c r="R48" s="16" t="n">
        <v>-35485000000</v>
      </c>
      <c r="S48" s="16" t="n">
        <v>-45396000000</v>
      </c>
      <c r="T48" s="16" t="n">
        <v>-44600000000</v>
      </c>
      <c r="U48" s="16" t="n">
        <v>-15708000000</v>
      </c>
      <c r="V48" s="16" t="n">
        <v>-26353000000</v>
      </c>
      <c r="W48" s="16" t="n">
        <v>-23775000000</v>
      </c>
      <c r="Y48" s="6"/>
      <c r="Z48" s="6"/>
      <c r="AA48" s="6"/>
      <c r="AB48" s="6"/>
      <c r="AC48" s="6"/>
      <c r="AD48" s="6"/>
      <c r="AE48" s="6"/>
      <c r="AF48" s="6"/>
      <c r="AG48" s="6"/>
      <c r="AH48" s="6"/>
      <c r="AI48" s="6"/>
      <c r="AJ48" s="6"/>
      <c r="AK48" s="6"/>
      <c r="AL48" s="6"/>
      <c r="AM48" s="6"/>
      <c r="AN48" s="6"/>
      <c r="AO48" s="6"/>
      <c r="AP48" s="6"/>
      <c r="AQ48" s="6"/>
      <c r="AR48" s="6"/>
      <c r="AS48" s="6"/>
      <c r="AT48" s="6"/>
    </row>
    <row r="49" s="17" customFormat="true" ht="16.5" hidden="false" customHeight="false" outlineLevel="0" collapsed="false">
      <c r="A49" s="32" t="s">
        <v>110</v>
      </c>
      <c r="B49" s="32" t="s">
        <v>110</v>
      </c>
      <c r="C49" s="51" t="s">
        <v>34</v>
      </c>
      <c r="D49" s="42" t="n">
        <v>1271000000</v>
      </c>
      <c r="E49" s="244" t="n">
        <v>2046000000</v>
      </c>
      <c r="F49" s="244" t="n">
        <v>4407000000</v>
      </c>
      <c r="G49" s="41" t="n">
        <v>5556000000</v>
      </c>
      <c r="H49" s="41" t="n">
        <v>3508000000</v>
      </c>
      <c r="I49" s="42" t="n">
        <v>2750000000</v>
      </c>
      <c r="J49" s="42" t="n">
        <v>3157000000</v>
      </c>
      <c r="K49" s="330" t="n">
        <v>4882000000</v>
      </c>
      <c r="L49" s="41" t="n">
        <v>3360000000</v>
      </c>
      <c r="M49" s="41" t="n">
        <f aca="false">10666000000+M61</f>
        <v>10648000000</v>
      </c>
      <c r="N49" s="41" t="n">
        <f aca="false">2698000000+N61</f>
        <v>2754000000</v>
      </c>
      <c r="O49" s="41" t="n">
        <f aca="false">5910000000+O61</f>
        <v>5909000000</v>
      </c>
      <c r="P49" s="16" t="n">
        <v>7978000000</v>
      </c>
      <c r="Q49" s="16" t="n">
        <v>17866000000</v>
      </c>
      <c r="R49" s="16" t="n">
        <v>35485000000</v>
      </c>
      <c r="S49" s="16" t="n">
        <v>45396000000</v>
      </c>
      <c r="T49" s="16" t="n">
        <v>44600000000</v>
      </c>
      <c r="U49" s="16" t="n">
        <v>15708000000</v>
      </c>
      <c r="V49" s="16" t="n">
        <v>26353000000</v>
      </c>
      <c r="W49" s="16" t="n">
        <v>23775000000</v>
      </c>
      <c r="Y49" s="6"/>
      <c r="Z49" s="6"/>
      <c r="AA49" s="6"/>
      <c r="AB49" s="6"/>
      <c r="AC49" s="6"/>
      <c r="AD49" s="6"/>
      <c r="AE49" s="6"/>
      <c r="AF49" s="6"/>
      <c r="AG49" s="6"/>
      <c r="AH49" s="6"/>
      <c r="AI49" s="6"/>
      <c r="AJ49" s="6"/>
      <c r="AK49" s="6"/>
      <c r="AL49" s="6"/>
      <c r="AM49" s="6"/>
      <c r="AN49" s="6"/>
      <c r="AO49" s="6"/>
      <c r="AP49" s="6"/>
      <c r="AQ49" s="6"/>
      <c r="AR49" s="6"/>
      <c r="AS49" s="6"/>
      <c r="AT49" s="6"/>
    </row>
    <row r="50" customFormat="false" ht="16.5" hidden="false" customHeight="false" outlineLevel="0" collapsed="false">
      <c r="A50" s="18" t="s">
        <v>115</v>
      </c>
      <c r="B50" s="107" t="s">
        <v>400</v>
      </c>
      <c r="C50" s="20" t="s">
        <v>114</v>
      </c>
      <c r="D50" s="24" t="n">
        <v>645000000</v>
      </c>
      <c r="E50" s="242" t="n">
        <v>598000000</v>
      </c>
      <c r="F50" s="242" t="n">
        <v>1578000000</v>
      </c>
      <c r="G50" s="23" t="n">
        <v>212000000</v>
      </c>
      <c r="H50" s="23" t="n">
        <v>518000000</v>
      </c>
      <c r="I50" s="24" t="n">
        <v>-363000000</v>
      </c>
      <c r="J50" s="24" t="n">
        <v>-840000000</v>
      </c>
      <c r="K50" s="23" t="n">
        <v>-309000000</v>
      </c>
      <c r="L50" s="23" t="n">
        <v>-1103000000</v>
      </c>
      <c r="M50" s="23" t="n">
        <v>-424000000</v>
      </c>
      <c r="N50" s="23" t="n">
        <v>158000000</v>
      </c>
      <c r="O50" s="23" t="n">
        <v>2091000000</v>
      </c>
      <c r="P50" s="16" t="n">
        <v>6200000000</v>
      </c>
      <c r="Q50" s="16" t="n">
        <v>15264000000</v>
      </c>
      <c r="R50" s="16" t="n">
        <v>7438000000</v>
      </c>
      <c r="S50" s="16" t="n">
        <v>1757000000</v>
      </c>
      <c r="T50" s="16" t="n">
        <v>-1938000000</v>
      </c>
      <c r="U50" s="16" t="n">
        <v>-7335000000</v>
      </c>
      <c r="V50" s="16" t="n">
        <v>11508000000</v>
      </c>
      <c r="W50" s="16" t="n">
        <v>20538000000</v>
      </c>
      <c r="Y50" s="6"/>
      <c r="Z50" s="6"/>
      <c r="AA50" s="6"/>
      <c r="AB50" s="6"/>
      <c r="AC50" s="6"/>
      <c r="AD50" s="6"/>
      <c r="AE50" s="6"/>
      <c r="AF50" s="6"/>
      <c r="AG50" s="6"/>
      <c r="AH50" s="6"/>
      <c r="AI50" s="6"/>
      <c r="AJ50" s="6"/>
      <c r="AK50" s="6"/>
      <c r="AL50" s="6"/>
      <c r="AM50" s="6"/>
      <c r="AN50" s="6"/>
      <c r="AO50" s="6"/>
      <c r="AP50" s="6"/>
      <c r="AQ50" s="6"/>
      <c r="AR50" s="6"/>
      <c r="AS50" s="6"/>
      <c r="AT50" s="6"/>
    </row>
    <row r="51" customFormat="false" ht="16.5" hidden="false" customHeight="false" outlineLevel="0" collapsed="false">
      <c r="A51" s="26" t="s">
        <v>117</v>
      </c>
      <c r="B51" s="134" t="s">
        <v>401</v>
      </c>
      <c r="C51" s="19" t="s">
        <v>119</v>
      </c>
      <c r="D51" s="24" t="n">
        <v>645000000</v>
      </c>
      <c r="E51" s="242" t="n">
        <v>598000000</v>
      </c>
      <c r="F51" s="242" t="n">
        <v>1578000000</v>
      </c>
      <c r="G51" s="23" t="n">
        <v>308000000</v>
      </c>
      <c r="H51" s="23" t="n">
        <v>614000000</v>
      </c>
      <c r="I51" s="24" t="n">
        <v>-267000000</v>
      </c>
      <c r="J51" s="24" t="n">
        <v>-744000000</v>
      </c>
      <c r="K51" s="23" t="n">
        <v>-213000000</v>
      </c>
      <c r="L51" s="23" t="n">
        <v>-1007000000</v>
      </c>
      <c r="M51" s="23" t="n">
        <v>-328000000</v>
      </c>
      <c r="N51" s="23" t="n">
        <v>254000000</v>
      </c>
      <c r="O51" s="23" t="n">
        <v>2187000000</v>
      </c>
      <c r="P51" s="16" t="n">
        <v>6296000000</v>
      </c>
      <c r="Q51" s="16" t="n">
        <v>-26293000000</v>
      </c>
      <c r="R51" s="16" t="n">
        <v>6983000000</v>
      </c>
      <c r="S51" s="16" t="n">
        <v>1882000000</v>
      </c>
      <c r="T51" s="16" t="n">
        <v>-1813000000</v>
      </c>
      <c r="U51" s="16" t="n">
        <v>-7210000000</v>
      </c>
      <c r="V51" s="16" t="n">
        <v>11633000000</v>
      </c>
      <c r="W51" s="16" t="n">
        <v>15955000000</v>
      </c>
      <c r="Y51" s="6"/>
      <c r="Z51" s="6"/>
      <c r="AA51" s="6"/>
      <c r="AB51" s="6"/>
      <c r="AC51" s="6"/>
      <c r="AD51" s="6"/>
      <c r="AE51" s="6"/>
      <c r="AF51" s="6"/>
      <c r="AG51" s="6"/>
      <c r="AH51" s="6"/>
      <c r="AI51" s="6"/>
      <c r="AJ51" s="6"/>
      <c r="AK51" s="6"/>
      <c r="AL51" s="6"/>
      <c r="AM51" s="6"/>
      <c r="AN51" s="6"/>
      <c r="AO51" s="6"/>
      <c r="AP51" s="6"/>
      <c r="AQ51" s="6"/>
      <c r="AR51" s="6"/>
      <c r="AS51" s="6"/>
      <c r="AT51" s="6"/>
    </row>
    <row r="52" customFormat="false" ht="16.5" hidden="false" customHeight="false" outlineLevel="0" collapsed="false">
      <c r="B52" s="106" t="s">
        <v>1701</v>
      </c>
      <c r="C52" s="19"/>
      <c r="D52" s="24" t="n">
        <v>602000000</v>
      </c>
      <c r="E52" s="242" t="n">
        <v>579000000</v>
      </c>
      <c r="F52" s="242" t="n">
        <v>146000000</v>
      </c>
      <c r="G52" s="23" t="n">
        <v>477000000</v>
      </c>
      <c r="H52" s="23" t="n">
        <v>905000000</v>
      </c>
      <c r="I52" s="24" t="n">
        <v>-78000000</v>
      </c>
      <c r="J52" s="24" t="n">
        <v>-1117000000</v>
      </c>
      <c r="K52" s="23" t="n">
        <v>-531000000</v>
      </c>
      <c r="L52" s="23" t="n">
        <v>-1267000000</v>
      </c>
      <c r="M52" s="23" t="n">
        <v>-1594000000</v>
      </c>
      <c r="N52" s="23" t="n">
        <v>842000000</v>
      </c>
      <c r="O52" s="23" t="n">
        <v>1101000000</v>
      </c>
      <c r="P52" s="16" t="n">
        <v>5593000000</v>
      </c>
      <c r="Q52" s="16" t="n">
        <v>-26307000000</v>
      </c>
      <c r="R52" s="16" t="n">
        <v>7409000000</v>
      </c>
      <c r="S52" s="16" t="n">
        <v>2333000000</v>
      </c>
      <c r="T52" s="16" t="n">
        <v>-1335000000</v>
      </c>
      <c r="U52" s="16" t="n">
        <v>-6703000000</v>
      </c>
      <c r="V52" s="16" t="n">
        <v>12170000000</v>
      </c>
      <c r="W52" s="16" t="n">
        <v>5732000000</v>
      </c>
      <c r="Y52" s="6"/>
      <c r="Z52" s="6"/>
      <c r="AA52" s="6"/>
      <c r="AB52" s="6"/>
      <c r="AC52" s="6"/>
      <c r="AD52" s="6"/>
      <c r="AE52" s="6"/>
      <c r="AF52" s="6"/>
      <c r="AG52" s="6"/>
      <c r="AH52" s="6"/>
      <c r="AI52" s="6"/>
      <c r="AJ52" s="6"/>
      <c r="AK52" s="6"/>
      <c r="AL52" s="6"/>
      <c r="AM52" s="6"/>
      <c r="AN52" s="6"/>
      <c r="AO52" s="6"/>
      <c r="AP52" s="6"/>
      <c r="AQ52" s="6"/>
      <c r="AR52" s="6"/>
      <c r="AS52" s="6"/>
      <c r="AT52" s="6"/>
    </row>
    <row r="53" customFormat="false" ht="16.5" hidden="false" customHeight="false" outlineLevel="0" collapsed="false">
      <c r="B53" s="106" t="s">
        <v>1487</v>
      </c>
      <c r="C53" s="19"/>
      <c r="D53" s="24" t="n">
        <v>43000000</v>
      </c>
      <c r="E53" s="242" t="n">
        <v>19000000</v>
      </c>
      <c r="F53" s="242" t="n">
        <v>1432000000</v>
      </c>
      <c r="G53" s="23" t="n">
        <v>-169000000</v>
      </c>
      <c r="H53" s="23" t="n">
        <v>-291000000</v>
      </c>
      <c r="I53" s="24" t="n">
        <v>-189000000</v>
      </c>
      <c r="J53" s="24" t="n">
        <v>373000000</v>
      </c>
      <c r="K53" s="23" t="n">
        <v>318000000</v>
      </c>
      <c r="L53" s="23" t="n">
        <v>260000000</v>
      </c>
      <c r="M53" s="23" t="n">
        <v>1266000000</v>
      </c>
      <c r="N53" s="23" t="n">
        <v>-588000000</v>
      </c>
      <c r="O53" s="23" t="n">
        <v>1086000000</v>
      </c>
      <c r="P53" s="16" t="n">
        <v>703000000</v>
      </c>
      <c r="Q53" s="16" t="n">
        <v>14000000</v>
      </c>
      <c r="R53" s="16" t="n">
        <v>-426000000</v>
      </c>
      <c r="S53" s="16" t="n">
        <v>-451000000</v>
      </c>
      <c r="T53" s="16" t="n">
        <v>-478000000</v>
      </c>
      <c r="U53" s="16" t="n">
        <v>-507000000</v>
      </c>
      <c r="V53" s="16" t="n">
        <v>-538000000</v>
      </c>
      <c r="W53" s="16" t="n">
        <v>10223000000</v>
      </c>
      <c r="Y53" s="6"/>
      <c r="Z53" s="6"/>
      <c r="AA53" s="6"/>
      <c r="AB53" s="6"/>
      <c r="AC53" s="6"/>
      <c r="AD53" s="6"/>
      <c r="AE53" s="6"/>
      <c r="AF53" s="6"/>
      <c r="AG53" s="6"/>
      <c r="AH53" s="6"/>
      <c r="AI53" s="6"/>
      <c r="AJ53" s="6"/>
      <c r="AK53" s="6"/>
      <c r="AL53" s="6"/>
      <c r="AM53" s="6"/>
      <c r="AN53" s="6"/>
      <c r="AO53" s="6"/>
      <c r="AP53" s="6"/>
      <c r="AQ53" s="6"/>
      <c r="AR53" s="6"/>
      <c r="AS53" s="6"/>
      <c r="AT53" s="6"/>
    </row>
    <row r="54" customFormat="false" ht="16.5" hidden="false" customHeight="false" outlineLevel="0" collapsed="false">
      <c r="A54" s="26" t="s">
        <v>404</v>
      </c>
      <c r="B54" s="134" t="s">
        <v>2001</v>
      </c>
      <c r="C54" s="19" t="s">
        <v>119</v>
      </c>
      <c r="D54" s="24" t="n">
        <v>0</v>
      </c>
      <c r="E54" s="242" t="n">
        <v>0</v>
      </c>
      <c r="F54" s="242" t="n">
        <v>0</v>
      </c>
      <c r="G54" s="23" t="n">
        <v>-96000000</v>
      </c>
      <c r="H54" s="23" t="n">
        <v>-96000000</v>
      </c>
      <c r="I54" s="24" t="n">
        <v>-96000000</v>
      </c>
      <c r="J54" s="24" t="n">
        <v>-96000000</v>
      </c>
      <c r="K54" s="23" t="n">
        <v>-96000000</v>
      </c>
      <c r="L54" s="23" t="n">
        <v>-96000000</v>
      </c>
      <c r="M54" s="23" t="n">
        <v>-96000000</v>
      </c>
      <c r="N54" s="23" t="n">
        <v>-96000000</v>
      </c>
      <c r="O54" s="23" t="n">
        <v>-96000000</v>
      </c>
      <c r="P54" s="16" t="n">
        <v>-96000000</v>
      </c>
      <c r="Q54" s="16" t="n">
        <v>41557000000</v>
      </c>
      <c r="R54" s="16" t="n">
        <v>-221000000</v>
      </c>
      <c r="S54" s="16" t="n">
        <v>-125000000</v>
      </c>
      <c r="T54" s="16" t="n">
        <v>-125000000</v>
      </c>
      <c r="U54" s="16" t="n">
        <v>-125000000</v>
      </c>
      <c r="V54" s="16" t="n">
        <v>-125000000</v>
      </c>
      <c r="W54" s="16" t="n">
        <v>-125000000</v>
      </c>
      <c r="Y54" s="6"/>
      <c r="Z54" s="6"/>
      <c r="AA54" s="6"/>
      <c r="AB54" s="6"/>
      <c r="AC54" s="6"/>
      <c r="AD54" s="6"/>
      <c r="AE54" s="6"/>
      <c r="AF54" s="6"/>
      <c r="AG54" s="6"/>
      <c r="AH54" s="6"/>
      <c r="AI54" s="6"/>
      <c r="AJ54" s="6"/>
      <c r="AK54" s="6"/>
      <c r="AL54" s="6"/>
      <c r="AM54" s="6"/>
      <c r="AN54" s="6"/>
      <c r="AO54" s="6"/>
      <c r="AP54" s="6"/>
      <c r="AQ54" s="6"/>
      <c r="AR54" s="6"/>
      <c r="AS54" s="6"/>
      <c r="AT54" s="6"/>
    </row>
    <row r="55" customFormat="false" ht="16.5" hidden="false" customHeight="false" outlineLevel="0" collapsed="false">
      <c r="A55" s="27" t="s">
        <v>406</v>
      </c>
      <c r="B55" s="27" t="s">
        <v>406</v>
      </c>
      <c r="C55" s="19" t="s">
        <v>119</v>
      </c>
      <c r="D55" s="24"/>
      <c r="E55" s="242"/>
      <c r="F55" s="242"/>
      <c r="G55" s="23"/>
      <c r="H55" s="23"/>
      <c r="I55" s="24"/>
      <c r="J55" s="24"/>
      <c r="K55" s="23"/>
      <c r="L55" s="23"/>
      <c r="M55" s="23"/>
      <c r="N55" s="23"/>
      <c r="O55" s="23"/>
      <c r="P55" s="16"/>
      <c r="Q55" s="16"/>
      <c r="R55" s="16" t="n">
        <f aca="false">R50-R51-R54</f>
        <v>676000000</v>
      </c>
      <c r="S55" s="16"/>
      <c r="T55" s="16"/>
      <c r="U55" s="16"/>
      <c r="V55" s="16"/>
      <c r="W55" s="16" t="n">
        <f aca="false">W50-W51-W54</f>
        <v>4708000000</v>
      </c>
      <c r="Y55" s="6"/>
      <c r="Z55" s="6"/>
      <c r="AA55" s="6"/>
      <c r="AB55" s="6"/>
      <c r="AC55" s="6"/>
      <c r="AD55" s="6"/>
      <c r="AE55" s="6"/>
      <c r="AF55" s="6"/>
      <c r="AG55" s="6"/>
      <c r="AH55" s="6"/>
      <c r="AI55" s="6"/>
      <c r="AJ55" s="6"/>
      <c r="AK55" s="6"/>
      <c r="AL55" s="6"/>
      <c r="AM55" s="6"/>
      <c r="AN55" s="6"/>
      <c r="AO55" s="6"/>
      <c r="AP55" s="6"/>
      <c r="AQ55" s="6"/>
      <c r="AR55" s="6"/>
      <c r="AS55" s="6"/>
      <c r="AT55" s="6"/>
    </row>
    <row r="56" customFormat="false" ht="16.5" hidden="false" customHeight="false" outlineLevel="0" collapsed="false">
      <c r="A56" s="18" t="s">
        <v>112</v>
      </c>
      <c r="B56" s="107" t="s">
        <v>388</v>
      </c>
      <c r="C56" s="20" t="s">
        <v>114</v>
      </c>
      <c r="D56" s="24" t="n">
        <v>626000000</v>
      </c>
      <c r="E56" s="242" t="n">
        <v>1447000000</v>
      </c>
      <c r="F56" s="242" t="n">
        <v>2829000000</v>
      </c>
      <c r="G56" s="23" t="n">
        <v>5257000000</v>
      </c>
      <c r="H56" s="23" t="n">
        <v>3221000000</v>
      </c>
      <c r="I56" s="24" t="n">
        <v>3594000000</v>
      </c>
      <c r="J56" s="24" t="n">
        <v>3756000000</v>
      </c>
      <c r="K56" s="28" t="n">
        <v>5011000000</v>
      </c>
      <c r="L56" s="23" t="n">
        <v>4463000000</v>
      </c>
      <c r="M56" s="23" t="n">
        <v>11090000000</v>
      </c>
      <c r="N56" s="23" t="n">
        <v>2540000000</v>
      </c>
      <c r="O56" s="23" t="n">
        <v>3819000000</v>
      </c>
      <c r="P56" s="16" t="n">
        <v>1778000000</v>
      </c>
      <c r="Q56" s="16" t="n">
        <v>2602000000</v>
      </c>
      <c r="R56" s="16" t="n">
        <v>28047000000</v>
      </c>
      <c r="S56" s="16" t="n">
        <v>43639000000</v>
      </c>
      <c r="T56" s="16" t="n">
        <v>46539000000</v>
      </c>
      <c r="U56" s="16" t="n">
        <v>23042000000</v>
      </c>
      <c r="V56" s="16" t="n">
        <v>14846000000</v>
      </c>
      <c r="W56" s="16" t="n">
        <v>3237000000</v>
      </c>
      <c r="Y56" s="6"/>
      <c r="Z56" s="6"/>
      <c r="AA56" s="6"/>
      <c r="AB56" s="6"/>
      <c r="AC56" s="6"/>
      <c r="AD56" s="6"/>
      <c r="AE56" s="6"/>
      <c r="AF56" s="6"/>
      <c r="AG56" s="6"/>
      <c r="AH56" s="6"/>
      <c r="AI56" s="6"/>
      <c r="AJ56" s="6"/>
      <c r="AK56" s="6"/>
      <c r="AL56" s="6"/>
      <c r="AM56" s="6"/>
      <c r="AN56" s="6"/>
      <c r="AO56" s="6"/>
      <c r="AP56" s="6"/>
      <c r="AQ56" s="6"/>
      <c r="AR56" s="6"/>
      <c r="AS56" s="6"/>
      <c r="AT56" s="6"/>
    </row>
    <row r="57" customFormat="false" ht="16.5" hidden="false" customHeight="false" outlineLevel="0" collapsed="false">
      <c r="A57" s="134" t="s">
        <v>390</v>
      </c>
      <c r="B57" s="134" t="s">
        <v>390</v>
      </c>
      <c r="C57" s="49" t="s">
        <v>251</v>
      </c>
      <c r="D57" s="24" t="n">
        <v>1015000000</v>
      </c>
      <c r="E57" s="242" t="n">
        <v>1808000000</v>
      </c>
      <c r="F57" s="242" t="n">
        <v>3494000000</v>
      </c>
      <c r="G57" s="23" t="n">
        <v>5697000000</v>
      </c>
      <c r="H57" s="23" t="n">
        <v>3875000000</v>
      </c>
      <c r="I57" s="24" t="n">
        <v>4385000000</v>
      </c>
      <c r="J57" s="24" t="n">
        <v>4917000000</v>
      </c>
      <c r="K57" s="28" t="n">
        <v>6302000000</v>
      </c>
      <c r="L57" s="23" t="n">
        <v>5616000000</v>
      </c>
      <c r="M57" s="23" t="n">
        <v>12142000000</v>
      </c>
      <c r="N57" s="23" t="n">
        <v>3592000000</v>
      </c>
      <c r="O57" s="23" t="n">
        <v>5948000000</v>
      </c>
      <c r="P57" s="16" t="n">
        <v>4751000000</v>
      </c>
      <c r="Q57" s="16" t="n">
        <v>5718000000</v>
      </c>
      <c r="R57" s="16" t="n">
        <v>31801000000</v>
      </c>
      <c r="S57" s="16" t="n">
        <v>47508000000</v>
      </c>
      <c r="T57" s="16" t="n">
        <v>50474000000</v>
      </c>
      <c r="U57" s="16" t="n">
        <v>26388000000</v>
      </c>
      <c r="V57" s="16" t="n">
        <v>19089000000</v>
      </c>
      <c r="W57" s="16" t="n">
        <v>12525000000</v>
      </c>
      <c r="Y57" s="6"/>
      <c r="Z57" s="6"/>
      <c r="AA57" s="6"/>
      <c r="AB57" s="6"/>
      <c r="AC57" s="6"/>
      <c r="AD57" s="6"/>
      <c r="AE57" s="6"/>
      <c r="AF57" s="6"/>
      <c r="AG57" s="6"/>
      <c r="AH57" s="6"/>
      <c r="AI57" s="6"/>
      <c r="AJ57" s="6"/>
      <c r="AK57" s="6"/>
      <c r="AL57" s="6"/>
      <c r="AM57" s="6"/>
      <c r="AN57" s="6"/>
      <c r="AO57" s="6"/>
      <c r="AP57" s="6"/>
      <c r="AQ57" s="6"/>
      <c r="AR57" s="6"/>
      <c r="AS57" s="6"/>
      <c r="AT57" s="6"/>
    </row>
    <row r="58" customFormat="false" ht="16.5" hidden="false" customHeight="false" outlineLevel="0" collapsed="false">
      <c r="A58" s="26" t="s">
        <v>393</v>
      </c>
      <c r="B58" s="134" t="s">
        <v>2002</v>
      </c>
      <c r="C58" s="49" t="s">
        <v>251</v>
      </c>
      <c r="D58" s="24" t="n">
        <v>-389000000</v>
      </c>
      <c r="E58" s="242" t="n">
        <v>-361000000</v>
      </c>
      <c r="F58" s="242" t="n">
        <v>-665000000</v>
      </c>
      <c r="G58" s="23" t="n">
        <v>-440000000</v>
      </c>
      <c r="H58" s="23" t="n">
        <v>-654000000</v>
      </c>
      <c r="I58" s="24" t="n">
        <v>-791000000</v>
      </c>
      <c r="J58" s="24" t="n">
        <v>-1161000000</v>
      </c>
      <c r="K58" s="28" t="n">
        <v>-1291000000</v>
      </c>
      <c r="L58" s="23" t="n">
        <v>-1153000000</v>
      </c>
      <c r="M58" s="23" t="n">
        <v>-1052000000</v>
      </c>
      <c r="N58" s="23" t="n">
        <v>-1052000000</v>
      </c>
      <c r="O58" s="23" t="n">
        <v>-2129000000</v>
      </c>
      <c r="P58" s="16" t="n">
        <v>-2973000000</v>
      </c>
      <c r="Q58" s="16" t="n">
        <v>-3116000000</v>
      </c>
      <c r="R58" s="16" t="n">
        <v>-3754000000</v>
      </c>
      <c r="S58" s="16" t="n">
        <v>-3869000000</v>
      </c>
      <c r="T58" s="16" t="n">
        <v>-3936000000</v>
      </c>
      <c r="U58" s="16" t="n">
        <v>-3345000000</v>
      </c>
      <c r="V58" s="16" t="n">
        <v>-4243000000</v>
      </c>
      <c r="W58" s="16" t="n">
        <v>-9288000000</v>
      </c>
      <c r="Y58" s="6"/>
      <c r="Z58" s="6"/>
      <c r="AA58" s="6"/>
      <c r="AB58" s="6"/>
      <c r="AC58" s="6"/>
      <c r="AD58" s="6"/>
      <c r="AE58" s="6"/>
      <c r="AF58" s="6"/>
      <c r="AG58" s="6"/>
      <c r="AH58" s="6"/>
      <c r="AI58" s="6"/>
      <c r="AJ58" s="6"/>
      <c r="AK58" s="6"/>
      <c r="AL58" s="6"/>
      <c r="AM58" s="6"/>
      <c r="AN58" s="6"/>
      <c r="AO58" s="6"/>
      <c r="AP58" s="6"/>
      <c r="AQ58" s="6"/>
      <c r="AR58" s="6"/>
      <c r="AS58" s="6"/>
      <c r="AT58" s="6"/>
    </row>
    <row r="59" customFormat="false" ht="15" hidden="false" customHeight="false" outlineLevel="0" collapsed="false">
      <c r="B59" s="45" t="s">
        <v>2003</v>
      </c>
      <c r="C59" s="19"/>
      <c r="D59" s="22"/>
      <c r="E59" s="22"/>
      <c r="F59" s="22"/>
      <c r="G59" s="23" t="n">
        <v>-645000000</v>
      </c>
      <c r="H59" s="23" t="n">
        <v>-724000000</v>
      </c>
      <c r="I59" s="24" t="n">
        <v>-1152000000</v>
      </c>
      <c r="J59" s="24" t="n">
        <v>-1181000000</v>
      </c>
      <c r="K59" s="28"/>
      <c r="L59" s="28"/>
      <c r="M59" s="28"/>
      <c r="N59" s="28"/>
      <c r="O59" s="28"/>
      <c r="P59" s="28"/>
      <c r="Y59" s="6"/>
      <c r="Z59" s="6"/>
      <c r="AA59" s="6"/>
      <c r="AB59" s="6"/>
      <c r="AC59" s="6"/>
      <c r="AD59" s="6"/>
      <c r="AE59" s="6"/>
      <c r="AF59" s="6"/>
      <c r="AG59" s="6"/>
      <c r="AH59" s="6"/>
      <c r="AI59" s="6"/>
      <c r="AJ59" s="6"/>
      <c r="AK59" s="6"/>
      <c r="AL59" s="6"/>
      <c r="AM59" s="6"/>
      <c r="AN59" s="6"/>
      <c r="AO59" s="6"/>
      <c r="AP59" s="6"/>
      <c r="AQ59" s="6"/>
      <c r="AR59" s="6"/>
      <c r="AS59" s="6"/>
      <c r="AT59" s="6"/>
    </row>
    <row r="60" customFormat="false" ht="15" hidden="false" customHeight="false" outlineLevel="0" collapsed="false">
      <c r="B60" s="45" t="s">
        <v>2004</v>
      </c>
      <c r="C60" s="19"/>
      <c r="D60" s="22"/>
      <c r="E60" s="22"/>
      <c r="F60" s="22"/>
      <c r="G60" s="23" t="n">
        <v>205000000</v>
      </c>
      <c r="H60" s="23" t="n">
        <v>70000000</v>
      </c>
      <c r="I60" s="24" t="n">
        <v>361000000</v>
      </c>
      <c r="J60" s="24" t="n">
        <v>20000000</v>
      </c>
      <c r="K60" s="28" t="n">
        <v>-103000000</v>
      </c>
      <c r="L60" s="23"/>
      <c r="M60" s="23"/>
      <c r="N60" s="23"/>
      <c r="O60" s="23"/>
      <c r="P60" s="23"/>
      <c r="Y60" s="6"/>
      <c r="Z60" s="6"/>
      <c r="AA60" s="6"/>
      <c r="AB60" s="6"/>
      <c r="AC60" s="6"/>
      <c r="AD60" s="6"/>
      <c r="AE60" s="6"/>
      <c r="AF60" s="6"/>
      <c r="AG60" s="6"/>
      <c r="AH60" s="6"/>
      <c r="AI60" s="6"/>
      <c r="AJ60" s="6"/>
      <c r="AK60" s="6"/>
      <c r="AL60" s="6"/>
      <c r="AM60" s="6"/>
      <c r="AN60" s="6"/>
      <c r="AO60" s="6"/>
      <c r="AP60" s="6"/>
      <c r="AQ60" s="6"/>
      <c r="AR60" s="6"/>
      <c r="AS60" s="6"/>
      <c r="AT60" s="6"/>
    </row>
    <row r="61" customFormat="false" ht="15" hidden="false" customHeight="false" outlineLevel="0" collapsed="false">
      <c r="A61" s="107" t="s">
        <v>1439</v>
      </c>
      <c r="B61" s="107" t="s">
        <v>1439</v>
      </c>
      <c r="C61" s="20" t="s">
        <v>114</v>
      </c>
      <c r="D61" s="22" t="n">
        <v>0</v>
      </c>
      <c r="E61" s="22"/>
      <c r="F61" s="22"/>
      <c r="G61" s="23" t="n">
        <v>87000000</v>
      </c>
      <c r="H61" s="23" t="n">
        <v>-231000000</v>
      </c>
      <c r="I61" s="24" t="n">
        <v>-481000000</v>
      </c>
      <c r="J61" s="24" t="n">
        <v>241000000</v>
      </c>
      <c r="K61" s="22" t="n">
        <v>180000000</v>
      </c>
      <c r="L61" s="23" t="n">
        <v>0</v>
      </c>
      <c r="M61" s="23" t="n">
        <v>-18000000</v>
      </c>
      <c r="N61" s="23" t="n">
        <v>56000000</v>
      </c>
      <c r="O61" s="23" t="n">
        <v>-1000000</v>
      </c>
      <c r="P61" s="23" t="n">
        <v>0</v>
      </c>
      <c r="Y61" s="6"/>
      <c r="Z61" s="6"/>
      <c r="AA61" s="6"/>
      <c r="AB61" s="6"/>
      <c r="AC61" s="6"/>
      <c r="AD61" s="6"/>
      <c r="AE61" s="6"/>
      <c r="AF61" s="6"/>
      <c r="AG61" s="6"/>
      <c r="AH61" s="6"/>
      <c r="AI61" s="6"/>
      <c r="AJ61" s="6"/>
      <c r="AK61" s="6"/>
      <c r="AL61" s="6"/>
      <c r="AM61" s="6"/>
      <c r="AN61" s="6"/>
      <c r="AO61" s="6"/>
      <c r="AP61" s="6"/>
      <c r="AQ61" s="6"/>
      <c r="AR61" s="6"/>
      <c r="AS61" s="6"/>
      <c r="AT61" s="6"/>
    </row>
    <row r="62" customFormat="false" ht="15" hidden="false" customHeight="false" outlineLevel="0" collapsed="false">
      <c r="Y62" s="6"/>
      <c r="Z62" s="6"/>
      <c r="AA62" s="6"/>
      <c r="AB62" s="6"/>
      <c r="AC62" s="6"/>
      <c r="AD62" s="6"/>
      <c r="AE62" s="6"/>
      <c r="AF62" s="6"/>
      <c r="AG62" s="6"/>
      <c r="AH62" s="6"/>
      <c r="AI62" s="6"/>
      <c r="AJ62" s="6"/>
      <c r="AK62" s="6"/>
      <c r="AL62" s="6"/>
      <c r="AM62" s="6"/>
      <c r="AN62" s="6"/>
      <c r="AO62" s="6"/>
      <c r="AP62" s="6"/>
      <c r="AQ62" s="6"/>
      <c r="AR62" s="6"/>
      <c r="AS62" s="6"/>
      <c r="AT62" s="6"/>
    </row>
    <row r="63" customFormat="false" ht="15" hidden="false" customHeight="false" outlineLevel="0" collapsed="false">
      <c r="D63" s="0" t="s">
        <v>128</v>
      </c>
      <c r="E63" s="0" t="s">
        <v>128</v>
      </c>
      <c r="F63" s="0" t="s">
        <v>128</v>
      </c>
      <c r="G63" s="0" t="s">
        <v>128</v>
      </c>
      <c r="H63" s="0" t="s">
        <v>128</v>
      </c>
      <c r="I63" s="0" t="s">
        <v>128</v>
      </c>
      <c r="J63" s="0" t="s">
        <v>128</v>
      </c>
      <c r="K63" s="0" t="s">
        <v>128</v>
      </c>
      <c r="L63" s="0" t="s">
        <v>128</v>
      </c>
      <c r="M63" s="0" t="s">
        <v>128</v>
      </c>
      <c r="N63" s="0" t="s">
        <v>128</v>
      </c>
      <c r="O63" s="0" t="s">
        <v>128</v>
      </c>
      <c r="P63" s="0" t="s">
        <v>128</v>
      </c>
      <c r="Q63" s="0" t="s">
        <v>128</v>
      </c>
      <c r="R63" s="0" t="s">
        <v>128</v>
      </c>
      <c r="S63" s="0" t="s">
        <v>128</v>
      </c>
      <c r="T63" s="0" t="s">
        <v>128</v>
      </c>
      <c r="U63" s="0" t="s">
        <v>128</v>
      </c>
      <c r="V63" s="0" t="s">
        <v>128</v>
      </c>
      <c r="W63" s="0" t="s">
        <v>128</v>
      </c>
      <c r="Y63" s="6"/>
      <c r="Z63" s="6"/>
      <c r="AA63" s="6"/>
      <c r="AB63" s="6"/>
      <c r="AC63" s="6"/>
      <c r="AD63" s="6"/>
      <c r="AE63" s="6"/>
      <c r="AF63" s="6"/>
      <c r="AG63" s="6"/>
      <c r="AH63" s="6"/>
      <c r="AI63" s="6"/>
      <c r="AJ63" s="6"/>
      <c r="AK63" s="6"/>
      <c r="AL63" s="6"/>
      <c r="AM63" s="6"/>
      <c r="AN63" s="6"/>
      <c r="AO63" s="6"/>
      <c r="AP63" s="6"/>
      <c r="AQ63" s="6"/>
      <c r="AR63" s="6"/>
      <c r="AS63" s="6"/>
      <c r="AT63" s="6"/>
    </row>
    <row r="64" customFormat="false" ht="15" hidden="false" customHeight="false" outlineLevel="0" collapsed="false">
      <c r="Y64" s="6"/>
      <c r="Z64" s="6"/>
      <c r="AA64" s="6"/>
      <c r="AB64" s="6"/>
      <c r="AC64" s="6"/>
      <c r="AD64" s="6"/>
      <c r="AE64" s="6"/>
      <c r="AF64" s="6"/>
      <c r="AG64" s="6"/>
      <c r="AH64" s="6"/>
      <c r="AI64" s="6"/>
      <c r="AJ64" s="6"/>
      <c r="AK64" s="6"/>
      <c r="AL64" s="6"/>
      <c r="AM64" s="6"/>
      <c r="AN64" s="6"/>
      <c r="AO64" s="6"/>
      <c r="AP64" s="6"/>
      <c r="AQ64" s="6"/>
      <c r="AR64" s="6"/>
      <c r="AS64" s="6"/>
      <c r="AT64" s="6"/>
    </row>
    <row r="65" customFormat="false" ht="15" hidden="false" customHeight="false" outlineLevel="0" collapsed="false">
      <c r="B65" s="0" t="s">
        <v>261</v>
      </c>
      <c r="D65" s="143" t="n">
        <f aca="false">D6-D7-D17</f>
        <v>0</v>
      </c>
      <c r="E65" s="143" t="n">
        <f aca="false">E6-E7-E17</f>
        <v>0</v>
      </c>
      <c r="F65" s="143" t="n">
        <f aca="false">F6-F7-F17</f>
        <v>0</v>
      </c>
      <c r="G65" s="143" t="n">
        <f aca="false">G6-G7-G17</f>
        <v>0</v>
      </c>
      <c r="H65" s="143" t="n">
        <f aca="false">H6-H7-H17</f>
        <v>0</v>
      </c>
      <c r="I65" s="143" t="n">
        <f aca="false">I6-I7-I17</f>
        <v>0</v>
      </c>
      <c r="J65" s="143" t="n">
        <f aca="false">J6-J7-J17</f>
        <v>0</v>
      </c>
      <c r="K65" s="143" t="n">
        <f aca="false">K6-K7-K17</f>
        <v>0</v>
      </c>
      <c r="L65" s="143" t="n">
        <f aca="false">L6-L7-L17</f>
        <v>0</v>
      </c>
      <c r="M65" s="143" t="n">
        <f aca="false">M6-M7-M17</f>
        <v>0</v>
      </c>
      <c r="N65" s="143" t="n">
        <f aca="false">N6-N7-N17</f>
        <v>0</v>
      </c>
      <c r="O65" s="433" t="n">
        <f aca="false">O6-O7-O17</f>
        <v>0</v>
      </c>
      <c r="P65" s="143" t="n">
        <f aca="false">P6-P7-P17</f>
        <v>0</v>
      </c>
      <c r="Y65" s="6"/>
      <c r="Z65" s="6"/>
      <c r="AA65" s="6"/>
      <c r="AB65" s="6"/>
      <c r="AC65" s="6"/>
      <c r="AD65" s="6"/>
      <c r="AE65" s="6"/>
      <c r="AF65" s="6"/>
      <c r="AG65" s="6"/>
      <c r="AH65" s="6"/>
      <c r="AI65" s="6"/>
      <c r="AJ65" s="6"/>
      <c r="AK65" s="6"/>
      <c r="AL65" s="6"/>
      <c r="AM65" s="6"/>
      <c r="AN65" s="6"/>
      <c r="AO65" s="6"/>
      <c r="AP65" s="6"/>
      <c r="AQ65" s="6"/>
      <c r="AR65" s="6"/>
      <c r="AS65" s="6"/>
      <c r="AT65" s="6"/>
    </row>
    <row r="66" customFormat="false" ht="15" hidden="false" customHeight="false" outlineLevel="0" collapsed="false">
      <c r="B66" s="0" t="s">
        <v>130</v>
      </c>
      <c r="D66" s="114" t="n">
        <f aca="false">D7-D8-D14</f>
        <v>0</v>
      </c>
      <c r="E66" s="114" t="n">
        <f aca="false">E7-E8-E14</f>
        <v>0</v>
      </c>
      <c r="F66" s="114" t="n">
        <f aca="false">F7-F8-F14</f>
        <v>0</v>
      </c>
      <c r="G66" s="114" t="n">
        <f aca="false">G7-G8-G14</f>
        <v>0</v>
      </c>
      <c r="H66" s="114" t="n">
        <f aca="false">H7-H8-H14</f>
        <v>0</v>
      </c>
      <c r="I66" s="114" t="n">
        <f aca="false">I7-I8-I14</f>
        <v>0</v>
      </c>
      <c r="J66" s="114" t="n">
        <f aca="false">J7-J8-J14</f>
        <v>0</v>
      </c>
      <c r="K66" s="114" t="n">
        <f aca="false">K7-K8-K14</f>
        <v>0</v>
      </c>
      <c r="L66" s="114" t="n">
        <f aca="false">L7-L8-L14</f>
        <v>0</v>
      </c>
      <c r="M66" s="114" t="n">
        <f aca="false">M7-M8-M14</f>
        <v>0</v>
      </c>
      <c r="N66" s="114" t="n">
        <f aca="false">N7-N8-N14</f>
        <v>0</v>
      </c>
      <c r="O66" s="114" t="n">
        <f aca="false">O7-O8-O14</f>
        <v>0</v>
      </c>
      <c r="P66" s="114" t="n">
        <f aca="false">P7-P8-P14</f>
        <v>0</v>
      </c>
      <c r="Q66" s="114" t="n">
        <f aca="false">Q7-Q8-Q14</f>
        <v>0</v>
      </c>
      <c r="R66" s="114" t="n">
        <f aca="false">R7-R8-R14</f>
        <v>0</v>
      </c>
      <c r="S66" s="114" t="n">
        <f aca="false">S7-S8-S14</f>
        <v>0</v>
      </c>
      <c r="T66" s="114" t="n">
        <f aca="false">T7-T8-T14</f>
        <v>0</v>
      </c>
      <c r="U66" s="114" t="n">
        <f aca="false">U7-U8-U14</f>
        <v>0</v>
      </c>
      <c r="V66" s="114" t="n">
        <f aca="false">V7-V8-V14</f>
        <v>0</v>
      </c>
      <c r="W66" s="114" t="n">
        <f aca="false">W7-W8-W14</f>
        <v>0</v>
      </c>
      <c r="Y66" s="6"/>
      <c r="Z66" s="6"/>
      <c r="AA66" s="6"/>
      <c r="AB66" s="6"/>
      <c r="AC66" s="6"/>
      <c r="AD66" s="6"/>
      <c r="AE66" s="6"/>
      <c r="AF66" s="6"/>
      <c r="AG66" s="6"/>
      <c r="AH66" s="6"/>
      <c r="AI66" s="6"/>
      <c r="AJ66" s="6"/>
      <c r="AK66" s="6"/>
      <c r="AL66" s="6"/>
      <c r="AM66" s="6"/>
      <c r="AN66" s="6"/>
      <c r="AO66" s="6"/>
      <c r="AP66" s="6"/>
      <c r="AQ66" s="6"/>
      <c r="AR66" s="6"/>
      <c r="AS66" s="6"/>
      <c r="AT66" s="6"/>
    </row>
    <row r="67" customFormat="false" ht="15" hidden="false" customHeight="false" outlineLevel="0" collapsed="false">
      <c r="B67" s="0" t="s">
        <v>427</v>
      </c>
      <c r="D67" s="114" t="n">
        <f aca="false">D8-D10-D11</f>
        <v>0</v>
      </c>
      <c r="E67" s="114" t="n">
        <f aca="false">E8-E10-E11</f>
        <v>0</v>
      </c>
      <c r="F67" s="114" t="n">
        <f aca="false">F8-F10-F11</f>
        <v>0</v>
      </c>
      <c r="G67" s="114" t="n">
        <f aca="false">G8-G10-G11</f>
        <v>0</v>
      </c>
      <c r="H67" s="114" t="n">
        <f aca="false">H8-H10-H11</f>
        <v>0</v>
      </c>
      <c r="I67" s="114" t="n">
        <f aca="false">I8-I10-I11</f>
        <v>0</v>
      </c>
      <c r="J67" s="114" t="n">
        <f aca="false">J8-J10-J11</f>
        <v>0</v>
      </c>
      <c r="K67" s="114" t="n">
        <f aca="false">K8-K10-K11</f>
        <v>0</v>
      </c>
      <c r="L67" s="114" t="n">
        <f aca="false">L8-L10-L11</f>
        <v>1000000</v>
      </c>
      <c r="M67" s="114" t="n">
        <f aca="false">M8-M10-M11</f>
        <v>0</v>
      </c>
      <c r="N67" s="114" t="n">
        <f aca="false">N8-N10-N11</f>
        <v>-1000000</v>
      </c>
      <c r="O67" s="114" t="n">
        <f aca="false">O8-O10-O11</f>
        <v>0</v>
      </c>
      <c r="P67" s="114" t="n">
        <f aca="false">P8-P10-P11</f>
        <v>0</v>
      </c>
      <c r="Q67" s="114" t="n">
        <f aca="false">Q8-Q10-Q11</f>
        <v>0</v>
      </c>
      <c r="R67" s="114" t="n">
        <f aca="false">R8-R10-R11</f>
        <v>-1000000</v>
      </c>
      <c r="S67" s="114" t="n">
        <f aca="false">S8-S10-S11</f>
        <v>0</v>
      </c>
      <c r="T67" s="114" t="n">
        <f aca="false">T8-T10-T11</f>
        <v>0</v>
      </c>
      <c r="U67" s="114" t="n">
        <f aca="false">U8-U10-U11</f>
        <v>0</v>
      </c>
      <c r="V67" s="114" t="n">
        <f aca="false">V8-V10-V11</f>
        <v>0</v>
      </c>
      <c r="W67" s="114" t="n">
        <f aca="false">W8-W10-W11</f>
        <v>0</v>
      </c>
      <c r="Y67" s="6"/>
      <c r="Z67" s="6"/>
      <c r="AA67" s="6"/>
      <c r="AB67" s="6"/>
      <c r="AC67" s="6"/>
      <c r="AD67" s="6"/>
      <c r="AE67" s="6"/>
      <c r="AF67" s="6"/>
      <c r="AG67" s="6"/>
      <c r="AH67" s="6"/>
      <c r="AI67" s="6"/>
      <c r="AJ67" s="6"/>
      <c r="AK67" s="6"/>
      <c r="AL67" s="6"/>
      <c r="AM67" s="6"/>
      <c r="AN67" s="6"/>
      <c r="AO67" s="6"/>
      <c r="AP67" s="6"/>
      <c r="AQ67" s="6"/>
      <c r="AR67" s="6"/>
      <c r="AS67" s="6"/>
      <c r="AT67" s="6"/>
    </row>
    <row r="68" customFormat="false" ht="15" hidden="false" customHeight="false" outlineLevel="0" collapsed="false">
      <c r="B68" s="0" t="s">
        <v>2005</v>
      </c>
      <c r="D68" s="117" t="n">
        <f aca="false">D11-D12-D13</f>
        <v>12319000000</v>
      </c>
      <c r="E68" s="117" t="n">
        <f aca="false">E11-E12-E13</f>
        <v>11614000000</v>
      </c>
      <c r="F68" s="117" t="n">
        <f aca="false">F11-F12-F13</f>
        <v>12360000000</v>
      </c>
      <c r="G68" s="117" t="n">
        <f aca="false">G11-G12-G13</f>
        <v>12648000000</v>
      </c>
      <c r="H68" s="117" t="n">
        <f aca="false">H11-H12-H13</f>
        <v>12598000000</v>
      </c>
      <c r="I68" s="114" t="n">
        <f aca="false">I11-I12-I13</f>
        <v>0</v>
      </c>
      <c r="J68" s="114" t="n">
        <f aca="false">J11-J12-J13</f>
        <v>0</v>
      </c>
      <c r="K68" s="114" t="n">
        <f aca="false">K11-K12-K13</f>
        <v>0</v>
      </c>
      <c r="L68" s="114" t="n">
        <f aca="false">L11-L12-L13</f>
        <v>0</v>
      </c>
      <c r="M68" s="114" t="n">
        <f aca="false">M11-M12-M13</f>
        <v>0</v>
      </c>
      <c r="N68" s="114" t="n">
        <f aca="false">N11-N12-N13</f>
        <v>0</v>
      </c>
      <c r="O68" s="114" t="n">
        <f aca="false">O11-O12-O13</f>
        <v>0</v>
      </c>
      <c r="P68" s="114" t="n">
        <f aca="false">P11-P12-P13</f>
        <v>0</v>
      </c>
      <c r="Q68" s="114" t="n">
        <f aca="false">Q11-Q12-Q13</f>
        <v>1000000</v>
      </c>
      <c r="R68" s="114" t="n">
        <f aca="false">R11-R12-R13</f>
        <v>0</v>
      </c>
      <c r="S68" s="114" t="n">
        <f aca="false">S11-S12-S13</f>
        <v>-1000000</v>
      </c>
      <c r="T68" s="114" t="n">
        <f aca="false">T11-T12-T13</f>
        <v>0</v>
      </c>
      <c r="U68" s="114" t="n">
        <f aca="false">U11-U12-U13</f>
        <v>-1000000</v>
      </c>
      <c r="V68" s="114" t="n">
        <f aca="false">V11-V12-V13</f>
        <v>-1000000</v>
      </c>
      <c r="W68" s="114" t="n">
        <f aca="false">W11-W12-W13</f>
        <v>0</v>
      </c>
      <c r="Y68" s="6"/>
      <c r="Z68" s="6"/>
      <c r="AA68" s="6"/>
      <c r="AB68" s="6"/>
      <c r="AC68" s="6"/>
      <c r="AD68" s="6"/>
      <c r="AE68" s="6"/>
      <c r="AF68" s="6"/>
      <c r="AG68" s="6"/>
      <c r="AH68" s="6"/>
      <c r="AI68" s="6"/>
      <c r="AJ68" s="6"/>
      <c r="AK68" s="6"/>
      <c r="AL68" s="6"/>
      <c r="AM68" s="6"/>
      <c r="AN68" s="6"/>
      <c r="AO68" s="6"/>
      <c r="AP68" s="6"/>
      <c r="AQ68" s="6"/>
      <c r="AR68" s="6"/>
      <c r="AS68" s="6"/>
      <c r="AT68" s="6"/>
    </row>
    <row r="69" customFormat="false" ht="15" hidden="false" customHeight="false" outlineLevel="0" collapsed="false">
      <c r="B69" s="0" t="s">
        <v>1266</v>
      </c>
      <c r="D69" s="145" t="n">
        <f aca="false">D17-D18-D19-D20</f>
        <v>0</v>
      </c>
      <c r="E69" s="117" t="n">
        <f aca="false">E17-E18-E19-E20</f>
        <v>4196000000</v>
      </c>
      <c r="F69" s="117" t="n">
        <f aca="false">F17-F18-F19-F20</f>
        <v>5185000000</v>
      </c>
      <c r="G69" s="145" t="n">
        <f aca="false">G17-G18-G19-G20</f>
        <v>0</v>
      </c>
      <c r="H69" s="145" t="n">
        <f aca="false">H17-H18-H19-H20</f>
        <v>0</v>
      </c>
      <c r="I69" s="145" t="n">
        <f aca="false">I17-I18-I19-I20</f>
        <v>0</v>
      </c>
      <c r="J69" s="145" t="n">
        <f aca="false">J17-J18-J19-J20</f>
        <v>0</v>
      </c>
      <c r="K69" s="145" t="n">
        <f aca="false">K17-K18-K19-K20</f>
        <v>0</v>
      </c>
      <c r="L69" s="145" t="n">
        <f aca="false">L17-L18-L19-L20</f>
        <v>0</v>
      </c>
      <c r="M69" s="145" t="n">
        <f aca="false">M17-M18-M19-M20</f>
        <v>0</v>
      </c>
      <c r="N69" s="145" t="n">
        <f aca="false">N17-N18-N19-N20</f>
        <v>0</v>
      </c>
      <c r="O69" s="145" t="n">
        <f aca="false">O17-O18-O19-O20</f>
        <v>0</v>
      </c>
      <c r="P69" s="145" t="n">
        <f aca="false">P17-P18-P19-P20</f>
        <v>0</v>
      </c>
      <c r="Q69" s="145" t="n">
        <f aca="false">Q17-Q18-Q19-Q20</f>
        <v>0</v>
      </c>
      <c r="R69" s="145" t="n">
        <f aca="false">R17-R18-R19-R20</f>
        <v>0</v>
      </c>
      <c r="S69" s="145" t="n">
        <f aca="false">S17-S18-S19-S20</f>
        <v>0</v>
      </c>
      <c r="T69" s="145" t="n">
        <f aca="false">T17-T18-T19-T20</f>
        <v>0</v>
      </c>
      <c r="U69" s="145" t="n">
        <f aca="false">U17-U18-U19-U20</f>
        <v>0</v>
      </c>
      <c r="V69" s="145" t="n">
        <f aca="false">V17-V18-V19-V20</f>
        <v>0</v>
      </c>
      <c r="W69" s="145" t="n">
        <f aca="false">W17-W18-W19-W20</f>
        <v>0</v>
      </c>
      <c r="Y69" s="6"/>
      <c r="Z69" s="6"/>
      <c r="AA69" s="6"/>
      <c r="AB69" s="6"/>
      <c r="AC69" s="6"/>
      <c r="AD69" s="6"/>
      <c r="AE69" s="6"/>
      <c r="AF69" s="6"/>
      <c r="AG69" s="6"/>
      <c r="AH69" s="6"/>
      <c r="AI69" s="6"/>
      <c r="AJ69" s="6"/>
      <c r="AK69" s="6"/>
      <c r="AL69" s="6"/>
      <c r="AM69" s="6"/>
      <c r="AN69" s="6"/>
      <c r="AO69" s="6"/>
      <c r="AP69" s="6"/>
      <c r="AQ69" s="6"/>
      <c r="AR69" s="6"/>
      <c r="AS69" s="6"/>
      <c r="AT69" s="6"/>
    </row>
    <row r="70" customFormat="false" ht="15" hidden="false" customHeight="false" outlineLevel="0" collapsed="false">
      <c r="B70" s="0" t="s">
        <v>134</v>
      </c>
      <c r="D70" s="114" t="n">
        <f aca="false">D21-D22-D36</f>
        <v>0</v>
      </c>
      <c r="E70" s="114" t="n">
        <f aca="false">E21-E22-E36</f>
        <v>0</v>
      </c>
      <c r="F70" s="114" t="n">
        <f aca="false">F21-F22-F36</f>
        <v>0</v>
      </c>
      <c r="G70" s="114" t="n">
        <f aca="false">G21-G22-G36</f>
        <v>0</v>
      </c>
      <c r="H70" s="114" t="n">
        <f aca="false">H21-H22-H36</f>
        <v>0</v>
      </c>
      <c r="I70" s="114" t="n">
        <f aca="false">I21-I22-I36</f>
        <v>0</v>
      </c>
      <c r="J70" s="114" t="n">
        <f aca="false">J21-J22-J36</f>
        <v>0</v>
      </c>
      <c r="K70" s="114" t="n">
        <f aca="false">K21-K22-K36</f>
        <v>0</v>
      </c>
      <c r="L70" s="114" t="n">
        <f aca="false">L21-L22-L36</f>
        <v>1000000</v>
      </c>
      <c r="M70" s="114" t="n">
        <f aca="false">M21-M22-M36</f>
        <v>0</v>
      </c>
      <c r="N70" s="114" t="n">
        <f aca="false">N21-N22-N36</f>
        <v>0</v>
      </c>
      <c r="O70" s="114" t="n">
        <f aca="false">O21-O22-O36</f>
        <v>0</v>
      </c>
      <c r="P70" s="114" t="n">
        <f aca="false">P21-P22-P36</f>
        <v>0</v>
      </c>
      <c r="Q70" s="114" t="n">
        <f aca="false">Q21-Q22-Q36</f>
        <v>0</v>
      </c>
      <c r="R70" s="114" t="n">
        <f aca="false">R21-R22-R36</f>
        <v>0</v>
      </c>
      <c r="S70" s="114" t="n">
        <f aca="false">S21-S22-S36</f>
        <v>0</v>
      </c>
      <c r="T70" s="114" t="n">
        <f aca="false">T21-T22-T36</f>
        <v>0</v>
      </c>
      <c r="U70" s="114" t="n">
        <f aca="false">U21-U22-U36</f>
        <v>0</v>
      </c>
      <c r="V70" s="114" t="n">
        <f aca="false">V21-V22-V36</f>
        <v>-1000000</v>
      </c>
      <c r="W70" s="114" t="n">
        <f aca="false">W21-W22-W36</f>
        <v>0</v>
      </c>
      <c r="Y70" s="6"/>
      <c r="Z70" s="6"/>
      <c r="AA70" s="6"/>
      <c r="AB70" s="6"/>
      <c r="AC70" s="6"/>
      <c r="AD70" s="6"/>
      <c r="AE70" s="6"/>
      <c r="AF70" s="6"/>
      <c r="AG70" s="6"/>
      <c r="AH70" s="6"/>
      <c r="AI70" s="6"/>
      <c r="AJ70" s="6"/>
      <c r="AK70" s="6"/>
      <c r="AL70" s="6"/>
      <c r="AM70" s="6"/>
      <c r="AN70" s="6"/>
      <c r="AO70" s="6"/>
      <c r="AP70" s="6"/>
      <c r="AQ70" s="6"/>
      <c r="AR70" s="6"/>
      <c r="AS70" s="6"/>
      <c r="AT70" s="6"/>
    </row>
    <row r="71" customFormat="false" ht="15" hidden="false" customHeight="false" outlineLevel="0" collapsed="false">
      <c r="B71" s="0" t="s">
        <v>2006</v>
      </c>
      <c r="D71" s="114" t="n">
        <f aca="false">D22-D23-D26-D31-D33-D32-D34</f>
        <v>0</v>
      </c>
      <c r="E71" s="114" t="n">
        <f aca="false">E22-E23-E26-E31-E33-E32-E34-E35</f>
        <v>0</v>
      </c>
      <c r="F71" s="114" t="n">
        <f aca="false">F22-F23-F26-F31-F33-F32-F34-F35</f>
        <v>0</v>
      </c>
      <c r="G71" s="114" t="n">
        <f aca="false">G22-G23-G26-G31-G33-G32-G34-G35</f>
        <v>0</v>
      </c>
      <c r="H71" s="114" t="n">
        <f aca="false">H22-H23-H26-H31-H33-H32-H34-H35</f>
        <v>0</v>
      </c>
      <c r="I71" s="114" t="n">
        <f aca="false">I22-I23-I26-I31-I33-I32-I34-I35</f>
        <v>1000000</v>
      </c>
      <c r="J71" s="114" t="n">
        <f aca="false">J22-J23-J26-J31-J33-J32-J34-J35</f>
        <v>0</v>
      </c>
      <c r="K71" s="114" t="n">
        <f aca="false">K22-K23-K26-K31-K33-K32-K34-K35</f>
        <v>0</v>
      </c>
      <c r="L71" s="114" t="n">
        <f aca="false">L22-L23-L26-L31-L33-L32-L34-L35</f>
        <v>0</v>
      </c>
      <c r="M71" s="114" t="n">
        <f aca="false">M22-M23-M26-M31-M33-M32-M34-M35</f>
        <v>0</v>
      </c>
      <c r="N71" s="114" t="n">
        <f aca="false">N22-N23-N26-N31-N33-N32-N34-N35</f>
        <v>0</v>
      </c>
      <c r="O71" s="114" t="n">
        <f aca="false">O22-O23-O26-O31-O33-O32-O34-O35</f>
        <v>0</v>
      </c>
      <c r="P71" s="114" t="n">
        <f aca="false">P22-P23-P26-P31-P33-P32-P34-P35</f>
        <v>0</v>
      </c>
      <c r="Q71" s="114" t="n">
        <f aca="false">Q22-Q23-Q26-Q31-Q33-Q32-Q34-Q35</f>
        <v>0</v>
      </c>
      <c r="R71" s="114" t="n">
        <f aca="false">R22-R23-R26-R31-R33-R32-R34-R35</f>
        <v>0</v>
      </c>
      <c r="S71" s="114" t="n">
        <f aca="false">S22-S23-S26-S31-S33-S32-S34-S35</f>
        <v>0</v>
      </c>
      <c r="T71" s="114" t="n">
        <f aca="false">T22-T23-T26-T31-T33-T32-T34-T35</f>
        <v>0</v>
      </c>
      <c r="U71" s="114" t="n">
        <f aca="false">U22-U23-U26-U31-U33-U32-U34-U35</f>
        <v>0</v>
      </c>
      <c r="V71" s="114" t="n">
        <f aca="false">V22-V23-V26-V31-V33-V32-V34-V35</f>
        <v>0</v>
      </c>
      <c r="W71" s="114" t="n">
        <f aca="false">W22-W23-W26-W31-W33-W32-W34-W35</f>
        <v>0</v>
      </c>
      <c r="Y71" s="6"/>
      <c r="Z71" s="6"/>
      <c r="AA71" s="6"/>
      <c r="AB71" s="6"/>
      <c r="AC71" s="6"/>
      <c r="AD71" s="6"/>
      <c r="AE71" s="6"/>
      <c r="AF71" s="6"/>
      <c r="AG71" s="6"/>
      <c r="AH71" s="6"/>
      <c r="AI71" s="6"/>
      <c r="AJ71" s="6"/>
      <c r="AK71" s="6"/>
      <c r="AL71" s="6"/>
      <c r="AM71" s="6"/>
      <c r="AN71" s="6"/>
      <c r="AO71" s="6"/>
      <c r="AP71" s="6"/>
      <c r="AQ71" s="6"/>
      <c r="AR71" s="6"/>
      <c r="AS71" s="6"/>
      <c r="AT71" s="6"/>
    </row>
    <row r="72" customFormat="false" ht="15" hidden="false" customHeight="false" outlineLevel="0" collapsed="false">
      <c r="B72" s="0" t="s">
        <v>2007</v>
      </c>
      <c r="D72" s="117" t="n">
        <f aca="false">D23-D24-D25</f>
        <v>14609000000</v>
      </c>
      <c r="E72" s="117" t="n">
        <f aca="false">E23-E24-E25</f>
        <v>14804000000</v>
      </c>
      <c r="F72" s="117" t="n">
        <f aca="false">F23-F24-F25</f>
        <v>14721000000</v>
      </c>
      <c r="G72" s="114" t="n">
        <f aca="false">G23-G24-G25</f>
        <v>0</v>
      </c>
      <c r="H72" s="114" t="n">
        <f aca="false">H23-H24-H25</f>
        <v>0</v>
      </c>
      <c r="I72" s="114" t="n">
        <f aca="false">I23-I24-I25</f>
        <v>0</v>
      </c>
      <c r="J72" s="114" t="n">
        <f aca="false">J23-J24-J25</f>
        <v>0</v>
      </c>
      <c r="K72" s="114" t="n">
        <f aca="false">K23-K24-K25</f>
        <v>0</v>
      </c>
      <c r="L72" s="114" t="n">
        <f aca="false">L23-L24-L25</f>
        <v>0</v>
      </c>
      <c r="M72" s="114" t="n">
        <f aca="false">M23-M24-M25</f>
        <v>0</v>
      </c>
      <c r="N72" s="114" t="n">
        <f aca="false">N23-N24-N25</f>
        <v>0</v>
      </c>
      <c r="O72" s="114" t="n">
        <f aca="false">O23-O24-O25</f>
        <v>0</v>
      </c>
      <c r="P72" s="114" t="n">
        <f aca="false">P23-P24-P25</f>
        <v>-1000000</v>
      </c>
      <c r="Q72" s="114" t="n">
        <f aca="false">Q23-Q24-Q25</f>
        <v>0</v>
      </c>
      <c r="R72" s="114" t="n">
        <f aca="false">R23-R24-R25</f>
        <v>0</v>
      </c>
      <c r="S72" s="114" t="n">
        <f aca="false">S23-S24-S25</f>
        <v>0</v>
      </c>
      <c r="T72" s="114" t="n">
        <f aca="false">T23-T24-T25</f>
        <v>0</v>
      </c>
      <c r="U72" s="114" t="n">
        <f aca="false">U23-U24-U25</f>
        <v>0</v>
      </c>
      <c r="V72" s="114" t="n">
        <f aca="false">V23-V24-V25</f>
        <v>0</v>
      </c>
      <c r="W72" s="114" t="n">
        <f aca="false">W23-W24-W25</f>
        <v>-1000000</v>
      </c>
      <c r="Y72" s="6"/>
      <c r="Z72" s="6"/>
      <c r="AA72" s="6"/>
      <c r="AB72" s="6"/>
      <c r="AC72" s="6"/>
      <c r="AD72" s="6"/>
      <c r="AE72" s="6"/>
      <c r="AF72" s="6"/>
      <c r="AG72" s="6"/>
      <c r="AH72" s="6"/>
      <c r="AI72" s="6"/>
      <c r="AJ72" s="6"/>
      <c r="AK72" s="6"/>
      <c r="AL72" s="6"/>
      <c r="AM72" s="6"/>
      <c r="AN72" s="6"/>
      <c r="AO72" s="6"/>
      <c r="AP72" s="6"/>
      <c r="AQ72" s="6"/>
      <c r="AR72" s="6"/>
      <c r="AS72" s="6"/>
      <c r="AT72" s="6"/>
    </row>
    <row r="73" customFormat="false" ht="15" hidden="false" customHeight="false" outlineLevel="0" collapsed="false">
      <c r="B73" s="0" t="s">
        <v>701</v>
      </c>
      <c r="D73" s="117" t="n">
        <f aca="false">D26-D28-D30</f>
        <v>5991000000</v>
      </c>
      <c r="E73" s="117" t="n">
        <f aca="false">E26-E28-E30</f>
        <v>4709000000</v>
      </c>
      <c r="F73" s="117" t="n">
        <f aca="false">F26-F28-F30</f>
        <v>6544000000</v>
      </c>
      <c r="G73" s="145" t="n">
        <f aca="false">G26-G28-G30</f>
        <v>0</v>
      </c>
      <c r="H73" s="145" t="n">
        <f aca="false">H26-H28-H30</f>
        <v>0</v>
      </c>
      <c r="I73" s="145" t="n">
        <f aca="false">I26-I28-I30</f>
        <v>0</v>
      </c>
      <c r="J73" s="145" t="n">
        <f aca="false">J26-J28-J30</f>
        <v>0</v>
      </c>
      <c r="K73" s="145" t="n">
        <f aca="false">K26-K28-K30</f>
        <v>0</v>
      </c>
      <c r="L73" s="145" t="n">
        <f aca="false">L26-L28-L30</f>
        <v>-1000000</v>
      </c>
      <c r="M73" s="145" t="n">
        <f aca="false">M26-M28-M30</f>
        <v>0</v>
      </c>
      <c r="N73" s="145" t="n">
        <f aca="false">N26-N28-N30</f>
        <v>0</v>
      </c>
      <c r="O73" s="116" t="n">
        <f aca="false">O26-O28-O30</f>
        <v>0</v>
      </c>
      <c r="P73" s="145" t="n">
        <f aca="false">P26-P28-P30</f>
        <v>0</v>
      </c>
      <c r="Q73" s="145" t="n">
        <f aca="false">Q26-Q28-Q30</f>
        <v>0</v>
      </c>
      <c r="R73" s="145" t="n">
        <f aca="false">R26-R28-R30</f>
        <v>0</v>
      </c>
      <c r="S73" s="145" t="n">
        <f aca="false">S26-S28-S30</f>
        <v>0</v>
      </c>
      <c r="T73" s="145" t="n">
        <f aca="false">T26-T28-T30</f>
        <v>-1000000</v>
      </c>
      <c r="U73" s="145" t="n">
        <f aca="false">U26-U28-U30</f>
        <v>0</v>
      </c>
      <c r="V73" s="145" t="n">
        <f aca="false">V26-V28-V30</f>
        <v>-1000000</v>
      </c>
      <c r="W73" s="145" t="n">
        <f aca="false">W26-W28-W30</f>
        <v>0</v>
      </c>
      <c r="Y73" s="6"/>
      <c r="Z73" s="6"/>
      <c r="AA73" s="6"/>
      <c r="AB73" s="6"/>
      <c r="AC73" s="6"/>
      <c r="AD73" s="6"/>
      <c r="AE73" s="6"/>
      <c r="AF73" s="6"/>
      <c r="AG73" s="6"/>
      <c r="AH73" s="6"/>
      <c r="AI73" s="6"/>
      <c r="AJ73" s="6"/>
      <c r="AK73" s="6"/>
      <c r="AL73" s="6"/>
      <c r="AM73" s="6"/>
      <c r="AN73" s="6"/>
      <c r="AO73" s="6"/>
      <c r="AP73" s="6"/>
      <c r="AQ73" s="6"/>
      <c r="AR73" s="6"/>
      <c r="AS73" s="6"/>
      <c r="AT73" s="6"/>
    </row>
    <row r="74" customFormat="false" ht="15" hidden="false" customHeight="false" outlineLevel="0" collapsed="false">
      <c r="B74" s="0" t="s">
        <v>1491</v>
      </c>
      <c r="D74" s="145" t="n">
        <f aca="false">D36-D37-D39</f>
        <v>0</v>
      </c>
      <c r="E74" s="145" t="n">
        <f aca="false">E36-E37-E39</f>
        <v>0</v>
      </c>
      <c r="F74" s="145" t="n">
        <f aca="false">F36-F37-F39</f>
        <v>0</v>
      </c>
      <c r="G74" s="145" t="n">
        <f aca="false">G36-G37-G39</f>
        <v>0</v>
      </c>
      <c r="H74" s="145" t="n">
        <f aca="false">H36-H37-H39</f>
        <v>0</v>
      </c>
      <c r="I74" s="145" t="n">
        <f aca="false">I36-I37-I39</f>
        <v>0</v>
      </c>
      <c r="J74" s="145" t="n">
        <f aca="false">J36-J37-J39</f>
        <v>0</v>
      </c>
      <c r="K74" s="145" t="n">
        <f aca="false">K36-K37-K39</f>
        <v>0</v>
      </c>
      <c r="L74" s="145" t="n">
        <f aca="false">L36-L37-L39</f>
        <v>0</v>
      </c>
      <c r="M74" s="145" t="n">
        <f aca="false">M36-M37-M39</f>
        <v>0</v>
      </c>
      <c r="N74" s="145" t="n">
        <f aca="false">N36-N37-N39</f>
        <v>0</v>
      </c>
      <c r="O74" s="145" t="n">
        <f aca="false">O36-O37-O39</f>
        <v>0</v>
      </c>
      <c r="P74" s="145" t="n">
        <f aca="false">P36-P37-P39</f>
        <v>0</v>
      </c>
      <c r="Q74" s="145" t="n">
        <f aca="false">Q36-Q37-Q39</f>
        <v>0</v>
      </c>
      <c r="R74" s="145" t="n">
        <f aca="false">R36-R37-R39</f>
        <v>-1000000</v>
      </c>
      <c r="S74" s="145" t="n">
        <f aca="false">S36-S37-S39</f>
        <v>1000000</v>
      </c>
      <c r="T74" s="145" t="n">
        <f aca="false">T36-T37-T39</f>
        <v>0</v>
      </c>
      <c r="U74" s="145" t="n">
        <f aca="false">U36-U37-U39</f>
        <v>0</v>
      </c>
      <c r="V74" s="145" t="n">
        <f aca="false">V36-V37-V39</f>
        <v>0</v>
      </c>
      <c r="W74" s="145" t="n">
        <f aca="false">W36-W37-W39</f>
        <v>0</v>
      </c>
      <c r="Y74" s="6"/>
      <c r="Z74" s="6"/>
      <c r="AA74" s="6"/>
      <c r="AB74" s="6"/>
      <c r="AC74" s="6"/>
      <c r="AD74" s="6"/>
      <c r="AE74" s="6"/>
      <c r="AF74" s="6"/>
      <c r="AG74" s="6"/>
      <c r="AH74" s="6"/>
      <c r="AI74" s="6"/>
      <c r="AJ74" s="6"/>
      <c r="AK74" s="6"/>
      <c r="AL74" s="6"/>
      <c r="AM74" s="6"/>
      <c r="AN74" s="6"/>
      <c r="AO74" s="6"/>
      <c r="AP74" s="6"/>
      <c r="AQ74" s="6"/>
      <c r="AR74" s="6"/>
      <c r="AS74" s="6"/>
      <c r="AT74" s="6"/>
    </row>
    <row r="75" customFormat="false" ht="15" hidden="false" customHeight="false" outlineLevel="0" collapsed="false">
      <c r="B75" s="0" t="s">
        <v>137</v>
      </c>
      <c r="D75" s="115" t="n">
        <f aca="false">D49-D50-D56-D61</f>
        <v>0</v>
      </c>
      <c r="E75" s="115" t="n">
        <f aca="false">E49-E50-E56-E61</f>
        <v>1000000</v>
      </c>
      <c r="F75" s="115" t="n">
        <f aca="false">F49-F50-F56-F61</f>
        <v>0</v>
      </c>
      <c r="G75" s="115" t="n">
        <f aca="false">G49-G50-G56-G61</f>
        <v>0</v>
      </c>
      <c r="H75" s="115" t="n">
        <f aca="false">H49-H50-H56-H61</f>
        <v>0</v>
      </c>
      <c r="I75" s="115" t="n">
        <f aca="false">I49-I50-I56-I61</f>
        <v>0</v>
      </c>
      <c r="J75" s="115" t="n">
        <f aca="false">J49-J50-J56-J61</f>
        <v>0</v>
      </c>
      <c r="K75" s="115" t="n">
        <f aca="false">K49-K50-K56-K61</f>
        <v>0</v>
      </c>
      <c r="L75" s="115" t="n">
        <f aca="false">L49-L50-L56-L61</f>
        <v>0</v>
      </c>
      <c r="M75" s="115" t="n">
        <f aca="false">M49-M50-M56-M61</f>
        <v>0</v>
      </c>
      <c r="N75" s="115" t="n">
        <f aca="false">N49-N50-N56-N61</f>
        <v>0</v>
      </c>
      <c r="O75" s="115" t="n">
        <f aca="false">O49-O50-O56-O61</f>
        <v>0</v>
      </c>
      <c r="P75" s="115" t="n">
        <f aca="false">P49-P50-P56-P61</f>
        <v>0</v>
      </c>
      <c r="Q75" s="115" t="n">
        <f aca="false">Q49-Q50-Q56-Q61</f>
        <v>0</v>
      </c>
      <c r="R75" s="115" t="n">
        <f aca="false">R49-R50-R56-R61</f>
        <v>0</v>
      </c>
      <c r="S75" s="115" t="n">
        <f aca="false">S49-S50-S56-S61</f>
        <v>0</v>
      </c>
      <c r="T75" s="115" t="n">
        <f aca="false">T49-T50-T56-T61</f>
        <v>-1000000</v>
      </c>
      <c r="U75" s="115" t="n">
        <f aca="false">U49-U50-U56-U61</f>
        <v>1000000</v>
      </c>
      <c r="V75" s="115" t="n">
        <f aca="false">V49-V50-V56-V61</f>
        <v>-1000000</v>
      </c>
      <c r="W75" s="115" t="n">
        <f aca="false">W49-W50-W56-W61</f>
        <v>0</v>
      </c>
      <c r="Y75" s="6"/>
      <c r="Z75" s="6"/>
      <c r="AA75" s="6"/>
      <c r="AB75" s="6"/>
      <c r="AC75" s="6"/>
      <c r="AD75" s="6"/>
      <c r="AE75" s="6"/>
      <c r="AF75" s="6"/>
      <c r="AG75" s="6"/>
      <c r="AH75" s="6"/>
      <c r="AI75" s="6"/>
      <c r="AJ75" s="6"/>
      <c r="AK75" s="6"/>
      <c r="AL75" s="6"/>
      <c r="AM75" s="6"/>
      <c r="AN75" s="6"/>
      <c r="AO75" s="6"/>
      <c r="AP75" s="6"/>
      <c r="AQ75" s="6"/>
      <c r="AR75" s="6"/>
      <c r="AS75" s="6"/>
      <c r="AT75" s="6"/>
    </row>
    <row r="76" customFormat="false" ht="15" hidden="false" customHeight="false" outlineLevel="0" collapsed="false">
      <c r="B76" s="0" t="s">
        <v>274</v>
      </c>
      <c r="D76" s="143" t="n">
        <f aca="false">D50-D51-D54-D55</f>
        <v>0</v>
      </c>
      <c r="E76" s="143" t="n">
        <f aca="false">E50-E51-E54-E55</f>
        <v>0</v>
      </c>
      <c r="F76" s="143" t="n">
        <f aca="false">F50-F51-F54-F55</f>
        <v>0</v>
      </c>
      <c r="G76" s="143" t="n">
        <f aca="false">G50-G51-G54-G55</f>
        <v>0</v>
      </c>
      <c r="H76" s="143" t="n">
        <f aca="false">H50-H51-H54-H55</f>
        <v>0</v>
      </c>
      <c r="I76" s="143" t="n">
        <f aca="false">I50-I51-I54-I55</f>
        <v>0</v>
      </c>
      <c r="J76" s="143" t="n">
        <f aca="false">J50-J51-J54-J55</f>
        <v>0</v>
      </c>
      <c r="K76" s="143" t="n">
        <f aca="false">K50-K51-K54-K55</f>
        <v>0</v>
      </c>
      <c r="L76" s="143" t="n">
        <f aca="false">L50-L51-L54-L55</f>
        <v>0</v>
      </c>
      <c r="M76" s="143" t="n">
        <f aca="false">M50-M51-M54-M55</f>
        <v>0</v>
      </c>
      <c r="N76" s="143" t="n">
        <f aca="false">N50-N51-N54-N55</f>
        <v>0</v>
      </c>
      <c r="O76" s="143" t="n">
        <f aca="false">O50-O51-O54-O55</f>
        <v>0</v>
      </c>
      <c r="P76" s="143" t="n">
        <f aca="false">P50-P51-P54-P55</f>
        <v>0</v>
      </c>
      <c r="Q76" s="143" t="n">
        <f aca="false">Q50-Q51-Q54-Q55</f>
        <v>0</v>
      </c>
      <c r="R76" s="143" t="n">
        <f aca="false">R50-R51-R54-R55</f>
        <v>0</v>
      </c>
      <c r="S76" s="143" t="n">
        <f aca="false">S50-S51-S54-S55</f>
        <v>0</v>
      </c>
      <c r="T76" s="143" t="n">
        <f aca="false">T50-T51-T54-T55</f>
        <v>0</v>
      </c>
      <c r="U76" s="143" t="n">
        <f aca="false">U50-U51-U54-U55</f>
        <v>0</v>
      </c>
      <c r="V76" s="143" t="n">
        <f aca="false">V50-V51-V54-V55</f>
        <v>0</v>
      </c>
      <c r="W76" s="143" t="n">
        <f aca="false">W50-W51-W54-W55</f>
        <v>0</v>
      </c>
      <c r="X76" s="143"/>
      <c r="Y76" s="6"/>
      <c r="Z76" s="6"/>
      <c r="AA76" s="6"/>
      <c r="AB76" s="6"/>
      <c r="AC76" s="6"/>
      <c r="AD76" s="6"/>
      <c r="AE76" s="6"/>
      <c r="AF76" s="6"/>
      <c r="AG76" s="6"/>
      <c r="AH76" s="6"/>
      <c r="AI76" s="6"/>
      <c r="AJ76" s="6"/>
      <c r="AK76" s="6"/>
      <c r="AL76" s="6"/>
      <c r="AM76" s="6"/>
      <c r="AN76" s="6"/>
      <c r="AO76" s="6"/>
      <c r="AP76" s="6"/>
      <c r="AQ76" s="6"/>
      <c r="AR76" s="6"/>
      <c r="AS76" s="6"/>
      <c r="AT76" s="6"/>
    </row>
    <row r="77" customFormat="false" ht="15" hidden="false" customHeight="false" outlineLevel="0" collapsed="false">
      <c r="B77" s="0" t="s">
        <v>1267</v>
      </c>
      <c r="D77" s="55" t="n">
        <f aca="false">D56-D57-D58</f>
        <v>0</v>
      </c>
      <c r="E77" s="55" t="n">
        <f aca="false">E56-E57-E58</f>
        <v>0</v>
      </c>
      <c r="F77" s="55" t="n">
        <f aca="false">F56-F57-F58</f>
        <v>0</v>
      </c>
      <c r="G77" s="55" t="n">
        <f aca="false">G56-G57-G58</f>
        <v>0</v>
      </c>
      <c r="H77" s="55" t="n">
        <f aca="false">H56-H57-H58</f>
        <v>0</v>
      </c>
      <c r="I77" s="55" t="n">
        <f aca="false">I56-I57-I58</f>
        <v>0</v>
      </c>
      <c r="J77" s="55" t="n">
        <f aca="false">J56-J57-J58</f>
        <v>0</v>
      </c>
      <c r="K77" s="55" t="n">
        <f aca="false">K56-K57-K58</f>
        <v>0</v>
      </c>
      <c r="L77" s="55" t="n">
        <f aca="false">L56-L57-L58</f>
        <v>0</v>
      </c>
      <c r="M77" s="55" t="n">
        <f aca="false">M56-M57-M58</f>
        <v>0</v>
      </c>
      <c r="N77" s="55" t="n">
        <f aca="false">N56-N57-N58</f>
        <v>0</v>
      </c>
      <c r="O77" s="55" t="n">
        <f aca="false">O56-O57-O58</f>
        <v>0</v>
      </c>
      <c r="P77" s="55" t="n">
        <f aca="false">P56-P57-P58</f>
        <v>0</v>
      </c>
      <c r="Q77" s="55" t="n">
        <f aca="false">Q56-Q57-Q58</f>
        <v>0</v>
      </c>
      <c r="R77" s="55" t="n">
        <f aca="false">R56-R57-R58</f>
        <v>0</v>
      </c>
      <c r="S77" s="55" t="n">
        <f aca="false">S56-S57-S58</f>
        <v>0</v>
      </c>
      <c r="T77" s="55" t="n">
        <f aca="false">T56-T57-T58</f>
        <v>1000000</v>
      </c>
      <c r="U77" s="55" t="n">
        <f aca="false">U56-U57-U58</f>
        <v>-1000000</v>
      </c>
      <c r="V77" s="55" t="n">
        <f aca="false">V56-V57-V58</f>
        <v>0</v>
      </c>
      <c r="W77" s="55" t="n">
        <f aca="false">W56-W57-W58</f>
        <v>0</v>
      </c>
      <c r="Y77" s="6"/>
      <c r="Z77" s="6"/>
      <c r="AA77" s="6"/>
      <c r="AB77" s="6"/>
      <c r="AC77" s="6"/>
      <c r="AD77" s="6"/>
      <c r="AE77" s="6"/>
      <c r="AF77" s="6"/>
      <c r="AG77" s="6"/>
      <c r="AH77" s="6"/>
      <c r="AI77" s="6"/>
      <c r="AJ77" s="6"/>
      <c r="AK77" s="6"/>
      <c r="AL77" s="6"/>
      <c r="AM77" s="6"/>
      <c r="AN77" s="6"/>
      <c r="AO77" s="6"/>
      <c r="AP77" s="6"/>
      <c r="AQ77" s="6"/>
      <c r="AR77" s="6"/>
      <c r="AS77" s="6"/>
      <c r="AT77" s="6"/>
    </row>
    <row r="78" customFormat="false" ht="15" hidden="false" customHeight="false" outlineLevel="0" collapsed="false">
      <c r="Y78" s="6"/>
      <c r="Z78" s="6"/>
      <c r="AA78" s="6"/>
      <c r="AB78" s="6"/>
      <c r="AC78" s="6"/>
      <c r="AD78" s="6"/>
      <c r="AE78" s="6"/>
      <c r="AF78" s="6"/>
      <c r="AG78" s="6"/>
      <c r="AH78" s="6"/>
      <c r="AI78" s="6"/>
      <c r="AJ78" s="6"/>
      <c r="AK78" s="6"/>
      <c r="AL78" s="6"/>
      <c r="AM78" s="6"/>
      <c r="AN78" s="6"/>
      <c r="AO78" s="6"/>
      <c r="AP78" s="6"/>
      <c r="AQ78" s="6"/>
      <c r="AR78" s="6"/>
      <c r="AS78" s="6"/>
      <c r="AT78" s="6"/>
    </row>
    <row r="80" customFormat="false" ht="15" hidden="false" customHeight="false" outlineLevel="0" collapsed="false">
      <c r="B80" s="0" t="s">
        <v>971</v>
      </c>
      <c r="D80" s="0" t="n">
        <v>98795000000</v>
      </c>
      <c r="E80" s="0" t="n">
        <v>102633000000</v>
      </c>
      <c r="F80" s="0" t="n">
        <v>105953000000</v>
      </c>
      <c r="G80" s="0" t="n">
        <v>111530000000</v>
      </c>
      <c r="H80" s="0" t="n">
        <v>118400000000</v>
      </c>
      <c r="I80" s="0" t="n">
        <v>125939000000</v>
      </c>
      <c r="J80" s="0" t="n">
        <v>136604000000</v>
      </c>
      <c r="K80" s="0" t="n">
        <v>150658000000</v>
      </c>
      <c r="L80" s="0" t="n">
        <v>174801000000</v>
      </c>
      <c r="M80" s="0" t="n">
        <v>186449000000</v>
      </c>
      <c r="N80" s="0" t="n">
        <v>200578000000</v>
      </c>
      <c r="O80" s="0" t="n">
        <v>220222000000</v>
      </c>
      <c r="P80" s="0" t="n">
        <v>240569000000</v>
      </c>
    </row>
    <row r="81" customFormat="false" ht="15" hidden="false" customHeight="false" outlineLevel="0" collapsed="false">
      <c r="B81" s="0" t="s">
        <v>140</v>
      </c>
      <c r="D81" s="147" t="n">
        <f aca="false">(D6/D80)*100</f>
        <v>30.8386051925705</v>
      </c>
      <c r="E81" s="147" t="n">
        <f aca="false">(E6/E80)*100</f>
        <v>28.0358169399706</v>
      </c>
      <c r="F81" s="147" t="n">
        <f aca="false">(F6/F80)*100</f>
        <v>29.2082338395326</v>
      </c>
      <c r="G81" s="147" t="n">
        <f aca="false">(G6/G80)*100</f>
        <v>34.0410651842554</v>
      </c>
      <c r="H81" s="147" t="n">
        <f aca="false">(H6/H80)*100</f>
        <v>35.6047297297297</v>
      </c>
      <c r="I81" s="147" t="n">
        <f aca="false">(I6/I80)*100</f>
        <v>37.0925606841407</v>
      </c>
      <c r="J81" s="147" t="n">
        <f aca="false">(J6/J80)*100</f>
        <v>34.9491962168018</v>
      </c>
      <c r="K81" s="147" t="n">
        <f aca="false">(K6/K80)*100</f>
        <v>35.1803422320753</v>
      </c>
      <c r="L81" s="147" t="n">
        <f aca="false">(L6/L80)*100</f>
        <v>41.814406096075</v>
      </c>
      <c r="M81" s="147" t="n">
        <f aca="false">(M6/M80)*100</f>
        <v>36.9822310658679</v>
      </c>
      <c r="N81" s="147" t="n">
        <f aca="false">(N6/N80)*100</f>
        <v>35.4595219814735</v>
      </c>
      <c r="O81" s="147" t="n">
        <f aca="false">(O6/O80)*100</f>
        <v>34.2745048178656</v>
      </c>
      <c r="P81" s="147" t="n">
        <f aca="false">(P6/P80)*100</f>
        <v>34.4616305509022</v>
      </c>
    </row>
    <row r="82" customFormat="false" ht="15" hidden="false" customHeight="false" outlineLevel="0" collapsed="false">
      <c r="B82" s="0" t="s">
        <v>141</v>
      </c>
      <c r="D82" s="147" t="n">
        <f aca="false">(D21/D80)*100</f>
        <v>32.5967913355939</v>
      </c>
      <c r="E82" s="147" t="n">
        <f aca="false">(E21/E80)*100</f>
        <v>29.439848781581</v>
      </c>
      <c r="F82" s="147" t="n">
        <f aca="false">(F21/F80)*100</f>
        <v>32.7116740441516</v>
      </c>
      <c r="G82" s="147" t="n">
        <f aca="false">(G21/G80)*100</f>
        <v>36.3050300367614</v>
      </c>
      <c r="H82" s="147" t="n">
        <f aca="false">(H21/H80)*100</f>
        <v>37.4991554054054</v>
      </c>
      <c r="I82" s="147" t="n">
        <f aca="false">(I21/I80)*100</f>
        <v>36.8511739810543</v>
      </c>
      <c r="J82" s="147" t="n">
        <f aca="false">(J21/J80)*100</f>
        <v>37.4205733360663</v>
      </c>
      <c r="K82" s="147" t="n">
        <f aca="false">(K21/K80)*100</f>
        <v>37.7577028767141</v>
      </c>
      <c r="L82" s="147" t="n">
        <f aca="false">(L21/L80)*100</f>
        <v>40.5621249306354</v>
      </c>
      <c r="M82" s="147" t="n">
        <f aca="false">(M21/M80)*100</f>
        <v>41.5572086736856</v>
      </c>
      <c r="N82" s="147" t="n">
        <f aca="false">(N21/N80)*100</f>
        <v>35.9660580921138</v>
      </c>
      <c r="O82" s="147" t="n">
        <f aca="false">(O21/O80)*100</f>
        <v>35.1985723497198</v>
      </c>
      <c r="P82" s="147" t="n">
        <f aca="false">(P21/P80)*100</f>
        <v>37.1922400641812</v>
      </c>
    </row>
    <row r="84" customFormat="false" ht="13.5" hidden="false" customHeight="true" outlineLevel="0" collapsed="false">
      <c r="B84" s="0" t="s">
        <v>142</v>
      </c>
      <c r="D84" s="0" t="n">
        <f aca="false">IF(D26&lt;0, (D26/D4)*100)</f>
        <v>0</v>
      </c>
      <c r="E84" s="0" t="n">
        <f aca="false">IF(E26&lt;0, (E26/E4)*100)</f>
        <v>0</v>
      </c>
      <c r="F84" s="0" t="n">
        <f aca="false">IF(F26&lt;0, (F26/F4)*100)</f>
        <v>0</v>
      </c>
      <c r="G84" s="0" t="n">
        <f aca="false">IF(G26&lt;0, (G26/G4)*100)</f>
        <v>0</v>
      </c>
      <c r="H84" s="0" t="n">
        <f aca="false">IF(H26&lt;0, (H26/H4)*100)</f>
        <v>0</v>
      </c>
      <c r="I84" s="0" t="n">
        <f aca="false">IF(I26&lt;0, (I26/I4)*100)</f>
        <v>0</v>
      </c>
      <c r="J84" s="0" t="n">
        <f aca="false">IF(J26&lt;0, (J26/J4)*100)</f>
        <v>0</v>
      </c>
      <c r="K84" s="0" t="n">
        <f aca="false">IF(K26&lt;0, (K26/K4)*100)</f>
        <v>0</v>
      </c>
      <c r="L84" s="0" t="n">
        <f aca="false">IF(L26&lt;0, (L26/L4)*100)</f>
        <v>0</v>
      </c>
      <c r="M84" s="0" t="n">
        <f aca="false">IF(M26&lt;0, (M26/M4)*100)</f>
        <v>0</v>
      </c>
      <c r="N84" s="0" t="n">
        <f aca="false">IF(N26&lt;0, (N26/N4)*100)</f>
        <v>0</v>
      </c>
      <c r="O84" s="0" t="n">
        <f aca="false">IF(O26&lt;0, (O26/O4)*100)</f>
        <v>0</v>
      </c>
      <c r="P84" s="0" t="n">
        <f aca="false">IF(P26&lt;0, (P26/P4)*100)</f>
        <v>0</v>
      </c>
      <c r="Q84" s="0" t="n">
        <f aca="false">IF(Q26&lt;0, (Q26/Q4)*100)</f>
        <v>0</v>
      </c>
      <c r="R84" s="0" t="n">
        <f aca="false">IF(R26&lt;0, (R26/R4)*100)</f>
        <v>0</v>
      </c>
      <c r="S84" s="0" t="n">
        <f aca="false">IF(S26&lt;0, (S26/S4)*100)</f>
        <v>0</v>
      </c>
      <c r="T84" s="0" t="n">
        <f aca="false">IF(T26&lt;0, (T26/T4)*100)</f>
        <v>0</v>
      </c>
      <c r="U84" s="0" t="n">
        <f aca="false">IF(U26&lt;0, (U26/U4)*100)</f>
        <v>0</v>
      </c>
      <c r="V84" s="0" t="n">
        <f aca="false">IF(V26&lt;0, (V26/V4)*100)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3.xml><?xml version="1.0" encoding="utf-8"?>
<worksheet xmlns="http://schemas.openxmlformats.org/spreadsheetml/2006/main" xmlns:r="http://schemas.openxmlformats.org/officeDocument/2006/relationships">
  <sheetPr filterMode="false">
    <pageSetUpPr fitToPage="false"/>
  </sheetPr>
  <dimension ref="A1:AU80"/>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O6" activePane="bottomRight" state="frozen"/>
      <selection pane="topLeft" activeCell="A1" activeCellId="0" sqref="A1"/>
      <selection pane="topRight" activeCell="O1" activeCellId="0" sqref="O1"/>
      <selection pane="bottomLeft" activeCell="A6" activeCellId="0" sqref="A6"/>
      <selection pane="bottomRight" activeCell="V65" activeCellId="0" sqref="V65"/>
    </sheetView>
  </sheetViews>
  <sheetFormatPr defaultRowHeight="15"/>
  <cols>
    <col collapsed="false" hidden="false" max="1" min="1" style="0" width="48.1938775510204"/>
    <col collapsed="false" hidden="false" max="2" min="2" style="0" width="52.1071428571429"/>
    <col collapsed="false" hidden="false" max="3" min="3" style="0" width="22.1377551020408"/>
    <col collapsed="false" hidden="false" max="4" min="4" style="0" width="12.4183673469388"/>
    <col collapsed="false" hidden="false" max="5" min="5" style="0" width="13.2295918367347"/>
    <col collapsed="false" hidden="false" max="9" min="6" style="0" width="12.4183673469388"/>
    <col collapsed="false" hidden="false" max="11" min="10" style="0" width="14.0408163265306"/>
    <col collapsed="false" hidden="false" max="12" min="12" style="0" width="14.4438775510204"/>
    <col collapsed="false" hidden="false" max="18" min="13" style="0" width="12.4183673469388"/>
    <col collapsed="false" hidden="false" max="19" min="19" style="0" width="13.5"/>
    <col collapsed="false" hidden="false" max="22" min="20" style="0" width="12.4183673469388"/>
    <col collapsed="false" hidden="false" max="1025" min="23" style="0" width="8.50510204081633"/>
  </cols>
  <sheetData>
    <row r="1" customFormat="false" ht="15" hidden="false" customHeight="false" outlineLevel="0" collapsed="false">
      <c r="A1" s="59" t="s">
        <v>2008</v>
      </c>
      <c r="B1" s="2" t="s">
        <v>2009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2010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2011</v>
      </c>
      <c r="P5" s="4" t="s">
        <v>31</v>
      </c>
      <c r="Q5" s="4" t="s">
        <v>31</v>
      </c>
      <c r="R5" s="4" t="s">
        <v>31</v>
      </c>
      <c r="S5" s="4" t="s">
        <v>31</v>
      </c>
      <c r="T5" s="4" t="s">
        <v>31</v>
      </c>
      <c r="U5" s="4" t="s">
        <v>31</v>
      </c>
      <c r="V5" s="4" t="s">
        <v>31</v>
      </c>
      <c r="W5" s="4" t="s">
        <v>31</v>
      </c>
      <c r="X5" s="4" t="s">
        <v>31</v>
      </c>
    </row>
    <row r="6" s="13" customFormat="true" ht="15" hidden="false" customHeight="false" outlineLevel="0" collapsed="false">
      <c r="A6" s="216" t="s">
        <v>733</v>
      </c>
      <c r="B6" s="195" t="s">
        <v>733</v>
      </c>
      <c r="C6" s="63" t="s">
        <v>34</v>
      </c>
      <c r="D6" s="181" t="n">
        <f aca="false">D7+D13</f>
        <v>231100000</v>
      </c>
      <c r="E6" s="181" t="n">
        <f aca="false">E7+E13</f>
        <v>278900000</v>
      </c>
      <c r="F6" s="181" t="n">
        <f aca="false">F7+F13</f>
        <v>206900000</v>
      </c>
      <c r="G6" s="181" t="n">
        <f aca="false">G7+G13</f>
        <v>222800000</v>
      </c>
      <c r="H6" s="181" t="n">
        <f aca="false">H7+H13</f>
        <v>285000000</v>
      </c>
      <c r="I6" s="181" t="n">
        <f aca="false">I7+I13</f>
        <v>290000000</v>
      </c>
      <c r="J6" s="181" t="n">
        <f aca="false">J7+J13</f>
        <v>323500000</v>
      </c>
      <c r="K6" s="181" t="n">
        <f aca="false">K7+K13</f>
        <v>356500000</v>
      </c>
      <c r="L6" s="181" t="n">
        <f aca="false">L7+L13</f>
        <v>424473000</v>
      </c>
      <c r="M6" s="109" t="n">
        <v>452900000</v>
      </c>
      <c r="N6" s="109" t="n">
        <v>471300000</v>
      </c>
      <c r="O6" s="109" t="n">
        <v>482300000</v>
      </c>
      <c r="P6" s="109" t="n">
        <v>408200000</v>
      </c>
      <c r="Q6" s="109" t="n">
        <v>402500000</v>
      </c>
      <c r="R6" s="109" t="n">
        <v>413300000</v>
      </c>
      <c r="S6" s="109" t="n">
        <v>423800000</v>
      </c>
      <c r="T6" s="109" t="n">
        <v>436000000</v>
      </c>
      <c r="U6" s="181" t="n">
        <f aca="false">U7+U13</f>
        <v>450500000</v>
      </c>
      <c r="V6" s="109" t="n">
        <v>468600000</v>
      </c>
      <c r="W6" s="168"/>
      <c r="X6" s="168"/>
      <c r="Y6" s="38"/>
      <c r="Z6" s="38"/>
      <c r="AA6" s="38"/>
      <c r="AB6" s="38"/>
      <c r="AC6" s="38"/>
      <c r="AD6" s="38"/>
      <c r="AE6" s="38"/>
      <c r="AF6" s="38"/>
      <c r="AG6" s="38"/>
      <c r="AH6" s="38"/>
      <c r="AI6" s="38"/>
      <c r="AJ6" s="38"/>
      <c r="AK6" s="38"/>
      <c r="AL6" s="38"/>
      <c r="AM6" s="38"/>
      <c r="AN6" s="38"/>
      <c r="AO6" s="38"/>
      <c r="AP6" s="38"/>
      <c r="AQ6" s="38"/>
      <c r="AR6" s="38"/>
      <c r="AS6" s="38"/>
      <c r="AT6" s="38"/>
      <c r="AU6" s="38"/>
    </row>
    <row r="7" customFormat="false" ht="16.5" hidden="false" customHeight="false" outlineLevel="0" collapsed="false">
      <c r="A7" s="218" t="s">
        <v>734</v>
      </c>
      <c r="B7" s="3" t="s">
        <v>734</v>
      </c>
      <c r="C7" s="20" t="s">
        <v>37</v>
      </c>
      <c r="D7" s="46" t="n">
        <v>211400000</v>
      </c>
      <c r="E7" s="181" t="n">
        <f aca="false">E8+E14</f>
        <v>210900000</v>
      </c>
      <c r="F7" s="181" t="n">
        <f aca="false">F8+F14</f>
        <v>206900000</v>
      </c>
      <c r="G7" s="46" t="n">
        <v>191900000</v>
      </c>
      <c r="H7" s="46" t="n">
        <v>221800000</v>
      </c>
      <c r="I7" s="46" t="n">
        <v>245700000</v>
      </c>
      <c r="J7" s="100" t="n">
        <v>263200000</v>
      </c>
      <c r="K7" s="181" t="n">
        <f aca="false">K8+K14</f>
        <v>289800000</v>
      </c>
      <c r="L7" s="181" t="n">
        <f aca="false">L8+L14</f>
        <v>316274000</v>
      </c>
      <c r="M7" s="77" t="n">
        <f aca="false">M8+M14</f>
        <v>339100000</v>
      </c>
      <c r="N7" s="77" t="n">
        <f aca="false">N8+N14</f>
        <v>357200000</v>
      </c>
      <c r="O7" s="77" t="n">
        <f aca="false">O8+O14</f>
        <v>355400000</v>
      </c>
      <c r="P7" s="77" t="n">
        <f aca="false">P8+P14</f>
        <v>344200000</v>
      </c>
      <c r="Q7" s="77" t="n">
        <f aca="false">Q8+Q14</f>
        <v>347900000</v>
      </c>
      <c r="R7" s="77" t="n">
        <f aca="false">R8+R14</f>
        <v>356700000</v>
      </c>
      <c r="S7" s="77" t="n">
        <f aca="false">S8+S14</f>
        <v>365300000</v>
      </c>
      <c r="T7" s="77" t="n">
        <f aca="false">T8+T14</f>
        <v>375400000</v>
      </c>
      <c r="U7" s="77" t="n">
        <f aca="false">U8+U14</f>
        <v>387500000</v>
      </c>
      <c r="V7" s="77" t="n">
        <f aca="false">V8+V14</f>
        <v>403400000</v>
      </c>
      <c r="W7" s="4"/>
      <c r="X7" s="4"/>
      <c r="Y7" s="38"/>
      <c r="Z7" s="38"/>
      <c r="AA7" s="38"/>
      <c r="AB7" s="38"/>
      <c r="AC7" s="38"/>
      <c r="AD7" s="38"/>
      <c r="AE7" s="38"/>
      <c r="AF7" s="38"/>
      <c r="AG7" s="38"/>
      <c r="AH7" s="38"/>
      <c r="AI7" s="38"/>
      <c r="AJ7" s="38"/>
      <c r="AK7" s="38"/>
      <c r="AL7" s="38"/>
      <c r="AM7" s="38"/>
      <c r="AN7" s="38"/>
      <c r="AO7" s="38"/>
      <c r="AP7" s="38"/>
      <c r="AQ7" s="38"/>
      <c r="AR7" s="38"/>
      <c r="AS7" s="38"/>
      <c r="AT7" s="38"/>
      <c r="AU7" s="38"/>
    </row>
    <row r="8" customFormat="false" ht="15" hidden="false" customHeight="false" outlineLevel="0" collapsed="false">
      <c r="A8" s="4" t="s">
        <v>2012</v>
      </c>
      <c r="B8" s="4" t="s">
        <v>2012</v>
      </c>
      <c r="C8" s="49" t="s">
        <v>40</v>
      </c>
      <c r="D8" s="46"/>
      <c r="E8" s="181" t="n">
        <f aca="false">E9+E10+E11+E12</f>
        <v>179600000</v>
      </c>
      <c r="F8" s="181" t="n">
        <f aca="false">F9+F10+F11+F12</f>
        <v>170100000</v>
      </c>
      <c r="G8" s="77" t="n">
        <v>167900000</v>
      </c>
      <c r="H8" s="77" t="n">
        <v>193600000</v>
      </c>
      <c r="I8" s="46" t="n">
        <v>213300000</v>
      </c>
      <c r="J8" s="100" t="n">
        <v>239500000</v>
      </c>
      <c r="K8" s="100" t="n">
        <v>262400000</v>
      </c>
      <c r="L8" s="46" t="n">
        <v>288927000</v>
      </c>
      <c r="M8" s="46" t="n">
        <v>313700000</v>
      </c>
      <c r="N8" s="46" t="n">
        <v>323300000</v>
      </c>
      <c r="O8" s="46" t="n">
        <v>315500000</v>
      </c>
      <c r="P8" s="46" t="n">
        <v>300800000</v>
      </c>
      <c r="Q8" s="46" t="n">
        <v>303900000</v>
      </c>
      <c r="R8" s="46" t="n">
        <v>314700000</v>
      </c>
      <c r="S8" s="181" t="n">
        <f aca="false">S9+S10+S11+S12</f>
        <v>325100000</v>
      </c>
      <c r="T8" s="46" t="n">
        <v>336700000</v>
      </c>
      <c r="U8" s="46" t="n">
        <v>349900000</v>
      </c>
      <c r="V8" s="46" t="n">
        <v>365100000</v>
      </c>
      <c r="W8" s="4"/>
      <c r="X8" s="4"/>
      <c r="Y8" s="38"/>
      <c r="Z8" s="38"/>
      <c r="AA8" s="38"/>
      <c r="AB8" s="38"/>
      <c r="AC8" s="38"/>
      <c r="AD8" s="38"/>
      <c r="AE8" s="38"/>
      <c r="AF8" s="38"/>
      <c r="AG8" s="38"/>
      <c r="AH8" s="38"/>
      <c r="AI8" s="38"/>
      <c r="AJ8" s="38"/>
      <c r="AK8" s="38"/>
      <c r="AL8" s="38"/>
      <c r="AM8" s="38"/>
      <c r="AN8" s="38"/>
      <c r="AO8" s="38"/>
      <c r="AP8" s="38"/>
      <c r="AQ8" s="38"/>
      <c r="AR8" s="38"/>
      <c r="AS8" s="38"/>
      <c r="AT8" s="38"/>
      <c r="AU8" s="38"/>
    </row>
    <row r="9" customFormat="false" ht="15" hidden="false" customHeight="false" outlineLevel="0" collapsed="false">
      <c r="A9" s="4" t="s">
        <v>2013</v>
      </c>
      <c r="B9" s="4" t="s">
        <v>2013</v>
      </c>
      <c r="C9" s="19" t="s">
        <v>43</v>
      </c>
      <c r="D9" s="46"/>
      <c r="E9" s="77" t="n">
        <v>54600000</v>
      </c>
      <c r="F9" s="77" t="n">
        <v>40100000</v>
      </c>
      <c r="G9" s="46"/>
      <c r="H9" s="46"/>
      <c r="I9" s="46"/>
      <c r="J9" s="100" t="n">
        <v>52700000</v>
      </c>
      <c r="K9" s="100" t="n">
        <v>53700000</v>
      </c>
      <c r="L9" s="46" t="n">
        <v>52316000</v>
      </c>
      <c r="M9" s="46" t="n">
        <v>54800000</v>
      </c>
      <c r="N9" s="46" t="n">
        <v>60800000</v>
      </c>
      <c r="O9" s="46" t="n">
        <v>56800000</v>
      </c>
      <c r="P9" s="46" t="n">
        <v>55600000</v>
      </c>
      <c r="Q9" s="46" t="n">
        <v>55900000</v>
      </c>
      <c r="R9" s="46" t="n">
        <v>57900000</v>
      </c>
      <c r="S9" s="46" t="n">
        <v>59800000</v>
      </c>
      <c r="T9" s="77" t="n">
        <v>61900000</v>
      </c>
      <c r="U9" s="77" t="n">
        <v>64300000</v>
      </c>
      <c r="V9" s="77" t="n">
        <v>67700000</v>
      </c>
      <c r="W9" s="4"/>
      <c r="X9" s="4"/>
      <c r="Y9" s="38"/>
      <c r="Z9" s="38"/>
      <c r="AA9" s="38"/>
      <c r="AB9" s="38"/>
      <c r="AC9" s="38"/>
      <c r="AD9" s="38"/>
      <c r="AE9" s="38"/>
      <c r="AF9" s="38"/>
      <c r="AG9" s="38"/>
      <c r="AH9" s="38"/>
      <c r="AI9" s="38"/>
      <c r="AJ9" s="38"/>
      <c r="AK9" s="38"/>
      <c r="AL9" s="38"/>
      <c r="AM9" s="38"/>
      <c r="AN9" s="38"/>
      <c r="AO9" s="38"/>
      <c r="AP9" s="38"/>
      <c r="AQ9" s="38"/>
      <c r="AR9" s="38"/>
      <c r="AS9" s="38"/>
      <c r="AT9" s="38"/>
      <c r="AU9" s="38"/>
    </row>
    <row r="10" customFormat="false" ht="15" hidden="false" customHeight="false" outlineLevel="0" collapsed="false">
      <c r="A10" s="4" t="s">
        <v>2014</v>
      </c>
      <c r="B10" s="4" t="s">
        <v>2014</v>
      </c>
      <c r="C10" s="19" t="s">
        <v>43</v>
      </c>
      <c r="D10" s="46"/>
      <c r="E10" s="77" t="n">
        <v>2600000</v>
      </c>
      <c r="F10" s="77" t="n">
        <v>2200000</v>
      </c>
      <c r="G10" s="77"/>
      <c r="H10" s="77"/>
      <c r="I10" s="77"/>
      <c r="J10" s="100" t="n">
        <v>7900000</v>
      </c>
      <c r="K10" s="100" t="n">
        <v>7200000</v>
      </c>
      <c r="L10" s="46" t="n">
        <v>9512000</v>
      </c>
      <c r="M10" s="46" t="n">
        <v>10900000</v>
      </c>
      <c r="N10" s="46" t="n">
        <v>8900000</v>
      </c>
      <c r="O10" s="46" t="n">
        <v>7800000</v>
      </c>
      <c r="P10" s="46" t="n">
        <v>7500000</v>
      </c>
      <c r="Q10" s="46" t="n">
        <v>7700000</v>
      </c>
      <c r="R10" s="46" t="n">
        <v>8000000</v>
      </c>
      <c r="S10" s="46" t="n">
        <v>8300000</v>
      </c>
      <c r="T10" s="77" t="n">
        <v>8600000</v>
      </c>
      <c r="U10" s="77" t="n">
        <v>8900000</v>
      </c>
      <c r="V10" s="77" t="n">
        <v>9400000</v>
      </c>
      <c r="W10" s="4"/>
      <c r="X10" s="4"/>
      <c r="Y10" s="38"/>
      <c r="Z10" s="38"/>
      <c r="AA10" s="38"/>
      <c r="AB10" s="38"/>
      <c r="AC10" s="38"/>
      <c r="AD10" s="38"/>
      <c r="AE10" s="38"/>
      <c r="AF10" s="38"/>
      <c r="AG10" s="38"/>
      <c r="AH10" s="38"/>
      <c r="AI10" s="38"/>
      <c r="AJ10" s="38"/>
      <c r="AK10" s="38"/>
      <c r="AL10" s="38"/>
      <c r="AM10" s="38"/>
      <c r="AN10" s="38"/>
      <c r="AO10" s="38"/>
      <c r="AP10" s="38"/>
      <c r="AQ10" s="38"/>
      <c r="AR10" s="38"/>
      <c r="AS10" s="38"/>
      <c r="AT10" s="38"/>
      <c r="AU10" s="38"/>
    </row>
    <row r="11" customFormat="false" ht="15" hidden="false" customHeight="false" outlineLevel="0" collapsed="false">
      <c r="A11" s="4" t="s">
        <v>46</v>
      </c>
      <c r="B11" s="4" t="s">
        <v>46</v>
      </c>
      <c r="C11" s="19" t="s">
        <v>43</v>
      </c>
      <c r="D11" s="46"/>
      <c r="E11" s="77" t="n">
        <v>28600000</v>
      </c>
      <c r="F11" s="77" t="n">
        <v>30200000</v>
      </c>
      <c r="G11" s="46"/>
      <c r="H11" s="46"/>
      <c r="I11" s="46"/>
      <c r="J11" s="100" t="n">
        <v>82100000</v>
      </c>
      <c r="K11" s="100" t="n">
        <v>146900000</v>
      </c>
      <c r="L11" s="46" t="n">
        <v>164082000</v>
      </c>
      <c r="M11" s="46" t="n">
        <v>179500000</v>
      </c>
      <c r="N11" s="46" t="n">
        <v>185200000</v>
      </c>
      <c r="O11" s="46" t="n">
        <v>180900000</v>
      </c>
      <c r="P11" s="46" t="n">
        <v>174000000</v>
      </c>
      <c r="Q11" s="46" t="n">
        <v>173300000</v>
      </c>
      <c r="R11" s="46" t="n">
        <v>179500000</v>
      </c>
      <c r="S11" s="46" t="n">
        <v>185400000</v>
      </c>
      <c r="T11" s="77" t="n">
        <v>192000000</v>
      </c>
      <c r="U11" s="77" t="n">
        <v>199500000</v>
      </c>
      <c r="V11" s="77" t="n">
        <v>208200000</v>
      </c>
      <c r="W11" s="4"/>
      <c r="X11" s="4"/>
      <c r="Y11" s="38"/>
      <c r="Z11" s="38"/>
      <c r="AA11" s="38"/>
      <c r="AB11" s="38"/>
      <c r="AC11" s="38"/>
      <c r="AD11" s="38"/>
      <c r="AE11" s="38"/>
      <c r="AF11" s="38"/>
      <c r="AG11" s="38"/>
      <c r="AH11" s="38"/>
      <c r="AI11" s="38"/>
      <c r="AJ11" s="38"/>
      <c r="AK11" s="38"/>
      <c r="AL11" s="38"/>
      <c r="AM11" s="38"/>
      <c r="AN11" s="38"/>
      <c r="AO11" s="38"/>
      <c r="AP11" s="38"/>
      <c r="AQ11" s="38"/>
      <c r="AR11" s="38"/>
      <c r="AS11" s="38"/>
      <c r="AT11" s="38"/>
      <c r="AU11" s="38"/>
    </row>
    <row r="12" customFormat="false" ht="15" hidden="false" customHeight="false" outlineLevel="0" collapsed="false">
      <c r="A12" s="4" t="s">
        <v>2015</v>
      </c>
      <c r="B12" s="4" t="s">
        <v>2015</v>
      </c>
      <c r="C12" s="19" t="s">
        <v>43</v>
      </c>
      <c r="D12" s="46"/>
      <c r="E12" s="77" t="n">
        <v>93800000</v>
      </c>
      <c r="F12" s="77" t="n">
        <v>97600000</v>
      </c>
      <c r="G12" s="77"/>
      <c r="H12" s="77"/>
      <c r="I12" s="77"/>
      <c r="J12" s="100" t="n">
        <v>96700000</v>
      </c>
      <c r="K12" s="100" t="n">
        <v>54600000</v>
      </c>
      <c r="L12" s="46" t="n">
        <v>63017000</v>
      </c>
      <c r="M12" s="46" t="n">
        <v>68600000</v>
      </c>
      <c r="N12" s="46" t="n">
        <v>68400000</v>
      </c>
      <c r="O12" s="46" t="n">
        <v>70000000</v>
      </c>
      <c r="P12" s="46" t="n">
        <v>63700000</v>
      </c>
      <c r="Q12" s="46" t="n">
        <v>66900000</v>
      </c>
      <c r="R12" s="46" t="n">
        <v>69300000</v>
      </c>
      <c r="S12" s="46" t="n">
        <v>71600000</v>
      </c>
      <c r="T12" s="77" t="n">
        <v>74200000</v>
      </c>
      <c r="U12" s="77" t="n">
        <v>77100000</v>
      </c>
      <c r="V12" s="77" t="n">
        <v>79800000</v>
      </c>
      <c r="W12" s="4"/>
      <c r="X12" s="4"/>
      <c r="Y12" s="38"/>
      <c r="Z12" s="38"/>
      <c r="AA12" s="38"/>
      <c r="AB12" s="38"/>
      <c r="AC12" s="38"/>
      <c r="AD12" s="38"/>
      <c r="AE12" s="38"/>
      <c r="AF12" s="38"/>
      <c r="AG12" s="38"/>
      <c r="AH12" s="38"/>
      <c r="AI12" s="38"/>
      <c r="AJ12" s="38"/>
      <c r="AK12" s="38"/>
      <c r="AL12" s="38"/>
      <c r="AM12" s="38"/>
      <c r="AN12" s="38"/>
      <c r="AO12" s="38"/>
      <c r="AP12" s="38"/>
      <c r="AQ12" s="38"/>
      <c r="AR12" s="38"/>
      <c r="AS12" s="38"/>
      <c r="AT12" s="38"/>
      <c r="AU12" s="38"/>
    </row>
    <row r="13" s="13" customFormat="true" ht="15" hidden="false" customHeight="false" outlineLevel="0" collapsed="false">
      <c r="A13" s="195" t="s">
        <v>52</v>
      </c>
      <c r="B13" s="195" t="s">
        <v>52</v>
      </c>
      <c r="C13" s="20" t="s">
        <v>37</v>
      </c>
      <c r="D13" s="109" t="n">
        <v>19700000</v>
      </c>
      <c r="E13" s="84" t="n">
        <v>68000000</v>
      </c>
      <c r="F13" s="109"/>
      <c r="G13" s="109" t="n">
        <v>30900000</v>
      </c>
      <c r="H13" s="109" t="n">
        <v>63200000</v>
      </c>
      <c r="I13" s="109" t="n">
        <v>44300000</v>
      </c>
      <c r="J13" s="110" t="n">
        <v>60300000</v>
      </c>
      <c r="K13" s="110" t="n">
        <v>66700000</v>
      </c>
      <c r="L13" s="109" t="n">
        <v>108199000</v>
      </c>
      <c r="M13" s="109" t="n">
        <v>113800000</v>
      </c>
      <c r="N13" s="109" t="n">
        <v>114100000</v>
      </c>
      <c r="O13" s="109" t="n">
        <v>126900000</v>
      </c>
      <c r="P13" s="109" t="n">
        <v>64100000</v>
      </c>
      <c r="Q13" s="109" t="n">
        <v>54700000</v>
      </c>
      <c r="R13" s="109" t="n">
        <v>56600000</v>
      </c>
      <c r="S13" s="109" t="n">
        <v>58500000</v>
      </c>
      <c r="T13" s="84" t="n">
        <v>60600000</v>
      </c>
      <c r="U13" s="84" t="n">
        <v>63000000</v>
      </c>
      <c r="V13" s="84" t="n">
        <v>65200000</v>
      </c>
      <c r="W13" s="168"/>
      <c r="X13" s="168"/>
      <c r="Y13" s="38"/>
      <c r="Z13" s="38"/>
      <c r="AA13" s="38"/>
      <c r="AB13" s="38"/>
      <c r="AC13" s="38"/>
      <c r="AD13" s="38"/>
      <c r="AE13" s="38"/>
      <c r="AF13" s="38"/>
      <c r="AG13" s="38"/>
      <c r="AH13" s="38"/>
      <c r="AI13" s="38"/>
      <c r="AJ13" s="38"/>
      <c r="AK13" s="38"/>
      <c r="AL13" s="38"/>
      <c r="AM13" s="38"/>
      <c r="AN13" s="38"/>
      <c r="AO13" s="38"/>
      <c r="AP13" s="38"/>
      <c r="AQ13" s="38"/>
      <c r="AR13" s="38"/>
      <c r="AS13" s="38"/>
      <c r="AT13" s="38"/>
      <c r="AU13" s="38"/>
    </row>
    <row r="14" customFormat="false" ht="15" hidden="false" customHeight="false" outlineLevel="0" collapsed="false">
      <c r="A14" s="3" t="s">
        <v>524</v>
      </c>
      <c r="B14" s="3" t="s">
        <v>524</v>
      </c>
      <c r="C14" s="49" t="s">
        <v>40</v>
      </c>
      <c r="D14" s="46"/>
      <c r="E14" s="77" t="n">
        <v>31300000</v>
      </c>
      <c r="F14" s="77" t="n">
        <v>36800000</v>
      </c>
      <c r="G14" s="77" t="n">
        <v>23900000</v>
      </c>
      <c r="H14" s="77" t="n">
        <v>28100000</v>
      </c>
      <c r="I14" s="46" t="n">
        <v>32400000</v>
      </c>
      <c r="J14" s="100" t="n">
        <v>23700000</v>
      </c>
      <c r="K14" s="100" t="n">
        <v>27400000</v>
      </c>
      <c r="L14" s="46" t="n">
        <v>27347000</v>
      </c>
      <c r="M14" s="46" t="n">
        <v>25400000</v>
      </c>
      <c r="N14" s="46" t="n">
        <v>33900000</v>
      </c>
      <c r="O14" s="46" t="n">
        <v>39900000</v>
      </c>
      <c r="P14" s="46" t="n">
        <v>43400000</v>
      </c>
      <c r="Q14" s="46" t="n">
        <v>44000000</v>
      </c>
      <c r="R14" s="46" t="n">
        <v>42000000</v>
      </c>
      <c r="S14" s="46" t="n">
        <v>40200000</v>
      </c>
      <c r="T14" s="77" t="n">
        <v>38700000</v>
      </c>
      <c r="U14" s="77" t="n">
        <v>37600000</v>
      </c>
      <c r="V14" s="77" t="n">
        <v>38300000</v>
      </c>
      <c r="W14" s="4"/>
      <c r="X14" s="4"/>
      <c r="Y14" s="38"/>
      <c r="Z14" s="38"/>
      <c r="AA14" s="38"/>
      <c r="AB14" s="38"/>
      <c r="AC14" s="38"/>
      <c r="AD14" s="38"/>
      <c r="AE14" s="38"/>
      <c r="AF14" s="38"/>
      <c r="AG14" s="38"/>
      <c r="AH14" s="38"/>
      <c r="AI14" s="38"/>
      <c r="AJ14" s="38"/>
      <c r="AK14" s="38"/>
      <c r="AL14" s="38"/>
      <c r="AM14" s="38"/>
      <c r="AN14" s="38"/>
      <c r="AO14" s="38"/>
      <c r="AP14" s="38"/>
      <c r="AQ14" s="38"/>
      <c r="AR14" s="38"/>
      <c r="AS14" s="38"/>
      <c r="AT14" s="38"/>
      <c r="AU14" s="38"/>
    </row>
    <row r="15" customFormat="false" ht="15" hidden="false" customHeight="false" outlineLevel="0" collapsed="false">
      <c r="A15" s="4" t="s">
        <v>2016</v>
      </c>
      <c r="B15" s="4" t="s">
        <v>2016</v>
      </c>
      <c r="C15" s="11" t="s">
        <v>1396</v>
      </c>
      <c r="D15" s="46"/>
      <c r="E15" s="46"/>
      <c r="F15" s="46"/>
      <c r="G15" s="46"/>
      <c r="H15" s="46"/>
      <c r="I15" s="46"/>
      <c r="J15" s="46"/>
      <c r="K15" s="46"/>
      <c r="L15" s="46"/>
      <c r="M15" s="46" t="n">
        <v>5100000</v>
      </c>
      <c r="N15" s="46" t="n">
        <v>5400000</v>
      </c>
      <c r="O15" s="46" t="n">
        <v>4890000</v>
      </c>
      <c r="P15" s="46" t="n">
        <v>2900000</v>
      </c>
      <c r="Q15" s="46" t="n">
        <v>3200000</v>
      </c>
      <c r="R15" s="46" t="n">
        <v>3400000</v>
      </c>
      <c r="S15" s="46" t="n">
        <v>3500000</v>
      </c>
      <c r="T15" s="77" t="n">
        <v>3600000</v>
      </c>
      <c r="U15" s="77" t="n">
        <v>3700000</v>
      </c>
      <c r="V15" s="77" t="n">
        <v>3900000</v>
      </c>
      <c r="W15" s="4"/>
      <c r="X15" s="4"/>
      <c r="Y15" s="38"/>
      <c r="Z15" s="38"/>
      <c r="AA15" s="38"/>
      <c r="AB15" s="38"/>
      <c r="AC15" s="38"/>
      <c r="AD15" s="38"/>
      <c r="AE15" s="38"/>
      <c r="AF15" s="38"/>
      <c r="AG15" s="38"/>
      <c r="AH15" s="38"/>
      <c r="AI15" s="38"/>
      <c r="AJ15" s="38"/>
      <c r="AK15" s="38"/>
      <c r="AL15" s="38"/>
      <c r="AM15" s="38"/>
      <c r="AN15" s="38"/>
      <c r="AO15" s="38"/>
      <c r="AP15" s="38"/>
      <c r="AQ15" s="38"/>
      <c r="AR15" s="38"/>
      <c r="AS15" s="38"/>
      <c r="AT15" s="38"/>
      <c r="AU15" s="38"/>
    </row>
    <row r="16" customFormat="false" ht="15" hidden="false" customHeight="false" outlineLevel="0" collapsed="false">
      <c r="A16" s="4" t="s">
        <v>2017</v>
      </c>
      <c r="B16" s="4" t="s">
        <v>2018</v>
      </c>
      <c r="C16" s="11" t="s">
        <v>1396</v>
      </c>
      <c r="D16" s="46"/>
      <c r="E16" s="46"/>
      <c r="F16" s="46"/>
      <c r="G16" s="77"/>
      <c r="H16" s="77"/>
      <c r="I16" s="46"/>
      <c r="J16" s="46"/>
      <c r="K16" s="46"/>
      <c r="L16" s="46"/>
      <c r="M16" s="46" t="n">
        <v>9700000</v>
      </c>
      <c r="N16" s="46" t="n">
        <v>10200000</v>
      </c>
      <c r="O16" s="46" t="n">
        <v>9600000</v>
      </c>
      <c r="P16" s="46" t="n">
        <v>9400000</v>
      </c>
      <c r="Q16" s="46" t="n">
        <v>9700000</v>
      </c>
      <c r="R16" s="46" t="n">
        <v>10100000</v>
      </c>
      <c r="S16" s="46" t="n">
        <v>10400000</v>
      </c>
      <c r="T16" s="77" t="n">
        <v>10800000</v>
      </c>
      <c r="U16" s="77" t="n">
        <v>11200000</v>
      </c>
      <c r="V16" s="77" t="n">
        <v>11600000</v>
      </c>
      <c r="W16" s="4"/>
      <c r="X16" s="4"/>
      <c r="Y16" s="38"/>
      <c r="Z16" s="38"/>
      <c r="AA16" s="38"/>
      <c r="AB16" s="38"/>
      <c r="AC16" s="38"/>
      <c r="AD16" s="38"/>
      <c r="AE16" s="38"/>
      <c r="AF16" s="38"/>
      <c r="AG16" s="38"/>
      <c r="AH16" s="38"/>
      <c r="AI16" s="38"/>
      <c r="AJ16" s="38"/>
      <c r="AK16" s="38"/>
      <c r="AL16" s="38"/>
      <c r="AM16" s="38"/>
      <c r="AN16" s="38"/>
      <c r="AO16" s="38"/>
      <c r="AP16" s="38"/>
      <c r="AQ16" s="38"/>
      <c r="AR16" s="38"/>
      <c r="AS16" s="38"/>
      <c r="AT16" s="38"/>
      <c r="AU16" s="38"/>
    </row>
    <row r="17" customFormat="false" ht="15" hidden="false" customHeight="false" outlineLevel="0" collapsed="false">
      <c r="A17" s="4" t="s">
        <v>2019</v>
      </c>
      <c r="B17" s="4" t="s">
        <v>2020</v>
      </c>
      <c r="C17" s="11" t="s">
        <v>1396</v>
      </c>
      <c r="D17" s="46"/>
      <c r="E17" s="46"/>
      <c r="F17" s="46"/>
      <c r="G17" s="46"/>
      <c r="H17" s="46"/>
      <c r="I17" s="46"/>
      <c r="J17" s="46"/>
      <c r="K17" s="46"/>
      <c r="L17" s="46"/>
      <c r="M17" s="46" t="n">
        <v>10600000</v>
      </c>
      <c r="N17" s="46" t="n">
        <v>18300000</v>
      </c>
      <c r="O17" s="46" t="n">
        <v>25400000</v>
      </c>
      <c r="P17" s="46" t="n">
        <v>31100000</v>
      </c>
      <c r="Q17" s="46" t="n">
        <v>31000000</v>
      </c>
      <c r="R17" s="46" t="n">
        <v>28500000</v>
      </c>
      <c r="S17" s="46" t="n">
        <v>26300000</v>
      </c>
      <c r="T17" s="77" t="n">
        <v>24300000</v>
      </c>
      <c r="U17" s="77" t="n">
        <v>22600000</v>
      </c>
      <c r="V17" s="77" t="n">
        <v>22800000</v>
      </c>
      <c r="W17" s="4"/>
      <c r="X17" s="4"/>
      <c r="Y17" s="38"/>
      <c r="Z17" s="38"/>
      <c r="AA17" s="38"/>
      <c r="AB17" s="38"/>
      <c r="AC17" s="38"/>
      <c r="AD17" s="38"/>
      <c r="AE17" s="38"/>
      <c r="AF17" s="38"/>
      <c r="AG17" s="38"/>
      <c r="AH17" s="38"/>
      <c r="AI17" s="38"/>
      <c r="AJ17" s="38"/>
      <c r="AK17" s="38"/>
      <c r="AL17" s="38"/>
      <c r="AM17" s="38"/>
      <c r="AN17" s="38"/>
      <c r="AO17" s="38"/>
      <c r="AP17" s="38"/>
      <c r="AQ17" s="38"/>
      <c r="AR17" s="38"/>
      <c r="AS17" s="38"/>
      <c r="AT17" s="38"/>
      <c r="AU17" s="38"/>
    </row>
    <row r="18" s="13" customFormat="true" ht="15" hidden="false" customHeight="false" outlineLevel="0" collapsed="false">
      <c r="A18" s="32" t="s">
        <v>188</v>
      </c>
      <c r="B18" s="195" t="s">
        <v>935</v>
      </c>
      <c r="C18" s="63" t="s">
        <v>34</v>
      </c>
      <c r="D18" s="109" t="n">
        <v>316100000</v>
      </c>
      <c r="E18" s="109" t="n">
        <v>350300000</v>
      </c>
      <c r="F18" s="109" t="n">
        <v>269300000</v>
      </c>
      <c r="G18" s="109" t="n">
        <v>261300000</v>
      </c>
      <c r="H18" s="109" t="n">
        <v>295200000</v>
      </c>
      <c r="I18" s="109" t="n">
        <v>298700000</v>
      </c>
      <c r="J18" s="434" t="n">
        <v>315300000</v>
      </c>
      <c r="K18" s="434" t="n">
        <v>325300000</v>
      </c>
      <c r="L18" s="109" t="n">
        <v>404260000</v>
      </c>
      <c r="M18" s="109" t="n">
        <v>443900000</v>
      </c>
      <c r="N18" s="109" t="n">
        <v>475400000</v>
      </c>
      <c r="O18" s="109" t="n">
        <v>527700000</v>
      </c>
      <c r="P18" s="109" t="n">
        <v>466900000</v>
      </c>
      <c r="Q18" s="109" t="n">
        <v>455800000</v>
      </c>
      <c r="R18" s="109" t="n">
        <v>462800000</v>
      </c>
      <c r="S18" s="109" t="n">
        <v>468600000</v>
      </c>
      <c r="T18" s="84" t="n">
        <v>483600000</v>
      </c>
      <c r="U18" s="84" t="n">
        <v>500800000</v>
      </c>
      <c r="V18" s="84" t="n">
        <v>516900000</v>
      </c>
      <c r="W18" s="168"/>
      <c r="X18" s="168"/>
      <c r="Y18" s="38"/>
      <c r="Z18" s="38"/>
      <c r="AA18" s="38"/>
      <c r="AB18" s="38"/>
      <c r="AC18" s="38"/>
      <c r="AD18" s="38"/>
      <c r="AE18" s="38"/>
      <c r="AF18" s="38"/>
      <c r="AG18" s="38"/>
      <c r="AH18" s="38"/>
      <c r="AI18" s="38"/>
      <c r="AJ18" s="38"/>
      <c r="AK18" s="38"/>
      <c r="AL18" s="38"/>
      <c r="AM18" s="38"/>
      <c r="AN18" s="38"/>
      <c r="AO18" s="38"/>
      <c r="AP18" s="38"/>
      <c r="AQ18" s="38"/>
      <c r="AR18" s="38"/>
      <c r="AS18" s="38"/>
      <c r="AT18" s="38"/>
      <c r="AU18" s="38"/>
    </row>
    <row r="19" customFormat="false" ht="15" hidden="false" customHeight="false" outlineLevel="0" collapsed="false">
      <c r="B19" s="3" t="s">
        <v>353</v>
      </c>
      <c r="C19" s="49"/>
      <c r="D19" s="46" t="n">
        <v>218900000</v>
      </c>
      <c r="E19" s="46" t="n">
        <v>230100000</v>
      </c>
      <c r="F19" s="46" t="n">
        <v>229700000</v>
      </c>
      <c r="G19" s="46" t="n">
        <v>226600000</v>
      </c>
      <c r="H19" s="46" t="n">
        <v>223100000</v>
      </c>
      <c r="I19" s="46" t="n">
        <v>232900000</v>
      </c>
      <c r="J19" s="100" t="n">
        <v>240200000</v>
      </c>
      <c r="K19" s="100" t="n">
        <v>237600000</v>
      </c>
      <c r="L19" s="46" t="n">
        <v>268714000</v>
      </c>
      <c r="M19" s="46" t="n">
        <v>285900000</v>
      </c>
      <c r="N19" s="46" t="n">
        <v>291800000</v>
      </c>
      <c r="O19" s="46" t="n">
        <v>309300000</v>
      </c>
      <c r="P19" s="46" t="n">
        <v>313100000</v>
      </c>
      <c r="Q19" s="46" t="n">
        <v>321200000</v>
      </c>
      <c r="R19" s="46" t="n">
        <v>333400000</v>
      </c>
      <c r="S19" s="46" t="n">
        <v>344900000</v>
      </c>
      <c r="T19" s="77" t="n">
        <v>357700000</v>
      </c>
      <c r="U19" s="77" t="n">
        <v>372000000</v>
      </c>
      <c r="V19" s="77" t="n">
        <v>385700000</v>
      </c>
      <c r="W19" s="4"/>
      <c r="X19" s="4"/>
      <c r="Y19" s="38"/>
      <c r="Z19" s="38"/>
      <c r="AA19" s="38"/>
      <c r="AB19" s="38"/>
      <c r="AC19" s="38"/>
      <c r="AD19" s="38"/>
      <c r="AE19" s="38"/>
      <c r="AF19" s="38"/>
      <c r="AG19" s="38"/>
      <c r="AH19" s="38"/>
      <c r="AI19" s="38"/>
      <c r="AJ19" s="38"/>
      <c r="AK19" s="38"/>
      <c r="AL19" s="38"/>
      <c r="AM19" s="38"/>
      <c r="AN19" s="38"/>
      <c r="AO19" s="38"/>
      <c r="AP19" s="38"/>
      <c r="AQ19" s="38"/>
      <c r="AR19" s="38"/>
      <c r="AS19" s="38"/>
      <c r="AT19" s="38"/>
      <c r="AU19" s="38"/>
    </row>
    <row r="20" customFormat="false" ht="15" hidden="false" customHeight="false" outlineLevel="0" collapsed="false">
      <c r="A20" s="19" t="s">
        <v>453</v>
      </c>
      <c r="B20" s="435" t="s">
        <v>70</v>
      </c>
      <c r="C20" s="49" t="s">
        <v>191</v>
      </c>
      <c r="D20" s="46" t="n">
        <f aca="false">D19</f>
        <v>218900000</v>
      </c>
      <c r="E20" s="46" t="n">
        <f aca="false">E19</f>
        <v>230100000</v>
      </c>
      <c r="F20" s="46" t="n">
        <f aca="false">F19</f>
        <v>229700000</v>
      </c>
      <c r="G20" s="46" t="n">
        <f aca="false">G19</f>
        <v>226600000</v>
      </c>
      <c r="H20" s="46" t="n">
        <f aca="false">H19</f>
        <v>223100000</v>
      </c>
      <c r="I20" s="46" t="n">
        <f aca="false">I19</f>
        <v>232900000</v>
      </c>
      <c r="J20" s="46" t="n">
        <f aca="false">J19</f>
        <v>240200000</v>
      </c>
      <c r="K20" s="46" t="n">
        <f aca="false">K19</f>
        <v>237600000</v>
      </c>
      <c r="L20" s="46" t="n">
        <f aca="false">L19</f>
        <v>268714000</v>
      </c>
      <c r="M20" s="46" t="n">
        <f aca="false">M19-M33</f>
        <v>287000000</v>
      </c>
      <c r="N20" s="46" t="n">
        <f aca="false">N19-N33</f>
        <v>293300000</v>
      </c>
      <c r="O20" s="46" t="n">
        <f aca="false">O19-O33</f>
        <v>311200000</v>
      </c>
      <c r="P20" s="46" t="n">
        <f aca="false">P19-P33</f>
        <v>313300000</v>
      </c>
      <c r="Q20" s="46" t="n">
        <f aca="false">Q19-Q33</f>
        <v>321400000</v>
      </c>
      <c r="R20" s="46" t="n">
        <f aca="false">R19-R33</f>
        <v>333600000</v>
      </c>
      <c r="S20" s="46" t="n">
        <f aca="false">S19-S33</f>
        <v>345200000</v>
      </c>
      <c r="T20" s="46" t="n">
        <f aca="false">T19-T33</f>
        <v>358000000</v>
      </c>
      <c r="U20" s="46" t="n">
        <f aca="false">U19-U33</f>
        <v>372300000</v>
      </c>
      <c r="V20" s="46" t="n">
        <f aca="false">V19-V33</f>
        <v>386000000</v>
      </c>
      <c r="W20" s="4"/>
      <c r="X20" s="4"/>
      <c r="Y20" s="38"/>
      <c r="Z20" s="38"/>
      <c r="AA20" s="38"/>
      <c r="AB20" s="38"/>
      <c r="AC20" s="38"/>
      <c r="AD20" s="38"/>
      <c r="AE20" s="38"/>
      <c r="AF20" s="38"/>
      <c r="AG20" s="38"/>
      <c r="AH20" s="38"/>
      <c r="AI20" s="38"/>
      <c r="AJ20" s="38"/>
      <c r="AK20" s="38"/>
      <c r="AL20" s="38"/>
      <c r="AM20" s="38"/>
      <c r="AN20" s="38"/>
      <c r="AO20" s="38"/>
      <c r="AP20" s="38"/>
      <c r="AQ20" s="38"/>
      <c r="AR20" s="38"/>
      <c r="AS20" s="38"/>
      <c r="AT20" s="38"/>
      <c r="AU20" s="38"/>
    </row>
    <row r="21" customFormat="false" ht="15" hidden="false" customHeight="false" outlineLevel="0" collapsed="false">
      <c r="A21" s="4" t="s">
        <v>2021</v>
      </c>
      <c r="B21" s="4" t="s">
        <v>2021</v>
      </c>
      <c r="C21" s="49" t="s">
        <v>194</v>
      </c>
      <c r="D21" s="46" t="n">
        <v>112600000</v>
      </c>
      <c r="E21" s="46" t="n">
        <v>116200000</v>
      </c>
      <c r="F21" s="46" t="n">
        <v>116500000</v>
      </c>
      <c r="G21" s="46" t="n">
        <v>116100000</v>
      </c>
      <c r="H21" s="46" t="n">
        <v>104200000</v>
      </c>
      <c r="I21" s="46" t="n">
        <v>102000000</v>
      </c>
      <c r="J21" s="46" t="n">
        <v>105300000</v>
      </c>
      <c r="K21" s="46" t="n">
        <v>113400000</v>
      </c>
      <c r="L21" s="46" t="n">
        <v>117711000</v>
      </c>
      <c r="M21" s="46" t="n">
        <v>123500000</v>
      </c>
      <c r="N21" s="46" t="n">
        <v>126200000</v>
      </c>
      <c r="O21" s="46" t="n">
        <v>135000000</v>
      </c>
      <c r="P21" s="46" t="n">
        <v>135500000</v>
      </c>
      <c r="Q21" s="46" t="n">
        <v>139600000</v>
      </c>
      <c r="R21" s="46" t="n">
        <v>144600000</v>
      </c>
      <c r="S21" s="46" t="n">
        <v>149300000</v>
      </c>
      <c r="T21" s="77" t="n">
        <v>154700000</v>
      </c>
      <c r="U21" s="77" t="n">
        <v>160700000</v>
      </c>
      <c r="V21" s="77" t="n">
        <v>166500000</v>
      </c>
      <c r="W21" s="4"/>
      <c r="X21" s="4"/>
      <c r="Y21" s="38"/>
      <c r="Z21" s="38"/>
      <c r="AA21" s="38"/>
      <c r="AB21" s="38"/>
      <c r="AC21" s="38"/>
      <c r="AD21" s="38"/>
      <c r="AE21" s="38"/>
      <c r="AF21" s="38"/>
      <c r="AG21" s="38"/>
      <c r="AH21" s="38"/>
      <c r="AI21" s="38"/>
      <c r="AJ21" s="38"/>
      <c r="AK21" s="38"/>
      <c r="AL21" s="38"/>
      <c r="AM21" s="38"/>
      <c r="AN21" s="38"/>
      <c r="AO21" s="38"/>
      <c r="AP21" s="38"/>
      <c r="AQ21" s="38"/>
      <c r="AR21" s="38"/>
      <c r="AS21" s="38"/>
      <c r="AT21" s="38"/>
      <c r="AU21" s="38"/>
    </row>
    <row r="22" customFormat="false" ht="15" hidden="false" customHeight="false" outlineLevel="0" collapsed="false">
      <c r="A22" s="4" t="s">
        <v>2022</v>
      </c>
      <c r="B22" s="4" t="s">
        <v>2022</v>
      </c>
      <c r="C22" s="49" t="s">
        <v>194</v>
      </c>
      <c r="D22" s="46"/>
      <c r="E22" s="46" t="n">
        <v>37200000</v>
      </c>
      <c r="F22" s="46" t="n">
        <v>38700000</v>
      </c>
      <c r="G22" s="46" t="n">
        <v>33700000</v>
      </c>
      <c r="H22" s="46" t="n">
        <v>38100000</v>
      </c>
      <c r="I22" s="46" t="n">
        <v>87000000</v>
      </c>
      <c r="J22" s="46" t="n">
        <v>45700000</v>
      </c>
      <c r="K22" s="46" t="n">
        <v>46700000</v>
      </c>
      <c r="L22" s="46" t="n">
        <v>70151000</v>
      </c>
      <c r="M22" s="46" t="n">
        <v>78100000</v>
      </c>
      <c r="N22" s="46" t="n">
        <v>82700000</v>
      </c>
      <c r="O22" s="46" t="n">
        <v>86100000</v>
      </c>
      <c r="P22" s="46" t="n">
        <v>88300000</v>
      </c>
      <c r="Q22" s="46" t="n">
        <v>90100000</v>
      </c>
      <c r="R22" s="46" t="n">
        <v>93300000</v>
      </c>
      <c r="S22" s="46" t="n">
        <v>96400000</v>
      </c>
      <c r="T22" s="77" t="n">
        <v>99800000</v>
      </c>
      <c r="U22" s="77" t="n">
        <v>103700000</v>
      </c>
      <c r="V22" s="77" t="n">
        <v>107400000</v>
      </c>
      <c r="W22" s="4"/>
      <c r="X22" s="4"/>
      <c r="Y22" s="38"/>
      <c r="Z22" s="38"/>
      <c r="AA22" s="38"/>
      <c r="AB22" s="38"/>
      <c r="AC22" s="38"/>
      <c r="AD22" s="38"/>
      <c r="AE22" s="38"/>
      <c r="AF22" s="38"/>
      <c r="AG22" s="38"/>
      <c r="AH22" s="38"/>
      <c r="AI22" s="38"/>
      <c r="AJ22" s="38"/>
      <c r="AK22" s="38"/>
      <c r="AL22" s="38"/>
      <c r="AM22" s="38"/>
      <c r="AN22" s="38"/>
      <c r="AO22" s="38"/>
      <c r="AP22" s="38"/>
      <c r="AQ22" s="38"/>
      <c r="AR22" s="38"/>
      <c r="AS22" s="38"/>
      <c r="AT22" s="38"/>
      <c r="AU22" s="38"/>
    </row>
    <row r="23" customFormat="false" ht="15" hidden="false" customHeight="false" outlineLevel="0" collapsed="false">
      <c r="A23" s="4" t="s">
        <v>1095</v>
      </c>
      <c r="B23" s="4" t="s">
        <v>1095</v>
      </c>
      <c r="C23" s="49" t="s">
        <v>194</v>
      </c>
      <c r="D23" s="46" t="n">
        <v>28000000</v>
      </c>
      <c r="E23" s="46" t="n">
        <v>36000000</v>
      </c>
      <c r="F23" s="46" t="n">
        <v>36900000</v>
      </c>
      <c r="G23" s="46" t="n">
        <v>37600000</v>
      </c>
      <c r="H23" s="46" t="n">
        <v>41700000</v>
      </c>
      <c r="I23" s="46" t="n">
        <v>43900000</v>
      </c>
      <c r="J23" s="46" t="n">
        <v>43000000</v>
      </c>
      <c r="K23" s="46" t="n">
        <v>19900000</v>
      </c>
      <c r="L23" s="46" t="n">
        <v>22591000</v>
      </c>
      <c r="M23" s="46" t="n">
        <v>21900000</v>
      </c>
      <c r="N23" s="46" t="n">
        <v>17800000</v>
      </c>
      <c r="O23" s="46" t="n">
        <v>20600000</v>
      </c>
      <c r="P23" s="46" t="n">
        <v>20400000</v>
      </c>
      <c r="Q23" s="46" t="n">
        <v>21700000</v>
      </c>
      <c r="R23" s="46" t="n">
        <v>23200000</v>
      </c>
      <c r="S23" s="46" t="n">
        <v>24500000</v>
      </c>
      <c r="T23" s="77" t="n">
        <v>25800000</v>
      </c>
      <c r="U23" s="77" t="n">
        <v>27100000</v>
      </c>
      <c r="V23" s="77" t="n">
        <v>28500000</v>
      </c>
      <c r="W23" s="4"/>
      <c r="X23" s="4"/>
      <c r="Y23" s="38"/>
      <c r="Z23" s="38"/>
      <c r="AA23" s="38"/>
      <c r="AB23" s="38"/>
      <c r="AC23" s="38"/>
      <c r="AD23" s="38"/>
      <c r="AE23" s="38"/>
      <c r="AF23" s="38"/>
      <c r="AG23" s="38"/>
      <c r="AH23" s="38"/>
      <c r="AI23" s="38"/>
      <c r="AJ23" s="38"/>
      <c r="AK23" s="38"/>
      <c r="AL23" s="38"/>
      <c r="AM23" s="38"/>
      <c r="AN23" s="38"/>
      <c r="AO23" s="38"/>
      <c r="AP23" s="38"/>
      <c r="AQ23" s="38"/>
      <c r="AR23" s="38"/>
      <c r="AS23" s="38"/>
      <c r="AT23" s="38"/>
      <c r="AU23" s="38"/>
    </row>
    <row r="24" customFormat="false" ht="15" hidden="false" customHeight="false" outlineLevel="0" collapsed="false">
      <c r="A24" s="436" t="s">
        <v>199</v>
      </c>
      <c r="B24" s="436" t="s">
        <v>199</v>
      </c>
      <c r="C24" s="11" t="s">
        <v>201</v>
      </c>
      <c r="D24" s="46" t="n">
        <v>14500000</v>
      </c>
      <c r="E24" s="46" t="n">
        <v>20200000</v>
      </c>
      <c r="F24" s="46" t="n">
        <v>19300000</v>
      </c>
      <c r="G24" s="46" t="n">
        <v>17800000</v>
      </c>
      <c r="H24" s="46" t="n">
        <v>18800000</v>
      </c>
      <c r="I24" s="46" t="n">
        <v>20400000</v>
      </c>
      <c r="J24" s="46" t="n">
        <v>20200000</v>
      </c>
      <c r="K24" s="46" t="n">
        <v>7100000</v>
      </c>
      <c r="L24" s="46"/>
      <c r="M24" s="46"/>
      <c r="N24" s="46"/>
      <c r="O24" s="46"/>
      <c r="P24" s="46"/>
      <c r="Q24" s="46"/>
      <c r="R24" s="46"/>
      <c r="S24" s="46"/>
      <c r="T24" s="77"/>
      <c r="U24" s="77"/>
      <c r="V24" s="77"/>
      <c r="W24" s="4"/>
      <c r="X24" s="4"/>
      <c r="Y24" s="38"/>
      <c r="Z24" s="38"/>
      <c r="AA24" s="38"/>
      <c r="AB24" s="38"/>
      <c r="AC24" s="38"/>
      <c r="AD24" s="38"/>
      <c r="AE24" s="38"/>
      <c r="AF24" s="38"/>
      <c r="AG24" s="38"/>
      <c r="AH24" s="38"/>
      <c r="AI24" s="38"/>
      <c r="AJ24" s="38"/>
      <c r="AK24" s="38"/>
      <c r="AL24" s="38"/>
      <c r="AM24" s="38"/>
      <c r="AN24" s="38"/>
      <c r="AO24" s="38"/>
      <c r="AP24" s="38"/>
      <c r="AQ24" s="38"/>
      <c r="AR24" s="38"/>
      <c r="AS24" s="38"/>
      <c r="AT24" s="38"/>
      <c r="AU24" s="38"/>
    </row>
    <row r="25" customFormat="false" ht="15" hidden="false" customHeight="false" outlineLevel="0" collapsed="false">
      <c r="A25" s="437" t="s">
        <v>361</v>
      </c>
      <c r="B25" s="437" t="s">
        <v>361</v>
      </c>
      <c r="C25" s="11" t="s">
        <v>201</v>
      </c>
      <c r="D25" s="46" t="n">
        <v>13600000</v>
      </c>
      <c r="E25" s="46" t="n">
        <v>15700000</v>
      </c>
      <c r="F25" s="46" t="n">
        <v>17500000</v>
      </c>
      <c r="G25" s="46" t="n">
        <v>19800000</v>
      </c>
      <c r="H25" s="46" t="n">
        <v>22900000</v>
      </c>
      <c r="I25" s="46" t="n">
        <v>23500000</v>
      </c>
      <c r="J25" s="46" t="n">
        <v>22800000</v>
      </c>
      <c r="K25" s="46" t="n">
        <v>12700000</v>
      </c>
      <c r="L25" s="46"/>
      <c r="M25" s="46"/>
      <c r="N25" s="46"/>
      <c r="O25" s="46"/>
      <c r="P25" s="46"/>
      <c r="Q25" s="46"/>
      <c r="R25" s="46"/>
      <c r="S25" s="46"/>
      <c r="T25" s="77"/>
      <c r="U25" s="77"/>
      <c r="V25" s="77"/>
      <c r="W25" s="4"/>
      <c r="X25" s="4"/>
      <c r="Y25" s="38"/>
      <c r="Z25" s="38"/>
      <c r="AA25" s="38"/>
      <c r="AB25" s="38"/>
      <c r="AC25" s="38"/>
      <c r="AD25" s="38"/>
      <c r="AE25" s="38"/>
      <c r="AF25" s="38"/>
      <c r="AG25" s="38"/>
      <c r="AH25" s="38"/>
      <c r="AI25" s="38"/>
      <c r="AJ25" s="38"/>
      <c r="AK25" s="38"/>
      <c r="AL25" s="38"/>
      <c r="AM25" s="38"/>
      <c r="AN25" s="38"/>
      <c r="AO25" s="38"/>
      <c r="AP25" s="38"/>
      <c r="AQ25" s="38"/>
      <c r="AR25" s="38"/>
      <c r="AS25" s="38"/>
      <c r="AT25" s="38"/>
      <c r="AU25" s="38"/>
    </row>
    <row r="26" customFormat="false" ht="15" hidden="false" customHeight="false" outlineLevel="0" collapsed="false">
      <c r="A26" s="438" t="s">
        <v>2023</v>
      </c>
      <c r="B26" s="438" t="s">
        <v>2024</v>
      </c>
      <c r="C26" s="49" t="s">
        <v>194</v>
      </c>
      <c r="D26" s="46"/>
      <c r="E26" s="46"/>
      <c r="F26" s="46" t="n">
        <v>37600000</v>
      </c>
      <c r="G26" s="46" t="n">
        <v>39100000</v>
      </c>
      <c r="H26" s="46" t="n">
        <v>39100000</v>
      </c>
      <c r="I26" s="46"/>
      <c r="J26" s="46" t="n">
        <v>46200000</v>
      </c>
      <c r="K26" s="46" t="n">
        <v>57600000</v>
      </c>
      <c r="L26" s="46" t="n">
        <v>58261000</v>
      </c>
      <c r="M26" s="181" t="n">
        <f aca="false">M27+M28</f>
        <v>63600000</v>
      </c>
      <c r="N26" s="181" t="n">
        <f aca="false">N27+N28</f>
        <v>66600000</v>
      </c>
      <c r="O26" s="181" t="n">
        <f aca="false">O27+O28</f>
        <v>69500000</v>
      </c>
      <c r="P26" s="181" t="n">
        <f aca="false">P27+P28</f>
        <v>69100000</v>
      </c>
      <c r="Q26" s="181" t="n">
        <f aca="false">Q27+Q28</f>
        <v>70100000</v>
      </c>
      <c r="R26" s="181" t="n">
        <f aca="false">R27+R28</f>
        <v>72600000</v>
      </c>
      <c r="S26" s="181" t="n">
        <f aca="false">S27+S28</f>
        <v>75000000</v>
      </c>
      <c r="T26" s="181" t="n">
        <f aca="false">T27+T28</f>
        <v>77600000</v>
      </c>
      <c r="U26" s="181" t="n">
        <f aca="false">U27+U28</f>
        <v>80600000</v>
      </c>
      <c r="V26" s="181" t="n">
        <f aca="false">V27+V28</f>
        <v>83600000</v>
      </c>
      <c r="W26" s="4"/>
      <c r="X26" s="4"/>
      <c r="Y26" s="38"/>
      <c r="Z26" s="38"/>
      <c r="AA26" s="38"/>
      <c r="AB26" s="38"/>
      <c r="AC26" s="38"/>
      <c r="AD26" s="38"/>
      <c r="AE26" s="38"/>
      <c r="AF26" s="38"/>
      <c r="AG26" s="38"/>
      <c r="AH26" s="38"/>
      <c r="AI26" s="38"/>
      <c r="AJ26" s="38"/>
      <c r="AK26" s="38"/>
      <c r="AL26" s="38"/>
      <c r="AM26" s="38"/>
      <c r="AN26" s="38"/>
      <c r="AO26" s="38"/>
      <c r="AP26" s="38"/>
      <c r="AQ26" s="38"/>
      <c r="AR26" s="38"/>
      <c r="AS26" s="38"/>
      <c r="AT26" s="38"/>
      <c r="AU26" s="38"/>
    </row>
    <row r="27" customFormat="false" ht="15" hidden="false" customHeight="false" outlineLevel="0" collapsed="false">
      <c r="A27" s="436" t="s">
        <v>52</v>
      </c>
      <c r="B27" s="436" t="s">
        <v>52</v>
      </c>
      <c r="C27" s="11" t="s">
        <v>463</v>
      </c>
      <c r="D27" s="46"/>
      <c r="E27" s="46"/>
      <c r="F27" s="46"/>
      <c r="G27" s="46"/>
      <c r="H27" s="46"/>
      <c r="I27" s="46"/>
      <c r="J27" s="46"/>
      <c r="K27" s="46"/>
      <c r="L27" s="46"/>
      <c r="M27" s="46" t="n">
        <v>35300000</v>
      </c>
      <c r="N27" s="46" t="n">
        <v>36900000</v>
      </c>
      <c r="O27" s="46" t="n">
        <v>40800000</v>
      </c>
      <c r="P27" s="46" t="n">
        <v>39200000</v>
      </c>
      <c r="Q27" s="46" t="n">
        <v>40000000</v>
      </c>
      <c r="R27" s="46" t="n">
        <v>41400000</v>
      </c>
      <c r="S27" s="46" t="n">
        <v>42800000</v>
      </c>
      <c r="T27" s="77" t="n">
        <v>44300000</v>
      </c>
      <c r="U27" s="77" t="n">
        <v>46000000</v>
      </c>
      <c r="V27" s="77" t="n">
        <v>47700000</v>
      </c>
      <c r="W27" s="4"/>
      <c r="X27" s="4"/>
      <c r="Y27" s="38"/>
      <c r="Z27" s="38"/>
      <c r="AA27" s="38"/>
      <c r="AB27" s="38"/>
      <c r="AC27" s="38"/>
      <c r="AD27" s="38"/>
      <c r="AE27" s="38"/>
      <c r="AF27" s="38"/>
      <c r="AG27" s="38"/>
      <c r="AH27" s="38"/>
      <c r="AI27" s="38"/>
      <c r="AJ27" s="38"/>
      <c r="AK27" s="38"/>
      <c r="AL27" s="38"/>
      <c r="AM27" s="38"/>
      <c r="AN27" s="38"/>
      <c r="AO27" s="38"/>
      <c r="AP27" s="38"/>
      <c r="AQ27" s="38"/>
      <c r="AR27" s="38"/>
      <c r="AS27" s="38"/>
      <c r="AT27" s="38"/>
      <c r="AU27" s="38"/>
    </row>
    <row r="28" customFormat="false" ht="15" hidden="false" customHeight="false" outlineLevel="0" collapsed="false">
      <c r="A28" s="436" t="s">
        <v>755</v>
      </c>
      <c r="B28" s="436" t="s">
        <v>755</v>
      </c>
      <c r="C28" s="11" t="s">
        <v>463</v>
      </c>
      <c r="D28" s="46"/>
      <c r="E28" s="46"/>
      <c r="F28" s="46"/>
      <c r="G28" s="46"/>
      <c r="H28" s="46"/>
      <c r="I28" s="46"/>
      <c r="J28" s="46"/>
      <c r="K28" s="46"/>
      <c r="L28" s="46"/>
      <c r="M28" s="46" t="n">
        <v>28300000</v>
      </c>
      <c r="N28" s="46" t="n">
        <v>29700000</v>
      </c>
      <c r="O28" s="46" t="n">
        <v>28700000</v>
      </c>
      <c r="P28" s="46" t="n">
        <v>29900000</v>
      </c>
      <c r="Q28" s="46" t="n">
        <v>30100000</v>
      </c>
      <c r="R28" s="46" t="n">
        <v>31200000</v>
      </c>
      <c r="S28" s="46" t="n">
        <v>32200000</v>
      </c>
      <c r="T28" s="77" t="n">
        <v>33300000</v>
      </c>
      <c r="U28" s="77" t="n">
        <v>34600000</v>
      </c>
      <c r="V28" s="77" t="n">
        <v>35900000</v>
      </c>
      <c r="W28" s="4"/>
      <c r="X28" s="4"/>
      <c r="Y28" s="38"/>
      <c r="Z28" s="38"/>
      <c r="AA28" s="38"/>
      <c r="AB28" s="38"/>
      <c r="AC28" s="38"/>
      <c r="AD28" s="38"/>
      <c r="AE28" s="38"/>
      <c r="AF28" s="38"/>
      <c r="AG28" s="38"/>
      <c r="AH28" s="38"/>
      <c r="AI28" s="38"/>
      <c r="AJ28" s="38"/>
      <c r="AK28" s="38"/>
      <c r="AL28" s="38"/>
      <c r="AM28" s="38"/>
      <c r="AN28" s="38"/>
      <c r="AO28" s="38"/>
      <c r="AP28" s="38"/>
      <c r="AQ28" s="38"/>
      <c r="AR28" s="38"/>
      <c r="AS28" s="38"/>
      <c r="AT28" s="38"/>
      <c r="AU28" s="38"/>
    </row>
    <row r="29" customFormat="false" ht="15" hidden="false" customHeight="false" outlineLevel="0" collapsed="false">
      <c r="A29" s="436" t="s">
        <v>2025</v>
      </c>
      <c r="B29" s="436" t="s">
        <v>2026</v>
      </c>
      <c r="C29" s="11" t="s">
        <v>2027</v>
      </c>
      <c r="D29" s="46"/>
      <c r="E29" s="46" t="n">
        <v>13400000</v>
      </c>
      <c r="F29" s="46" t="n">
        <v>15900000</v>
      </c>
      <c r="G29" s="46"/>
      <c r="H29" s="46"/>
      <c r="I29" s="46"/>
      <c r="J29" s="46"/>
      <c r="K29" s="46"/>
      <c r="L29" s="46"/>
      <c r="M29" s="46" t="n">
        <v>22400000</v>
      </c>
      <c r="N29" s="46" t="n">
        <v>23300000</v>
      </c>
      <c r="O29" s="46" t="n">
        <v>22900000</v>
      </c>
      <c r="P29" s="46" t="n">
        <v>23300000</v>
      </c>
      <c r="Q29" s="46" t="n">
        <v>23300000</v>
      </c>
      <c r="R29" s="46" t="n">
        <v>24200000</v>
      </c>
      <c r="S29" s="46" t="n">
        <v>25000000</v>
      </c>
      <c r="T29" s="77" t="n">
        <v>25900000</v>
      </c>
      <c r="U29" s="77" t="n">
        <v>26900000</v>
      </c>
      <c r="V29" s="77" t="n">
        <v>27800000</v>
      </c>
      <c r="W29" s="4"/>
      <c r="X29" s="4"/>
      <c r="Y29" s="38"/>
      <c r="Z29" s="38"/>
      <c r="AA29" s="38"/>
      <c r="AB29" s="38"/>
      <c r="AC29" s="38"/>
      <c r="AD29" s="38"/>
      <c r="AE29" s="38"/>
      <c r="AF29" s="38"/>
      <c r="AG29" s="38"/>
      <c r="AH29" s="38"/>
      <c r="AI29" s="38"/>
      <c r="AJ29" s="38"/>
      <c r="AK29" s="38"/>
      <c r="AL29" s="38"/>
      <c r="AM29" s="38"/>
      <c r="AN29" s="38"/>
      <c r="AO29" s="38"/>
      <c r="AP29" s="38"/>
      <c r="AQ29" s="38"/>
      <c r="AR29" s="38"/>
      <c r="AS29" s="38"/>
      <c r="AT29" s="38"/>
      <c r="AU29" s="38"/>
    </row>
    <row r="30" customFormat="false" ht="15" hidden="false" customHeight="false" outlineLevel="0" collapsed="false">
      <c r="A30" s="436" t="s">
        <v>464</v>
      </c>
      <c r="B30" s="436" t="s">
        <v>623</v>
      </c>
      <c r="C30" s="11" t="s">
        <v>463</v>
      </c>
      <c r="D30" s="46"/>
      <c r="E30" s="46" t="n">
        <v>27000000</v>
      </c>
      <c r="F30" s="46"/>
      <c r="G30" s="46"/>
      <c r="H30" s="46"/>
      <c r="I30" s="46"/>
      <c r="J30" s="46"/>
      <c r="K30" s="46"/>
      <c r="L30" s="46"/>
      <c r="M30" s="46"/>
      <c r="N30" s="46"/>
      <c r="O30" s="46"/>
      <c r="P30" s="46"/>
      <c r="Q30" s="46"/>
      <c r="R30" s="46"/>
      <c r="S30" s="46"/>
      <c r="T30" s="77"/>
      <c r="U30" s="77"/>
      <c r="V30" s="77"/>
      <c r="W30" s="4"/>
      <c r="X30" s="4"/>
      <c r="Y30" s="38"/>
      <c r="Z30" s="38"/>
      <c r="AA30" s="38"/>
      <c r="AB30" s="38"/>
      <c r="AC30" s="38"/>
      <c r="AD30" s="38"/>
      <c r="AE30" s="38"/>
      <c r="AF30" s="38"/>
      <c r="AG30" s="38"/>
      <c r="AH30" s="38"/>
      <c r="AI30" s="38"/>
      <c r="AJ30" s="38"/>
      <c r="AK30" s="38"/>
      <c r="AL30" s="38"/>
      <c r="AM30" s="38"/>
      <c r="AN30" s="38"/>
      <c r="AO30" s="38"/>
      <c r="AP30" s="38"/>
      <c r="AQ30" s="38"/>
      <c r="AR30" s="38"/>
      <c r="AS30" s="38"/>
      <c r="AT30" s="38"/>
      <c r="AU30" s="38"/>
    </row>
    <row r="31" customFormat="false" ht="15" hidden="false" customHeight="false" outlineLevel="0" collapsed="false">
      <c r="A31" s="436" t="s">
        <v>2028</v>
      </c>
      <c r="B31" s="436" t="s">
        <v>2029</v>
      </c>
      <c r="C31" s="11" t="s">
        <v>2027</v>
      </c>
      <c r="D31" s="46"/>
      <c r="E31" s="46"/>
      <c r="F31" s="46" t="n">
        <v>21600000</v>
      </c>
      <c r="G31" s="46"/>
      <c r="H31" s="46"/>
      <c r="I31" s="46"/>
      <c r="J31" s="46"/>
      <c r="K31" s="46"/>
      <c r="L31" s="46"/>
      <c r="M31" s="46" t="n">
        <v>5900000</v>
      </c>
      <c r="N31" s="46" t="n">
        <v>6400000</v>
      </c>
      <c r="O31" s="46" t="n">
        <v>5800000</v>
      </c>
      <c r="P31" s="46" t="n">
        <v>6500000</v>
      </c>
      <c r="Q31" s="46" t="n">
        <v>6800000</v>
      </c>
      <c r="R31" s="46" t="n">
        <v>7000000</v>
      </c>
      <c r="S31" s="46" t="n">
        <v>7200000</v>
      </c>
      <c r="T31" s="77" t="n">
        <v>7500000</v>
      </c>
      <c r="U31" s="77" t="n">
        <v>7800000</v>
      </c>
      <c r="V31" s="77" t="n">
        <v>8100000</v>
      </c>
      <c r="W31" s="4"/>
      <c r="X31" s="4"/>
      <c r="Y31" s="38"/>
      <c r="Z31" s="38"/>
      <c r="AA31" s="38"/>
      <c r="AB31" s="38"/>
      <c r="AC31" s="38"/>
      <c r="AD31" s="38"/>
      <c r="AE31" s="38"/>
      <c r="AF31" s="38"/>
      <c r="AG31" s="38"/>
      <c r="AH31" s="38"/>
      <c r="AI31" s="38"/>
      <c r="AJ31" s="38"/>
      <c r="AK31" s="38"/>
      <c r="AL31" s="38"/>
      <c r="AM31" s="38"/>
      <c r="AN31" s="38"/>
      <c r="AO31" s="38"/>
      <c r="AP31" s="38"/>
      <c r="AQ31" s="38"/>
      <c r="AR31" s="38"/>
      <c r="AS31" s="38"/>
      <c r="AT31" s="38"/>
      <c r="AU31" s="38"/>
    </row>
    <row r="32" customFormat="false" ht="15" hidden="false" customHeight="false" outlineLevel="0" collapsed="false">
      <c r="B32" s="4" t="s">
        <v>2030</v>
      </c>
      <c r="C32" s="11"/>
      <c r="D32" s="46" t="n">
        <f aca="false">D20-D21-D22-D23-D26</f>
        <v>78300000</v>
      </c>
      <c r="E32" s="46" t="n">
        <f aca="false">E20-E21-E22-E23-E26</f>
        <v>40700000</v>
      </c>
      <c r="F32" s="46"/>
      <c r="G32" s="46"/>
      <c r="H32" s="46"/>
      <c r="I32" s="46"/>
      <c r="J32" s="46"/>
      <c r="K32" s="46"/>
      <c r="L32" s="46"/>
      <c r="M32" s="46"/>
      <c r="N32" s="46"/>
      <c r="O32" s="46"/>
      <c r="P32" s="46"/>
      <c r="Q32" s="46"/>
      <c r="R32" s="46"/>
      <c r="S32" s="46"/>
      <c r="T32" s="77"/>
      <c r="U32" s="77"/>
      <c r="V32" s="77"/>
      <c r="W32" s="4"/>
      <c r="X32" s="4"/>
      <c r="Y32" s="38"/>
      <c r="Z32" s="38"/>
      <c r="AA32" s="38"/>
      <c r="AB32" s="38"/>
      <c r="AC32" s="38"/>
      <c r="AD32" s="38"/>
      <c r="AE32" s="38"/>
      <c r="AF32" s="38"/>
      <c r="AG32" s="38"/>
      <c r="AH32" s="38"/>
      <c r="AI32" s="38"/>
      <c r="AJ32" s="38"/>
      <c r="AK32" s="38"/>
      <c r="AL32" s="38"/>
      <c r="AM32" s="38"/>
      <c r="AN32" s="38"/>
      <c r="AO32" s="38"/>
      <c r="AP32" s="38"/>
      <c r="AQ32" s="38"/>
      <c r="AR32" s="38"/>
      <c r="AS32" s="38"/>
      <c r="AT32" s="38"/>
      <c r="AU32" s="38"/>
    </row>
    <row r="33" customFormat="false" ht="15" hidden="false" customHeight="false" outlineLevel="0" collapsed="false">
      <c r="A33" s="3" t="s">
        <v>234</v>
      </c>
      <c r="B33" s="3" t="s">
        <v>234</v>
      </c>
      <c r="C33" s="49" t="s">
        <v>191</v>
      </c>
      <c r="D33" s="46"/>
      <c r="E33" s="46"/>
      <c r="F33" s="46"/>
      <c r="G33" s="46"/>
      <c r="H33" s="46"/>
      <c r="I33" s="46"/>
      <c r="J33" s="46"/>
      <c r="K33" s="46"/>
      <c r="L33" s="46"/>
      <c r="M33" s="46" t="n">
        <v>-1100000</v>
      </c>
      <c r="N33" s="46" t="n">
        <v>-1500000</v>
      </c>
      <c r="O33" s="46" t="n">
        <v>-1900000</v>
      </c>
      <c r="P33" s="46" t="n">
        <v>-200000</v>
      </c>
      <c r="Q33" s="46" t="n">
        <v>-200000</v>
      </c>
      <c r="R33" s="46" t="n">
        <v>-200000</v>
      </c>
      <c r="S33" s="46" t="n">
        <v>-300000</v>
      </c>
      <c r="T33" s="77" t="n">
        <v>-300000</v>
      </c>
      <c r="U33" s="77" t="n">
        <v>-300000</v>
      </c>
      <c r="V33" s="77" t="n">
        <v>-300000</v>
      </c>
      <c r="W33" s="4"/>
      <c r="X33" s="4"/>
      <c r="Y33" s="38"/>
      <c r="Z33" s="38"/>
      <c r="AA33" s="38"/>
      <c r="AB33" s="38"/>
      <c r="AC33" s="38"/>
      <c r="AD33" s="38"/>
      <c r="AE33" s="38"/>
      <c r="AF33" s="38"/>
      <c r="AG33" s="38"/>
      <c r="AH33" s="38"/>
      <c r="AI33" s="38"/>
      <c r="AJ33" s="38"/>
      <c r="AK33" s="38"/>
      <c r="AL33" s="38"/>
      <c r="AM33" s="38"/>
      <c r="AN33" s="38"/>
      <c r="AO33" s="38"/>
      <c r="AP33" s="38"/>
      <c r="AQ33" s="38"/>
      <c r="AR33" s="38"/>
      <c r="AS33" s="38"/>
      <c r="AT33" s="38"/>
      <c r="AU33" s="38"/>
    </row>
    <row r="34" customFormat="false" ht="15" hidden="false" customHeight="false" outlineLevel="0" collapsed="false">
      <c r="A34" s="3" t="s">
        <v>996</v>
      </c>
      <c r="B34" s="3" t="s">
        <v>2031</v>
      </c>
      <c r="C34" s="49" t="s">
        <v>191</v>
      </c>
      <c r="D34" s="46" t="n">
        <v>97300000</v>
      </c>
      <c r="E34" s="46" t="n">
        <v>120200000</v>
      </c>
      <c r="F34" s="46" t="n">
        <v>39600000</v>
      </c>
      <c r="G34" s="46" t="n">
        <v>34700000</v>
      </c>
      <c r="H34" s="46" t="n">
        <v>72100000</v>
      </c>
      <c r="I34" s="46" t="n">
        <v>65800000</v>
      </c>
      <c r="J34" s="46" t="n">
        <v>75200000</v>
      </c>
      <c r="K34" s="46" t="n">
        <v>87700000</v>
      </c>
      <c r="L34" s="46" t="n">
        <v>135546000</v>
      </c>
      <c r="M34" s="46" t="n">
        <v>158000000</v>
      </c>
      <c r="N34" s="46" t="n">
        <v>183600000</v>
      </c>
      <c r="O34" s="46" t="n">
        <v>218400000</v>
      </c>
      <c r="P34" s="46" t="n">
        <v>153800000</v>
      </c>
      <c r="Q34" s="46" t="n">
        <v>134600000</v>
      </c>
      <c r="R34" s="46" t="n">
        <v>129400000</v>
      </c>
      <c r="S34" s="46" t="n">
        <v>123600000</v>
      </c>
      <c r="T34" s="77" t="n">
        <v>126000000</v>
      </c>
      <c r="U34" s="77" t="n">
        <v>128800000</v>
      </c>
      <c r="V34" s="77" t="n">
        <v>131200000</v>
      </c>
      <c r="W34" s="4"/>
      <c r="X34" s="4"/>
      <c r="Y34" s="38"/>
      <c r="Z34" s="38"/>
      <c r="AA34" s="38"/>
      <c r="AB34" s="38"/>
      <c r="AC34" s="38"/>
      <c r="AD34" s="38"/>
      <c r="AE34" s="38"/>
      <c r="AF34" s="38"/>
      <c r="AG34" s="38"/>
      <c r="AH34" s="38"/>
      <c r="AI34" s="38"/>
      <c r="AJ34" s="38"/>
      <c r="AK34" s="38"/>
      <c r="AL34" s="38"/>
      <c r="AM34" s="38"/>
      <c r="AN34" s="38"/>
      <c r="AO34" s="38"/>
      <c r="AP34" s="38"/>
      <c r="AQ34" s="38"/>
      <c r="AR34" s="38"/>
      <c r="AS34" s="38"/>
      <c r="AT34" s="38"/>
      <c r="AU34" s="38"/>
    </row>
    <row r="35" customFormat="false" ht="15" hidden="false" customHeight="false" outlineLevel="0" collapsed="false">
      <c r="B35" s="439" t="s">
        <v>2032</v>
      </c>
      <c r="C35" s="11"/>
      <c r="D35" s="46"/>
      <c r="E35" s="46" t="n">
        <v>110900000</v>
      </c>
      <c r="F35" s="46" t="n">
        <v>41900000</v>
      </c>
      <c r="G35" s="46" t="n">
        <v>35000000</v>
      </c>
      <c r="H35" s="46" t="n">
        <v>75000000</v>
      </c>
      <c r="I35" s="46" t="n">
        <v>69400000</v>
      </c>
      <c r="J35" s="46" t="n">
        <v>78200000</v>
      </c>
      <c r="K35" s="46" t="n">
        <v>87700000</v>
      </c>
      <c r="L35" s="46"/>
      <c r="M35" s="46"/>
      <c r="N35" s="46"/>
      <c r="O35" s="46"/>
      <c r="P35" s="46"/>
      <c r="Q35" s="46"/>
      <c r="R35" s="46"/>
      <c r="S35" s="46"/>
      <c r="T35" s="77"/>
      <c r="U35" s="77"/>
      <c r="V35" s="77"/>
      <c r="W35" s="4"/>
      <c r="X35" s="4"/>
    </row>
    <row r="36" customFormat="false" ht="15" hidden="false" customHeight="false" outlineLevel="0" collapsed="false">
      <c r="B36" s="439" t="s">
        <v>2033</v>
      </c>
      <c r="C36" s="11"/>
      <c r="D36" s="46"/>
      <c r="E36" s="46" t="n">
        <v>9300000</v>
      </c>
      <c r="F36" s="46" t="n">
        <v>-2400000</v>
      </c>
      <c r="G36" s="46" t="n">
        <v>-300000</v>
      </c>
      <c r="H36" s="46" t="n">
        <v>-2800000</v>
      </c>
      <c r="I36" s="46" t="n">
        <v>-3600000</v>
      </c>
      <c r="J36" s="46" t="n">
        <v>-3000000</v>
      </c>
      <c r="K36" s="46" t="n">
        <v>-2700000</v>
      </c>
      <c r="L36" s="46"/>
      <c r="M36" s="46"/>
      <c r="N36" s="46"/>
      <c r="O36" s="46"/>
      <c r="P36" s="46"/>
      <c r="Q36" s="46"/>
      <c r="R36" s="46"/>
      <c r="S36" s="46"/>
      <c r="T36" s="77"/>
      <c r="U36" s="77"/>
      <c r="V36" s="77"/>
      <c r="W36" s="4"/>
      <c r="X36" s="4"/>
    </row>
    <row r="37" customFormat="false" ht="15" hidden="false" customHeight="false" outlineLevel="0" collapsed="false">
      <c r="B37" s="3" t="s">
        <v>2034</v>
      </c>
      <c r="C37" s="11"/>
      <c r="D37" s="46"/>
      <c r="E37" s="46"/>
      <c r="F37" s="46"/>
      <c r="G37" s="46"/>
      <c r="H37" s="46"/>
      <c r="I37" s="46"/>
      <c r="J37" s="46"/>
      <c r="K37" s="46"/>
      <c r="L37" s="46"/>
      <c r="M37" s="46" t="n">
        <v>113800000</v>
      </c>
      <c r="N37" s="46" t="n">
        <v>114100000</v>
      </c>
      <c r="O37" s="46" t="n">
        <v>126900000</v>
      </c>
      <c r="P37" s="46" t="n">
        <v>63600000</v>
      </c>
      <c r="Q37" s="46" t="n">
        <v>54700000</v>
      </c>
      <c r="R37" s="46" t="n">
        <v>56600000</v>
      </c>
      <c r="S37" s="46" t="n">
        <v>58500000</v>
      </c>
      <c r="T37" s="77" t="n">
        <v>60600000</v>
      </c>
      <c r="U37" s="77" t="n">
        <v>63000000</v>
      </c>
      <c r="V37" s="77" t="n">
        <v>65200000</v>
      </c>
      <c r="W37" s="4"/>
      <c r="X37" s="4"/>
    </row>
    <row r="38" customFormat="false" ht="15" hidden="false" customHeight="false" outlineLevel="0" collapsed="false">
      <c r="B38" s="3" t="s">
        <v>2035</v>
      </c>
      <c r="C38" s="11"/>
      <c r="D38" s="46"/>
      <c r="E38" s="46"/>
      <c r="F38" s="46"/>
      <c r="G38" s="46"/>
      <c r="H38" s="46"/>
      <c r="I38" s="46"/>
      <c r="J38" s="46"/>
      <c r="K38" s="46"/>
      <c r="L38" s="46"/>
      <c r="M38" s="46" t="n">
        <v>44500000</v>
      </c>
      <c r="N38" s="46" t="n">
        <v>70500000</v>
      </c>
      <c r="O38" s="46" t="n">
        <v>93400000</v>
      </c>
      <c r="P38" s="46" t="n">
        <v>92600000</v>
      </c>
      <c r="Q38" s="46" t="n">
        <v>82300000</v>
      </c>
      <c r="R38" s="46" t="n">
        <v>75300000</v>
      </c>
      <c r="S38" s="46" t="n">
        <v>67700000</v>
      </c>
      <c r="T38" s="77" t="n">
        <v>68100000</v>
      </c>
      <c r="U38" s="77" t="n">
        <v>68600000</v>
      </c>
      <c r="V38" s="77" t="n">
        <v>68900000</v>
      </c>
      <c r="W38" s="4"/>
      <c r="X38" s="4"/>
    </row>
    <row r="39" customFormat="false" ht="15" hidden="false" customHeight="false" outlineLevel="0" collapsed="false">
      <c r="B39" s="3" t="s">
        <v>444</v>
      </c>
      <c r="C39" s="11"/>
      <c r="D39" s="46"/>
      <c r="E39" s="46"/>
      <c r="F39" s="46"/>
      <c r="G39" s="46"/>
      <c r="H39" s="46"/>
      <c r="I39" s="46"/>
      <c r="J39" s="46"/>
      <c r="K39" s="46"/>
      <c r="L39" s="46" t="n">
        <v>1189000</v>
      </c>
      <c r="M39" s="46" t="n">
        <v>-300000</v>
      </c>
      <c r="N39" s="46" t="n">
        <v>-1100000</v>
      </c>
      <c r="O39" s="46" t="n">
        <v>-1800000</v>
      </c>
      <c r="P39" s="46" t="n">
        <v>-2400000</v>
      </c>
      <c r="Q39" s="46" t="n">
        <v>-2400000</v>
      </c>
      <c r="R39" s="46" t="n">
        <v>-2500000</v>
      </c>
      <c r="S39" s="46" t="n">
        <v>-2600000</v>
      </c>
      <c r="T39" s="77" t="n">
        <v>-2700000</v>
      </c>
      <c r="U39" s="77" t="n">
        <v>-2800000</v>
      </c>
      <c r="V39" s="77" t="n">
        <v>-2900000</v>
      </c>
      <c r="W39" s="4"/>
      <c r="X39" s="4"/>
    </row>
    <row r="40" customFormat="false" ht="15" hidden="false" customHeight="false" outlineLevel="0" collapsed="false">
      <c r="B40" s="3" t="s">
        <v>759</v>
      </c>
      <c r="C40" s="11"/>
      <c r="D40" s="46"/>
      <c r="E40" s="46" t="n">
        <v>-146800000</v>
      </c>
      <c r="F40" s="46" t="n">
        <v>-71300000</v>
      </c>
      <c r="G40" s="46" t="n">
        <v>-37200000</v>
      </c>
      <c r="H40" s="46" t="n">
        <v>-9300000</v>
      </c>
      <c r="I40" s="46" t="n">
        <v>-6600000</v>
      </c>
      <c r="J40" s="46" t="n">
        <v>52600000</v>
      </c>
      <c r="K40" s="46" t="n">
        <v>52000000</v>
      </c>
      <c r="L40" s="46" t="n">
        <v>43993000</v>
      </c>
      <c r="M40" s="46" t="n">
        <v>166900000</v>
      </c>
      <c r="N40" s="46" t="n">
        <v>179500000</v>
      </c>
      <c r="O40" s="46" t="n">
        <v>173000000</v>
      </c>
      <c r="P40" s="46" t="n">
        <v>95200000</v>
      </c>
      <c r="Q40" s="46" t="n">
        <v>81300000</v>
      </c>
      <c r="R40" s="46" t="n">
        <v>79900000</v>
      </c>
      <c r="S40" s="46" t="n">
        <v>78700000</v>
      </c>
      <c r="T40" s="77" t="n">
        <v>78300000</v>
      </c>
      <c r="U40" s="77" t="n">
        <v>78400000</v>
      </c>
      <c r="V40" s="77" t="n">
        <v>82900000</v>
      </c>
      <c r="W40" s="4"/>
      <c r="X40" s="4"/>
    </row>
    <row r="41" customFormat="false" ht="15" hidden="false" customHeight="false" outlineLevel="0" collapsed="false">
      <c r="B41" s="3" t="s">
        <v>2036</v>
      </c>
      <c r="C41" s="11"/>
      <c r="D41" s="46"/>
      <c r="E41" s="46" t="n">
        <v>-78800000</v>
      </c>
      <c r="F41" s="46" t="n">
        <v>-59500000</v>
      </c>
      <c r="G41" s="46" t="n">
        <v>-11500000</v>
      </c>
      <c r="H41" s="46" t="n">
        <v>6600000</v>
      </c>
      <c r="I41" s="46" t="n">
        <v>37200000</v>
      </c>
      <c r="J41" s="46" t="n">
        <v>9600000</v>
      </c>
      <c r="K41" s="46" t="n">
        <v>32100000</v>
      </c>
      <c r="L41" s="46" t="n">
        <v>21402000</v>
      </c>
      <c r="M41" s="46" t="n">
        <v>9000000</v>
      </c>
      <c r="N41" s="46" t="n">
        <v>-4100000</v>
      </c>
      <c r="O41" s="46" t="n">
        <v>-45400000</v>
      </c>
      <c r="P41" s="46" t="n">
        <v>-58700000</v>
      </c>
      <c r="Q41" s="46" t="n">
        <v>-53300000</v>
      </c>
      <c r="R41" s="46" t="n">
        <v>-49500000</v>
      </c>
      <c r="S41" s="46" t="n">
        <v>-44900000</v>
      </c>
      <c r="T41" s="77" t="n">
        <v>-47700000</v>
      </c>
      <c r="U41" s="77" t="n">
        <v>-50400000</v>
      </c>
      <c r="V41" s="77" t="n">
        <v>-48400000</v>
      </c>
      <c r="W41" s="4"/>
      <c r="X41" s="4"/>
    </row>
    <row r="42" s="17" customFormat="true" ht="15" hidden="false" customHeight="false" outlineLevel="0" collapsed="false">
      <c r="A42" s="32" t="s">
        <v>556</v>
      </c>
      <c r="B42" s="440" t="s">
        <v>2037</v>
      </c>
      <c r="C42" s="441" t="s">
        <v>34</v>
      </c>
      <c r="D42" s="442" t="n">
        <f aca="false">D43</f>
        <v>90200000</v>
      </c>
      <c r="E42" s="442" t="n">
        <f aca="false">E43</f>
        <v>60100000</v>
      </c>
      <c r="F42" s="442" t="n">
        <f aca="false">F43</f>
        <v>51300000</v>
      </c>
      <c r="G42" s="442" t="n">
        <f aca="false">G43</f>
        <v>48700000</v>
      </c>
      <c r="H42" s="442" t="n">
        <f aca="false">H43</f>
        <v>2700000</v>
      </c>
      <c r="I42" s="181" t="n">
        <f aca="false">I44+I48+I52</f>
        <v>6700000</v>
      </c>
      <c r="J42" s="442" t="n">
        <f aca="false">J43</f>
        <v>-14600000</v>
      </c>
      <c r="K42" s="442" t="n">
        <f aca="false">K43</f>
        <v>-26600000</v>
      </c>
      <c r="L42" s="442" t="n">
        <f aca="false">L43</f>
        <v>-21402000</v>
      </c>
      <c r="M42" s="442" t="n">
        <f aca="false">M53+M55+M63</f>
        <v>-9000000</v>
      </c>
      <c r="N42" s="442" t="n">
        <f aca="false">N53+N55+N63</f>
        <v>4100000</v>
      </c>
      <c r="O42" s="442" t="n">
        <f aca="false">O53+O55+O63</f>
        <v>45400000</v>
      </c>
      <c r="P42" s="442" t="n">
        <f aca="false">P53+P55+P63</f>
        <v>58600000</v>
      </c>
      <c r="Q42" s="442" t="n">
        <f aca="false">Q53+Q55+Q63</f>
        <v>53300000</v>
      </c>
      <c r="R42" s="442" t="n">
        <f aca="false">R53+R55+R63</f>
        <v>49500000</v>
      </c>
      <c r="S42" s="442" t="n">
        <f aca="false">S53+S55+S63</f>
        <v>44900000</v>
      </c>
      <c r="T42" s="442" t="n">
        <f aca="false">T53+T55+T63</f>
        <v>47700000</v>
      </c>
      <c r="U42" s="442" t="n">
        <f aca="false">U53+U55+U63</f>
        <v>50400000</v>
      </c>
      <c r="V42" s="442" t="n">
        <f aca="false">V53+V55+V63</f>
        <v>48400000</v>
      </c>
      <c r="W42" s="121"/>
      <c r="X42" s="121"/>
    </row>
    <row r="43" customFormat="false" ht="15" hidden="false" customHeight="false" outlineLevel="0" collapsed="false">
      <c r="B43" s="3" t="s">
        <v>2038</v>
      </c>
      <c r="C43" s="11"/>
      <c r="D43" s="46" t="n">
        <v>90200000</v>
      </c>
      <c r="E43" s="46" t="n">
        <v>60100000</v>
      </c>
      <c r="F43" s="46" t="n">
        <v>51300000</v>
      </c>
      <c r="G43" s="46" t="n">
        <v>48700000</v>
      </c>
      <c r="H43" s="46" t="n">
        <v>2700000</v>
      </c>
      <c r="I43" s="46" t="n">
        <v>17500000</v>
      </c>
      <c r="J43" s="46" t="n">
        <v>-14600000</v>
      </c>
      <c r="K43" s="46" t="n">
        <v>-26600000</v>
      </c>
      <c r="L43" s="46" t="n">
        <v>-21402000</v>
      </c>
      <c r="M43" s="46" t="n">
        <v>9000000</v>
      </c>
      <c r="N43" s="46" t="n">
        <v>-4100000</v>
      </c>
      <c r="O43" s="46" t="n">
        <v>-45400000</v>
      </c>
      <c r="P43" s="46" t="n">
        <v>-58700000</v>
      </c>
      <c r="Q43" s="46" t="n">
        <v>-53300000</v>
      </c>
      <c r="R43" s="46" t="n">
        <v>-49500000</v>
      </c>
      <c r="S43" s="46" t="n">
        <v>-44900000</v>
      </c>
      <c r="T43" s="77" t="n">
        <v>-47700000</v>
      </c>
      <c r="U43" s="77" t="n">
        <v>-50400000</v>
      </c>
      <c r="V43" s="77" t="n">
        <v>-48400000</v>
      </c>
      <c r="W43" s="4"/>
      <c r="X43" s="4"/>
    </row>
    <row r="44" customFormat="false" ht="15" hidden="false" customHeight="false" outlineLevel="0" collapsed="false">
      <c r="A44" s="19" t="s">
        <v>112</v>
      </c>
      <c r="B44" s="3" t="s">
        <v>2039</v>
      </c>
      <c r="C44" s="11" t="s">
        <v>959</v>
      </c>
      <c r="D44" s="46" t="n">
        <v>88000000</v>
      </c>
      <c r="E44" s="46" t="n">
        <v>42700000</v>
      </c>
      <c r="F44" s="46" t="n">
        <v>25600000</v>
      </c>
      <c r="G44" s="46" t="n">
        <v>44900000</v>
      </c>
      <c r="H44" s="46" t="n">
        <v>47300000</v>
      </c>
      <c r="I44" s="46" t="n">
        <v>26200000</v>
      </c>
      <c r="J44" s="46" t="n">
        <v>9100000</v>
      </c>
      <c r="K44" s="46" t="n">
        <v>-10800000</v>
      </c>
      <c r="L44" s="46" t="n">
        <v>-10701000</v>
      </c>
      <c r="M44" s="55" t="n">
        <f aca="false">M60</f>
        <v>-12600000</v>
      </c>
      <c r="N44" s="55" t="n">
        <f aca="false">N60</f>
        <v>18100000</v>
      </c>
      <c r="O44" s="55" t="n">
        <f aca="false">O60</f>
        <v>54100000</v>
      </c>
      <c r="P44" s="55" t="n">
        <f aca="false">P60</f>
        <v>17300000</v>
      </c>
      <c r="Q44" s="55" t="n">
        <f aca="false">Q60</f>
        <v>38000000</v>
      </c>
      <c r="R44" s="55" t="n">
        <f aca="false">R60</f>
        <v>35300000</v>
      </c>
      <c r="S44" s="55" t="n">
        <f aca="false">S60</f>
        <v>32000000</v>
      </c>
      <c r="T44" s="55" t="n">
        <f aca="false">T60</f>
        <v>34000000</v>
      </c>
      <c r="U44" s="55" t="n">
        <f aca="false">U60</f>
        <v>36000000</v>
      </c>
      <c r="V44" s="55" t="n">
        <f aca="false">V60</f>
        <v>34500000</v>
      </c>
      <c r="W44" s="4"/>
      <c r="X44" s="4"/>
    </row>
    <row r="45" customFormat="false" ht="15" hidden="false" customHeight="false" outlineLevel="0" collapsed="false">
      <c r="A45" s="439" t="s">
        <v>390</v>
      </c>
      <c r="B45" s="439" t="s">
        <v>390</v>
      </c>
      <c r="C45" s="11" t="s">
        <v>251</v>
      </c>
      <c r="D45" s="46"/>
      <c r="E45" s="46"/>
      <c r="F45" s="46"/>
      <c r="G45" s="46" t="n">
        <v>47700000</v>
      </c>
      <c r="H45" s="46" t="n">
        <v>78400000</v>
      </c>
      <c r="I45" s="46" t="n">
        <v>26800000</v>
      </c>
      <c r="J45" s="46" t="n">
        <v>7500000</v>
      </c>
      <c r="K45" s="46" t="n">
        <v>2900000</v>
      </c>
      <c r="L45" s="46"/>
      <c r="M45" s="46"/>
      <c r="N45" s="46"/>
      <c r="O45" s="46"/>
      <c r="P45" s="46"/>
      <c r="Q45" s="46"/>
      <c r="R45" s="46"/>
      <c r="S45" s="46"/>
      <c r="T45" s="77"/>
      <c r="U45" s="77"/>
      <c r="V45" s="77"/>
      <c r="W45" s="4"/>
      <c r="X45" s="4"/>
    </row>
    <row r="46" customFormat="false" ht="15" hidden="false" customHeight="false" outlineLevel="0" collapsed="false">
      <c r="A46" s="439" t="s">
        <v>393</v>
      </c>
      <c r="B46" s="439" t="s">
        <v>393</v>
      </c>
      <c r="C46" s="11" t="s">
        <v>251</v>
      </c>
      <c r="D46" s="46"/>
      <c r="E46" s="46"/>
      <c r="F46" s="46"/>
      <c r="G46" s="46" t="n">
        <v>-6500000</v>
      </c>
      <c r="H46" s="46" t="n">
        <v>-37200000</v>
      </c>
      <c r="I46" s="46" t="n">
        <v>-43200000</v>
      </c>
      <c r="J46" s="46" t="n">
        <v>-20400000</v>
      </c>
      <c r="K46" s="46" t="n">
        <v>-13100000</v>
      </c>
      <c r="L46" s="46"/>
      <c r="M46" s="46"/>
      <c r="N46" s="46"/>
      <c r="O46" s="46"/>
      <c r="P46" s="46"/>
      <c r="Q46" s="46"/>
      <c r="R46" s="46"/>
      <c r="S46" s="46"/>
      <c r="T46" s="77"/>
      <c r="U46" s="77"/>
      <c r="V46" s="77"/>
      <c r="W46" s="4"/>
      <c r="X46" s="4"/>
    </row>
    <row r="47" customFormat="false" ht="15" hidden="false" customHeight="false" outlineLevel="0" collapsed="false">
      <c r="A47" s="439" t="s">
        <v>226</v>
      </c>
      <c r="B47" s="439" t="s">
        <v>2040</v>
      </c>
      <c r="C47" s="11" t="s">
        <v>251</v>
      </c>
      <c r="D47" s="46"/>
      <c r="E47" s="46"/>
      <c r="F47" s="46"/>
      <c r="G47" s="46" t="n">
        <v>3800000</v>
      </c>
      <c r="H47" s="46" t="n">
        <v>6100000</v>
      </c>
      <c r="I47" s="46" t="n">
        <v>42600000</v>
      </c>
      <c r="J47" s="46" t="n">
        <v>22000000</v>
      </c>
      <c r="K47" s="46" t="n">
        <v>-600000</v>
      </c>
      <c r="L47" s="46"/>
      <c r="M47" s="46"/>
      <c r="N47" s="46"/>
      <c r="O47" s="46"/>
      <c r="P47" s="46"/>
      <c r="Q47" s="46"/>
      <c r="R47" s="46"/>
      <c r="S47" s="46"/>
      <c r="T47" s="77"/>
      <c r="U47" s="77"/>
      <c r="V47" s="77"/>
      <c r="W47" s="4"/>
      <c r="X47" s="4"/>
    </row>
    <row r="48" customFormat="false" ht="15" hidden="false" customHeight="false" outlineLevel="0" collapsed="false">
      <c r="A48" s="19" t="s">
        <v>115</v>
      </c>
      <c r="B48" s="3" t="s">
        <v>2041</v>
      </c>
      <c r="C48" s="11" t="s">
        <v>959</v>
      </c>
      <c r="D48" s="46" t="n">
        <v>2200000</v>
      </c>
      <c r="E48" s="46" t="n">
        <v>17400000</v>
      </c>
      <c r="F48" s="46" t="n">
        <v>25700000</v>
      </c>
      <c r="G48" s="46" t="n">
        <v>3800000</v>
      </c>
      <c r="H48" s="46" t="n">
        <v>-44500000</v>
      </c>
      <c r="I48" s="46" t="n">
        <v>-8600000</v>
      </c>
      <c r="J48" s="46" t="n">
        <v>-23700000</v>
      </c>
      <c r="K48" s="46" t="n">
        <v>-15600000</v>
      </c>
      <c r="L48" s="46" t="n">
        <v>-7134000</v>
      </c>
      <c r="M48" s="46" t="n">
        <f aca="false">M53+M56</f>
        <v>-53100000</v>
      </c>
      <c r="N48" s="46" t="n">
        <f aca="false">N53+N56</f>
        <v>18500000</v>
      </c>
      <c r="O48" s="46" t="n">
        <f aca="false">O53+O56</f>
        <v>-20300000</v>
      </c>
      <c r="P48" s="46" t="n">
        <f aca="false">P53+P56</f>
        <v>13900000</v>
      </c>
      <c r="Q48" s="46" t="n">
        <f aca="false">Q53+Q56</f>
        <v>15300000</v>
      </c>
      <c r="R48" s="46" t="n">
        <f aca="false">R53+R56</f>
        <v>14200000</v>
      </c>
      <c r="S48" s="46" t="n">
        <f aca="false">S53+S56</f>
        <v>12900000</v>
      </c>
      <c r="T48" s="46" t="n">
        <f aca="false">T53+T56</f>
        <v>13700000</v>
      </c>
      <c r="U48" s="46" t="n">
        <f aca="false">U53+U56</f>
        <v>14400000</v>
      </c>
      <c r="V48" s="46" t="n">
        <f aca="false">V53+V56</f>
        <v>13900000</v>
      </c>
      <c r="W48" s="4"/>
      <c r="X48" s="4"/>
    </row>
    <row r="49" customFormat="false" ht="15" hidden="false" customHeight="false" outlineLevel="0" collapsed="false">
      <c r="A49" s="439" t="s">
        <v>327</v>
      </c>
      <c r="B49" s="439" t="s">
        <v>327</v>
      </c>
      <c r="C49" s="11" t="s">
        <v>2042</v>
      </c>
      <c r="D49" s="46" t="n">
        <v>-3000000</v>
      </c>
      <c r="E49" s="46" t="n">
        <v>11200000</v>
      </c>
      <c r="F49" s="46" t="n">
        <v>16300000</v>
      </c>
      <c r="G49" s="46" t="n">
        <v>-6900000</v>
      </c>
      <c r="H49" s="46" t="n">
        <v>-41400000</v>
      </c>
      <c r="I49" s="46" t="n">
        <v>-12200000</v>
      </c>
      <c r="J49" s="46" t="n">
        <v>-16400000</v>
      </c>
      <c r="K49" s="46" t="n">
        <v>-7700000</v>
      </c>
      <c r="L49" s="46"/>
      <c r="M49" s="46"/>
      <c r="N49" s="46"/>
      <c r="O49" s="46"/>
      <c r="P49" s="46"/>
      <c r="Q49" s="46"/>
      <c r="R49" s="46"/>
      <c r="S49" s="46"/>
      <c r="T49" s="77"/>
      <c r="U49" s="77"/>
      <c r="V49" s="77"/>
      <c r="W49" s="4"/>
      <c r="X49" s="4"/>
    </row>
    <row r="50" customFormat="false" ht="15" hidden="false" customHeight="false" outlineLevel="0" collapsed="false">
      <c r="A50" s="439" t="s">
        <v>328</v>
      </c>
      <c r="B50" s="439" t="s">
        <v>328</v>
      </c>
      <c r="C50" s="11" t="s">
        <v>2042</v>
      </c>
      <c r="D50" s="46" t="n">
        <v>5200000</v>
      </c>
      <c r="E50" s="46" t="n">
        <v>6200000</v>
      </c>
      <c r="F50" s="46" t="n">
        <v>9500000</v>
      </c>
      <c r="G50" s="46" t="n">
        <v>10700000</v>
      </c>
      <c r="H50" s="46" t="n">
        <v>-7700000</v>
      </c>
      <c r="I50" s="46" t="n">
        <v>-6600000</v>
      </c>
      <c r="J50" s="46" t="n">
        <v>-6600000</v>
      </c>
      <c r="K50" s="46" t="n">
        <v>-5700000</v>
      </c>
      <c r="L50" s="46"/>
      <c r="M50" s="46"/>
      <c r="N50" s="46"/>
      <c r="O50" s="46"/>
      <c r="P50" s="46"/>
      <c r="Q50" s="46"/>
      <c r="R50" s="46"/>
      <c r="S50" s="46"/>
      <c r="T50" s="77"/>
      <c r="U50" s="77"/>
      <c r="V50" s="77"/>
      <c r="W50" s="4"/>
      <c r="X50" s="4"/>
    </row>
    <row r="51" customFormat="false" ht="15" hidden="false" customHeight="false" outlineLevel="0" collapsed="false">
      <c r="A51" s="439" t="s">
        <v>49</v>
      </c>
      <c r="B51" s="439" t="s">
        <v>49</v>
      </c>
      <c r="C51" s="11" t="s">
        <v>2042</v>
      </c>
      <c r="D51" s="46"/>
      <c r="E51" s="46" t="n">
        <v>0</v>
      </c>
      <c r="F51" s="46" t="n">
        <v>0</v>
      </c>
      <c r="G51" s="46" t="n">
        <v>0</v>
      </c>
      <c r="H51" s="46" t="n">
        <v>4600000</v>
      </c>
      <c r="I51" s="46" t="n">
        <v>10200000</v>
      </c>
      <c r="J51" s="46" t="n">
        <v>-700000</v>
      </c>
      <c r="K51" s="46" t="n">
        <v>-2400000</v>
      </c>
      <c r="L51" s="46"/>
      <c r="M51" s="46"/>
      <c r="N51" s="46"/>
      <c r="O51" s="46"/>
      <c r="P51" s="46"/>
      <c r="Q51" s="46"/>
      <c r="R51" s="46"/>
      <c r="S51" s="46"/>
      <c r="T51" s="77"/>
      <c r="U51" s="77"/>
      <c r="V51" s="77"/>
      <c r="W51" s="4"/>
      <c r="X51" s="4"/>
    </row>
    <row r="52" customFormat="false" ht="15" hidden="false" customHeight="false" outlineLevel="0" collapsed="false">
      <c r="A52" s="3" t="s">
        <v>2043</v>
      </c>
      <c r="B52" s="3" t="s">
        <v>498</v>
      </c>
      <c r="C52" s="11" t="s">
        <v>959</v>
      </c>
      <c r="D52" s="46"/>
      <c r="E52" s="46"/>
      <c r="F52" s="46"/>
      <c r="G52" s="46"/>
      <c r="H52" s="46"/>
      <c r="I52" s="46" t="n">
        <v>-10900000</v>
      </c>
      <c r="J52" s="46"/>
      <c r="K52" s="46"/>
      <c r="L52" s="46" t="n">
        <v>-3567000</v>
      </c>
      <c r="M52" s="46" t="n">
        <v>56700000</v>
      </c>
      <c r="N52" s="46" t="n">
        <v>-32600000</v>
      </c>
      <c r="O52" s="46" t="n">
        <v>11600000</v>
      </c>
      <c r="P52" s="46" t="n">
        <v>27400000</v>
      </c>
      <c r="Q52" s="46" t="n">
        <v>0</v>
      </c>
      <c r="R52" s="46" t="n">
        <v>0</v>
      </c>
      <c r="S52" s="46" t="n">
        <v>0</v>
      </c>
      <c r="T52" s="77" t="n">
        <v>0</v>
      </c>
      <c r="U52" s="77" t="n">
        <v>0</v>
      </c>
      <c r="V52" s="77" t="n">
        <v>0</v>
      </c>
      <c r="W52" s="4"/>
      <c r="X52" s="4"/>
    </row>
    <row r="53" customFormat="false" ht="15" hidden="false" customHeight="false" outlineLevel="0" collapsed="false">
      <c r="B53" s="3" t="s">
        <v>2044</v>
      </c>
      <c r="C53" s="11"/>
      <c r="D53" s="46"/>
      <c r="E53" s="46"/>
      <c r="F53" s="46"/>
      <c r="G53" s="46"/>
      <c r="H53" s="46"/>
      <c r="I53" s="46"/>
      <c r="J53" s="46"/>
      <c r="K53" s="46"/>
      <c r="L53" s="46"/>
      <c r="M53" s="46" t="n">
        <v>-47600000</v>
      </c>
      <c r="N53" s="46" t="n">
        <v>17600000</v>
      </c>
      <c r="O53" s="46" t="n">
        <v>-17100000</v>
      </c>
      <c r="P53" s="46" t="n">
        <v>32800000</v>
      </c>
      <c r="Q53" s="46" t="n">
        <v>0</v>
      </c>
      <c r="R53" s="46" t="n">
        <v>0</v>
      </c>
      <c r="S53" s="46" t="n">
        <v>0</v>
      </c>
      <c r="T53" s="77" t="n">
        <v>0</v>
      </c>
      <c r="U53" s="77" t="n">
        <v>0</v>
      </c>
      <c r="V53" s="77" t="n">
        <v>0</v>
      </c>
      <c r="W53" s="4"/>
      <c r="X53" s="4"/>
    </row>
    <row r="54" customFormat="false" ht="15" hidden="false" customHeight="false" outlineLevel="0" collapsed="false">
      <c r="B54" s="3" t="s">
        <v>2045</v>
      </c>
      <c r="C54" s="11"/>
      <c r="D54" s="46"/>
      <c r="E54" s="46"/>
      <c r="F54" s="46"/>
      <c r="G54" s="46"/>
      <c r="H54" s="46"/>
      <c r="I54" s="46"/>
      <c r="J54" s="46"/>
      <c r="K54" s="46"/>
      <c r="L54" s="46"/>
      <c r="M54" s="46" t="n">
        <v>-47600000</v>
      </c>
      <c r="N54" s="46" t="n">
        <v>17690000</v>
      </c>
      <c r="O54" s="46" t="n">
        <v>-17100000</v>
      </c>
      <c r="P54" s="46" t="n">
        <v>32800000</v>
      </c>
      <c r="Q54" s="46" t="n">
        <v>0</v>
      </c>
      <c r="R54" s="46" t="n">
        <v>0</v>
      </c>
      <c r="S54" s="46" t="n">
        <v>0</v>
      </c>
      <c r="T54" s="77" t="n">
        <v>0</v>
      </c>
      <c r="U54" s="77" t="n">
        <v>0</v>
      </c>
      <c r="V54" s="77" t="n">
        <v>0</v>
      </c>
      <c r="W54" s="4"/>
      <c r="X54" s="4"/>
    </row>
    <row r="55" customFormat="false" ht="15" hidden="false" customHeight="false" outlineLevel="0" collapsed="false">
      <c r="B55" s="3" t="s">
        <v>2046</v>
      </c>
      <c r="C55" s="11"/>
      <c r="D55" s="46"/>
      <c r="E55" s="46"/>
      <c r="F55" s="46"/>
      <c r="G55" s="46"/>
      <c r="H55" s="46"/>
      <c r="I55" s="46"/>
      <c r="J55" s="46"/>
      <c r="K55" s="46"/>
      <c r="L55" s="46"/>
      <c r="M55" s="46" t="n">
        <v>-18100000</v>
      </c>
      <c r="N55" s="46" t="n">
        <v>19100000</v>
      </c>
      <c r="O55" s="46" t="n">
        <v>50900000</v>
      </c>
      <c r="P55" s="46" t="n">
        <v>-1600000</v>
      </c>
      <c r="Q55" s="46" t="n">
        <v>53300000</v>
      </c>
      <c r="R55" s="46" t="n">
        <v>49500000</v>
      </c>
      <c r="S55" s="46" t="n">
        <v>44900000</v>
      </c>
      <c r="T55" s="77" t="n">
        <v>47700000</v>
      </c>
      <c r="U55" s="77" t="n">
        <v>50400000</v>
      </c>
      <c r="V55" s="77" t="n">
        <v>48400000</v>
      </c>
      <c r="W55" s="4"/>
      <c r="X55" s="4"/>
    </row>
    <row r="56" customFormat="false" ht="15" hidden="false" customHeight="false" outlineLevel="0" collapsed="false">
      <c r="B56" s="3" t="s">
        <v>199</v>
      </c>
      <c r="D56" s="46"/>
      <c r="E56" s="46"/>
      <c r="F56" s="46"/>
      <c r="G56" s="46"/>
      <c r="H56" s="46"/>
      <c r="I56" s="46"/>
      <c r="J56" s="46"/>
      <c r="K56" s="46"/>
      <c r="L56" s="46"/>
      <c r="M56" s="46" t="n">
        <v>-5500000</v>
      </c>
      <c r="N56" s="46" t="n">
        <v>900000</v>
      </c>
      <c r="O56" s="46" t="n">
        <v>-3200000</v>
      </c>
      <c r="P56" s="46" t="n">
        <v>-18900000</v>
      </c>
      <c r="Q56" s="46" t="n">
        <v>15300000</v>
      </c>
      <c r="R56" s="46" t="n">
        <v>14200000</v>
      </c>
      <c r="S56" s="46" t="n">
        <v>12900000</v>
      </c>
      <c r="T56" s="77" t="n">
        <v>13700000</v>
      </c>
      <c r="U56" s="77" t="n">
        <v>14400000</v>
      </c>
      <c r="V56" s="77" t="n">
        <v>13900000</v>
      </c>
      <c r="W56" s="4"/>
      <c r="X56" s="4"/>
    </row>
    <row r="57" customFormat="false" ht="15" hidden="false" customHeight="false" outlineLevel="0" collapsed="false">
      <c r="B57" s="3" t="s">
        <v>1597</v>
      </c>
      <c r="C57" s="11"/>
      <c r="D57" s="46"/>
      <c r="E57" s="46"/>
      <c r="F57" s="46"/>
      <c r="G57" s="46"/>
      <c r="H57" s="46"/>
      <c r="I57" s="46"/>
      <c r="J57" s="46"/>
      <c r="K57" s="46"/>
      <c r="L57" s="46"/>
      <c r="M57" s="46" t="n">
        <v>-3900000</v>
      </c>
      <c r="N57" s="46" t="n">
        <v>-600000</v>
      </c>
      <c r="O57" s="46" t="n">
        <v>-9700000</v>
      </c>
      <c r="P57" s="46" t="n">
        <v>7200000</v>
      </c>
      <c r="Q57" s="46" t="n">
        <v>9500000</v>
      </c>
      <c r="R57" s="46" t="n">
        <v>8800000</v>
      </c>
      <c r="S57" s="46" t="n">
        <v>8000000</v>
      </c>
      <c r="T57" s="77" t="n">
        <v>8500000</v>
      </c>
      <c r="U57" s="77" t="n">
        <v>9000000</v>
      </c>
      <c r="V57" s="77" t="n">
        <v>8600000</v>
      </c>
      <c r="W57" s="4"/>
      <c r="X57" s="4"/>
    </row>
    <row r="58" customFormat="false" ht="15" hidden="false" customHeight="false" outlineLevel="0" collapsed="false">
      <c r="B58" s="3" t="s">
        <v>422</v>
      </c>
      <c r="C58" s="11"/>
      <c r="D58" s="46"/>
      <c r="E58" s="46"/>
      <c r="F58" s="46"/>
      <c r="G58" s="46"/>
      <c r="H58" s="46"/>
      <c r="I58" s="46"/>
      <c r="J58" s="46"/>
      <c r="K58" s="46"/>
      <c r="L58" s="46"/>
      <c r="M58" s="46" t="n">
        <v>-1600000</v>
      </c>
      <c r="N58" s="46" t="n">
        <v>-1700000</v>
      </c>
      <c r="O58" s="46" t="n">
        <v>3200000</v>
      </c>
      <c r="P58" s="46" t="n">
        <v>20500000</v>
      </c>
      <c r="Q58" s="46" t="n">
        <v>5800000</v>
      </c>
      <c r="R58" s="46" t="n">
        <v>5400000</v>
      </c>
      <c r="S58" s="46" t="n">
        <v>4900000</v>
      </c>
      <c r="T58" s="77" t="n">
        <v>5200000</v>
      </c>
      <c r="U58" s="77" t="n">
        <v>5500000</v>
      </c>
      <c r="V58" s="77" t="n">
        <v>5300000</v>
      </c>
      <c r="W58" s="4"/>
      <c r="X58" s="4"/>
    </row>
    <row r="59" customFormat="false" ht="15" hidden="false" customHeight="false" outlineLevel="0" collapsed="false">
      <c r="B59" s="3" t="s">
        <v>1113</v>
      </c>
      <c r="C59" s="11"/>
      <c r="D59" s="46"/>
      <c r="E59" s="46"/>
      <c r="F59" s="46"/>
      <c r="G59" s="46"/>
      <c r="H59" s="46"/>
      <c r="I59" s="46"/>
      <c r="J59" s="46"/>
      <c r="K59" s="46"/>
      <c r="L59" s="46"/>
      <c r="M59" s="46" t="n">
        <v>0</v>
      </c>
      <c r="N59" s="46" t="n">
        <v>3200000</v>
      </c>
      <c r="O59" s="46" t="n">
        <v>3300000</v>
      </c>
      <c r="P59" s="46" t="n">
        <v>-46600000</v>
      </c>
      <c r="Q59" s="46" t="n">
        <v>0</v>
      </c>
      <c r="R59" s="46" t="n">
        <v>0</v>
      </c>
      <c r="S59" s="46" t="n">
        <v>0</v>
      </c>
      <c r="T59" s="77" t="n">
        <v>0</v>
      </c>
      <c r="U59" s="77" t="n">
        <v>0</v>
      </c>
      <c r="V59" s="77" t="n">
        <v>0</v>
      </c>
      <c r="W59" s="4"/>
      <c r="X59" s="4"/>
    </row>
    <row r="60" customFormat="false" ht="15" hidden="false" customHeight="false" outlineLevel="0" collapsed="false">
      <c r="B60" s="3" t="s">
        <v>2047</v>
      </c>
      <c r="C60" s="11"/>
      <c r="D60" s="46"/>
      <c r="E60" s="46"/>
      <c r="F60" s="46"/>
      <c r="G60" s="46"/>
      <c r="H60" s="46"/>
      <c r="I60" s="46"/>
      <c r="J60" s="46"/>
      <c r="K60" s="46"/>
      <c r="L60" s="46"/>
      <c r="M60" s="46" t="n">
        <v>-12600000</v>
      </c>
      <c r="N60" s="46" t="n">
        <v>18100000</v>
      </c>
      <c r="O60" s="46" t="n">
        <v>54100000</v>
      </c>
      <c r="P60" s="46" t="n">
        <v>17300000</v>
      </c>
      <c r="Q60" s="46" t="n">
        <v>38000000</v>
      </c>
      <c r="R60" s="46" t="n">
        <v>35300000</v>
      </c>
      <c r="S60" s="46" t="n">
        <v>32000000</v>
      </c>
      <c r="T60" s="77" t="n">
        <v>34000000</v>
      </c>
      <c r="U60" s="77" t="n">
        <v>36000000</v>
      </c>
      <c r="V60" s="77" t="n">
        <v>34500000</v>
      </c>
      <c r="W60" s="4"/>
      <c r="X60" s="4"/>
    </row>
    <row r="61" customFormat="false" ht="15" hidden="false" customHeight="false" outlineLevel="0" collapsed="false">
      <c r="B61" s="3" t="s">
        <v>1597</v>
      </c>
      <c r="C61" s="11"/>
      <c r="D61" s="46"/>
      <c r="E61" s="46"/>
      <c r="F61" s="46"/>
      <c r="G61" s="46"/>
      <c r="H61" s="46"/>
      <c r="I61" s="46"/>
      <c r="J61" s="46"/>
      <c r="K61" s="46"/>
      <c r="L61" s="46"/>
      <c r="M61" s="46" t="n">
        <v>0</v>
      </c>
      <c r="N61" s="46" t="n">
        <v>100000</v>
      </c>
      <c r="O61" s="46" t="n">
        <v>-1100000</v>
      </c>
      <c r="P61" s="46" t="n">
        <v>-5700000</v>
      </c>
      <c r="Q61" s="46" t="n">
        <v>11900000</v>
      </c>
      <c r="R61" s="46" t="n">
        <v>9600000</v>
      </c>
      <c r="S61" s="46" t="n">
        <v>6200000</v>
      </c>
      <c r="T61" s="77" t="n">
        <v>7900000</v>
      </c>
      <c r="U61" s="77" t="n">
        <v>8700000</v>
      </c>
      <c r="V61" s="77" t="n">
        <v>7400000</v>
      </c>
      <c r="W61" s="4"/>
      <c r="X61" s="4"/>
    </row>
    <row r="62" customFormat="false" ht="15" hidden="false" customHeight="false" outlineLevel="0" collapsed="false">
      <c r="B62" s="3" t="s">
        <v>422</v>
      </c>
      <c r="C62" s="11"/>
      <c r="D62" s="46"/>
      <c r="E62" s="46"/>
      <c r="F62" s="46"/>
      <c r="G62" s="46"/>
      <c r="H62" s="46"/>
      <c r="I62" s="46"/>
      <c r="J62" s="46"/>
      <c r="K62" s="46"/>
      <c r="L62" s="46"/>
      <c r="M62" s="46" t="n">
        <v>-12600000</v>
      </c>
      <c r="N62" s="46" t="n">
        <v>18000000</v>
      </c>
      <c r="O62" s="46" t="n">
        <v>55200000</v>
      </c>
      <c r="P62" s="46" t="n">
        <v>23000000</v>
      </c>
      <c r="Q62" s="46" t="n">
        <v>26200000</v>
      </c>
      <c r="R62" s="46" t="n">
        <v>25700000</v>
      </c>
      <c r="S62" s="46" t="n">
        <v>25800000</v>
      </c>
      <c r="T62" s="77" t="n">
        <v>26100000</v>
      </c>
      <c r="U62" s="77" t="n">
        <v>27300000</v>
      </c>
      <c r="V62" s="77" t="n">
        <v>27100000</v>
      </c>
      <c r="W62" s="4"/>
      <c r="X62" s="4"/>
    </row>
    <row r="63" customFormat="false" ht="15" hidden="false" customHeight="false" outlineLevel="0" collapsed="false">
      <c r="B63" s="3" t="s">
        <v>498</v>
      </c>
      <c r="C63" s="11"/>
      <c r="D63" s="46"/>
      <c r="E63" s="46"/>
      <c r="F63" s="46"/>
      <c r="G63" s="46"/>
      <c r="H63" s="46"/>
      <c r="I63" s="46"/>
      <c r="J63" s="46"/>
      <c r="K63" s="46"/>
      <c r="L63" s="46"/>
      <c r="M63" s="46" t="n">
        <v>56700000</v>
      </c>
      <c r="N63" s="46" t="n">
        <v>-32600000</v>
      </c>
      <c r="O63" s="46" t="n">
        <v>11600000</v>
      </c>
      <c r="P63" s="46" t="n">
        <v>27400000</v>
      </c>
      <c r="Q63" s="46" t="n">
        <v>0</v>
      </c>
      <c r="R63" s="46" t="n">
        <v>0</v>
      </c>
      <c r="S63" s="46" t="n">
        <v>0</v>
      </c>
      <c r="T63" s="77" t="n">
        <v>0</v>
      </c>
      <c r="U63" s="77" t="n">
        <v>0</v>
      </c>
      <c r="V63" s="77" t="n">
        <v>0</v>
      </c>
      <c r="W63" s="4"/>
      <c r="X63" s="4"/>
    </row>
    <row r="64" customFormat="false" ht="15" hidden="false" customHeight="false" outlineLevel="0" collapsed="false">
      <c r="B64" s="3"/>
      <c r="C64" s="11"/>
      <c r="W64" s="4"/>
      <c r="X64" s="4"/>
    </row>
    <row r="65" customFormat="false" ht="15" hidden="false" customHeight="false" outlineLevel="0" collapsed="false">
      <c r="B65" s="3"/>
      <c r="C65" s="11"/>
      <c r="D65" s="0" t="s">
        <v>128</v>
      </c>
      <c r="E65" s="0" t="s">
        <v>128</v>
      </c>
      <c r="F65" s="0" t="s">
        <v>127</v>
      </c>
      <c r="G65" s="0" t="s">
        <v>128</v>
      </c>
      <c r="H65" s="0" t="s">
        <v>128</v>
      </c>
      <c r="I65" s="0" t="s">
        <v>128</v>
      </c>
      <c r="J65" s="0" t="s">
        <v>127</v>
      </c>
      <c r="K65" s="0" t="s">
        <v>127</v>
      </c>
      <c r="L65" s="0" t="s">
        <v>128</v>
      </c>
      <c r="M65" s="0" t="s">
        <v>128</v>
      </c>
      <c r="N65" s="0" t="s">
        <v>128</v>
      </c>
      <c r="O65" s="0" t="s">
        <v>128</v>
      </c>
      <c r="P65" s="0" t="s">
        <v>128</v>
      </c>
      <c r="Q65" s="0" t="s">
        <v>128</v>
      </c>
      <c r="R65" s="0" t="s">
        <v>128</v>
      </c>
      <c r="S65" s="0" t="s">
        <v>128</v>
      </c>
      <c r="T65" s="0" t="s">
        <v>128</v>
      </c>
      <c r="U65" s="0" t="s">
        <v>128</v>
      </c>
      <c r="V65" s="0" t="s">
        <v>128</v>
      </c>
      <c r="W65" s="4"/>
      <c r="X65" s="4"/>
    </row>
    <row r="66" customFormat="false" ht="15" hidden="false" customHeight="false" outlineLevel="0" collapsed="false">
      <c r="B66" s="3"/>
      <c r="C66" s="11"/>
      <c r="W66" s="4"/>
      <c r="X66" s="4"/>
    </row>
    <row r="67" customFormat="false" ht="15" hidden="false" customHeight="false" outlineLevel="0" collapsed="false">
      <c r="B67" s="0" t="s">
        <v>2048</v>
      </c>
      <c r="C67" s="11"/>
      <c r="D67" s="55" t="n">
        <f aca="false">D6-D13-D7</f>
        <v>0</v>
      </c>
      <c r="E67" s="55" t="n">
        <f aca="false">E6-E13-E7</f>
        <v>0</v>
      </c>
      <c r="F67" s="55" t="n">
        <f aca="false">F6-F13-F7</f>
        <v>0</v>
      </c>
      <c r="G67" s="55" t="n">
        <f aca="false">G6-G13-G7</f>
        <v>0</v>
      </c>
      <c r="H67" s="55" t="n">
        <f aca="false">H6-H13-H7</f>
        <v>0</v>
      </c>
      <c r="I67" s="55" t="n">
        <f aca="false">I6-I13-I7</f>
        <v>0</v>
      </c>
      <c r="J67" s="55" t="n">
        <f aca="false">J6-J13-J7</f>
        <v>0</v>
      </c>
      <c r="K67" s="55" t="n">
        <f aca="false">K6-K13-K7</f>
        <v>0</v>
      </c>
      <c r="L67" s="55" t="n">
        <f aca="false">L6-L13-L7</f>
        <v>0</v>
      </c>
      <c r="M67" s="55" t="n">
        <f aca="false">M6-M13-M7</f>
        <v>0</v>
      </c>
      <c r="N67" s="55" t="n">
        <f aca="false">N6-N13-N7</f>
        <v>0</v>
      </c>
      <c r="O67" s="55" t="n">
        <f aca="false">O6-O13-O7</f>
        <v>0</v>
      </c>
      <c r="P67" s="55" t="n">
        <f aca="false">P6-P13-P7</f>
        <v>-100000</v>
      </c>
      <c r="Q67" s="55" t="n">
        <f aca="false">Q6-Q13-Q7</f>
        <v>-100000</v>
      </c>
      <c r="R67" s="55" t="n">
        <f aca="false">R6-R13-R7</f>
        <v>0</v>
      </c>
      <c r="S67" s="55" t="n">
        <f aca="false">S6-S13-S7</f>
        <v>0</v>
      </c>
      <c r="T67" s="55" t="n">
        <f aca="false">T6-T13-T7</f>
        <v>0</v>
      </c>
      <c r="U67" s="55" t="n">
        <f aca="false">U6-U13-U7</f>
        <v>0</v>
      </c>
      <c r="V67" s="55" t="n">
        <f aca="false">V6-V13-V7</f>
        <v>0</v>
      </c>
      <c r="W67" s="4"/>
      <c r="X67" s="4"/>
    </row>
    <row r="68" customFormat="false" ht="15" hidden="false" customHeight="false" outlineLevel="0" collapsed="false">
      <c r="B68" s="0" t="s">
        <v>426</v>
      </c>
      <c r="C68" s="11"/>
      <c r="D68" s="56" t="n">
        <f aca="false">D7-D8-D14</f>
        <v>211400000</v>
      </c>
      <c r="E68" s="55" t="n">
        <f aca="false">E7-E8-E14</f>
        <v>0</v>
      </c>
      <c r="F68" s="55" t="n">
        <f aca="false">F7-F8-F14</f>
        <v>0</v>
      </c>
      <c r="G68" s="55" t="n">
        <f aca="false">G7-G8-G14</f>
        <v>100000</v>
      </c>
      <c r="H68" s="55" t="n">
        <f aca="false">H7-H8-H14</f>
        <v>100000</v>
      </c>
      <c r="I68" s="55" t="n">
        <f aca="false">I7-I8-I14</f>
        <v>0</v>
      </c>
      <c r="J68" s="55" t="n">
        <f aca="false">J7-J8-J14</f>
        <v>0</v>
      </c>
      <c r="K68" s="55" t="n">
        <f aca="false">K7-K8-K14</f>
        <v>0</v>
      </c>
      <c r="L68" s="55" t="n">
        <f aca="false">L7-L8-L14</f>
        <v>0</v>
      </c>
      <c r="M68" s="55" t="n">
        <f aca="false">M7-M8-M14</f>
        <v>0</v>
      </c>
      <c r="N68" s="55" t="n">
        <f aca="false">N7-N8-N14</f>
        <v>0</v>
      </c>
      <c r="O68" s="55" t="n">
        <f aca="false">O7-O8-O14</f>
        <v>0</v>
      </c>
      <c r="P68" s="55" t="n">
        <f aca="false">P7-P8-P14</f>
        <v>0</v>
      </c>
      <c r="Q68" s="55" t="n">
        <f aca="false">Q7-Q8-Q14</f>
        <v>0</v>
      </c>
      <c r="R68" s="55" t="n">
        <f aca="false">R7-R8-R14</f>
        <v>0</v>
      </c>
      <c r="S68" s="55" t="n">
        <f aca="false">S7-S8-S14</f>
        <v>0</v>
      </c>
      <c r="T68" s="55" t="n">
        <f aca="false">T7-T8-T14</f>
        <v>0</v>
      </c>
      <c r="U68" s="55" t="n">
        <f aca="false">U7-U8-U14</f>
        <v>0</v>
      </c>
      <c r="V68" s="55" t="n">
        <f aca="false">V7-V8-V14</f>
        <v>0</v>
      </c>
      <c r="W68" s="4"/>
      <c r="X68" s="4"/>
    </row>
    <row r="69" customFormat="false" ht="15" hidden="false" customHeight="false" outlineLevel="0" collapsed="false">
      <c r="B69" s="0" t="s">
        <v>427</v>
      </c>
      <c r="D69" s="55" t="n">
        <f aca="false">D8-D9-D10-D11-D12</f>
        <v>0</v>
      </c>
      <c r="E69" s="55" t="n">
        <f aca="false">E8-E9-E10-E11-E12</f>
        <v>0</v>
      </c>
      <c r="F69" s="55" t="n">
        <f aca="false">F8-F9-F10-F11-F12</f>
        <v>0</v>
      </c>
      <c r="G69" s="56" t="n">
        <f aca="false">G8-G9-G10-G11-G12</f>
        <v>167900000</v>
      </c>
      <c r="H69" s="56" t="n">
        <f aca="false">H8-H9-H10-H11-H12</f>
        <v>193600000</v>
      </c>
      <c r="I69" s="56" t="n">
        <f aca="false">I8-I9-I10-I11-I12</f>
        <v>213300000</v>
      </c>
      <c r="J69" s="55" t="n">
        <f aca="false">J8-J9-J10-J11-J12</f>
        <v>100000</v>
      </c>
      <c r="K69" s="55" t="n">
        <f aca="false">K8-K9-K10-K11-K12</f>
        <v>0</v>
      </c>
      <c r="L69" s="55" t="n">
        <f aca="false">L8-L9-L10-L11-L12</f>
        <v>0</v>
      </c>
      <c r="M69" s="55" t="n">
        <f aca="false">M8-M9-M10-M11-M12</f>
        <v>-100000</v>
      </c>
      <c r="N69" s="55" t="n">
        <f aca="false">N8-N9-N10-N11-N12</f>
        <v>0</v>
      </c>
      <c r="O69" s="55" t="n">
        <f aca="false">O8-O9-O10-O11-O12</f>
        <v>0</v>
      </c>
      <c r="P69" s="55" t="n">
        <f aca="false">P8-P9-P10-P11-P12</f>
        <v>0</v>
      </c>
      <c r="Q69" s="55" t="n">
        <f aca="false">Q8-Q9-Q10-Q11-Q12</f>
        <v>99999.9999999926</v>
      </c>
      <c r="R69" s="55" t="n">
        <f aca="false">R8-R9-R10-R11-R12</f>
        <v>0</v>
      </c>
      <c r="S69" s="55" t="n">
        <f aca="false">S8-S9-S10-S11-S12</f>
        <v>0</v>
      </c>
      <c r="T69" s="55" t="n">
        <f aca="false">T8-T9-T10-T11-T12</f>
        <v>0</v>
      </c>
      <c r="U69" s="55" t="n">
        <f aca="false">U8-U9-U10-U11-U12</f>
        <v>100000</v>
      </c>
      <c r="V69" s="55" t="n">
        <f aca="false">V8-V9-V10-V11-V12</f>
        <v>0</v>
      </c>
    </row>
    <row r="70" customFormat="false" ht="15" hidden="false" customHeight="false" outlineLevel="0" collapsed="false">
      <c r="B70" s="0" t="s">
        <v>1600</v>
      </c>
      <c r="D70" s="55" t="n">
        <f aca="false">D14-D15-D16-D17</f>
        <v>0</v>
      </c>
      <c r="E70" s="56" t="n">
        <f aca="false">E14-E15-E16-E17</f>
        <v>31300000</v>
      </c>
      <c r="F70" s="56" t="n">
        <f aca="false">F14-F15-F16-F17</f>
        <v>36800000</v>
      </c>
      <c r="G70" s="56" t="n">
        <f aca="false">G14-G15-G16-G17</f>
        <v>23900000</v>
      </c>
      <c r="H70" s="56" t="n">
        <f aca="false">H14-H15-H16-H17</f>
        <v>28100000</v>
      </c>
      <c r="I70" s="56" t="n">
        <f aca="false">I14-I15-I16-I17</f>
        <v>32400000</v>
      </c>
      <c r="J70" s="56" t="n">
        <f aca="false">J14-J15-J16-J17</f>
        <v>23700000</v>
      </c>
      <c r="K70" s="56" t="n">
        <f aca="false">K14-K15-K16-K17</f>
        <v>27400000</v>
      </c>
      <c r="L70" s="56" t="n">
        <f aca="false">L14-L15-L16-L17</f>
        <v>27347000</v>
      </c>
      <c r="M70" s="55" t="n">
        <f aca="false">M14-M15-M16-M17</f>
        <v>0</v>
      </c>
      <c r="N70" s="55" t="n">
        <f aca="false">N14-N15-N16-N17</f>
        <v>0</v>
      </c>
      <c r="O70" s="55" t="n">
        <f aca="false">O14-O15-O16-O17</f>
        <v>10000</v>
      </c>
      <c r="P70" s="55" t="n">
        <f aca="false">P14-P15-P16-P17</f>
        <v>0</v>
      </c>
      <c r="Q70" s="55" t="n">
        <f aca="false">Q14-Q15-Q16-Q17</f>
        <v>100000</v>
      </c>
      <c r="R70" s="55" t="n">
        <f aca="false">R14-R15-R16-R17</f>
        <v>0</v>
      </c>
      <c r="S70" s="55" t="n">
        <f aca="false">S14-S15-S16-S17</f>
        <v>0</v>
      </c>
      <c r="T70" s="55" t="n">
        <f aca="false">T14-T15-T16-T17</f>
        <v>0</v>
      </c>
      <c r="U70" s="55" t="n">
        <f aca="false">U14-U15-U16-U17</f>
        <v>100000</v>
      </c>
      <c r="V70" s="55" t="n">
        <f aca="false">V14-V15-V16-V17</f>
        <v>0</v>
      </c>
    </row>
    <row r="71" customFormat="false" ht="15" hidden="false" customHeight="false" outlineLevel="0" collapsed="false">
      <c r="B71" s="0" t="s">
        <v>2049</v>
      </c>
      <c r="D71" s="55" t="n">
        <f aca="false">D18-D20-D33-D34</f>
        <v>-100000</v>
      </c>
      <c r="E71" s="55" t="n">
        <f aca="false">E18-E20-E33-E34</f>
        <v>0</v>
      </c>
      <c r="F71" s="55" t="n">
        <f aca="false">F18-F20-F33-F34</f>
        <v>0</v>
      </c>
      <c r="G71" s="55" t="n">
        <f aca="false">G18-G20-G33-G34</f>
        <v>0</v>
      </c>
      <c r="H71" s="55" t="n">
        <f aca="false">H18-H20-H33-H34</f>
        <v>0</v>
      </c>
      <c r="I71" s="55" t="n">
        <f aca="false">I18-I20-I33-I34</f>
        <v>0</v>
      </c>
      <c r="J71" s="55" t="n">
        <f aca="false">J18-J20-J33-J34</f>
        <v>-100000</v>
      </c>
      <c r="K71" s="55" t="n">
        <f aca="false">K18-K20-K33-K34</f>
        <v>0</v>
      </c>
      <c r="L71" s="55" t="n">
        <f aca="false">L18-L20-L33-L34</f>
        <v>0</v>
      </c>
      <c r="M71" s="55" t="n">
        <f aca="false">M18-M20-M33-M34</f>
        <v>0</v>
      </c>
      <c r="N71" s="55" t="n">
        <f aca="false">N18-N20-N33-N34</f>
        <v>0</v>
      </c>
      <c r="O71" s="55" t="n">
        <f aca="false">O18-O20-O33-O34</f>
        <v>0</v>
      </c>
      <c r="P71" s="55" t="n">
        <f aca="false">P18-P20-P33-P34</f>
        <v>0</v>
      </c>
      <c r="Q71" s="55" t="n">
        <f aca="false">Q18-Q20-Q33-Q34</f>
        <v>0</v>
      </c>
      <c r="R71" s="55" t="n">
        <f aca="false">R18-R20-R33-R34</f>
        <v>0</v>
      </c>
      <c r="S71" s="55" t="n">
        <f aca="false">S18-S20-S33-S34</f>
        <v>100000</v>
      </c>
      <c r="T71" s="55" t="n">
        <f aca="false">T18-T20-T33-T34</f>
        <v>-100000</v>
      </c>
      <c r="U71" s="55" t="n">
        <f aca="false">U18-U20-U33-U34</f>
        <v>0</v>
      </c>
      <c r="V71" s="55" t="n">
        <f aca="false">V18-V20-V33-V34</f>
        <v>0</v>
      </c>
    </row>
    <row r="72" customFormat="false" ht="15" hidden="false" customHeight="false" outlineLevel="0" collapsed="false">
      <c r="B72" s="0" t="s">
        <v>775</v>
      </c>
      <c r="D72" s="55" t="n">
        <f aca="false">D20-D21-D22-D23-D26-D32</f>
        <v>0</v>
      </c>
      <c r="E72" s="55" t="n">
        <f aca="false">E20-E21-E22-E23-E26-E32</f>
        <v>0</v>
      </c>
      <c r="F72" s="55" t="n">
        <f aca="false">F20-F21-F22-F23-F26-F32</f>
        <v>0</v>
      </c>
      <c r="G72" s="55" t="n">
        <f aca="false">G20-G21-G22-G23-G26-G32</f>
        <v>100000</v>
      </c>
      <c r="H72" s="55" t="n">
        <f aca="false">H20-H21-H22-H23-H26-H32</f>
        <v>0</v>
      </c>
      <c r="I72" s="55" t="n">
        <f aca="false">I20-I21-I22-I23-I26-I32</f>
        <v>0</v>
      </c>
      <c r="J72" s="55" t="n">
        <f aca="false">J20-J21-J22-J23-J26-J32</f>
        <v>0</v>
      </c>
      <c r="K72" s="55" t="n">
        <f aca="false">K20-K21-K22-K23-K26-K32</f>
        <v>0</v>
      </c>
      <c r="L72" s="55" t="n">
        <f aca="false">L20-L21-L22-L23-L26-L32</f>
        <v>0</v>
      </c>
      <c r="M72" s="55" t="n">
        <f aca="false">M20-M21-M22-M23-M26-M32</f>
        <v>-100000</v>
      </c>
      <c r="N72" s="55" t="n">
        <f aca="false">N20-N21-N22-N23-N26-N32</f>
        <v>0</v>
      </c>
      <c r="O72" s="55" t="n">
        <f aca="false">O20-O21-O22-O23-O26-O32</f>
        <v>0</v>
      </c>
      <c r="P72" s="55" t="n">
        <f aca="false">P20-P21-P22-P23-P26-P32</f>
        <v>0</v>
      </c>
      <c r="Q72" s="55" t="n">
        <f aca="false">Q20-Q21-Q22-Q23-Q26-Q32</f>
        <v>-100000</v>
      </c>
      <c r="R72" s="55" t="n">
        <f aca="false">R20-R21-R22-R23-R26-R32</f>
        <v>-100000</v>
      </c>
      <c r="S72" s="55" t="n">
        <f aca="false">S20-S21-S22-S23-S26-S32</f>
        <v>0</v>
      </c>
      <c r="T72" s="55" t="n">
        <f aca="false">T20-T21-T22-T23-T26-T32</f>
        <v>100000</v>
      </c>
      <c r="U72" s="55" t="n">
        <f aca="false">U20-U21-U22-U23-U26-U32</f>
        <v>200000</v>
      </c>
      <c r="V72" s="55" t="n">
        <f aca="false">V20-V21-V22-V23-V26-V32</f>
        <v>0</v>
      </c>
    </row>
    <row r="73" customFormat="false" ht="15" hidden="false" customHeight="false" outlineLevel="0" collapsed="false">
      <c r="B73" s="0" t="s">
        <v>268</v>
      </c>
      <c r="D73" s="55" t="n">
        <f aca="false">D23-D24-D25</f>
        <v>-100000</v>
      </c>
      <c r="E73" s="55" t="n">
        <f aca="false">E23-E24-E25</f>
        <v>100000</v>
      </c>
      <c r="F73" s="55" t="n">
        <f aca="false">F23-F24-F25</f>
        <v>100000</v>
      </c>
      <c r="G73" s="55" t="n">
        <f aca="false">G23-G24-G25</f>
        <v>0</v>
      </c>
      <c r="H73" s="55" t="n">
        <f aca="false">H23-H24-H25</f>
        <v>0</v>
      </c>
      <c r="I73" s="55" t="n">
        <f aca="false">I23-I24-I25</f>
        <v>0</v>
      </c>
      <c r="J73" s="55" t="n">
        <f aca="false">J23-J24-J25</f>
        <v>0</v>
      </c>
      <c r="K73" s="55" t="n">
        <f aca="false">K23-K24-K25</f>
        <v>100000</v>
      </c>
      <c r="L73" s="56" t="n">
        <f aca="false">L23-L24-L25</f>
        <v>22591000</v>
      </c>
      <c r="M73" s="56" t="n">
        <f aca="false">M23-M24-M25</f>
        <v>21900000</v>
      </c>
      <c r="N73" s="56" t="n">
        <f aca="false">N23-N24-N25</f>
        <v>17800000</v>
      </c>
      <c r="O73" s="56" t="n">
        <f aca="false">O23-O24-O25</f>
        <v>20600000</v>
      </c>
      <c r="P73" s="56" t="n">
        <f aca="false">P23-P24-P25</f>
        <v>20400000</v>
      </c>
      <c r="Q73" s="56" t="n">
        <f aca="false">Q23-Q24-Q25</f>
        <v>21700000</v>
      </c>
      <c r="R73" s="56" t="n">
        <f aca="false">R23-R24-R25</f>
        <v>23200000</v>
      </c>
      <c r="S73" s="56" t="n">
        <f aca="false">S23-S24-S25</f>
        <v>24500000</v>
      </c>
      <c r="T73" s="56" t="n">
        <f aca="false">T23-T24-T25</f>
        <v>25800000</v>
      </c>
      <c r="U73" s="56" t="n">
        <f aca="false">U23-U24-U25</f>
        <v>27100000</v>
      </c>
      <c r="V73" s="56" t="n">
        <f aca="false">V23-V24-V25</f>
        <v>28500000</v>
      </c>
    </row>
    <row r="74" customFormat="false" ht="15" hidden="false" customHeight="false" outlineLevel="0" collapsed="false">
      <c r="B74" s="0" t="s">
        <v>433</v>
      </c>
      <c r="D74" s="55" t="n">
        <f aca="false">D42-D44-D48-D52</f>
        <v>0</v>
      </c>
      <c r="E74" s="55" t="n">
        <f aca="false">E42-E44-E48-E52</f>
        <v>0</v>
      </c>
      <c r="F74" s="55" t="n">
        <f aca="false">F42-F44-F48-F52</f>
        <v>0</v>
      </c>
      <c r="G74" s="55" t="n">
        <f aca="false">G42-G44-G48-G52</f>
        <v>0</v>
      </c>
      <c r="H74" s="55" t="n">
        <f aca="false">H42-H44-H48-H52</f>
        <v>-100000</v>
      </c>
      <c r="I74" s="55" t="n">
        <f aca="false">I42-I44-I48-I52</f>
        <v>0</v>
      </c>
      <c r="J74" s="55" t="n">
        <f aca="false">J42-J44-J48-J52</f>
        <v>0</v>
      </c>
      <c r="K74" s="55" t="n">
        <f aca="false">K42-K44-K48-K52</f>
        <v>-200000</v>
      </c>
      <c r="L74" s="55" t="n">
        <f aca="false">L42-L44-L48-L52</f>
        <v>0</v>
      </c>
      <c r="M74" s="55" t="n">
        <f aca="false">M42-M44-M48-M52</f>
        <v>0</v>
      </c>
      <c r="N74" s="55" t="n">
        <f aca="false">N42-N44-N48-N52</f>
        <v>100000</v>
      </c>
      <c r="O74" s="55" t="n">
        <f aca="false">O42-O44-O48-O52</f>
        <v>0</v>
      </c>
      <c r="P74" s="55" t="n">
        <f aca="false">P42-P44-P48-P52</f>
        <v>0</v>
      </c>
      <c r="Q74" s="55" t="n">
        <f aca="false">Q42-Q44-Q48-Q52</f>
        <v>0</v>
      </c>
      <c r="R74" s="55" t="n">
        <f aca="false">R42-R44-R48-R52</f>
        <v>0</v>
      </c>
      <c r="S74" s="55" t="n">
        <f aca="false">S42-S44-S48-S52</f>
        <v>0</v>
      </c>
      <c r="T74" s="55" t="n">
        <f aca="false">T42-T44-T48-T52</f>
        <v>0</v>
      </c>
      <c r="U74" s="55" t="n">
        <f aca="false">U42-U44-U48-U52</f>
        <v>0</v>
      </c>
      <c r="V74" s="55" t="n">
        <f aca="false">V42-V44-V48-V52</f>
        <v>0</v>
      </c>
    </row>
    <row r="75" customFormat="false" ht="15" hidden="false" customHeight="false" outlineLevel="0" collapsed="false">
      <c r="B75" s="0" t="s">
        <v>1267</v>
      </c>
      <c r="D75" s="56" t="n">
        <f aca="false">D44-D45-D46-D47</f>
        <v>88000000</v>
      </c>
      <c r="E75" s="56" t="n">
        <f aca="false">E44-E45-E46-E47</f>
        <v>42700000</v>
      </c>
      <c r="F75" s="56" t="n">
        <f aca="false">F44-F45-F46-F47</f>
        <v>25600000</v>
      </c>
      <c r="G75" s="55" t="n">
        <f aca="false">G44-G45-G46-G47</f>
        <v>-100000</v>
      </c>
      <c r="H75" s="55" t="n">
        <f aca="false">H44-H45-H46-H47</f>
        <v>0</v>
      </c>
      <c r="I75" s="55" t="n">
        <f aca="false">I44-I45-I46-I47</f>
        <v>0</v>
      </c>
      <c r="J75" s="55" t="n">
        <f aca="false">J44-J45-J46-J47</f>
        <v>0</v>
      </c>
      <c r="K75" s="55" t="n">
        <f aca="false">K44-K45-K46-K47</f>
        <v>0</v>
      </c>
      <c r="L75" s="56" t="n">
        <f aca="false">L44-L45-L46-L47</f>
        <v>-10701000</v>
      </c>
      <c r="M75" s="56" t="n">
        <f aca="false">M44-M45-M46-M47</f>
        <v>-12600000</v>
      </c>
      <c r="N75" s="56" t="n">
        <f aca="false">N44-N45-N46-N47</f>
        <v>18100000</v>
      </c>
      <c r="O75" s="56" t="n">
        <f aca="false">O44-O45-O46-O47</f>
        <v>54100000</v>
      </c>
      <c r="P75" s="56" t="n">
        <f aca="false">P44-P45-P46-P47</f>
        <v>17300000</v>
      </c>
      <c r="Q75" s="56" t="n">
        <f aca="false">Q44-Q45-Q46-Q47</f>
        <v>38000000</v>
      </c>
      <c r="R75" s="56" t="n">
        <f aca="false">R44-R45-R46-R47</f>
        <v>35300000</v>
      </c>
      <c r="S75" s="56" t="n">
        <f aca="false">S44-S45-S46-S47</f>
        <v>32000000</v>
      </c>
      <c r="T75" s="56" t="n">
        <f aca="false">T44-T45-T46-T47</f>
        <v>34000000</v>
      </c>
      <c r="U75" s="56" t="n">
        <f aca="false">U44-U45-U46-U47</f>
        <v>36000000</v>
      </c>
      <c r="V75" s="56" t="n">
        <f aca="false">V44-V45-V46-V47</f>
        <v>34500000</v>
      </c>
    </row>
    <row r="76" customFormat="false" ht="15" hidden="false" customHeight="false" outlineLevel="0" collapsed="false">
      <c r="B76" s="0" t="s">
        <v>334</v>
      </c>
      <c r="D76" s="55" t="n">
        <f aca="false">D48-D49-D50-D51</f>
        <v>0</v>
      </c>
      <c r="E76" s="55" t="n">
        <f aca="false">E48-E49-E50-E51</f>
        <v>0</v>
      </c>
      <c r="F76" s="55" t="n">
        <f aca="false">F48-F49-F50-F51</f>
        <v>-100000</v>
      </c>
      <c r="G76" s="55" t="n">
        <f aca="false">G48-G49-G50-G51</f>
        <v>0</v>
      </c>
      <c r="H76" s="55" t="n">
        <f aca="false">H48-H49-H50-H51</f>
        <v>0</v>
      </c>
      <c r="I76" s="55" t="n">
        <f aca="false">I48-I49-I50-I51</f>
        <v>0</v>
      </c>
      <c r="J76" s="55" t="n">
        <f aca="false">J48-J49-J50-J51</f>
        <v>0</v>
      </c>
      <c r="K76" s="55" t="n">
        <f aca="false">K48-K49-K50-K51</f>
        <v>200000</v>
      </c>
      <c r="L76" s="56" t="n">
        <f aca="false">L48-L49-L50-L51</f>
        <v>-7134000</v>
      </c>
      <c r="M76" s="56" t="n">
        <f aca="false">M48-M49-M50-M51</f>
        <v>-53100000</v>
      </c>
      <c r="N76" s="56" t="n">
        <f aca="false">N48-N49-N50-N51</f>
        <v>18500000</v>
      </c>
      <c r="O76" s="56" t="n">
        <f aca="false">O48-O49-O50-O51</f>
        <v>-20300000</v>
      </c>
      <c r="P76" s="56" t="n">
        <f aca="false">P48-P49-P50-P51</f>
        <v>13900000</v>
      </c>
      <c r="Q76" s="56" t="n">
        <f aca="false">Q48-Q49-Q50-Q51</f>
        <v>15300000</v>
      </c>
      <c r="R76" s="56" t="n">
        <f aca="false">R48-R49-R50-R51</f>
        <v>14200000</v>
      </c>
      <c r="S76" s="56" t="n">
        <f aca="false">S48-S49-S50-S51</f>
        <v>12900000</v>
      </c>
      <c r="T76" s="56" t="n">
        <f aca="false">T48-T49-T50-T51</f>
        <v>13700000</v>
      </c>
      <c r="U76" s="56" t="n">
        <f aca="false">U48-U49-U50-U51</f>
        <v>14400000</v>
      </c>
      <c r="V76" s="56" t="n">
        <f aca="false">V48-V49-V50-V51</f>
        <v>13900000</v>
      </c>
    </row>
    <row r="77" customFormat="false" ht="15.75" hidden="false" customHeight="false" outlineLevel="0" collapsed="false">
      <c r="C77" s="55"/>
    </row>
    <row r="78" customFormat="false" ht="15.75" hidden="false" customHeight="false" outlineLevel="0" collapsed="false">
      <c r="D78" s="93" t="n">
        <v>907000000</v>
      </c>
      <c r="E78" s="94" t="n">
        <v>926000000</v>
      </c>
      <c r="F78" s="94" t="n">
        <v>912000000</v>
      </c>
      <c r="G78" s="94" t="n">
        <v>945000000</v>
      </c>
      <c r="H78" s="94" t="n">
        <v>1012000000</v>
      </c>
      <c r="I78" s="94" t="n">
        <v>1000000000</v>
      </c>
      <c r="J78" s="94" t="n">
        <v>1074000000</v>
      </c>
      <c r="K78" s="94" t="n">
        <v>1158000000</v>
      </c>
      <c r="L78" s="94" t="n">
        <v>1266000000</v>
      </c>
      <c r="M78" s="94" t="n">
        <v>1347000000</v>
      </c>
      <c r="N78" s="94" t="n">
        <v>1331000000</v>
      </c>
      <c r="O78" s="94" t="n">
        <v>1373000000</v>
      </c>
      <c r="P78" s="94" t="n">
        <v>1390000000</v>
      </c>
      <c r="Q78" s="94" t="n">
        <v>1395000000</v>
      </c>
      <c r="R78" s="159" t="n">
        <v>1420000000</v>
      </c>
      <c r="S78" s="159" t="n">
        <v>1443000000</v>
      </c>
      <c r="T78" s="159" t="n">
        <v>1500000000</v>
      </c>
      <c r="U78" s="159" t="n">
        <v>1549000000</v>
      </c>
      <c r="V78" s="159" t="n">
        <v>1605000000</v>
      </c>
      <c r="W78" s="159" t="n">
        <v>1666000000</v>
      </c>
      <c r="X78" s="160" t="n">
        <v>1732000000</v>
      </c>
    </row>
    <row r="79" customFormat="false" ht="15" hidden="false" customHeight="false" outlineLevel="0" collapsed="false">
      <c r="D79" s="313" t="n">
        <f aca="false">(D6/D78)*100</f>
        <v>25.4796030871003</v>
      </c>
      <c r="E79" s="313" t="n">
        <f aca="false">(E6/E78)*100</f>
        <v>30.1187904967603</v>
      </c>
      <c r="F79" s="313" t="n">
        <f aca="false">(F6/F78)*100</f>
        <v>22.6864035087719</v>
      </c>
      <c r="G79" s="313" t="n">
        <f aca="false">(G6/G78)*100</f>
        <v>23.5767195767196</v>
      </c>
      <c r="H79" s="313" t="n">
        <f aca="false">(H6/H78)*100</f>
        <v>28.1620553359684</v>
      </c>
      <c r="I79" s="313" t="n">
        <f aca="false">(I6/I78)*100</f>
        <v>29</v>
      </c>
      <c r="J79" s="313" t="n">
        <f aca="false">(J6/J78)*100</f>
        <v>30.12104283054</v>
      </c>
      <c r="K79" s="313" t="n">
        <f aca="false">(K6/K78)*100</f>
        <v>30.7858376511226</v>
      </c>
      <c r="L79" s="313" t="n">
        <f aca="false">(L6/L78)*100</f>
        <v>33.528672985782</v>
      </c>
      <c r="M79" s="313" t="n">
        <f aca="false">(M6/M78)*100</f>
        <v>33.62286562732</v>
      </c>
      <c r="N79" s="313" t="n">
        <f aca="false">(N6/N78)*100</f>
        <v>35.4094665664914</v>
      </c>
      <c r="O79" s="313" t="n">
        <f aca="false">(O6/O78)*100</f>
        <v>35.1274581209031</v>
      </c>
      <c r="P79" s="313" t="n">
        <f aca="false">(P6/P78)*100</f>
        <v>29.3669064748201</v>
      </c>
      <c r="Q79" s="313" t="n">
        <f aca="false">(Q6/Q78)*100</f>
        <v>28.8530465949821</v>
      </c>
      <c r="R79" s="313" t="n">
        <f aca="false">(R6/R78)*100</f>
        <v>29.1056338028169</v>
      </c>
      <c r="S79" s="313" t="n">
        <f aca="false">(S6/S78)*100</f>
        <v>29.3693693693694</v>
      </c>
      <c r="T79" s="313" t="n">
        <f aca="false">(T6/T78)*100</f>
        <v>29.0666666666667</v>
      </c>
      <c r="U79" s="313" t="n">
        <f aca="false">(U6/U78)*100</f>
        <v>29.083279535184</v>
      </c>
      <c r="V79" s="313" t="n">
        <f aca="false">(V6/V78)*100</f>
        <v>29.196261682243</v>
      </c>
    </row>
    <row r="80" customFormat="false" ht="15" hidden="false" customHeight="false" outlineLevel="0" collapsed="false">
      <c r="D80" s="313" t="n">
        <f aca="false">(D18/D78)*100</f>
        <v>34.851157662624</v>
      </c>
      <c r="E80" s="313" t="n">
        <f aca="false">(E18/E78)*100</f>
        <v>37.829373650108</v>
      </c>
      <c r="F80" s="313" t="n">
        <f aca="false">(F18/F78)*100</f>
        <v>29.5285087719298</v>
      </c>
      <c r="G80" s="313" t="n">
        <f aca="false">(G18/G78)*100</f>
        <v>27.6507936507936</v>
      </c>
      <c r="H80" s="313" t="n">
        <f aca="false">(H18/H78)*100</f>
        <v>29.1699604743083</v>
      </c>
      <c r="I80" s="313" t="n">
        <f aca="false">(I18/I78)*100</f>
        <v>29.87</v>
      </c>
      <c r="J80" s="313" t="n">
        <f aca="false">(J18/J78)*100</f>
        <v>29.3575418994413</v>
      </c>
      <c r="K80" s="313" t="n">
        <f aca="false">(K18/K78)*100</f>
        <v>28.0915371329879</v>
      </c>
      <c r="L80" s="313" t="n">
        <f aca="false">(L18/L78)*100</f>
        <v>31.9320695102686</v>
      </c>
      <c r="M80" s="313" t="n">
        <f aca="false">(M18/M78)*100</f>
        <v>32.9547141796585</v>
      </c>
      <c r="N80" s="313" t="n">
        <f aca="false">(N18/N78)*100</f>
        <v>35.717505634861</v>
      </c>
      <c r="O80" s="313" t="n">
        <f aca="false">(O18/O78)*100</f>
        <v>38.4340859431901</v>
      </c>
      <c r="P80" s="313" t="n">
        <f aca="false">(P18/P78)*100</f>
        <v>33.589928057554</v>
      </c>
      <c r="Q80" s="313" t="n">
        <f aca="false">(Q18/Q78)*100</f>
        <v>32.673835125448</v>
      </c>
      <c r="R80" s="313" t="n">
        <f aca="false">(R18/R78)*100</f>
        <v>32.5915492957746</v>
      </c>
      <c r="S80" s="313" t="n">
        <f aca="false">(S18/S78)*100</f>
        <v>32.4740124740125</v>
      </c>
      <c r="T80" s="313" t="n">
        <f aca="false">(T18/T78)*100</f>
        <v>32.24</v>
      </c>
      <c r="U80" s="313" t="n">
        <f aca="false">(U18/U78)*100</f>
        <v>32.3305358295675</v>
      </c>
      <c r="V80" s="313" t="n">
        <f aca="false">(V18/V78)*100</f>
        <v>32.2056074766355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4.xml><?xml version="1.0" encoding="utf-8"?>
<worksheet xmlns="http://schemas.openxmlformats.org/spreadsheetml/2006/main" xmlns:r="http://schemas.openxmlformats.org/officeDocument/2006/relationships">
  <sheetPr filterMode="false">
    <pageSetUpPr fitToPage="false"/>
  </sheetPr>
  <dimension ref="A1:AJ65536"/>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75"/>
  <cols>
    <col collapsed="false" hidden="false" max="1" min="1" style="0" width="23.6224489795918"/>
    <col collapsed="false" hidden="false" max="2" min="2" style="0" width="52.1071428571429"/>
    <col collapsed="false" hidden="false" max="3" min="3" style="0" width="24.5663265306122"/>
    <col collapsed="false" hidden="false" max="9" min="4" style="0" width="8.50510204081633"/>
    <col collapsed="false" hidden="false" max="10" min="10" style="0" width="16.1989795918367"/>
    <col collapsed="false" hidden="false" max="15" min="11" style="0" width="28.6173469387755"/>
    <col collapsed="false" hidden="false" max="17" min="16" style="0" width="8.50510204081633"/>
    <col collapsed="false" hidden="false" max="18" min="18" style="0" width="15.2551020408163"/>
    <col collapsed="false" hidden="false" max="1025" min="19" style="0" width="8.50510204081633"/>
  </cols>
  <sheetData>
    <row r="1" customFormat="false" ht="15" hidden="false" customHeight="false" outlineLevel="0" collapsed="false">
      <c r="A1" s="59" t="s">
        <v>2050</v>
      </c>
      <c r="B1" s="2" t="s">
        <v>2051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2052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31</v>
      </c>
      <c r="O5" s="4" t="s">
        <v>31</v>
      </c>
      <c r="P5" s="4" t="s">
        <v>31</v>
      </c>
      <c r="Q5" s="4" t="s">
        <v>31</v>
      </c>
      <c r="R5" s="4" t="s">
        <v>31</v>
      </c>
      <c r="S5" s="4" t="s">
        <v>31</v>
      </c>
      <c r="T5" s="4" t="s">
        <v>31</v>
      </c>
      <c r="U5" s="4" t="s">
        <v>31</v>
      </c>
      <c r="V5" s="4" t="s">
        <v>31</v>
      </c>
      <c r="W5" s="4" t="s">
        <v>31</v>
      </c>
      <c r="X5" s="4" t="s">
        <v>31</v>
      </c>
    </row>
    <row r="6" s="13" customFormat="true" ht="15" hidden="false" customHeight="false" outlineLevel="0" collapsed="false">
      <c r="A6" s="32" t="s">
        <v>1383</v>
      </c>
      <c r="B6" s="31" t="s">
        <v>512</v>
      </c>
      <c r="C6" s="63" t="s">
        <v>34</v>
      </c>
      <c r="K6" s="108" t="n">
        <v>240100000000</v>
      </c>
      <c r="L6" s="110" t="n">
        <v>249800000000</v>
      </c>
      <c r="M6" s="154" t="n">
        <f aca="false">M7+M16</f>
        <v>230000000000</v>
      </c>
      <c r="N6" s="110" t="n">
        <v>259800000000</v>
      </c>
      <c r="O6" s="110" t="n">
        <v>293200000000</v>
      </c>
      <c r="Y6" s="38"/>
      <c r="Z6" s="38"/>
      <c r="AA6" s="38"/>
      <c r="AB6" s="38"/>
      <c r="AC6" s="38"/>
      <c r="AD6" s="38"/>
      <c r="AE6" s="38"/>
      <c r="AF6" s="38"/>
      <c r="AG6" s="38"/>
      <c r="AH6" s="38"/>
      <c r="AI6" s="38"/>
      <c r="AJ6" s="38"/>
    </row>
    <row r="7" customFormat="false" ht="15" hidden="false" customHeight="false" outlineLevel="0" collapsed="false">
      <c r="A7" s="107" t="s">
        <v>35</v>
      </c>
      <c r="B7" s="107" t="s">
        <v>513</v>
      </c>
      <c r="C7" s="20" t="s">
        <v>37</v>
      </c>
      <c r="D7" s="113"/>
      <c r="E7" s="113"/>
      <c r="F7" s="113"/>
      <c r="G7" s="113"/>
      <c r="H7" s="113"/>
      <c r="I7" s="113"/>
      <c r="J7" s="113"/>
      <c r="K7" s="104" t="n">
        <v>237400000000</v>
      </c>
      <c r="L7" s="100" t="n">
        <v>246900000000</v>
      </c>
      <c r="M7" s="154" t="n">
        <f aca="false">M8+M14+M15</f>
        <v>226500000000</v>
      </c>
      <c r="N7" s="100" t="n">
        <v>257800000000</v>
      </c>
      <c r="O7" s="100" t="n">
        <v>289300000000</v>
      </c>
      <c r="Y7" s="38"/>
      <c r="Z7" s="38"/>
      <c r="AA7" s="38"/>
      <c r="AB7" s="38"/>
      <c r="AC7" s="38"/>
      <c r="AD7" s="38"/>
      <c r="AE7" s="38"/>
      <c r="AF7" s="38"/>
      <c r="AG7" s="38"/>
      <c r="AH7" s="38"/>
      <c r="AI7" s="38"/>
      <c r="AJ7" s="38"/>
    </row>
    <row r="8" customFormat="false" ht="15" hidden="false" customHeight="false" outlineLevel="0" collapsed="false">
      <c r="A8" s="27" t="s">
        <v>2053</v>
      </c>
      <c r="B8" s="134" t="s">
        <v>1654</v>
      </c>
      <c r="C8" s="49" t="s">
        <v>40</v>
      </c>
      <c r="D8" s="113"/>
      <c r="E8" s="113"/>
      <c r="F8" s="113"/>
      <c r="G8" s="113"/>
      <c r="H8" s="113"/>
      <c r="I8" s="113"/>
      <c r="J8" s="113"/>
      <c r="K8" s="104" t="n">
        <v>218300000000</v>
      </c>
      <c r="L8" s="100" t="n">
        <v>236200000000</v>
      </c>
      <c r="M8" s="154" t="n">
        <f aca="false">M9+M10+M11+M12</f>
        <v>220700000000</v>
      </c>
      <c r="N8" s="100" t="n">
        <v>248300000000</v>
      </c>
      <c r="O8" s="100" t="n">
        <v>277700000000</v>
      </c>
      <c r="Y8" s="38"/>
      <c r="Z8" s="38"/>
      <c r="AA8" s="38"/>
      <c r="AB8" s="38"/>
      <c r="AC8" s="38"/>
      <c r="AD8" s="38"/>
      <c r="AE8" s="38"/>
      <c r="AF8" s="38"/>
      <c r="AG8" s="38"/>
      <c r="AH8" s="38"/>
      <c r="AI8" s="38"/>
      <c r="AJ8" s="38"/>
    </row>
    <row r="9" customFormat="false" ht="15" hidden="false" customHeight="false" outlineLevel="0" collapsed="false">
      <c r="A9" s="45" t="s">
        <v>2054</v>
      </c>
      <c r="B9" s="106" t="s">
        <v>2055</v>
      </c>
      <c r="C9" s="0" t="s">
        <v>43</v>
      </c>
      <c r="D9" s="113"/>
      <c r="E9" s="113"/>
      <c r="F9" s="113"/>
      <c r="G9" s="113"/>
      <c r="H9" s="113"/>
      <c r="I9" s="113"/>
      <c r="J9" s="113"/>
      <c r="K9" s="104" t="n">
        <v>66800000000</v>
      </c>
      <c r="L9" s="100" t="n">
        <v>71500000000</v>
      </c>
      <c r="M9" s="100" t="n">
        <v>66000000000</v>
      </c>
      <c r="N9" s="100" t="n">
        <v>71600000000</v>
      </c>
      <c r="O9" s="100" t="n">
        <v>78100000000</v>
      </c>
      <c r="Y9" s="38"/>
      <c r="Z9" s="38"/>
      <c r="AA9" s="38"/>
      <c r="AB9" s="38"/>
      <c r="AC9" s="38"/>
      <c r="AD9" s="38"/>
      <c r="AE9" s="38"/>
      <c r="AF9" s="38"/>
      <c r="AG9" s="38"/>
      <c r="AH9" s="38"/>
      <c r="AI9" s="38"/>
      <c r="AJ9" s="38"/>
    </row>
    <row r="10" customFormat="false" ht="15" hidden="false" customHeight="false" outlineLevel="0" collapsed="false">
      <c r="A10" s="106" t="s">
        <v>151</v>
      </c>
      <c r="B10" s="106" t="s">
        <v>152</v>
      </c>
      <c r="C10" s="0" t="s">
        <v>43</v>
      </c>
      <c r="D10" s="113"/>
      <c r="E10" s="113"/>
      <c r="F10" s="113"/>
      <c r="G10" s="113"/>
      <c r="H10" s="113"/>
      <c r="I10" s="113"/>
      <c r="J10" s="113"/>
      <c r="K10" s="104" t="n">
        <v>66800000000</v>
      </c>
      <c r="L10" s="100" t="n">
        <v>74700000000</v>
      </c>
      <c r="M10" s="100" t="n">
        <v>69900000000</v>
      </c>
      <c r="N10" s="100" t="n">
        <v>81800000000</v>
      </c>
      <c r="O10" s="100" t="n">
        <v>90200000000</v>
      </c>
      <c r="Y10" s="38"/>
      <c r="Z10" s="38"/>
      <c r="AA10" s="38"/>
      <c r="AB10" s="38"/>
      <c r="AC10" s="38"/>
      <c r="AD10" s="38"/>
      <c r="AE10" s="38"/>
      <c r="AF10" s="38"/>
      <c r="AG10" s="38"/>
      <c r="AH10" s="38"/>
      <c r="AI10" s="38"/>
      <c r="AJ10" s="38"/>
    </row>
    <row r="11" customFormat="false" ht="15" hidden="false" customHeight="false" outlineLevel="0" collapsed="false">
      <c r="A11" s="106" t="s">
        <v>517</v>
      </c>
      <c r="B11" s="106" t="s">
        <v>517</v>
      </c>
      <c r="C11" s="0" t="s">
        <v>43</v>
      </c>
      <c r="D11" s="113"/>
      <c r="E11" s="113"/>
      <c r="F11" s="113"/>
      <c r="G11" s="113"/>
      <c r="H11" s="113"/>
      <c r="I11" s="113"/>
      <c r="J11" s="113"/>
      <c r="K11" s="104" t="n">
        <v>61400000000</v>
      </c>
      <c r="L11" s="100" t="n">
        <v>64900000000</v>
      </c>
      <c r="M11" s="100" t="n">
        <v>62900000000</v>
      </c>
      <c r="N11" s="100" t="n">
        <v>68900000000</v>
      </c>
      <c r="O11" s="100" t="n">
        <v>80900000000</v>
      </c>
      <c r="Y11" s="38"/>
      <c r="Z11" s="38"/>
      <c r="AA11" s="38"/>
      <c r="AB11" s="38"/>
      <c r="AC11" s="38"/>
      <c r="AD11" s="38"/>
      <c r="AE11" s="38"/>
      <c r="AF11" s="38"/>
      <c r="AG11" s="38"/>
      <c r="AH11" s="38"/>
      <c r="AI11" s="38"/>
      <c r="AJ11" s="38"/>
    </row>
    <row r="12" customFormat="false" ht="15" hidden="false" customHeight="false" outlineLevel="0" collapsed="false">
      <c r="A12" s="45" t="s">
        <v>739</v>
      </c>
      <c r="B12" s="106" t="s">
        <v>1124</v>
      </c>
      <c r="C12" s="0" t="s">
        <v>43</v>
      </c>
      <c r="D12" s="113"/>
      <c r="E12" s="113"/>
      <c r="F12" s="113"/>
      <c r="G12" s="113"/>
      <c r="H12" s="113"/>
      <c r="I12" s="113"/>
      <c r="J12" s="113"/>
      <c r="K12" s="104" t="n">
        <v>23200000000</v>
      </c>
      <c r="L12" s="100" t="n">
        <v>25000000000</v>
      </c>
      <c r="M12" s="100" t="n">
        <v>21900000000</v>
      </c>
      <c r="N12" s="100" t="n">
        <v>26100000000</v>
      </c>
      <c r="O12" s="100" t="n">
        <v>28500000000</v>
      </c>
      <c r="Y12" s="38"/>
      <c r="Z12" s="38"/>
      <c r="AA12" s="38"/>
      <c r="AB12" s="38"/>
      <c r="AC12" s="38"/>
      <c r="AD12" s="38"/>
      <c r="AE12" s="38"/>
      <c r="AF12" s="38"/>
      <c r="AG12" s="38"/>
      <c r="AH12" s="38"/>
      <c r="AI12" s="38"/>
      <c r="AJ12" s="38"/>
    </row>
    <row r="13" customFormat="false" ht="15" hidden="false" customHeight="false" outlineLevel="0" collapsed="false">
      <c r="A13" s="106" t="s">
        <v>49</v>
      </c>
      <c r="B13" s="106" t="s">
        <v>49</v>
      </c>
      <c r="C13" s="0" t="s">
        <v>43</v>
      </c>
      <c r="D13" s="113"/>
      <c r="E13" s="113"/>
      <c r="F13" s="113"/>
      <c r="G13" s="113"/>
      <c r="H13" s="113"/>
      <c r="I13" s="113"/>
      <c r="J13" s="113"/>
      <c r="K13" s="104" t="n">
        <v>0</v>
      </c>
      <c r="L13" s="100" t="n">
        <v>0</v>
      </c>
      <c r="M13" s="100" t="n">
        <v>0</v>
      </c>
      <c r="N13" s="100" t="n">
        <v>0</v>
      </c>
      <c r="O13" s="100" t="n">
        <v>0</v>
      </c>
      <c r="Y13" s="38"/>
      <c r="Z13" s="38"/>
      <c r="AA13" s="38"/>
      <c r="AB13" s="38"/>
      <c r="AC13" s="38"/>
      <c r="AD13" s="38"/>
      <c r="AE13" s="38"/>
      <c r="AF13" s="38"/>
      <c r="AG13" s="38"/>
      <c r="AH13" s="38"/>
      <c r="AI13" s="38"/>
      <c r="AJ13" s="38"/>
    </row>
    <row r="14" customFormat="false" ht="15" hidden="false" customHeight="false" outlineLevel="0" collapsed="false">
      <c r="A14" s="27" t="s">
        <v>50</v>
      </c>
      <c r="B14" s="134" t="s">
        <v>1281</v>
      </c>
      <c r="C14" s="49" t="s">
        <v>40</v>
      </c>
      <c r="D14" s="113"/>
      <c r="E14" s="113"/>
      <c r="F14" s="113"/>
      <c r="G14" s="113"/>
      <c r="H14" s="113"/>
      <c r="I14" s="113"/>
      <c r="J14" s="113"/>
      <c r="K14" s="104" t="n">
        <v>19100000000</v>
      </c>
      <c r="L14" s="100" t="n">
        <v>10700000000</v>
      </c>
      <c r="M14" s="100" t="n">
        <v>5800000000</v>
      </c>
      <c r="N14" s="100" t="n">
        <v>9500000000</v>
      </c>
      <c r="O14" s="100" t="n">
        <v>11700000000</v>
      </c>
      <c r="Y14" s="38"/>
      <c r="Z14" s="38"/>
      <c r="AA14" s="38"/>
      <c r="AB14" s="38"/>
      <c r="AC14" s="38"/>
      <c r="AD14" s="38"/>
      <c r="AE14" s="38"/>
      <c r="AF14" s="38"/>
      <c r="AG14" s="38"/>
      <c r="AH14" s="38"/>
      <c r="AI14" s="38"/>
      <c r="AJ14" s="38"/>
    </row>
    <row r="15" customFormat="false" ht="15" hidden="false" customHeight="false" outlineLevel="0" collapsed="false">
      <c r="A15" s="27" t="s">
        <v>444</v>
      </c>
      <c r="B15" s="134" t="s">
        <v>445</v>
      </c>
      <c r="C15" s="49" t="s">
        <v>40</v>
      </c>
      <c r="D15" s="113"/>
      <c r="E15" s="113"/>
      <c r="F15" s="113"/>
      <c r="G15" s="113"/>
      <c r="H15" s="113"/>
      <c r="I15" s="113"/>
      <c r="J15" s="113"/>
      <c r="K15" s="104" t="n">
        <v>0</v>
      </c>
      <c r="L15" s="100" t="n">
        <v>0</v>
      </c>
      <c r="M15" s="100" t="n">
        <v>0</v>
      </c>
      <c r="N15" s="100" t="n">
        <v>0</v>
      </c>
      <c r="O15" s="100" t="n">
        <v>0</v>
      </c>
      <c r="Y15" s="38"/>
      <c r="Z15" s="38"/>
      <c r="AA15" s="38"/>
      <c r="AB15" s="38"/>
      <c r="AC15" s="38"/>
      <c r="AD15" s="38"/>
      <c r="AE15" s="38"/>
      <c r="AF15" s="38"/>
      <c r="AG15" s="38"/>
      <c r="AH15" s="38"/>
      <c r="AI15" s="38"/>
      <c r="AJ15" s="38"/>
    </row>
    <row r="16" s="13" customFormat="true" ht="15" hidden="false" customHeight="false" outlineLevel="0" collapsed="false">
      <c r="A16" s="31" t="s">
        <v>52</v>
      </c>
      <c r="B16" s="31" t="s">
        <v>52</v>
      </c>
      <c r="C16" s="20" t="s">
        <v>37</v>
      </c>
      <c r="K16" s="108" t="n">
        <v>2700000000</v>
      </c>
      <c r="L16" s="110" t="n">
        <v>2900000000</v>
      </c>
      <c r="M16" s="110" t="n">
        <v>3500000000</v>
      </c>
      <c r="N16" s="110" t="n">
        <v>2000000000</v>
      </c>
      <c r="O16" s="110" t="n">
        <v>3900000000</v>
      </c>
      <c r="Y16" s="38"/>
      <c r="Z16" s="38"/>
      <c r="AA16" s="38"/>
      <c r="AB16" s="38"/>
      <c r="AC16" s="38"/>
      <c r="AD16" s="38"/>
      <c r="AE16" s="38"/>
      <c r="AF16" s="38"/>
      <c r="AG16" s="38"/>
      <c r="AH16" s="38"/>
      <c r="AI16" s="38"/>
      <c r="AJ16" s="38"/>
    </row>
    <row r="17" customFormat="false" ht="15" hidden="false" customHeight="false" outlineLevel="0" collapsed="false">
      <c r="A17" s="31" t="s">
        <v>68</v>
      </c>
      <c r="B17" s="31" t="s">
        <v>68</v>
      </c>
      <c r="C17" s="63" t="s">
        <v>34</v>
      </c>
      <c r="D17" s="13"/>
      <c r="E17" s="13"/>
      <c r="F17" s="13"/>
      <c r="G17" s="13"/>
      <c r="H17" s="13"/>
      <c r="I17" s="13"/>
      <c r="J17" s="13"/>
      <c r="K17" s="110" t="n">
        <f aca="false">K19+K26</f>
        <v>237600000000</v>
      </c>
      <c r="L17" s="110" t="n">
        <f aca="false">L19+L26</f>
        <v>307600000000</v>
      </c>
      <c r="M17" s="110" t="n">
        <f aca="false">M19+M26</f>
        <v>282900000000</v>
      </c>
      <c r="N17" s="110" t="n">
        <f aca="false">N19+N26</f>
        <v>303500000000</v>
      </c>
      <c r="O17" s="110" t="n">
        <f aca="false">O19+O26</f>
        <v>326700000000</v>
      </c>
      <c r="Y17" s="38"/>
      <c r="Z17" s="38"/>
      <c r="AA17" s="38"/>
      <c r="AB17" s="38"/>
      <c r="AC17" s="38"/>
      <c r="AD17" s="38"/>
      <c r="AE17" s="38"/>
      <c r="AF17" s="38"/>
      <c r="AG17" s="38"/>
      <c r="AH17" s="38"/>
      <c r="AI17" s="38"/>
      <c r="AJ17" s="38"/>
    </row>
    <row r="18" customFormat="false" ht="15" hidden="false" customHeight="false" outlineLevel="0" collapsed="false">
      <c r="B18" s="107" t="s">
        <v>2056</v>
      </c>
      <c r="D18" s="113"/>
      <c r="E18" s="113"/>
      <c r="F18" s="113"/>
      <c r="G18" s="113"/>
      <c r="H18" s="113"/>
      <c r="I18" s="113"/>
      <c r="J18" s="113"/>
      <c r="K18" s="104" t="n">
        <v>216900000000</v>
      </c>
      <c r="L18" s="100" t="n">
        <v>271300000000</v>
      </c>
      <c r="M18" s="100" t="n">
        <v>256400000000</v>
      </c>
      <c r="N18" s="100" t="n">
        <v>264600000000</v>
      </c>
      <c r="O18" s="100" t="n">
        <v>276800000000</v>
      </c>
      <c r="Y18" s="38"/>
      <c r="Z18" s="38"/>
      <c r="AA18" s="38"/>
      <c r="AB18" s="38"/>
      <c r="AC18" s="38"/>
      <c r="AD18" s="38"/>
      <c r="AE18" s="38"/>
      <c r="AF18" s="38"/>
      <c r="AG18" s="38"/>
      <c r="AH18" s="38"/>
      <c r="AI18" s="38"/>
      <c r="AJ18" s="38"/>
    </row>
    <row r="19" customFormat="false" ht="15" hidden="false" customHeight="false" outlineLevel="0" collapsed="false">
      <c r="A19" s="19" t="s">
        <v>453</v>
      </c>
      <c r="B19" s="19" t="s">
        <v>2057</v>
      </c>
      <c r="C19" s="49" t="s">
        <v>191</v>
      </c>
      <c r="D19" s="113"/>
      <c r="E19" s="113"/>
      <c r="F19" s="113"/>
      <c r="G19" s="113"/>
      <c r="H19" s="113"/>
      <c r="I19" s="113"/>
      <c r="J19" s="113"/>
      <c r="K19" s="154" t="n">
        <f aca="false">K20+K21+K22+K29</f>
        <v>173200000000</v>
      </c>
      <c r="L19" s="154" t="n">
        <f aca="false">L20+L21+L22+L29</f>
        <v>229500000000</v>
      </c>
      <c r="M19" s="100" t="n">
        <f aca="false">(M21+M22+M23+M29+M20)</f>
        <v>222900000000</v>
      </c>
      <c r="N19" s="100" t="n">
        <f aca="false">(N21+N22+N23+N29+N20)</f>
        <v>232800000000</v>
      </c>
      <c r="O19" s="100" t="n">
        <f aca="false">(O21+O22+O23+O29+O20)</f>
        <v>247800000000</v>
      </c>
      <c r="Y19" s="38"/>
      <c r="Z19" s="38"/>
      <c r="AA19" s="38"/>
      <c r="AB19" s="38"/>
      <c r="AC19" s="38"/>
      <c r="AD19" s="38"/>
      <c r="AE19" s="38"/>
      <c r="AF19" s="38"/>
      <c r="AG19" s="38"/>
      <c r="AH19" s="38"/>
      <c r="AI19" s="38"/>
      <c r="AJ19" s="38"/>
    </row>
    <row r="20" customFormat="false" ht="15" hidden="false" customHeight="false" outlineLevel="0" collapsed="false">
      <c r="A20" s="27" t="s">
        <v>75</v>
      </c>
      <c r="B20" s="134" t="s">
        <v>456</v>
      </c>
      <c r="C20" s="49" t="s">
        <v>194</v>
      </c>
      <c r="D20" s="113"/>
      <c r="E20" s="113"/>
      <c r="F20" s="113"/>
      <c r="G20" s="113"/>
      <c r="H20" s="113"/>
      <c r="I20" s="113"/>
      <c r="J20" s="113"/>
      <c r="K20" s="104" t="n">
        <v>47700000000</v>
      </c>
      <c r="L20" s="100" t="n">
        <v>59500000000</v>
      </c>
      <c r="M20" s="100" t="n">
        <v>68500000000</v>
      </c>
      <c r="N20" s="100" t="n">
        <v>72300000000</v>
      </c>
      <c r="O20" s="100" t="n">
        <v>78800000000</v>
      </c>
      <c r="Y20" s="38"/>
      <c r="Z20" s="38"/>
      <c r="AA20" s="38"/>
      <c r="AB20" s="38"/>
      <c r="AC20" s="38"/>
      <c r="AD20" s="38"/>
      <c r="AE20" s="38"/>
      <c r="AF20" s="38"/>
      <c r="AG20" s="38"/>
      <c r="AH20" s="38"/>
      <c r="AI20" s="38"/>
      <c r="AJ20" s="38"/>
    </row>
    <row r="21" customFormat="false" ht="15" hidden="false" customHeight="false" outlineLevel="0" collapsed="false">
      <c r="A21" s="27" t="s">
        <v>79</v>
      </c>
      <c r="B21" s="134" t="s">
        <v>543</v>
      </c>
      <c r="C21" s="49" t="s">
        <v>194</v>
      </c>
      <c r="D21" s="113"/>
      <c r="E21" s="113"/>
      <c r="F21" s="113"/>
      <c r="G21" s="113"/>
      <c r="H21" s="113"/>
      <c r="I21" s="113"/>
      <c r="J21" s="113"/>
      <c r="K21" s="104" t="n">
        <v>31400000000</v>
      </c>
      <c r="L21" s="100" t="n">
        <v>32500000000</v>
      </c>
      <c r="M21" s="100" t="n">
        <v>29600000000</v>
      </c>
      <c r="N21" s="100" t="n">
        <v>31000000000</v>
      </c>
      <c r="O21" s="100" t="n">
        <v>32900000000</v>
      </c>
      <c r="Y21" s="38"/>
      <c r="Z21" s="38"/>
      <c r="AA21" s="38"/>
      <c r="AB21" s="38"/>
      <c r="AC21" s="38"/>
      <c r="AD21" s="38"/>
      <c r="AE21" s="38"/>
      <c r="AF21" s="38"/>
      <c r="AG21" s="38"/>
      <c r="AH21" s="38"/>
      <c r="AI21" s="38"/>
      <c r="AJ21" s="38"/>
    </row>
    <row r="22" customFormat="false" ht="15" hidden="false" customHeight="false" outlineLevel="0" collapsed="false">
      <c r="A22" s="134" t="s">
        <v>360</v>
      </c>
      <c r="B22" s="134" t="s">
        <v>2058</v>
      </c>
      <c r="C22" s="49" t="s">
        <v>194</v>
      </c>
      <c r="D22" s="113"/>
      <c r="E22" s="113"/>
      <c r="F22" s="113"/>
      <c r="G22" s="113"/>
      <c r="H22" s="113"/>
      <c r="I22" s="113"/>
      <c r="J22" s="113"/>
      <c r="K22" s="104" t="n">
        <v>72300000000</v>
      </c>
      <c r="L22" s="100" t="n">
        <v>111400000000</v>
      </c>
      <c r="M22" s="100" t="n">
        <v>92800000000</v>
      </c>
      <c r="N22" s="100" t="n">
        <v>90600000000</v>
      </c>
      <c r="O22" s="100" t="n">
        <v>86200000000</v>
      </c>
      <c r="Y22" s="38"/>
      <c r="Z22" s="38"/>
      <c r="AA22" s="38"/>
      <c r="AB22" s="38"/>
      <c r="AC22" s="38"/>
      <c r="AD22" s="38"/>
      <c r="AE22" s="38"/>
      <c r="AF22" s="38"/>
      <c r="AG22" s="38"/>
      <c r="AH22" s="38"/>
      <c r="AI22" s="38"/>
      <c r="AJ22" s="38"/>
    </row>
    <row r="23" customFormat="false" ht="15" hidden="false" customHeight="false" outlineLevel="0" collapsed="false">
      <c r="A23" s="45" t="s">
        <v>2059</v>
      </c>
      <c r="B23" s="106" t="s">
        <v>2060</v>
      </c>
      <c r="C23" s="49" t="s">
        <v>463</v>
      </c>
      <c r="D23" s="113"/>
      <c r="E23" s="113"/>
      <c r="F23" s="113"/>
      <c r="G23" s="113"/>
      <c r="H23" s="113"/>
      <c r="I23" s="113"/>
      <c r="J23" s="113"/>
      <c r="K23" s="104" t="n">
        <v>5500000000</v>
      </c>
      <c r="L23" s="100" t="n">
        <v>7700000000</v>
      </c>
      <c r="M23" s="100" t="n">
        <v>0</v>
      </c>
      <c r="N23" s="100" t="n">
        <v>0</v>
      </c>
      <c r="O23" s="100" t="n">
        <v>0</v>
      </c>
      <c r="Y23" s="38"/>
      <c r="Z23" s="38"/>
      <c r="AA23" s="38"/>
      <c r="AB23" s="38"/>
      <c r="AC23" s="38"/>
      <c r="AD23" s="38"/>
      <c r="AE23" s="38"/>
      <c r="AF23" s="38"/>
      <c r="AG23" s="38"/>
      <c r="AH23" s="38"/>
      <c r="AI23" s="38"/>
      <c r="AJ23" s="38"/>
    </row>
    <row r="24" customFormat="false" ht="15" hidden="false" customHeight="false" outlineLevel="0" collapsed="false">
      <c r="A24" s="45" t="s">
        <v>2061</v>
      </c>
      <c r="B24" s="106" t="s">
        <v>2062</v>
      </c>
      <c r="C24" s="49" t="s">
        <v>463</v>
      </c>
      <c r="D24" s="113"/>
      <c r="E24" s="113"/>
      <c r="F24" s="113"/>
      <c r="G24" s="113"/>
      <c r="H24" s="113"/>
      <c r="I24" s="113"/>
      <c r="J24" s="113"/>
      <c r="K24" s="104" t="n">
        <v>16400000000</v>
      </c>
      <c r="L24" s="100" t="n">
        <v>41900000000</v>
      </c>
      <c r="M24" s="100" t="n">
        <v>23900000000</v>
      </c>
      <c r="N24" s="100" t="n">
        <v>22400000000</v>
      </c>
      <c r="O24" s="100" t="n">
        <v>13600000000</v>
      </c>
      <c r="Y24" s="38"/>
      <c r="Z24" s="38"/>
      <c r="AA24" s="38"/>
      <c r="AB24" s="38"/>
      <c r="AC24" s="38"/>
      <c r="AD24" s="38"/>
      <c r="AE24" s="38"/>
      <c r="AF24" s="38"/>
      <c r="AG24" s="38"/>
      <c r="AH24" s="38"/>
      <c r="AI24" s="38"/>
      <c r="AJ24" s="38"/>
    </row>
    <row r="25" customFormat="false" ht="15" hidden="false" customHeight="false" outlineLevel="0" collapsed="false">
      <c r="A25" s="106" t="s">
        <v>49</v>
      </c>
      <c r="B25" s="106" t="s">
        <v>49</v>
      </c>
      <c r="C25" s="49" t="s">
        <v>463</v>
      </c>
      <c r="D25" s="113"/>
      <c r="E25" s="113"/>
      <c r="F25" s="113"/>
      <c r="G25" s="113"/>
      <c r="H25" s="113"/>
      <c r="I25" s="113"/>
      <c r="J25" s="113"/>
      <c r="K25" s="104" t="n">
        <v>50500000000</v>
      </c>
      <c r="L25" s="100" t="n">
        <v>61800000000</v>
      </c>
      <c r="M25" s="100" t="n">
        <v>68900000000</v>
      </c>
      <c r="N25" s="100" t="n">
        <v>68200000000</v>
      </c>
      <c r="O25" s="100" t="n">
        <v>72600000000</v>
      </c>
      <c r="R25" s="155"/>
      <c r="Y25" s="38"/>
      <c r="Z25" s="38"/>
      <c r="AA25" s="38"/>
      <c r="AB25" s="38"/>
      <c r="AC25" s="38"/>
      <c r="AD25" s="38"/>
      <c r="AE25" s="38"/>
      <c r="AF25" s="38"/>
      <c r="AG25" s="38"/>
      <c r="AH25" s="38"/>
      <c r="AI25" s="38"/>
      <c r="AJ25" s="38"/>
    </row>
    <row r="26" customFormat="false" ht="15" hidden="false" customHeight="false" outlineLevel="0" collapsed="false">
      <c r="A26" s="19" t="s">
        <v>227</v>
      </c>
      <c r="B26" s="107" t="s">
        <v>1469</v>
      </c>
      <c r="C26" s="49" t="s">
        <v>191</v>
      </c>
      <c r="D26" s="113"/>
      <c r="E26" s="113"/>
      <c r="F26" s="113"/>
      <c r="G26" s="113"/>
      <c r="H26" s="113"/>
      <c r="I26" s="113"/>
      <c r="J26" s="113"/>
      <c r="K26" s="104" t="n">
        <v>64400000000</v>
      </c>
      <c r="L26" s="100" t="n">
        <v>78100000000</v>
      </c>
      <c r="M26" s="100" t="n">
        <v>60000000000</v>
      </c>
      <c r="N26" s="100" t="n">
        <v>70700000000</v>
      </c>
      <c r="O26" s="100" t="n">
        <v>78900000000</v>
      </c>
      <c r="Y26" s="38"/>
      <c r="Z26" s="38"/>
      <c r="AA26" s="38"/>
      <c r="AB26" s="38"/>
      <c r="AC26" s="38"/>
      <c r="AD26" s="38"/>
      <c r="AE26" s="38"/>
      <c r="AF26" s="38"/>
      <c r="AG26" s="38"/>
      <c r="AH26" s="38"/>
      <c r="AI26" s="38"/>
      <c r="AJ26" s="38"/>
    </row>
    <row r="27" customFormat="false" ht="15" hidden="false" customHeight="false" outlineLevel="0" collapsed="false">
      <c r="B27" s="107" t="s">
        <v>2063</v>
      </c>
      <c r="C27" s="113"/>
      <c r="D27" s="113"/>
      <c r="E27" s="113"/>
      <c r="F27" s="113"/>
      <c r="G27" s="113"/>
      <c r="H27" s="113"/>
      <c r="I27" s="113"/>
      <c r="J27" s="113"/>
      <c r="K27" s="104" t="n">
        <v>1100000000</v>
      </c>
      <c r="L27" s="100" t="n">
        <v>0</v>
      </c>
      <c r="M27" s="100" t="n">
        <v>5500000000</v>
      </c>
      <c r="N27" s="100" t="n">
        <v>0</v>
      </c>
      <c r="O27" s="100" t="n">
        <v>0</v>
      </c>
      <c r="Y27" s="38"/>
      <c r="Z27" s="38"/>
      <c r="AA27" s="38"/>
      <c r="AB27" s="38"/>
      <c r="AC27" s="38"/>
      <c r="AD27" s="38"/>
      <c r="AE27" s="38"/>
      <c r="AF27" s="38"/>
      <c r="AG27" s="38"/>
      <c r="AH27" s="38"/>
      <c r="AI27" s="38"/>
      <c r="AJ27" s="38"/>
    </row>
    <row r="28" customFormat="false" ht="15" hidden="false" customHeight="false" outlineLevel="0" collapsed="false">
      <c r="B28" s="107" t="s">
        <v>2064</v>
      </c>
      <c r="C28" s="113"/>
      <c r="D28" s="113"/>
      <c r="E28" s="113"/>
      <c r="F28" s="113"/>
      <c r="G28" s="113"/>
      <c r="H28" s="113"/>
      <c r="I28" s="113"/>
      <c r="J28" s="113"/>
      <c r="K28" s="104" t="n">
        <v>23200000000</v>
      </c>
      <c r="L28" s="100" t="n">
        <v>-21500000000</v>
      </c>
      <c r="M28" s="100" t="n">
        <v>-26700000000</v>
      </c>
      <c r="N28" s="100" t="n">
        <v>-4800000000</v>
      </c>
      <c r="O28" s="100" t="n">
        <v>16400000000</v>
      </c>
      <c r="Y28" s="38"/>
      <c r="Z28" s="38"/>
      <c r="AA28" s="38"/>
      <c r="AB28" s="38"/>
      <c r="AC28" s="38"/>
      <c r="AD28" s="38"/>
      <c r="AE28" s="38"/>
      <c r="AF28" s="38"/>
      <c r="AG28" s="38"/>
      <c r="AH28" s="38"/>
      <c r="AI28" s="38"/>
      <c r="AJ28" s="38"/>
    </row>
    <row r="29" customFormat="false" ht="15" hidden="false" customHeight="false" outlineLevel="0" collapsed="false">
      <c r="A29" s="107" t="s">
        <v>87</v>
      </c>
      <c r="B29" s="107" t="s">
        <v>87</v>
      </c>
      <c r="C29" s="49" t="s">
        <v>194</v>
      </c>
      <c r="D29" s="113"/>
      <c r="E29" s="113"/>
      <c r="F29" s="113"/>
      <c r="G29" s="113"/>
      <c r="H29" s="113"/>
      <c r="I29" s="113"/>
      <c r="J29" s="113"/>
      <c r="K29" s="104" t="n">
        <v>21800000000</v>
      </c>
      <c r="L29" s="100" t="n">
        <v>26100000000</v>
      </c>
      <c r="M29" s="100" t="n">
        <v>32000000000</v>
      </c>
      <c r="N29" s="100" t="n">
        <v>38900000000</v>
      </c>
      <c r="O29" s="100" t="n">
        <v>49900000000</v>
      </c>
      <c r="Y29" s="38"/>
      <c r="Z29" s="38"/>
      <c r="AA29" s="38"/>
      <c r="AB29" s="38"/>
      <c r="AC29" s="38"/>
      <c r="AD29" s="38"/>
      <c r="AE29" s="38"/>
      <c r="AF29" s="38"/>
      <c r="AG29" s="38"/>
      <c r="AH29" s="38"/>
      <c r="AI29" s="38"/>
      <c r="AJ29" s="38"/>
    </row>
    <row r="30" customFormat="false" ht="15" hidden="false" customHeight="false" outlineLevel="0" collapsed="false">
      <c r="A30" s="107" t="s">
        <v>202</v>
      </c>
      <c r="B30" s="107" t="s">
        <v>202</v>
      </c>
      <c r="C30" s="49" t="s">
        <v>201</v>
      </c>
      <c r="D30" s="113"/>
      <c r="E30" s="113"/>
      <c r="F30" s="113"/>
      <c r="G30" s="113"/>
      <c r="H30" s="113"/>
      <c r="I30" s="113"/>
      <c r="J30" s="113"/>
      <c r="K30" s="104" t="n">
        <v>12400000000</v>
      </c>
      <c r="L30" s="100" t="n">
        <v>12400000000</v>
      </c>
      <c r="M30" s="100" t="n">
        <v>11300000000</v>
      </c>
      <c r="N30" s="100" t="n">
        <v>15700000000</v>
      </c>
      <c r="O30" s="100" t="n">
        <v>17900000000</v>
      </c>
      <c r="Y30" s="38"/>
      <c r="Z30" s="38"/>
      <c r="AA30" s="38"/>
      <c r="AB30" s="38"/>
      <c r="AC30" s="38"/>
      <c r="AD30" s="38"/>
      <c r="AE30" s="38"/>
      <c r="AF30" s="38"/>
      <c r="AG30" s="38"/>
      <c r="AH30" s="38"/>
      <c r="AI30" s="38"/>
      <c r="AJ30" s="38"/>
    </row>
    <row r="31" customFormat="false" ht="15" hidden="false" customHeight="false" outlineLevel="0" collapsed="false">
      <c r="A31" s="19" t="s">
        <v>494</v>
      </c>
      <c r="B31" s="107" t="s">
        <v>2065</v>
      </c>
      <c r="C31" s="49" t="s">
        <v>201</v>
      </c>
      <c r="D31" s="113"/>
      <c r="E31" s="113"/>
      <c r="F31" s="113"/>
      <c r="G31" s="113"/>
      <c r="H31" s="113"/>
      <c r="I31" s="113"/>
      <c r="J31" s="113"/>
      <c r="K31" s="104" t="n">
        <v>9400000000</v>
      </c>
      <c r="L31" s="100" t="n">
        <v>13600000000</v>
      </c>
      <c r="M31" s="100" t="n">
        <v>20700000000</v>
      </c>
      <c r="N31" s="100" t="n">
        <v>23200000000</v>
      </c>
      <c r="O31" s="100" t="n">
        <v>32000000000</v>
      </c>
      <c r="Y31" s="38"/>
      <c r="Z31" s="38"/>
      <c r="AA31" s="38"/>
      <c r="AB31" s="38"/>
      <c r="AC31" s="38"/>
      <c r="AD31" s="38"/>
      <c r="AE31" s="38"/>
      <c r="AF31" s="38"/>
      <c r="AG31" s="38"/>
      <c r="AH31" s="38"/>
      <c r="AI31" s="38"/>
      <c r="AJ31" s="38"/>
    </row>
    <row r="32" customFormat="false" ht="15" hidden="false" customHeight="false" outlineLevel="0" collapsed="false">
      <c r="B32" s="107" t="s">
        <v>1419</v>
      </c>
      <c r="C32" s="113"/>
      <c r="D32" s="113"/>
      <c r="E32" s="113"/>
      <c r="F32" s="113"/>
      <c r="G32" s="113"/>
      <c r="H32" s="113"/>
      <c r="I32" s="113"/>
      <c r="J32" s="113"/>
      <c r="K32" s="104" t="n">
        <v>1400000000</v>
      </c>
      <c r="L32" s="100" t="n">
        <v>-47600000000</v>
      </c>
      <c r="M32" s="100" t="n">
        <v>-58600000000</v>
      </c>
      <c r="N32" s="100" t="n">
        <v>-43700000000</v>
      </c>
      <c r="O32" s="100" t="n">
        <v>-33500000000</v>
      </c>
      <c r="Y32" s="38"/>
      <c r="Z32" s="38"/>
      <c r="AA32" s="38"/>
      <c r="AB32" s="38"/>
      <c r="AC32" s="38"/>
      <c r="AD32" s="38"/>
      <c r="AE32" s="38"/>
      <c r="AF32" s="38"/>
      <c r="AG32" s="38"/>
      <c r="AH32" s="38"/>
      <c r="AI32" s="38"/>
      <c r="AJ32" s="38"/>
    </row>
    <row r="33" customFormat="false" ht="15" hidden="false" customHeight="false" outlineLevel="0" collapsed="false">
      <c r="B33" s="107" t="s">
        <v>2066</v>
      </c>
      <c r="C33" s="113"/>
      <c r="D33" s="113"/>
      <c r="E33" s="113"/>
      <c r="F33" s="113"/>
      <c r="G33" s="113"/>
      <c r="H33" s="113"/>
      <c r="I33" s="113"/>
      <c r="J33" s="113"/>
      <c r="K33" s="104" t="n">
        <v>0</v>
      </c>
      <c r="L33" s="100" t="n">
        <v>-1700000000</v>
      </c>
      <c r="M33" s="100" t="n">
        <v>6200000000</v>
      </c>
      <c r="N33" s="100" t="n">
        <v>-4600000000</v>
      </c>
      <c r="O33" s="100" t="n">
        <v>0</v>
      </c>
      <c r="Y33" s="38"/>
      <c r="Z33" s="38"/>
      <c r="AA33" s="38"/>
      <c r="AB33" s="38"/>
      <c r="AC33" s="38"/>
      <c r="AD33" s="38"/>
      <c r="AE33" s="38"/>
      <c r="AF33" s="38"/>
      <c r="AG33" s="38"/>
      <c r="AH33" s="38"/>
      <c r="AI33" s="38"/>
      <c r="AJ33" s="38"/>
    </row>
    <row r="34" customFormat="false" ht="15" hidden="false" customHeight="false" outlineLevel="0" collapsed="false">
      <c r="B34" s="107" t="s">
        <v>2067</v>
      </c>
      <c r="C34" s="113"/>
      <c r="D34" s="113"/>
      <c r="E34" s="113"/>
      <c r="F34" s="113"/>
      <c r="G34" s="113"/>
      <c r="H34" s="113"/>
      <c r="I34" s="113"/>
      <c r="J34" s="113"/>
      <c r="K34" s="104" t="n">
        <v>1400000000</v>
      </c>
      <c r="L34" s="100" t="n">
        <v>-49300000000</v>
      </c>
      <c r="M34" s="100" t="n">
        <v>-52400000000</v>
      </c>
      <c r="N34" s="100" t="n">
        <v>-48300000000</v>
      </c>
      <c r="O34" s="100" t="n">
        <v>-33500000000</v>
      </c>
      <c r="Y34" s="38"/>
      <c r="Z34" s="38"/>
      <c r="AA34" s="38"/>
      <c r="AB34" s="38"/>
      <c r="AC34" s="38"/>
      <c r="AD34" s="38"/>
      <c r="AE34" s="38"/>
      <c r="AF34" s="38"/>
      <c r="AG34" s="38"/>
      <c r="AH34" s="38"/>
      <c r="AI34" s="38"/>
      <c r="AJ34" s="38"/>
    </row>
    <row r="35" customFormat="false" ht="15" hidden="false" customHeight="false" outlineLevel="0" collapsed="false">
      <c r="B35" s="107" t="s">
        <v>2068</v>
      </c>
      <c r="C35" s="113"/>
      <c r="D35" s="113"/>
      <c r="E35" s="113"/>
      <c r="F35" s="113"/>
      <c r="G35" s="113"/>
      <c r="H35" s="113"/>
      <c r="I35" s="113"/>
      <c r="J35" s="113"/>
      <c r="K35" s="104" t="n">
        <v>23200000000</v>
      </c>
      <c r="L35" s="100" t="n">
        <v>-23200000000</v>
      </c>
      <c r="M35" s="100" t="n">
        <v>-20400000000</v>
      </c>
      <c r="N35" s="100" t="n">
        <v>-9400000000</v>
      </c>
      <c r="O35" s="100" t="n">
        <v>16400000000</v>
      </c>
      <c r="Y35" s="38"/>
      <c r="Z35" s="38"/>
      <c r="AA35" s="38"/>
      <c r="AB35" s="38"/>
      <c r="AC35" s="38"/>
      <c r="AD35" s="38"/>
      <c r="AE35" s="38"/>
      <c r="AF35" s="38"/>
      <c r="AG35" s="38"/>
      <c r="AH35" s="38"/>
      <c r="AI35" s="38"/>
      <c r="AJ35" s="38"/>
    </row>
    <row r="36" customFormat="false" ht="15" hidden="false" customHeight="false" outlineLevel="0" collapsed="false">
      <c r="B36" s="107" t="s">
        <v>87</v>
      </c>
      <c r="C36" s="113"/>
      <c r="D36" s="113"/>
      <c r="E36" s="113"/>
      <c r="F36" s="113"/>
      <c r="G36" s="113"/>
      <c r="H36" s="113"/>
      <c r="I36" s="113"/>
      <c r="J36" s="113"/>
      <c r="K36" s="104" t="n">
        <v>21800000000</v>
      </c>
      <c r="L36" s="100" t="n">
        <v>26100000000</v>
      </c>
      <c r="M36" s="100" t="n">
        <v>32000000000</v>
      </c>
      <c r="N36" s="100" t="n">
        <v>38900000000</v>
      </c>
      <c r="O36" s="100" t="n">
        <v>49900000000</v>
      </c>
      <c r="Y36" s="38"/>
      <c r="Z36" s="38"/>
      <c r="AA36" s="38"/>
      <c r="AB36" s="38"/>
      <c r="AC36" s="38"/>
      <c r="AD36" s="38"/>
      <c r="AE36" s="38"/>
      <c r="AF36" s="38"/>
      <c r="AG36" s="38"/>
      <c r="AH36" s="38"/>
      <c r="AI36" s="38"/>
      <c r="AJ36" s="38"/>
    </row>
    <row r="37" s="13" customFormat="true" ht="15" hidden="false" customHeight="false" outlineLevel="0" collapsed="false">
      <c r="A37" s="31" t="s">
        <v>110</v>
      </c>
      <c r="B37" s="31" t="s">
        <v>2069</v>
      </c>
      <c r="C37" s="63" t="s">
        <v>34</v>
      </c>
      <c r="K37" s="154" t="n">
        <f aca="false">K38+K39</f>
        <v>1300000000</v>
      </c>
      <c r="L37" s="154" t="n">
        <f aca="false">L38+L39</f>
        <v>55000000000</v>
      </c>
      <c r="M37" s="110" t="n">
        <v>52400000000</v>
      </c>
      <c r="N37" s="110" t="n">
        <v>48300000000</v>
      </c>
      <c r="O37" s="110" t="n">
        <v>33500000000</v>
      </c>
    </row>
    <row r="38" customFormat="false" ht="15" hidden="false" customHeight="false" outlineLevel="0" collapsed="false">
      <c r="A38" s="19" t="s">
        <v>112</v>
      </c>
      <c r="B38" s="107" t="s">
        <v>566</v>
      </c>
      <c r="C38" s="49" t="s">
        <v>242</v>
      </c>
      <c r="D38" s="113"/>
      <c r="E38" s="113"/>
      <c r="F38" s="113"/>
      <c r="G38" s="113"/>
      <c r="H38" s="113"/>
      <c r="I38" s="113"/>
      <c r="J38" s="113"/>
      <c r="K38" s="104" t="n">
        <v>6800000000</v>
      </c>
      <c r="L38" s="100" t="n">
        <v>24300000000</v>
      </c>
      <c r="M38" s="100" t="n">
        <v>35600000000</v>
      </c>
      <c r="N38" s="100" t="n">
        <v>61300000000</v>
      </c>
      <c r="O38" s="100" t="n">
        <v>40800000000</v>
      </c>
    </row>
    <row r="39" customFormat="false" ht="15" hidden="false" customHeight="false" outlineLevel="0" collapsed="false">
      <c r="A39" s="19" t="s">
        <v>2070</v>
      </c>
      <c r="B39" s="107" t="s">
        <v>557</v>
      </c>
      <c r="C39" s="49" t="s">
        <v>242</v>
      </c>
      <c r="D39" s="113"/>
      <c r="E39" s="113"/>
      <c r="F39" s="113"/>
      <c r="G39" s="113"/>
      <c r="H39" s="113"/>
      <c r="I39" s="113"/>
      <c r="J39" s="113"/>
      <c r="K39" s="104" t="n">
        <v>-5500000000</v>
      </c>
      <c r="L39" s="100" t="n">
        <v>30700000000</v>
      </c>
      <c r="M39" s="100" t="n">
        <v>16700000000</v>
      </c>
      <c r="N39" s="100" t="n">
        <v>-13100000000</v>
      </c>
      <c r="O39" s="100" t="n">
        <v>-7400000000</v>
      </c>
    </row>
    <row r="41" customFormat="false" ht="15" hidden="false" customHeight="false" outlineLevel="0" collapsed="false">
      <c r="K41" s="0" t="s">
        <v>128</v>
      </c>
      <c r="L41" s="0" t="s">
        <v>128</v>
      </c>
      <c r="M41" s="0" t="s">
        <v>128</v>
      </c>
      <c r="N41" s="0" t="s">
        <v>128</v>
      </c>
      <c r="O41" s="0" t="s">
        <v>128</v>
      </c>
    </row>
    <row r="43" customFormat="false" ht="15" hidden="false" customHeight="false" outlineLevel="0" collapsed="false">
      <c r="B43" s="0" t="s">
        <v>2071</v>
      </c>
      <c r="K43" s="211" t="n">
        <f aca="false">K6-K7-K16</f>
        <v>0</v>
      </c>
      <c r="L43" s="211" t="n">
        <f aca="false">L6-L7-L16</f>
        <v>0</v>
      </c>
      <c r="M43" s="211" t="n">
        <f aca="false">M6-M7-M16</f>
        <v>0</v>
      </c>
      <c r="N43" s="211" t="n">
        <f aca="false">N6-N7-N16</f>
        <v>0</v>
      </c>
      <c r="O43" s="211" t="n">
        <f aca="false">O6-O7-O16</f>
        <v>0</v>
      </c>
    </row>
    <row r="44" customFormat="false" ht="15" hidden="false" customHeight="false" outlineLevel="0" collapsed="false">
      <c r="B44" s="0" t="s">
        <v>130</v>
      </c>
      <c r="K44" s="211" t="n">
        <f aca="false">K7-K8-K14-K15</f>
        <v>0</v>
      </c>
      <c r="L44" s="211" t="n">
        <f aca="false">L7-L8-L14-L15</f>
        <v>0</v>
      </c>
      <c r="M44" s="211" t="n">
        <f aca="false">M7-M8-M14-M15</f>
        <v>0</v>
      </c>
      <c r="N44" s="211" t="n">
        <f aca="false">N7-N8-N14-N15</f>
        <v>0</v>
      </c>
      <c r="O44" s="211" t="n">
        <f aca="false">O7-O8-O14-O15</f>
        <v>-100000000</v>
      </c>
    </row>
    <row r="45" customFormat="false" ht="15" hidden="false" customHeight="false" outlineLevel="0" collapsed="false">
      <c r="B45" s="0" t="s">
        <v>427</v>
      </c>
      <c r="K45" s="211" t="n">
        <f aca="false">K8-K9-K10-K11-K12-K13</f>
        <v>100000000</v>
      </c>
      <c r="L45" s="211" t="n">
        <f aca="false">L8-L9-L10-L11-L12-L13</f>
        <v>99999999.9999924</v>
      </c>
      <c r="M45" s="211" t="n">
        <f aca="false">M8-M9-M10-M11-M12-M13</f>
        <v>0</v>
      </c>
      <c r="N45" s="211" t="n">
        <f aca="false">N8-N9-N10-N11-N12-N13</f>
        <v>-100000000</v>
      </c>
      <c r="O45" s="211" t="n">
        <f aca="false">O8-O9-O10-O11-O12-O13</f>
        <v>0</v>
      </c>
    </row>
    <row r="46" customFormat="false" ht="15" hidden="false" customHeight="false" outlineLevel="0" collapsed="false">
      <c r="B46" s="0" t="s">
        <v>134</v>
      </c>
      <c r="K46" s="55" t="n">
        <f aca="false">K17-K19-K26</f>
        <v>0</v>
      </c>
      <c r="L46" s="55" t="n">
        <f aca="false">L17-L19-L26</f>
        <v>0</v>
      </c>
      <c r="M46" s="55" t="n">
        <f aca="false">M17-M19-M26</f>
        <v>0</v>
      </c>
      <c r="N46" s="55" t="n">
        <f aca="false">N17-N19-N26</f>
        <v>0</v>
      </c>
      <c r="O46" s="55" t="n">
        <f aca="false">O17-O19-O26</f>
        <v>0</v>
      </c>
    </row>
    <row r="47" customFormat="false" ht="15" hidden="false" customHeight="false" outlineLevel="0" collapsed="false">
      <c r="B47" s="0" t="s">
        <v>2072</v>
      </c>
      <c r="K47" s="55" t="n">
        <f aca="false">K19-K20-K21-K22-K29</f>
        <v>0</v>
      </c>
      <c r="L47" s="55" t="n">
        <f aca="false">L19-L20-L21-L22-L29</f>
        <v>0</v>
      </c>
      <c r="M47" s="55" t="n">
        <f aca="false">M19-M20-M21-M22-M29</f>
        <v>0</v>
      </c>
      <c r="N47" s="55" t="n">
        <f aca="false">N19-N20-N21-N22-N29</f>
        <v>0</v>
      </c>
      <c r="O47" s="55" t="n">
        <f aca="false">O19-O20-O21-O22-O29</f>
        <v>0</v>
      </c>
    </row>
    <row r="48" customFormat="false" ht="15" hidden="false" customHeight="false" outlineLevel="0" collapsed="false">
      <c r="B48" s="0" t="s">
        <v>676</v>
      </c>
      <c r="K48" s="55" t="n">
        <f aca="false">K22-K23-K24-K25</f>
        <v>-100000000</v>
      </c>
      <c r="L48" s="55" t="n">
        <f aca="false">L22-L23-L24-L25</f>
        <v>0</v>
      </c>
      <c r="M48" s="55" t="n">
        <f aca="false">M22-M23-M24-M25</f>
        <v>0</v>
      </c>
      <c r="N48" s="55" t="n">
        <f aca="false">N22-N23-N24-N25</f>
        <v>0</v>
      </c>
      <c r="O48" s="55" t="n">
        <f aca="false">O22-O23-O24-O25</f>
        <v>0</v>
      </c>
    </row>
    <row r="49" customFormat="false" ht="15" hidden="false" customHeight="false" outlineLevel="0" collapsed="false">
      <c r="B49" s="0" t="s">
        <v>268</v>
      </c>
      <c r="K49" s="55" t="n">
        <f aca="false">K29-K30-K31</f>
        <v>0</v>
      </c>
      <c r="L49" s="55" t="n">
        <f aca="false">L29-L30-L31</f>
        <v>100000000</v>
      </c>
      <c r="M49" s="55" t="n">
        <f aca="false">M29-M30-M31</f>
        <v>0</v>
      </c>
      <c r="N49" s="55" t="n">
        <f aca="false">N29-N30-N31</f>
        <v>0</v>
      </c>
      <c r="O49" s="55" t="n">
        <f aca="false">O29-O30-O31</f>
        <v>0</v>
      </c>
    </row>
    <row r="50" customFormat="false" ht="15" hidden="false" customHeight="false" outlineLevel="0" collapsed="false">
      <c r="B50" s="0" t="s">
        <v>137</v>
      </c>
      <c r="K50" s="55" t="n">
        <f aca="false">K37-K38-K39</f>
        <v>0</v>
      </c>
      <c r="L50" s="55" t="n">
        <f aca="false">L37-L38-L39</f>
        <v>0</v>
      </c>
      <c r="M50" s="55" t="n">
        <f aca="false">M37-M38-M39</f>
        <v>100000000</v>
      </c>
      <c r="N50" s="55" t="n">
        <f aca="false">N37-N38-N39</f>
        <v>100000000</v>
      </c>
      <c r="O50" s="55" t="n">
        <f aca="false">O37-O38-O39</f>
        <v>100000000</v>
      </c>
    </row>
    <row r="51" customFormat="false" ht="15" hidden="false" customHeight="false" outlineLevel="0" collapsed="false">
      <c r="J51" s="55"/>
    </row>
    <row r="53" customFormat="false" ht="15.75" hidden="false" customHeight="false" outlineLevel="0" collapsed="false">
      <c r="B53" s="0" t="s">
        <v>586</v>
      </c>
      <c r="K53" s="214" t="n">
        <v>1455253000000</v>
      </c>
      <c r="L53" s="95" t="n">
        <v>1656962000000</v>
      </c>
      <c r="M53" s="95" t="n">
        <v>1729468000000</v>
      </c>
      <c r="N53" s="95" t="n">
        <v>1978852000000</v>
      </c>
      <c r="O53" s="95" t="n">
        <v>2218429000000</v>
      </c>
      <c r="P53" s="95"/>
      <c r="Q53" s="95"/>
      <c r="R53" s="96"/>
      <c r="S53" s="96"/>
      <c r="T53" s="96"/>
      <c r="U53" s="96"/>
      <c r="V53" s="96"/>
      <c r="W53" s="96"/>
      <c r="X53" s="215"/>
    </row>
    <row r="54" customFormat="false" ht="15" hidden="false" customHeight="false" outlineLevel="0" collapsed="false">
      <c r="B54" s="0" t="s">
        <v>2073</v>
      </c>
      <c r="K54" s="313" t="n">
        <f aca="false">(K6/K53)*100</f>
        <v>16.4988493409737</v>
      </c>
      <c r="L54" s="313" t="n">
        <f aca="false">(L6/L53)*100</f>
        <v>15.0757832708294</v>
      </c>
      <c r="M54" s="313" t="n">
        <f aca="false">(M6/M53)*100</f>
        <v>13.2988872878828</v>
      </c>
      <c r="N54" s="313" t="n">
        <f aca="false">(N6/N53)*100</f>
        <v>13.1288241869528</v>
      </c>
      <c r="O54" s="313" t="n">
        <f aca="false">(O6/O53)*100</f>
        <v>13.2165600071041</v>
      </c>
    </row>
    <row r="55" customFormat="false" ht="15" hidden="false" customHeight="false" outlineLevel="0" collapsed="false">
      <c r="B55" s="0" t="s">
        <v>141</v>
      </c>
      <c r="K55" s="313" t="n">
        <f aca="false">(K17/K53)*100</f>
        <v>16.3270579067695</v>
      </c>
      <c r="L55" s="313" t="n">
        <f aca="false">(L17/L53)*100</f>
        <v>18.5640950124384</v>
      </c>
      <c r="M55" s="313" t="n">
        <f aca="false">(M17/M53)*100</f>
        <v>16.3576313640958</v>
      </c>
      <c r="N55" s="313" t="n">
        <f aca="false">(N17/N53)*100</f>
        <v>15.3371752915327</v>
      </c>
      <c r="O55" s="313" t="n">
        <f aca="false">(O17/O53)*100</f>
        <v>14.7266376341095</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5.xml><?xml version="1.0" encoding="utf-8"?>
<worksheet xmlns="http://schemas.openxmlformats.org/spreadsheetml/2006/main" xmlns:r="http://schemas.openxmlformats.org/officeDocument/2006/relationships">
  <sheetPr filterMode="false">
    <pageSetUpPr fitToPage="false"/>
  </sheetPr>
  <dimension ref="A1:Z68"/>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V45" activePane="bottomRight" state="frozen"/>
      <selection pane="topLeft" activeCell="A1" activeCellId="0" sqref="A1"/>
      <selection pane="topRight" activeCell="V1" activeCellId="0" sqref="V1"/>
      <selection pane="bottomLeft" activeCell="A45" activeCellId="0" sqref="A45"/>
      <selection pane="bottomRight" activeCell="R7" activeCellId="0" sqref="R7"/>
    </sheetView>
  </sheetViews>
  <sheetFormatPr defaultRowHeight="15"/>
  <cols>
    <col collapsed="false" hidden="false" max="1" min="1" style="0" width="47.9234693877551"/>
    <col collapsed="false" hidden="false" max="2" min="2" style="0" width="70.0612244897959"/>
    <col collapsed="false" hidden="false" max="3" min="3" style="0" width="24.3010204081633"/>
    <col collapsed="false" hidden="false" max="11" min="4" style="0" width="8.50510204081633"/>
    <col collapsed="false" hidden="false" max="24" min="12" style="0" width="18.6275510204082"/>
    <col collapsed="false" hidden="false" max="25" min="25" style="0" width="8.50510204081633"/>
    <col collapsed="false" hidden="false" max="26" min="26" style="0" width="10.2602040816327"/>
    <col collapsed="false" hidden="false" max="1025" min="27" style="0" width="8.50510204081633"/>
  </cols>
  <sheetData>
    <row r="1" customFormat="false" ht="15" hidden="false" customHeight="false" outlineLevel="0" collapsed="false">
      <c r="A1" s="59" t="s">
        <v>2074</v>
      </c>
      <c r="B1" s="2" t="s">
        <v>2075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2076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340</v>
      </c>
      <c r="S5" s="4" t="s">
        <v>31</v>
      </c>
      <c r="T5" s="4" t="s">
        <v>31</v>
      </c>
      <c r="U5" s="4" t="s">
        <v>31</v>
      </c>
      <c r="V5" s="4" t="s">
        <v>31</v>
      </c>
      <c r="W5" s="4" t="s">
        <v>31</v>
      </c>
      <c r="X5" s="4" t="s">
        <v>31</v>
      </c>
    </row>
    <row r="6" s="17" customFormat="true" ht="15" hidden="false" customHeight="false" outlineLevel="0" collapsed="false">
      <c r="A6" s="51" t="s">
        <v>32</v>
      </c>
      <c r="B6" s="441" t="s">
        <v>2077</v>
      </c>
      <c r="C6" s="335" t="s">
        <v>34</v>
      </c>
      <c r="D6" s="121"/>
      <c r="E6" s="121"/>
      <c r="F6" s="121"/>
      <c r="G6" s="121"/>
      <c r="H6" s="121"/>
      <c r="I6" s="440"/>
      <c r="J6" s="440"/>
      <c r="K6" s="440"/>
      <c r="L6" s="241" t="n">
        <f aca="false">L7+L18</f>
        <v>22062000000</v>
      </c>
      <c r="M6" s="241" t="n">
        <f aca="false">M7+M18</f>
        <v>18378000000</v>
      </c>
      <c r="N6" s="241" t="n">
        <f aca="false">N7+N18</f>
        <v>23186000000</v>
      </c>
      <c r="O6" s="241" t="n">
        <f aca="false">O7+O18</f>
        <v>31190000000</v>
      </c>
      <c r="P6" s="241" t="n">
        <f aca="false">P7+P18</f>
        <v>34570000000</v>
      </c>
      <c r="Q6" s="241" t="n">
        <f aca="false">Q7+Q18</f>
        <v>37260000000</v>
      </c>
      <c r="R6" s="241" t="n">
        <f aca="false">R7+R18</f>
        <v>39016000000</v>
      </c>
      <c r="S6" s="241" t="n">
        <f aca="false">S7+S18</f>
        <v>35066000000</v>
      </c>
      <c r="T6" s="241" t="n">
        <f aca="false">T7+T18</f>
        <v>34267000000</v>
      </c>
      <c r="U6" s="241" t="n">
        <f aca="false">U7+U18</f>
        <v>35005000000</v>
      </c>
      <c r="V6" s="241" t="n">
        <f aca="false">V7+V18</f>
        <v>36273000000</v>
      </c>
      <c r="W6" s="241" t="n">
        <f aca="false">W7+W18</f>
        <v>37801000000</v>
      </c>
      <c r="X6" s="241" t="n">
        <f aca="false">X7+X18</f>
        <v>38880000000</v>
      </c>
    </row>
    <row r="7" customFormat="false" ht="16.5" hidden="false" customHeight="false" outlineLevel="0" collapsed="false">
      <c r="A7" s="30" t="s">
        <v>35</v>
      </c>
      <c r="B7" s="232" t="s">
        <v>35</v>
      </c>
      <c r="C7" s="20" t="s">
        <v>37</v>
      </c>
      <c r="L7" s="227" t="n">
        <v>22062000000</v>
      </c>
      <c r="M7" s="227" t="n">
        <v>18378000000</v>
      </c>
      <c r="N7" s="227" t="n">
        <v>23186000000</v>
      </c>
      <c r="O7" s="227" t="n">
        <v>31190000000</v>
      </c>
      <c r="P7" s="227" t="n">
        <v>34570000000</v>
      </c>
      <c r="Q7" s="227" t="n">
        <v>37260000000</v>
      </c>
      <c r="R7" s="227" t="n">
        <v>39016000000</v>
      </c>
      <c r="S7" s="227" t="n">
        <v>35066000000</v>
      </c>
      <c r="T7" s="227" t="n">
        <v>34267000000</v>
      </c>
      <c r="U7" s="227" t="n">
        <v>35005000000</v>
      </c>
      <c r="V7" s="227" t="n">
        <v>36273000000</v>
      </c>
      <c r="W7" s="227" t="n">
        <v>37801000000</v>
      </c>
      <c r="X7" s="227" t="n">
        <v>38880000000</v>
      </c>
    </row>
    <row r="8" customFormat="false" ht="16.5" hidden="false" customHeight="false" outlineLevel="0" collapsed="false">
      <c r="A8" s="0" t="s">
        <v>2078</v>
      </c>
      <c r="B8" s="30" t="s">
        <v>2079</v>
      </c>
      <c r="C8" s="49" t="s">
        <v>40</v>
      </c>
      <c r="L8" s="99" t="n">
        <v>8675000000</v>
      </c>
      <c r="M8" s="99" t="n">
        <v>5212000000</v>
      </c>
      <c r="N8" s="99" t="n">
        <v>7845000000</v>
      </c>
      <c r="O8" s="99" t="n">
        <v>12935000000</v>
      </c>
      <c r="P8" s="99" t="n">
        <v>12220000000</v>
      </c>
      <c r="Q8" s="99" t="n">
        <v>11433000000</v>
      </c>
      <c r="R8" s="99" t="n">
        <v>10906000000</v>
      </c>
      <c r="S8" s="99" t="n">
        <v>7968000000</v>
      </c>
      <c r="T8" s="99" t="n">
        <v>7053000000</v>
      </c>
      <c r="U8" s="99" t="n">
        <v>7162000000</v>
      </c>
      <c r="V8" s="99" t="n">
        <v>7519000000</v>
      </c>
      <c r="W8" s="99" t="n">
        <v>8011000000</v>
      </c>
      <c r="X8" s="99" t="n">
        <v>8103000000</v>
      </c>
    </row>
    <row r="9" customFormat="false" ht="16.5" hidden="false" customHeight="false" outlineLevel="0" collapsed="false">
      <c r="A9" s="29" t="s">
        <v>2080</v>
      </c>
      <c r="B9" s="29" t="s">
        <v>2080</v>
      </c>
      <c r="C9" s="19" t="s">
        <v>1498</v>
      </c>
      <c r="L9" s="99" t="n">
        <v>7354000000</v>
      </c>
      <c r="M9" s="99" t="n">
        <v>3763000000</v>
      </c>
      <c r="N9" s="99" t="n">
        <v>6061000000</v>
      </c>
      <c r="O9" s="99" t="n">
        <v>11214000000</v>
      </c>
      <c r="P9" s="99" t="n">
        <v>9895000000</v>
      </c>
      <c r="Q9" s="99" t="n">
        <v>9153000000</v>
      </c>
      <c r="R9" s="99" t="n">
        <v>8857000000</v>
      </c>
      <c r="S9" s="99" t="n">
        <v>5628000000</v>
      </c>
      <c r="T9" s="99" t="n">
        <v>4775000000</v>
      </c>
      <c r="U9" s="99" t="n">
        <v>4966000000</v>
      </c>
      <c r="V9" s="99" t="n">
        <v>5410000000</v>
      </c>
      <c r="W9" s="99" t="n">
        <v>5858000000</v>
      </c>
      <c r="X9" s="99" t="n">
        <v>5883000000</v>
      </c>
      <c r="Z9" s="184"/>
    </row>
    <row r="10" customFormat="false" ht="16.5" hidden="false" customHeight="false" outlineLevel="0" collapsed="false">
      <c r="A10" s="29" t="s">
        <v>2081</v>
      </c>
      <c r="B10" s="29" t="s">
        <v>2082</v>
      </c>
      <c r="C10" s="19" t="s">
        <v>1498</v>
      </c>
      <c r="L10" s="99" t="n">
        <v>1321000000</v>
      </c>
      <c r="M10" s="99" t="n">
        <v>1448000000</v>
      </c>
      <c r="N10" s="99" t="n">
        <v>1784000000</v>
      </c>
      <c r="O10" s="99" t="n">
        <v>1721000000</v>
      </c>
      <c r="P10" s="99" t="n">
        <v>2325000000</v>
      </c>
      <c r="Q10" s="99" t="n">
        <v>2280000000</v>
      </c>
      <c r="R10" s="99" t="n">
        <v>2049000000</v>
      </c>
      <c r="S10" s="99" t="n">
        <v>2340000000</v>
      </c>
      <c r="T10" s="99" t="n">
        <v>2278000000</v>
      </c>
      <c r="U10" s="99" t="n">
        <v>2196000000</v>
      </c>
      <c r="V10" s="99" t="n">
        <v>2109000000</v>
      </c>
      <c r="W10" s="99" t="n">
        <v>2153000000</v>
      </c>
      <c r="X10" s="99" t="n">
        <v>2220000000</v>
      </c>
    </row>
    <row r="11" customFormat="false" ht="16.5" hidden="false" customHeight="false" outlineLevel="0" collapsed="false">
      <c r="A11" s="30" t="s">
        <v>1712</v>
      </c>
      <c r="B11" s="30" t="s">
        <v>1712</v>
      </c>
      <c r="C11" s="49" t="s">
        <v>40</v>
      </c>
      <c r="L11" s="99" t="n">
        <v>12494000000</v>
      </c>
      <c r="M11" s="99" t="n">
        <v>12373000000</v>
      </c>
      <c r="N11" s="99" t="n">
        <v>13994000000</v>
      </c>
      <c r="O11" s="99" t="n">
        <v>16489000000</v>
      </c>
      <c r="P11" s="99" t="n">
        <v>19783000000</v>
      </c>
      <c r="Q11" s="99" t="n">
        <v>22630000000</v>
      </c>
      <c r="R11" s="99" t="n">
        <v>23944000000</v>
      </c>
      <c r="S11" s="99" t="n">
        <v>26310000000</v>
      </c>
      <c r="T11" s="99" t="n">
        <v>25837000000</v>
      </c>
      <c r="U11" s="99" t="n">
        <v>26271000000</v>
      </c>
      <c r="V11" s="99" t="n">
        <v>27126000000</v>
      </c>
      <c r="W11" s="99" t="n">
        <v>28104000000</v>
      </c>
      <c r="X11" s="99" t="n">
        <v>29036000000</v>
      </c>
    </row>
    <row r="12" customFormat="false" ht="16.5" hidden="false" customHeight="false" outlineLevel="0" collapsed="false">
      <c r="A12" s="29" t="s">
        <v>342</v>
      </c>
      <c r="B12" s="29" t="s">
        <v>342</v>
      </c>
      <c r="C12" s="19" t="s">
        <v>1715</v>
      </c>
      <c r="L12" s="99" t="n">
        <v>6919000000</v>
      </c>
      <c r="M12" s="99" t="n">
        <v>7553000000</v>
      </c>
      <c r="N12" s="99" t="n">
        <v>8667000000</v>
      </c>
      <c r="O12" s="99" t="n">
        <v>9765000000</v>
      </c>
      <c r="P12" s="99" t="n">
        <v>12255000000</v>
      </c>
      <c r="Q12" s="99" t="n">
        <v>13668000000</v>
      </c>
      <c r="R12" s="99" t="n">
        <v>14460000000</v>
      </c>
      <c r="S12" s="99" t="n">
        <v>16176000000</v>
      </c>
      <c r="T12" s="99" t="n">
        <v>15693000000</v>
      </c>
      <c r="U12" s="99" t="n">
        <v>15820000000</v>
      </c>
      <c r="V12" s="99" t="n">
        <v>16307000000</v>
      </c>
      <c r="W12" s="99" t="n">
        <v>16890000000</v>
      </c>
      <c r="X12" s="99" t="n">
        <v>17454000000</v>
      </c>
    </row>
    <row r="13" customFormat="false" ht="16.5" hidden="false" customHeight="false" outlineLevel="0" collapsed="false">
      <c r="A13" s="29" t="s">
        <v>2083</v>
      </c>
      <c r="B13" s="29" t="s">
        <v>600</v>
      </c>
      <c r="C13" s="19" t="s">
        <v>1715</v>
      </c>
      <c r="L13" s="99" t="n">
        <v>2097000000</v>
      </c>
      <c r="M13" s="99" t="n">
        <v>2061000000</v>
      </c>
      <c r="N13" s="99" t="n">
        <v>2549000000</v>
      </c>
      <c r="O13" s="99" t="n">
        <v>3971000000</v>
      </c>
      <c r="P13" s="99" t="n">
        <v>4756000000</v>
      </c>
      <c r="Q13" s="99" t="n">
        <v>4547000000</v>
      </c>
      <c r="R13" s="99" t="n">
        <v>4723000000</v>
      </c>
      <c r="S13" s="99" t="n">
        <v>5137000000</v>
      </c>
      <c r="T13" s="99" t="n">
        <v>5329000000</v>
      </c>
      <c r="U13" s="99" t="n">
        <v>5490000000</v>
      </c>
      <c r="V13" s="99" t="n">
        <v>5683000000</v>
      </c>
      <c r="W13" s="99" t="n">
        <v>5890000000</v>
      </c>
      <c r="X13" s="99" t="n">
        <v>6084000000</v>
      </c>
    </row>
    <row r="14" customFormat="false" ht="16.5" hidden="false" customHeight="false" outlineLevel="0" collapsed="false">
      <c r="A14" s="29" t="s">
        <v>49</v>
      </c>
      <c r="B14" s="29" t="s">
        <v>49</v>
      </c>
      <c r="C14" s="19" t="s">
        <v>1715</v>
      </c>
      <c r="L14" s="99" t="n">
        <v>3478000000</v>
      </c>
      <c r="M14" s="99" t="n">
        <v>2759000000</v>
      </c>
      <c r="N14" s="99" t="n">
        <v>2778000000</v>
      </c>
      <c r="O14" s="99" t="n">
        <v>2753000000</v>
      </c>
      <c r="P14" s="99" t="n">
        <v>2772000000</v>
      </c>
      <c r="Q14" s="99" t="n">
        <v>4416000000</v>
      </c>
      <c r="R14" s="99" t="n">
        <v>4761000000</v>
      </c>
      <c r="S14" s="99" t="n">
        <v>4996000000</v>
      </c>
      <c r="T14" s="99" t="n">
        <v>4816000000</v>
      </c>
      <c r="U14" s="99" t="n">
        <v>4961000000</v>
      </c>
      <c r="V14" s="99" t="n">
        <v>5136000000</v>
      </c>
      <c r="W14" s="99" t="n">
        <v>5323000000</v>
      </c>
      <c r="X14" s="99" t="n">
        <v>5498000000</v>
      </c>
    </row>
    <row r="15" customFormat="false" ht="16.5" hidden="false" customHeight="false" outlineLevel="0" collapsed="false">
      <c r="A15" s="30" t="s">
        <v>2084</v>
      </c>
      <c r="B15" s="30" t="s">
        <v>2084</v>
      </c>
      <c r="C15" s="19" t="s">
        <v>40</v>
      </c>
      <c r="L15" s="99" t="n">
        <v>893000000</v>
      </c>
      <c r="M15" s="99" t="n">
        <v>794000000</v>
      </c>
      <c r="N15" s="99" t="n">
        <v>1346000000</v>
      </c>
      <c r="O15" s="99" t="n">
        <v>1766000000</v>
      </c>
      <c r="P15" s="99" t="n">
        <v>2567000000</v>
      </c>
      <c r="Q15" s="99" t="n">
        <v>3196000000</v>
      </c>
      <c r="R15" s="99" t="n">
        <v>4166000000</v>
      </c>
      <c r="S15" s="99" t="n">
        <v>789000000</v>
      </c>
      <c r="T15" s="99" t="n">
        <v>1376000000</v>
      </c>
      <c r="U15" s="99" t="n">
        <v>1572000000</v>
      </c>
      <c r="V15" s="99" t="n">
        <v>1627000000</v>
      </c>
      <c r="W15" s="99" t="n">
        <v>1686000000</v>
      </c>
      <c r="X15" s="99" t="n">
        <v>1742000000</v>
      </c>
    </row>
    <row r="16" customFormat="false" ht="16.5" hidden="false" customHeight="false" outlineLevel="0" collapsed="false">
      <c r="A16" s="316" t="s">
        <v>2085</v>
      </c>
      <c r="B16" s="29" t="s">
        <v>2086</v>
      </c>
      <c r="C16" s="19" t="s">
        <v>2087</v>
      </c>
      <c r="L16" s="99" t="n">
        <v>582000000</v>
      </c>
      <c r="M16" s="99" t="n">
        <v>517000000</v>
      </c>
      <c r="N16" s="99" t="n">
        <v>877000000</v>
      </c>
      <c r="O16" s="99" t="n">
        <v>1151000000</v>
      </c>
      <c r="P16" s="99" t="n">
        <v>1818000000</v>
      </c>
      <c r="Q16" s="99" t="n">
        <v>2593000000</v>
      </c>
      <c r="R16" s="99" t="n">
        <v>3987000000</v>
      </c>
      <c r="S16" s="99" t="n">
        <v>815000000</v>
      </c>
      <c r="T16" s="99" t="n">
        <v>1017000000</v>
      </c>
      <c r="U16" s="99" t="n">
        <v>1572000000</v>
      </c>
      <c r="V16" s="99" t="n">
        <v>1627000000</v>
      </c>
      <c r="W16" s="99" t="n">
        <v>1686000000</v>
      </c>
      <c r="X16" s="99" t="n">
        <v>1742000000</v>
      </c>
    </row>
    <row r="17" customFormat="false" ht="15" hidden="false" customHeight="false" outlineLevel="0" collapsed="false">
      <c r="A17" s="27" t="s">
        <v>49</v>
      </c>
      <c r="B17" s="27" t="s">
        <v>49</v>
      </c>
      <c r="C17" s="19" t="s">
        <v>2087</v>
      </c>
      <c r="L17" s="99" t="n">
        <f aca="false">L15-L16</f>
        <v>311000000</v>
      </c>
      <c r="M17" s="99" t="n">
        <f aca="false">M15-M16</f>
        <v>277000000</v>
      </c>
      <c r="N17" s="99" t="n">
        <f aca="false">N15-N16</f>
        <v>469000000</v>
      </c>
      <c r="O17" s="99" t="n">
        <f aca="false">O15-O16</f>
        <v>615000000</v>
      </c>
      <c r="P17" s="99" t="n">
        <f aca="false">P15-P16</f>
        <v>749000000</v>
      </c>
      <c r="Q17" s="99" t="n">
        <f aca="false">Q15-Q16</f>
        <v>603000000</v>
      </c>
      <c r="R17" s="99" t="n">
        <f aca="false">R15-R16</f>
        <v>179000000</v>
      </c>
      <c r="S17" s="99" t="n">
        <f aca="false">S15-S16</f>
        <v>-26000000</v>
      </c>
      <c r="T17" s="99" t="n">
        <f aca="false">T15-T16</f>
        <v>359000000</v>
      </c>
      <c r="U17" s="99" t="n">
        <f aca="false">U15-U16</f>
        <v>0</v>
      </c>
      <c r="V17" s="99" t="n">
        <f aca="false">V15-V16</f>
        <v>0</v>
      </c>
      <c r="W17" s="99" t="n">
        <f aca="false">W15-W16</f>
        <v>0</v>
      </c>
      <c r="X17" s="99" t="n">
        <f aca="false">X15-X16</f>
        <v>0</v>
      </c>
    </row>
    <row r="18" customFormat="false" ht="15" hidden="false" customHeight="false" outlineLevel="0" collapsed="false">
      <c r="A18" s="19" t="s">
        <v>744</v>
      </c>
      <c r="B18" s="19" t="s">
        <v>744</v>
      </c>
      <c r="C18" s="20" t="s">
        <v>37</v>
      </c>
      <c r="L18" s="99"/>
      <c r="M18" s="99"/>
      <c r="N18" s="99"/>
      <c r="O18" s="99"/>
      <c r="P18" s="99"/>
      <c r="Q18" s="99"/>
      <c r="R18" s="99"/>
      <c r="S18" s="99"/>
      <c r="T18" s="99"/>
      <c r="U18" s="99"/>
      <c r="V18" s="99"/>
      <c r="W18" s="99"/>
      <c r="X18" s="99"/>
    </row>
    <row r="19" s="17" customFormat="true" ht="15" hidden="false" customHeight="false" outlineLevel="0" collapsed="false">
      <c r="A19" s="335" t="s">
        <v>188</v>
      </c>
      <c r="B19" s="51" t="s">
        <v>68</v>
      </c>
      <c r="C19" s="63" t="s">
        <v>34</v>
      </c>
      <c r="L19" s="443" t="n">
        <f aca="false">L21+L34</f>
        <v>21763000000</v>
      </c>
      <c r="M19" s="443" t="n">
        <f aca="false">M21+M34</f>
        <v>20610000000</v>
      </c>
      <c r="N19" s="443" t="n">
        <f aca="false">N21+N34</f>
        <v>24123000000</v>
      </c>
      <c r="O19" s="443" t="n">
        <f aca="false">O21+O34</f>
        <v>31195000000</v>
      </c>
      <c r="P19" s="443" t="n">
        <f aca="false">P21+P34</f>
        <v>35393000000</v>
      </c>
      <c r="Q19" s="443" t="n">
        <f aca="false">Q21+Q34</f>
        <v>41608000000</v>
      </c>
      <c r="R19" s="443" t="n">
        <f aca="false">R21+R34</f>
        <v>44412000000</v>
      </c>
      <c r="S19" s="443" t="n">
        <f aca="false">S21+S34</f>
        <v>40128000000</v>
      </c>
      <c r="T19" s="443" t="n">
        <f aca="false">T21+T34</f>
        <v>37999000000</v>
      </c>
      <c r="U19" s="443" t="n">
        <f aca="false">U21+U34</f>
        <v>37037000000</v>
      </c>
      <c r="V19" s="443" t="n">
        <f aca="false">V21+V34</f>
        <v>37839000000</v>
      </c>
      <c r="W19" s="443" t="n">
        <f aca="false">W21+W34</f>
        <v>38581000000</v>
      </c>
      <c r="X19" s="443" t="n">
        <f aca="false">X21+X34</f>
        <v>39377000000</v>
      </c>
    </row>
    <row r="20" customFormat="false" ht="16.5" hidden="false" customHeight="false" outlineLevel="0" collapsed="false">
      <c r="A20" s="444" t="s">
        <v>453</v>
      </c>
      <c r="B20" s="51" t="s">
        <v>70</v>
      </c>
      <c r="C20" s="49" t="s">
        <v>191</v>
      </c>
      <c r="L20" s="443" t="n">
        <f aca="false">L22+L34</f>
        <v>14762000000</v>
      </c>
      <c r="M20" s="443" t="n">
        <f aca="false">M22+M34</f>
        <v>13930000000</v>
      </c>
      <c r="N20" s="443" t="n">
        <f aca="false">N22+N34</f>
        <v>16905000000</v>
      </c>
      <c r="O20" s="443" t="n">
        <f aca="false">O22+O34</f>
        <v>21970000000</v>
      </c>
      <c r="P20" s="443" t="n">
        <f aca="false">P22+P34</f>
        <v>24431000000</v>
      </c>
      <c r="Q20" s="443" t="n">
        <f aca="false">Q22+Q34</f>
        <v>26977000000</v>
      </c>
      <c r="R20" s="443" t="n">
        <f aca="false">R22+R34</f>
        <v>29046000000</v>
      </c>
      <c r="S20" s="443" t="n">
        <f aca="false">S22+S34</f>
        <v>27803000000</v>
      </c>
      <c r="T20" s="443" t="n">
        <f aca="false">T22+T34</f>
        <v>26218000000</v>
      </c>
      <c r="U20" s="443" t="n">
        <f aca="false">U22+U34</f>
        <v>26660000000</v>
      </c>
      <c r="V20" s="443" t="n">
        <f aca="false">V22+V34</f>
        <v>27741000000</v>
      </c>
      <c r="W20" s="443" t="n">
        <f aca="false">W22+W34</f>
        <v>28220000000</v>
      </c>
      <c r="X20" s="443" t="n">
        <f aca="false">X22+X34</f>
        <v>28890000000</v>
      </c>
    </row>
    <row r="21" customFormat="false" ht="16.5" hidden="false" customHeight="false" outlineLevel="0" collapsed="false">
      <c r="B21" s="232" t="s">
        <v>2088</v>
      </c>
      <c r="L21" s="227" t="n">
        <v>21058000000</v>
      </c>
      <c r="M21" s="227" t="n">
        <v>20261000000</v>
      </c>
      <c r="N21" s="227" t="n">
        <v>23710000000</v>
      </c>
      <c r="O21" s="227" t="n">
        <v>30693000000</v>
      </c>
      <c r="P21" s="227" t="n">
        <v>34741000000</v>
      </c>
      <c r="Q21" s="227" t="n">
        <v>40637000000</v>
      </c>
      <c r="R21" s="227" t="n">
        <v>43388000000</v>
      </c>
      <c r="S21" s="227" t="n">
        <v>38692000000</v>
      </c>
      <c r="T21" s="227" t="n">
        <v>35927000000</v>
      </c>
      <c r="U21" s="227" t="n">
        <v>34572000000</v>
      </c>
      <c r="V21" s="227" t="n">
        <v>35142000000</v>
      </c>
      <c r="W21" s="227" t="n">
        <v>35632000000</v>
      </c>
      <c r="X21" s="227" t="n">
        <v>36219000000</v>
      </c>
    </row>
    <row r="22" customFormat="false" ht="16.5" hidden="false" customHeight="false" outlineLevel="0" collapsed="false">
      <c r="B22" s="30" t="s">
        <v>1508</v>
      </c>
      <c r="C22" s="19"/>
      <c r="L22" s="99" t="n">
        <v>14057000000</v>
      </c>
      <c r="M22" s="99" t="n">
        <v>13581000000</v>
      </c>
      <c r="N22" s="99" t="n">
        <v>16492000000</v>
      </c>
      <c r="O22" s="99" t="n">
        <v>21468000000</v>
      </c>
      <c r="P22" s="99" t="n">
        <v>23779000000</v>
      </c>
      <c r="Q22" s="99" t="n">
        <v>26006000000</v>
      </c>
      <c r="R22" s="99" t="n">
        <v>28022000000</v>
      </c>
      <c r="S22" s="99" t="n">
        <v>26367000000</v>
      </c>
      <c r="T22" s="99" t="n">
        <v>24146000000</v>
      </c>
      <c r="U22" s="99" t="n">
        <v>24195000000</v>
      </c>
      <c r="V22" s="99" t="n">
        <v>25044000000</v>
      </c>
      <c r="W22" s="99" t="n">
        <v>25271000000</v>
      </c>
      <c r="X22" s="99" t="n">
        <v>25732000000</v>
      </c>
    </row>
    <row r="23" customFormat="false" ht="16.5" hidden="false" customHeight="false" outlineLevel="0" collapsed="false">
      <c r="A23" s="29" t="s">
        <v>76</v>
      </c>
      <c r="B23" s="29" t="s">
        <v>76</v>
      </c>
      <c r="C23" s="49" t="s">
        <v>77</v>
      </c>
      <c r="L23" s="99" t="n">
        <v>4869000000</v>
      </c>
      <c r="M23" s="99" t="n">
        <v>5929000000</v>
      </c>
      <c r="N23" s="99" t="n">
        <v>6786000000</v>
      </c>
      <c r="O23" s="99" t="n">
        <v>7265000000</v>
      </c>
      <c r="P23" s="99" t="n">
        <v>8345000000</v>
      </c>
      <c r="Q23" s="99" t="n">
        <v>8896000000</v>
      </c>
      <c r="R23" s="99" t="n">
        <v>9479000000</v>
      </c>
      <c r="S23" s="99" t="n">
        <v>9869000000</v>
      </c>
      <c r="T23" s="99" t="n">
        <v>9571000000</v>
      </c>
      <c r="U23" s="99" t="n">
        <v>9450000000</v>
      </c>
      <c r="V23" s="99" t="n">
        <v>9566000000</v>
      </c>
      <c r="W23" s="99" t="n">
        <v>9719000000</v>
      </c>
      <c r="X23" s="99" t="n">
        <v>9864000000</v>
      </c>
    </row>
    <row r="24" customFormat="false" ht="16.5" hidden="false" customHeight="false" outlineLevel="0" collapsed="false">
      <c r="A24" s="29" t="s">
        <v>80</v>
      </c>
      <c r="B24" s="29" t="s">
        <v>80</v>
      </c>
      <c r="C24" s="49" t="s">
        <v>77</v>
      </c>
      <c r="L24" s="99" t="n">
        <v>2086000000</v>
      </c>
      <c r="M24" s="99" t="n">
        <v>1924000000</v>
      </c>
      <c r="N24" s="99" t="n">
        <v>2090000000</v>
      </c>
      <c r="O24" s="99" t="n">
        <v>2543000000</v>
      </c>
      <c r="P24" s="99" t="n">
        <v>3473000000</v>
      </c>
      <c r="Q24" s="99" t="n">
        <v>4435000000</v>
      </c>
      <c r="R24" s="99" t="n">
        <v>5325000000</v>
      </c>
      <c r="S24" s="99" t="n">
        <v>4710000000</v>
      </c>
      <c r="T24" s="99" t="n">
        <v>4645000000</v>
      </c>
      <c r="U24" s="99" t="n">
        <v>4627000000</v>
      </c>
      <c r="V24" s="99" t="n">
        <v>4746000000</v>
      </c>
      <c r="W24" s="99" t="n">
        <v>4919000000</v>
      </c>
      <c r="X24" s="99" t="n">
        <v>5080000000</v>
      </c>
    </row>
    <row r="25" customFormat="false" ht="16.5" hidden="false" customHeight="false" outlineLevel="0" collapsed="false">
      <c r="A25" s="29" t="s">
        <v>2089</v>
      </c>
      <c r="B25" s="29" t="s">
        <v>2090</v>
      </c>
      <c r="C25" s="49" t="s">
        <v>77</v>
      </c>
      <c r="L25" s="99" t="n">
        <v>1563000000</v>
      </c>
      <c r="M25" s="99" t="n">
        <v>1875000000</v>
      </c>
      <c r="N25" s="99" t="n">
        <v>2245000000</v>
      </c>
      <c r="O25" s="99" t="n">
        <v>3225000000</v>
      </c>
      <c r="P25" s="99" t="n">
        <v>3338000000</v>
      </c>
      <c r="Q25" s="99" t="n">
        <v>3410000000</v>
      </c>
      <c r="R25" s="99" t="n">
        <v>3640000000</v>
      </c>
      <c r="S25" s="99" t="n">
        <v>4003000000</v>
      </c>
      <c r="T25" s="99" t="n">
        <v>4181000000</v>
      </c>
      <c r="U25" s="99" t="n">
        <v>4329000000</v>
      </c>
      <c r="V25" s="99" t="n">
        <v>4471000000</v>
      </c>
      <c r="W25" s="99" t="n">
        <v>4610000000</v>
      </c>
      <c r="X25" s="99" t="n">
        <v>4748000000</v>
      </c>
    </row>
    <row r="26" customFormat="false" ht="16.5" hidden="false" customHeight="false" outlineLevel="0" collapsed="false">
      <c r="A26" s="29" t="s">
        <v>49</v>
      </c>
      <c r="B26" s="29" t="s">
        <v>49</v>
      </c>
      <c r="C26" s="49" t="s">
        <v>77</v>
      </c>
      <c r="L26" s="99" t="n">
        <v>5538000000</v>
      </c>
      <c r="M26" s="99" t="n">
        <v>3853000000</v>
      </c>
      <c r="N26" s="99" t="n">
        <v>5371000000</v>
      </c>
      <c r="O26" s="99" t="n">
        <v>8436000000</v>
      </c>
      <c r="P26" s="99" t="n">
        <v>8623000000</v>
      </c>
      <c r="Q26" s="99" t="n">
        <v>9265000000</v>
      </c>
      <c r="R26" s="99" t="n">
        <v>9578000000</v>
      </c>
      <c r="S26" s="99" t="n">
        <v>7784000000</v>
      </c>
      <c r="T26" s="99" t="n">
        <v>5749000000</v>
      </c>
      <c r="U26" s="99" t="n">
        <v>5789000000</v>
      </c>
      <c r="V26" s="99" t="n">
        <v>6261000000</v>
      </c>
      <c r="W26" s="99" t="n">
        <v>6023000000</v>
      </c>
      <c r="X26" s="99" t="n">
        <v>6039000000</v>
      </c>
    </row>
    <row r="27" customFormat="false" ht="16.5" hidden="false" customHeight="false" outlineLevel="0" collapsed="false">
      <c r="A27" s="105" t="s">
        <v>2091</v>
      </c>
      <c r="B27" s="105" t="s">
        <v>2091</v>
      </c>
      <c r="C27" s="19" t="s">
        <v>944</v>
      </c>
      <c r="L27" s="99" t="n">
        <v>3042000000</v>
      </c>
      <c r="M27" s="99" t="n">
        <v>1966000000</v>
      </c>
      <c r="N27" s="99" t="n">
        <v>3466000000</v>
      </c>
      <c r="O27" s="99" t="n">
        <v>4850000000</v>
      </c>
      <c r="P27" s="99" t="n">
        <v>5363000000</v>
      </c>
      <c r="Q27" s="99" t="n">
        <v>5735000000</v>
      </c>
      <c r="R27" s="99" t="n">
        <v>6363000000</v>
      </c>
      <c r="S27" s="99" t="n">
        <v>4798000000</v>
      </c>
      <c r="T27" s="99" t="n">
        <v>3141000000</v>
      </c>
      <c r="U27" s="99" t="n">
        <v>3180000000</v>
      </c>
      <c r="V27" s="99" t="n">
        <v>3777000000</v>
      </c>
      <c r="W27" s="99" t="n">
        <v>3568000000</v>
      </c>
      <c r="X27" s="99" t="n">
        <v>3613000000</v>
      </c>
    </row>
    <row r="28" customFormat="false" ht="16.5" hidden="false" customHeight="false" outlineLevel="0" collapsed="false">
      <c r="A28" s="105" t="s">
        <v>2092</v>
      </c>
      <c r="B28" s="105" t="s">
        <v>2093</v>
      </c>
      <c r="C28" s="19" t="s">
        <v>944</v>
      </c>
      <c r="L28" s="99"/>
      <c r="M28" s="99"/>
      <c r="N28" s="99"/>
      <c r="O28" s="99" t="n">
        <v>1765000000</v>
      </c>
      <c r="P28" s="99" t="n">
        <v>1788000000</v>
      </c>
      <c r="Q28" s="99" t="n">
        <v>1674000000</v>
      </c>
      <c r="R28" s="99" t="n">
        <v>1683000000</v>
      </c>
      <c r="S28" s="99" t="n">
        <v>1526000000</v>
      </c>
      <c r="T28" s="99" t="n">
        <v>1227000000</v>
      </c>
      <c r="U28" s="99" t="n">
        <v>1200000000</v>
      </c>
      <c r="V28" s="99" t="n">
        <v>1150000000</v>
      </c>
      <c r="W28" s="99" t="n">
        <v>1100000000</v>
      </c>
      <c r="X28" s="99" t="n">
        <v>1050000000</v>
      </c>
    </row>
    <row r="29" customFormat="false" ht="16.5" hidden="false" customHeight="false" outlineLevel="0" collapsed="false">
      <c r="A29" s="105" t="s">
        <v>49</v>
      </c>
      <c r="B29" s="105" t="s">
        <v>49</v>
      </c>
      <c r="C29" s="19" t="s">
        <v>944</v>
      </c>
      <c r="L29" s="99" t="n">
        <f aca="false">L26-L27-L28</f>
        <v>2496000000</v>
      </c>
      <c r="M29" s="99" t="n">
        <f aca="false">M26-M27-M28</f>
        <v>1887000000</v>
      </c>
      <c r="N29" s="99" t="n">
        <f aca="false">N26-N27-N28</f>
        <v>1905000000</v>
      </c>
      <c r="O29" s="99" t="n">
        <f aca="false">O26-O27-O28</f>
        <v>1821000000</v>
      </c>
      <c r="P29" s="99" t="n">
        <f aca="false">P26-P27-P28</f>
        <v>1472000000</v>
      </c>
      <c r="Q29" s="99" t="n">
        <f aca="false">Q26-Q27-Q28</f>
        <v>1856000000</v>
      </c>
      <c r="R29" s="99" t="n">
        <f aca="false">R26-R27-R28</f>
        <v>1532000000</v>
      </c>
      <c r="S29" s="99" t="n">
        <f aca="false">S26-S27-S28</f>
        <v>1460000000</v>
      </c>
      <c r="T29" s="99" t="n">
        <f aca="false">T26-T27-T28</f>
        <v>1381000000</v>
      </c>
      <c r="U29" s="99" t="n">
        <f aca="false">U26-U27-U28</f>
        <v>1409000000</v>
      </c>
      <c r="V29" s="99" t="n">
        <f aca="false">V26-V27-V28</f>
        <v>1334000000</v>
      </c>
      <c r="W29" s="99" t="n">
        <f aca="false">W26-W27-W28</f>
        <v>1355000000</v>
      </c>
      <c r="X29" s="99" t="n">
        <f aca="false">X26-X27-X28</f>
        <v>1376000000</v>
      </c>
    </row>
    <row r="30" customFormat="false" ht="16.5" hidden="false" customHeight="false" outlineLevel="0" collapsed="false">
      <c r="B30" s="30" t="s">
        <v>1785</v>
      </c>
      <c r="L30" s="99" t="n">
        <v>7001000000</v>
      </c>
      <c r="M30" s="99" t="n">
        <v>6680000000</v>
      </c>
      <c r="N30" s="99" t="n">
        <v>7218000000</v>
      </c>
      <c r="O30" s="99" t="n">
        <v>9224000000</v>
      </c>
      <c r="P30" s="99" t="n">
        <v>10963000000</v>
      </c>
      <c r="Q30" s="99" t="n">
        <v>14631000000</v>
      </c>
      <c r="R30" s="99" t="n">
        <v>15366000000</v>
      </c>
      <c r="S30" s="99" t="n">
        <v>12326000000</v>
      </c>
      <c r="T30" s="99" t="n">
        <v>11780000000</v>
      </c>
      <c r="U30" s="99" t="n">
        <v>10377000000</v>
      </c>
      <c r="V30" s="99" t="n">
        <v>10098000000</v>
      </c>
      <c r="W30" s="99" t="n">
        <v>10361000000</v>
      </c>
      <c r="X30" s="99" t="n">
        <v>10487000000</v>
      </c>
    </row>
    <row r="31" customFormat="false" ht="16.5" hidden="false" customHeight="false" outlineLevel="0" collapsed="false">
      <c r="A31" s="30" t="s">
        <v>227</v>
      </c>
      <c r="B31" s="29" t="s">
        <v>2094</v>
      </c>
      <c r="C31" s="49" t="s">
        <v>191</v>
      </c>
      <c r="L31" s="99" t="n">
        <v>6930000000</v>
      </c>
      <c r="M31" s="99" t="n">
        <v>6310000000</v>
      </c>
      <c r="N31" s="99" t="n">
        <v>6571000000</v>
      </c>
      <c r="O31" s="99" t="n">
        <v>8891000000</v>
      </c>
      <c r="P31" s="99" t="n">
        <v>10312000000</v>
      </c>
      <c r="Q31" s="99" t="n">
        <v>14039000000</v>
      </c>
      <c r="R31" s="99" t="n">
        <v>13991000000</v>
      </c>
      <c r="S31" s="99" t="n">
        <v>11113000000</v>
      </c>
      <c r="T31" s="99" t="n">
        <v>10508000000</v>
      </c>
      <c r="U31" s="99" t="n">
        <v>9066000000</v>
      </c>
      <c r="V31" s="99" t="n">
        <v>8741000000</v>
      </c>
      <c r="W31" s="99" t="n">
        <v>8955000000</v>
      </c>
      <c r="X31" s="99" t="n">
        <v>9035000000</v>
      </c>
    </row>
    <row r="32" customFormat="false" ht="16.5" hidden="false" customHeight="false" outlineLevel="0" collapsed="false">
      <c r="A32" s="29" t="s">
        <v>2095</v>
      </c>
      <c r="B32" s="29" t="s">
        <v>2095</v>
      </c>
      <c r="C32" s="49" t="s">
        <v>191</v>
      </c>
      <c r="L32" s="99" t="n">
        <v>71000000</v>
      </c>
      <c r="M32" s="99" t="n">
        <v>370000000</v>
      </c>
      <c r="N32" s="99" t="n">
        <v>647000000</v>
      </c>
      <c r="O32" s="99" t="n">
        <v>334000000</v>
      </c>
      <c r="P32" s="99" t="n">
        <v>650000000</v>
      </c>
      <c r="Q32" s="99" t="n">
        <v>592000000</v>
      </c>
      <c r="R32" s="99" t="n">
        <v>1375000000</v>
      </c>
      <c r="S32" s="99" t="n">
        <v>1213000000</v>
      </c>
      <c r="T32" s="99" t="n">
        <v>1272000000</v>
      </c>
      <c r="U32" s="99" t="n">
        <v>1311000000</v>
      </c>
      <c r="V32" s="99" t="n">
        <v>1357000000</v>
      </c>
      <c r="W32" s="99" t="n">
        <v>1406000000</v>
      </c>
      <c r="X32" s="99" t="n">
        <v>1453000000</v>
      </c>
    </row>
    <row r="33" customFormat="false" ht="16.5" hidden="false" customHeight="false" outlineLevel="0" collapsed="false">
      <c r="B33" s="232" t="s">
        <v>802</v>
      </c>
      <c r="C33" s="19"/>
      <c r="L33" s="227" t="n">
        <v>1004000000</v>
      </c>
      <c r="M33" s="227" t="n">
        <v>-1883000000</v>
      </c>
      <c r="N33" s="227" t="n">
        <v>-524000000</v>
      </c>
      <c r="O33" s="227" t="n">
        <v>497000000</v>
      </c>
      <c r="P33" s="227" t="n">
        <v>-172000000</v>
      </c>
      <c r="Q33" s="227" t="n">
        <v>-3377000000</v>
      </c>
      <c r="R33" s="227" t="n">
        <v>-4372000000</v>
      </c>
      <c r="S33" s="227" t="n">
        <v>-3626000000</v>
      </c>
      <c r="T33" s="227" t="n">
        <v>-1660000000</v>
      </c>
      <c r="U33" s="227" t="n">
        <v>433000000</v>
      </c>
      <c r="V33" s="227" t="n">
        <v>1131000000</v>
      </c>
      <c r="W33" s="227" t="n">
        <v>2169000000</v>
      </c>
      <c r="X33" s="227" t="n">
        <v>2661000000</v>
      </c>
    </row>
    <row r="34" customFormat="false" ht="16.5" hidden="false" customHeight="false" outlineLevel="0" collapsed="false">
      <c r="A34" s="232" t="s">
        <v>87</v>
      </c>
      <c r="B34" s="232" t="s">
        <v>87</v>
      </c>
      <c r="C34" s="49" t="s">
        <v>77</v>
      </c>
      <c r="L34" s="227" t="n">
        <v>705000000</v>
      </c>
      <c r="M34" s="227" t="n">
        <v>349000000</v>
      </c>
      <c r="N34" s="227" t="n">
        <v>413000000</v>
      </c>
      <c r="O34" s="227" t="n">
        <v>502000000</v>
      </c>
      <c r="P34" s="227" t="n">
        <v>652000000</v>
      </c>
      <c r="Q34" s="227" t="n">
        <v>971000000</v>
      </c>
      <c r="R34" s="227" t="n">
        <v>1024000000</v>
      </c>
      <c r="S34" s="227" t="n">
        <v>1436000000</v>
      </c>
      <c r="T34" s="227" t="n">
        <v>2072000000</v>
      </c>
      <c r="U34" s="227" t="n">
        <v>2465000000</v>
      </c>
      <c r="V34" s="227" t="n">
        <v>2697000000</v>
      </c>
      <c r="W34" s="227" t="n">
        <v>2949000000</v>
      </c>
      <c r="X34" s="227" t="n">
        <v>3158000000</v>
      </c>
    </row>
    <row r="35" customFormat="false" ht="16.5" hidden="false" customHeight="false" outlineLevel="0" collapsed="false">
      <c r="A35" s="29" t="s">
        <v>2096</v>
      </c>
      <c r="B35" s="29" t="s">
        <v>2097</v>
      </c>
      <c r="C35" s="19" t="s">
        <v>1406</v>
      </c>
      <c r="L35" s="99" t="n">
        <v>660000000</v>
      </c>
      <c r="M35" s="99" t="n">
        <v>323000000</v>
      </c>
      <c r="N35" s="99" t="n">
        <v>377000000</v>
      </c>
      <c r="O35" s="99" t="n">
        <v>452000000</v>
      </c>
      <c r="P35" s="99" t="n">
        <v>533000000</v>
      </c>
      <c r="Q35" s="99" t="n">
        <v>714000000</v>
      </c>
      <c r="R35" s="99" t="n">
        <v>829000000</v>
      </c>
      <c r="S35" s="99" t="n">
        <v>1188000000</v>
      </c>
      <c r="T35" s="99" t="n">
        <v>1630000000</v>
      </c>
      <c r="U35" s="99" t="n">
        <v>2032000000</v>
      </c>
      <c r="V35" s="99" t="n">
        <v>2253000000</v>
      </c>
      <c r="W35" s="99" t="n">
        <v>2507000000</v>
      </c>
      <c r="X35" s="99" t="n">
        <v>2719000000</v>
      </c>
    </row>
    <row r="36" customFormat="false" ht="15" hidden="false" customHeight="false" outlineLevel="0" collapsed="false">
      <c r="A36" s="27" t="s">
        <v>494</v>
      </c>
      <c r="B36" s="27" t="s">
        <v>494</v>
      </c>
      <c r="C36" s="19" t="s">
        <v>1406</v>
      </c>
      <c r="L36" s="99" t="n">
        <f aca="false">L34-L35</f>
        <v>45000000</v>
      </c>
      <c r="M36" s="99" t="n">
        <f aca="false">M34-M35</f>
        <v>26000000</v>
      </c>
      <c r="N36" s="99" t="n">
        <f aca="false">N34-N35</f>
        <v>36000000</v>
      </c>
      <c r="O36" s="99" t="n">
        <f aca="false">O34-O35</f>
        <v>50000000</v>
      </c>
      <c r="P36" s="99" t="n">
        <f aca="false">P34-P35</f>
        <v>119000000</v>
      </c>
      <c r="Q36" s="99" t="n">
        <f aca="false">Q34-Q35</f>
        <v>257000000</v>
      </c>
      <c r="R36" s="99" t="n">
        <f aca="false">R34-R35</f>
        <v>195000000</v>
      </c>
      <c r="S36" s="99" t="n">
        <f aca="false">S34-S35</f>
        <v>248000000</v>
      </c>
      <c r="T36" s="99" t="n">
        <f aca="false">T34-T35</f>
        <v>442000000</v>
      </c>
      <c r="U36" s="99" t="n">
        <f aca="false">U34-U35</f>
        <v>433000000</v>
      </c>
      <c r="V36" s="99" t="n">
        <f aca="false">V34-V35</f>
        <v>444000000</v>
      </c>
      <c r="W36" s="99" t="n">
        <f aca="false">W34-W35</f>
        <v>442000000</v>
      </c>
      <c r="X36" s="99" t="n">
        <f aca="false">X34-X35</f>
        <v>439000000</v>
      </c>
    </row>
    <row r="37" customFormat="false" ht="16.5" hidden="false" customHeight="false" outlineLevel="0" collapsed="false">
      <c r="B37" s="232" t="s">
        <v>2098</v>
      </c>
      <c r="C37" s="19"/>
      <c r="L37" s="227" t="n">
        <v>7300000000</v>
      </c>
      <c r="M37" s="227" t="n">
        <v>4448000000</v>
      </c>
      <c r="N37" s="227" t="n">
        <v>6281000000</v>
      </c>
      <c r="O37" s="227" t="n">
        <v>9219000000</v>
      </c>
      <c r="P37" s="227" t="n">
        <v>10139000000</v>
      </c>
      <c r="Q37" s="227" t="n">
        <v>10283000000</v>
      </c>
      <c r="R37" s="227" t="n">
        <v>9970000000</v>
      </c>
      <c r="S37" s="227" t="n">
        <v>7263000000</v>
      </c>
      <c r="T37" s="227" t="n">
        <v>8048000000</v>
      </c>
      <c r="U37" s="227" t="n">
        <v>8345000000</v>
      </c>
      <c r="V37" s="227" t="n">
        <v>8532000000</v>
      </c>
      <c r="W37" s="227" t="n">
        <v>9582000000</v>
      </c>
      <c r="X37" s="227" t="n">
        <v>9990000000</v>
      </c>
    </row>
    <row r="38" customFormat="false" ht="16.5" hidden="false" customHeight="false" outlineLevel="0" collapsed="false">
      <c r="B38" s="232" t="s">
        <v>804</v>
      </c>
      <c r="C38" s="19"/>
      <c r="L38" s="227" t="n">
        <v>300000000</v>
      </c>
      <c r="M38" s="227" t="n">
        <v>-2232000000</v>
      </c>
      <c r="N38" s="227" t="n">
        <v>-937000000</v>
      </c>
      <c r="O38" s="227" t="n">
        <v>-5000000</v>
      </c>
      <c r="P38" s="227" t="n">
        <v>-824000000</v>
      </c>
      <c r="Q38" s="227" t="n">
        <v>-4348000000</v>
      </c>
      <c r="R38" s="227" t="n">
        <v>-5395000000</v>
      </c>
      <c r="S38" s="227" t="n">
        <v>-5062000000</v>
      </c>
      <c r="T38" s="227" t="n">
        <v>-3732000000</v>
      </c>
      <c r="U38" s="227" t="n">
        <v>-2032000000</v>
      </c>
      <c r="V38" s="227" t="n">
        <v>-1567000000</v>
      </c>
      <c r="W38" s="227" t="n">
        <v>-780000000</v>
      </c>
      <c r="X38" s="227" t="n">
        <v>-497000000</v>
      </c>
    </row>
    <row r="39" customFormat="false" ht="15" hidden="false" customHeight="false" outlineLevel="0" collapsed="false">
      <c r="B39" s="373" t="s">
        <v>2099</v>
      </c>
      <c r="L39" s="227" t="n">
        <v>1048000000</v>
      </c>
      <c r="M39" s="227" t="n">
        <v>3654000000</v>
      </c>
      <c r="N39" s="227" t="n">
        <v>2077000000</v>
      </c>
      <c r="O39" s="227" t="n">
        <v>1653000000</v>
      </c>
      <c r="P39" s="227" t="n">
        <v>2742000000</v>
      </c>
      <c r="Q39" s="227" t="n">
        <v>6454000000</v>
      </c>
      <c r="R39" s="227" t="n">
        <v>10371000000</v>
      </c>
      <c r="S39" s="227" t="n">
        <v>10167000000</v>
      </c>
      <c r="T39" s="227" t="n">
        <v>8669000000</v>
      </c>
      <c r="U39" s="227" t="n">
        <v>6758000000</v>
      </c>
      <c r="V39" s="227" t="n">
        <v>6650000000</v>
      </c>
      <c r="W39" s="227" t="n">
        <v>6145000000</v>
      </c>
      <c r="X39" s="227" t="n">
        <v>8239000000</v>
      </c>
    </row>
    <row r="40" customFormat="false" ht="15" hidden="false" customHeight="false" outlineLevel="0" collapsed="false">
      <c r="B40" s="49" t="s">
        <v>2100</v>
      </c>
      <c r="L40" s="99" t="n">
        <v>-300000000</v>
      </c>
      <c r="M40" s="99" t="n">
        <v>2232000000</v>
      </c>
      <c r="N40" s="99" t="n">
        <v>937000000</v>
      </c>
      <c r="O40" s="99" t="n">
        <v>5000000</v>
      </c>
      <c r="P40" s="99" t="n">
        <v>824000000</v>
      </c>
      <c r="Q40" s="99" t="n">
        <v>4348000000</v>
      </c>
      <c r="R40" s="99" t="n">
        <v>5395000000</v>
      </c>
      <c r="S40" s="99" t="n">
        <v>5062000000</v>
      </c>
      <c r="T40" s="99" t="n">
        <v>3732000000</v>
      </c>
      <c r="U40" s="99" t="n">
        <v>2032000000</v>
      </c>
      <c r="V40" s="99" t="n">
        <v>1567000000</v>
      </c>
      <c r="W40" s="99" t="n">
        <v>780000000</v>
      </c>
      <c r="X40" s="99" t="n">
        <v>497000000</v>
      </c>
    </row>
    <row r="41" customFormat="false" ht="15" hidden="false" customHeight="false" outlineLevel="0" collapsed="false">
      <c r="B41" s="49" t="s">
        <v>393</v>
      </c>
      <c r="L41" s="99" t="n">
        <v>1347000000</v>
      </c>
      <c r="M41" s="99" t="n">
        <v>1422000000</v>
      </c>
      <c r="N41" s="99" t="n">
        <v>1140000000</v>
      </c>
      <c r="O41" s="99" t="n">
        <v>1648000000</v>
      </c>
      <c r="P41" s="99" t="n">
        <v>1918000000</v>
      </c>
      <c r="Q41" s="99" t="n">
        <v>2107000000</v>
      </c>
      <c r="R41" s="99" t="n">
        <v>4976000000</v>
      </c>
      <c r="S41" s="99" t="n">
        <v>5105000000</v>
      </c>
      <c r="T41" s="99" t="n">
        <v>4937000000</v>
      </c>
      <c r="U41" s="99" t="n">
        <v>4726000000</v>
      </c>
      <c r="V41" s="99" t="n">
        <v>5083000000</v>
      </c>
      <c r="W41" s="99" t="n">
        <v>5366000000</v>
      </c>
      <c r="X41" s="99" t="n">
        <v>7742000000</v>
      </c>
    </row>
    <row r="42" customFormat="false" ht="15" hidden="false" customHeight="false" outlineLevel="0" collapsed="false">
      <c r="B42" s="49" t="s">
        <v>361</v>
      </c>
      <c r="L42" s="99" t="n">
        <v>1338000000</v>
      </c>
      <c r="M42" s="99" t="n">
        <v>1422000000</v>
      </c>
      <c r="N42" s="99" t="n">
        <v>1104000000</v>
      </c>
      <c r="O42" s="99" t="n">
        <v>1549000000</v>
      </c>
      <c r="P42" s="99" t="n">
        <v>1611000000</v>
      </c>
      <c r="Q42" s="99" t="n">
        <v>1706000000</v>
      </c>
      <c r="R42" s="99" t="n">
        <v>3556000000</v>
      </c>
      <c r="S42" s="99" t="n">
        <v>3762000000</v>
      </c>
      <c r="T42" s="99" t="n">
        <v>3308000000</v>
      </c>
      <c r="U42" s="99" t="n">
        <v>3486000000</v>
      </c>
      <c r="V42" s="99" t="n">
        <v>3328000000</v>
      </c>
      <c r="W42" s="99" t="n">
        <v>3455000000</v>
      </c>
      <c r="X42" s="99" t="n">
        <v>5665000000</v>
      </c>
    </row>
    <row r="43" customFormat="false" ht="15" hidden="false" customHeight="false" outlineLevel="0" collapsed="false">
      <c r="B43" s="49" t="s">
        <v>199</v>
      </c>
      <c r="L43" s="99" t="n">
        <v>10000000</v>
      </c>
      <c r="M43" s="99" t="n">
        <v>0</v>
      </c>
      <c r="N43" s="99" t="n">
        <v>36000000</v>
      </c>
      <c r="O43" s="99" t="n">
        <v>99000000</v>
      </c>
      <c r="P43" s="99" t="n">
        <v>307000000</v>
      </c>
      <c r="Q43" s="99" t="n">
        <v>401000000</v>
      </c>
      <c r="R43" s="99" t="n">
        <v>1420000000</v>
      </c>
      <c r="S43" s="99" t="n">
        <v>1343000000</v>
      </c>
      <c r="T43" s="99" t="n">
        <v>1629000000</v>
      </c>
      <c r="U43" s="99" t="n">
        <v>1240000000</v>
      </c>
      <c r="V43" s="99" t="n">
        <v>1756000000</v>
      </c>
      <c r="W43" s="99" t="n">
        <v>1911000000</v>
      </c>
      <c r="X43" s="99" t="n">
        <v>2076000000</v>
      </c>
    </row>
    <row r="44" s="17" customFormat="true" ht="16.5" hidden="false" customHeight="false" outlineLevel="0" collapsed="false">
      <c r="A44" s="235" t="s">
        <v>110</v>
      </c>
      <c r="B44" s="445" t="s">
        <v>2101</v>
      </c>
      <c r="C44" s="63" t="s">
        <v>34</v>
      </c>
      <c r="L44" s="446" t="n">
        <v>1048000000</v>
      </c>
      <c r="M44" s="446" t="n">
        <v>3693000000</v>
      </c>
      <c r="N44" s="446" t="n">
        <v>2080000000</v>
      </c>
      <c r="O44" s="446" t="n">
        <v>1653000000</v>
      </c>
      <c r="P44" s="446" t="n">
        <v>2742000000</v>
      </c>
      <c r="Q44" s="446" t="n">
        <v>6454000000</v>
      </c>
      <c r="R44" s="446" t="n">
        <v>10371000000</v>
      </c>
      <c r="S44" s="446" t="n">
        <v>10167000000</v>
      </c>
      <c r="T44" s="446" t="n">
        <v>8669000000</v>
      </c>
      <c r="U44" s="446" t="n">
        <v>6758000000</v>
      </c>
      <c r="V44" s="446" t="n">
        <v>6650000000</v>
      </c>
      <c r="W44" s="446" t="n">
        <v>6145000000</v>
      </c>
      <c r="X44" s="446" t="n">
        <v>8239000000</v>
      </c>
    </row>
    <row r="45" customFormat="false" ht="15" hidden="false" customHeight="false" outlineLevel="0" collapsed="false">
      <c r="A45" s="19" t="s">
        <v>112</v>
      </c>
      <c r="B45" s="49" t="s">
        <v>361</v>
      </c>
      <c r="C45" s="49" t="s">
        <v>242</v>
      </c>
      <c r="L45" s="99" t="n">
        <v>1462000000</v>
      </c>
      <c r="M45" s="99" t="n">
        <v>2390000000</v>
      </c>
      <c r="N45" s="99" t="n">
        <v>1531000000</v>
      </c>
      <c r="O45" s="99" t="n">
        <v>3222000000</v>
      </c>
      <c r="P45" s="99" t="n">
        <v>1919000000</v>
      </c>
      <c r="Q45" s="99" t="n">
        <v>5172000000</v>
      </c>
      <c r="R45" s="99" t="n">
        <v>8013000000</v>
      </c>
      <c r="S45" s="99" t="n">
        <v>9114000000</v>
      </c>
      <c r="T45" s="99" t="n">
        <v>7811000000</v>
      </c>
      <c r="U45" s="99" t="n">
        <v>5407000000</v>
      </c>
      <c r="V45" s="99" t="n">
        <v>5357000000</v>
      </c>
      <c r="W45" s="99" t="n">
        <v>4852000000</v>
      </c>
      <c r="X45" s="99" t="n">
        <v>6946000000</v>
      </c>
    </row>
    <row r="46" customFormat="false" ht="15" hidden="false" customHeight="false" outlineLevel="0" collapsed="false">
      <c r="A46" s="19" t="s">
        <v>2070</v>
      </c>
      <c r="B46" s="49" t="s">
        <v>199</v>
      </c>
      <c r="C46" s="49" t="s">
        <v>242</v>
      </c>
      <c r="L46" s="99" t="n">
        <v>-789000000</v>
      </c>
      <c r="M46" s="99" t="n">
        <v>1338000000</v>
      </c>
      <c r="N46" s="99" t="n">
        <v>1320000000</v>
      </c>
      <c r="O46" s="99" t="n">
        <v>-26000000</v>
      </c>
      <c r="P46" s="99" t="n">
        <v>762000000</v>
      </c>
      <c r="Q46" s="99" t="n">
        <v>1672000000</v>
      </c>
      <c r="R46" s="99" t="n">
        <v>1367000000</v>
      </c>
      <c r="S46" s="99" t="n">
        <v>1506000000</v>
      </c>
      <c r="T46" s="99" t="n">
        <v>1274000000</v>
      </c>
      <c r="U46" s="99" t="n">
        <v>1351000000</v>
      </c>
      <c r="V46" s="99" t="n">
        <v>1293000000</v>
      </c>
      <c r="W46" s="99" t="n">
        <v>1293000000</v>
      </c>
      <c r="X46" s="99" t="n">
        <v>1293000000</v>
      </c>
    </row>
    <row r="47" customFormat="false" ht="15" hidden="false" customHeight="false" outlineLevel="0" collapsed="false">
      <c r="B47" s="47" t="s">
        <v>2102</v>
      </c>
      <c r="L47" s="99" t="n">
        <v>-794000000</v>
      </c>
      <c r="M47" s="99" t="n">
        <v>962000000</v>
      </c>
      <c r="N47" s="99" t="n">
        <v>1000000000</v>
      </c>
      <c r="O47" s="99" t="n">
        <v>-623000000</v>
      </c>
      <c r="P47" s="99" t="n">
        <v>-293000000</v>
      </c>
      <c r="Q47" s="99" t="n">
        <v>240000000</v>
      </c>
      <c r="R47" s="99" t="n">
        <v>-120000000</v>
      </c>
      <c r="S47" s="99" t="n">
        <v>0</v>
      </c>
      <c r="T47" s="99" t="n">
        <v>0</v>
      </c>
      <c r="U47" s="99" t="n">
        <v>0</v>
      </c>
      <c r="V47" s="99" t="n">
        <v>0</v>
      </c>
      <c r="W47" s="99" t="n">
        <v>0</v>
      </c>
      <c r="X47" s="99" t="n">
        <v>0</v>
      </c>
    </row>
    <row r="48" customFormat="false" ht="15" hidden="false" customHeight="false" outlineLevel="0" collapsed="false">
      <c r="A48" s="49" t="s">
        <v>2103</v>
      </c>
      <c r="B48" s="49" t="s">
        <v>2103</v>
      </c>
      <c r="C48" s="49" t="s">
        <v>242</v>
      </c>
      <c r="L48" s="99" t="n">
        <v>374000000</v>
      </c>
      <c r="M48" s="99" t="n">
        <v>-35000000</v>
      </c>
      <c r="N48" s="99" t="n">
        <v>-771000000</v>
      </c>
      <c r="O48" s="99" t="n">
        <v>-1542000000</v>
      </c>
      <c r="P48" s="99" t="n">
        <v>60000000</v>
      </c>
      <c r="Q48" s="99" t="n">
        <v>-389000000</v>
      </c>
      <c r="R48" s="99" t="n">
        <v>992000000</v>
      </c>
      <c r="S48" s="99" t="n">
        <v>-453000000</v>
      </c>
      <c r="T48" s="99" t="n">
        <v>-416000000</v>
      </c>
      <c r="U48" s="99" t="n">
        <v>0</v>
      </c>
      <c r="V48" s="99" t="n">
        <v>0</v>
      </c>
      <c r="W48" s="99" t="n">
        <v>0</v>
      </c>
      <c r="X48" s="99" t="n">
        <v>0</v>
      </c>
    </row>
    <row r="49" customFormat="false" ht="15" hidden="false" customHeight="false" outlineLevel="0" collapsed="false">
      <c r="A49" s="47" t="s">
        <v>2104</v>
      </c>
      <c r="B49" s="47" t="s">
        <v>2104</v>
      </c>
      <c r="C49" s="49" t="s">
        <v>2105</v>
      </c>
      <c r="L49" s="99" t="n">
        <v>61000000</v>
      </c>
      <c r="M49" s="99" t="n">
        <v>24000000</v>
      </c>
      <c r="N49" s="99" t="n">
        <v>23000000</v>
      </c>
      <c r="O49" s="99" t="n">
        <v>32000000</v>
      </c>
      <c r="P49" s="99" t="n">
        <v>31000000</v>
      </c>
      <c r="Q49" s="99" t="n">
        <v>21000000</v>
      </c>
      <c r="R49" s="99" t="n">
        <v>7000000</v>
      </c>
      <c r="S49" s="99" t="n">
        <v>0</v>
      </c>
      <c r="T49" s="99" t="n">
        <v>0</v>
      </c>
      <c r="U49" s="99" t="n">
        <v>0</v>
      </c>
      <c r="V49" s="99" t="n">
        <v>0</v>
      </c>
      <c r="W49" s="99" t="n">
        <v>0</v>
      </c>
      <c r="X49" s="99" t="n">
        <v>0</v>
      </c>
    </row>
    <row r="50" customFormat="false" ht="15" hidden="false" customHeight="false" outlineLevel="0" collapsed="false">
      <c r="A50" s="47" t="s">
        <v>2106</v>
      </c>
      <c r="B50" s="47" t="s">
        <v>2107</v>
      </c>
      <c r="C50" s="49" t="s">
        <v>2105</v>
      </c>
      <c r="L50" s="99" t="n">
        <v>313000000</v>
      </c>
      <c r="M50" s="99" t="n">
        <v>-59000000</v>
      </c>
      <c r="N50" s="99" t="n">
        <v>-794000000</v>
      </c>
      <c r="O50" s="99" t="n">
        <v>-1574000000</v>
      </c>
      <c r="P50" s="99" t="n">
        <v>29000000</v>
      </c>
      <c r="Q50" s="99" t="n">
        <v>-410000000</v>
      </c>
      <c r="R50" s="99" t="n">
        <v>984000000</v>
      </c>
      <c r="S50" s="99" t="n">
        <v>-453000000</v>
      </c>
      <c r="T50" s="99" t="n">
        <v>-416000000</v>
      </c>
      <c r="U50" s="99" t="n">
        <v>0</v>
      </c>
      <c r="V50" s="99" t="n">
        <v>0</v>
      </c>
      <c r="W50" s="99" t="n">
        <v>0</v>
      </c>
      <c r="X50" s="99" t="n">
        <v>0</v>
      </c>
    </row>
    <row r="52" customFormat="false" ht="15" hidden="false" customHeight="false" outlineLevel="0" collapsed="false">
      <c r="L52" s="0" t="s">
        <v>128</v>
      </c>
      <c r="M52" s="0" t="s">
        <v>128</v>
      </c>
      <c r="N52" s="0" t="s">
        <v>128</v>
      </c>
      <c r="O52" s="0" t="s">
        <v>128</v>
      </c>
      <c r="P52" s="0" t="s">
        <v>128</v>
      </c>
      <c r="Q52" s="0" t="s">
        <v>128</v>
      </c>
      <c r="R52" s="0" t="s">
        <v>128</v>
      </c>
      <c r="S52" s="0" t="s">
        <v>128</v>
      </c>
      <c r="T52" s="0" t="s">
        <v>128</v>
      </c>
      <c r="U52" s="0" t="s">
        <v>128</v>
      </c>
      <c r="V52" s="0" t="s">
        <v>128</v>
      </c>
      <c r="W52" s="0" t="s">
        <v>128</v>
      </c>
      <c r="X52" s="0" t="s">
        <v>128</v>
      </c>
    </row>
    <row r="54" customFormat="false" ht="15" hidden="false" customHeight="false" outlineLevel="0" collapsed="false">
      <c r="B54" s="0" t="s">
        <v>2077</v>
      </c>
      <c r="L54" s="55" t="n">
        <f aca="false">L6-L7-L18</f>
        <v>0</v>
      </c>
      <c r="M54" s="55" t="n">
        <f aca="false">M6-M7-M18</f>
        <v>0</v>
      </c>
      <c r="N54" s="55" t="n">
        <f aca="false">N6-N7-N18</f>
        <v>0</v>
      </c>
      <c r="O54" s="55" t="n">
        <f aca="false">O6-O7-O18</f>
        <v>0</v>
      </c>
      <c r="P54" s="55" t="n">
        <f aca="false">P6-P7-P18</f>
        <v>0</v>
      </c>
      <c r="Q54" s="55" t="n">
        <f aca="false">Q6-Q7-Q18</f>
        <v>0</v>
      </c>
      <c r="R54" s="55" t="n">
        <f aca="false">R6-R7-R18</f>
        <v>0</v>
      </c>
      <c r="S54" s="55" t="n">
        <f aca="false">S6-S7-S18</f>
        <v>0</v>
      </c>
      <c r="T54" s="55" t="n">
        <f aca="false">T6-T7-T18</f>
        <v>0</v>
      </c>
      <c r="U54" s="55" t="n">
        <f aca="false">U6-U7-U18</f>
        <v>0</v>
      </c>
      <c r="V54" s="55" t="n">
        <f aca="false">V6-V7-V18</f>
        <v>0</v>
      </c>
      <c r="W54" s="55" t="n">
        <f aca="false">W6-W7-W18</f>
        <v>0</v>
      </c>
      <c r="X54" s="55" t="n">
        <f aca="false">X6-X7-X18</f>
        <v>0</v>
      </c>
    </row>
    <row r="55" customFormat="false" ht="15" hidden="false" customHeight="false" outlineLevel="0" collapsed="false">
      <c r="B55" s="0" t="s">
        <v>2108</v>
      </c>
      <c r="L55" s="55" t="n">
        <f aca="false">L7-L8-L11-L15</f>
        <v>0</v>
      </c>
      <c r="M55" s="55" t="n">
        <f aca="false">M7-M8-M11-M15</f>
        <v>-1000000</v>
      </c>
      <c r="N55" s="55" t="n">
        <f aca="false">N7-N8-N11-N15</f>
        <v>1000000</v>
      </c>
      <c r="O55" s="55" t="n">
        <f aca="false">O7-O8-O11-O15</f>
        <v>0</v>
      </c>
      <c r="P55" s="55" t="n">
        <f aca="false">P7-P8-P11-P15</f>
        <v>0</v>
      </c>
      <c r="Q55" s="55" t="n">
        <f aca="false">Q7-Q8-Q11-Q15</f>
        <v>1000000</v>
      </c>
      <c r="R55" s="55" t="n">
        <f aca="false">R7-R8-R11-R15</f>
        <v>0</v>
      </c>
      <c r="S55" s="55" t="n">
        <f aca="false">S7-S8-S11-S15</f>
        <v>-1000000</v>
      </c>
      <c r="T55" s="55" t="n">
        <f aca="false">T7-T8-T11-T15</f>
        <v>1000000</v>
      </c>
      <c r="U55" s="55" t="n">
        <f aca="false">U7-U8-U11-U15</f>
        <v>0</v>
      </c>
      <c r="V55" s="55" t="n">
        <f aca="false">V7-V8-V11-V15</f>
        <v>1000000</v>
      </c>
      <c r="W55" s="55" t="n">
        <f aca="false">W7-W8-W11-W15</f>
        <v>0</v>
      </c>
      <c r="X55" s="55" t="n">
        <f aca="false">X7-X8-X11-X15</f>
        <v>-1000000</v>
      </c>
    </row>
    <row r="56" customFormat="false" ht="15" hidden="false" customHeight="false" outlineLevel="0" collapsed="false">
      <c r="B56" s="0" t="s">
        <v>2109</v>
      </c>
      <c r="L56" s="55" t="n">
        <f aca="false">L8-L9-L10</f>
        <v>0</v>
      </c>
      <c r="M56" s="55" t="n">
        <f aca="false">M8-M9-M10</f>
        <v>1000000</v>
      </c>
      <c r="N56" s="55" t="n">
        <f aca="false">N8-N9-N10</f>
        <v>0</v>
      </c>
      <c r="O56" s="55" t="n">
        <f aca="false">O8-O9-O10</f>
        <v>0</v>
      </c>
      <c r="P56" s="55" t="n">
        <f aca="false">P8-P9-P10</f>
        <v>0</v>
      </c>
      <c r="Q56" s="55" t="n">
        <f aca="false">Q8-Q9-Q10</f>
        <v>0</v>
      </c>
      <c r="R56" s="55" t="n">
        <f aca="false">R8-R9-R10</f>
        <v>0</v>
      </c>
      <c r="S56" s="55" t="n">
        <f aca="false">S8-S9-S10</f>
        <v>0</v>
      </c>
      <c r="T56" s="55" t="n">
        <f aca="false">T8-T9-T10</f>
        <v>0</v>
      </c>
      <c r="U56" s="55" t="n">
        <f aca="false">U8-U9-U10</f>
        <v>0</v>
      </c>
      <c r="V56" s="55" t="n">
        <f aca="false">V8-V9-V10</f>
        <v>0</v>
      </c>
      <c r="W56" s="55" t="n">
        <f aca="false">W8-W9-W10</f>
        <v>0</v>
      </c>
      <c r="X56" s="55" t="n">
        <f aca="false">X8-X9-X10</f>
        <v>0</v>
      </c>
    </row>
    <row r="57" customFormat="false" ht="15" hidden="false" customHeight="false" outlineLevel="0" collapsed="false">
      <c r="B57" s="0" t="s">
        <v>2110</v>
      </c>
      <c r="L57" s="55" t="n">
        <f aca="false">L11-L12-L13-L14</f>
        <v>0</v>
      </c>
      <c r="M57" s="55" t="n">
        <f aca="false">M11-M12-M13-M14</f>
        <v>0</v>
      </c>
      <c r="N57" s="55" t="n">
        <f aca="false">N11-N12-N13-N14</f>
        <v>0</v>
      </c>
      <c r="O57" s="55" t="n">
        <f aca="false">O11-O12-O13-O14</f>
        <v>0</v>
      </c>
      <c r="P57" s="55" t="n">
        <f aca="false">P11-P12-P13-P14</f>
        <v>0</v>
      </c>
      <c r="Q57" s="55" t="n">
        <f aca="false">Q11-Q12-Q13-Q14</f>
        <v>-1000000</v>
      </c>
      <c r="R57" s="55" t="n">
        <f aca="false">R11-R12-R13-R14</f>
        <v>0</v>
      </c>
      <c r="S57" s="55" t="n">
        <f aca="false">S11-S12-S13-S14</f>
        <v>1000000</v>
      </c>
      <c r="T57" s="55" t="n">
        <f aca="false">T11-T12-T13-T14</f>
        <v>-1000000</v>
      </c>
      <c r="U57" s="55" t="n">
        <f aca="false">U11-U12-U13-U14</f>
        <v>0</v>
      </c>
      <c r="V57" s="55" t="n">
        <f aca="false">V11-V12-V13-V14</f>
        <v>0</v>
      </c>
      <c r="W57" s="55" t="n">
        <f aca="false">W11-W12-W13-W14</f>
        <v>1000000</v>
      </c>
      <c r="X57" s="55" t="n">
        <f aca="false">X11-X12-X13-X14</f>
        <v>0</v>
      </c>
    </row>
    <row r="58" customFormat="false" ht="15" hidden="false" customHeight="false" outlineLevel="0" collapsed="false">
      <c r="B58" s="0" t="s">
        <v>2111</v>
      </c>
      <c r="L58" s="55" t="n">
        <f aca="false">L15-L16-L17</f>
        <v>0</v>
      </c>
      <c r="M58" s="55" t="n">
        <f aca="false">M15-M16-M17</f>
        <v>0</v>
      </c>
      <c r="N58" s="55" t="n">
        <f aca="false">N15-N16-N17</f>
        <v>0</v>
      </c>
      <c r="O58" s="55" t="n">
        <f aca="false">O15-O16-O17</f>
        <v>0</v>
      </c>
      <c r="P58" s="55" t="n">
        <f aca="false">P15-P16-P17</f>
        <v>0</v>
      </c>
      <c r="Q58" s="55" t="n">
        <f aca="false">Q15-Q16-Q17</f>
        <v>0</v>
      </c>
      <c r="R58" s="55" t="n">
        <f aca="false">R15-R16-R17</f>
        <v>0</v>
      </c>
      <c r="S58" s="55" t="n">
        <f aca="false">S15-S16-S17</f>
        <v>0</v>
      </c>
      <c r="T58" s="55" t="n">
        <f aca="false">T15-T16-T17</f>
        <v>0</v>
      </c>
      <c r="U58" s="55" t="n">
        <f aca="false">U15-U16-U17</f>
        <v>0</v>
      </c>
      <c r="V58" s="55" t="n">
        <f aca="false">V15-V16-V17</f>
        <v>0</v>
      </c>
      <c r="W58" s="55" t="n">
        <f aca="false">W15-W16-W17</f>
        <v>0</v>
      </c>
      <c r="X58" s="55" t="n">
        <f aca="false">X15-X16-X17</f>
        <v>0</v>
      </c>
    </row>
    <row r="59" customFormat="false" ht="15" hidden="false" customHeight="false" outlineLevel="0" collapsed="false">
      <c r="B59" s="0" t="s">
        <v>2112</v>
      </c>
      <c r="L59" s="55" t="n">
        <f aca="false">L19-L20-L30</f>
        <v>0</v>
      </c>
      <c r="M59" s="55" t="n">
        <f aca="false">M19-M20-M30</f>
        <v>0</v>
      </c>
      <c r="N59" s="55" t="n">
        <f aca="false">N19-N20-N30</f>
        <v>0</v>
      </c>
      <c r="O59" s="55" t="n">
        <f aca="false">O19-O20-O30</f>
        <v>1000000</v>
      </c>
      <c r="P59" s="55" t="n">
        <f aca="false">P19-P20-P30</f>
        <v>-1000000</v>
      </c>
      <c r="Q59" s="55" t="n">
        <f aca="false">Q19-Q20-Q30</f>
        <v>0</v>
      </c>
      <c r="R59" s="55" t="n">
        <f aca="false">R19-R20-R30</f>
        <v>0</v>
      </c>
      <c r="S59" s="55" t="n">
        <f aca="false">S19-S20-S30</f>
        <v>-1000000</v>
      </c>
      <c r="T59" s="55" t="n">
        <f aca="false">T19-T20-T30</f>
        <v>1000000</v>
      </c>
      <c r="U59" s="55" t="n">
        <f aca="false">U19-U20-U30</f>
        <v>0</v>
      </c>
      <c r="V59" s="55" t="n">
        <f aca="false">V19-V20-V30</f>
        <v>0</v>
      </c>
      <c r="W59" s="55" t="n">
        <f aca="false">W19-W20-W30</f>
        <v>0</v>
      </c>
      <c r="X59" s="55" t="n">
        <f aca="false">X19-X20-X30</f>
        <v>0</v>
      </c>
      <c r="Y59" s="55"/>
    </row>
    <row r="60" customFormat="false" ht="15" hidden="false" customHeight="false" outlineLevel="0" collapsed="false">
      <c r="B60" s="0" t="s">
        <v>2113</v>
      </c>
      <c r="L60" s="55" t="n">
        <f aca="false">L20-L23-L24-L25-L26-L34</f>
        <v>1000000</v>
      </c>
      <c r="M60" s="55" t="n">
        <f aca="false">M20-M23-M24-M25-M26-M34</f>
        <v>0</v>
      </c>
      <c r="N60" s="55" t="n">
        <f aca="false">N20-N23-N24-N25-N26-N34</f>
        <v>0</v>
      </c>
      <c r="O60" s="55" t="n">
        <f aca="false">O20-O23-O24-O25-O26-O34</f>
        <v>-1000000</v>
      </c>
      <c r="P60" s="55" t="n">
        <f aca="false">P20-P23-P24-P25-P26-P34</f>
        <v>0</v>
      </c>
      <c r="Q60" s="55" t="n">
        <f aca="false">Q20-Q23-Q24-Q25-Q26-Q34</f>
        <v>0</v>
      </c>
      <c r="R60" s="55" t="n">
        <f aca="false">R20-R23-R24-R25-R26-R34</f>
        <v>0</v>
      </c>
      <c r="S60" s="55" t="n">
        <f aca="false">S20-S23-S24-S25-S26-S34</f>
        <v>1000000</v>
      </c>
      <c r="T60" s="55" t="n">
        <f aca="false">T20-T23-T24-T25-T26-T34</f>
        <v>0</v>
      </c>
      <c r="U60" s="55" t="n">
        <f aca="false">U20-U23-U24-U25-U26-U34</f>
        <v>0</v>
      </c>
      <c r="V60" s="55" t="n">
        <f aca="false">V20-V23-V24-V25-V26-V34</f>
        <v>0</v>
      </c>
      <c r="W60" s="55" t="n">
        <f aca="false">W20-W23-W24-W25-W26-W34</f>
        <v>0</v>
      </c>
      <c r="X60" s="55" t="n">
        <f aca="false">X20-X23-X24-X25-X26-X34</f>
        <v>1000000</v>
      </c>
    </row>
    <row r="61" customFormat="false" ht="15" hidden="false" customHeight="false" outlineLevel="0" collapsed="false">
      <c r="B61" s="0" t="s">
        <v>2114</v>
      </c>
      <c r="L61" s="55" t="n">
        <f aca="false">L26-L27-L28-L29</f>
        <v>0</v>
      </c>
      <c r="M61" s="55" t="n">
        <f aca="false">M26-M27-M28-M29</f>
        <v>0</v>
      </c>
      <c r="N61" s="55" t="n">
        <f aca="false">N26-N27-N28-N29</f>
        <v>0</v>
      </c>
      <c r="O61" s="55" t="n">
        <f aca="false">O26-O27-O28-O29</f>
        <v>0</v>
      </c>
      <c r="P61" s="55" t="n">
        <f aca="false">P26-P27-P28-P29</f>
        <v>0</v>
      </c>
      <c r="Q61" s="55" t="n">
        <f aca="false">Q26-Q27-Q28-Q29</f>
        <v>0</v>
      </c>
      <c r="R61" s="55" t="n">
        <f aca="false">R26-R27-R28-R29</f>
        <v>0</v>
      </c>
      <c r="S61" s="55" t="n">
        <f aca="false">S26-S27-S28-S29</f>
        <v>0</v>
      </c>
      <c r="T61" s="55" t="n">
        <f aca="false">T26-T27-T28-T29</f>
        <v>0</v>
      </c>
      <c r="U61" s="55" t="n">
        <f aca="false">U26-U27-U28-U29</f>
        <v>0</v>
      </c>
      <c r="V61" s="55" t="n">
        <f aca="false">V26-V27-V28-V29</f>
        <v>0</v>
      </c>
      <c r="W61" s="55" t="n">
        <f aca="false">W26-W27-W28-W29</f>
        <v>0</v>
      </c>
      <c r="X61" s="55" t="n">
        <f aca="false">X26-X27-X28-X29</f>
        <v>0</v>
      </c>
    </row>
    <row r="62" customFormat="false" ht="15" hidden="false" customHeight="false" outlineLevel="0" collapsed="false">
      <c r="B62" s="0" t="s">
        <v>268</v>
      </c>
      <c r="L62" s="55" t="n">
        <f aca="false">L34-L35-L36</f>
        <v>0</v>
      </c>
      <c r="M62" s="55" t="n">
        <f aca="false">M34-M35-M36</f>
        <v>0</v>
      </c>
      <c r="N62" s="55" t="n">
        <f aca="false">N34-N35-N36</f>
        <v>0</v>
      </c>
      <c r="O62" s="55" t="n">
        <f aca="false">O34-O35-O36</f>
        <v>0</v>
      </c>
      <c r="P62" s="55" t="n">
        <f aca="false">P34-P35-P36</f>
        <v>0</v>
      </c>
      <c r="Q62" s="55" t="n">
        <f aca="false">Q34-Q35-Q36</f>
        <v>0</v>
      </c>
      <c r="R62" s="55" t="n">
        <f aca="false">R34-R35-R36</f>
        <v>0</v>
      </c>
      <c r="S62" s="55" t="n">
        <f aca="false">S34-S35-S36</f>
        <v>0</v>
      </c>
      <c r="T62" s="55" t="n">
        <f aca="false">T34-T35-T36</f>
        <v>0</v>
      </c>
      <c r="U62" s="55" t="n">
        <f aca="false">U34-U35-U36</f>
        <v>0</v>
      </c>
      <c r="V62" s="55" t="n">
        <f aca="false">V34-V35-V36</f>
        <v>0</v>
      </c>
      <c r="W62" s="55" t="n">
        <f aca="false">W34-W35-W36</f>
        <v>0</v>
      </c>
      <c r="X62" s="55" t="n">
        <f aca="false">X34-X35-X36</f>
        <v>0</v>
      </c>
    </row>
    <row r="63" customFormat="false" ht="15" hidden="false" customHeight="false" outlineLevel="0" collapsed="false">
      <c r="B63" s="0" t="s">
        <v>433</v>
      </c>
      <c r="L63" s="55" t="n">
        <f aca="false">L44-L45-L46-L48</f>
        <v>1000000</v>
      </c>
      <c r="M63" s="55" t="n">
        <f aca="false">M44-M45-M46-M48</f>
        <v>0</v>
      </c>
      <c r="N63" s="55" t="n">
        <f aca="false">N44-N45-N46-N48</f>
        <v>0</v>
      </c>
      <c r="O63" s="55" t="n">
        <f aca="false">O44-O45-O46-O48</f>
        <v>-1000000</v>
      </c>
      <c r="P63" s="55" t="n">
        <f aca="false">P44-P45-P46-P48</f>
        <v>1000000</v>
      </c>
      <c r="Q63" s="55" t="n">
        <f aca="false">Q44-Q45-Q46-Q48</f>
        <v>-1000000</v>
      </c>
      <c r="R63" s="55" t="n">
        <f aca="false">R44-R45-R46-R48</f>
        <v>-1000000</v>
      </c>
      <c r="S63" s="55" t="n">
        <f aca="false">S44-S45-S46-S48</f>
        <v>0</v>
      </c>
      <c r="T63" s="55" t="n">
        <f aca="false">T44-T45-T46-T48</f>
        <v>0</v>
      </c>
      <c r="U63" s="55" t="n">
        <f aca="false">U44-U45-U46-U48</f>
        <v>0</v>
      </c>
      <c r="V63" s="55" t="n">
        <f aca="false">V44-V45-V46-V48</f>
        <v>0</v>
      </c>
      <c r="W63" s="55" t="n">
        <f aca="false">W44-W45-W46-W48</f>
        <v>0</v>
      </c>
      <c r="X63" s="55" t="n">
        <f aca="false">X44-X45-X46-X48</f>
        <v>0</v>
      </c>
    </row>
    <row r="64" customFormat="false" ht="15" hidden="false" customHeight="false" outlineLevel="0" collapsed="false">
      <c r="B64" s="0" t="s">
        <v>2115</v>
      </c>
      <c r="L64" s="55" t="n">
        <f aca="false">L48-L49-L50</f>
        <v>0</v>
      </c>
      <c r="M64" s="55" t="n">
        <f aca="false">M48-M49-M50</f>
        <v>0</v>
      </c>
      <c r="N64" s="55" t="n">
        <f aca="false">N48-N49-N50</f>
        <v>0</v>
      </c>
      <c r="O64" s="55" t="n">
        <f aca="false">O48-O49-O50</f>
        <v>0</v>
      </c>
      <c r="P64" s="55" t="n">
        <f aca="false">P48-P49-P50</f>
        <v>0</v>
      </c>
      <c r="Q64" s="55" t="n">
        <f aca="false">Q48-Q49-Q50</f>
        <v>0</v>
      </c>
      <c r="R64" s="55" t="n">
        <f aca="false">R48-R49-R50</f>
        <v>1000000</v>
      </c>
      <c r="S64" s="55" t="n">
        <f aca="false">S48-S49-S50</f>
        <v>0</v>
      </c>
      <c r="T64" s="55" t="n">
        <f aca="false">T48-T49-T50</f>
        <v>0</v>
      </c>
      <c r="U64" s="55" t="n">
        <f aca="false">U48-U49-U50</f>
        <v>0</v>
      </c>
      <c r="V64" s="55" t="n">
        <f aca="false">V48-V49-V50</f>
        <v>0</v>
      </c>
      <c r="W64" s="55" t="n">
        <f aca="false">W48-W49-W50</f>
        <v>0</v>
      </c>
      <c r="X64" s="55" t="n">
        <f aca="false">X48-X49-X50</f>
        <v>0</v>
      </c>
    </row>
    <row r="65" customFormat="false" ht="15.75" hidden="false" customHeight="false" outlineLevel="0" collapsed="false">
      <c r="C65" s="55"/>
    </row>
    <row r="66" customFormat="false" ht="15.75" hidden="false" customHeight="false" outlineLevel="0" collapsed="false">
      <c r="B66" s="0" t="s">
        <v>276</v>
      </c>
      <c r="L66" s="93" t="n">
        <v>61763000000</v>
      </c>
      <c r="M66" s="94" t="n">
        <v>62520000000</v>
      </c>
      <c r="N66" s="94" t="n">
        <v>69555000000</v>
      </c>
      <c r="O66" s="94" t="n">
        <v>79277000000</v>
      </c>
      <c r="P66" s="94" t="n">
        <v>87623000000</v>
      </c>
      <c r="Q66" s="94" t="n">
        <v>94473000000</v>
      </c>
      <c r="R66" s="94" t="n">
        <v>100543000000</v>
      </c>
      <c r="S66" s="159" t="n">
        <v>98925000000</v>
      </c>
      <c r="T66" s="159" t="n">
        <v>101698000000</v>
      </c>
      <c r="U66" s="159" t="n">
        <v>104773000000</v>
      </c>
      <c r="V66" s="159" t="n">
        <v>108468000000</v>
      </c>
      <c r="W66" s="159" t="n">
        <v>112418000000</v>
      </c>
      <c r="X66" s="160" t="n">
        <v>116105000000</v>
      </c>
    </row>
    <row r="67" customFormat="false" ht="15" hidden="false" customHeight="false" outlineLevel="0" collapsed="false">
      <c r="B67" s="0" t="s">
        <v>579</v>
      </c>
      <c r="L67" s="313" t="n">
        <f aca="false">(L6/L66)*100</f>
        <v>35.7204151352752</v>
      </c>
      <c r="M67" s="313" t="n">
        <f aca="false">(M6/M66)*100</f>
        <v>29.3953934740883</v>
      </c>
      <c r="N67" s="313" t="n">
        <f aca="false">(N6/N66)*100</f>
        <v>33.3347710444972</v>
      </c>
      <c r="O67" s="313" t="n">
        <f aca="false">(O6/O66)*100</f>
        <v>39.3430629312411</v>
      </c>
      <c r="P67" s="313" t="n">
        <f aca="false">(P6/P66)*100</f>
        <v>39.453111625943</v>
      </c>
      <c r="Q67" s="313" t="n">
        <f aca="false">(Q6/Q66)*100</f>
        <v>39.4398399542726</v>
      </c>
      <c r="R67" s="313" t="n">
        <f aca="false">(R6/R66)*100</f>
        <v>38.8052872900152</v>
      </c>
      <c r="S67" s="313" t="n">
        <f aca="false">(S6/S66)*100</f>
        <v>35.4470558503917</v>
      </c>
      <c r="T67" s="313" t="n">
        <f aca="false">(T6/T66)*100</f>
        <v>33.6948612558752</v>
      </c>
      <c r="U67" s="313" t="n">
        <f aca="false">(U6/U66)*100</f>
        <v>33.4103251791969</v>
      </c>
      <c r="V67" s="313" t="n">
        <f aca="false">(V6/V66)*100</f>
        <v>33.4411992477044</v>
      </c>
      <c r="W67" s="313" t="n">
        <f aca="false">(W6/W66)*100</f>
        <v>33.6253980679251</v>
      </c>
      <c r="X67" s="313" t="n">
        <f aca="false">(X6/X66)*100</f>
        <v>33.4869299341114</v>
      </c>
    </row>
    <row r="68" customFormat="false" ht="15" hidden="false" customHeight="false" outlineLevel="0" collapsed="false">
      <c r="B68" s="0" t="s">
        <v>134</v>
      </c>
      <c r="L68" s="313" t="n">
        <f aca="false">(L19/L66)*100</f>
        <v>35.2363065265612</v>
      </c>
      <c r="M68" s="313" t="n">
        <f aca="false">(M19/M66)*100</f>
        <v>32.9654510556622</v>
      </c>
      <c r="N68" s="313" t="n">
        <f aca="false">(N19/N66)*100</f>
        <v>34.6819064050032</v>
      </c>
      <c r="O68" s="313" t="n">
        <f aca="false">(O19/O66)*100</f>
        <v>39.3493699307491</v>
      </c>
      <c r="P68" s="313" t="n">
        <f aca="false">(P19/P66)*100</f>
        <v>40.3923627358114</v>
      </c>
      <c r="Q68" s="313" t="n">
        <f aca="false">(Q19/Q66)*100</f>
        <v>44.0422131190922</v>
      </c>
      <c r="R68" s="313" t="n">
        <f aca="false">(R19/R66)*100</f>
        <v>44.1721452512855</v>
      </c>
      <c r="S68" s="313" t="n">
        <f aca="false">(S19/S66)*100</f>
        <v>40.5640636846096</v>
      </c>
      <c r="T68" s="313" t="n">
        <f aca="false">(T19/T66)*100</f>
        <v>37.3645499419851</v>
      </c>
      <c r="U68" s="313" t="n">
        <f aca="false">(U19/U66)*100</f>
        <v>35.3497561394634</v>
      </c>
      <c r="V68" s="313" t="n">
        <f aca="false">(V19/V66)*100</f>
        <v>34.8849430246709</v>
      </c>
      <c r="W68" s="313" t="n">
        <f aca="false">(W19/W66)*100</f>
        <v>34.3192371328435</v>
      </c>
      <c r="X68" s="313" t="n">
        <f aca="false">(X19/X66)*100</f>
        <v>33.9149907411395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6.xml><?xml version="1.0" encoding="utf-8"?>
<worksheet xmlns="http://schemas.openxmlformats.org/spreadsheetml/2006/main" xmlns:r="http://schemas.openxmlformats.org/officeDocument/2006/relationships">
  <sheetPr filterMode="false">
    <pageSetUpPr fitToPage="false"/>
  </sheetPr>
  <dimension ref="A1:AY7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R7" activeCellId="0" sqref="R7"/>
    </sheetView>
  </sheetViews>
  <sheetFormatPr defaultRowHeight="15"/>
  <cols>
    <col collapsed="false" hidden="false" max="1" min="1" style="0" width="35.234693877551"/>
    <col collapsed="false" hidden="false" max="2" min="2" style="0" width="48.3265306122449"/>
    <col collapsed="false" hidden="false" max="3" min="3" style="0" width="22.1377551020408"/>
    <col collapsed="false" hidden="false" max="5" min="4" style="0" width="8.50510204081633"/>
    <col collapsed="false" hidden="false" max="6" min="6" style="0" width="15.6581632653061"/>
    <col collapsed="false" hidden="false" max="7" min="7" style="0" width="15.5255102040816"/>
    <col collapsed="false" hidden="false" max="8" min="8" style="0" width="17.6836734693878"/>
    <col collapsed="false" hidden="false" max="9" min="9" style="0" width="17.5510204081633"/>
    <col collapsed="false" hidden="false" max="10" min="10" style="0" width="21.734693877551"/>
    <col collapsed="false" hidden="false" max="11" min="11" style="0" width="19.7091836734694"/>
    <col collapsed="false" hidden="false" max="12" min="12" style="0" width="20.3826530612245"/>
    <col collapsed="false" hidden="false" max="13" min="13" style="0" width="19.7091836734694"/>
    <col collapsed="false" hidden="false" max="14" min="14" style="0" width="20.3826530612245"/>
    <col collapsed="false" hidden="false" max="15" min="15" style="0" width="19.7091836734694"/>
    <col collapsed="false" hidden="false" max="23" min="16" style="0" width="27.9438775510204"/>
    <col collapsed="false" hidden="false" max="1025" min="24" style="0" width="8.50510204081633"/>
  </cols>
  <sheetData>
    <row r="1" customFormat="false" ht="15" hidden="false" customHeight="false" outlineLevel="0" collapsed="false">
      <c r="A1" s="1" t="s">
        <v>2116</v>
      </c>
      <c r="B1" s="2" t="s">
        <v>2117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customFormat="false" ht="15" hidden="false" customHeight="false" outlineLevel="0" collapsed="false">
      <c r="B2" s="7" t="s">
        <v>2118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13" customFormat="true" ht="16.5" hidden="false" customHeight="false" outlineLevel="0" collapsed="false">
      <c r="A6" s="32" t="s">
        <v>32</v>
      </c>
      <c r="B6" s="98" t="s">
        <v>2119</v>
      </c>
      <c r="C6" s="13" t="s">
        <v>34</v>
      </c>
      <c r="F6" s="311"/>
      <c r="G6" s="311"/>
      <c r="H6" s="100" t="n">
        <v>124200000000</v>
      </c>
      <c r="I6" s="100" t="n">
        <v>133600000000</v>
      </c>
      <c r="J6" s="100" t="n">
        <v>176500000000</v>
      </c>
      <c r="K6" s="154" t="n">
        <f aca="false">K7+K23</f>
        <v>206309600000</v>
      </c>
      <c r="L6" s="154" t="n">
        <f aca="false">L7+L23</f>
        <v>249844500000</v>
      </c>
      <c r="M6" s="110" t="n">
        <v>288730800000</v>
      </c>
      <c r="N6" s="223" t="n">
        <v>289819200000</v>
      </c>
      <c r="O6" s="223" t="n">
        <v>329126900000</v>
      </c>
      <c r="P6" s="16" t="n">
        <v>348900000000</v>
      </c>
      <c r="Q6" s="16" t="n">
        <v>403600000000</v>
      </c>
      <c r="R6" s="16" t="n">
        <v>498900000000</v>
      </c>
      <c r="S6" s="16" t="n">
        <v>522200000000</v>
      </c>
      <c r="T6" s="16" t="n">
        <v>541800000000</v>
      </c>
      <c r="U6" s="16" t="n">
        <v>606600000000</v>
      </c>
      <c r="V6" s="16" t="n">
        <v>679800000000</v>
      </c>
      <c r="W6" s="16" t="n">
        <v>745500000000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customFormat="false" ht="16.5" hidden="false" customHeight="false" outlineLevel="0" collapsed="false">
      <c r="A7" s="19" t="s">
        <v>35</v>
      </c>
      <c r="B7" s="19" t="s">
        <v>684</v>
      </c>
      <c r="C7" s="20" t="s">
        <v>37</v>
      </c>
      <c r="D7" s="4"/>
      <c r="E7" s="4"/>
      <c r="F7" s="311"/>
      <c r="G7" s="311"/>
      <c r="H7" s="77" t="n">
        <f aca="false">H8+H20+H22</f>
        <v>119100000000</v>
      </c>
      <c r="I7" s="77" t="n">
        <f aca="false">I8+I20+I22</f>
        <v>130800000000</v>
      </c>
      <c r="J7" s="77" t="n">
        <f aca="false">J8+J20+J22</f>
        <v>174100000000</v>
      </c>
      <c r="K7" s="77" t="n">
        <f aca="false">K8+K20+K22</f>
        <v>202585600000</v>
      </c>
      <c r="L7" s="77" t="n">
        <f aca="false">L8+L20+L22</f>
        <v>248053500000</v>
      </c>
      <c r="M7" s="77" t="n">
        <f aca="false">M8+M20+M22</f>
        <v>280422000000</v>
      </c>
      <c r="N7" s="77" t="n">
        <f aca="false">N8+N20+N22</f>
        <v>287424000000</v>
      </c>
      <c r="O7" s="77" t="n">
        <f aca="false">O8+O20+O22</f>
        <v>326372700000</v>
      </c>
      <c r="P7" s="16" t="n">
        <f aca="false">(P8+P20)</f>
        <v>338800000000</v>
      </c>
      <c r="Q7" s="16" t="n">
        <f aca="false">(Q8+Q20)</f>
        <v>398400000000</v>
      </c>
      <c r="R7" s="16" t="n">
        <f aca="false">(R8+R20)</f>
        <v>423600000000</v>
      </c>
      <c r="S7" s="16" t="n">
        <f aca="false">(S8+S20)</f>
        <v>498400000000</v>
      </c>
      <c r="T7" s="16" t="n">
        <f aca="false">(T8+T20)</f>
        <v>539700000000</v>
      </c>
      <c r="U7" s="16" t="n">
        <f aca="false">(U8+U20)</f>
        <v>604500000000</v>
      </c>
      <c r="V7" s="16" t="n">
        <f aca="false">(V8+V20)</f>
        <v>677900000000</v>
      </c>
      <c r="W7" s="16" t="n">
        <f aca="false">(W8+W20)</f>
        <v>743600000000</v>
      </c>
      <c r="X7" s="4"/>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6.5" hidden="false" customHeight="false" outlineLevel="0" collapsed="false">
      <c r="A8" s="19" t="s">
        <v>38</v>
      </c>
      <c r="B8" s="30" t="s">
        <v>293</v>
      </c>
      <c r="C8" s="49" t="s">
        <v>40</v>
      </c>
      <c r="D8" s="4"/>
      <c r="E8" s="4"/>
      <c r="F8" s="311"/>
      <c r="G8" s="311"/>
      <c r="H8" s="100" t="n">
        <v>67100000000</v>
      </c>
      <c r="I8" s="100" t="n">
        <v>75800000000</v>
      </c>
      <c r="J8" s="100" t="n">
        <v>97800000000</v>
      </c>
      <c r="K8" s="154" t="n">
        <f aca="false">K9+K15+K18+K19</f>
        <v>114699200000</v>
      </c>
      <c r="L8" s="154" t="n">
        <f aca="false">L9+L15+L18+L19</f>
        <v>137907000000</v>
      </c>
      <c r="M8" s="100" t="n">
        <v>163060200000</v>
      </c>
      <c r="N8" s="447" t="n">
        <v>165268800000</v>
      </c>
      <c r="O8" s="447" t="n">
        <v>205187900000</v>
      </c>
      <c r="P8" s="16" t="n">
        <v>207400000000</v>
      </c>
      <c r="Q8" s="16" t="n">
        <v>251100000000</v>
      </c>
      <c r="R8" s="16" t="n">
        <v>260300000000</v>
      </c>
      <c r="S8" s="16" t="n">
        <v>303400000000</v>
      </c>
      <c r="T8" s="16" t="n">
        <v>329800000000</v>
      </c>
      <c r="U8" s="16" t="n">
        <v>375400000000</v>
      </c>
      <c r="V8" s="16" t="n">
        <v>422500000000</v>
      </c>
      <c r="W8" s="16" t="n">
        <v>469200000000</v>
      </c>
      <c r="X8" s="4"/>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6.5" hidden="false" customHeight="false" outlineLevel="0" collapsed="false">
      <c r="A9" s="27" t="s">
        <v>2120</v>
      </c>
      <c r="B9" s="29" t="s">
        <v>2121</v>
      </c>
      <c r="C9" s="11" t="s">
        <v>43</v>
      </c>
      <c r="D9" s="4"/>
      <c r="E9" s="4"/>
      <c r="F9" s="311"/>
      <c r="G9" s="311"/>
      <c r="H9" s="100" t="n">
        <v>28100000000</v>
      </c>
      <c r="I9" s="100" t="n">
        <v>32600000000</v>
      </c>
      <c r="J9" s="100" t="n">
        <v>49500000000</v>
      </c>
      <c r="K9" s="100" t="n">
        <v>60328800000</v>
      </c>
      <c r="L9" s="100" t="n">
        <v>68953500000</v>
      </c>
      <c r="M9" s="100" t="n">
        <v>83088000000</v>
      </c>
      <c r="N9" s="447" t="n">
        <v>83832000000</v>
      </c>
      <c r="O9" s="447" t="n">
        <v>108790900000</v>
      </c>
      <c r="P9" s="16" t="n">
        <v>104300000000</v>
      </c>
      <c r="Q9" s="16" t="n">
        <v>134200000000</v>
      </c>
      <c r="R9" s="16" t="n">
        <v>139700000000</v>
      </c>
      <c r="S9" s="16" t="n">
        <v>162800000000</v>
      </c>
      <c r="T9" s="16" t="n">
        <v>170800000000</v>
      </c>
      <c r="U9" s="16" t="n">
        <v>191800000000</v>
      </c>
      <c r="V9" s="16" t="n">
        <v>212000000000</v>
      </c>
      <c r="W9" s="16" t="n">
        <v>231800000000</v>
      </c>
      <c r="X9" s="4"/>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6.5" hidden="false" customHeight="false" outlineLevel="0" collapsed="false">
      <c r="A10" s="45" t="s">
        <v>160</v>
      </c>
      <c r="B10" s="105" t="s">
        <v>2122</v>
      </c>
      <c r="C10" s="0" t="s">
        <v>2123</v>
      </c>
      <c r="D10" s="4"/>
      <c r="E10" s="4"/>
      <c r="F10" s="104"/>
      <c r="G10" s="104"/>
      <c r="H10" s="104"/>
      <c r="I10" s="104"/>
      <c r="J10" s="150"/>
      <c r="K10" s="165"/>
      <c r="L10" s="165"/>
      <c r="M10" s="165"/>
      <c r="N10" s="165"/>
      <c r="O10" s="165"/>
      <c r="P10" s="16" t="n">
        <v>21700000000</v>
      </c>
      <c r="Q10" s="16" t="n">
        <v>26200000000</v>
      </c>
      <c r="R10" s="16" t="n">
        <v>31400000000</v>
      </c>
      <c r="S10" s="16" t="n">
        <v>36600000000</v>
      </c>
      <c r="T10" s="16" t="n">
        <v>43000000000</v>
      </c>
      <c r="U10" s="16" t="n">
        <v>50400000000</v>
      </c>
      <c r="V10" s="16" t="n">
        <v>59100000000</v>
      </c>
      <c r="W10" s="16" t="n">
        <v>68100000000</v>
      </c>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6.5" hidden="false" customHeight="false" outlineLevel="0" collapsed="false">
      <c r="A11" s="45" t="s">
        <v>1387</v>
      </c>
      <c r="B11" s="105" t="s">
        <v>2124</v>
      </c>
      <c r="C11" s="0" t="s">
        <v>2123</v>
      </c>
      <c r="D11" s="4"/>
      <c r="E11" s="4"/>
      <c r="F11" s="104"/>
      <c r="G11" s="104"/>
      <c r="H11" s="104"/>
      <c r="I11" s="104"/>
      <c r="J11" s="150"/>
      <c r="K11" s="165"/>
      <c r="L11" s="165"/>
      <c r="M11" s="165"/>
      <c r="N11" s="165"/>
      <c r="O11" s="165"/>
      <c r="P11" s="16" t="n">
        <v>69500000000</v>
      </c>
      <c r="Q11" s="16" t="n">
        <v>91500000000</v>
      </c>
      <c r="R11" s="16" t="n">
        <v>89500000000</v>
      </c>
      <c r="S11" s="16" t="n">
        <v>104700000000</v>
      </c>
      <c r="T11" s="16" t="n">
        <v>105100000000</v>
      </c>
      <c r="U11" s="16" t="n">
        <v>116300000000</v>
      </c>
      <c r="V11" s="16" t="n">
        <v>126000000000</v>
      </c>
      <c r="W11" s="16" t="n">
        <v>135700000000</v>
      </c>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6.5" hidden="false" customHeight="false" outlineLevel="0" collapsed="false">
      <c r="B12" s="105" t="s">
        <v>2125</v>
      </c>
      <c r="D12" s="4"/>
      <c r="E12" s="4"/>
      <c r="F12" s="104"/>
      <c r="G12" s="104"/>
      <c r="H12" s="104"/>
      <c r="I12" s="104"/>
      <c r="J12" s="150"/>
      <c r="K12" s="165"/>
      <c r="L12" s="165"/>
      <c r="M12" s="165"/>
      <c r="N12" s="165"/>
      <c r="O12" s="165"/>
      <c r="P12" s="16" t="n">
        <v>34100000000</v>
      </c>
      <c r="Q12" s="16" t="n">
        <v>45800000000</v>
      </c>
      <c r="R12" s="16" t="n">
        <v>46100000000</v>
      </c>
      <c r="S12" s="16" t="n">
        <v>47000000000</v>
      </c>
      <c r="T12" s="16" t="n">
        <v>39300000000</v>
      </c>
      <c r="U12" s="16" t="n">
        <v>41100000000</v>
      </c>
      <c r="V12" s="16" t="n">
        <v>41700000000</v>
      </c>
      <c r="W12" s="16" t="n">
        <v>42300000000</v>
      </c>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6.5" hidden="false" customHeight="false" outlineLevel="0" collapsed="false">
      <c r="B13" s="105" t="s">
        <v>49</v>
      </c>
      <c r="D13" s="4"/>
      <c r="E13" s="4"/>
      <c r="F13" s="104"/>
      <c r="G13" s="104"/>
      <c r="H13" s="104"/>
      <c r="I13" s="104"/>
      <c r="J13" s="150"/>
      <c r="K13" s="165"/>
      <c r="L13" s="165"/>
      <c r="M13" s="165"/>
      <c r="N13" s="165"/>
      <c r="O13" s="165"/>
      <c r="P13" s="16" t="n">
        <v>35500000000</v>
      </c>
      <c r="Q13" s="16" t="n">
        <v>45700000000</v>
      </c>
      <c r="R13" s="16" t="n">
        <v>43500000000</v>
      </c>
      <c r="S13" s="16" t="n">
        <v>57700000000</v>
      </c>
      <c r="T13" s="16" t="n">
        <v>65800000000</v>
      </c>
      <c r="U13" s="16" t="n">
        <v>75200000000</v>
      </c>
      <c r="V13" s="16" t="n">
        <v>84300000000</v>
      </c>
      <c r="W13" s="16" t="n">
        <v>93400000000</v>
      </c>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6.5" hidden="false" customHeight="false" outlineLevel="0" collapsed="false">
      <c r="A14" s="105" t="s">
        <v>2126</v>
      </c>
      <c r="B14" s="105" t="s">
        <v>2126</v>
      </c>
      <c r="C14" s="0" t="s">
        <v>2123</v>
      </c>
      <c r="D14" s="4"/>
      <c r="E14" s="4"/>
      <c r="F14" s="104"/>
      <c r="G14" s="104"/>
      <c r="H14" s="104"/>
      <c r="I14" s="104"/>
      <c r="J14" s="150"/>
      <c r="K14" s="165"/>
      <c r="L14" s="165"/>
      <c r="M14" s="165"/>
      <c r="N14" s="165"/>
      <c r="O14" s="165"/>
      <c r="P14" s="16" t="n">
        <f aca="false">P9-P10-P11</f>
        <v>13100000000</v>
      </c>
      <c r="Q14" s="16" t="n">
        <f aca="false">Q9-Q10-Q11</f>
        <v>16500000000</v>
      </c>
      <c r="R14" s="16" t="n">
        <f aca="false">R9-R10-R11</f>
        <v>18800000000</v>
      </c>
      <c r="S14" s="16" t="n">
        <f aca="false">S9-S10-S11</f>
        <v>21500000000</v>
      </c>
      <c r="T14" s="16" t="n">
        <f aca="false">T9-T10-T11</f>
        <v>22700000000</v>
      </c>
      <c r="U14" s="16" t="n">
        <f aca="false">U9-U10-U11</f>
        <v>25100000000</v>
      </c>
      <c r="V14" s="16" t="n">
        <f aca="false">V9-V10-V11</f>
        <v>26900000000</v>
      </c>
      <c r="W14" s="16" t="n">
        <f aca="false">W9-W10-W11</f>
        <v>28000000000</v>
      </c>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6.5" hidden="false" customHeight="false" outlineLevel="0" collapsed="false">
      <c r="A15" s="27" t="s">
        <v>79</v>
      </c>
      <c r="B15" s="29" t="s">
        <v>47</v>
      </c>
      <c r="C15" s="11" t="s">
        <v>43</v>
      </c>
      <c r="D15" s="4"/>
      <c r="E15" s="4"/>
      <c r="F15" s="311"/>
      <c r="G15" s="311"/>
      <c r="H15" s="100" t="n">
        <v>26600000000</v>
      </c>
      <c r="I15" s="100" t="n">
        <v>31400000000</v>
      </c>
      <c r="J15" s="100" t="n">
        <v>34700000000</v>
      </c>
      <c r="K15" s="100" t="n">
        <v>39474400000</v>
      </c>
      <c r="L15" s="100" t="n">
        <v>50148000000</v>
      </c>
      <c r="M15" s="100" t="n">
        <v>62316000000</v>
      </c>
      <c r="N15" s="447" t="n">
        <v>63472800000</v>
      </c>
      <c r="O15" s="447" t="n">
        <v>77117600000</v>
      </c>
      <c r="P15" s="16" t="n">
        <v>84600000000</v>
      </c>
      <c r="Q15" s="16" t="n">
        <v>92900000000</v>
      </c>
      <c r="R15" s="16" t="n">
        <v>91900000000</v>
      </c>
      <c r="S15" s="16" t="n">
        <v>109600000000</v>
      </c>
      <c r="T15" s="16" t="n">
        <v>126300000000</v>
      </c>
      <c r="U15" s="16" t="n">
        <v>147700000000</v>
      </c>
      <c r="V15" s="16" t="n">
        <v>171400000000</v>
      </c>
      <c r="W15" s="16" t="n">
        <v>194800000000</v>
      </c>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customFormat="false" ht="16.5" hidden="false" customHeight="false" outlineLevel="0" collapsed="false">
      <c r="A16" s="45" t="s">
        <v>2127</v>
      </c>
      <c r="B16" s="105" t="s">
        <v>2128</v>
      </c>
      <c r="C16" s="0" t="s">
        <v>2129</v>
      </c>
      <c r="D16" s="4"/>
      <c r="E16" s="4"/>
      <c r="F16" s="104"/>
      <c r="G16" s="104"/>
      <c r="H16" s="104"/>
      <c r="I16" s="104"/>
      <c r="J16" s="150"/>
      <c r="K16" s="165"/>
      <c r="L16" s="165"/>
      <c r="M16" s="165"/>
      <c r="N16" s="165"/>
      <c r="O16" s="165"/>
      <c r="P16" s="16" t="n">
        <v>10600000000</v>
      </c>
      <c r="Q16" s="16" t="n">
        <v>13400000000</v>
      </c>
      <c r="R16" s="16" t="n">
        <v>5100000000</v>
      </c>
      <c r="S16" s="16" t="n">
        <v>11600000000</v>
      </c>
      <c r="T16" s="16" t="n">
        <v>12800000000</v>
      </c>
      <c r="U16" s="16" t="n">
        <v>13900000000</v>
      </c>
      <c r="V16" s="16" t="n">
        <v>15000000000</v>
      </c>
      <c r="W16" s="16" t="n">
        <v>15000000000</v>
      </c>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customFormat="false" ht="16.5" hidden="false" customHeight="false" outlineLevel="0" collapsed="false">
      <c r="A17" s="45" t="s">
        <v>2130</v>
      </c>
      <c r="B17" s="105" t="s">
        <v>2131</v>
      </c>
      <c r="C17" s="0" t="s">
        <v>2129</v>
      </c>
      <c r="D17" s="4"/>
      <c r="E17" s="4"/>
      <c r="F17" s="104"/>
      <c r="G17" s="104"/>
      <c r="H17" s="104"/>
      <c r="I17" s="104"/>
      <c r="J17" s="150"/>
      <c r="K17" s="165"/>
      <c r="L17" s="165"/>
      <c r="M17" s="165"/>
      <c r="N17" s="165"/>
      <c r="O17" s="165"/>
      <c r="P17" s="16" t="n">
        <v>74000000000</v>
      </c>
      <c r="Q17" s="16" t="n">
        <v>79600000000</v>
      </c>
      <c r="R17" s="16" t="n">
        <v>86800000000</v>
      </c>
      <c r="S17" s="16" t="n">
        <v>98100000000</v>
      </c>
      <c r="T17" s="16" t="n">
        <v>113400000000</v>
      </c>
      <c r="U17" s="16" t="n">
        <v>133800000000</v>
      </c>
      <c r="V17" s="16" t="n">
        <v>156400000000</v>
      </c>
      <c r="W17" s="16" t="n">
        <v>179800000000</v>
      </c>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6.5" hidden="false" customHeight="false" outlineLevel="0" collapsed="false">
      <c r="A18" s="27" t="s">
        <v>739</v>
      </c>
      <c r="B18" s="29" t="s">
        <v>2132</v>
      </c>
      <c r="C18" s="11" t="s">
        <v>43</v>
      </c>
      <c r="D18" s="4"/>
      <c r="E18" s="4"/>
      <c r="F18" s="311"/>
      <c r="G18" s="311"/>
      <c r="H18" s="100" t="n">
        <v>9200000000</v>
      </c>
      <c r="I18" s="100" t="n">
        <v>7700000000</v>
      </c>
      <c r="J18" s="100" t="n">
        <v>9700000000</v>
      </c>
      <c r="K18" s="100" t="n">
        <v>10427200000</v>
      </c>
      <c r="L18" s="100" t="n">
        <v>14328000000</v>
      </c>
      <c r="M18" s="100" t="n">
        <v>14540400000</v>
      </c>
      <c r="N18" s="447" t="n">
        <v>14371200000</v>
      </c>
      <c r="O18" s="447" t="n">
        <v>16525200000</v>
      </c>
      <c r="P18" s="16" t="n">
        <v>14800000000</v>
      </c>
      <c r="Q18" s="16" t="n">
        <v>16800000000</v>
      </c>
      <c r="R18" s="16" t="n">
        <v>17700000000</v>
      </c>
      <c r="S18" s="16" t="n">
        <v>18200000000</v>
      </c>
      <c r="T18" s="16" t="n">
        <v>19900000000</v>
      </c>
      <c r="U18" s="16" t="n">
        <v>23100000000</v>
      </c>
      <c r="V18" s="16" t="n">
        <v>26300000000</v>
      </c>
      <c r="W18" s="16" t="n">
        <v>29900000000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customFormat="false" ht="16.5" hidden="false" customHeight="false" outlineLevel="0" collapsed="false">
      <c r="A19" s="27" t="s">
        <v>48</v>
      </c>
      <c r="B19" s="29" t="s">
        <v>610</v>
      </c>
      <c r="C19" s="11" t="s">
        <v>43</v>
      </c>
      <c r="D19" s="4"/>
      <c r="E19" s="4"/>
      <c r="F19" s="104"/>
      <c r="G19" s="104"/>
      <c r="H19" s="100" t="n">
        <v>3300000000</v>
      </c>
      <c r="I19" s="100" t="n">
        <v>4000000000</v>
      </c>
      <c r="J19" s="100" t="n">
        <v>3900000000</v>
      </c>
      <c r="K19" s="100" t="n">
        <v>4468800000</v>
      </c>
      <c r="L19" s="100" t="n">
        <v>4477500000</v>
      </c>
      <c r="M19" s="100" t="n">
        <v>3115800000</v>
      </c>
      <c r="N19" s="447" t="n">
        <v>3592800000</v>
      </c>
      <c r="O19" s="447" t="n">
        <v>2754200000</v>
      </c>
      <c r="P19" s="16" t="n">
        <v>3700000000</v>
      </c>
      <c r="Q19" s="16" t="n">
        <v>7200000000</v>
      </c>
      <c r="R19" s="16" t="n">
        <v>11100000000</v>
      </c>
      <c r="S19" s="16" t="n">
        <v>12800000000</v>
      </c>
      <c r="T19" s="16" t="n">
        <v>12800000000</v>
      </c>
      <c r="U19" s="16" t="n">
        <v>12800000000</v>
      </c>
      <c r="V19" s="16" t="n">
        <v>12800000000</v>
      </c>
      <c r="W19" s="16" t="n">
        <v>12800000000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6.5" hidden="false" customHeight="false" outlineLevel="0" collapsed="false">
      <c r="A20" s="19" t="s">
        <v>50</v>
      </c>
      <c r="B20" s="30" t="s">
        <v>1056</v>
      </c>
      <c r="C20" s="49" t="s">
        <v>40</v>
      </c>
      <c r="D20" s="4"/>
      <c r="E20" s="4"/>
      <c r="F20" s="311"/>
      <c r="G20" s="311"/>
      <c r="H20" s="100" t="n">
        <v>52000000000</v>
      </c>
      <c r="I20" s="100" t="n">
        <v>55000000000</v>
      </c>
      <c r="J20" s="100" t="n">
        <v>76300000000</v>
      </c>
      <c r="K20" s="100" t="n">
        <v>87886400000</v>
      </c>
      <c r="L20" s="100" t="n">
        <v>110146500000</v>
      </c>
      <c r="M20" s="100" t="n">
        <v>117361800000</v>
      </c>
      <c r="N20" s="447" t="n">
        <v>122155200000</v>
      </c>
      <c r="O20" s="447" t="n">
        <v>121184800000</v>
      </c>
      <c r="P20" s="16" t="n">
        <v>131400000000</v>
      </c>
      <c r="Q20" s="16" t="n">
        <v>147300000000</v>
      </c>
      <c r="R20" s="16" t="n">
        <v>163300000000</v>
      </c>
      <c r="S20" s="16" t="n">
        <v>195000000000</v>
      </c>
      <c r="T20" s="16" t="n">
        <v>209900000000</v>
      </c>
      <c r="U20" s="16" t="n">
        <v>229100000000</v>
      </c>
      <c r="V20" s="16" t="n">
        <v>255400000000</v>
      </c>
      <c r="W20" s="16" t="n">
        <v>274400000000</v>
      </c>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6.5" hidden="false" customHeight="false" outlineLevel="0" collapsed="false">
      <c r="B21" s="180" t="s">
        <v>2133</v>
      </c>
      <c r="D21" s="4"/>
      <c r="E21" s="4"/>
      <c r="F21" s="104"/>
      <c r="G21" s="104"/>
      <c r="H21" s="104"/>
      <c r="I21" s="104"/>
      <c r="J21" s="104"/>
      <c r="K21" s="46"/>
      <c r="L21" s="46"/>
      <c r="M21" s="46"/>
      <c r="N21" s="46"/>
      <c r="O21" s="46"/>
      <c r="P21" s="16" t="n">
        <v>8600000000</v>
      </c>
      <c r="Q21" s="16" t="n">
        <v>4800000000</v>
      </c>
      <c r="R21" s="16" t="n">
        <v>9300000000</v>
      </c>
      <c r="S21" s="16" t="n">
        <v>10900000000</v>
      </c>
      <c r="T21" s="16" t="n">
        <v>11800000000</v>
      </c>
      <c r="U21" s="16" t="n">
        <v>12600000000</v>
      </c>
      <c r="V21" s="16" t="n">
        <v>13900000000</v>
      </c>
      <c r="W21" s="16" t="n">
        <v>14000000000</v>
      </c>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customFormat="false" ht="15" hidden="false" customHeight="false" outlineLevel="0" collapsed="false">
      <c r="A22" s="19" t="s">
        <v>444</v>
      </c>
      <c r="B22" s="19" t="s">
        <v>526</v>
      </c>
      <c r="C22" s="49" t="s">
        <v>40</v>
      </c>
      <c r="D22" s="4"/>
      <c r="E22" s="4"/>
      <c r="F22" s="311"/>
      <c r="G22" s="311"/>
      <c r="H22" s="104"/>
      <c r="I22" s="104"/>
      <c r="J22" s="104"/>
      <c r="K22" s="46"/>
      <c r="L22" s="46"/>
      <c r="M22" s="46"/>
      <c r="N22" s="46"/>
      <c r="O22" s="46"/>
      <c r="P22" s="46"/>
      <c r="Q22" s="46"/>
      <c r="R22" s="46"/>
      <c r="S22" s="46"/>
      <c r="T22" s="46"/>
      <c r="U22" s="46"/>
      <c r="V22" s="46"/>
      <c r="W22" s="46"/>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s="13" customFormat="true" ht="16.5" hidden="false" customHeight="false" outlineLevel="0" collapsed="false">
      <c r="A23" s="98" t="s">
        <v>52</v>
      </c>
      <c r="B23" s="98" t="s">
        <v>52</v>
      </c>
      <c r="C23" s="20" t="s">
        <v>37</v>
      </c>
      <c r="F23" s="311"/>
      <c r="G23" s="311"/>
      <c r="H23" s="100" t="n">
        <v>5100000000</v>
      </c>
      <c r="I23" s="100" t="n">
        <v>2900000000</v>
      </c>
      <c r="J23" s="100" t="n">
        <v>2400000000</v>
      </c>
      <c r="K23" s="110" t="n">
        <v>3724000000</v>
      </c>
      <c r="L23" s="110" t="n">
        <v>1791000000</v>
      </c>
      <c r="M23" s="110" t="n">
        <v>8308800000</v>
      </c>
      <c r="N23" s="220" t="n">
        <v>2395200000</v>
      </c>
      <c r="O23" s="223" t="n">
        <v>2754200000</v>
      </c>
      <c r="P23" s="16" t="n">
        <v>10100000000</v>
      </c>
      <c r="Q23" s="16" t="n">
        <v>5200000000</v>
      </c>
      <c r="R23" s="16" t="n">
        <v>75400000000</v>
      </c>
      <c r="S23" s="16" t="n">
        <v>23800000000</v>
      </c>
      <c r="T23" s="16" t="n">
        <v>2000000000</v>
      </c>
      <c r="U23" s="16" t="n">
        <v>2200000000</v>
      </c>
      <c r="V23" s="16" t="n">
        <v>1900000000</v>
      </c>
      <c r="W23" s="16" t="n">
        <v>1900000000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6.5" hidden="false" customHeight="false" outlineLevel="0" collapsed="false">
      <c r="A24" s="13"/>
      <c r="B24" s="448" t="s">
        <v>69</v>
      </c>
      <c r="C24" s="20"/>
      <c r="F24" s="311"/>
      <c r="G24" s="311"/>
      <c r="H24" s="311" t="n">
        <f aca="false">H25+H37+H38</f>
        <v>164300000000</v>
      </c>
      <c r="I24" s="311" t="n">
        <f aca="false">I25+I37+I38</f>
        <v>178800000000</v>
      </c>
      <c r="J24" s="311" t="n">
        <f aca="false">J25+J37+J38</f>
        <v>233100000000</v>
      </c>
      <c r="K24" s="311" t="n">
        <f aca="false">K25+K37+K38</f>
        <v>262914400000</v>
      </c>
      <c r="L24" s="311" t="n">
        <f aca="false">L25+L37+L38</f>
        <v>317902500000</v>
      </c>
      <c r="M24" s="311" t="n">
        <f aca="false">M25+M37+M38</f>
        <v>361432800000</v>
      </c>
      <c r="N24" s="311" t="n">
        <f aca="false">N25+N37+N38</f>
        <v>385627200000</v>
      </c>
      <c r="O24" s="311" t="n">
        <f aca="false">O25+O37+O38</f>
        <v>435163600000</v>
      </c>
      <c r="P24" s="311" t="n">
        <f aca="false">P25+P37+P38</f>
        <v>516400000000</v>
      </c>
      <c r="Q24" s="311" t="n">
        <f aca="false">Q25+Q37+Q38</f>
        <v>650500000000</v>
      </c>
      <c r="R24" s="311" t="n">
        <f aca="false">R25+R37+R38</f>
        <v>770500000000</v>
      </c>
      <c r="S24" s="311" t="n">
        <f aca="false">S25+S37+S38</f>
        <v>826800000000</v>
      </c>
      <c r="T24" s="311" t="n">
        <f aca="false">T25+T37+T38</f>
        <v>877500000000</v>
      </c>
      <c r="U24" s="311" t="n">
        <f aca="false">U25+U37+U38</f>
        <v>980300000000</v>
      </c>
      <c r="V24" s="311" t="n">
        <f aca="false">V25+V37+V38</f>
        <v>1130400000000</v>
      </c>
      <c r="W24" s="311" t="n">
        <f aca="false">W25+W37+W38</f>
        <v>1264400000000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s="38" customFormat="true" ht="16.5" hidden="false" customHeight="false" outlineLevel="0" collapsed="false">
      <c r="B25" s="30" t="s">
        <v>2134</v>
      </c>
      <c r="F25" s="449"/>
      <c r="G25" s="449"/>
      <c r="H25" s="100" t="n">
        <v>153600000000</v>
      </c>
      <c r="I25" s="100" t="n">
        <v>171400000000</v>
      </c>
      <c r="J25" s="100" t="n">
        <v>224200000000</v>
      </c>
      <c r="K25" s="100" t="n">
        <v>245039200000</v>
      </c>
      <c r="L25" s="100" t="n">
        <v>305365500000</v>
      </c>
      <c r="M25" s="100" t="n">
        <v>357278400000</v>
      </c>
      <c r="N25" s="447" t="n">
        <v>382034400000</v>
      </c>
      <c r="O25" s="447" t="n">
        <v>435163600000</v>
      </c>
      <c r="P25" s="16" t="n">
        <v>516400000000</v>
      </c>
      <c r="Q25" s="16" t="n">
        <v>644100000000</v>
      </c>
      <c r="R25" s="16" t="n">
        <v>759800000000</v>
      </c>
      <c r="S25" s="16" t="n">
        <v>824500000000</v>
      </c>
      <c r="T25" s="16" t="n">
        <v>874300000000</v>
      </c>
      <c r="U25" s="16" t="n">
        <v>978400000000</v>
      </c>
      <c r="V25" s="16" t="n">
        <v>1127900000000</v>
      </c>
      <c r="W25" s="16" t="n">
        <v>1261800000000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customFormat="false" ht="16.5" hidden="false" customHeight="false" outlineLevel="0" collapsed="false">
      <c r="A26" s="448" t="s">
        <v>68</v>
      </c>
      <c r="B26" s="448" t="s">
        <v>69</v>
      </c>
      <c r="C26" s="38" t="s">
        <v>34</v>
      </c>
      <c r="F26" s="449"/>
      <c r="G26" s="449"/>
      <c r="H26" s="449" t="n">
        <f aca="false">H25-H38+H37</f>
        <v>164300000000</v>
      </c>
      <c r="I26" s="449" t="n">
        <f aca="false">I25-I38+I37</f>
        <v>178800000000</v>
      </c>
      <c r="J26" s="449" t="n">
        <f aca="false">J25-J38+J37</f>
        <v>233100000000</v>
      </c>
      <c r="K26" s="449" t="n">
        <f aca="false">K25-K38+K37</f>
        <v>262914400000</v>
      </c>
      <c r="L26" s="450" t="n">
        <f aca="false">L27+L37</f>
        <v>318798000000</v>
      </c>
      <c r="M26" s="450" t="n">
        <f aca="false">M27+M37</f>
        <v>360394200000</v>
      </c>
      <c r="N26" s="450" t="n">
        <f aca="false">N25-N38+N37</f>
        <v>385627200000</v>
      </c>
      <c r="O26" s="450" t="n">
        <f aca="false">O27+O37</f>
        <v>433786500000</v>
      </c>
      <c r="P26" s="450" t="n">
        <f aca="false">P27+P37</f>
        <v>516600000000</v>
      </c>
      <c r="Q26" s="449" t="n">
        <f aca="false">Q25-Q38+Q37</f>
        <v>650500000000</v>
      </c>
      <c r="R26" s="449" t="n">
        <f aca="false">R25-R38+R37</f>
        <v>770500000000</v>
      </c>
      <c r="S26" s="449" t="n">
        <f aca="false">S25-S38+S37</f>
        <v>826800000000</v>
      </c>
      <c r="T26" s="449" t="n">
        <f aca="false">T25-T38+T37</f>
        <v>877500000000</v>
      </c>
      <c r="U26" s="449" t="n">
        <f aca="false">U25-U38+U37</f>
        <v>980300000000</v>
      </c>
      <c r="V26" s="449" t="n">
        <f aca="false">V25-V38+V37</f>
        <v>1130400000000</v>
      </c>
      <c r="W26" s="449" t="n">
        <f aca="false">W25-W38+W37</f>
        <v>1264400000000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customFormat="false" ht="15" hidden="false" customHeight="false" outlineLevel="0" collapsed="false">
      <c r="A27" s="19" t="s">
        <v>70</v>
      </c>
      <c r="B27" s="19" t="s">
        <v>698</v>
      </c>
      <c r="C27" s="49" t="s">
        <v>191</v>
      </c>
      <c r="D27" s="4"/>
      <c r="E27" s="4"/>
      <c r="F27" s="450"/>
      <c r="G27" s="450"/>
      <c r="H27" s="154" t="n">
        <f aca="false">H28+H29+H30+H31+H34+H35+H36</f>
        <v>153700000000</v>
      </c>
      <c r="I27" s="154" t="n">
        <f aca="false">I28+I29+I30+I31+I34+I35+I36</f>
        <v>171300000000</v>
      </c>
      <c r="J27" s="154" t="n">
        <f aca="false">J28+J29+J30+J31+J34+J35+J36</f>
        <v>224200000000</v>
      </c>
      <c r="K27" s="154" t="n">
        <f aca="false">K28+K29+K30+K31+K34+K35+K36</f>
        <v>245039200000</v>
      </c>
      <c r="L27" s="154" t="n">
        <f aca="false">L28+L29+L30+L31+L34+L35+L36</f>
        <v>306261000000</v>
      </c>
      <c r="M27" s="154" t="n">
        <f aca="false">M28+M29+M30+M31+M34+M35+M36</f>
        <v>356239800000</v>
      </c>
      <c r="N27" s="154" t="n">
        <f aca="false">N28+N29+N30+N31+N34+N35+N36</f>
        <v>382034400000</v>
      </c>
      <c r="O27" s="154" t="n">
        <f aca="false">O28+O29+O30+O31+O34+O35+O36</f>
        <v>433786500000</v>
      </c>
      <c r="P27" s="154" t="n">
        <f aca="false">P28+P29+P30+P31+P34+P35+P36</f>
        <v>516600000000</v>
      </c>
      <c r="Q27" s="154" t="n">
        <f aca="false">Q28+Q29+Q30+Q31+Q34+Q35+Q36</f>
        <v>644100000000</v>
      </c>
      <c r="R27" s="154" t="n">
        <f aca="false">R28+R29+R30+R31+R34+R35+R36</f>
        <v>759800000000</v>
      </c>
      <c r="S27" s="154" t="n">
        <f aca="false">S28+S29+S30+S31+S34+S35+S36</f>
        <v>824400000000</v>
      </c>
      <c r="T27" s="154" t="n">
        <f aca="false">T28+T29+T30+T31+T34+T35+T36</f>
        <v>874300000000</v>
      </c>
      <c r="U27" s="154" t="n">
        <f aca="false">U28+U29+U30+U31+U34+U35+U36</f>
        <v>978400000000</v>
      </c>
      <c r="V27" s="154" t="n">
        <f aca="false">V28+V29+V30+V31+V34+V35+V36</f>
        <v>1127900000000</v>
      </c>
      <c r="W27" s="154" t="n">
        <f aca="false">W28+W29+W30+W31+W34+W35+W36</f>
        <v>1261900000000</v>
      </c>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6.5" hidden="false" customHeight="false" outlineLevel="0" collapsed="false">
      <c r="A28" s="27" t="s">
        <v>2135</v>
      </c>
      <c r="B28" s="29" t="s">
        <v>2136</v>
      </c>
      <c r="C28" s="49" t="s">
        <v>194</v>
      </c>
      <c r="D28" s="4"/>
      <c r="E28" s="4"/>
      <c r="F28" s="311"/>
      <c r="G28" s="311"/>
      <c r="H28" s="100" t="n">
        <v>37600000000</v>
      </c>
      <c r="I28" s="100" t="n">
        <v>42000000000</v>
      </c>
      <c r="J28" s="100" t="n">
        <v>47300000000</v>
      </c>
      <c r="K28" s="100" t="n">
        <v>52880800000</v>
      </c>
      <c r="L28" s="100" t="n">
        <v>63580500000</v>
      </c>
      <c r="M28" s="100" t="n">
        <v>76856400000</v>
      </c>
      <c r="N28" s="447" t="n">
        <v>86227200000</v>
      </c>
      <c r="O28" s="447" t="n">
        <v>99151200000</v>
      </c>
      <c r="P28" s="16" t="n">
        <v>124500000000</v>
      </c>
      <c r="Q28" s="16" t="n">
        <v>145100000000</v>
      </c>
      <c r="R28" s="16" t="n">
        <v>180800000000</v>
      </c>
      <c r="S28" s="16" t="n">
        <v>202100000000</v>
      </c>
      <c r="T28" s="16" t="n">
        <v>221300000000</v>
      </c>
      <c r="U28" s="16" t="n">
        <v>238300000000</v>
      </c>
      <c r="V28" s="16" t="n">
        <v>268400000000</v>
      </c>
      <c r="W28" s="16" t="n">
        <v>293100000000</v>
      </c>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6.5" hidden="false" customHeight="false" outlineLevel="0" collapsed="false">
      <c r="A29" s="27" t="s">
        <v>937</v>
      </c>
      <c r="B29" s="29" t="s">
        <v>80</v>
      </c>
      <c r="C29" s="49" t="s">
        <v>194</v>
      </c>
      <c r="D29" s="4"/>
      <c r="E29" s="4"/>
      <c r="F29" s="311"/>
      <c r="G29" s="311"/>
      <c r="H29" s="100" t="n">
        <v>9400000000</v>
      </c>
      <c r="I29" s="100" t="n">
        <v>12700000000</v>
      </c>
      <c r="J29" s="100" t="n">
        <v>14500000000</v>
      </c>
      <c r="K29" s="100" t="n">
        <v>17130400000</v>
      </c>
      <c r="L29" s="100" t="n">
        <v>18805500000</v>
      </c>
      <c r="M29" s="100" t="n">
        <v>24926400000</v>
      </c>
      <c r="N29" s="447" t="n">
        <v>28742400000</v>
      </c>
      <c r="O29" s="447" t="n">
        <v>33050400000</v>
      </c>
      <c r="P29" s="16" t="n">
        <v>27100000000</v>
      </c>
      <c r="Q29" s="16" t="n">
        <v>27200000000</v>
      </c>
      <c r="R29" s="16" t="n">
        <v>27500000000</v>
      </c>
      <c r="S29" s="16" t="n">
        <v>33400000000</v>
      </c>
      <c r="T29" s="16" t="n">
        <v>38200000000</v>
      </c>
      <c r="U29" s="16" t="n">
        <v>43800000000</v>
      </c>
      <c r="V29" s="16" t="n">
        <v>50000000000</v>
      </c>
      <c r="W29" s="16" t="n">
        <v>56400000000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6.5" hidden="false" customHeight="false" outlineLevel="0" collapsed="false">
      <c r="A30" s="27" t="s">
        <v>2137</v>
      </c>
      <c r="B30" s="27" t="s">
        <v>2137</v>
      </c>
      <c r="C30" s="49" t="s">
        <v>194</v>
      </c>
      <c r="D30" s="4"/>
      <c r="E30" s="4"/>
      <c r="F30" s="311"/>
      <c r="G30" s="311"/>
      <c r="H30" s="100"/>
      <c r="I30" s="100"/>
      <c r="J30" s="100"/>
      <c r="K30" s="100"/>
      <c r="L30" s="100"/>
      <c r="M30" s="100"/>
      <c r="N30" s="447"/>
      <c r="O30" s="447"/>
      <c r="P30" s="16"/>
      <c r="Q30" s="16"/>
      <c r="R30" s="16"/>
      <c r="S30" s="16"/>
      <c r="T30" s="16"/>
      <c r="U30" s="16"/>
      <c r="V30" s="16"/>
      <c r="W30" s="16"/>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6.5" hidden="false" customHeight="false" outlineLevel="0" collapsed="false">
      <c r="A31" s="29" t="s">
        <v>87</v>
      </c>
      <c r="B31" s="29" t="s">
        <v>87</v>
      </c>
      <c r="C31" s="49" t="s">
        <v>194</v>
      </c>
      <c r="D31" s="4"/>
      <c r="E31" s="4"/>
      <c r="F31" s="311"/>
      <c r="G31" s="311"/>
      <c r="H31" s="100" t="n">
        <v>27800000000</v>
      </c>
      <c r="I31" s="100" t="n">
        <v>30400000000</v>
      </c>
      <c r="J31" s="100" t="n">
        <v>35300000000</v>
      </c>
      <c r="K31" s="100" t="n">
        <v>39474400000</v>
      </c>
      <c r="L31" s="100" t="n">
        <v>41193000000</v>
      </c>
      <c r="M31" s="100" t="n">
        <v>43621200000</v>
      </c>
      <c r="N31" s="447" t="n">
        <v>61077600000</v>
      </c>
      <c r="O31" s="447" t="n">
        <v>72986300000</v>
      </c>
      <c r="P31" s="16" t="n">
        <v>93400000000</v>
      </c>
      <c r="Q31" s="16" t="n">
        <v>135300000000</v>
      </c>
      <c r="R31" s="16" t="n">
        <v>159300000000</v>
      </c>
      <c r="S31" s="16" t="n">
        <v>180900000000</v>
      </c>
      <c r="T31" s="16" t="n">
        <v>197900000000</v>
      </c>
      <c r="U31" s="16" t="n">
        <v>225700000000</v>
      </c>
      <c r="V31" s="16" t="n">
        <v>258300000000</v>
      </c>
      <c r="W31" s="16" t="n">
        <v>288600000000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6.5" hidden="false" customHeight="false" outlineLevel="0" collapsed="false">
      <c r="A32" s="105" t="s">
        <v>199</v>
      </c>
      <c r="B32" s="105" t="s">
        <v>199</v>
      </c>
      <c r="C32" s="49" t="s">
        <v>201</v>
      </c>
      <c r="D32" s="4"/>
      <c r="E32" s="4"/>
      <c r="F32" s="104"/>
      <c r="G32" s="104"/>
      <c r="H32" s="104"/>
      <c r="I32" s="104"/>
      <c r="J32" s="150"/>
      <c r="K32" s="165"/>
      <c r="L32" s="165"/>
      <c r="M32" s="165"/>
      <c r="N32" s="165"/>
      <c r="O32" s="165"/>
      <c r="P32" s="16" t="n">
        <v>90000000000</v>
      </c>
      <c r="Q32" s="16" t="n">
        <v>131400000000</v>
      </c>
      <c r="R32" s="16" t="n">
        <v>154300000000</v>
      </c>
      <c r="S32" s="16" t="n">
        <v>174000000000</v>
      </c>
      <c r="T32" s="16" t="n">
        <v>186400000000</v>
      </c>
      <c r="U32" s="16" t="n">
        <v>209000000000</v>
      </c>
      <c r="V32" s="16" t="n">
        <v>235600000000</v>
      </c>
      <c r="W32" s="16" t="n">
        <v>261500000000</v>
      </c>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6.5" hidden="false" customHeight="false" outlineLevel="0" collapsed="false">
      <c r="A33" s="105" t="s">
        <v>361</v>
      </c>
      <c r="B33" s="105" t="s">
        <v>361</v>
      </c>
      <c r="C33" s="49" t="s">
        <v>201</v>
      </c>
      <c r="D33" s="4"/>
      <c r="E33" s="4"/>
      <c r="F33" s="104"/>
      <c r="G33" s="104"/>
      <c r="H33" s="104"/>
      <c r="I33" s="104"/>
      <c r="J33" s="150"/>
      <c r="K33" s="165"/>
      <c r="L33" s="165"/>
      <c r="M33" s="165"/>
      <c r="N33" s="165"/>
      <c r="O33" s="165"/>
      <c r="P33" s="16" t="n">
        <v>3400000000</v>
      </c>
      <c r="Q33" s="16" t="n">
        <v>3900000000</v>
      </c>
      <c r="R33" s="16" t="n">
        <v>5000000000</v>
      </c>
      <c r="S33" s="16" t="n">
        <v>7000000000</v>
      </c>
      <c r="T33" s="16" t="n">
        <v>11600000000</v>
      </c>
      <c r="U33" s="16" t="n">
        <v>16800000000</v>
      </c>
      <c r="V33" s="16" t="n">
        <v>22700000000</v>
      </c>
      <c r="W33" s="16" t="n">
        <v>27100000000</v>
      </c>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customFormat="false" ht="16.5" hidden="false" customHeight="false" outlineLevel="0" collapsed="false">
      <c r="A34" s="27" t="s">
        <v>2138</v>
      </c>
      <c r="B34" s="29" t="s">
        <v>2139</v>
      </c>
      <c r="C34" s="49" t="s">
        <v>194</v>
      </c>
      <c r="D34" s="4"/>
      <c r="E34" s="4"/>
      <c r="F34" s="311"/>
      <c r="G34" s="311"/>
      <c r="H34" s="100" t="n">
        <v>34900000000</v>
      </c>
      <c r="I34" s="100" t="n">
        <v>41200000000</v>
      </c>
      <c r="J34" s="100" t="n">
        <v>86100000000</v>
      </c>
      <c r="K34" s="100" t="n">
        <v>88631200000</v>
      </c>
      <c r="L34" s="100" t="n">
        <v>124474500000</v>
      </c>
      <c r="M34" s="100" t="n">
        <v>140211000000</v>
      </c>
      <c r="N34" s="447" t="n">
        <v>140119200000</v>
      </c>
      <c r="O34" s="447" t="n">
        <v>158366500000</v>
      </c>
      <c r="P34" s="16" t="n">
        <v>204500000000</v>
      </c>
      <c r="Q34" s="16" t="n">
        <v>261800000000</v>
      </c>
      <c r="R34" s="16" t="n">
        <v>298000000000</v>
      </c>
      <c r="S34" s="16" t="n">
        <v>302500000000</v>
      </c>
      <c r="T34" s="16" t="n">
        <v>310700000000</v>
      </c>
      <c r="U34" s="16" t="n">
        <v>357300000000</v>
      </c>
      <c r="V34" s="16" t="n">
        <v>422300000000</v>
      </c>
      <c r="W34" s="16" t="n">
        <v>481600000000</v>
      </c>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6.5" hidden="false" customHeight="false" outlineLevel="0" collapsed="false">
      <c r="A35" s="27" t="s">
        <v>2140</v>
      </c>
      <c r="B35" s="29" t="s">
        <v>2141</v>
      </c>
      <c r="C35" s="49" t="s">
        <v>194</v>
      </c>
      <c r="D35" s="4"/>
      <c r="E35" s="4"/>
      <c r="F35" s="104"/>
      <c r="G35" s="104"/>
      <c r="H35" s="100" t="n">
        <v>21100000000</v>
      </c>
      <c r="I35" s="100" t="n">
        <v>21700000000</v>
      </c>
      <c r="J35" s="100" t="n">
        <v>19800000000</v>
      </c>
      <c r="K35" s="100" t="n">
        <v>21599200000</v>
      </c>
      <c r="L35" s="100" t="n">
        <v>24178500000</v>
      </c>
      <c r="M35" s="100" t="n">
        <v>27003600000</v>
      </c>
      <c r="N35" s="447" t="n">
        <v>29940000000</v>
      </c>
      <c r="O35" s="447" t="n">
        <v>33050400000</v>
      </c>
      <c r="P35" s="16" t="n">
        <v>31100000000</v>
      </c>
      <c r="Q35" s="16" t="n">
        <v>35100000000</v>
      </c>
      <c r="R35" s="16" t="n">
        <v>41200000000</v>
      </c>
      <c r="S35" s="16" t="n">
        <v>43700000000</v>
      </c>
      <c r="T35" s="16" t="n">
        <v>48100000000</v>
      </c>
      <c r="U35" s="16" t="n">
        <v>53300000000</v>
      </c>
      <c r="V35" s="16" t="n">
        <v>60700000000</v>
      </c>
      <c r="W35" s="16" t="n">
        <v>65700000000</v>
      </c>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6.5" hidden="false" customHeight="false" outlineLevel="0" collapsed="false">
      <c r="A36" s="29" t="s">
        <v>1522</v>
      </c>
      <c r="B36" s="29" t="s">
        <v>1522</v>
      </c>
      <c r="C36" s="49" t="s">
        <v>194</v>
      </c>
      <c r="D36" s="4"/>
      <c r="E36" s="4"/>
      <c r="F36" s="104"/>
      <c r="G36" s="104"/>
      <c r="H36" s="100" t="n">
        <v>22900000000</v>
      </c>
      <c r="I36" s="100" t="n">
        <v>23300000000</v>
      </c>
      <c r="J36" s="100" t="n">
        <v>21200000000</v>
      </c>
      <c r="K36" s="100" t="n">
        <v>25323200000</v>
      </c>
      <c r="L36" s="100" t="n">
        <v>34029000000</v>
      </c>
      <c r="M36" s="100" t="n">
        <v>43621200000</v>
      </c>
      <c r="N36" s="447" t="n">
        <v>35928000000</v>
      </c>
      <c r="O36" s="447" t="n">
        <v>37181700000</v>
      </c>
      <c r="P36" s="16" t="n">
        <v>36000000000</v>
      </c>
      <c r="Q36" s="16" t="n">
        <v>39600000000</v>
      </c>
      <c r="R36" s="16" t="n">
        <v>53000000000</v>
      </c>
      <c r="S36" s="16" t="n">
        <v>61800000000</v>
      </c>
      <c r="T36" s="16" t="n">
        <v>58100000000</v>
      </c>
      <c r="U36" s="16" t="n">
        <v>60000000000</v>
      </c>
      <c r="V36" s="16" t="n">
        <v>68200000000</v>
      </c>
      <c r="W36" s="16" t="n">
        <v>76500000000</v>
      </c>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6.5" hidden="false" customHeight="false" outlineLevel="0" collapsed="false">
      <c r="A37" s="30" t="s">
        <v>227</v>
      </c>
      <c r="B37" s="30" t="s">
        <v>764</v>
      </c>
      <c r="C37" s="49" t="s">
        <v>191</v>
      </c>
      <c r="D37" s="4"/>
      <c r="E37" s="4"/>
      <c r="F37" s="311"/>
      <c r="G37" s="311"/>
      <c r="H37" s="100" t="n">
        <v>10700000000</v>
      </c>
      <c r="I37" s="100" t="n">
        <v>7400000000</v>
      </c>
      <c r="J37" s="100" t="n">
        <v>8900000000</v>
      </c>
      <c r="K37" s="100" t="n">
        <v>17875200000</v>
      </c>
      <c r="L37" s="100" t="n">
        <v>12537000000</v>
      </c>
      <c r="M37" s="100" t="n">
        <v>4154400000</v>
      </c>
      <c r="N37" s="447" t="n">
        <v>3592800000</v>
      </c>
      <c r="O37" s="222"/>
      <c r="P37" s="164"/>
      <c r="Q37" s="16" t="n">
        <v>6400000000</v>
      </c>
      <c r="R37" s="16" t="n">
        <v>10700000000</v>
      </c>
      <c r="S37" s="16" t="n">
        <v>2300000000</v>
      </c>
      <c r="T37" s="16" t="n">
        <v>3200000000</v>
      </c>
      <c r="U37" s="16" t="n">
        <v>1900000000</v>
      </c>
      <c r="V37" s="16" t="n">
        <v>2500000000</v>
      </c>
      <c r="W37" s="16" t="n">
        <v>2600000000</v>
      </c>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6.5" hidden="false" customHeight="false" outlineLevel="0" collapsed="false">
      <c r="A38" s="38"/>
      <c r="B38" s="19" t="s">
        <v>2142</v>
      </c>
      <c r="C38" s="49"/>
      <c r="D38" s="4"/>
      <c r="E38" s="4"/>
      <c r="F38" s="311"/>
      <c r="G38" s="311"/>
      <c r="H38" s="100"/>
      <c r="I38" s="100"/>
      <c r="J38" s="100"/>
      <c r="K38" s="100"/>
      <c r="L38" s="100"/>
      <c r="M38" s="100"/>
      <c r="N38" s="447"/>
      <c r="O38" s="447"/>
      <c r="P38" s="16"/>
      <c r="Q38" s="16"/>
      <c r="R38" s="16"/>
      <c r="S38" s="16"/>
      <c r="T38" s="16"/>
      <c r="U38" s="16"/>
      <c r="V38" s="16"/>
      <c r="W38" s="16"/>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6.5" hidden="false" customHeight="false" outlineLevel="0" collapsed="false">
      <c r="A39" s="38"/>
      <c r="B39" s="30" t="s">
        <v>2143</v>
      </c>
      <c r="C39" s="49"/>
      <c r="D39" s="4"/>
      <c r="E39" s="4"/>
      <c r="F39" s="104"/>
      <c r="G39" s="104"/>
      <c r="H39" s="104" t="n">
        <v>0</v>
      </c>
      <c r="I39" s="104" t="n">
        <v>0</v>
      </c>
      <c r="J39" s="100" t="n">
        <v>0</v>
      </c>
      <c r="K39" s="165"/>
      <c r="L39" s="165"/>
      <c r="M39" s="165"/>
      <c r="N39" s="165"/>
      <c r="O39" s="165"/>
      <c r="P39" s="16" t="s">
        <v>74</v>
      </c>
      <c r="Q39" s="16" t="s">
        <v>74</v>
      </c>
      <c r="R39" s="16" t="s">
        <v>74</v>
      </c>
      <c r="S39" s="16" t="n">
        <v>52900000000</v>
      </c>
      <c r="T39" s="16" t="n">
        <v>111800000000</v>
      </c>
      <c r="U39" s="16" t="n">
        <v>140100000000</v>
      </c>
      <c r="V39" s="16" t="n">
        <v>186700000000</v>
      </c>
      <c r="W39" s="16" t="n">
        <v>225500000000</v>
      </c>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6.5" hidden="false" customHeight="false" outlineLevel="0" collapsed="false">
      <c r="A40" s="38"/>
      <c r="B40" s="19" t="s">
        <v>2144</v>
      </c>
      <c r="C40" s="49"/>
      <c r="D40" s="4"/>
      <c r="E40" s="4"/>
      <c r="F40" s="104"/>
      <c r="G40" s="104"/>
      <c r="H40" s="100" t="n">
        <v>-29400000000</v>
      </c>
      <c r="I40" s="100" t="n">
        <v>-37900000000</v>
      </c>
      <c r="J40" s="100" t="n">
        <v>-47700000000</v>
      </c>
      <c r="K40" s="100" t="n">
        <v>-38729600000</v>
      </c>
      <c r="L40" s="100" t="n">
        <v>-57312000000</v>
      </c>
      <c r="M40" s="100" t="n">
        <v>-68547600000</v>
      </c>
      <c r="N40" s="447" t="n">
        <v>-92215200000</v>
      </c>
      <c r="O40" s="447" t="n">
        <v>-106036700000</v>
      </c>
      <c r="P40" s="16"/>
      <c r="Q40" s="16"/>
      <c r="R40" s="16"/>
      <c r="S40" s="16"/>
      <c r="T40" s="16"/>
      <c r="U40" s="16"/>
      <c r="V40" s="16"/>
      <c r="W40" s="16"/>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6.5" hidden="false" customHeight="false" outlineLevel="0" collapsed="false">
      <c r="A41" s="38"/>
      <c r="B41" s="19" t="s">
        <v>2145</v>
      </c>
      <c r="C41" s="49"/>
      <c r="D41" s="4"/>
      <c r="E41" s="4"/>
      <c r="F41" s="104"/>
      <c r="G41" s="104"/>
      <c r="H41" s="104"/>
      <c r="I41" s="104"/>
      <c r="J41" s="100" t="n">
        <v>-9265500000</v>
      </c>
      <c r="K41" s="100" t="n">
        <v>-744800000</v>
      </c>
      <c r="L41" s="100" t="n">
        <v>0</v>
      </c>
      <c r="M41" s="100" t="n">
        <v>0</v>
      </c>
      <c r="N41" s="447" t="n">
        <v>0</v>
      </c>
      <c r="O41" s="447" t="n">
        <v>0</v>
      </c>
      <c r="P41" s="16"/>
      <c r="Q41" s="16"/>
      <c r="R41" s="16"/>
      <c r="S41" s="16"/>
      <c r="T41" s="16"/>
      <c r="U41" s="16"/>
      <c r="V41" s="16"/>
      <c r="W41" s="16"/>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6.5" hidden="false" customHeight="false" outlineLevel="0" collapsed="false">
      <c r="A42" s="38"/>
      <c r="B42" s="30" t="s">
        <v>2146</v>
      </c>
      <c r="C42" s="49"/>
      <c r="D42" s="4"/>
      <c r="E42" s="4"/>
      <c r="F42" s="104"/>
      <c r="G42" s="104"/>
      <c r="H42" s="100" t="n">
        <v>-40100000000</v>
      </c>
      <c r="I42" s="100" t="n">
        <v>-45300000000</v>
      </c>
      <c r="J42" s="100" t="n">
        <v>-56600000000</v>
      </c>
      <c r="K42" s="100" t="n">
        <v>-55860000000</v>
      </c>
      <c r="L42" s="100" t="n">
        <v>-69849000000</v>
      </c>
      <c r="M42" s="100" t="n">
        <v>-72702000000</v>
      </c>
      <c r="N42" s="447" t="n">
        <v>-95808000000</v>
      </c>
      <c r="O42" s="447" t="n">
        <v>-104659600000</v>
      </c>
      <c r="P42" s="16" t="n">
        <v>-165700000000</v>
      </c>
      <c r="Q42" s="16" t="n">
        <v>-246900000000</v>
      </c>
      <c r="R42" s="16" t="n">
        <v>-271600000000</v>
      </c>
      <c r="S42" s="16" t="n">
        <v>-251700000000</v>
      </c>
      <c r="T42" s="16" t="n">
        <v>-224000000000</v>
      </c>
      <c r="U42" s="16" t="n">
        <v>-233600000000</v>
      </c>
      <c r="V42" s="16" t="n">
        <v>-264000000000</v>
      </c>
      <c r="W42" s="16" t="n">
        <v>-293300000000</v>
      </c>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s="13" customFormat="true" ht="16.5" hidden="false" customHeight="false" outlineLevel="0" collapsed="false">
      <c r="A43" s="98" t="s">
        <v>110</v>
      </c>
      <c r="B43" s="98" t="s">
        <v>110</v>
      </c>
      <c r="C43" s="13" t="s">
        <v>34</v>
      </c>
      <c r="F43" s="311"/>
      <c r="G43" s="311"/>
      <c r="H43" s="108" t="n">
        <v>35912200000</v>
      </c>
      <c r="I43" s="108" t="n">
        <v>39310500000</v>
      </c>
      <c r="J43" s="110" t="n">
        <v>47562900000</v>
      </c>
      <c r="K43" s="110" t="n">
        <v>55860000000</v>
      </c>
      <c r="L43" s="110" t="n">
        <v>69849000000</v>
      </c>
      <c r="M43" s="110" t="n">
        <v>72702000000</v>
      </c>
      <c r="N43" s="220" t="n">
        <v>95808000000</v>
      </c>
      <c r="O43" s="223" t="n">
        <v>104659600000</v>
      </c>
      <c r="P43" s="16" t="n">
        <v>165700000000</v>
      </c>
      <c r="Q43" s="16" t="n">
        <v>246900000000</v>
      </c>
      <c r="R43" s="16" t="n">
        <v>271600000000</v>
      </c>
      <c r="S43" s="16" t="n">
        <v>205300000000</v>
      </c>
      <c r="T43" s="16" t="n">
        <v>160000000000</v>
      </c>
      <c r="U43" s="16" t="n">
        <v>157600000000</v>
      </c>
      <c r="V43" s="16" t="n">
        <v>211400000000</v>
      </c>
      <c r="W43" s="16" t="n">
        <v>249500000000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customFormat="false" ht="16.5" hidden="false" customHeight="false" outlineLevel="0" collapsed="false">
      <c r="A44" s="38" t="s">
        <v>115</v>
      </c>
      <c r="B44" s="30" t="s">
        <v>2147</v>
      </c>
      <c r="C44" s="49" t="s">
        <v>242</v>
      </c>
      <c r="D44" s="4"/>
      <c r="E44" s="4"/>
      <c r="F44" s="311"/>
      <c r="G44" s="311"/>
      <c r="H44" s="104" t="n">
        <v>32029800000</v>
      </c>
      <c r="I44" s="104" t="n">
        <v>46849500000</v>
      </c>
      <c r="J44" s="100" t="n">
        <v>51269100000</v>
      </c>
      <c r="K44" s="100" t="n">
        <v>54370400000</v>
      </c>
      <c r="L44" s="100" t="n">
        <v>40297500000</v>
      </c>
      <c r="M44" s="100" t="n">
        <v>65431800000</v>
      </c>
      <c r="N44" s="447" t="n">
        <v>87424800000</v>
      </c>
      <c r="O44" s="447" t="n">
        <v>95019900000</v>
      </c>
      <c r="P44" s="16" t="n">
        <v>184000000000</v>
      </c>
      <c r="Q44" s="16" t="n">
        <v>268700000000</v>
      </c>
      <c r="R44" s="16" t="n">
        <v>279800000000</v>
      </c>
      <c r="S44" s="16" t="n">
        <v>210300000000</v>
      </c>
      <c r="T44" s="16" t="n">
        <v>164000000000</v>
      </c>
      <c r="U44" s="16" t="n">
        <v>183600000000</v>
      </c>
      <c r="V44" s="16" t="n">
        <v>219400000000</v>
      </c>
      <c r="W44" s="16" t="n">
        <v>266800000000</v>
      </c>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6.5" hidden="false" customHeight="false" outlineLevel="0" collapsed="false">
      <c r="A45" s="29" t="s">
        <v>327</v>
      </c>
      <c r="B45" s="29" t="s">
        <v>327</v>
      </c>
      <c r="C45" s="19" t="s">
        <v>119</v>
      </c>
      <c r="D45" s="4"/>
      <c r="E45" s="4"/>
      <c r="F45" s="104"/>
      <c r="G45" s="104"/>
      <c r="H45" s="104"/>
      <c r="I45" s="104"/>
      <c r="J45" s="150"/>
      <c r="K45" s="165"/>
      <c r="L45" s="165"/>
      <c r="M45" s="165"/>
      <c r="N45" s="165"/>
      <c r="O45" s="165"/>
      <c r="P45" s="16" t="n">
        <v>145300000000</v>
      </c>
      <c r="Q45" s="16" t="n">
        <v>213700000000</v>
      </c>
      <c r="R45" s="16" t="n">
        <v>242100000000</v>
      </c>
      <c r="S45" s="16" t="n">
        <v>157600000000</v>
      </c>
      <c r="T45" s="16" t="n">
        <v>102500000000</v>
      </c>
      <c r="U45" s="16" t="n">
        <v>119900000000</v>
      </c>
      <c r="V45" s="16" t="n">
        <v>153700000000</v>
      </c>
      <c r="W45" s="16" t="n">
        <v>201200000000</v>
      </c>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6.5" hidden="false" customHeight="false" outlineLevel="0" collapsed="false">
      <c r="A46" s="29" t="s">
        <v>328</v>
      </c>
      <c r="B46" s="29" t="s">
        <v>328</v>
      </c>
      <c r="C46" s="19" t="s">
        <v>119</v>
      </c>
      <c r="D46" s="4"/>
      <c r="E46" s="4"/>
      <c r="F46" s="104"/>
      <c r="G46" s="104"/>
      <c r="H46" s="104"/>
      <c r="I46" s="104"/>
      <c r="J46" s="150"/>
      <c r="K46" s="165"/>
      <c r="L46" s="165"/>
      <c r="M46" s="165"/>
      <c r="N46" s="165"/>
      <c r="O46" s="165"/>
      <c r="P46" s="16" t="n">
        <v>38700000000</v>
      </c>
      <c r="Q46" s="16" t="n">
        <v>55000000000</v>
      </c>
      <c r="R46" s="16" t="n">
        <v>37600000000</v>
      </c>
      <c r="S46" s="16" t="n">
        <v>52700000000</v>
      </c>
      <c r="T46" s="16" t="n">
        <v>61500000000</v>
      </c>
      <c r="U46" s="16" t="n">
        <v>63700000000</v>
      </c>
      <c r="V46" s="16" t="n">
        <v>65700000000</v>
      </c>
      <c r="W46" s="16" t="n">
        <v>65600000000</v>
      </c>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6.5" hidden="false" customHeight="false" outlineLevel="0" collapsed="false">
      <c r="A47" s="19" t="s">
        <v>112</v>
      </c>
      <c r="B47" s="30" t="s">
        <v>2148</v>
      </c>
      <c r="C47" s="49" t="s">
        <v>242</v>
      </c>
      <c r="D47" s="4"/>
      <c r="E47" s="4"/>
      <c r="F47" s="311"/>
      <c r="G47" s="311"/>
      <c r="H47" s="104" t="n">
        <v>485300000</v>
      </c>
      <c r="I47" s="104" t="n">
        <v>-4308000000</v>
      </c>
      <c r="J47" s="100" t="n">
        <v>3706200000</v>
      </c>
      <c r="K47" s="100" t="n">
        <v>3724000000</v>
      </c>
      <c r="L47" s="100" t="n">
        <v>11641500000</v>
      </c>
      <c r="M47" s="100" t="n">
        <v>7270200000</v>
      </c>
      <c r="N47" s="447" t="n">
        <v>8383200000</v>
      </c>
      <c r="O47" s="447" t="n">
        <v>9639700000</v>
      </c>
      <c r="P47" s="16" t="n">
        <v>-9100000000</v>
      </c>
      <c r="Q47" s="16" t="n">
        <v>20300000000</v>
      </c>
      <c r="R47" s="16" t="n">
        <v>4000000000</v>
      </c>
      <c r="S47" s="16" t="n">
        <v>200000000</v>
      </c>
      <c r="T47" s="16" t="n">
        <v>1200000000</v>
      </c>
      <c r="U47" s="16" t="n">
        <v>-18600000000</v>
      </c>
      <c r="V47" s="16" t="n">
        <v>-1700000000</v>
      </c>
      <c r="W47" s="16" t="n">
        <v>-11200000000</v>
      </c>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6.5" hidden="false" customHeight="false" outlineLevel="0" collapsed="false">
      <c r="A48" s="19" t="s">
        <v>49</v>
      </c>
      <c r="B48" s="19" t="s">
        <v>49</v>
      </c>
      <c r="C48" s="49" t="s">
        <v>242</v>
      </c>
      <c r="D48" s="4"/>
      <c r="E48" s="4"/>
      <c r="F48" s="100"/>
      <c r="G48" s="100"/>
      <c r="H48" s="154" t="n">
        <f aca="false">H43-H44-H47</f>
        <v>3397100000</v>
      </c>
      <c r="I48" s="154" t="n">
        <f aca="false">I43-I44-I47</f>
        <v>-3230999999.99999</v>
      </c>
      <c r="J48" s="154" t="n">
        <f aca="false">J43-J44-J47</f>
        <v>-7412400000</v>
      </c>
      <c r="K48" s="154" t="n">
        <f aca="false">K43-K44-K47</f>
        <v>-2234400000</v>
      </c>
      <c r="L48" s="154" t="n">
        <f aca="false">L43-L44-L47</f>
        <v>17910000000</v>
      </c>
      <c r="M48" s="100"/>
      <c r="N48" s="447"/>
      <c r="O48" s="447"/>
      <c r="P48" s="16" t="n">
        <v>-9300000000</v>
      </c>
      <c r="Q48" s="16" t="n">
        <v>-42100000000</v>
      </c>
      <c r="R48" s="16" t="n">
        <v>-12200000000</v>
      </c>
      <c r="S48" s="16" t="n">
        <v>-5200000000</v>
      </c>
      <c r="T48" s="16" t="n">
        <v>-5200000000</v>
      </c>
      <c r="U48" s="16" t="n">
        <v>-7400000000</v>
      </c>
      <c r="V48" s="16" t="n">
        <v>-6400000000</v>
      </c>
      <c r="W48" s="16" t="n">
        <v>-6000000000</v>
      </c>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customFormat="false" ht="16.5" hidden="false" customHeight="false" outlineLevel="0" collapsed="false">
      <c r="A49" s="38"/>
      <c r="B49" s="30" t="s">
        <v>2149</v>
      </c>
      <c r="C49" s="49"/>
      <c r="D49" s="4"/>
      <c r="E49" s="4"/>
      <c r="F49" s="220"/>
      <c r="G49" s="220"/>
      <c r="H49" s="46"/>
      <c r="I49" s="46"/>
      <c r="J49" s="100"/>
      <c r="K49" s="100"/>
      <c r="L49" s="100"/>
      <c r="M49" s="100"/>
      <c r="N49" s="447"/>
      <c r="O49" s="447"/>
      <c r="P49" s="16" t="n">
        <v>0</v>
      </c>
      <c r="Q49" s="16" t="n">
        <v>0</v>
      </c>
      <c r="R49" s="16" t="n">
        <v>0</v>
      </c>
      <c r="S49" s="16" t="n">
        <v>46400000000</v>
      </c>
      <c r="T49" s="16" t="n">
        <v>64000000000</v>
      </c>
      <c r="U49" s="16" t="n">
        <v>76000000000</v>
      </c>
      <c r="V49" s="16" t="n">
        <v>52600000000</v>
      </c>
      <c r="W49" s="16" t="n">
        <v>43800000000</v>
      </c>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customFormat="false" ht="15" hidden="false" customHeight="false" outlineLevel="0" collapsed="false">
      <c r="A50" s="38"/>
      <c r="B50" s="19" t="s">
        <v>577</v>
      </c>
      <c r="C50" s="49"/>
      <c r="D50" s="4"/>
      <c r="E50" s="4"/>
      <c r="H50" s="0" t="n">
        <f aca="false">(H23/H6)*100</f>
        <v>4.10628019323672</v>
      </c>
      <c r="I50" s="0" t="n">
        <f aca="false">(I23/I6)*100</f>
        <v>2.17065868263473</v>
      </c>
      <c r="J50" s="0" t="n">
        <f aca="false">(J23/J6)*100</f>
        <v>1.35977337110482</v>
      </c>
      <c r="K50" s="0" t="n">
        <f aca="false">(K23/K6)*100</f>
        <v>1.80505415162455</v>
      </c>
      <c r="L50" s="0" t="n">
        <f aca="false">(L23/L6)*100</f>
        <v>0.716845878136201</v>
      </c>
      <c r="M50" s="0" t="n">
        <f aca="false">(M23/M6)*100</f>
        <v>2.87769784172662</v>
      </c>
      <c r="N50" s="0" t="n">
        <f aca="false">(N23/N6)*100</f>
        <v>0.826446280991736</v>
      </c>
      <c r="O50" s="0" t="n">
        <f aca="false">(O23/O6)*100</f>
        <v>0.836820083682008</v>
      </c>
      <c r="P50" s="0" t="n">
        <f aca="false">(P23/P6)*100</f>
        <v>2.89481226712525</v>
      </c>
      <c r="Q50" s="0" t="n">
        <f aca="false">(Q23/Q6)*100</f>
        <v>1.28840436075322</v>
      </c>
      <c r="R50" s="0" t="n">
        <f aca="false">(R23/R6)*100</f>
        <v>15.1132491481259</v>
      </c>
      <c r="S50" s="0" t="n">
        <f aca="false">(S23/S6)*100</f>
        <v>4.55764075067024</v>
      </c>
      <c r="T50" s="0" t="n">
        <f aca="false">(T23/T6)*100</f>
        <v>0.369139904023625</v>
      </c>
      <c r="U50" s="0" t="n">
        <f aca="false">(U23/U6)*100</f>
        <v>0.362677217276624</v>
      </c>
      <c r="V50" s="0" t="n">
        <f aca="false">(V23/V6)*100</f>
        <v>0.279493968814357</v>
      </c>
      <c r="W50" s="0" t="n">
        <f aca="false">(W23/W6)*100</f>
        <v>0.254862508383635</v>
      </c>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customFormat="false" ht="15" hidden="false" customHeight="false" outlineLevel="0" collapsed="false">
      <c r="A51" s="38"/>
      <c r="B51" s="19"/>
      <c r="C51" s="49"/>
      <c r="D51" s="4"/>
      <c r="E51" s="4"/>
      <c r="F51" s="451"/>
      <c r="G51" s="451"/>
      <c r="J51" s="91"/>
      <c r="K51" s="91"/>
      <c r="L51" s="91"/>
      <c r="M51" s="91"/>
      <c r="N51" s="451"/>
      <c r="O51" s="452"/>
      <c r="P51" s="91"/>
      <c r="Q51" s="91"/>
      <c r="R51" s="91"/>
      <c r="S51" s="91"/>
      <c r="T51" s="91"/>
      <c r="U51" s="91"/>
      <c r="V51" s="91"/>
      <c r="W51" s="91"/>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customFormat="false" ht="15" hidden="false" customHeight="false" outlineLevel="0" collapsed="false">
      <c r="A52" s="38"/>
      <c r="B52" s="19"/>
      <c r="C52" s="49"/>
      <c r="D52" s="4"/>
      <c r="E52" s="4"/>
      <c r="F52" s="38"/>
      <c r="G52" s="38"/>
      <c r="H52" s="0" t="s">
        <v>128</v>
      </c>
      <c r="I52" s="0" t="s">
        <v>128</v>
      </c>
      <c r="J52" s="0" t="s">
        <v>128</v>
      </c>
      <c r="K52" s="0" t="s">
        <v>128</v>
      </c>
      <c r="L52" s="0" t="s">
        <v>128</v>
      </c>
      <c r="M52" s="0" t="s">
        <v>128</v>
      </c>
      <c r="N52" s="0" t="s">
        <v>128</v>
      </c>
      <c r="O52" s="0" t="s">
        <v>128</v>
      </c>
      <c r="P52" s="0" t="s">
        <v>128</v>
      </c>
      <c r="Q52" s="0" t="s">
        <v>128</v>
      </c>
      <c r="R52" s="0" t="s">
        <v>128</v>
      </c>
      <c r="S52" s="0" t="s">
        <v>128</v>
      </c>
      <c r="T52" s="0" t="s">
        <v>128</v>
      </c>
      <c r="U52" s="0" t="s">
        <v>128</v>
      </c>
      <c r="V52" s="0" t="s">
        <v>128</v>
      </c>
      <c r="W52" s="0" t="s">
        <v>128</v>
      </c>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customFormat="false" ht="15" hidden="false" customHeight="false" outlineLevel="0" collapsed="false">
      <c r="A53" s="38"/>
      <c r="B53" s="19"/>
      <c r="C53" s="49"/>
      <c r="D53" s="4"/>
      <c r="E53" s="4"/>
      <c r="F53" s="451"/>
      <c r="G53" s="451"/>
      <c r="J53" s="91"/>
      <c r="K53" s="91"/>
      <c r="L53" s="91"/>
      <c r="M53" s="91"/>
      <c r="N53" s="451"/>
      <c r="O53" s="452"/>
      <c r="P53" s="91"/>
      <c r="Q53" s="91"/>
      <c r="R53" s="91"/>
      <c r="S53" s="91"/>
      <c r="T53" s="91"/>
      <c r="U53" s="91"/>
      <c r="V53" s="91"/>
      <c r="W53" s="91"/>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customFormat="false" ht="15" hidden="false" customHeight="false" outlineLevel="0" collapsed="false">
      <c r="A54" s="38"/>
      <c r="B54" s="19" t="s">
        <v>261</v>
      </c>
      <c r="C54" s="49"/>
      <c r="D54" s="4"/>
      <c r="E54" s="4"/>
      <c r="F54" s="453"/>
      <c r="G54" s="453"/>
      <c r="H54" s="454" t="n">
        <f aca="false">H6-H7-H23</f>
        <v>0</v>
      </c>
      <c r="I54" s="454" t="n">
        <f aca="false">I6-I7-I23</f>
        <v>-100000000</v>
      </c>
      <c r="J54" s="454" t="n">
        <f aca="false">J6-J7-J23</f>
        <v>0</v>
      </c>
      <c r="K54" s="454" t="n">
        <f aca="false">K6-K7-K23</f>
        <v>0</v>
      </c>
      <c r="L54" s="454" t="n">
        <f aca="false">L6-L7-L23</f>
        <v>0</v>
      </c>
      <c r="M54" s="454" t="n">
        <f aca="false">M6-M7-M23</f>
        <v>0</v>
      </c>
      <c r="N54" s="454" t="n">
        <f aca="false">N6-N7-N23</f>
        <v>-6.103515625E-005</v>
      </c>
      <c r="O54" s="454" t="n">
        <f aca="false">O6-O7-O23</f>
        <v>0</v>
      </c>
      <c r="P54" s="454" t="n">
        <f aca="false">P6-P7-P23</f>
        <v>0</v>
      </c>
      <c r="Q54" s="454" t="n">
        <f aca="false">Q6-Q7-Q23</f>
        <v>0</v>
      </c>
      <c r="R54" s="454" t="n">
        <f aca="false">R6-R7-R23</f>
        <v>-100000000</v>
      </c>
      <c r="S54" s="454" t="n">
        <f aca="false">S6-S7-S23</f>
        <v>0</v>
      </c>
      <c r="T54" s="454" t="n">
        <f aca="false">T6-T7-T23</f>
        <v>99999999.999939</v>
      </c>
      <c r="U54" s="454" t="n">
        <f aca="false">U6-U7-U23</f>
        <v>-100000000</v>
      </c>
      <c r="V54" s="454" t="n">
        <f aca="false">V6-V7-V23</f>
        <v>0</v>
      </c>
      <c r="W54" s="454" t="n">
        <f aca="false">W6-W7-W23</f>
        <v>0</v>
      </c>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customFormat="false" ht="15" hidden="false" customHeight="false" outlineLevel="0" collapsed="false">
      <c r="A55" s="38"/>
      <c r="B55" s="19" t="s">
        <v>426</v>
      </c>
      <c r="C55" s="49"/>
      <c r="D55" s="4"/>
      <c r="E55" s="4"/>
      <c r="F55" s="152"/>
      <c r="G55" s="152"/>
      <c r="H55" s="55" t="n">
        <f aca="false">H7-H8-H20-H22</f>
        <v>0</v>
      </c>
      <c r="I55" s="55" t="n">
        <f aca="false">I7-I8-I20-I22</f>
        <v>0</v>
      </c>
      <c r="J55" s="55" t="n">
        <f aca="false">J7-J8-J20-J22</f>
        <v>0</v>
      </c>
      <c r="K55" s="55" t="n">
        <f aca="false">K7-K8-K20-K22</f>
        <v>0</v>
      </c>
      <c r="L55" s="55" t="n">
        <f aca="false">L7-L8-L20-L22</f>
        <v>0</v>
      </c>
      <c r="M55" s="55" t="n">
        <f aca="false">M7-M8-M20-M22</f>
        <v>0</v>
      </c>
      <c r="N55" s="55" t="n">
        <f aca="false">N7-N8-N20-N22</f>
        <v>0</v>
      </c>
      <c r="O55" s="55" t="n">
        <f aca="false">O7-O8-O20-O22</f>
        <v>0</v>
      </c>
      <c r="P55" s="55" t="n">
        <f aca="false">P7-P8-P20-P22</f>
        <v>0</v>
      </c>
      <c r="Q55" s="55" t="n">
        <f aca="false">Q7-Q8-Q20-Q22</f>
        <v>0</v>
      </c>
      <c r="R55" s="55" t="n">
        <f aca="false">R7-R8-R20-R22</f>
        <v>0</v>
      </c>
      <c r="S55" s="55" t="n">
        <f aca="false">S7-S8-S20-S22</f>
        <v>0</v>
      </c>
      <c r="T55" s="55" t="n">
        <f aca="false">T7-T8-T20-T22</f>
        <v>0</v>
      </c>
      <c r="U55" s="55" t="n">
        <f aca="false">U7-U8-U20-U22</f>
        <v>0</v>
      </c>
      <c r="V55" s="55" t="n">
        <f aca="false">V7-V8-V20-V22</f>
        <v>0</v>
      </c>
      <c r="W55" s="55" t="n">
        <f aca="false">W7-W8-W20-W22</f>
        <v>0</v>
      </c>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customFormat="false" ht="15" hidden="false" customHeight="false" outlineLevel="0" collapsed="false">
      <c r="A56" s="38"/>
      <c r="B56" s="0" t="s">
        <v>131</v>
      </c>
      <c r="C56" s="49"/>
      <c r="D56" s="4"/>
      <c r="E56" s="4"/>
      <c r="F56" s="152"/>
      <c r="G56" s="152"/>
      <c r="H56" s="55" t="n">
        <f aca="false">H8-H9-H15-H18-H19</f>
        <v>-100000000.000008</v>
      </c>
      <c r="I56" s="55" t="n">
        <f aca="false">I8-I9-I15-I18-I19</f>
        <v>100000000</v>
      </c>
      <c r="J56" s="55" t="n">
        <f aca="false">J8-J9-J15-J18-J19</f>
        <v>0</v>
      </c>
      <c r="K56" s="55" t="n">
        <f aca="false">K8-K9-K15-K18-K19</f>
        <v>0</v>
      </c>
      <c r="L56" s="55" t="n">
        <f aca="false">L8-L9-L15-L18-L19</f>
        <v>0</v>
      </c>
      <c r="M56" s="55" t="n">
        <f aca="false">M8-M9-M15-M18-M19</f>
        <v>-2.05039978027344E-005</v>
      </c>
      <c r="N56" s="55" t="n">
        <f aca="false">N8-N9-N15-N18-N19</f>
        <v>0</v>
      </c>
      <c r="O56" s="55" t="n">
        <f aca="false">O8-O9-O15-O18-O19</f>
        <v>0</v>
      </c>
      <c r="P56" s="55" t="n">
        <f aca="false">P8-P9-P15-P18-P19</f>
        <v>0</v>
      </c>
      <c r="Q56" s="55" t="n">
        <f aca="false">Q8-Q9-Q15-Q18-Q19</f>
        <v>0</v>
      </c>
      <c r="R56" s="55" t="n">
        <f aca="false">R8-R9-R15-R18-R19</f>
        <v>-100000000</v>
      </c>
      <c r="S56" s="55" t="n">
        <f aca="false">S8-S9-S15-S18-S19</f>
        <v>0</v>
      </c>
      <c r="T56" s="55" t="n">
        <f aca="false">T8-T9-T15-T18-T19</f>
        <v>0</v>
      </c>
      <c r="U56" s="55" t="n">
        <f aca="false">U8-U9-U15-U18-U19</f>
        <v>0</v>
      </c>
      <c r="V56" s="55" t="n">
        <f aca="false">V8-V9-V15-V18-V19</f>
        <v>0</v>
      </c>
      <c r="W56" s="55" t="n">
        <f aca="false">W8-W9-W15-W18-W19</f>
        <v>-100000000</v>
      </c>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customFormat="false" ht="15" hidden="false" customHeight="false" outlineLevel="0" collapsed="false">
      <c r="A57" s="38"/>
      <c r="B57" s="0" t="s">
        <v>2150</v>
      </c>
      <c r="C57" s="49"/>
      <c r="D57" s="4"/>
      <c r="E57" s="4"/>
      <c r="F57" s="152"/>
      <c r="G57" s="152"/>
      <c r="H57" s="56" t="n">
        <f aca="false">H9-H10-H11-H14</f>
        <v>28100000000</v>
      </c>
      <c r="I57" s="56" t="n">
        <f aca="false">I9-I10-I11-I14</f>
        <v>32600000000</v>
      </c>
      <c r="J57" s="56" t="n">
        <f aca="false">J9-J10-J11-J14</f>
        <v>49500000000</v>
      </c>
      <c r="K57" s="56" t="n">
        <f aca="false">K9-K10-K11-K14</f>
        <v>60328800000</v>
      </c>
      <c r="L57" s="56" t="n">
        <f aca="false">L9-L10-L11-L14</f>
        <v>68953500000</v>
      </c>
      <c r="M57" s="56" t="n">
        <f aca="false">M9-M10-M11-M14</f>
        <v>83088000000</v>
      </c>
      <c r="N57" s="56" t="n">
        <f aca="false">N9-N10-N11-N14</f>
        <v>83832000000</v>
      </c>
      <c r="O57" s="56" t="n">
        <f aca="false">O9-O10-O11-O14</f>
        <v>108790900000</v>
      </c>
      <c r="P57" s="55" t="n">
        <f aca="false">P9-P10-P11-P14</f>
        <v>0</v>
      </c>
      <c r="Q57" s="55" t="n">
        <f aca="false">Q9-Q10-Q11-Q14</f>
        <v>0</v>
      </c>
      <c r="R57" s="55" t="n">
        <f aca="false">R9-R10-R11-R14</f>
        <v>0</v>
      </c>
      <c r="S57" s="55" t="n">
        <f aca="false">S9-S10-S11-S14</f>
        <v>0</v>
      </c>
      <c r="T57" s="55" t="n">
        <f aca="false">T9-T10-T11-T14</f>
        <v>0</v>
      </c>
      <c r="U57" s="55" t="n">
        <f aca="false">U9-U10-U11-U14</f>
        <v>0</v>
      </c>
      <c r="V57" s="55" t="n">
        <f aca="false">V9-V10-V11-V14</f>
        <v>0</v>
      </c>
      <c r="W57" s="55" t="n">
        <f aca="false">W9-W10-W11-W14</f>
        <v>0</v>
      </c>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customFormat="false" ht="15" hidden="false" customHeight="false" outlineLevel="0" collapsed="false">
      <c r="A58" s="38"/>
      <c r="B58" s="19" t="s">
        <v>2151</v>
      </c>
      <c r="C58" s="49"/>
      <c r="D58" s="4"/>
      <c r="E58" s="4"/>
      <c r="F58" s="152"/>
      <c r="G58" s="152"/>
      <c r="H58" s="55" t="n">
        <f aca="false">H11-H12-H13</f>
        <v>0</v>
      </c>
      <c r="I58" s="55" t="n">
        <f aca="false">I11-I12-I13</f>
        <v>0</v>
      </c>
      <c r="J58" s="55" t="n">
        <f aca="false">J11-J12-J13</f>
        <v>0</v>
      </c>
      <c r="K58" s="55" t="n">
        <f aca="false">K11-K12-K13</f>
        <v>0</v>
      </c>
      <c r="L58" s="55" t="n">
        <f aca="false">L11-L12-L13</f>
        <v>0</v>
      </c>
      <c r="M58" s="55" t="n">
        <f aca="false">M11-M12-M13</f>
        <v>0</v>
      </c>
      <c r="N58" s="55" t="n">
        <f aca="false">N11-N12-N13</f>
        <v>0</v>
      </c>
      <c r="O58" s="55" t="n">
        <f aca="false">O11-O12-O13</f>
        <v>0</v>
      </c>
      <c r="P58" s="55" t="n">
        <f aca="false">P11-P12-P13</f>
        <v>-100000000</v>
      </c>
      <c r="Q58" s="55" t="n">
        <f aca="false">Q11-Q12-Q13</f>
        <v>0</v>
      </c>
      <c r="R58" s="55" t="n">
        <f aca="false">R11-R12-R13</f>
        <v>-100000000</v>
      </c>
      <c r="S58" s="55" t="n">
        <f aca="false">S11-S12-S13</f>
        <v>0</v>
      </c>
      <c r="T58" s="55" t="n">
        <f aca="false">T11-T12-T13</f>
        <v>0</v>
      </c>
      <c r="U58" s="55" t="n">
        <f aca="false">U11-U12-U13</f>
        <v>0</v>
      </c>
      <c r="V58" s="55" t="n">
        <f aca="false">V11-V12-V13</f>
        <v>0</v>
      </c>
      <c r="W58" s="55" t="n">
        <f aca="false">W11-W12-W13</f>
        <v>0</v>
      </c>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customFormat="false" ht="15" hidden="false" customHeight="false" outlineLevel="0" collapsed="false">
      <c r="A59" s="38"/>
      <c r="B59" s="0" t="s">
        <v>2152</v>
      </c>
      <c r="C59" s="49"/>
      <c r="D59" s="4"/>
      <c r="E59" s="4"/>
      <c r="F59" s="152"/>
      <c r="G59" s="152"/>
      <c r="H59" s="56" t="n">
        <f aca="false">H15-H16-H17</f>
        <v>26600000000</v>
      </c>
      <c r="I59" s="56" t="n">
        <f aca="false">I15-I16-I17</f>
        <v>31400000000</v>
      </c>
      <c r="J59" s="56" t="n">
        <f aca="false">J15-J16-J17</f>
        <v>34700000000</v>
      </c>
      <c r="K59" s="56" t="n">
        <f aca="false">K15-K16-K17</f>
        <v>39474400000</v>
      </c>
      <c r="L59" s="56" t="n">
        <f aca="false">L15-L16-L17</f>
        <v>50148000000</v>
      </c>
      <c r="M59" s="56" t="n">
        <f aca="false">M15-M16-M17</f>
        <v>62316000000</v>
      </c>
      <c r="N59" s="56" t="n">
        <f aca="false">N15-N16-N17</f>
        <v>63472800000</v>
      </c>
      <c r="O59" s="56" t="n">
        <f aca="false">O15-O16-O17</f>
        <v>77117600000</v>
      </c>
      <c r="P59" s="55" t="n">
        <f aca="false">P15-P16-P17</f>
        <v>0</v>
      </c>
      <c r="Q59" s="55" t="n">
        <f aca="false">Q15-Q16-Q17</f>
        <v>-100000000</v>
      </c>
      <c r="R59" s="55" t="n">
        <f aca="false">R15-R16-R17</f>
        <v>0</v>
      </c>
      <c r="S59" s="55" t="n">
        <f aca="false">S15-S16-S17</f>
        <v>-100000000</v>
      </c>
      <c r="T59" s="55" t="n">
        <f aca="false">T15-T16-T17</f>
        <v>100000000</v>
      </c>
      <c r="U59" s="55" t="n">
        <f aca="false">U15-U16-U17</f>
        <v>0</v>
      </c>
      <c r="V59" s="55" t="n">
        <f aca="false">V15-V16-V17</f>
        <v>0</v>
      </c>
      <c r="W59" s="55" t="n">
        <f aca="false">W15-W16-W17</f>
        <v>0</v>
      </c>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customFormat="false" ht="15" hidden="false" customHeight="false" outlineLevel="0" collapsed="false">
      <c r="A60" s="38"/>
      <c r="B60" s="0" t="s">
        <v>134</v>
      </c>
      <c r="C60" s="49"/>
      <c r="D60" s="4"/>
      <c r="E60" s="4"/>
      <c r="F60" s="152"/>
      <c r="G60" s="152"/>
      <c r="H60" s="55" t="n">
        <f aca="false">H26-H27-H37</f>
        <v>-100000000</v>
      </c>
      <c r="I60" s="55" t="n">
        <f aca="false">I26-I27-I37</f>
        <v>100000000</v>
      </c>
      <c r="J60" s="55" t="n">
        <f aca="false">J26-J27-J37</f>
        <v>0</v>
      </c>
      <c r="K60" s="55" t="n">
        <f aca="false">K26-K27-K37</f>
        <v>0</v>
      </c>
      <c r="L60" s="55" t="n">
        <f aca="false">L26-L27-L37</f>
        <v>0</v>
      </c>
      <c r="M60" s="55" t="n">
        <f aca="false">M26-M27-M37</f>
        <v>0</v>
      </c>
      <c r="N60" s="55" t="n">
        <f aca="false">N26-N27-N37</f>
        <v>-6.05583190917969E-005</v>
      </c>
      <c r="O60" s="55" t="n">
        <f aca="false">O26-O27-O37</f>
        <v>0</v>
      </c>
      <c r="P60" s="55" t="n">
        <f aca="false">P26-P27-P37</f>
        <v>0</v>
      </c>
      <c r="Q60" s="55" t="n">
        <f aca="false">Q26-Q27-Q37</f>
        <v>0</v>
      </c>
      <c r="R60" s="55" t="n">
        <f aca="false">R26-R27-R37</f>
        <v>0</v>
      </c>
      <c r="S60" s="55" t="n">
        <f aca="false">S26-S27-S37</f>
        <v>100000000</v>
      </c>
      <c r="T60" s="55" t="n">
        <f aca="false">T26-T27-T37</f>
        <v>0</v>
      </c>
      <c r="U60" s="55" t="n">
        <f aca="false">U26-U27-U37</f>
        <v>0</v>
      </c>
      <c r="V60" s="55" t="n">
        <f aca="false">V26-V27-V37</f>
        <v>0</v>
      </c>
      <c r="W60" s="55" t="n">
        <f aca="false">W26-W27-W37</f>
        <v>-100000000</v>
      </c>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customFormat="false" ht="15" hidden="false" customHeight="false" outlineLevel="0" collapsed="false">
      <c r="A61" s="38"/>
      <c r="B61" s="0" t="s">
        <v>2006</v>
      </c>
      <c r="C61" s="49"/>
      <c r="D61" s="4"/>
      <c r="E61" s="4"/>
      <c r="F61" s="152"/>
      <c r="G61" s="152"/>
      <c r="H61" s="55" t="n">
        <f aca="false">H27-H28-H29-H30-H31-H34-H35-H36</f>
        <v>0</v>
      </c>
      <c r="I61" s="55" t="n">
        <f aca="false">I27-I28-I29-I30-I31-I34-I35-I36</f>
        <v>0</v>
      </c>
      <c r="J61" s="55" t="n">
        <f aca="false">J27-J28-J29-J30-J31-J34-J35-J36</f>
        <v>0</v>
      </c>
      <c r="K61" s="55" t="n">
        <f aca="false">K27-K28-K29-K30-K31-K34-K35-K36</f>
        <v>0</v>
      </c>
      <c r="L61" s="55" t="n">
        <f aca="false">L27-L28-L29-L30-L31-L34-L35-L36</f>
        <v>0</v>
      </c>
      <c r="M61" s="55" t="n">
        <f aca="false">M27-M28-M29-M30-M31-M34-M35-M36</f>
        <v>0</v>
      </c>
      <c r="N61" s="55" t="n">
        <f aca="false">N27-N28-N29-N30-N31-N34-N35-N36</f>
        <v>0</v>
      </c>
      <c r="O61" s="55" t="n">
        <f aca="false">O27-O28-O29-O30-O31-O34-O35-O36</f>
        <v>0</v>
      </c>
      <c r="P61" s="55" t="n">
        <f aca="false">P27-P28-P29-P30-P31-P34-P35-P36</f>
        <v>0</v>
      </c>
      <c r="Q61" s="55" t="n">
        <f aca="false">Q27-Q28-Q29-Q30-Q31-Q34-Q35-Q36</f>
        <v>0</v>
      </c>
      <c r="R61" s="55" t="n">
        <f aca="false">R27-R28-R29-R30-R31-R34-R35-R36</f>
        <v>0</v>
      </c>
      <c r="S61" s="55" t="n">
        <f aca="false">S27-S28-S29-S30-S31-S34-S35-S36</f>
        <v>0</v>
      </c>
      <c r="T61" s="55" t="n">
        <f aca="false">T27-T28-T29-T30-T31-T34-T35-T36</f>
        <v>0</v>
      </c>
      <c r="U61" s="55" t="n">
        <f aca="false">U27-U28-U29-U30-U31-U34-U35-U36</f>
        <v>0</v>
      </c>
      <c r="V61" s="55" t="n">
        <f aca="false">V27-V28-V29-V30-V31-V34-V35-V36</f>
        <v>0</v>
      </c>
      <c r="W61" s="55" t="n">
        <f aca="false">W27-W28-W29-W30-W31-W34-W35-W36</f>
        <v>0</v>
      </c>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customFormat="false" ht="15" hidden="false" customHeight="false" outlineLevel="0" collapsed="false">
      <c r="A62" s="38"/>
      <c r="B62" s="0" t="s">
        <v>878</v>
      </c>
      <c r="C62" s="49"/>
      <c r="D62" s="4"/>
      <c r="E62" s="4"/>
      <c r="F62" s="152"/>
      <c r="G62" s="152"/>
      <c r="H62" s="56" t="n">
        <f aca="false">H31-H32-H33</f>
        <v>27800000000</v>
      </c>
      <c r="I62" s="56" t="n">
        <f aca="false">I31-I32-I33</f>
        <v>30400000000</v>
      </c>
      <c r="J62" s="56" t="n">
        <f aca="false">J31-J32-J33</f>
        <v>35300000000</v>
      </c>
      <c r="K62" s="56" t="n">
        <f aca="false">K31-K32-K33</f>
        <v>39474400000</v>
      </c>
      <c r="L62" s="56" t="n">
        <f aca="false">L31-L32-L33</f>
        <v>41193000000</v>
      </c>
      <c r="M62" s="56" t="n">
        <f aca="false">M31-M32-M33</f>
        <v>43621200000</v>
      </c>
      <c r="N62" s="56" t="n">
        <f aca="false">N31-N32-N33</f>
        <v>61077600000</v>
      </c>
      <c r="O62" s="56" t="n">
        <f aca="false">O31-O32-O33</f>
        <v>72986300000</v>
      </c>
      <c r="P62" s="55" t="n">
        <f aca="false">P31-P32-P33</f>
        <v>0</v>
      </c>
      <c r="Q62" s="55" t="n">
        <f aca="false">Q31-Q32-Q33</f>
        <v>1.52587890625E-005</v>
      </c>
      <c r="R62" s="55" t="n">
        <f aca="false">R31-R32-R33</f>
        <v>0</v>
      </c>
      <c r="S62" s="55" t="n">
        <f aca="false">S31-S32-S33</f>
        <v>-100000000</v>
      </c>
      <c r="T62" s="55" t="n">
        <f aca="false">T31-T32-T33</f>
        <v>-100000000</v>
      </c>
      <c r="U62" s="55" t="n">
        <f aca="false">U31-U32-U33</f>
        <v>-100000000</v>
      </c>
      <c r="V62" s="55" t="n">
        <f aca="false">V31-V32-V33</f>
        <v>0</v>
      </c>
      <c r="W62" s="55" t="n">
        <f aca="false">W31-W32-W33</f>
        <v>0</v>
      </c>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customFormat="false" ht="15" hidden="false" customHeight="false" outlineLevel="0" collapsed="false">
      <c r="A63" s="38"/>
      <c r="B63" s="0" t="s">
        <v>137</v>
      </c>
      <c r="C63" s="49"/>
      <c r="D63" s="4"/>
      <c r="E63" s="4"/>
      <c r="F63" s="152"/>
      <c r="G63" s="152"/>
      <c r="H63" s="55" t="n">
        <f aca="false">H43-H44-H47-H48</f>
        <v>0</v>
      </c>
      <c r="I63" s="55" t="n">
        <f aca="false">I43-I44-I47-I48</f>
        <v>0</v>
      </c>
      <c r="J63" s="55" t="n">
        <f aca="false">J43-J44-J47-J48</f>
        <v>0</v>
      </c>
      <c r="K63" s="55" t="n">
        <f aca="false">K43-K44-K47-K48</f>
        <v>0</v>
      </c>
      <c r="L63" s="55" t="n">
        <f aca="false">L43-L44-L47-L48</f>
        <v>0</v>
      </c>
      <c r="M63" s="55" t="n">
        <f aca="false">M43-M44-M47-M48</f>
        <v>0</v>
      </c>
      <c r="N63" s="55" t="n">
        <f aca="false">N43-N44-N47-N48</f>
        <v>0</v>
      </c>
      <c r="O63" s="55" t="n">
        <f aca="false">O43-O44-O47-O48</f>
        <v>0</v>
      </c>
      <c r="P63" s="55" t="n">
        <f aca="false">P43-P44-P47-P48</f>
        <v>100000000</v>
      </c>
      <c r="Q63" s="55" t="n">
        <f aca="false">Q43-Q44-Q47-Q48</f>
        <v>0</v>
      </c>
      <c r="R63" s="55" t="n">
        <f aca="false">R43-R44-R47-R48</f>
        <v>0</v>
      </c>
      <c r="S63" s="55" t="n">
        <f aca="false">S43-S44-S47-S48</f>
        <v>0</v>
      </c>
      <c r="T63" s="55" t="n">
        <f aca="false">T43-T44-T47-T48</f>
        <v>0</v>
      </c>
      <c r="U63" s="55" t="n">
        <f aca="false">U43-U44-U47-U48</f>
        <v>0</v>
      </c>
      <c r="V63" s="55" t="n">
        <f aca="false">V43-V44-V47-V48</f>
        <v>100000000</v>
      </c>
      <c r="W63" s="55" t="n">
        <f aca="false">W43-W44-W47-W48</f>
        <v>-100000000</v>
      </c>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customFormat="false" ht="15" hidden="false" customHeight="false" outlineLevel="0" collapsed="false">
      <c r="A64" s="38"/>
      <c r="B64" s="0" t="s">
        <v>274</v>
      </c>
      <c r="C64" s="49"/>
      <c r="D64" s="4"/>
      <c r="E64" s="4"/>
      <c r="F64" s="152"/>
      <c r="G64" s="152"/>
      <c r="H64" s="56" t="n">
        <f aca="false">H44-H45-H46</f>
        <v>32029800000</v>
      </c>
      <c r="I64" s="56" t="n">
        <f aca="false">I44-I45-I46</f>
        <v>46849500000</v>
      </c>
      <c r="J64" s="56" t="n">
        <f aca="false">J44-J45-J46</f>
        <v>51269100000</v>
      </c>
      <c r="K64" s="56" t="n">
        <f aca="false">K44-K45-K46</f>
        <v>54370400000</v>
      </c>
      <c r="L64" s="56" t="n">
        <f aca="false">L44-L45-L46</f>
        <v>40297500000</v>
      </c>
      <c r="M64" s="56" t="n">
        <f aca="false">M44-M45-M46</f>
        <v>65431800000</v>
      </c>
      <c r="N64" s="56" t="n">
        <f aca="false">N44-N45-N46</f>
        <v>87424800000</v>
      </c>
      <c r="O64" s="56" t="n">
        <f aca="false">O44-O45-O46</f>
        <v>95019900000</v>
      </c>
      <c r="P64" s="55" t="n">
        <f aca="false">P44-P45-P46</f>
        <v>0</v>
      </c>
      <c r="Q64" s="55" t="n">
        <f aca="false">Q44-Q45-Q46</f>
        <v>0</v>
      </c>
      <c r="R64" s="55" t="n">
        <f aca="false">R44-R45-R46</f>
        <v>100000000</v>
      </c>
      <c r="S64" s="55" t="n">
        <f aca="false">S44-S45-S46</f>
        <v>0</v>
      </c>
      <c r="T64" s="55" t="n">
        <f aca="false">T44-T45-T46</f>
        <v>0</v>
      </c>
      <c r="U64" s="55" t="n">
        <f aca="false">U44-U45-U46</f>
        <v>0</v>
      </c>
      <c r="V64" s="55" t="n">
        <f aca="false">V44-V45-V46</f>
        <v>0</v>
      </c>
      <c r="W64" s="55" t="n">
        <f aca="false">W44-W45-W46</f>
        <v>0</v>
      </c>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customFormat="false" ht="15" hidden="false" customHeight="false" outlineLevel="0" collapsed="false">
      <c r="F65" s="38"/>
      <c r="G65" s="38"/>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customFormat="false" ht="15.75" hidden="false" customHeight="false" outlineLevel="0" collapsed="false">
      <c r="F66" s="38"/>
      <c r="G66" s="38"/>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customFormat="false" ht="15.75" hidden="false" customHeight="false" outlineLevel="0" collapsed="false">
      <c r="B67" s="0" t="s">
        <v>586</v>
      </c>
      <c r="F67" s="455"/>
      <c r="G67" s="456"/>
      <c r="H67" s="94" t="n">
        <v>485300000000</v>
      </c>
      <c r="I67" s="94" t="n">
        <v>538500000000</v>
      </c>
      <c r="J67" s="94" t="n">
        <v>617700000000</v>
      </c>
      <c r="K67" s="94" t="n">
        <v>744800000000</v>
      </c>
      <c r="L67" s="94" t="n">
        <v>895500000000</v>
      </c>
      <c r="M67" s="95" t="n">
        <v>1042200000000</v>
      </c>
      <c r="N67" s="95" t="n">
        <v>1206600000000</v>
      </c>
      <c r="O67" s="95" t="n">
        <v>1371100000000</v>
      </c>
      <c r="P67" s="95" t="n">
        <v>1575500000000</v>
      </c>
      <c r="Q67" s="95" t="n">
        <v>1753300000000</v>
      </c>
      <c r="R67" s="96" t="n">
        <v>1986623000000</v>
      </c>
      <c r="S67" s="96" t="n">
        <v>2327101000000</v>
      </c>
      <c r="T67" s="96" t="n">
        <v>2684018000000</v>
      </c>
      <c r="U67" s="96" t="n">
        <v>3101329000000</v>
      </c>
      <c r="V67" s="96" t="n">
        <v>3592685000000</v>
      </c>
      <c r="W67" s="215" t="n">
        <v>4155454000000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customFormat="false" ht="15" hidden="false" customHeight="false" outlineLevel="0" collapsed="false">
      <c r="B68" s="0" t="s">
        <v>2153</v>
      </c>
      <c r="F68" s="38"/>
      <c r="G68" s="38"/>
      <c r="H68" s="0" t="n">
        <f aca="false">(H6/H67)*100</f>
        <v>25.5924170616114</v>
      </c>
      <c r="I68" s="0" t="n">
        <f aca="false">(I6/I67)*100</f>
        <v>24.8096564531105</v>
      </c>
      <c r="J68" s="0" t="n">
        <f aca="false">(J6/J67)*100</f>
        <v>28.5737412983649</v>
      </c>
      <c r="K68" s="0" t="n">
        <f aca="false">(K6/K67)*100</f>
        <v>27.7</v>
      </c>
      <c r="L68" s="0" t="n">
        <f aca="false">(L6/L67)*100</f>
        <v>27.9</v>
      </c>
      <c r="M68" s="0" t="n">
        <f aca="false">(M6/M67)*100</f>
        <v>27.7039723661485</v>
      </c>
      <c r="N68" s="0" t="n">
        <f aca="false">(N6/N67)*100</f>
        <v>24.0194927896569</v>
      </c>
      <c r="O68" s="0" t="n">
        <f aca="false">(O6/O67)*100</f>
        <v>24.0045875574356</v>
      </c>
      <c r="P68" s="0" t="n">
        <f aca="false">(P6/P67)*100</f>
        <v>22.1453506823231</v>
      </c>
      <c r="Q68" s="0" t="n">
        <f aca="false">(Q6/Q67)*100</f>
        <v>23.0194490389551</v>
      </c>
      <c r="R68" s="0" t="n">
        <f aca="false">(R6/R67)*100</f>
        <v>25.1129680870502</v>
      </c>
      <c r="S68" s="0" t="n">
        <f aca="false">(S6/S67)*100</f>
        <v>22.4399370719191</v>
      </c>
      <c r="T68" s="0" t="n">
        <f aca="false">(T6/T67)*100</f>
        <v>20.1861537441254</v>
      </c>
      <c r="U68" s="0" t="n">
        <f aca="false">(U6/U67)*100</f>
        <v>19.5593566500039</v>
      </c>
      <c r="V68" s="0" t="n">
        <f aca="false">(V6/V67)*100</f>
        <v>18.9217813418098</v>
      </c>
      <c r="W68" s="0" t="n">
        <f aca="false">(W6/W67)*100</f>
        <v>17.9402780057245</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customFormat="false" ht="15" hidden="false" customHeight="false" outlineLevel="0" collapsed="false">
      <c r="B69" s="0" t="s">
        <v>2154</v>
      </c>
      <c r="H69" s="0" t="n">
        <f aca="false">(H25/H67)*100</f>
        <v>31.6505254481764</v>
      </c>
      <c r="I69" s="0" t="n">
        <f aca="false">(I25/I67)*100</f>
        <v>31.8291550603528</v>
      </c>
      <c r="J69" s="0" t="n">
        <f aca="false">(J25/J67)*100</f>
        <v>36.2959365387729</v>
      </c>
      <c r="K69" s="0" t="n">
        <f aca="false">(K25/K67)*100</f>
        <v>32.9</v>
      </c>
      <c r="L69" s="0" t="n">
        <f aca="false">(L25/L67)*100</f>
        <v>34.1</v>
      </c>
      <c r="M69" s="0" t="n">
        <f aca="false">(M25/M67)*100</f>
        <v>34.2811744386874</v>
      </c>
      <c r="N69" s="0" t="n">
        <f aca="false">(N25/N67)*100</f>
        <v>31.662058677275</v>
      </c>
      <c r="O69" s="0" t="n">
        <f aca="false">(O25/O67)*100</f>
        <v>31.7382831303333</v>
      </c>
      <c r="P69" s="0" t="n">
        <f aca="false">(P25/P67)*100</f>
        <v>32.7768962234211</v>
      </c>
      <c r="Q69" s="0" t="n">
        <f aca="false">(Q25/Q67)*100</f>
        <v>36.736439856271</v>
      </c>
      <c r="R69" s="0" t="n">
        <f aca="false">(R25/R67)*100</f>
        <v>38.245807080659</v>
      </c>
      <c r="S69" s="0" t="n">
        <f aca="false">(S25/S67)*100</f>
        <v>35.4303487472181</v>
      </c>
      <c r="T69" s="0" t="n">
        <f aca="false">(T25/T67)*100</f>
        <v>32.5742971917476</v>
      </c>
      <c r="U69" s="0" t="n">
        <f aca="false">(U25/U67)*100</f>
        <v>31.547765490214</v>
      </c>
      <c r="V69" s="0" t="n">
        <f aca="false">(V25/V67)*100</f>
        <v>31.3943471247827</v>
      </c>
      <c r="W69" s="0" t="n">
        <f aca="false">(W25/W67)*100</f>
        <v>30.364913196007</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customFormat="false" ht="15" hidden="false" customHeight="false" outlineLevel="0" collapsed="false">
      <c r="F70" s="55"/>
      <c r="G70" s="55"/>
    </row>
    <row r="71" customFormat="false" ht="13.5" hidden="false" customHeight="true" outlineLevel="0" collapsed="false">
      <c r="B71" s="0" t="s">
        <v>142</v>
      </c>
      <c r="D71" s="0" t="n">
        <f aca="false">IF(D15&lt;0, (D15/#REF!)*100)</f>
        <v>0</v>
      </c>
      <c r="E71" s="0" t="n">
        <f aca="false">IF(E15&lt;0, (E15/#REF!)*100)</f>
        <v>0</v>
      </c>
      <c r="F71" s="0" t="n">
        <f aca="false">IF(F15&lt;0, (F15/#REF!)*100)</f>
        <v>0</v>
      </c>
      <c r="G71" s="0" t="n">
        <f aca="false">IF(G15&lt;0, (G15/#REF!)*100)</f>
        <v>0</v>
      </c>
      <c r="H71" s="0" t="n">
        <f aca="false">IF(H6&lt;0, (H6/#REF!)*100)</f>
        <v>0</v>
      </c>
      <c r="I71" s="0" t="n">
        <f aca="false">IF(I6&lt;0, (I6/#REF!)*100)</f>
        <v>0</v>
      </c>
      <c r="J71" s="0" t="n">
        <f aca="false">IF(J6&lt;0, (J6/#REF!)*100)</f>
        <v>0</v>
      </c>
      <c r="K71" s="0" t="n">
        <f aca="false">IF(K6&lt;0, (K6/#REF!)*100)</f>
        <v>0</v>
      </c>
      <c r="L71" s="0" t="n">
        <f aca="false">IF(L6&lt;0, (L6/#REF!)*100)</f>
        <v>0</v>
      </c>
      <c r="M71" s="0" t="n">
        <f aca="false">IF(M6&lt;0, (M6/#REF!)*100)</f>
        <v>0</v>
      </c>
      <c r="N71" s="0" t="n">
        <f aca="false">IF(N6&lt;0, (N6/#REF!)*100)</f>
        <v>0</v>
      </c>
      <c r="O71" s="0" t="n">
        <f aca="false">IF(O6&lt;0, (O6/#REF!)*100)</f>
        <v>0</v>
      </c>
      <c r="P71" s="0" t="n">
        <f aca="false">IF(P6&lt;0, (P6/#REF!)*100)</f>
        <v>0</v>
      </c>
      <c r="Q71" s="0" t="n">
        <f aca="false">IF(Q6&lt;0, (Q6/#REF!)*100)</f>
        <v>0</v>
      </c>
      <c r="R71" s="0" t="n">
        <f aca="false">IF(R6&lt;0, (R6/#REF!)*100)</f>
        <v>0</v>
      </c>
      <c r="S71" s="0" t="n">
        <f aca="false">IF(S6&lt;0, (S6/#REF!)*100)</f>
        <v>0</v>
      </c>
      <c r="T71" s="0" t="n">
        <f aca="false">IF(T6&lt;0, (T6/#REF!)*100)</f>
        <v>0</v>
      </c>
      <c r="U71" s="0" t="n">
        <f aca="false">IF(U6&lt;0, (U6/#REF!)*100)</f>
        <v>0</v>
      </c>
      <c r="V71" s="0" t="n">
        <f aca="false">IF(V6&lt;0, (V6/#REF!)*100)</f>
        <v>0</v>
      </c>
      <c r="W71" s="0" t="n">
        <f aca="false">IF(W6&lt;0, (W6/#REF!)*100)</f>
        <v>0</v>
      </c>
      <c r="X71" s="0" t="n">
        <f aca="false">IF(X16&lt;0, (X16/#REF!)*100)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7.xml><?xml version="1.0" encoding="utf-8"?>
<worksheet xmlns="http://schemas.openxmlformats.org/spreadsheetml/2006/main" xmlns:r="http://schemas.openxmlformats.org/officeDocument/2006/relationships">
  <sheetPr filterMode="false">
    <pageSetUpPr fitToPage="false"/>
  </sheetPr>
  <dimension ref="A1:Y6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12" activePane="bottomRight" state="frozen"/>
      <selection pane="topLeft" activeCell="A1" activeCellId="0" sqref="A1"/>
      <selection pane="topRight" activeCell="U1" activeCellId="0" sqref="U1"/>
      <selection pane="bottomLeft" activeCell="A12" activeCellId="0" sqref="A12"/>
      <selection pane="bottomRight" activeCell="AB48" activeCellId="0" sqref="AB48"/>
    </sheetView>
  </sheetViews>
  <sheetFormatPr defaultRowHeight="15"/>
  <cols>
    <col collapsed="false" hidden="false" max="1" min="1" style="0" width="40.0918367346939"/>
    <col collapsed="false" hidden="false" max="2" min="2" style="0" width="51.5663265306123"/>
    <col collapsed="false" hidden="false" max="3" min="3" style="0" width="25.6479591836735"/>
    <col collapsed="false" hidden="false" max="4" min="4" style="0" width="8.50510204081633"/>
    <col collapsed="false" hidden="false" max="9" min="5" style="0" width="14.4438775510204"/>
    <col collapsed="false" hidden="false" max="10" min="10" style="0" width="15.5255102040816"/>
    <col collapsed="false" hidden="false" max="11" min="11" style="0" width="17.1428571428571"/>
    <col collapsed="false" hidden="false" max="17" min="12" style="0" width="14.4438775510204"/>
    <col collapsed="false" hidden="false" max="25" min="18" style="0" width="18.0867346938776"/>
    <col collapsed="false" hidden="false" max="1025" min="26" style="0" width="8.50510204081633"/>
  </cols>
  <sheetData>
    <row r="1" customFormat="false" ht="15" hidden="false" customHeight="false" outlineLevel="0" collapsed="false">
      <c r="A1" s="1" t="s">
        <v>2155</v>
      </c>
      <c r="B1" s="2" t="s">
        <v>2156</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2157</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c r="Y5" s="4" t="s">
        <v>31</v>
      </c>
    </row>
    <row r="6" s="17" customFormat="true" ht="16.5" hidden="false" customHeight="false" outlineLevel="0" collapsed="false">
      <c r="A6" s="17" t="s">
        <v>32</v>
      </c>
      <c r="B6" s="457" t="s">
        <v>2158</v>
      </c>
      <c r="C6" s="51" t="s">
        <v>34</v>
      </c>
      <c r="E6" s="442" t="n">
        <v>2141015000</v>
      </c>
      <c r="F6" s="181" t="n">
        <f aca="false">F7+F15</f>
        <v>2303427000</v>
      </c>
      <c r="G6" s="181" t="n">
        <f aca="false">G7+G15</f>
        <v>2467708000</v>
      </c>
      <c r="H6" s="181" t="n">
        <f aca="false">H7+H15</f>
        <v>2511882000</v>
      </c>
      <c r="I6" s="181" t="n">
        <f aca="false">I7+I15</f>
        <v>2820510000</v>
      </c>
      <c r="J6" s="181" t="n">
        <f aca="false">J7+J15</f>
        <v>3172221000</v>
      </c>
      <c r="K6" s="442" t="n">
        <v>3484000000</v>
      </c>
      <c r="L6" s="443" t="n">
        <v>3732000000</v>
      </c>
      <c r="M6" s="443" t="n">
        <v>3399000000</v>
      </c>
      <c r="N6" s="443" t="n">
        <v>3804000000</v>
      </c>
      <c r="O6" s="443" t="n">
        <v>4219000000</v>
      </c>
      <c r="P6" s="443" t="n">
        <v>4507000000</v>
      </c>
      <c r="Q6" s="443" t="n">
        <v>4678000000</v>
      </c>
      <c r="R6" s="443" t="n">
        <v>4739000000</v>
      </c>
      <c r="S6" s="443" t="n">
        <v>4923000000</v>
      </c>
      <c r="T6" s="443" t="n">
        <v>5236000000</v>
      </c>
      <c r="U6" s="443" t="n">
        <v>5587000000</v>
      </c>
      <c r="V6" s="443" t="n">
        <v>5841000000</v>
      </c>
      <c r="W6" s="443" t="n">
        <v>6090000000</v>
      </c>
      <c r="X6" s="458" t="n">
        <v>6285000000</v>
      </c>
      <c r="Y6" s="458" t="n">
        <v>6557000000</v>
      </c>
    </row>
    <row r="7" s="38" customFormat="true" ht="15" hidden="false" customHeight="false" outlineLevel="0" collapsed="false">
      <c r="A7" s="362" t="s">
        <v>2159</v>
      </c>
      <c r="B7" s="362" t="s">
        <v>1384</v>
      </c>
      <c r="C7" s="20" t="s">
        <v>37</v>
      </c>
      <c r="E7" s="165" t="n">
        <f aca="false">E8+E14</f>
        <v>2085763000</v>
      </c>
      <c r="F7" s="165" t="n">
        <f aca="false">F8+F14</f>
        <v>2260506000</v>
      </c>
      <c r="G7" s="165" t="n">
        <f aca="false">G8+G14</f>
        <v>2392473000</v>
      </c>
      <c r="H7" s="165" t="n">
        <f aca="false">H8+H14</f>
        <v>2464488000</v>
      </c>
      <c r="I7" s="165" t="n">
        <f aca="false">I8+I14</f>
        <v>2769228000</v>
      </c>
      <c r="J7" s="165" t="n">
        <f aca="false">J8+J14</f>
        <v>3135119000</v>
      </c>
      <c r="K7" s="165" t="n">
        <v>3422000000</v>
      </c>
      <c r="L7" s="165" t="n">
        <f aca="false">L8+L14</f>
        <v>3679000000</v>
      </c>
      <c r="M7" s="165" t="n">
        <f aca="false">M8+M14</f>
        <v>3290000000</v>
      </c>
      <c r="N7" s="165" t="n">
        <f aca="false">N8+N14</f>
        <v>3639000000</v>
      </c>
      <c r="O7" s="165" t="n">
        <f aca="false">O8+O14</f>
        <v>4005000000</v>
      </c>
      <c r="P7" s="165" t="n">
        <f aca="false">P8+P14</f>
        <v>4329000000</v>
      </c>
      <c r="Q7" s="165" t="n">
        <f aca="false">Q8+Q14</f>
        <v>4607000000</v>
      </c>
      <c r="R7" s="165" t="n">
        <f aca="false">R8+R14</f>
        <v>4692000000</v>
      </c>
      <c r="S7" s="165" t="n">
        <f aca="false">S8+S14</f>
        <v>4870000000</v>
      </c>
      <c r="T7" s="165" t="n">
        <f aca="false">T8+T14</f>
        <v>5196000000</v>
      </c>
      <c r="U7" s="165" t="n">
        <f aca="false">U8+U14</f>
        <v>5499000000</v>
      </c>
      <c r="V7" s="165" t="n">
        <f aca="false">V8+V14</f>
        <v>5751000000</v>
      </c>
      <c r="W7" s="165" t="n">
        <f aca="false">W8+W14</f>
        <v>6003000000</v>
      </c>
      <c r="X7" s="165" t="n">
        <f aca="false">X8+X14</f>
        <v>6260000000</v>
      </c>
      <c r="Y7" s="165" t="n">
        <f aca="false">Y8+Y14</f>
        <v>6532000000</v>
      </c>
    </row>
    <row r="8" customFormat="false" ht="16.5" hidden="false" customHeight="false" outlineLevel="0" collapsed="false">
      <c r="A8" s="19" t="s">
        <v>783</v>
      </c>
      <c r="B8" s="30" t="s">
        <v>2160</v>
      </c>
      <c r="C8" s="49" t="s">
        <v>40</v>
      </c>
      <c r="D8" s="4"/>
      <c r="E8" s="46" t="n">
        <v>2085763000</v>
      </c>
      <c r="F8" s="181" t="n">
        <f aca="false">F9+F10+F12+F13</f>
        <v>2188971000</v>
      </c>
      <c r="G8" s="181" t="n">
        <f aca="false">G9+G10+G12+G13</f>
        <v>2392473000</v>
      </c>
      <c r="H8" s="181" t="n">
        <f aca="false">H9+H10+H12+H13</f>
        <v>2464488000</v>
      </c>
      <c r="I8" s="181" t="n">
        <f aca="false">I9+I10+I12+I13</f>
        <v>2769228000</v>
      </c>
      <c r="J8" s="181" t="n">
        <f aca="false">J9+J10+J12+J13</f>
        <v>3135119000</v>
      </c>
      <c r="K8" s="46" t="n">
        <v>3422000000</v>
      </c>
      <c r="L8" s="99" t="n">
        <v>3679000000</v>
      </c>
      <c r="M8" s="99" t="n">
        <v>3290000000</v>
      </c>
      <c r="N8" s="99" t="n">
        <v>3639000000</v>
      </c>
      <c r="O8" s="99" t="n">
        <v>4005000000</v>
      </c>
      <c r="P8" s="99" t="n">
        <v>4329000000</v>
      </c>
      <c r="Q8" s="99" t="n">
        <v>4607000000</v>
      </c>
      <c r="R8" s="99" t="n">
        <v>4692000000</v>
      </c>
      <c r="S8" s="99" t="n">
        <v>4870000000</v>
      </c>
      <c r="T8" s="99" t="n">
        <v>5196000000</v>
      </c>
      <c r="U8" s="99" t="n">
        <v>5499000000</v>
      </c>
      <c r="V8" s="99" t="n">
        <v>5751000000</v>
      </c>
      <c r="W8" s="99" t="n">
        <v>6003000000</v>
      </c>
      <c r="X8" s="77" t="n">
        <v>6260000000</v>
      </c>
      <c r="Y8" s="77" t="n">
        <v>6532000000</v>
      </c>
    </row>
    <row r="9" customFormat="false" ht="16.5" hidden="false" customHeight="false" outlineLevel="0" collapsed="false">
      <c r="A9" s="27" t="s">
        <v>38</v>
      </c>
      <c r="B9" s="29" t="s">
        <v>293</v>
      </c>
      <c r="C9" s="19" t="s">
        <v>785</v>
      </c>
      <c r="D9" s="4"/>
      <c r="E9" s="46" t="n">
        <v>1450365000</v>
      </c>
      <c r="F9" s="46" t="n">
        <v>1602384000</v>
      </c>
      <c r="G9" s="46" t="n">
        <v>1730405000</v>
      </c>
      <c r="H9" s="46" t="n">
        <v>1816770000</v>
      </c>
      <c r="I9" s="46" t="n">
        <v>2136750000</v>
      </c>
      <c r="J9" s="46" t="n">
        <v>2467283000</v>
      </c>
      <c r="K9" s="46" t="n">
        <v>2720000000</v>
      </c>
      <c r="L9" s="99" t="n">
        <v>2886000000</v>
      </c>
      <c r="M9" s="99" t="n">
        <v>2609000000</v>
      </c>
      <c r="N9" s="99" t="n">
        <v>2883000000</v>
      </c>
      <c r="O9" s="99" t="n">
        <v>3192000000</v>
      </c>
      <c r="P9" s="99" t="n">
        <v>3434000000</v>
      </c>
      <c r="Q9" s="99" t="n">
        <v>3745000000</v>
      </c>
      <c r="R9" s="99" t="n">
        <v>3772000000</v>
      </c>
      <c r="S9" s="99" t="n">
        <v>3918000000</v>
      </c>
      <c r="T9" s="99" t="n">
        <v>4155000000</v>
      </c>
      <c r="U9" s="99" t="n">
        <v>4410000000</v>
      </c>
      <c r="V9" s="99" t="n">
        <v>4613000000</v>
      </c>
      <c r="W9" s="99" t="n">
        <v>4817000000</v>
      </c>
      <c r="X9" s="77" t="n">
        <v>5026000000</v>
      </c>
      <c r="Y9" s="77" t="n">
        <v>5245000000</v>
      </c>
    </row>
    <row r="10" customFormat="false" ht="16.5" hidden="false" customHeight="false" outlineLevel="0" collapsed="false">
      <c r="A10" s="27" t="s">
        <v>50</v>
      </c>
      <c r="B10" s="29" t="s">
        <v>1056</v>
      </c>
      <c r="C10" s="19" t="s">
        <v>785</v>
      </c>
      <c r="D10" s="4"/>
      <c r="E10" s="46" t="n">
        <v>566333000</v>
      </c>
      <c r="F10" s="46" t="n">
        <v>572280000</v>
      </c>
      <c r="G10" s="46" t="n">
        <v>571786000</v>
      </c>
      <c r="H10" s="46" t="n">
        <v>552930000</v>
      </c>
      <c r="I10" s="46" t="n">
        <v>547008000</v>
      </c>
      <c r="J10" s="46" t="n">
        <v>556530000</v>
      </c>
      <c r="K10" s="46" t="n">
        <v>590000000</v>
      </c>
      <c r="L10" s="99" t="n">
        <v>619000000</v>
      </c>
      <c r="M10" s="99" t="n">
        <v>573000000</v>
      </c>
      <c r="N10" s="99" t="n">
        <v>651000000</v>
      </c>
      <c r="O10" s="99" t="n">
        <v>644000000</v>
      </c>
      <c r="P10" s="99" t="n">
        <v>734000000</v>
      </c>
      <c r="Q10" s="99" t="n">
        <v>756000000</v>
      </c>
      <c r="R10" s="99" t="n">
        <v>797000000</v>
      </c>
      <c r="S10" s="99" t="n">
        <v>836000000</v>
      </c>
      <c r="T10" s="99" t="n">
        <v>942000000</v>
      </c>
      <c r="U10" s="99" t="n">
        <v>982000000</v>
      </c>
      <c r="V10" s="99" t="n">
        <v>1026000000</v>
      </c>
      <c r="W10" s="99" t="n">
        <v>1069000000</v>
      </c>
      <c r="X10" s="77" t="n">
        <v>1113000000</v>
      </c>
      <c r="Y10" s="77" t="n">
        <v>1161000000</v>
      </c>
    </row>
    <row r="11" customFormat="false" ht="15" hidden="false" customHeight="false" outlineLevel="0" collapsed="false">
      <c r="B11" s="27" t="s">
        <v>2161</v>
      </c>
      <c r="C11" s="19"/>
      <c r="D11" s="4"/>
      <c r="E11" s="46" t="n">
        <v>69065000</v>
      </c>
      <c r="F11" s="46" t="n">
        <v>100149000</v>
      </c>
      <c r="G11" s="46" t="n">
        <v>45141000</v>
      </c>
      <c r="H11" s="46" t="n">
        <v>31596000</v>
      </c>
      <c r="I11" s="46" t="n">
        <v>34188000</v>
      </c>
      <c r="J11" s="46" t="n">
        <v>18551000</v>
      </c>
      <c r="K11" s="46"/>
      <c r="L11" s="99"/>
      <c r="M11" s="99"/>
      <c r="N11" s="99"/>
      <c r="O11" s="99"/>
      <c r="P11" s="99"/>
      <c r="Q11" s="99"/>
      <c r="R11" s="99"/>
      <c r="S11" s="99"/>
      <c r="T11" s="99"/>
      <c r="U11" s="99"/>
      <c r="V11" s="99"/>
      <c r="W11" s="99"/>
      <c r="X11" s="77"/>
      <c r="Y11" s="77"/>
    </row>
    <row r="12" customFormat="false" ht="16.5" hidden="false" customHeight="false" outlineLevel="0" collapsed="false">
      <c r="A12" s="27" t="s">
        <v>2162</v>
      </c>
      <c r="B12" s="29" t="s">
        <v>2163</v>
      </c>
      <c r="C12" s="19" t="s">
        <v>785</v>
      </c>
      <c r="D12" s="4"/>
      <c r="E12" s="46" t="n">
        <v>55252000</v>
      </c>
      <c r="F12" s="46" t="n">
        <v>0</v>
      </c>
      <c r="G12" s="46" t="n">
        <v>90282000</v>
      </c>
      <c r="H12" s="46" t="n">
        <v>94788000</v>
      </c>
      <c r="I12" s="46" t="n">
        <v>85470000</v>
      </c>
      <c r="J12" s="46" t="n">
        <v>111306000</v>
      </c>
      <c r="K12" s="46" t="n">
        <v>111000000</v>
      </c>
      <c r="L12" s="99" t="n">
        <v>174000000</v>
      </c>
      <c r="M12" s="99" t="n">
        <v>108000000</v>
      </c>
      <c r="N12" s="99" t="n">
        <v>105000000</v>
      </c>
      <c r="O12" s="99" t="n">
        <v>169000000</v>
      </c>
      <c r="P12" s="99" t="n">
        <v>162000000</v>
      </c>
      <c r="Q12" s="99" t="n">
        <v>106000000</v>
      </c>
      <c r="R12" s="99" t="n">
        <v>124000000</v>
      </c>
      <c r="S12" s="99" t="n">
        <v>115000000</v>
      </c>
      <c r="T12" s="99" t="n">
        <v>98000000</v>
      </c>
      <c r="U12" s="99" t="n">
        <v>107000000</v>
      </c>
      <c r="V12" s="99" t="n">
        <v>112000000</v>
      </c>
      <c r="W12" s="99" t="n">
        <v>117000000</v>
      </c>
      <c r="X12" s="77" t="n">
        <v>122000000</v>
      </c>
      <c r="Y12" s="77" t="n">
        <v>127000000</v>
      </c>
    </row>
    <row r="13" customFormat="false" ht="15" hidden="false" customHeight="false" outlineLevel="0" collapsed="false">
      <c r="A13" s="27" t="s">
        <v>2164</v>
      </c>
      <c r="B13" s="27" t="s">
        <v>2165</v>
      </c>
      <c r="C13" s="19" t="s">
        <v>785</v>
      </c>
      <c r="D13" s="4"/>
      <c r="E13" s="46" t="n">
        <v>13813000</v>
      </c>
      <c r="F13" s="46" t="n">
        <v>14307000</v>
      </c>
      <c r="G13" s="46" t="n">
        <v>0</v>
      </c>
      <c r="H13" s="46" t="n">
        <v>0</v>
      </c>
      <c r="I13" s="46" t="n">
        <v>0</v>
      </c>
      <c r="J13" s="46" t="n">
        <v>0</v>
      </c>
      <c r="K13" s="46"/>
      <c r="L13" s="99"/>
      <c r="M13" s="99"/>
      <c r="N13" s="99"/>
      <c r="O13" s="99"/>
      <c r="P13" s="99"/>
      <c r="Q13" s="99"/>
      <c r="R13" s="99"/>
      <c r="S13" s="99"/>
      <c r="T13" s="99"/>
      <c r="U13" s="99"/>
      <c r="V13" s="99"/>
      <c r="W13" s="99"/>
      <c r="X13" s="77"/>
      <c r="Y13" s="77"/>
    </row>
    <row r="14" customFormat="false" ht="16.5" hidden="false" customHeight="false" outlineLevel="0" collapsed="false">
      <c r="A14" s="19" t="s">
        <v>444</v>
      </c>
      <c r="B14" s="30" t="s">
        <v>2166</v>
      </c>
      <c r="C14" s="49" t="s">
        <v>40</v>
      </c>
      <c r="D14" s="4"/>
      <c r="E14" s="46" t="n">
        <v>0</v>
      </c>
      <c r="F14" s="46" t="n">
        <v>71535000</v>
      </c>
      <c r="G14" s="46" t="n">
        <v>0</v>
      </c>
      <c r="H14" s="46" t="n">
        <v>0</v>
      </c>
      <c r="I14" s="46" t="n">
        <v>0</v>
      </c>
      <c r="J14" s="46" t="n">
        <v>0</v>
      </c>
      <c r="K14" s="46"/>
      <c r="L14" s="99" t="n">
        <v>0</v>
      </c>
      <c r="M14" s="99" t="n">
        <v>0</v>
      </c>
      <c r="N14" s="99" t="n">
        <v>0</v>
      </c>
      <c r="O14" s="99" t="n">
        <v>0</v>
      </c>
      <c r="P14" s="99" t="n">
        <v>0</v>
      </c>
      <c r="Q14" s="99" t="n">
        <v>0</v>
      </c>
      <c r="R14" s="99" t="n">
        <v>0</v>
      </c>
      <c r="S14" s="99" t="n">
        <v>0</v>
      </c>
      <c r="T14" s="99" t="n">
        <v>0</v>
      </c>
      <c r="U14" s="99" t="n">
        <v>0</v>
      </c>
      <c r="V14" s="99" t="n">
        <v>0</v>
      </c>
      <c r="W14" s="99" t="n">
        <v>0</v>
      </c>
      <c r="X14" s="77" t="n">
        <v>0</v>
      </c>
      <c r="Y14" s="77" t="n">
        <v>0</v>
      </c>
    </row>
    <row r="15" s="13" customFormat="true" ht="16.5" hidden="false" customHeight="false" outlineLevel="0" collapsed="false">
      <c r="A15" s="32" t="s">
        <v>2167</v>
      </c>
      <c r="B15" s="98" t="s">
        <v>2168</v>
      </c>
      <c r="C15" s="33" t="s">
        <v>37</v>
      </c>
      <c r="E15" s="109" t="n">
        <v>55252000</v>
      </c>
      <c r="F15" s="109" t="n">
        <v>42921000</v>
      </c>
      <c r="G15" s="109" t="n">
        <v>75235000</v>
      </c>
      <c r="H15" s="109" t="n">
        <v>47394000</v>
      </c>
      <c r="I15" s="109" t="n">
        <v>51282000</v>
      </c>
      <c r="J15" s="109" t="n">
        <v>37102000</v>
      </c>
      <c r="K15" s="109" t="n">
        <v>62000000</v>
      </c>
      <c r="L15" s="111" t="n">
        <v>53000000</v>
      </c>
      <c r="M15" s="111" t="n">
        <v>109000000</v>
      </c>
      <c r="N15" s="111" t="n">
        <v>164000000</v>
      </c>
      <c r="O15" s="111" t="n">
        <v>214000000</v>
      </c>
      <c r="P15" s="111" t="n">
        <v>178000000</v>
      </c>
      <c r="Q15" s="111" t="n">
        <v>71000000</v>
      </c>
      <c r="R15" s="111" t="n">
        <v>46000000</v>
      </c>
      <c r="S15" s="111" t="n">
        <v>53000000</v>
      </c>
      <c r="T15" s="111" t="n">
        <v>41000000</v>
      </c>
      <c r="U15" s="111" t="n">
        <v>88000000</v>
      </c>
      <c r="V15" s="111" t="n">
        <v>91000000</v>
      </c>
      <c r="W15" s="111" t="n">
        <v>87000000</v>
      </c>
      <c r="X15" s="259" t="n">
        <v>25000000</v>
      </c>
      <c r="Y15" s="259" t="n">
        <v>24000000</v>
      </c>
    </row>
    <row r="16" customFormat="false" ht="16.5" hidden="false" customHeight="false" outlineLevel="0" collapsed="false">
      <c r="A16" s="235" t="s">
        <v>188</v>
      </c>
      <c r="B16" s="235" t="s">
        <v>935</v>
      </c>
      <c r="C16" s="32" t="s">
        <v>34</v>
      </c>
      <c r="E16" s="450" t="n">
        <f aca="false">E17+E25</f>
        <v>2541592000</v>
      </c>
      <c r="F16" s="450" t="n">
        <f aca="false">F17+F25</f>
        <v>2560953000</v>
      </c>
      <c r="G16" s="450" t="n">
        <f aca="false">G17+G25</f>
        <v>2813789000</v>
      </c>
      <c r="H16" s="450" t="n">
        <f aca="false">H17+H25</f>
        <v>2985822000</v>
      </c>
      <c r="I16" s="450" t="n">
        <f aca="false">I17+I25</f>
        <v>3333330000</v>
      </c>
      <c r="J16" s="450" t="n">
        <f aca="false">J17+J25</f>
        <v>3747302000</v>
      </c>
      <c r="K16" s="109" t="n">
        <v>3879000000</v>
      </c>
      <c r="L16" s="111" t="n">
        <v>4415000000</v>
      </c>
      <c r="M16" s="111" t="n">
        <v>4569000000</v>
      </c>
      <c r="N16" s="111" t="n">
        <v>4721000000</v>
      </c>
      <c r="O16" s="111" t="n">
        <v>5125000000</v>
      </c>
      <c r="P16" s="111" t="n">
        <v>5427000000</v>
      </c>
      <c r="Q16" s="111" t="n">
        <v>5665000000</v>
      </c>
      <c r="R16" s="111" t="n">
        <v>5626000000</v>
      </c>
      <c r="S16" s="111" t="n">
        <v>5799000000</v>
      </c>
      <c r="T16" s="111" t="n">
        <v>6323000000</v>
      </c>
      <c r="U16" s="111" t="n">
        <v>6707000000</v>
      </c>
      <c r="V16" s="111" t="n">
        <v>7159000000</v>
      </c>
      <c r="W16" s="111" t="n">
        <v>7623000000</v>
      </c>
      <c r="X16" s="259" t="n">
        <v>7962000000</v>
      </c>
      <c r="Y16" s="259" t="n">
        <v>8412000000</v>
      </c>
    </row>
    <row r="17" customFormat="false" ht="16.5" hidden="false" customHeight="false" outlineLevel="0" collapsed="false">
      <c r="A17" s="19" t="s">
        <v>70</v>
      </c>
      <c r="B17" s="30" t="s">
        <v>310</v>
      </c>
      <c r="C17" s="49" t="s">
        <v>191</v>
      </c>
      <c r="D17" s="4"/>
      <c r="E17" s="450" t="n">
        <f aca="false">E18+E19+E20+E21</f>
        <v>2113389000</v>
      </c>
      <c r="F17" s="450" t="n">
        <f aca="false">F18+F19+F20+F21</f>
        <v>2231892000</v>
      </c>
      <c r="G17" s="450" t="n">
        <f aca="false">G18+G19+G20+G21</f>
        <v>2467708000</v>
      </c>
      <c r="H17" s="450" t="n">
        <f aca="false">H18+H19+H20+H21</f>
        <v>2638266000</v>
      </c>
      <c r="I17" s="450" t="n">
        <f aca="false">I18+I19+I20+I21</f>
        <v>2871792000</v>
      </c>
      <c r="J17" s="450" t="n">
        <f aca="false">J18+J19+J20+J21</f>
        <v>3172221000</v>
      </c>
      <c r="K17" s="46" t="n">
        <v>3312000000</v>
      </c>
      <c r="L17" s="99" t="n">
        <v>3754000000</v>
      </c>
      <c r="M17" s="99" t="n">
        <v>3927000000</v>
      </c>
      <c r="N17" s="99" t="n">
        <v>4044000000</v>
      </c>
      <c r="O17" s="99" t="n">
        <v>4457000000</v>
      </c>
      <c r="P17" s="99" t="n">
        <v>4609000000</v>
      </c>
      <c r="Q17" s="99" t="n">
        <v>4889000000</v>
      </c>
      <c r="R17" s="99" t="n">
        <v>4926000000</v>
      </c>
      <c r="S17" s="99" t="n">
        <v>5098000000</v>
      </c>
      <c r="T17" s="99" t="n">
        <v>5477000000</v>
      </c>
      <c r="U17" s="99" t="n">
        <v>5810000000</v>
      </c>
      <c r="V17" s="99" t="n">
        <v>6227000000</v>
      </c>
      <c r="W17" s="99" t="n">
        <v>6656000000</v>
      </c>
      <c r="X17" s="77" t="n">
        <v>7017000000</v>
      </c>
      <c r="Y17" s="77" t="n">
        <v>7427000000</v>
      </c>
    </row>
    <row r="18" customFormat="false" ht="16.5" hidden="false" customHeight="false" outlineLevel="0" collapsed="false">
      <c r="A18" s="27" t="s">
        <v>2169</v>
      </c>
      <c r="B18" s="29" t="s">
        <v>2170</v>
      </c>
      <c r="C18" s="49" t="s">
        <v>194</v>
      </c>
      <c r="D18" s="4"/>
      <c r="E18" s="311" t="n">
        <v>1091227000</v>
      </c>
      <c r="F18" s="311" t="n">
        <v>1058718000</v>
      </c>
      <c r="G18" s="311" t="n">
        <v>1098431000</v>
      </c>
      <c r="H18" s="46" t="n">
        <v>1153254000</v>
      </c>
      <c r="I18" s="46" t="n">
        <v>1213674000</v>
      </c>
      <c r="J18" s="46" t="n">
        <v>1317121000</v>
      </c>
      <c r="K18" s="46" t="n">
        <v>1409000000</v>
      </c>
      <c r="L18" s="99" t="n">
        <v>1528000000</v>
      </c>
      <c r="M18" s="99" t="n">
        <v>1659000000</v>
      </c>
      <c r="N18" s="99" t="n">
        <v>1710000000</v>
      </c>
      <c r="O18" s="99" t="n">
        <v>1928000000</v>
      </c>
      <c r="P18" s="99" t="n">
        <v>2005000000</v>
      </c>
      <c r="Q18" s="99" t="n">
        <v>2115000000</v>
      </c>
      <c r="R18" s="99" t="n">
        <v>2228000000</v>
      </c>
      <c r="S18" s="99" t="n">
        <v>2326000000</v>
      </c>
      <c r="T18" s="99" t="n">
        <v>2500000000</v>
      </c>
      <c r="U18" s="99" t="n">
        <v>2648000000</v>
      </c>
      <c r="V18" s="99" t="n">
        <v>2809000000</v>
      </c>
      <c r="W18" s="99" t="n">
        <v>2971000000</v>
      </c>
      <c r="X18" s="77" t="n">
        <v>3139000000</v>
      </c>
      <c r="Y18" s="77" t="n">
        <v>3324000000</v>
      </c>
    </row>
    <row r="19" customFormat="false" ht="16.5" hidden="false" customHeight="false" outlineLevel="0" collapsed="false">
      <c r="A19" s="27" t="s">
        <v>79</v>
      </c>
      <c r="B19" s="29" t="s">
        <v>2171</v>
      </c>
      <c r="C19" s="49" t="s">
        <v>194</v>
      </c>
      <c r="D19" s="4"/>
      <c r="E19" s="311" t="n">
        <v>414390000</v>
      </c>
      <c r="F19" s="311" t="n">
        <v>457824000</v>
      </c>
      <c r="G19" s="311" t="n">
        <v>541692000</v>
      </c>
      <c r="H19" s="46" t="n">
        <v>584526000</v>
      </c>
      <c r="I19" s="46" t="n">
        <v>683760000</v>
      </c>
      <c r="J19" s="46" t="n">
        <v>723489000</v>
      </c>
      <c r="K19" s="46" t="n">
        <v>728000000</v>
      </c>
      <c r="L19" s="99" t="n">
        <v>823000000</v>
      </c>
      <c r="M19" s="99" t="n">
        <v>874000000</v>
      </c>
      <c r="N19" s="99" t="n">
        <v>944000000</v>
      </c>
      <c r="O19" s="99" t="n">
        <v>932000000</v>
      </c>
      <c r="P19" s="99" t="n">
        <v>935000000</v>
      </c>
      <c r="Q19" s="99" t="n">
        <v>1075000000</v>
      </c>
      <c r="R19" s="99" t="n">
        <v>1049000000</v>
      </c>
      <c r="S19" s="99" t="n">
        <v>1083000000</v>
      </c>
      <c r="T19" s="99" t="n">
        <v>1141000000</v>
      </c>
      <c r="U19" s="99" t="n">
        <v>1195000000</v>
      </c>
      <c r="V19" s="99" t="n">
        <v>1249000000</v>
      </c>
      <c r="W19" s="99" t="n">
        <v>1301000000</v>
      </c>
      <c r="X19" s="77" t="n">
        <v>1354000000</v>
      </c>
      <c r="Y19" s="77" t="n">
        <v>1413000000</v>
      </c>
    </row>
    <row r="20" customFormat="false" ht="16.5" hidden="false" customHeight="false" outlineLevel="0" collapsed="false">
      <c r="A20" s="29" t="s">
        <v>87</v>
      </c>
      <c r="B20" s="29" t="s">
        <v>87</v>
      </c>
      <c r="C20" s="49" t="s">
        <v>194</v>
      </c>
      <c r="D20" s="4"/>
      <c r="E20" s="311" t="n">
        <v>193382000</v>
      </c>
      <c r="F20" s="311" t="n">
        <v>243219000</v>
      </c>
      <c r="G20" s="311" t="n">
        <v>300940000</v>
      </c>
      <c r="H20" s="46" t="n">
        <v>331758000</v>
      </c>
      <c r="I20" s="46" t="n">
        <v>376068000</v>
      </c>
      <c r="J20" s="46" t="n">
        <v>445224000</v>
      </c>
      <c r="K20" s="46" t="n">
        <v>507000000</v>
      </c>
      <c r="L20" s="99" t="n">
        <v>520000000</v>
      </c>
      <c r="M20" s="99" t="n">
        <v>531000000</v>
      </c>
      <c r="N20" s="99" t="n">
        <v>508000000</v>
      </c>
      <c r="O20" s="99" t="n">
        <v>518000000</v>
      </c>
      <c r="P20" s="99" t="n">
        <v>540000000</v>
      </c>
      <c r="Q20" s="99" t="n">
        <v>594000000</v>
      </c>
      <c r="R20" s="99" t="n">
        <v>609000000</v>
      </c>
      <c r="S20" s="99" t="n">
        <v>644000000</v>
      </c>
      <c r="T20" s="99" t="n">
        <v>763000000</v>
      </c>
      <c r="U20" s="99" t="n">
        <v>842000000</v>
      </c>
      <c r="V20" s="99" t="n">
        <v>988000000</v>
      </c>
      <c r="W20" s="99" t="n">
        <v>1148000000</v>
      </c>
      <c r="X20" s="77" t="n">
        <v>1230000000</v>
      </c>
      <c r="Y20" s="77" t="n">
        <v>1334000000</v>
      </c>
    </row>
    <row r="21" customFormat="false" ht="16.5" hidden="false" customHeight="false" outlineLevel="0" collapsed="false">
      <c r="A21" s="27" t="s">
        <v>317</v>
      </c>
      <c r="B21" s="29" t="s">
        <v>318</v>
      </c>
      <c r="C21" s="49" t="s">
        <v>194</v>
      </c>
      <c r="D21" s="4"/>
      <c r="E21" s="311" t="n">
        <f aca="false">E22+E24</f>
        <v>414390000</v>
      </c>
      <c r="F21" s="311" t="n">
        <v>472131000</v>
      </c>
      <c r="G21" s="311" t="n">
        <v>526645000</v>
      </c>
      <c r="H21" s="181" t="n">
        <f aca="false">H22+H24</f>
        <v>568728000</v>
      </c>
      <c r="I21" s="181" t="n">
        <f aca="false">I22+I24</f>
        <v>598290000</v>
      </c>
      <c r="J21" s="181" t="n">
        <f aca="false">J22+J24</f>
        <v>686387000</v>
      </c>
      <c r="K21" s="46" t="n">
        <v>667000000</v>
      </c>
      <c r="L21" s="99" t="n">
        <v>884000000</v>
      </c>
      <c r="M21" s="99" t="n">
        <v>863000000</v>
      </c>
      <c r="N21" s="99" t="n">
        <v>882000000</v>
      </c>
      <c r="O21" s="99" t="n">
        <v>1079000000</v>
      </c>
      <c r="P21" s="99" t="n">
        <v>1128000000</v>
      </c>
      <c r="Q21" s="99" t="n">
        <v>1105000000</v>
      </c>
      <c r="R21" s="99" t="n">
        <v>1040000000</v>
      </c>
      <c r="S21" s="99" t="n">
        <v>1045000000</v>
      </c>
      <c r="T21" s="99" t="n">
        <v>1074000000</v>
      </c>
      <c r="U21" s="99" t="n">
        <v>1125000000</v>
      </c>
      <c r="V21" s="99" t="n">
        <v>1181000000</v>
      </c>
      <c r="W21" s="99" t="n">
        <v>1237000000</v>
      </c>
      <c r="X21" s="77" t="n">
        <v>1294000000</v>
      </c>
      <c r="Y21" s="77" t="n">
        <v>1356000000</v>
      </c>
    </row>
    <row r="22" customFormat="false" ht="16.5" hidden="false" customHeight="false" outlineLevel="0" collapsed="false">
      <c r="A22" s="45" t="s">
        <v>2172</v>
      </c>
      <c r="B22" s="105" t="s">
        <v>2173</v>
      </c>
      <c r="C22" s="19" t="s">
        <v>2174</v>
      </c>
      <c r="D22" s="4"/>
      <c r="E22" s="311" t="n">
        <v>165756000</v>
      </c>
      <c r="F22" s="311" t="n">
        <v>200298000</v>
      </c>
      <c r="G22" s="311" t="n">
        <v>225705000</v>
      </c>
      <c r="H22" s="46" t="n">
        <v>221172000</v>
      </c>
      <c r="I22" s="46" t="n">
        <v>222222000</v>
      </c>
      <c r="J22" s="46" t="n">
        <v>333918000</v>
      </c>
      <c r="K22" s="46" t="n">
        <v>348000000</v>
      </c>
      <c r="L22" s="99" t="n">
        <v>425000000</v>
      </c>
      <c r="M22" s="99" t="n">
        <v>493000000</v>
      </c>
      <c r="N22" s="99" t="n">
        <v>525000000</v>
      </c>
      <c r="O22" s="99" t="n">
        <v>673000000</v>
      </c>
      <c r="P22" s="99" t="n">
        <v>709000000</v>
      </c>
      <c r="Q22" s="99" t="n">
        <v>663000000</v>
      </c>
      <c r="R22" s="99" t="n">
        <v>573000000</v>
      </c>
      <c r="S22" s="99" t="n">
        <v>560000000</v>
      </c>
      <c r="T22" s="99" t="n">
        <v>508000000</v>
      </c>
      <c r="U22" s="99" t="n">
        <v>529000000</v>
      </c>
      <c r="V22" s="99" t="n">
        <v>553000000</v>
      </c>
      <c r="W22" s="99" t="n">
        <v>576000000</v>
      </c>
      <c r="X22" s="77" t="n">
        <v>600000000</v>
      </c>
      <c r="Y22" s="77" t="n">
        <v>626000000</v>
      </c>
    </row>
    <row r="23" customFormat="false" ht="16.5" hidden="false" customHeight="false" outlineLevel="0" collapsed="false">
      <c r="A23" s="45"/>
      <c r="B23" s="180" t="s">
        <v>2175</v>
      </c>
      <c r="C23" s="19"/>
      <c r="D23" s="4"/>
      <c r="E23" s="46"/>
      <c r="F23" s="46"/>
      <c r="G23" s="46"/>
      <c r="H23" s="46"/>
      <c r="I23" s="46"/>
      <c r="J23" s="46"/>
      <c r="K23" s="46"/>
      <c r="L23" s="99" t="n">
        <v>393000000</v>
      </c>
      <c r="M23" s="99" t="n">
        <v>336000000</v>
      </c>
      <c r="N23" s="99" t="n">
        <v>371000000</v>
      </c>
      <c r="O23" s="99" t="n">
        <v>467000000</v>
      </c>
      <c r="P23" s="99" t="n">
        <v>481000000</v>
      </c>
      <c r="Q23" s="99" t="n">
        <v>442000000</v>
      </c>
      <c r="R23" s="99"/>
      <c r="S23" s="99"/>
      <c r="T23" s="99"/>
      <c r="U23" s="99"/>
      <c r="V23" s="99"/>
      <c r="W23" s="99"/>
      <c r="X23" s="77"/>
      <c r="Y23" s="77"/>
    </row>
    <row r="24" customFormat="false" ht="16.5" hidden="false" customHeight="false" outlineLevel="0" collapsed="false">
      <c r="A24" s="45" t="s">
        <v>2176</v>
      </c>
      <c r="B24" s="105" t="s">
        <v>2177</v>
      </c>
      <c r="C24" s="19" t="s">
        <v>2174</v>
      </c>
      <c r="D24" s="4"/>
      <c r="E24" s="46" t="n">
        <v>248634000</v>
      </c>
      <c r="F24" s="46" t="n">
        <v>271833000</v>
      </c>
      <c r="G24" s="46" t="n">
        <v>300940000</v>
      </c>
      <c r="H24" s="46" t="n">
        <v>347556000</v>
      </c>
      <c r="I24" s="46" t="n">
        <v>376068000</v>
      </c>
      <c r="J24" s="46" t="n">
        <v>352469000</v>
      </c>
      <c r="K24" s="46" t="n">
        <v>319000000</v>
      </c>
      <c r="L24" s="99" t="n">
        <v>458000000</v>
      </c>
      <c r="M24" s="99" t="n">
        <v>370000000</v>
      </c>
      <c r="N24" s="99" t="n">
        <v>357000000</v>
      </c>
      <c r="O24" s="99" t="n">
        <v>406000000</v>
      </c>
      <c r="P24" s="99" t="n">
        <v>419000000</v>
      </c>
      <c r="Q24" s="99" t="n">
        <v>442000000</v>
      </c>
      <c r="R24" s="99" t="n">
        <v>467000000</v>
      </c>
      <c r="S24" s="99" t="n">
        <v>485000000</v>
      </c>
      <c r="T24" s="99" t="n">
        <v>566000000</v>
      </c>
      <c r="U24" s="99" t="n">
        <v>595000000</v>
      </c>
      <c r="V24" s="99" t="n">
        <v>628000000</v>
      </c>
      <c r="W24" s="99" t="n">
        <v>661000000</v>
      </c>
      <c r="X24" s="77" t="n">
        <v>694000000</v>
      </c>
      <c r="Y24" s="77" t="n">
        <v>731000000</v>
      </c>
    </row>
    <row r="25" customFormat="false" ht="16.5" hidden="false" customHeight="false" outlineLevel="0" collapsed="false">
      <c r="A25" s="19" t="s">
        <v>227</v>
      </c>
      <c r="B25" s="30" t="s">
        <v>320</v>
      </c>
      <c r="C25" s="49" t="s">
        <v>191</v>
      </c>
      <c r="D25" s="4"/>
      <c r="E25" s="46" t="n">
        <v>428203000</v>
      </c>
      <c r="F25" s="46" t="n">
        <v>329061000</v>
      </c>
      <c r="G25" s="181" t="n">
        <f aca="false">G26+G27</f>
        <v>346081000</v>
      </c>
      <c r="H25" s="46" t="n">
        <v>347556000</v>
      </c>
      <c r="I25" s="46" t="n">
        <v>461538000</v>
      </c>
      <c r="J25" s="46" t="n">
        <v>575081000</v>
      </c>
      <c r="K25" s="46" t="n">
        <v>567000000</v>
      </c>
      <c r="L25" s="99" t="n">
        <v>661000000</v>
      </c>
      <c r="M25" s="99" t="n">
        <v>642000000</v>
      </c>
      <c r="N25" s="99" t="n">
        <v>677000000</v>
      </c>
      <c r="O25" s="99" t="n">
        <v>668000000</v>
      </c>
      <c r="P25" s="99" t="n">
        <v>818000000</v>
      </c>
      <c r="Q25" s="99" t="n">
        <v>776000000</v>
      </c>
      <c r="R25" s="99" t="n">
        <v>700000000</v>
      </c>
      <c r="S25" s="99" t="n">
        <v>701000000</v>
      </c>
      <c r="T25" s="99" t="n">
        <v>846000000</v>
      </c>
      <c r="U25" s="99" t="n">
        <v>897000000</v>
      </c>
      <c r="V25" s="99" t="n">
        <v>932000000</v>
      </c>
      <c r="W25" s="99" t="n">
        <v>967000000</v>
      </c>
      <c r="X25" s="77" t="n">
        <v>945000000</v>
      </c>
      <c r="Y25" s="77" t="n">
        <v>985000000</v>
      </c>
    </row>
    <row r="26" customFormat="false" ht="15" hidden="false" customHeight="false" outlineLevel="0" collapsed="false">
      <c r="A26" s="45" t="s">
        <v>2178</v>
      </c>
      <c r="B26" s="45" t="s">
        <v>2179</v>
      </c>
      <c r="C26" s="49" t="s">
        <v>231</v>
      </c>
      <c r="D26" s="4"/>
      <c r="E26" s="46" t="n">
        <v>414390000</v>
      </c>
      <c r="F26" s="46" t="n">
        <v>329061000</v>
      </c>
      <c r="G26" s="46" t="n">
        <v>331034000</v>
      </c>
      <c r="H26" s="46" t="n">
        <v>331758000</v>
      </c>
      <c r="I26" s="46" t="n">
        <v>427350000</v>
      </c>
      <c r="J26" s="46" t="n">
        <v>500877000</v>
      </c>
      <c r="K26" s="46"/>
      <c r="L26" s="99"/>
      <c r="M26" s="99"/>
      <c r="N26" s="99"/>
      <c r="O26" s="99"/>
      <c r="P26" s="99"/>
      <c r="Q26" s="99"/>
      <c r="R26" s="99"/>
      <c r="S26" s="99"/>
      <c r="T26" s="99"/>
      <c r="U26" s="99"/>
      <c r="V26" s="99"/>
      <c r="W26" s="99"/>
      <c r="X26" s="77"/>
      <c r="Y26" s="77"/>
    </row>
    <row r="27" customFormat="false" ht="15" hidden="false" customHeight="false" outlineLevel="0" collapsed="false">
      <c r="A27" s="45" t="s">
        <v>1139</v>
      </c>
      <c r="B27" s="45" t="s">
        <v>1578</v>
      </c>
      <c r="C27" s="49" t="s">
        <v>231</v>
      </c>
      <c r="D27" s="4"/>
      <c r="E27" s="46" t="n">
        <v>13813000</v>
      </c>
      <c r="F27" s="46" t="n">
        <v>0</v>
      </c>
      <c r="G27" s="46" t="n">
        <v>15047000</v>
      </c>
      <c r="H27" s="46" t="n">
        <v>15798000</v>
      </c>
      <c r="I27" s="46" t="n">
        <v>34188000</v>
      </c>
      <c r="J27" s="46" t="n">
        <v>74204000</v>
      </c>
      <c r="K27" s="46"/>
      <c r="L27" s="99"/>
      <c r="M27" s="99"/>
      <c r="N27" s="99"/>
      <c r="O27" s="99"/>
      <c r="P27" s="99"/>
      <c r="Q27" s="99"/>
      <c r="R27" s="99"/>
      <c r="S27" s="99"/>
      <c r="T27" s="99"/>
      <c r="U27" s="99"/>
      <c r="V27" s="99"/>
      <c r="W27" s="99"/>
      <c r="X27" s="77"/>
      <c r="Y27" s="77"/>
    </row>
    <row r="28" customFormat="false" ht="15" hidden="false" customHeight="false" outlineLevel="0" collapsed="false">
      <c r="B28" s="459" t="s">
        <v>2180</v>
      </c>
      <c r="C28" s="19"/>
      <c r="D28" s="4"/>
      <c r="E28" s="46" t="n">
        <v>-400577000</v>
      </c>
      <c r="F28" s="46" t="n">
        <v>-271833000</v>
      </c>
      <c r="G28" s="46" t="n">
        <v>-331034000</v>
      </c>
      <c r="H28" s="46"/>
      <c r="I28" s="46"/>
      <c r="J28" s="46"/>
      <c r="K28" s="46"/>
      <c r="L28" s="99"/>
      <c r="M28" s="99"/>
      <c r="N28" s="99"/>
      <c r="O28" s="99"/>
      <c r="P28" s="99"/>
      <c r="Q28" s="99"/>
      <c r="R28" s="99"/>
      <c r="S28" s="99"/>
      <c r="T28" s="99"/>
      <c r="U28" s="99"/>
      <c r="V28" s="99"/>
      <c r="W28" s="99"/>
      <c r="X28" s="77"/>
      <c r="Y28" s="77"/>
    </row>
    <row r="29" customFormat="false" ht="15" hidden="false" customHeight="false" outlineLevel="0" collapsed="false">
      <c r="B29" s="19" t="s">
        <v>2181</v>
      </c>
      <c r="C29" s="19"/>
      <c r="D29" s="4"/>
      <c r="E29" s="46" t="n">
        <v>193382000</v>
      </c>
      <c r="F29" s="46" t="n">
        <v>286140000</v>
      </c>
      <c r="G29" s="46" t="n">
        <v>210658000</v>
      </c>
      <c r="H29" s="46"/>
      <c r="I29" s="46"/>
      <c r="J29" s="46"/>
      <c r="K29" s="46"/>
      <c r="L29" s="99"/>
      <c r="M29" s="99"/>
      <c r="N29" s="99"/>
      <c r="O29" s="99"/>
      <c r="P29" s="99"/>
      <c r="Q29" s="99"/>
      <c r="R29" s="99"/>
      <c r="S29" s="99"/>
      <c r="T29" s="99"/>
      <c r="U29" s="99"/>
      <c r="V29" s="99"/>
      <c r="W29" s="99"/>
      <c r="X29" s="77"/>
      <c r="Y29" s="77"/>
    </row>
    <row r="30" customFormat="false" ht="15" hidden="false" customHeight="false" outlineLevel="0" collapsed="false">
      <c r="B30" s="337" t="s">
        <v>2182</v>
      </c>
      <c r="C30" s="19"/>
      <c r="D30" s="4"/>
      <c r="E30" s="46" t="n">
        <v>0</v>
      </c>
      <c r="F30" s="46" t="n">
        <v>85842000</v>
      </c>
      <c r="G30" s="46" t="n">
        <v>0</v>
      </c>
      <c r="H30" s="46"/>
      <c r="I30" s="46"/>
      <c r="J30" s="46"/>
      <c r="K30" s="46"/>
      <c r="L30" s="99"/>
      <c r="M30" s="99"/>
      <c r="N30" s="99"/>
      <c r="O30" s="99"/>
      <c r="P30" s="99"/>
      <c r="Q30" s="99"/>
      <c r="R30" s="99"/>
      <c r="S30" s="99"/>
      <c r="T30" s="99"/>
      <c r="U30" s="99"/>
      <c r="V30" s="99"/>
      <c r="W30" s="99"/>
      <c r="X30" s="77"/>
      <c r="Y30" s="77"/>
    </row>
    <row r="31" customFormat="false" ht="16.5" hidden="false" customHeight="false" outlineLevel="0" collapsed="false">
      <c r="B31" s="232" t="s">
        <v>2183</v>
      </c>
      <c r="C31" s="19"/>
      <c r="D31" s="4"/>
      <c r="E31" s="46" t="n">
        <v>-386764000</v>
      </c>
      <c r="F31" s="46" t="n">
        <v>-400596000</v>
      </c>
      <c r="G31" s="46" t="n">
        <v>-240752000</v>
      </c>
      <c r="H31" s="220" t="n">
        <v>-126384000</v>
      </c>
      <c r="I31" s="220" t="n">
        <v>-136752000</v>
      </c>
      <c r="J31" s="220" t="n">
        <v>-92755000</v>
      </c>
      <c r="K31" s="46" t="n">
        <v>112000000</v>
      </c>
      <c r="L31" s="99" t="n">
        <v>-164000000</v>
      </c>
      <c r="M31" s="99" t="n">
        <v>-640000000</v>
      </c>
      <c r="N31" s="99" t="n">
        <v>-410000000</v>
      </c>
      <c r="O31" s="99" t="n">
        <v>-388000000</v>
      </c>
      <c r="P31" s="99" t="n">
        <v>-379000000</v>
      </c>
      <c r="Q31" s="99" t="n">
        <v>-393000000</v>
      </c>
      <c r="R31" s="99" t="n">
        <v>-278000000</v>
      </c>
      <c r="S31" s="99" t="n">
        <v>-233000000</v>
      </c>
      <c r="T31" s="99" t="n">
        <v>-324000000</v>
      </c>
      <c r="U31" s="99" t="n">
        <v>-278000000</v>
      </c>
      <c r="V31" s="99" t="n">
        <v>-329000000</v>
      </c>
      <c r="W31" s="99" t="n">
        <v>-386000000</v>
      </c>
      <c r="X31" s="77" t="n">
        <v>-447000000</v>
      </c>
      <c r="Y31" s="77" t="n">
        <v>-521000000</v>
      </c>
    </row>
    <row r="32" customFormat="false" ht="16.5" hidden="false" customHeight="false" outlineLevel="0" collapsed="false">
      <c r="B32" s="232" t="s">
        <v>2184</v>
      </c>
      <c r="C32" s="19"/>
      <c r="D32" s="4"/>
      <c r="E32" s="46" t="n">
        <v>-593959000</v>
      </c>
      <c r="F32" s="46" t="n">
        <v>-643815000</v>
      </c>
      <c r="G32" s="46" t="n">
        <v>-556739000</v>
      </c>
      <c r="H32" s="220" t="n">
        <v>-473940000</v>
      </c>
      <c r="I32" s="220" t="n">
        <v>-512820000</v>
      </c>
      <c r="J32" s="220" t="n">
        <v>-537979000</v>
      </c>
      <c r="K32" s="46" t="n">
        <v>-395000000</v>
      </c>
      <c r="L32" s="99" t="n">
        <v>-683000000</v>
      </c>
      <c r="M32" s="99" t="n">
        <v>-1171000000</v>
      </c>
      <c r="N32" s="99" t="n">
        <v>-917000000</v>
      </c>
      <c r="O32" s="99" t="n">
        <v>-906000000</v>
      </c>
      <c r="P32" s="99" t="n">
        <v>-919000000</v>
      </c>
      <c r="Q32" s="99" t="n">
        <v>-987000000</v>
      </c>
      <c r="R32" s="99" t="n">
        <v>-887000000</v>
      </c>
      <c r="S32" s="99" t="n">
        <v>-876000000</v>
      </c>
      <c r="T32" s="99" t="n">
        <v>-1087000000</v>
      </c>
      <c r="U32" s="99" t="n">
        <v>-1120000000</v>
      </c>
      <c r="V32" s="99" t="n">
        <v>-1317000000</v>
      </c>
      <c r="W32" s="99" t="n">
        <v>-1533000000</v>
      </c>
      <c r="X32" s="77" t="n">
        <v>-1677000000</v>
      </c>
      <c r="Y32" s="77" t="n">
        <v>-1855000000</v>
      </c>
    </row>
    <row r="33" s="13" customFormat="true" ht="16.5" hidden="false" customHeight="false" outlineLevel="0" collapsed="false">
      <c r="A33" s="235" t="s">
        <v>110</v>
      </c>
      <c r="B33" s="235" t="s">
        <v>110</v>
      </c>
      <c r="C33" s="13" t="s">
        <v>34</v>
      </c>
      <c r="E33" s="181" t="n">
        <f aca="false">E34+E38</f>
        <v>607772000</v>
      </c>
      <c r="F33" s="109" t="n">
        <v>643815000</v>
      </c>
      <c r="G33" s="109" t="n">
        <v>556739000</v>
      </c>
      <c r="H33" s="181" t="n">
        <f aca="false">H34+H38</f>
        <v>489738000</v>
      </c>
      <c r="I33" s="223" t="n">
        <v>512820000</v>
      </c>
      <c r="J33" s="181" t="n">
        <f aca="false">J34+J38</f>
        <v>519428000</v>
      </c>
      <c r="K33" s="109" t="n">
        <v>395000000</v>
      </c>
      <c r="L33" s="111" t="n">
        <v>683000000</v>
      </c>
      <c r="M33" s="111" t="n">
        <v>1171000000</v>
      </c>
      <c r="N33" s="111" t="n">
        <v>917000000</v>
      </c>
      <c r="O33" s="111" t="n">
        <v>906000000</v>
      </c>
      <c r="P33" s="111" t="n">
        <v>919000000</v>
      </c>
      <c r="Q33" s="111" t="n">
        <v>987000000</v>
      </c>
      <c r="R33" s="111" t="n">
        <v>887000000</v>
      </c>
      <c r="S33" s="111" t="n">
        <v>876000000</v>
      </c>
      <c r="T33" s="111" t="n">
        <v>1087000000</v>
      </c>
      <c r="U33" s="111" t="n">
        <v>1120000000</v>
      </c>
      <c r="V33" s="111" t="n">
        <v>1317000000</v>
      </c>
      <c r="W33" s="111" t="n">
        <v>1533000000</v>
      </c>
      <c r="X33" s="259" t="n">
        <v>1677000000</v>
      </c>
      <c r="Y33" s="259" t="n">
        <v>1855000000</v>
      </c>
    </row>
    <row r="34" customFormat="false" ht="16.5" hidden="false" customHeight="false" outlineLevel="0" collapsed="false">
      <c r="A34" s="232" t="s">
        <v>112</v>
      </c>
      <c r="B34" s="232" t="s">
        <v>361</v>
      </c>
      <c r="C34" s="49" t="s">
        <v>242</v>
      </c>
      <c r="D34" s="4"/>
      <c r="E34" s="46" t="n">
        <v>621585000</v>
      </c>
      <c r="F34" s="46" t="n">
        <v>1774068000</v>
      </c>
      <c r="G34" s="46" t="n">
        <v>616927000</v>
      </c>
      <c r="H34" s="222" t="n">
        <f aca="false">H35+H36+H37</f>
        <v>252768000</v>
      </c>
      <c r="I34" s="220" t="n">
        <v>341880000</v>
      </c>
      <c r="J34" s="222" t="n">
        <f aca="false">J35+J36+J37</f>
        <v>482326000</v>
      </c>
      <c r="K34" s="46" t="n">
        <v>-115000000</v>
      </c>
      <c r="L34" s="99" t="n">
        <v>127000000</v>
      </c>
      <c r="M34" s="99" t="n">
        <v>785000000</v>
      </c>
      <c r="N34" s="99" t="n">
        <v>274000000</v>
      </c>
      <c r="O34" s="99" t="n">
        <v>121000000</v>
      </c>
      <c r="P34" s="99" t="n">
        <v>912000000</v>
      </c>
      <c r="Q34" s="99" t="n">
        <v>13000000</v>
      </c>
      <c r="R34" s="99" t="n">
        <v>788000000</v>
      </c>
      <c r="S34" s="99" t="n">
        <v>-13000000</v>
      </c>
      <c r="T34" s="99" t="n">
        <v>30000000</v>
      </c>
      <c r="U34" s="99" t="n">
        <v>16000000</v>
      </c>
      <c r="V34" s="99" t="n">
        <v>21000000</v>
      </c>
      <c r="W34" s="99" t="n">
        <v>80000000</v>
      </c>
      <c r="X34" s="77" t="n">
        <v>30000000</v>
      </c>
      <c r="Y34" s="77" t="n">
        <v>51000000</v>
      </c>
    </row>
    <row r="35" customFormat="false" ht="16.5" hidden="false" customHeight="false" outlineLevel="0" collapsed="false">
      <c r="A35" s="29" t="s">
        <v>390</v>
      </c>
      <c r="B35" s="29" t="s">
        <v>390</v>
      </c>
      <c r="C35" s="19" t="s">
        <v>1746</v>
      </c>
      <c r="D35" s="4"/>
      <c r="E35" s="46" t="n">
        <v>966910000</v>
      </c>
      <c r="F35" s="46" t="n">
        <v>1273323000</v>
      </c>
      <c r="G35" s="46" t="n">
        <v>436363000</v>
      </c>
      <c r="H35" s="220" t="n">
        <v>631920000</v>
      </c>
      <c r="I35" s="220" t="n">
        <v>735042000</v>
      </c>
      <c r="J35" s="220" t="n">
        <v>890448000</v>
      </c>
      <c r="K35" s="46" t="n">
        <v>205000000</v>
      </c>
      <c r="L35" s="99" t="n">
        <v>427000000</v>
      </c>
      <c r="M35" s="99" t="n">
        <v>1076000000</v>
      </c>
      <c r="N35" s="99" t="n">
        <v>584000000</v>
      </c>
      <c r="O35" s="99" t="n">
        <v>1067000000</v>
      </c>
      <c r="P35" s="99" t="n">
        <v>1202000000</v>
      </c>
      <c r="Q35" s="99" t="n">
        <v>269000000</v>
      </c>
      <c r="R35" s="99" t="n">
        <v>1059000000</v>
      </c>
      <c r="S35" s="99" t="n">
        <v>332000000</v>
      </c>
      <c r="T35" s="99" t="n">
        <v>338000000</v>
      </c>
      <c r="U35" s="99" t="n">
        <v>363000000</v>
      </c>
      <c r="V35" s="99" t="n">
        <v>377000000</v>
      </c>
      <c r="W35" s="99" t="n">
        <v>1227000000</v>
      </c>
      <c r="X35" s="77" t="n">
        <v>386000000</v>
      </c>
      <c r="Y35" s="77" t="n">
        <v>402000000</v>
      </c>
    </row>
    <row r="36" customFormat="false" ht="16.5" hidden="false" customHeight="false" outlineLevel="0" collapsed="false">
      <c r="A36" s="29" t="s">
        <v>393</v>
      </c>
      <c r="B36" s="29" t="s">
        <v>393</v>
      </c>
      <c r="C36" s="19" t="s">
        <v>1746</v>
      </c>
      <c r="D36" s="4"/>
      <c r="E36" s="46" t="n">
        <v>-345325000</v>
      </c>
      <c r="F36" s="46" t="n">
        <v>-500745000</v>
      </c>
      <c r="G36" s="46" t="n">
        <v>-180564000</v>
      </c>
      <c r="H36" s="220" t="n">
        <v>-379152000</v>
      </c>
      <c r="I36" s="220" t="n">
        <v>-393162000</v>
      </c>
      <c r="J36" s="220" t="n">
        <v>-408122000</v>
      </c>
      <c r="K36" s="46" t="n">
        <v>-320000000</v>
      </c>
      <c r="L36" s="99" t="n">
        <v>-300000000</v>
      </c>
      <c r="M36" s="99" t="n">
        <v>-291000000</v>
      </c>
      <c r="N36" s="99" t="n">
        <v>-310000000</v>
      </c>
      <c r="O36" s="99" t="n">
        <v>-946000000</v>
      </c>
      <c r="P36" s="99" t="n">
        <v>-290000000</v>
      </c>
      <c r="Q36" s="99" t="n">
        <v>-256000000</v>
      </c>
      <c r="R36" s="99" t="n">
        <v>-271000000</v>
      </c>
      <c r="S36" s="99" t="n">
        <v>-345000000</v>
      </c>
      <c r="T36" s="99" t="n">
        <v>-308000000</v>
      </c>
      <c r="U36" s="99" t="n">
        <v>-347000000</v>
      </c>
      <c r="V36" s="99" t="n">
        <v>-356000000</v>
      </c>
      <c r="W36" s="99" t="n">
        <v>-1147000000</v>
      </c>
      <c r="X36" s="77" t="n">
        <v>-355000000</v>
      </c>
      <c r="Y36" s="77" t="n">
        <v>-351000000</v>
      </c>
    </row>
    <row r="37" customFormat="false" ht="16.5" hidden="false" customHeight="false" outlineLevel="0" collapsed="false">
      <c r="A37" s="29" t="s">
        <v>397</v>
      </c>
      <c r="B37" s="29" t="s">
        <v>2185</v>
      </c>
      <c r="C37" s="19" t="s">
        <v>1746</v>
      </c>
      <c r="D37" s="4"/>
      <c r="E37" s="46"/>
      <c r="F37" s="181" t="n">
        <f aca="false">F34-F35-F36</f>
        <v>1001490000</v>
      </c>
      <c r="G37" s="181" t="n">
        <f aca="false">G34-G35-G36</f>
        <v>361128000</v>
      </c>
      <c r="H37" s="220"/>
      <c r="I37" s="220"/>
      <c r="J37" s="220"/>
      <c r="K37" s="46"/>
      <c r="L37" s="99"/>
      <c r="M37" s="99"/>
      <c r="N37" s="99"/>
      <c r="O37" s="99"/>
      <c r="P37" s="99"/>
      <c r="Q37" s="99"/>
      <c r="R37" s="99"/>
      <c r="S37" s="99"/>
      <c r="T37" s="99"/>
      <c r="U37" s="99"/>
      <c r="V37" s="99"/>
      <c r="W37" s="99"/>
      <c r="X37" s="77"/>
      <c r="Y37" s="77"/>
    </row>
    <row r="38" customFormat="false" ht="14.25" hidden="false" customHeight="true" outlineLevel="0" collapsed="false">
      <c r="A38" s="232" t="s">
        <v>115</v>
      </c>
      <c r="B38" s="232" t="s">
        <v>199</v>
      </c>
      <c r="C38" s="49" t="s">
        <v>242</v>
      </c>
      <c r="D38" s="4"/>
      <c r="E38" s="181" t="n">
        <f aca="false">E39+E40+E41+E42+E43</f>
        <v>-13813000</v>
      </c>
      <c r="F38" s="46" t="n">
        <v>-629508000</v>
      </c>
      <c r="G38" s="46" t="n">
        <v>225705000</v>
      </c>
      <c r="H38" s="181" t="n">
        <f aca="false">H39+H40+H41+H42+H43</f>
        <v>236970000</v>
      </c>
      <c r="I38" s="220" t="n">
        <v>170940000</v>
      </c>
      <c r="J38" s="181" t="n">
        <f aca="false">J39+J40+J41+J42+J43</f>
        <v>37102000</v>
      </c>
      <c r="K38" s="46" t="n">
        <v>510000000</v>
      </c>
      <c r="L38" s="99" t="n">
        <v>557000000</v>
      </c>
      <c r="M38" s="99" t="n">
        <v>385000000</v>
      </c>
      <c r="N38" s="99" t="n">
        <v>643000000</v>
      </c>
      <c r="O38" s="99" t="n">
        <v>785000000</v>
      </c>
      <c r="P38" s="99" t="n">
        <v>7000000</v>
      </c>
      <c r="Q38" s="99" t="n">
        <v>975000000</v>
      </c>
      <c r="R38" s="99" t="n">
        <v>100000000</v>
      </c>
      <c r="S38" s="99" t="n">
        <v>889000000</v>
      </c>
      <c r="T38" s="99" t="n">
        <v>100000000</v>
      </c>
      <c r="U38" s="99" t="n">
        <v>511000000</v>
      </c>
      <c r="V38" s="99" t="n">
        <v>515000000</v>
      </c>
      <c r="W38" s="99" t="n">
        <v>531000000</v>
      </c>
      <c r="X38" s="77" t="n">
        <v>564000000</v>
      </c>
      <c r="Y38" s="77" t="n">
        <v>401000000</v>
      </c>
    </row>
    <row r="39" customFormat="false" ht="16.5" hidden="false" customHeight="false" outlineLevel="0" collapsed="false">
      <c r="A39" s="27" t="s">
        <v>2186</v>
      </c>
      <c r="B39" s="29" t="s">
        <v>2187</v>
      </c>
      <c r="C39" s="19" t="s">
        <v>119</v>
      </c>
      <c r="D39" s="4"/>
      <c r="E39" s="46" t="n">
        <v>27626000</v>
      </c>
      <c r="F39" s="46" t="n">
        <v>-85842000</v>
      </c>
      <c r="G39" s="46" t="n">
        <v>105329000</v>
      </c>
      <c r="H39" s="46" t="n">
        <v>-63192000</v>
      </c>
      <c r="I39" s="46" t="n">
        <v>85470000</v>
      </c>
      <c r="J39" s="46" t="n">
        <v>-55653000</v>
      </c>
      <c r="K39" s="46" t="n">
        <v>146000000</v>
      </c>
      <c r="L39" s="99" t="n">
        <v>26000000</v>
      </c>
      <c r="M39" s="99" t="n">
        <v>-296000000</v>
      </c>
      <c r="N39" s="99" t="n">
        <v>271000000</v>
      </c>
      <c r="O39" s="99" t="n">
        <v>197000000</v>
      </c>
      <c r="P39" s="99" t="n">
        <v>-737000000</v>
      </c>
      <c r="Q39" s="99" t="n">
        <v>758000000</v>
      </c>
      <c r="R39" s="99" t="n">
        <v>-5000000</v>
      </c>
      <c r="S39" s="99" t="n">
        <v>24000000</v>
      </c>
      <c r="T39" s="99" t="n">
        <v>0</v>
      </c>
      <c r="U39" s="99" t="n">
        <v>0</v>
      </c>
      <c r="V39" s="99" t="n">
        <v>0</v>
      </c>
      <c r="W39" s="99" t="n">
        <v>0</v>
      </c>
      <c r="X39" s="77" t="n">
        <v>0</v>
      </c>
      <c r="Y39" s="77" t="n">
        <v>0</v>
      </c>
    </row>
    <row r="40" customFormat="false" ht="16.5" hidden="false" customHeight="false" outlineLevel="0" collapsed="false">
      <c r="A40" s="27" t="s">
        <v>808</v>
      </c>
      <c r="B40" s="29" t="s">
        <v>2188</v>
      </c>
      <c r="C40" s="19" t="s">
        <v>119</v>
      </c>
      <c r="D40" s="4"/>
      <c r="E40" s="46" t="n">
        <v>124317000</v>
      </c>
      <c r="F40" s="46" t="n">
        <v>-200298000</v>
      </c>
      <c r="G40" s="46" t="n">
        <v>0</v>
      </c>
      <c r="H40" s="46" t="n">
        <v>15798000</v>
      </c>
      <c r="I40" s="46" t="n">
        <v>-17094000</v>
      </c>
      <c r="J40" s="46" t="n">
        <v>74204000</v>
      </c>
      <c r="K40" s="46" t="n">
        <v>43000000</v>
      </c>
      <c r="L40" s="99" t="n">
        <v>93000000</v>
      </c>
      <c r="M40" s="99" t="n">
        <v>239000000</v>
      </c>
      <c r="N40" s="99" t="n">
        <v>-67000000</v>
      </c>
      <c r="O40" s="99" t="n">
        <v>164000000</v>
      </c>
      <c r="P40" s="99" t="n">
        <v>162000000</v>
      </c>
      <c r="Q40" s="99" t="n">
        <v>-171000000</v>
      </c>
      <c r="R40" s="99" t="n">
        <v>-557000000</v>
      </c>
      <c r="S40" s="99" t="n">
        <v>732000000</v>
      </c>
      <c r="T40" s="99" t="n">
        <v>-222000000</v>
      </c>
      <c r="U40" s="99" t="n">
        <v>0</v>
      </c>
      <c r="V40" s="99" t="n">
        <v>0</v>
      </c>
      <c r="W40" s="99" t="n">
        <v>0</v>
      </c>
      <c r="X40" s="77" t="n">
        <v>0</v>
      </c>
      <c r="Y40" s="77" t="n">
        <v>0</v>
      </c>
    </row>
    <row r="41" customFormat="false" ht="16.5" hidden="false" customHeight="false" outlineLevel="0" collapsed="false">
      <c r="A41" s="27" t="s">
        <v>2189</v>
      </c>
      <c r="B41" s="29" t="s">
        <v>2190</v>
      </c>
      <c r="C41" s="19" t="s">
        <v>119</v>
      </c>
      <c r="D41" s="4"/>
      <c r="E41" s="46" t="n">
        <v>-124317000</v>
      </c>
      <c r="F41" s="46" t="n">
        <v>-85842000</v>
      </c>
      <c r="G41" s="46" t="n">
        <v>0</v>
      </c>
      <c r="H41" s="46" t="n">
        <v>0</v>
      </c>
      <c r="I41" s="46" t="n">
        <v>119658000</v>
      </c>
      <c r="J41" s="46" t="n">
        <v>74204000</v>
      </c>
      <c r="K41" s="46" t="n">
        <v>335000000</v>
      </c>
      <c r="L41" s="99" t="n">
        <v>438000000</v>
      </c>
      <c r="M41" s="99" t="n">
        <v>440000000</v>
      </c>
      <c r="N41" s="99" t="n">
        <v>436000000</v>
      </c>
      <c r="O41" s="99" t="n">
        <v>421000000</v>
      </c>
      <c r="P41" s="99" t="n">
        <v>582000000</v>
      </c>
      <c r="Q41" s="99" t="n">
        <v>388000000</v>
      </c>
      <c r="R41" s="99" t="n">
        <v>662000000</v>
      </c>
      <c r="S41" s="99" t="n">
        <v>133000000</v>
      </c>
      <c r="T41" s="99" t="n">
        <v>322000000</v>
      </c>
      <c r="U41" s="99" t="n">
        <v>511000000</v>
      </c>
      <c r="V41" s="99" t="n">
        <v>515000000</v>
      </c>
      <c r="W41" s="99" t="n">
        <v>531000000</v>
      </c>
      <c r="X41" s="77" t="n">
        <v>564000000</v>
      </c>
      <c r="Y41" s="77" t="n">
        <v>401000000</v>
      </c>
    </row>
    <row r="42" customFormat="false" ht="15" hidden="false" customHeight="false" outlineLevel="0" collapsed="false">
      <c r="A42" s="27" t="s">
        <v>2191</v>
      </c>
      <c r="B42" s="27" t="s">
        <v>2192</v>
      </c>
      <c r="C42" s="19" t="s">
        <v>119</v>
      </c>
      <c r="D42" s="4"/>
      <c r="E42" s="46" t="n">
        <v>13813000</v>
      </c>
      <c r="F42" s="46" t="n">
        <v>14307000</v>
      </c>
      <c r="G42" s="46" t="n">
        <v>0</v>
      </c>
      <c r="H42" s="46" t="n">
        <v>205374000</v>
      </c>
      <c r="I42" s="46" t="n">
        <v>0</v>
      </c>
      <c r="J42" s="46" t="n">
        <v>0</v>
      </c>
      <c r="K42" s="46"/>
      <c r="L42" s="99"/>
      <c r="M42" s="99"/>
      <c r="N42" s="99"/>
      <c r="O42" s="99"/>
      <c r="P42" s="99"/>
      <c r="Q42" s="99"/>
      <c r="R42" s="99"/>
      <c r="S42" s="99"/>
      <c r="T42" s="99"/>
      <c r="U42" s="99"/>
      <c r="V42" s="99"/>
      <c r="W42" s="99"/>
      <c r="X42" s="77"/>
      <c r="Y42" s="77"/>
    </row>
    <row r="43" customFormat="false" ht="15" hidden="false" customHeight="false" outlineLevel="0" collapsed="false">
      <c r="A43" s="27" t="s">
        <v>2193</v>
      </c>
      <c r="B43" s="27" t="s">
        <v>864</v>
      </c>
      <c r="C43" s="19" t="s">
        <v>119</v>
      </c>
      <c r="D43" s="4"/>
      <c r="E43" s="46" t="n">
        <v>-55252000</v>
      </c>
      <c r="F43" s="181" t="n">
        <f aca="false">F38-F39-F40-F41-F42</f>
        <v>-271833000</v>
      </c>
      <c r="G43" s="181" t="n">
        <f aca="false">G38-G39-G40-G41-G42</f>
        <v>120376000</v>
      </c>
      <c r="H43" s="46" t="n">
        <v>78990000</v>
      </c>
      <c r="I43" s="46" t="n">
        <v>-17094000</v>
      </c>
      <c r="J43" s="46" t="n">
        <v>-55653000</v>
      </c>
      <c r="K43" s="46" t="n">
        <v>-14000000</v>
      </c>
      <c r="L43" s="99"/>
      <c r="M43" s="181" t="n">
        <f aca="false">M38-M39-M40-M41-M42</f>
        <v>2000000</v>
      </c>
      <c r="N43" s="181" t="n">
        <f aca="false">N38-N39-N40-N41-N42</f>
        <v>3000000</v>
      </c>
      <c r="O43" s="181" t="n">
        <f aca="false">O38-O39-O40-O41-O42</f>
        <v>3000000</v>
      </c>
      <c r="P43" s="99"/>
      <c r="Q43" s="99"/>
      <c r="R43" s="99"/>
      <c r="S43" s="99"/>
      <c r="T43" s="99"/>
      <c r="U43" s="99"/>
      <c r="V43" s="99"/>
      <c r="W43" s="99"/>
      <c r="X43" s="77"/>
      <c r="Y43" s="77"/>
    </row>
    <row r="44" customFormat="false" ht="16.5" hidden="false" customHeight="false" outlineLevel="0" collapsed="false">
      <c r="A44" s="19" t="s">
        <v>2194</v>
      </c>
      <c r="B44" s="232" t="s">
        <v>2195</v>
      </c>
      <c r="C44" s="49" t="s">
        <v>242</v>
      </c>
      <c r="D44" s="4"/>
      <c r="E44" s="46"/>
      <c r="F44" s="181" t="n">
        <f aca="false">F33-F34-F38</f>
        <v>-500745000</v>
      </c>
      <c r="G44" s="181" t="n">
        <f aca="false">G33-G34-G38</f>
        <v>-285893000</v>
      </c>
      <c r="H44" s="46"/>
      <c r="I44" s="46"/>
      <c r="J44" s="46"/>
      <c r="K44" s="46"/>
      <c r="L44" s="99"/>
      <c r="M44" s="99"/>
      <c r="N44" s="99"/>
      <c r="O44" s="99"/>
      <c r="P44" s="99"/>
      <c r="Q44" s="99"/>
      <c r="R44" s="99"/>
      <c r="S44" s="99"/>
      <c r="T44" s="99" t="n">
        <v>957000000</v>
      </c>
      <c r="U44" s="99" t="n">
        <v>593000000</v>
      </c>
      <c r="V44" s="99" t="n">
        <v>781000000</v>
      </c>
      <c r="W44" s="99" t="n">
        <v>922000000</v>
      </c>
      <c r="X44" s="77" t="n">
        <v>1083000000</v>
      </c>
      <c r="Y44" s="77" t="n">
        <v>1404000000</v>
      </c>
    </row>
    <row r="45" customFormat="false" ht="15" hidden="false" customHeight="false" outlineLevel="0" collapsed="false">
      <c r="B45" s="19" t="s">
        <v>577</v>
      </c>
      <c r="C45" s="19"/>
      <c r="D45" s="4"/>
      <c r="E45" s="46"/>
      <c r="F45" s="46"/>
      <c r="G45" s="46"/>
      <c r="H45" s="46"/>
      <c r="I45" s="46"/>
      <c r="J45" s="46"/>
      <c r="K45" s="46"/>
      <c r="L45" s="104" t="n">
        <f aca="false">(L15/L6)*100</f>
        <v>1.42015005359057</v>
      </c>
      <c r="M45" s="104" t="n">
        <f aca="false">(M15/M6)*100</f>
        <v>3.20682553692262</v>
      </c>
      <c r="N45" s="104" t="n">
        <f aca="false">(N15/N6)*100</f>
        <v>4.31125131440589</v>
      </c>
      <c r="O45" s="104" t="n">
        <f aca="false">(O15/O6)*100</f>
        <v>5.0722920123252</v>
      </c>
      <c r="P45" s="104" t="n">
        <f aca="false">(P15/P6)*100</f>
        <v>3.94941202573774</v>
      </c>
      <c r="Q45" s="104" t="n">
        <f aca="false">(Q15/Q6)*100</f>
        <v>1.51774262505344</v>
      </c>
      <c r="R45" s="104" t="n">
        <f aca="false">(R15/R6)*100</f>
        <v>0.970668917493142</v>
      </c>
      <c r="S45" s="104" t="n">
        <f aca="false">(S15/S6)*100</f>
        <v>1.0765793215519</v>
      </c>
      <c r="T45" s="104" t="n">
        <f aca="false">(T15/T6)*100</f>
        <v>0.783040488922842</v>
      </c>
      <c r="U45" s="104" t="n">
        <f aca="false">(U15/U6)*100</f>
        <v>1.57508501879363</v>
      </c>
      <c r="V45" s="104" t="n">
        <f aca="false">(V15/V6)*100</f>
        <v>1.55795240541003</v>
      </c>
      <c r="W45" s="104" t="n">
        <f aca="false">(W15/W6)*100</f>
        <v>1.42857142857143</v>
      </c>
      <c r="X45" s="4"/>
      <c r="Y45" s="4"/>
    </row>
    <row r="46" customFormat="false" ht="15" hidden="false" customHeight="false" outlineLevel="0" collapsed="false">
      <c r="B46" s="19"/>
      <c r="C46" s="19"/>
      <c r="D46" s="4"/>
      <c r="L46" s="99"/>
      <c r="M46" s="99"/>
      <c r="N46" s="99"/>
      <c r="O46" s="99"/>
      <c r="P46" s="99"/>
      <c r="Q46" s="99"/>
      <c r="R46" s="99"/>
      <c r="S46" s="99"/>
      <c r="T46" s="99"/>
      <c r="U46" s="99"/>
      <c r="V46" s="99"/>
      <c r="W46" s="99"/>
      <c r="X46" s="4"/>
      <c r="Y46" s="4"/>
    </row>
    <row r="47" customFormat="false" ht="15" hidden="false" customHeight="false" outlineLevel="0" collapsed="false">
      <c r="B47" s="19"/>
      <c r="C47" s="19"/>
      <c r="D47" s="4"/>
      <c r="E47" s="0" t="s">
        <v>128</v>
      </c>
      <c r="F47" s="0" t="s">
        <v>128</v>
      </c>
      <c r="G47" s="0" t="s">
        <v>128</v>
      </c>
      <c r="H47" s="0" t="s">
        <v>128</v>
      </c>
      <c r="I47" s="0" t="s">
        <v>128</v>
      </c>
      <c r="J47" s="0" t="s">
        <v>128</v>
      </c>
      <c r="K47" s="0" t="s">
        <v>128</v>
      </c>
      <c r="L47" s="0" t="s">
        <v>128</v>
      </c>
      <c r="M47" s="0" t="s">
        <v>128</v>
      </c>
      <c r="N47" s="0" t="s">
        <v>128</v>
      </c>
      <c r="O47" s="0" t="s">
        <v>128</v>
      </c>
      <c r="P47" s="0" t="s">
        <v>128</v>
      </c>
      <c r="Q47" s="0" t="s">
        <v>128</v>
      </c>
      <c r="R47" s="0" t="s">
        <v>128</v>
      </c>
      <c r="S47" s="0" t="s">
        <v>128</v>
      </c>
      <c r="T47" s="0" t="s">
        <v>128</v>
      </c>
      <c r="U47" s="0" t="s">
        <v>128</v>
      </c>
      <c r="V47" s="0" t="s">
        <v>128</v>
      </c>
      <c r="W47" s="0" t="s">
        <v>128</v>
      </c>
      <c r="X47" s="0" t="s">
        <v>128</v>
      </c>
      <c r="Y47" s="0" t="s">
        <v>128</v>
      </c>
    </row>
    <row r="48" customFormat="false" ht="15" hidden="false" customHeight="false" outlineLevel="0" collapsed="false">
      <c r="B48" s="19"/>
      <c r="C48" s="19"/>
      <c r="D48" s="4"/>
      <c r="L48" s="99"/>
      <c r="M48" s="99"/>
      <c r="N48" s="99"/>
      <c r="O48" s="99"/>
      <c r="P48" s="99"/>
      <c r="Q48" s="99"/>
      <c r="R48" s="99"/>
      <c r="S48" s="99"/>
      <c r="T48" s="99"/>
      <c r="U48" s="99"/>
      <c r="V48" s="99"/>
      <c r="W48" s="99"/>
      <c r="X48" s="99"/>
      <c r="Y48" s="99"/>
    </row>
    <row r="49" customFormat="false" ht="15" hidden="false" customHeight="false" outlineLevel="0" collapsed="false">
      <c r="B49" s="19" t="s">
        <v>2196</v>
      </c>
      <c r="C49" s="19"/>
      <c r="D49" s="4"/>
      <c r="E49" s="55" t="n">
        <f aca="false">E6-E7-E15</f>
        <v>0</v>
      </c>
      <c r="F49" s="55" t="n">
        <f aca="false">F6-F7-F15</f>
        <v>0</v>
      </c>
      <c r="G49" s="55" t="n">
        <f aca="false">G6-G7-G15</f>
        <v>0</v>
      </c>
      <c r="H49" s="55" t="n">
        <f aca="false">H6-H7-H15</f>
        <v>0</v>
      </c>
      <c r="I49" s="55" t="n">
        <f aca="false">I6-I7-I15</f>
        <v>0</v>
      </c>
      <c r="J49" s="55" t="n">
        <f aca="false">J6-J7-J15</f>
        <v>0</v>
      </c>
      <c r="K49" s="55" t="n">
        <f aca="false">K6-K7-K15</f>
        <v>0</v>
      </c>
      <c r="L49" s="55" t="n">
        <f aca="false">L6-L7-L15</f>
        <v>0</v>
      </c>
      <c r="M49" s="55" t="n">
        <f aca="false">M6-M7-M15</f>
        <v>0</v>
      </c>
      <c r="N49" s="55" t="n">
        <f aca="false">N6-N7-N15</f>
        <v>1000000</v>
      </c>
      <c r="O49" s="55" t="n">
        <f aca="false">O6-O7-O15</f>
        <v>0</v>
      </c>
      <c r="P49" s="55" t="n">
        <f aca="false">P6-P7-P15</f>
        <v>0</v>
      </c>
      <c r="Q49" s="55" t="n">
        <f aca="false">Q6-Q7-Q15</f>
        <v>0</v>
      </c>
      <c r="R49" s="55" t="n">
        <f aca="false">R6-R7-R15</f>
        <v>1000000</v>
      </c>
      <c r="S49" s="55" t="n">
        <f aca="false">S6-S7-S15</f>
        <v>0</v>
      </c>
      <c r="T49" s="55" t="n">
        <f aca="false">T6-T7-T15</f>
        <v>-1000000</v>
      </c>
      <c r="U49" s="55" t="n">
        <f aca="false">U6-U7-U15</f>
        <v>0</v>
      </c>
      <c r="V49" s="55" t="n">
        <f aca="false">V6-V7-V15</f>
        <v>-1000000</v>
      </c>
      <c r="W49" s="55" t="n">
        <f aca="false">W6-W7-W15</f>
        <v>0</v>
      </c>
      <c r="X49" s="55" t="n">
        <f aca="false">X6-X7-X15</f>
        <v>0</v>
      </c>
      <c r="Y49" s="55" t="n">
        <f aca="false">Y6-Y7-Y15</f>
        <v>1000000</v>
      </c>
    </row>
    <row r="50" customFormat="false" ht="15" hidden="false" customHeight="false" outlineLevel="0" collapsed="false">
      <c r="B50" s="19" t="s">
        <v>426</v>
      </c>
      <c r="C50" s="19"/>
      <c r="D50" s="4"/>
      <c r="E50" s="55" t="n">
        <f aca="false">E7-E8-E14</f>
        <v>0</v>
      </c>
      <c r="F50" s="55" t="n">
        <f aca="false">F7-F8-F14</f>
        <v>0</v>
      </c>
      <c r="G50" s="55" t="n">
        <f aca="false">G7-G8-G14</f>
        <v>0</v>
      </c>
      <c r="H50" s="55" t="n">
        <f aca="false">H7-H8-H14</f>
        <v>0</v>
      </c>
      <c r="I50" s="55" t="n">
        <f aca="false">I7-I8-I14</f>
        <v>0</v>
      </c>
      <c r="J50" s="55" t="n">
        <f aca="false">J7-J8-J14</f>
        <v>0</v>
      </c>
      <c r="K50" s="55" t="n">
        <f aca="false">K7-K8-K14</f>
        <v>0</v>
      </c>
      <c r="L50" s="55" t="n">
        <f aca="false">L7-L8-L14</f>
        <v>0</v>
      </c>
      <c r="M50" s="55" t="n">
        <f aca="false">M7-M8-M14</f>
        <v>0</v>
      </c>
      <c r="N50" s="55" t="n">
        <f aca="false">N7-N8-N14</f>
        <v>0</v>
      </c>
      <c r="O50" s="55" t="n">
        <f aca="false">O7-O8-O14</f>
        <v>0</v>
      </c>
      <c r="P50" s="55" t="n">
        <f aca="false">P7-P8-P14</f>
        <v>0</v>
      </c>
      <c r="Q50" s="55" t="n">
        <f aca="false">Q7-Q8-Q14</f>
        <v>0</v>
      </c>
      <c r="R50" s="55" t="n">
        <f aca="false">R7-R8-R14</f>
        <v>0</v>
      </c>
      <c r="S50" s="55" t="n">
        <f aca="false">S7-S8-S14</f>
        <v>0</v>
      </c>
      <c r="T50" s="55" t="n">
        <f aca="false">T7-T8-T14</f>
        <v>0</v>
      </c>
      <c r="U50" s="55" t="n">
        <f aca="false">U7-U8-U14</f>
        <v>0</v>
      </c>
      <c r="V50" s="55" t="n">
        <f aca="false">V7-V8-V14</f>
        <v>0</v>
      </c>
      <c r="W50" s="55" t="n">
        <f aca="false">W7-W8-W14</f>
        <v>0</v>
      </c>
      <c r="X50" s="55" t="n">
        <f aca="false">X7-X8-X14</f>
        <v>0</v>
      </c>
      <c r="Y50" s="55" t="n">
        <f aca="false">Y7-Y8-Y14</f>
        <v>0</v>
      </c>
    </row>
    <row r="51" customFormat="false" ht="15" hidden="false" customHeight="false" outlineLevel="0" collapsed="false">
      <c r="B51" s="0" t="s">
        <v>333</v>
      </c>
      <c r="C51" s="19"/>
      <c r="D51" s="4"/>
      <c r="E51" s="55" t="n">
        <f aca="false">E8-E9-E10-E12-E13</f>
        <v>-2.38418579101562E-007</v>
      </c>
      <c r="F51" s="55" t="n">
        <f aca="false">F8-F9-F10-F12-F13</f>
        <v>0</v>
      </c>
      <c r="G51" s="55" t="n">
        <f aca="false">G8-G9-G10-G12-G13</f>
        <v>0</v>
      </c>
      <c r="H51" s="55" t="n">
        <f aca="false">H8-H9-H10-H12-H13</f>
        <v>0</v>
      </c>
      <c r="I51" s="55" t="n">
        <f aca="false">I8-I9-I10-I12-I13</f>
        <v>0</v>
      </c>
      <c r="J51" s="55" t="n">
        <f aca="false">J8-J9-J10-J12-J13</f>
        <v>0</v>
      </c>
      <c r="K51" s="55" t="n">
        <f aca="false">K8-K9-K10-K12-K13</f>
        <v>1000000</v>
      </c>
      <c r="L51" s="55" t="n">
        <f aca="false">L8-L9-L10-L12-L13</f>
        <v>0</v>
      </c>
      <c r="M51" s="55" t="n">
        <f aca="false">M8-M9-M10-M12-M13</f>
        <v>0</v>
      </c>
      <c r="N51" s="55" t="n">
        <f aca="false">N8-N9-N10-N12-N13</f>
        <v>0</v>
      </c>
      <c r="O51" s="55" t="n">
        <f aca="false">O8-O9-O10-O12-O13</f>
        <v>0</v>
      </c>
      <c r="P51" s="55" t="n">
        <f aca="false">P8-P9-P10-P12-P13</f>
        <v>-1000000</v>
      </c>
      <c r="Q51" s="55" t="n">
        <f aca="false">Q8-Q9-Q10-Q12-Q13</f>
        <v>0</v>
      </c>
      <c r="R51" s="55" t="n">
        <f aca="false">R8-R9-R10-R12-R13</f>
        <v>-1000000</v>
      </c>
      <c r="S51" s="55" t="n">
        <f aca="false">S8-S9-S10-S12-S13</f>
        <v>1000000</v>
      </c>
      <c r="T51" s="55" t="n">
        <f aca="false">T8-T9-T10-T12-T13</f>
        <v>1000000</v>
      </c>
      <c r="U51" s="55" t="n">
        <f aca="false">U8-U9-U10-U12-U13</f>
        <v>0</v>
      </c>
      <c r="V51" s="55" t="n">
        <f aca="false">V8-V9-V10-V12-V13</f>
        <v>0</v>
      </c>
      <c r="W51" s="55" t="n">
        <f aca="false">W8-W9-W10-W12-W13</f>
        <v>0</v>
      </c>
      <c r="X51" s="55" t="n">
        <f aca="false">X8-X9-X10-X12-X13</f>
        <v>-1000000</v>
      </c>
      <c r="Y51" s="55" t="n">
        <f aca="false">Y8-Y9-Y10-Y12-Y13</f>
        <v>-1000000</v>
      </c>
    </row>
    <row r="52" customFormat="false" ht="15" hidden="false" customHeight="false" outlineLevel="0" collapsed="false">
      <c r="B52" s="0" t="s">
        <v>134</v>
      </c>
      <c r="C52" s="19"/>
      <c r="D52" s="4"/>
      <c r="E52" s="55" t="n">
        <f aca="false">E16-E17-E25</f>
        <v>0</v>
      </c>
      <c r="F52" s="55" t="n">
        <f aca="false">F16-F17-F25</f>
        <v>0</v>
      </c>
      <c r="G52" s="55" t="n">
        <f aca="false">G16-G17-G25</f>
        <v>0</v>
      </c>
      <c r="H52" s="55" t="n">
        <f aca="false">H16-H17-H25</f>
        <v>0</v>
      </c>
      <c r="I52" s="55" t="n">
        <f aca="false">I16-I17-I25</f>
        <v>0</v>
      </c>
      <c r="J52" s="55" t="n">
        <f aca="false">J16-J17-J25</f>
        <v>0</v>
      </c>
      <c r="K52" s="55" t="n">
        <f aca="false">K16-K17-K25</f>
        <v>0</v>
      </c>
      <c r="L52" s="55" t="n">
        <f aca="false">L16-L17-L25</f>
        <v>0</v>
      </c>
      <c r="M52" s="55" t="n">
        <f aca="false">M16-M17-M25</f>
        <v>0</v>
      </c>
      <c r="N52" s="55" t="n">
        <f aca="false">N16-N17-N25</f>
        <v>0</v>
      </c>
      <c r="O52" s="55" t="n">
        <f aca="false">O16-O17-O25</f>
        <v>0</v>
      </c>
      <c r="P52" s="55" t="n">
        <f aca="false">P16-P17-P25</f>
        <v>0</v>
      </c>
      <c r="Q52" s="55" t="n">
        <f aca="false">Q16-Q17-Q25</f>
        <v>0</v>
      </c>
      <c r="R52" s="55" t="n">
        <f aca="false">R16-R17-R25</f>
        <v>0</v>
      </c>
      <c r="S52" s="55" t="n">
        <f aca="false">S16-S17-S25</f>
        <v>0</v>
      </c>
      <c r="T52" s="55" t="n">
        <f aca="false">T16-T17-T25</f>
        <v>0</v>
      </c>
      <c r="U52" s="55" t="n">
        <f aca="false">U16-U17-U25</f>
        <v>0</v>
      </c>
      <c r="V52" s="55" t="n">
        <f aca="false">V16-V17-V25</f>
        <v>0</v>
      </c>
      <c r="W52" s="55" t="n">
        <f aca="false">W16-W17-W25</f>
        <v>0</v>
      </c>
      <c r="X52" s="55" t="n">
        <f aca="false">X16-X17-X25</f>
        <v>0</v>
      </c>
      <c r="Y52" s="55" t="n">
        <f aca="false">Y16-Y17-Y25</f>
        <v>0</v>
      </c>
    </row>
    <row r="53" customFormat="false" ht="15" hidden="false" customHeight="false" outlineLevel="0" collapsed="false">
      <c r="B53" s="19" t="s">
        <v>266</v>
      </c>
      <c r="C53" s="19"/>
      <c r="D53" s="4"/>
      <c r="E53" s="55" t="n">
        <f aca="false">E17-E18-E19-E20-E21</f>
        <v>0</v>
      </c>
      <c r="F53" s="55" t="n">
        <f aca="false">F17-F18-F19-F20-F21</f>
        <v>0</v>
      </c>
      <c r="G53" s="55" t="n">
        <f aca="false">G17-G18-G19-G20-G21</f>
        <v>0</v>
      </c>
      <c r="H53" s="55" t="n">
        <f aca="false">H17-H18-H19-H20-H21</f>
        <v>0</v>
      </c>
      <c r="I53" s="55" t="n">
        <f aca="false">I17-I18-I19-I20-I21</f>
        <v>0</v>
      </c>
      <c r="J53" s="55" t="n">
        <f aca="false">J17-J18-J19-J20-J21</f>
        <v>0</v>
      </c>
      <c r="K53" s="55" t="n">
        <f aca="false">K17-K18-K19-K20-K21</f>
        <v>1000000</v>
      </c>
      <c r="L53" s="55" t="n">
        <f aca="false">L17-L18-L19-L20-L21</f>
        <v>-1000000</v>
      </c>
      <c r="M53" s="55" t="n">
        <f aca="false">M17-M18-M19-M20-M21</f>
        <v>0</v>
      </c>
      <c r="N53" s="55" t="n">
        <f aca="false">N17-N18-N19-N20-N21</f>
        <v>0</v>
      </c>
      <c r="O53" s="55" t="n">
        <f aca="false">O17-O18-O19-O20-O21</f>
        <v>0</v>
      </c>
      <c r="P53" s="55" t="n">
        <f aca="false">P17-P18-P19-P20-P21</f>
        <v>1000000</v>
      </c>
      <c r="Q53" s="55" t="n">
        <f aca="false">Q17-Q18-Q19-Q20-Q21</f>
        <v>0</v>
      </c>
      <c r="R53" s="55" t="n">
        <f aca="false">R17-R18-R19-R20-R21</f>
        <v>0</v>
      </c>
      <c r="S53" s="55" t="n">
        <f aca="false">S17-S18-S19-S20-S21</f>
        <v>0</v>
      </c>
      <c r="T53" s="55" t="n">
        <f aca="false">T17-T18-T19-T20-T21</f>
        <v>-1000000</v>
      </c>
      <c r="U53" s="55" t="n">
        <f aca="false">U17-U18-U19-U20-U21</f>
        <v>0</v>
      </c>
      <c r="V53" s="55" t="n">
        <f aca="false">V17-V18-V19-V20-V21</f>
        <v>0</v>
      </c>
      <c r="W53" s="55" t="n">
        <f aca="false">W17-W18-W19-W20-W21</f>
        <v>-1000000</v>
      </c>
      <c r="X53" s="55" t="n">
        <f aca="false">X17-X18-X19-X20-X21</f>
        <v>0</v>
      </c>
      <c r="Y53" s="55" t="n">
        <f aca="false">Y17-Y18-Y19-Y20-Y21</f>
        <v>0</v>
      </c>
    </row>
    <row r="54" customFormat="false" ht="15" hidden="false" customHeight="false" outlineLevel="0" collapsed="false">
      <c r="B54" s="19" t="s">
        <v>2197</v>
      </c>
      <c r="C54" s="19"/>
      <c r="D54" s="4"/>
      <c r="E54" s="55" t="n">
        <f aca="false">E21-E22-E24</f>
        <v>0</v>
      </c>
      <c r="F54" s="55" t="n">
        <f aca="false">F21-F22-F24</f>
        <v>0</v>
      </c>
      <c r="G54" s="55" t="n">
        <f aca="false">G21-G22-G24</f>
        <v>0</v>
      </c>
      <c r="H54" s="55" t="n">
        <f aca="false">H21-H22-H24</f>
        <v>0</v>
      </c>
      <c r="I54" s="55" t="n">
        <f aca="false">I21-I22-I24</f>
        <v>0</v>
      </c>
      <c r="J54" s="55" t="n">
        <f aca="false">J21-J22-J24</f>
        <v>0</v>
      </c>
      <c r="K54" s="55" t="n">
        <f aca="false">K21-K22-K24</f>
        <v>0</v>
      </c>
      <c r="L54" s="55" t="n">
        <f aca="false">L21-L22-L24</f>
        <v>1000000</v>
      </c>
      <c r="M54" s="55" t="n">
        <f aca="false">M21-M22-M24</f>
        <v>0</v>
      </c>
      <c r="N54" s="55" t="n">
        <f aca="false">N21-N22-N24</f>
        <v>0</v>
      </c>
      <c r="O54" s="55" t="n">
        <f aca="false">O21-O22-O24</f>
        <v>0</v>
      </c>
      <c r="P54" s="55" t="n">
        <f aca="false">P21-P22-P24</f>
        <v>0</v>
      </c>
      <c r="Q54" s="55" t="n">
        <f aca="false">Q21-Q22-Q24</f>
        <v>0</v>
      </c>
      <c r="R54" s="55" t="n">
        <f aca="false">R21-R22-R24</f>
        <v>0</v>
      </c>
      <c r="S54" s="55" t="n">
        <f aca="false">S21-S22-S24</f>
        <v>0</v>
      </c>
      <c r="T54" s="55" t="n">
        <f aca="false">T21-T22-T24</f>
        <v>0</v>
      </c>
      <c r="U54" s="55" t="n">
        <f aca="false">U21-U22-U24</f>
        <v>1000000</v>
      </c>
      <c r="V54" s="55" t="n">
        <f aca="false">V21-V22-V24</f>
        <v>0</v>
      </c>
      <c r="W54" s="55" t="n">
        <f aca="false">W21-W22-W24</f>
        <v>0</v>
      </c>
      <c r="X54" s="55" t="n">
        <f aca="false">X21-X22-X24</f>
        <v>0</v>
      </c>
      <c r="Y54" s="55" t="n">
        <f aca="false">Y21-Y22-Y24</f>
        <v>-1000000</v>
      </c>
    </row>
    <row r="55" customFormat="false" ht="15" hidden="false" customHeight="false" outlineLevel="0" collapsed="false">
      <c r="B55" s="19" t="s">
        <v>1491</v>
      </c>
      <c r="C55" s="19"/>
      <c r="D55" s="4"/>
      <c r="E55" s="55" t="n">
        <f aca="false">E25-E26-E27</f>
        <v>-5.96046447753906E-008</v>
      </c>
      <c r="F55" s="55" t="n">
        <f aca="false">F25-F26-F27</f>
        <v>0</v>
      </c>
      <c r="G55" s="55" t="n">
        <f aca="false">G25-G26-G27</f>
        <v>0</v>
      </c>
      <c r="H55" s="55" t="n">
        <f aca="false">H25-H26-H27</f>
        <v>0</v>
      </c>
      <c r="I55" s="55" t="n">
        <f aca="false">I25-I26-I27</f>
        <v>0</v>
      </c>
      <c r="J55" s="55" t="n">
        <f aca="false">J25-J26-J27</f>
        <v>0</v>
      </c>
      <c r="K55" s="56" t="n">
        <f aca="false">K25-K26-K27</f>
        <v>567000000</v>
      </c>
      <c r="L55" s="56" t="n">
        <f aca="false">L25-L26-L27</f>
        <v>661000000</v>
      </c>
      <c r="M55" s="56" t="n">
        <f aca="false">M25-M26-M27</f>
        <v>642000000</v>
      </c>
      <c r="N55" s="56" t="n">
        <f aca="false">N25-N26-N27</f>
        <v>677000000</v>
      </c>
      <c r="O55" s="56" t="n">
        <f aca="false">O25-O26-O27</f>
        <v>668000000</v>
      </c>
      <c r="P55" s="56" t="n">
        <f aca="false">P25-P26-P27</f>
        <v>818000000</v>
      </c>
      <c r="Q55" s="56" t="n">
        <f aca="false">Q25-Q26-Q27</f>
        <v>776000000</v>
      </c>
      <c r="R55" s="56" t="n">
        <f aca="false">R25-R26-R27</f>
        <v>700000000</v>
      </c>
      <c r="S55" s="56" t="n">
        <f aca="false">S25-S26-S27</f>
        <v>701000000</v>
      </c>
      <c r="T55" s="56" t="n">
        <f aca="false">T25-T26-T27</f>
        <v>846000000</v>
      </c>
      <c r="U55" s="56" t="n">
        <f aca="false">U25-U26-U27</f>
        <v>897000000</v>
      </c>
      <c r="V55" s="56" t="n">
        <f aca="false">V25-V26-V27</f>
        <v>932000000</v>
      </c>
      <c r="W55" s="56" t="n">
        <f aca="false">W25-W26-W27</f>
        <v>967000000</v>
      </c>
      <c r="X55" s="56" t="n">
        <f aca="false">X25-X26-X27</f>
        <v>945000000</v>
      </c>
      <c r="Y55" s="56" t="n">
        <f aca="false">Y25-Y26-Y27</f>
        <v>985000000</v>
      </c>
    </row>
    <row r="56" customFormat="false" ht="15" hidden="false" customHeight="false" outlineLevel="0" collapsed="false">
      <c r="B56" s="19" t="s">
        <v>137</v>
      </c>
      <c r="C56" s="19"/>
      <c r="D56" s="4"/>
      <c r="E56" s="55" t="n">
        <f aca="false">E33-E34-E38-E44</f>
        <v>0</v>
      </c>
      <c r="F56" s="55" t="n">
        <f aca="false">F33-F34-F38-F44</f>
        <v>0</v>
      </c>
      <c r="G56" s="55" t="n">
        <f aca="false">G33-G34-G38-G44</f>
        <v>0</v>
      </c>
      <c r="H56" s="55" t="n">
        <f aca="false">H33-H34-H38-H44</f>
        <v>0</v>
      </c>
      <c r="I56" s="55" t="n">
        <f aca="false">I33-I34-I38-I44</f>
        <v>0</v>
      </c>
      <c r="J56" s="55" t="n">
        <f aca="false">J33-J34-J38-J44</f>
        <v>0</v>
      </c>
      <c r="K56" s="55" t="n">
        <f aca="false">K33-K34-K38-K44</f>
        <v>0</v>
      </c>
      <c r="L56" s="55" t="n">
        <f aca="false">L33-L34-L38-L44</f>
        <v>-1000000</v>
      </c>
      <c r="M56" s="55" t="n">
        <f aca="false">M33-M34-M38-M44</f>
        <v>1000000</v>
      </c>
      <c r="N56" s="55" t="n">
        <f aca="false">N33-N34-N38-N44</f>
        <v>0</v>
      </c>
      <c r="O56" s="55" t="n">
        <f aca="false">O33-O34-O38-O44</f>
        <v>0</v>
      </c>
      <c r="P56" s="55" t="n">
        <f aca="false">P33-P34-P38-P44</f>
        <v>0</v>
      </c>
      <c r="Q56" s="55" t="n">
        <f aca="false">Q33-Q34-Q38-Q44</f>
        <v>-1000000</v>
      </c>
      <c r="R56" s="55" t="n">
        <f aca="false">R33-R34-R38-R44</f>
        <v>-1000000</v>
      </c>
      <c r="S56" s="55" t="n">
        <f aca="false">S33-S34-S38-S44</f>
        <v>0</v>
      </c>
      <c r="T56" s="55" t="n">
        <f aca="false">T33-T34-T38-T44</f>
        <v>0</v>
      </c>
      <c r="U56" s="55" t="n">
        <f aca="false">U33-U34-U38-U44</f>
        <v>0</v>
      </c>
      <c r="V56" s="55" t="n">
        <f aca="false">V33-V34-V38-V44</f>
        <v>0</v>
      </c>
      <c r="W56" s="55" t="n">
        <f aca="false">W33-W34-W38-W44</f>
        <v>0</v>
      </c>
      <c r="X56" s="55" t="n">
        <f aca="false">X33-X34-X38-X44</f>
        <v>0</v>
      </c>
      <c r="Y56" s="55" t="n">
        <f aca="false">Y33-Y34-Y38-Y44</f>
        <v>-1000000</v>
      </c>
    </row>
    <row r="57" customFormat="false" ht="15" hidden="false" customHeight="false" outlineLevel="0" collapsed="false">
      <c r="B57" s="19" t="s">
        <v>505</v>
      </c>
      <c r="C57" s="19"/>
      <c r="D57" s="4"/>
      <c r="E57" s="55" t="n">
        <f aca="false">E34-E35-E36</f>
        <v>0</v>
      </c>
      <c r="F57" s="152" t="n">
        <f aca="false">F34-F35-F36-F37</f>
        <v>0</v>
      </c>
      <c r="G57" s="152" t="n">
        <f aca="false">G34-G35-G36-G37</f>
        <v>0</v>
      </c>
      <c r="H57" s="55" t="n">
        <f aca="false">H34-H35-H36</f>
        <v>0</v>
      </c>
      <c r="I57" s="55" t="n">
        <f aca="false">I34-I35-I36</f>
        <v>0</v>
      </c>
      <c r="J57" s="55" t="n">
        <f aca="false">J34-J35-J36</f>
        <v>0</v>
      </c>
      <c r="K57" s="55" t="n">
        <f aca="false">K34-K35-K36</f>
        <v>0</v>
      </c>
      <c r="L57" s="55" t="n">
        <f aca="false">L34-L35-L36</f>
        <v>0</v>
      </c>
      <c r="M57" s="55" t="n">
        <f aca="false">M34-M35-M36</f>
        <v>0</v>
      </c>
      <c r="N57" s="55" t="n">
        <f aca="false">N34-N35-N36</f>
        <v>0</v>
      </c>
      <c r="O57" s="55" t="n">
        <f aca="false">O34-O35-O36</f>
        <v>0</v>
      </c>
      <c r="P57" s="55" t="n">
        <f aca="false">P34-P35-P36</f>
        <v>0</v>
      </c>
      <c r="Q57" s="55" t="n">
        <f aca="false">Q34-Q35-Q36</f>
        <v>0</v>
      </c>
      <c r="R57" s="55" t="n">
        <f aca="false">R34-R35-R36</f>
        <v>0</v>
      </c>
      <c r="S57" s="55" t="n">
        <f aca="false">S34-S35-S36</f>
        <v>0</v>
      </c>
      <c r="T57" s="55" t="n">
        <f aca="false">T34-T35-T36</f>
        <v>0</v>
      </c>
      <c r="U57" s="55" t="n">
        <f aca="false">U34-U35-U36</f>
        <v>0</v>
      </c>
      <c r="V57" s="55" t="n">
        <f aca="false">V34-V35-V36</f>
        <v>0</v>
      </c>
      <c r="W57" s="55" t="n">
        <f aca="false">W34-W35-W36</f>
        <v>0</v>
      </c>
      <c r="X57" s="55" t="n">
        <f aca="false">X34-X35-X36</f>
        <v>-1000000</v>
      </c>
      <c r="Y57" s="55" t="n">
        <f aca="false">Y34-Y35-Y36</f>
        <v>0</v>
      </c>
    </row>
    <row r="58" customFormat="false" ht="15" hidden="false" customHeight="false" outlineLevel="0" collapsed="false">
      <c r="B58" s="19" t="s">
        <v>274</v>
      </c>
      <c r="C58" s="19"/>
      <c r="D58" s="4"/>
      <c r="E58" s="55" t="n">
        <f aca="false">E38-E39-E40-E41-E43-E42</f>
        <v>0</v>
      </c>
      <c r="F58" s="55" t="n">
        <f aca="false">F38-F39-F40-F41-F43-F42</f>
        <v>0</v>
      </c>
      <c r="G58" s="55" t="n">
        <f aca="false">G38-G39-G40-G41-G43-G42</f>
        <v>0</v>
      </c>
      <c r="H58" s="55" t="n">
        <f aca="false">H38-H39-H40-H41-H43-H42</f>
        <v>0</v>
      </c>
      <c r="I58" s="55" t="n">
        <f aca="false">I38-I39-I40-I41-I43-I42</f>
        <v>0</v>
      </c>
      <c r="J58" s="55" t="n">
        <f aca="false">J38-J39-J40-J41-J43-J42</f>
        <v>0</v>
      </c>
      <c r="K58" s="55" t="n">
        <f aca="false">K38-K39-K40-K41-K43-K42</f>
        <v>0</v>
      </c>
      <c r="L58" s="55" t="n">
        <f aca="false">L38-L39-L40-L41-L43-L42</f>
        <v>0</v>
      </c>
      <c r="M58" s="55" t="n">
        <f aca="false">M38-M39-M40-M41-M43-M42</f>
        <v>0</v>
      </c>
      <c r="N58" s="55" t="n">
        <f aca="false">N38-N39-N40-N41-N43-N42</f>
        <v>0</v>
      </c>
      <c r="O58" s="55" t="n">
        <f aca="false">O38-O39-O40-O41-O43-O42</f>
        <v>0</v>
      </c>
      <c r="P58" s="55" t="n">
        <f aca="false">P38-P39-P40-P41-P43-P42</f>
        <v>0</v>
      </c>
      <c r="Q58" s="55" t="n">
        <f aca="false">Q38-Q39-Q40-Q41-Q43-Q42</f>
        <v>0</v>
      </c>
      <c r="R58" s="55" t="n">
        <f aca="false">R38-R39-R40-R41-R43-R42</f>
        <v>0</v>
      </c>
      <c r="S58" s="55" t="n">
        <f aca="false">S38-S39-S40-S41-S43-S42</f>
        <v>0</v>
      </c>
      <c r="T58" s="55" t="n">
        <f aca="false">T38-T39-T40-T41-T43-T42</f>
        <v>0</v>
      </c>
      <c r="U58" s="55" t="n">
        <f aca="false">U38-U39-U40-U41-U43-U42</f>
        <v>0</v>
      </c>
      <c r="V58" s="55" t="n">
        <f aca="false">V38-V39-V40-V41-V43-V42</f>
        <v>0</v>
      </c>
      <c r="W58" s="55" t="n">
        <f aca="false">W38-W39-W40-W41-W43-W42</f>
        <v>0</v>
      </c>
      <c r="X58" s="55" t="n">
        <f aca="false">X38-X39-X40-X41-X43-X42</f>
        <v>0</v>
      </c>
      <c r="Y58" s="55" t="n">
        <f aca="false">Y38-Y39-Y40-Y41-Y43-Y42</f>
        <v>0</v>
      </c>
    </row>
    <row r="59" customFormat="false" ht="15" hidden="false" customHeight="false" outlineLevel="0" collapsed="false">
      <c r="B59" s="19"/>
      <c r="C59" s="19"/>
      <c r="D59" s="4"/>
    </row>
    <row r="60" customFormat="false" ht="16.5" hidden="false" customHeight="false" outlineLevel="0" collapsed="false">
      <c r="B60" s="19" t="s">
        <v>586</v>
      </c>
      <c r="C60" s="19"/>
      <c r="D60" s="4"/>
      <c r="E60" s="55" t="n">
        <v>13813000000</v>
      </c>
      <c r="F60" s="55" t="n">
        <v>14307000000</v>
      </c>
      <c r="G60" s="55" t="n">
        <v>15047000000</v>
      </c>
      <c r="H60" s="55" t="n">
        <v>15798000000</v>
      </c>
      <c r="I60" s="55" t="n">
        <v>17094000000</v>
      </c>
      <c r="J60" s="55" t="n">
        <v>18551000000</v>
      </c>
      <c r="K60" s="55" t="n">
        <v>20105000000</v>
      </c>
      <c r="L60" s="55" t="n">
        <v>21431000000</v>
      </c>
      <c r="M60" s="55" t="n">
        <v>20661000000</v>
      </c>
      <c r="N60" s="55" t="n">
        <v>21418000000</v>
      </c>
      <c r="O60" s="55" t="n">
        <v>23139000000</v>
      </c>
      <c r="P60" s="55" t="n">
        <v>23814000000</v>
      </c>
      <c r="Q60" s="55" t="n">
        <v>24259000000</v>
      </c>
      <c r="R60" s="184" t="n">
        <v>25054000000</v>
      </c>
      <c r="S60" s="184" t="n">
        <v>25850000000</v>
      </c>
      <c r="T60" s="184" t="n">
        <v>26908000000</v>
      </c>
      <c r="U60" s="184" t="n">
        <v>28034000000</v>
      </c>
      <c r="V60" s="184" t="n">
        <v>29293000000</v>
      </c>
      <c r="W60" s="184" t="n">
        <v>30521000000</v>
      </c>
      <c r="X60" s="184" t="n">
        <v>31774000000</v>
      </c>
      <c r="Y60" s="184" t="n">
        <v>33148000000</v>
      </c>
    </row>
    <row r="61" customFormat="false" ht="15" hidden="false" customHeight="false" outlineLevel="0" collapsed="false">
      <c r="B61" s="19" t="s">
        <v>2198</v>
      </c>
      <c r="C61" s="19"/>
      <c r="D61" s="4"/>
      <c r="E61" s="0" t="n">
        <f aca="false">(E6/E60)*100</f>
        <v>15.5</v>
      </c>
      <c r="F61" s="0" t="n">
        <f aca="false">(F6/F60)*100</f>
        <v>16.1</v>
      </c>
      <c r="G61" s="0" t="n">
        <f aca="false">(G6/G60)*100</f>
        <v>16.4</v>
      </c>
      <c r="H61" s="0" t="n">
        <f aca="false">(H6/H60)*100</f>
        <v>15.9</v>
      </c>
      <c r="I61" s="0" t="n">
        <f aca="false">(I6/I60)*100</f>
        <v>16.5</v>
      </c>
      <c r="J61" s="0" t="n">
        <f aca="false">(J6/J60)*100</f>
        <v>17.1</v>
      </c>
      <c r="K61" s="0" t="n">
        <f aca="false">(K6/K60)*100</f>
        <v>17.3290226311863</v>
      </c>
      <c r="L61" s="0" t="n">
        <f aca="false">(L6/L60)*100</f>
        <v>17.4140264103402</v>
      </c>
      <c r="M61" s="0" t="n">
        <f aca="false">(M6/M60)*100</f>
        <v>16.4512850297662</v>
      </c>
      <c r="N61" s="0" t="n">
        <f aca="false">(N6/N60)*100</f>
        <v>17.7607619759081</v>
      </c>
      <c r="O61" s="0" t="n">
        <f aca="false">(O6/O60)*100</f>
        <v>18.233285794546</v>
      </c>
      <c r="P61" s="0" t="n">
        <f aca="false">(P6/P60)*100</f>
        <v>18.925841941715</v>
      </c>
      <c r="Q61" s="0" t="n">
        <f aca="false">(Q6/Q60)*100</f>
        <v>19.2835648625252</v>
      </c>
      <c r="R61" s="0" t="n">
        <f aca="false">(R6/R60)*100</f>
        <v>18.9151432904925</v>
      </c>
      <c r="S61" s="0" t="n">
        <f aca="false">(S6/S60)*100</f>
        <v>19.0444874274662</v>
      </c>
      <c r="T61" s="0" t="n">
        <f aca="false">(T6/T60)*100</f>
        <v>19.4588969823101</v>
      </c>
      <c r="U61" s="0" t="n">
        <f aca="false">(U6/U60)*100</f>
        <v>19.9293714774916</v>
      </c>
      <c r="V61" s="0" t="n">
        <f aca="false">(V6/V60)*100</f>
        <v>19.9399173864063</v>
      </c>
      <c r="W61" s="0" t="n">
        <f aca="false">(W6/W60)*100</f>
        <v>19.9534746567937</v>
      </c>
      <c r="X61" s="0" t="n">
        <f aca="false">(X6/X60)*100</f>
        <v>19.7803235349657</v>
      </c>
      <c r="Y61" s="0" t="n">
        <f aca="false">(Y6/Y60)*100</f>
        <v>19.7809822613732</v>
      </c>
    </row>
    <row r="62" customFormat="false" ht="15" hidden="false" customHeight="false" outlineLevel="0" collapsed="false">
      <c r="B62" s="19" t="s">
        <v>134</v>
      </c>
      <c r="C62" s="19"/>
      <c r="D62" s="4"/>
      <c r="E62" s="0" t="n">
        <f aca="false">(E16/E60)*100</f>
        <v>18.4</v>
      </c>
      <c r="F62" s="0" t="n">
        <f aca="false">(F16/F60)*100</f>
        <v>17.9</v>
      </c>
      <c r="G62" s="0" t="n">
        <f aca="false">(G16/G60)*100</f>
        <v>18.7</v>
      </c>
      <c r="H62" s="0" t="n">
        <f aca="false">(H16/H60)*100</f>
        <v>18.9</v>
      </c>
      <c r="I62" s="0" t="n">
        <f aca="false">(I16/I60)*100</f>
        <v>19.5</v>
      </c>
      <c r="J62" s="0" t="n">
        <f aca="false">(J16/J60)*100</f>
        <v>20.2</v>
      </c>
      <c r="K62" s="0" t="n">
        <f aca="false">(K16/K60)*100</f>
        <v>19.2937080328277</v>
      </c>
      <c r="L62" s="0" t="n">
        <f aca="false">(L16/L60)*100</f>
        <v>20.6009985534973</v>
      </c>
      <c r="M62" s="0" t="n">
        <f aca="false">(M16/M60)*100</f>
        <v>22.1141280673733</v>
      </c>
      <c r="N62" s="0" t="n">
        <f aca="false">(N16/N60)*100</f>
        <v>22.0422074890279</v>
      </c>
      <c r="O62" s="0" t="n">
        <f aca="false">(O16/O60)*100</f>
        <v>22.1487531872596</v>
      </c>
      <c r="P62" s="0" t="n">
        <f aca="false">(P16/P60)*100</f>
        <v>22.7891156462585</v>
      </c>
      <c r="Q62" s="0" t="n">
        <f aca="false">(Q16/Q60)*100</f>
        <v>23.3521579619935</v>
      </c>
      <c r="R62" s="0" t="n">
        <f aca="false">(R16/R60)*100</f>
        <v>22.4554961283627</v>
      </c>
      <c r="S62" s="0" t="n">
        <f aca="false">(S16/S60)*100</f>
        <v>22.4332688588008</v>
      </c>
      <c r="T62" s="0" t="n">
        <f aca="false">(T16/T60)*100</f>
        <v>23.4985877805857</v>
      </c>
      <c r="U62" s="0" t="n">
        <f aca="false">(U16/U60)*100</f>
        <v>23.9245202254405</v>
      </c>
      <c r="V62" s="0" t="n">
        <f aca="false">(V16/V60)*100</f>
        <v>24.4392858362066</v>
      </c>
      <c r="W62" s="0" t="n">
        <f aca="false">(W16/W60)*100</f>
        <v>24.9762458635038</v>
      </c>
      <c r="X62" s="0" t="n">
        <f aca="false">(X16/X60)*100</f>
        <v>25.058223704916</v>
      </c>
      <c r="Y62" s="0" t="n">
        <f aca="false">(Y16/Y60)*100</f>
        <v>25.3770966574152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8.xml><?xml version="1.0" encoding="utf-8"?>
<worksheet xmlns="http://schemas.openxmlformats.org/spreadsheetml/2006/main" xmlns:r="http://schemas.openxmlformats.org/officeDocument/2006/relationships">
  <sheetPr filterMode="false">
    <pageSetUpPr fitToPage="false"/>
  </sheetPr>
  <dimension ref="A1:AV9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6" topLeftCell="R7" activePane="bottomRight" state="frozen"/>
      <selection pane="topLeft" activeCell="A1" activeCellId="0" sqref="A1"/>
      <selection pane="topRight" activeCell="R1" activeCellId="0" sqref="R1"/>
      <selection pane="bottomLeft" activeCell="A7" activeCellId="0" sqref="A7"/>
      <selection pane="bottomRight" activeCell="R7" activeCellId="0" sqref="R7"/>
    </sheetView>
  </sheetViews>
  <sheetFormatPr defaultRowHeight="15"/>
  <cols>
    <col collapsed="false" hidden="false" max="1" min="1" style="0" width="24.4336734693878"/>
    <col collapsed="false" hidden="false" max="2" min="2" style="0" width="70.3316326530612"/>
    <col collapsed="false" hidden="false" max="3" min="3" style="0" width="28.2142857142857"/>
    <col collapsed="false" hidden="false" max="4" min="4" style="0" width="25.515306122449"/>
    <col collapsed="false" hidden="false" max="8" min="5" style="0" width="20.6530612244898"/>
    <col collapsed="false" hidden="false" max="12" min="9" style="0" width="22.5459183673469"/>
    <col collapsed="false" hidden="false" max="15" min="13" style="0" width="22.1377551020408"/>
    <col collapsed="false" hidden="false" max="23" min="16" style="0" width="22.2755102040816"/>
    <col collapsed="false" hidden="false" max="24" min="24" style="0" width="22.9489795918367"/>
    <col collapsed="false" hidden="false" max="26" min="25" style="0" width="8.50510204081633"/>
    <col collapsed="false" hidden="false" max="27" min="27" style="0" width="22.2755102040816"/>
    <col collapsed="false" hidden="false" max="28" min="28" style="0" width="19.4387755102041"/>
    <col collapsed="false" hidden="false" max="1025" min="29" style="0" width="8.50510204081633"/>
  </cols>
  <sheetData>
    <row r="1" customFormat="false" ht="15" hidden="false" customHeight="false" outlineLevel="0" collapsed="false">
      <c r="A1" s="1" t="s">
        <v>2199</v>
      </c>
      <c r="B1" s="2" t="s">
        <v>2200</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2201</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5"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7" customFormat="true" ht="15" hidden="false" customHeight="false" outlineLevel="0" collapsed="false">
      <c r="A6" s="118" t="s">
        <v>32</v>
      </c>
      <c r="B6" s="118" t="s">
        <v>33</v>
      </c>
      <c r="C6" s="17" t="s">
        <v>34</v>
      </c>
      <c r="D6" s="121"/>
      <c r="E6" s="460"/>
      <c r="F6" s="347"/>
      <c r="G6" s="347"/>
      <c r="H6" s="347"/>
      <c r="I6" s="347"/>
      <c r="J6" s="42" t="n">
        <f aca="false">J7+J21</f>
        <v>2103700000000</v>
      </c>
      <c r="K6" s="42" t="n">
        <f aca="false">K7+K21</f>
        <v>2308500000000</v>
      </c>
      <c r="L6" s="42" t="n">
        <f aca="false">L7+L21</f>
        <v>3051800000000</v>
      </c>
      <c r="M6" s="42" t="n">
        <f aca="false">M7+M21</f>
        <v>2368000000000</v>
      </c>
      <c r="N6" s="42" t="n">
        <f aca="false">N7+N21</f>
        <v>2151000000000</v>
      </c>
      <c r="O6" s="42" t="n">
        <f aca="false">O7+O21</f>
        <v>2849000000000</v>
      </c>
      <c r="P6" s="42" t="n">
        <f aca="false">P7+P21</f>
        <v>3195000000000</v>
      </c>
      <c r="Q6" s="42" t="n">
        <f aca="false">Q7+Q21</f>
        <v>2694000000000</v>
      </c>
      <c r="R6" s="42" t="n">
        <f aca="false">R7+R21</f>
        <v>2583000000000</v>
      </c>
      <c r="S6" s="42" t="n">
        <f aca="false">S7+S21</f>
        <v>1844000000000</v>
      </c>
      <c r="T6" s="42" t="n">
        <f aca="false">T7+T21</f>
        <v>1825000000000</v>
      </c>
      <c r="U6" s="42" t="n">
        <f aca="false">U7+U21</f>
        <v>1811000000000</v>
      </c>
      <c r="V6" s="42" t="n">
        <f aca="false">V7+V21</f>
        <v>1776000000000</v>
      </c>
      <c r="W6" s="42" t="n">
        <f aca="false">W7+W21</f>
        <v>1721000000000</v>
      </c>
      <c r="X6" s="42" t="n">
        <f aca="false">X7+X21</f>
        <v>1672000000000</v>
      </c>
      <c r="Y6" s="6"/>
      <c r="Z6" s="6"/>
      <c r="AA6" s="6"/>
      <c r="AB6" s="6"/>
      <c r="AC6" s="6"/>
      <c r="AD6" s="6"/>
      <c r="AE6" s="6"/>
      <c r="AF6" s="6"/>
      <c r="AG6" s="6"/>
      <c r="AH6" s="6"/>
      <c r="AI6" s="6"/>
      <c r="AJ6" s="6"/>
      <c r="AK6" s="6"/>
      <c r="AL6" s="6"/>
      <c r="AM6" s="6"/>
      <c r="AN6" s="6"/>
      <c r="AO6" s="6"/>
      <c r="AP6" s="6"/>
      <c r="AQ6" s="6"/>
      <c r="AR6" s="6"/>
      <c r="AS6" s="6"/>
      <c r="AT6" s="6"/>
      <c r="AU6" s="6"/>
      <c r="AV6" s="6"/>
    </row>
    <row r="7" customFormat="false" ht="16.5" hidden="false" customHeight="false" outlineLevel="0" collapsed="false">
      <c r="A7" s="18" t="s">
        <v>341</v>
      </c>
      <c r="B7" s="30" t="s">
        <v>35</v>
      </c>
      <c r="C7" s="20" t="s">
        <v>37</v>
      </c>
      <c r="D7" s="19"/>
      <c r="E7" s="124"/>
      <c r="F7" s="124"/>
      <c r="G7" s="124"/>
      <c r="H7" s="124"/>
      <c r="I7" s="124"/>
      <c r="J7" s="25" t="n">
        <v>2103700000000</v>
      </c>
      <c r="K7" s="25" t="n">
        <v>2308500000000</v>
      </c>
      <c r="L7" s="25" t="n">
        <v>3051800000000</v>
      </c>
      <c r="M7" s="25" t="n">
        <v>2368000000000</v>
      </c>
      <c r="N7" s="25" t="n">
        <v>2151000000000</v>
      </c>
      <c r="O7" s="25" t="n">
        <v>2849000000000</v>
      </c>
      <c r="P7" s="25" t="n">
        <v>3195000000000</v>
      </c>
      <c r="Q7" s="25" t="n">
        <v>2694000000000</v>
      </c>
      <c r="R7" s="25" t="n">
        <v>2583000000000</v>
      </c>
      <c r="S7" s="25" t="n">
        <v>1844000000000</v>
      </c>
      <c r="T7" s="16" t="n">
        <v>1825000000000</v>
      </c>
      <c r="U7" s="16" t="n">
        <v>1811000000000</v>
      </c>
      <c r="V7" s="16" t="n">
        <v>1776000000000</v>
      </c>
      <c r="W7" s="16" t="n">
        <v>1721000000000</v>
      </c>
      <c r="X7" s="16" t="n">
        <v>1672000000000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26" t="s">
        <v>2202</v>
      </c>
      <c r="B8" s="30" t="s">
        <v>2203</v>
      </c>
      <c r="C8" s="20" t="s">
        <v>40</v>
      </c>
      <c r="D8" s="19"/>
      <c r="E8" s="126"/>
      <c r="F8" s="126"/>
      <c r="G8" s="126"/>
      <c r="H8" s="126"/>
      <c r="I8" s="126"/>
      <c r="J8" s="25" t="n">
        <v>1938000000000</v>
      </c>
      <c r="K8" s="25" t="n">
        <v>2027900000000</v>
      </c>
      <c r="L8" s="25" t="n">
        <v>2824400000000</v>
      </c>
      <c r="M8" s="25" t="n">
        <v>2139000000000</v>
      </c>
      <c r="N8" s="25" t="n">
        <v>1884000000000</v>
      </c>
      <c r="O8" s="25" t="n">
        <v>2585000000000</v>
      </c>
      <c r="P8" s="25" t="n">
        <v>2796000000000</v>
      </c>
      <c r="Q8" s="25" t="n">
        <v>2315000000000</v>
      </c>
      <c r="R8" s="25" t="n">
        <v>2235000000000</v>
      </c>
      <c r="S8" s="25" t="n">
        <v>1474000000000</v>
      </c>
      <c r="T8" s="16" t="n">
        <v>1413000000000</v>
      </c>
      <c r="U8" s="16" t="n">
        <v>1380000000000</v>
      </c>
      <c r="V8" s="16" t="n">
        <v>1327000000000</v>
      </c>
      <c r="W8" s="16" t="n">
        <v>1250000000000</v>
      </c>
      <c r="X8" s="16" t="n">
        <v>1175000000000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38</v>
      </c>
      <c r="B9" s="29" t="s">
        <v>293</v>
      </c>
      <c r="C9" s="19" t="s">
        <v>1498</v>
      </c>
      <c r="D9" s="19"/>
      <c r="E9" s="126"/>
      <c r="F9" s="126"/>
      <c r="G9" s="126"/>
      <c r="H9" s="126"/>
      <c r="I9" s="126"/>
      <c r="J9" s="25" t="n">
        <v>405400000000</v>
      </c>
      <c r="K9" s="25" t="n">
        <v>325900000000</v>
      </c>
      <c r="L9" s="25" t="n">
        <v>556800000000</v>
      </c>
      <c r="M9" s="25" t="n">
        <v>747000000000</v>
      </c>
      <c r="N9" s="25" t="n">
        <v>436000000000</v>
      </c>
      <c r="O9" s="25" t="n">
        <v>509000000000</v>
      </c>
      <c r="P9" s="25" t="n">
        <v>730000000000</v>
      </c>
      <c r="Q9" s="25" t="n">
        <v>625000000000</v>
      </c>
      <c r="R9" s="25" t="n">
        <v>742000000000</v>
      </c>
      <c r="S9" s="25" t="n">
        <v>394000000000</v>
      </c>
      <c r="T9" s="16" t="n">
        <v>389000000000</v>
      </c>
      <c r="U9" s="16" t="n">
        <v>382000000000</v>
      </c>
      <c r="V9" s="16" t="n">
        <v>359000000000</v>
      </c>
      <c r="W9" s="16" t="n">
        <v>330000000000</v>
      </c>
      <c r="X9" s="16" t="n">
        <v>308000000000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7" t="s">
        <v>524</v>
      </c>
      <c r="B10" s="29" t="s">
        <v>349</v>
      </c>
      <c r="C10" s="19" t="s">
        <v>1498</v>
      </c>
      <c r="D10" s="19"/>
      <c r="E10" s="126"/>
      <c r="F10" s="126"/>
      <c r="G10" s="126"/>
      <c r="H10" s="126"/>
      <c r="I10" s="126"/>
      <c r="J10" s="25" t="n">
        <v>1532700000000</v>
      </c>
      <c r="K10" s="25" t="n">
        <v>1702000000000</v>
      </c>
      <c r="L10" s="25" t="n">
        <v>2267700000000</v>
      </c>
      <c r="M10" s="25" t="n">
        <v>1392000000000</v>
      </c>
      <c r="N10" s="25" t="n">
        <v>1449000000000</v>
      </c>
      <c r="O10" s="25" t="n">
        <v>2076000000000</v>
      </c>
      <c r="P10" s="25" t="n">
        <v>2066000000000</v>
      </c>
      <c r="Q10" s="25" t="n">
        <v>1690000000000</v>
      </c>
      <c r="R10" s="25" t="n">
        <v>1493000000000</v>
      </c>
      <c r="S10" s="25" t="n">
        <v>1080000000000</v>
      </c>
      <c r="T10" s="16" t="n">
        <v>1024000000000</v>
      </c>
      <c r="U10" s="16" t="n">
        <v>998000000000</v>
      </c>
      <c r="V10" s="16" t="n">
        <v>968000000000</v>
      </c>
      <c r="W10" s="16" t="n">
        <v>921000000000</v>
      </c>
      <c r="X10" s="16" t="n">
        <v>867000000000</v>
      </c>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105" t="s">
        <v>894</v>
      </c>
      <c r="B11" s="105" t="s">
        <v>894</v>
      </c>
      <c r="C11" s="30" t="s">
        <v>2204</v>
      </c>
      <c r="D11" s="19"/>
      <c r="E11" s="126"/>
      <c r="F11" s="126"/>
      <c r="G11" s="126"/>
      <c r="H11" s="126"/>
      <c r="I11" s="126"/>
      <c r="J11" s="25" t="n">
        <v>1023300000000</v>
      </c>
      <c r="K11" s="25" t="n">
        <v>1130500000000</v>
      </c>
      <c r="L11" s="25" t="n">
        <v>1616600000000</v>
      </c>
      <c r="M11" s="25" t="n">
        <v>760000000000</v>
      </c>
      <c r="N11" s="25" t="n">
        <v>952000000000</v>
      </c>
      <c r="O11" s="25" t="n">
        <v>1426000000000</v>
      </c>
      <c r="P11" s="25" t="n">
        <v>1457000000000</v>
      </c>
      <c r="Q11" s="25" t="n">
        <v>1187000000000</v>
      </c>
      <c r="R11" s="25" t="n">
        <v>1022000000000</v>
      </c>
      <c r="S11" s="25" t="n">
        <v>682000000000</v>
      </c>
      <c r="T11" s="16" t="n">
        <v>693000000000</v>
      </c>
      <c r="U11" s="16" t="n">
        <v>669000000000</v>
      </c>
      <c r="V11" s="16" t="n">
        <v>658000000000</v>
      </c>
      <c r="W11" s="16" t="n">
        <v>631000000000</v>
      </c>
      <c r="X11" s="16" t="n">
        <v>599000000000</v>
      </c>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45" t="s">
        <v>2205</v>
      </c>
      <c r="B12" s="105" t="s">
        <v>2206</v>
      </c>
      <c r="C12" s="30" t="s">
        <v>2204</v>
      </c>
      <c r="D12" s="19"/>
      <c r="E12" s="126"/>
      <c r="F12" s="126"/>
      <c r="G12" s="126"/>
      <c r="H12" s="126"/>
      <c r="I12" s="126"/>
      <c r="J12" s="25" t="n">
        <v>509300000000</v>
      </c>
      <c r="K12" s="25" t="n">
        <v>570000000000</v>
      </c>
      <c r="L12" s="25" t="n">
        <v>650300000000</v>
      </c>
      <c r="M12" s="25" t="n">
        <v>632000000000</v>
      </c>
      <c r="N12" s="25" t="n">
        <v>485000000000</v>
      </c>
      <c r="O12" s="25" t="n">
        <v>649000000000</v>
      </c>
      <c r="P12" s="25" t="n">
        <v>606000000000</v>
      </c>
      <c r="Q12" s="25" t="n">
        <v>502000000000</v>
      </c>
      <c r="R12" s="25" t="n">
        <v>470000000000</v>
      </c>
      <c r="S12" s="25" t="n">
        <v>395000000000</v>
      </c>
      <c r="T12" s="16" t="n">
        <v>330000000000</v>
      </c>
      <c r="U12" s="16" t="n">
        <v>328000000000</v>
      </c>
      <c r="V12" s="16" t="n">
        <v>309000000000</v>
      </c>
      <c r="W12" s="16" t="n">
        <v>288000000000</v>
      </c>
      <c r="X12" s="16" t="n">
        <v>267000000000</v>
      </c>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45" t="s">
        <v>2207</v>
      </c>
      <c r="B13" s="105" t="s">
        <v>2208</v>
      </c>
      <c r="C13" s="30" t="s">
        <v>2204</v>
      </c>
      <c r="D13" s="19"/>
      <c r="E13" s="126"/>
      <c r="F13" s="126"/>
      <c r="G13" s="126"/>
      <c r="H13" s="126"/>
      <c r="I13" s="126"/>
      <c r="J13" s="25" t="n">
        <v>0</v>
      </c>
      <c r="K13" s="25" t="n">
        <v>1500000000</v>
      </c>
      <c r="L13" s="25" t="n">
        <v>800000000</v>
      </c>
      <c r="M13" s="25" t="n">
        <v>0</v>
      </c>
      <c r="N13" s="25" t="n">
        <v>12000000000</v>
      </c>
      <c r="O13" s="25" t="n">
        <v>1000000000</v>
      </c>
      <c r="P13" s="25" t="n">
        <v>3000000000</v>
      </c>
      <c r="Q13" s="25" t="n">
        <v>2000000000</v>
      </c>
      <c r="R13" s="25" t="n">
        <v>1000000000</v>
      </c>
      <c r="S13" s="25" t="n">
        <v>3000000000</v>
      </c>
      <c r="T13" s="16" t="n">
        <v>1000000000</v>
      </c>
      <c r="U13" s="16" t="n">
        <v>1000000000</v>
      </c>
      <c r="V13" s="16" t="n">
        <v>1000000000</v>
      </c>
      <c r="W13" s="16" t="n">
        <v>1000000000</v>
      </c>
      <c r="X13" s="101" t="n">
        <v>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26" t="s">
        <v>291</v>
      </c>
      <c r="B14" s="30" t="s">
        <v>2209</v>
      </c>
      <c r="C14" s="20" t="s">
        <v>40</v>
      </c>
      <c r="D14" s="19"/>
      <c r="E14" s="126"/>
      <c r="F14" s="126"/>
      <c r="G14" s="126"/>
      <c r="H14" s="126"/>
      <c r="I14" s="126"/>
      <c r="J14" s="25" t="n">
        <v>165700000000</v>
      </c>
      <c r="K14" s="25" t="n">
        <v>280600000000</v>
      </c>
      <c r="L14" s="25" t="n">
        <v>227400000000</v>
      </c>
      <c r="M14" s="25" t="n">
        <v>229000000000</v>
      </c>
      <c r="N14" s="25" t="n">
        <v>267000000000</v>
      </c>
      <c r="O14" s="25" t="n">
        <v>264000000000</v>
      </c>
      <c r="P14" s="25" t="n">
        <v>399000000000</v>
      </c>
      <c r="Q14" s="25" t="n">
        <v>379000000000</v>
      </c>
      <c r="R14" s="25" t="n">
        <v>347000000000</v>
      </c>
      <c r="S14" s="25" t="n">
        <v>370000000000</v>
      </c>
      <c r="T14" s="16" t="n">
        <v>411000000000</v>
      </c>
      <c r="U14" s="16" t="n">
        <v>432000000000</v>
      </c>
      <c r="V14" s="16" t="n">
        <v>449000000000</v>
      </c>
      <c r="W14" s="16" t="n">
        <v>471000000000</v>
      </c>
      <c r="X14" s="16" t="n">
        <v>497000000000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27" t="s">
        <v>38</v>
      </c>
      <c r="B15" s="29" t="s">
        <v>293</v>
      </c>
      <c r="C15" s="19" t="s">
        <v>1715</v>
      </c>
      <c r="D15" s="19"/>
      <c r="E15" s="124"/>
      <c r="F15" s="124"/>
      <c r="G15" s="124"/>
      <c r="H15" s="124"/>
      <c r="I15" s="124"/>
      <c r="J15" s="25" t="n">
        <v>104600000000</v>
      </c>
      <c r="K15" s="25" t="n">
        <v>146800000000</v>
      </c>
      <c r="L15" s="25" t="n">
        <v>131900000000</v>
      </c>
      <c r="M15" s="25" t="n">
        <v>159000000000</v>
      </c>
      <c r="N15" s="25" t="n">
        <v>177000000000</v>
      </c>
      <c r="O15" s="25" t="n">
        <v>197000000000</v>
      </c>
      <c r="P15" s="25" t="n">
        <v>275000000000</v>
      </c>
      <c r="Q15" s="25" t="n">
        <v>281000000000</v>
      </c>
      <c r="R15" s="25" t="n">
        <v>245000000000</v>
      </c>
      <c r="S15" s="25" t="n">
        <v>227000000000</v>
      </c>
      <c r="T15" s="16" t="n">
        <v>250000000000</v>
      </c>
      <c r="U15" s="16" t="n">
        <v>265000000000</v>
      </c>
      <c r="V15" s="16" t="n">
        <v>271000000000</v>
      </c>
      <c r="W15" s="16" t="n">
        <v>277000000000</v>
      </c>
      <c r="X15" s="16" t="n">
        <v>288000000000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45" t="s">
        <v>1199</v>
      </c>
      <c r="B16" s="105" t="s">
        <v>2210</v>
      </c>
      <c r="C16" s="19" t="s">
        <v>2211</v>
      </c>
      <c r="D16" s="19"/>
      <c r="E16" s="124"/>
      <c r="F16" s="124"/>
      <c r="G16" s="124"/>
      <c r="H16" s="124"/>
      <c r="I16" s="124"/>
      <c r="J16" s="25" t="n">
        <v>60400000000</v>
      </c>
      <c r="K16" s="25" t="n">
        <v>82800000000</v>
      </c>
      <c r="L16" s="25" t="n">
        <v>60600000000</v>
      </c>
      <c r="M16" s="25" t="n">
        <v>94000000000</v>
      </c>
      <c r="N16" s="25" t="n">
        <v>99000000000</v>
      </c>
      <c r="O16" s="25" t="n">
        <v>113000000000</v>
      </c>
      <c r="P16" s="25" t="n">
        <v>131000000000</v>
      </c>
      <c r="Q16" s="25" t="n">
        <v>130000000000</v>
      </c>
      <c r="R16" s="25" t="n">
        <v>137000000000</v>
      </c>
      <c r="S16" s="25" t="n">
        <v>125000000000</v>
      </c>
      <c r="T16" s="16" t="n">
        <v>128000000000</v>
      </c>
      <c r="U16" s="16" t="n">
        <v>137000000000</v>
      </c>
      <c r="V16" s="16" t="n">
        <v>143000000000</v>
      </c>
      <c r="W16" s="16" t="n">
        <v>155000000000</v>
      </c>
      <c r="X16" s="16" t="n">
        <v>163000000000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45" t="s">
        <v>2212</v>
      </c>
      <c r="B17" s="105" t="s">
        <v>2213</v>
      </c>
      <c r="C17" s="19" t="s">
        <v>2211</v>
      </c>
      <c r="D17" s="19"/>
      <c r="E17" s="124"/>
      <c r="F17" s="124"/>
      <c r="G17" s="124"/>
      <c r="H17" s="124"/>
      <c r="I17" s="124"/>
      <c r="J17" s="25" t="n">
        <v>28800000000</v>
      </c>
      <c r="K17" s="25" t="n">
        <v>30300000000</v>
      </c>
      <c r="L17" s="25" t="n">
        <v>30300000000</v>
      </c>
      <c r="M17" s="25" t="n">
        <v>44000000000</v>
      </c>
      <c r="N17" s="25" t="n">
        <v>46000000000</v>
      </c>
      <c r="O17" s="25" t="n">
        <v>54000000000</v>
      </c>
      <c r="P17" s="25" t="n">
        <v>57000000000</v>
      </c>
      <c r="Q17" s="25" t="n">
        <v>55000000000</v>
      </c>
      <c r="R17" s="25" t="n">
        <v>60000000000</v>
      </c>
      <c r="S17" s="25" t="n">
        <v>57000000000</v>
      </c>
      <c r="T17" s="16" t="n">
        <v>64000000000</v>
      </c>
      <c r="U17" s="16" t="n">
        <v>64000000000</v>
      </c>
      <c r="V17" s="16" t="n">
        <v>67000000000</v>
      </c>
      <c r="W17" s="16" t="n">
        <v>69000000000</v>
      </c>
      <c r="X17" s="16" t="n">
        <v>70000000000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6.5" hidden="false" customHeight="false" outlineLevel="0" collapsed="false">
      <c r="A18" s="45" t="s">
        <v>2214</v>
      </c>
      <c r="B18" s="105" t="s">
        <v>2215</v>
      </c>
      <c r="C18" s="19" t="s">
        <v>2211</v>
      </c>
      <c r="D18" s="19"/>
      <c r="E18" s="124"/>
      <c r="F18" s="124"/>
      <c r="G18" s="124"/>
      <c r="H18" s="124"/>
      <c r="I18" s="124"/>
      <c r="J18" s="25" t="n">
        <v>10200000000</v>
      </c>
      <c r="K18" s="25" t="n">
        <v>12800000000</v>
      </c>
      <c r="L18" s="25" t="n">
        <v>7300000000</v>
      </c>
      <c r="M18" s="25" t="n">
        <v>10000000000</v>
      </c>
      <c r="N18" s="25" t="n">
        <v>12000000000</v>
      </c>
      <c r="O18" s="25" t="n">
        <v>14000000000</v>
      </c>
      <c r="P18" s="25" t="n">
        <v>15000000000</v>
      </c>
      <c r="Q18" s="25" t="n">
        <v>17000000000</v>
      </c>
      <c r="R18" s="25" t="n">
        <v>18000000000</v>
      </c>
      <c r="S18" s="25" t="n">
        <v>14000000000</v>
      </c>
      <c r="T18" s="16" t="n">
        <v>13000000000</v>
      </c>
      <c r="U18" s="16" t="n">
        <v>13000000000</v>
      </c>
      <c r="V18" s="16" t="n">
        <v>13000000000</v>
      </c>
      <c r="W18" s="16" t="n">
        <v>12000000000</v>
      </c>
      <c r="X18" s="16" t="n">
        <v>12000000000</v>
      </c>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45" t="s">
        <v>48</v>
      </c>
      <c r="B19" s="105" t="s">
        <v>610</v>
      </c>
      <c r="C19" s="19" t="s">
        <v>2211</v>
      </c>
      <c r="D19" s="19"/>
      <c r="E19" s="124"/>
      <c r="F19" s="124"/>
      <c r="G19" s="124"/>
      <c r="H19" s="124"/>
      <c r="I19" s="124"/>
      <c r="J19" s="25" t="n">
        <v>5100000000</v>
      </c>
      <c r="K19" s="25" t="n">
        <v>21000000000</v>
      </c>
      <c r="L19" s="25" t="n">
        <v>33700000000</v>
      </c>
      <c r="M19" s="25" t="n">
        <v>11000000000</v>
      </c>
      <c r="N19" s="25" t="n">
        <v>20000000000</v>
      </c>
      <c r="O19" s="25" t="n">
        <v>16000000000</v>
      </c>
      <c r="P19" s="25" t="n">
        <v>72000000000</v>
      </c>
      <c r="Q19" s="25" t="n">
        <v>80000000000</v>
      </c>
      <c r="R19" s="25" t="n">
        <v>29000000000</v>
      </c>
      <c r="S19" s="25" t="n">
        <v>31000000000</v>
      </c>
      <c r="T19" s="16" t="n">
        <v>46000000000</v>
      </c>
      <c r="U19" s="16" t="n">
        <v>51000000000</v>
      </c>
      <c r="V19" s="16" t="n">
        <v>47000000000</v>
      </c>
      <c r="W19" s="16" t="n">
        <v>41000000000</v>
      </c>
      <c r="X19" s="16" t="n">
        <v>43000000000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27" t="s">
        <v>524</v>
      </c>
      <c r="B20" s="29" t="s">
        <v>349</v>
      </c>
      <c r="C20" s="19" t="s">
        <v>1715</v>
      </c>
      <c r="D20" s="19"/>
      <c r="E20" s="124"/>
      <c r="F20" s="124"/>
      <c r="G20" s="124"/>
      <c r="H20" s="124"/>
      <c r="I20" s="124"/>
      <c r="J20" s="25" t="n">
        <v>61100000000</v>
      </c>
      <c r="K20" s="25" t="n">
        <v>133700000000</v>
      </c>
      <c r="L20" s="25" t="n">
        <v>95500000000</v>
      </c>
      <c r="M20" s="25" t="n">
        <v>70000000000</v>
      </c>
      <c r="N20" s="25" t="n">
        <v>90000000000</v>
      </c>
      <c r="O20" s="25" t="n">
        <v>66000000000</v>
      </c>
      <c r="P20" s="25" t="n">
        <v>124000000000</v>
      </c>
      <c r="Q20" s="25" t="n">
        <v>98000000000</v>
      </c>
      <c r="R20" s="25" t="n">
        <v>103000000000</v>
      </c>
      <c r="S20" s="25" t="n">
        <v>143000000000</v>
      </c>
      <c r="T20" s="16" t="n">
        <v>161000000000</v>
      </c>
      <c r="U20" s="16" t="n">
        <v>167000000000</v>
      </c>
      <c r="V20" s="16" t="n">
        <v>178000000000</v>
      </c>
      <c r="W20" s="16" t="n">
        <v>194000000000</v>
      </c>
      <c r="X20" s="16" t="n">
        <v>209000000000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s="17" customFormat="true" ht="16.5" hidden="false" customHeight="false" outlineLevel="0" collapsed="false">
      <c r="A21" s="461" t="s">
        <v>52</v>
      </c>
      <c r="B21" s="345" t="s">
        <v>52</v>
      </c>
      <c r="C21" s="243" t="s">
        <v>37</v>
      </c>
      <c r="D21" s="51"/>
      <c r="E21" s="347"/>
      <c r="F21" s="347"/>
      <c r="G21" s="347"/>
      <c r="H21" s="347"/>
      <c r="I21" s="347"/>
      <c r="J21" s="43" t="n">
        <v>0</v>
      </c>
      <c r="K21" s="43" t="n">
        <v>0</v>
      </c>
      <c r="L21" s="43" t="n">
        <v>0</v>
      </c>
      <c r="M21" s="43" t="n">
        <v>0</v>
      </c>
      <c r="N21" s="43" t="n">
        <v>0</v>
      </c>
      <c r="O21" s="43" t="n">
        <v>0</v>
      </c>
      <c r="P21" s="43" t="n">
        <v>0</v>
      </c>
      <c r="Q21" s="43" t="n">
        <v>0</v>
      </c>
      <c r="R21" s="43" t="n">
        <v>0</v>
      </c>
      <c r="S21" s="43" t="n">
        <v>0</v>
      </c>
      <c r="T21" s="43" t="n">
        <v>0</v>
      </c>
      <c r="U21" s="43" t="n">
        <v>0</v>
      </c>
      <c r="V21" s="43" t="n">
        <v>0</v>
      </c>
      <c r="W21" s="43" t="n">
        <v>0</v>
      </c>
      <c r="X21" s="43" t="n">
        <v>0</v>
      </c>
      <c r="Y21" s="6"/>
      <c r="Z21" s="6"/>
      <c r="AA21" s="6"/>
      <c r="AB21" s="6"/>
      <c r="AC21" s="6"/>
      <c r="AD21" s="6"/>
      <c r="AE21" s="6"/>
      <c r="AF21" s="6"/>
      <c r="AG21" s="6"/>
      <c r="AH21" s="6"/>
      <c r="AI21" s="6"/>
      <c r="AJ21" s="6"/>
      <c r="AK21" s="6"/>
      <c r="AL21" s="6"/>
      <c r="AM21" s="6"/>
      <c r="AN21" s="6"/>
      <c r="AO21" s="6"/>
      <c r="AP21" s="6"/>
      <c r="AQ21" s="6"/>
      <c r="AR21" s="6"/>
      <c r="AS21" s="6"/>
      <c r="AT21" s="6"/>
      <c r="AU21" s="6"/>
      <c r="AV21" s="6"/>
    </row>
    <row r="22" s="38" customFormat="true" ht="16.5" hidden="false" customHeight="false" outlineLevel="0" collapsed="false">
      <c r="B22" s="38" t="s">
        <v>69</v>
      </c>
      <c r="D22" s="19"/>
      <c r="E22" s="124"/>
      <c r="F22" s="124"/>
      <c r="G22" s="124"/>
      <c r="H22" s="124"/>
      <c r="I22" s="124"/>
      <c r="J22" s="25" t="n">
        <f aca="false">J24+J36</f>
        <v>954200000000</v>
      </c>
      <c r="K22" s="25" t="n">
        <f aca="false">K24+K36</f>
        <v>1233500000000</v>
      </c>
      <c r="L22" s="25" t="n">
        <f aca="false">L24+L36</f>
        <v>1759300000000</v>
      </c>
      <c r="M22" s="25" t="n">
        <f aca="false">M24+M36</f>
        <v>2828000000000</v>
      </c>
      <c r="N22" s="25" t="n">
        <f aca="false">N24+N36</f>
        <v>2517000000000</v>
      </c>
      <c r="O22" s="25" t="n">
        <f aca="false">O24+O36</f>
        <v>2767000000000</v>
      </c>
      <c r="P22" s="25" t="n">
        <f aca="false">P24+P36</f>
        <v>4023000000000</v>
      </c>
      <c r="Q22" s="25" t="n">
        <f aca="false">Q24+Q36</f>
        <v>3329000000000</v>
      </c>
      <c r="R22" s="25" t="n">
        <f aca="false">R24+R36</f>
        <v>3102000000000</v>
      </c>
      <c r="S22" s="25" t="n">
        <f aca="false">S24+S36</f>
        <v>2135000000000</v>
      </c>
      <c r="T22" s="25" t="n">
        <f aca="false">T24+T36</f>
        <v>2003000000000</v>
      </c>
      <c r="U22" s="25" t="n">
        <f aca="false">U24+U36</f>
        <v>1924000000000</v>
      </c>
      <c r="V22" s="25" t="n">
        <f aca="false">V24+V36</f>
        <v>1858000000000</v>
      </c>
      <c r="W22" s="25" t="n">
        <f aca="false">W24+W36</f>
        <v>1771000000000</v>
      </c>
      <c r="X22" s="25" t="n">
        <f aca="false">X24+X36</f>
        <v>1713000000000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13" t="s">
        <v>68</v>
      </c>
      <c r="B23" s="13" t="s">
        <v>69</v>
      </c>
      <c r="C23" s="32" t="s">
        <v>34</v>
      </c>
      <c r="D23" s="32"/>
      <c r="E23" s="131"/>
      <c r="F23" s="131"/>
      <c r="G23" s="131"/>
      <c r="H23" s="131"/>
      <c r="I23" s="131"/>
      <c r="J23" s="326" t="n">
        <f aca="false">J22-J36</f>
        <v>954200000000</v>
      </c>
      <c r="K23" s="326" t="n">
        <f aca="false">K22-K36</f>
        <v>1233500000000</v>
      </c>
      <c r="L23" s="326" t="n">
        <f aca="false">L22-L36</f>
        <v>1759300000000</v>
      </c>
      <c r="M23" s="326" t="n">
        <f aca="false">M22-M36</f>
        <v>2828000000000</v>
      </c>
      <c r="N23" s="326" t="n">
        <f aca="false">N22-N36</f>
        <v>2517000000000</v>
      </c>
      <c r="O23" s="326" t="n">
        <f aca="false">O22-O36</f>
        <v>2767000000000</v>
      </c>
      <c r="P23" s="326" t="n">
        <f aca="false">P22-P36</f>
        <v>4023000000000</v>
      </c>
      <c r="Q23" s="326" t="n">
        <f aca="false">Q22-Q36</f>
        <v>3329000000000</v>
      </c>
      <c r="R23" s="326" t="n">
        <f aca="false">R22-R36</f>
        <v>3102000000000</v>
      </c>
      <c r="S23" s="326" t="n">
        <f aca="false">S22-S36</f>
        <v>2135000000000</v>
      </c>
      <c r="T23" s="326" t="n">
        <f aca="false">T22-T36</f>
        <v>2003000000000</v>
      </c>
      <c r="U23" s="326" t="n">
        <f aca="false">U22-U36</f>
        <v>1924000000000</v>
      </c>
      <c r="V23" s="326" t="n">
        <f aca="false">V22-V36</f>
        <v>1858000000000</v>
      </c>
      <c r="W23" s="326" t="n">
        <f aca="false">W22-W36</f>
        <v>1771000000000</v>
      </c>
      <c r="X23" s="326" t="n">
        <f aca="false">X22-X36</f>
        <v>1713000000000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B24" s="30" t="s">
        <v>935</v>
      </c>
      <c r="C24" s="30"/>
      <c r="D24" s="19"/>
      <c r="E24" s="126"/>
      <c r="F24" s="126"/>
      <c r="G24" s="126"/>
      <c r="H24" s="126"/>
      <c r="I24" s="126"/>
      <c r="J24" s="25" t="n">
        <v>954200000000</v>
      </c>
      <c r="K24" s="25" t="n">
        <v>1233500000000</v>
      </c>
      <c r="L24" s="25" t="n">
        <v>1759300000000</v>
      </c>
      <c r="M24" s="25" t="n">
        <v>2828000000000</v>
      </c>
      <c r="N24" s="25" t="n">
        <v>2517000000000</v>
      </c>
      <c r="O24" s="25" t="n">
        <v>2767000000000</v>
      </c>
      <c r="P24" s="25" t="n">
        <v>4023000000000</v>
      </c>
      <c r="Q24" s="25" t="n">
        <v>3329000000000</v>
      </c>
      <c r="R24" s="25" t="n">
        <v>3102000000000</v>
      </c>
      <c r="S24" s="25" t="n">
        <v>2135000000000</v>
      </c>
      <c r="T24" s="16" t="n">
        <v>2003000000000</v>
      </c>
      <c r="U24" s="16" t="n">
        <v>1924000000000</v>
      </c>
      <c r="V24" s="16" t="n">
        <v>1858000000000</v>
      </c>
      <c r="W24" s="16" t="n">
        <v>1771000000000</v>
      </c>
      <c r="X24" s="16" t="n">
        <v>1713000000000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18" t="s">
        <v>70</v>
      </c>
      <c r="B25" s="30" t="s">
        <v>353</v>
      </c>
      <c r="C25" s="20" t="s">
        <v>72</v>
      </c>
      <c r="D25" s="19"/>
      <c r="E25" s="124"/>
      <c r="F25" s="124"/>
      <c r="G25" s="124"/>
      <c r="H25" s="124"/>
      <c r="I25" s="124"/>
      <c r="J25" s="25" t="n">
        <v>194400000000</v>
      </c>
      <c r="K25" s="25" t="n">
        <v>214600000000</v>
      </c>
      <c r="L25" s="25" t="n">
        <v>367800000000</v>
      </c>
      <c r="M25" s="25" t="n">
        <v>345000000000</v>
      </c>
      <c r="N25" s="25" t="n">
        <v>454000000000</v>
      </c>
      <c r="O25" s="25" t="n">
        <v>501000000000</v>
      </c>
      <c r="P25" s="25" t="n">
        <v>815000000000</v>
      </c>
      <c r="Q25" s="25" t="n">
        <v>872000000000</v>
      </c>
      <c r="R25" s="25" t="n">
        <v>764000000000</v>
      </c>
      <c r="S25" s="25" t="n">
        <v>791000000000</v>
      </c>
      <c r="T25" s="16" t="n">
        <v>857000000000</v>
      </c>
      <c r="U25" s="16" t="n">
        <v>927000000000</v>
      </c>
      <c r="V25" s="16" t="n">
        <v>991000000000</v>
      </c>
      <c r="W25" s="16" t="n">
        <v>1040000000000</v>
      </c>
      <c r="X25" s="16" t="n">
        <v>1071000000000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7" t="s">
        <v>746</v>
      </c>
      <c r="B26" s="29" t="s">
        <v>354</v>
      </c>
      <c r="C26" s="20" t="s">
        <v>77</v>
      </c>
      <c r="D26" s="19"/>
      <c r="E26" s="124"/>
      <c r="F26" s="124"/>
      <c r="G26" s="124"/>
      <c r="H26" s="124"/>
      <c r="I26" s="124"/>
      <c r="J26" s="25" t="n">
        <v>40600000000</v>
      </c>
      <c r="K26" s="25" t="n">
        <v>52500000000</v>
      </c>
      <c r="L26" s="25" t="n">
        <v>56400000000</v>
      </c>
      <c r="M26" s="25" t="n">
        <v>71000000000</v>
      </c>
      <c r="N26" s="25" t="n">
        <v>78000000000</v>
      </c>
      <c r="O26" s="25" t="n">
        <v>80000000000</v>
      </c>
      <c r="P26" s="25" t="n">
        <v>100000000000</v>
      </c>
      <c r="Q26" s="25" t="n">
        <v>110000000000</v>
      </c>
      <c r="R26" s="25" t="n">
        <v>112000000000</v>
      </c>
      <c r="S26" s="25" t="n">
        <v>127000000000</v>
      </c>
      <c r="T26" s="16" t="n">
        <v>138000000000</v>
      </c>
      <c r="U26" s="16" t="n">
        <v>148000000000</v>
      </c>
      <c r="V26" s="16" t="n">
        <v>161000000000</v>
      </c>
      <c r="W26" s="16" t="n">
        <v>175000000000</v>
      </c>
      <c r="X26" s="16" t="n">
        <v>186000000000</v>
      </c>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6" t="s">
        <v>79</v>
      </c>
      <c r="B27" s="29" t="s">
        <v>1288</v>
      </c>
      <c r="C27" s="20" t="s">
        <v>77</v>
      </c>
      <c r="D27" s="19"/>
      <c r="E27" s="124"/>
      <c r="F27" s="124"/>
      <c r="G27" s="124"/>
      <c r="H27" s="124"/>
      <c r="I27" s="124"/>
      <c r="J27" s="25" t="n">
        <v>87500000000</v>
      </c>
      <c r="K27" s="25" t="n">
        <v>85400000000</v>
      </c>
      <c r="L27" s="25" t="n">
        <v>139200000000</v>
      </c>
      <c r="M27" s="25" t="n">
        <v>154000000000</v>
      </c>
      <c r="N27" s="25" t="n">
        <v>187000000000</v>
      </c>
      <c r="O27" s="25" t="n">
        <v>211000000000</v>
      </c>
      <c r="P27" s="25" t="n">
        <v>433000000000</v>
      </c>
      <c r="Q27" s="25" t="n">
        <v>488000000000</v>
      </c>
      <c r="R27" s="25" t="n">
        <v>417000000000</v>
      </c>
      <c r="S27" s="25" t="n">
        <v>373000000000</v>
      </c>
      <c r="T27" s="16" t="n">
        <v>420000000000</v>
      </c>
      <c r="U27" s="16" t="n">
        <v>448000000000</v>
      </c>
      <c r="V27" s="16" t="n">
        <v>475000000000</v>
      </c>
      <c r="W27" s="16" t="n">
        <v>486000000000</v>
      </c>
      <c r="X27" s="16" t="n">
        <v>495000000000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26" t="s">
        <v>86</v>
      </c>
      <c r="B28" s="29" t="s">
        <v>87</v>
      </c>
      <c r="C28" s="20" t="s">
        <v>77</v>
      </c>
      <c r="D28" s="19"/>
      <c r="E28" s="124"/>
      <c r="F28" s="124"/>
      <c r="G28" s="124"/>
      <c r="H28" s="124"/>
      <c r="I28" s="124"/>
      <c r="J28" s="25" t="n">
        <v>1100000000</v>
      </c>
      <c r="K28" s="25" t="n">
        <v>900000000</v>
      </c>
      <c r="L28" s="25" t="n">
        <v>2500000000</v>
      </c>
      <c r="M28" s="25" t="n">
        <v>3000000000</v>
      </c>
      <c r="N28" s="25" t="n">
        <v>20000000000</v>
      </c>
      <c r="O28" s="25" t="n">
        <v>28000000000</v>
      </c>
      <c r="P28" s="25" t="n">
        <v>32000000000</v>
      </c>
      <c r="Q28" s="25" t="n">
        <v>38000000000</v>
      </c>
      <c r="R28" s="25" t="n">
        <v>50000000000</v>
      </c>
      <c r="S28" s="25" t="n">
        <v>57000000000</v>
      </c>
      <c r="T28" s="16" t="n">
        <v>36000000000</v>
      </c>
      <c r="U28" s="16" t="n">
        <v>31000000000</v>
      </c>
      <c r="V28" s="16" t="n">
        <v>22000000000</v>
      </c>
      <c r="W28" s="16" t="n">
        <v>22000000000</v>
      </c>
      <c r="X28" s="16" t="n">
        <v>22000000000</v>
      </c>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105" t="s">
        <v>199</v>
      </c>
      <c r="B29" s="105" t="s">
        <v>199</v>
      </c>
      <c r="C29" s="30" t="s">
        <v>201</v>
      </c>
      <c r="D29" s="19"/>
      <c r="E29" s="126"/>
      <c r="F29" s="124"/>
      <c r="G29" s="124"/>
      <c r="H29" s="124"/>
      <c r="I29" s="124"/>
      <c r="J29" s="25" t="n">
        <v>300000000</v>
      </c>
      <c r="K29" s="25" t="n">
        <v>100000000</v>
      </c>
      <c r="L29" s="25" t="n">
        <v>900000000</v>
      </c>
      <c r="M29" s="25" t="n">
        <v>3000000000</v>
      </c>
      <c r="N29" s="25" t="n">
        <v>1000000000</v>
      </c>
      <c r="O29" s="25" t="n">
        <v>1000000000</v>
      </c>
      <c r="P29" s="25" t="n">
        <v>0</v>
      </c>
      <c r="Q29" s="25" t="n">
        <v>1000000000</v>
      </c>
      <c r="R29" s="25" t="n">
        <v>1000000000</v>
      </c>
      <c r="S29" s="25" t="n">
        <v>2000000000</v>
      </c>
      <c r="T29" s="16" t="n">
        <v>13000000000</v>
      </c>
      <c r="U29" s="16" t="n">
        <v>13000000000</v>
      </c>
      <c r="V29" s="16" t="n">
        <v>13000000000</v>
      </c>
      <c r="W29" s="16" t="n">
        <v>13000000000</v>
      </c>
      <c r="X29" s="16" t="n">
        <v>13000000000</v>
      </c>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105" t="s">
        <v>202</v>
      </c>
      <c r="B30" s="105" t="s">
        <v>202</v>
      </c>
      <c r="C30" s="30" t="s">
        <v>201</v>
      </c>
      <c r="D30" s="19"/>
      <c r="E30" s="126"/>
      <c r="F30" s="124"/>
      <c r="G30" s="124"/>
      <c r="H30" s="124"/>
      <c r="I30" s="124"/>
      <c r="J30" s="25" t="n">
        <v>800000000</v>
      </c>
      <c r="K30" s="25" t="n">
        <v>700000000</v>
      </c>
      <c r="L30" s="25" t="n">
        <v>1600000000</v>
      </c>
      <c r="M30" s="25" t="n">
        <v>0</v>
      </c>
      <c r="N30" s="25" t="n">
        <v>18000000000</v>
      </c>
      <c r="O30" s="25" t="n">
        <v>26000000000</v>
      </c>
      <c r="P30" s="25" t="n">
        <v>31000000000</v>
      </c>
      <c r="Q30" s="25" t="n">
        <v>37000000000</v>
      </c>
      <c r="R30" s="25" t="n">
        <v>49000000000</v>
      </c>
      <c r="S30" s="25" t="n">
        <v>55000000000</v>
      </c>
      <c r="T30" s="16" t="n">
        <v>24000000000</v>
      </c>
      <c r="U30" s="16" t="n">
        <v>18000000000</v>
      </c>
      <c r="V30" s="16" t="n">
        <v>10000000000</v>
      </c>
      <c r="W30" s="16" t="n">
        <v>10000000000</v>
      </c>
      <c r="X30" s="16" t="n">
        <v>10000000000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29" t="s">
        <v>205</v>
      </c>
      <c r="B31" s="29" t="s">
        <v>205</v>
      </c>
      <c r="C31" s="20" t="s">
        <v>77</v>
      </c>
      <c r="D31" s="183"/>
      <c r="E31" s="126"/>
      <c r="F31" s="124"/>
      <c r="G31" s="124"/>
      <c r="H31" s="124"/>
      <c r="I31" s="124"/>
      <c r="J31" s="25" t="n">
        <v>63800000000</v>
      </c>
      <c r="K31" s="25" t="n">
        <v>74400000000</v>
      </c>
      <c r="L31" s="25" t="n">
        <v>167900000000</v>
      </c>
      <c r="M31" s="25" t="n">
        <v>114000000000</v>
      </c>
      <c r="N31" s="25" t="n">
        <v>168000000000</v>
      </c>
      <c r="O31" s="25" t="n">
        <v>180000000000</v>
      </c>
      <c r="P31" s="25" t="n">
        <v>249000000000</v>
      </c>
      <c r="Q31" s="25" t="n">
        <v>235000000000</v>
      </c>
      <c r="R31" s="25" t="n">
        <v>181000000000</v>
      </c>
      <c r="S31" s="25" t="n">
        <v>213000000000</v>
      </c>
      <c r="T31" s="16" t="n">
        <v>259000000000</v>
      </c>
      <c r="U31" s="16" t="n">
        <v>296000000000</v>
      </c>
      <c r="V31" s="16" t="n">
        <v>329000000000</v>
      </c>
      <c r="W31" s="16" t="n">
        <v>352000000000</v>
      </c>
      <c r="X31" s="16" t="n">
        <v>363000000000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26" t="s">
        <v>363</v>
      </c>
      <c r="B32" s="29" t="s">
        <v>364</v>
      </c>
      <c r="C32" s="20" t="s">
        <v>77</v>
      </c>
      <c r="D32" s="19"/>
      <c r="E32" s="126"/>
      <c r="F32" s="126"/>
      <c r="G32" s="126"/>
      <c r="H32" s="126"/>
      <c r="I32" s="126"/>
      <c r="J32" s="25" t="n">
        <v>1300000000</v>
      </c>
      <c r="K32" s="25" t="n">
        <v>1400000000</v>
      </c>
      <c r="L32" s="25" t="n">
        <v>1700000000</v>
      </c>
      <c r="M32" s="25" t="n">
        <v>2000000000</v>
      </c>
      <c r="N32" s="25" t="n">
        <v>2000000000</v>
      </c>
      <c r="O32" s="25" t="n">
        <v>2000000000</v>
      </c>
      <c r="P32" s="25" t="n">
        <v>2000000000</v>
      </c>
      <c r="Q32" s="25" t="n">
        <v>2000000000</v>
      </c>
      <c r="R32" s="25" t="n">
        <v>3000000000</v>
      </c>
      <c r="S32" s="25" t="n">
        <f aca="false">S25-S26-S27-S30-S31</f>
        <v>23000000000</v>
      </c>
      <c r="T32" s="25" t="n">
        <v>3000000000</v>
      </c>
      <c r="U32" s="25" t="n">
        <v>4000000000</v>
      </c>
      <c r="V32" s="25" t="n">
        <v>4000000000</v>
      </c>
      <c r="W32" s="25" t="n">
        <v>4000000000</v>
      </c>
      <c r="X32" s="462" t="n">
        <v>4000000000</v>
      </c>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105" t="s">
        <v>360</v>
      </c>
      <c r="B33" s="105" t="s">
        <v>360</v>
      </c>
      <c r="C33" s="30" t="s">
        <v>2216</v>
      </c>
      <c r="D33" s="19"/>
      <c r="E33" s="126"/>
      <c r="F33" s="124"/>
      <c r="G33" s="124"/>
      <c r="H33" s="124"/>
      <c r="I33" s="124"/>
      <c r="J33" s="25" t="n">
        <v>1300000000</v>
      </c>
      <c r="K33" s="25" t="n">
        <v>1400000000</v>
      </c>
      <c r="L33" s="25" t="n">
        <v>1700000000</v>
      </c>
      <c r="M33" s="25" t="n">
        <v>2000000000</v>
      </c>
      <c r="N33" s="25" t="n">
        <v>2000000000</v>
      </c>
      <c r="O33" s="25" t="n">
        <v>2000000000</v>
      </c>
      <c r="P33" s="25"/>
      <c r="Q33" s="25"/>
      <c r="R33" s="25"/>
      <c r="S33" s="25"/>
      <c r="T33" s="25"/>
      <c r="U33" s="25"/>
      <c r="V33" s="25"/>
      <c r="W33" s="25"/>
      <c r="X33" s="462"/>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45" t="s">
        <v>2217</v>
      </c>
      <c r="B34" s="105" t="s">
        <v>2218</v>
      </c>
      <c r="C34" s="30" t="s">
        <v>2216</v>
      </c>
      <c r="D34" s="19"/>
      <c r="E34" s="124"/>
      <c r="F34" s="124"/>
      <c r="G34" s="124"/>
      <c r="H34" s="124"/>
      <c r="I34" s="124"/>
      <c r="J34" s="25" t="n">
        <v>0</v>
      </c>
      <c r="K34" s="25" t="n">
        <v>0</v>
      </c>
      <c r="L34" s="25" t="n">
        <v>0</v>
      </c>
      <c r="M34" s="25" t="n">
        <v>0</v>
      </c>
      <c r="N34" s="25" t="n">
        <v>0</v>
      </c>
      <c r="O34" s="25" t="n">
        <v>0</v>
      </c>
      <c r="P34" s="25"/>
      <c r="Q34" s="25"/>
      <c r="R34" s="25"/>
      <c r="S34" s="25"/>
      <c r="T34" s="25"/>
      <c r="U34" s="25"/>
      <c r="V34" s="25"/>
      <c r="W34" s="25"/>
      <c r="X34" s="462"/>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18" t="s">
        <v>227</v>
      </c>
      <c r="B35" s="30" t="s">
        <v>2219</v>
      </c>
      <c r="C35" s="20" t="s">
        <v>72</v>
      </c>
      <c r="D35" s="19"/>
      <c r="E35" s="124"/>
      <c r="F35" s="124"/>
      <c r="G35" s="124"/>
      <c r="H35" s="124"/>
      <c r="I35" s="124"/>
      <c r="J35" s="25" t="n">
        <v>759800000000</v>
      </c>
      <c r="K35" s="25" t="n">
        <v>1018800000000</v>
      </c>
      <c r="L35" s="25" t="n">
        <v>1391500000000</v>
      </c>
      <c r="M35" s="25" t="n">
        <v>2482000000000</v>
      </c>
      <c r="N35" s="25" t="n">
        <v>2063000000000</v>
      </c>
      <c r="O35" s="25" t="n">
        <v>2266000000000</v>
      </c>
      <c r="P35" s="25" t="n">
        <v>3208000000000</v>
      </c>
      <c r="Q35" s="25" t="n">
        <v>2457000000000</v>
      </c>
      <c r="R35" s="25" t="n">
        <v>2338000000000</v>
      </c>
      <c r="S35" s="25" t="n">
        <v>1344000000000</v>
      </c>
      <c r="T35" s="25" t="n">
        <v>1146000000000</v>
      </c>
      <c r="U35" s="25" t="n">
        <v>998000000000</v>
      </c>
      <c r="V35" s="25" t="n">
        <v>866000000000</v>
      </c>
      <c r="W35" s="25" t="n">
        <v>730000000000</v>
      </c>
      <c r="X35" s="462" t="n">
        <v>642000000000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A36" s="19"/>
      <c r="B36" s="19" t="s">
        <v>553</v>
      </c>
      <c r="C36" s="20"/>
      <c r="D36" s="19"/>
      <c r="E36" s="126"/>
      <c r="F36" s="124"/>
      <c r="G36" s="124"/>
      <c r="H36" s="124"/>
      <c r="I36" s="124"/>
      <c r="J36" s="25"/>
      <c r="K36" s="25"/>
      <c r="L36" s="25"/>
      <c r="M36" s="25"/>
      <c r="N36" s="25"/>
      <c r="O36" s="25"/>
      <c r="P36" s="25"/>
      <c r="Q36" s="25"/>
      <c r="R36" s="25"/>
      <c r="S36" s="25"/>
      <c r="T36" s="25"/>
      <c r="U36" s="25"/>
      <c r="V36" s="25"/>
      <c r="W36" s="25"/>
      <c r="X36" s="462"/>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B37" s="30" t="s">
        <v>2220</v>
      </c>
      <c r="C37" s="19"/>
      <c r="D37" s="19"/>
      <c r="E37" s="126"/>
      <c r="F37" s="126"/>
      <c r="G37" s="126"/>
      <c r="H37" s="126"/>
      <c r="I37" s="126"/>
      <c r="J37" s="25" t="n">
        <v>1909300000000</v>
      </c>
      <c r="K37" s="25" t="n">
        <v>2093900000000</v>
      </c>
      <c r="L37" s="25" t="n">
        <v>2684000000000</v>
      </c>
      <c r="M37" s="25" t="n">
        <v>2023000000000</v>
      </c>
      <c r="N37" s="25" t="n">
        <v>1697000000000</v>
      </c>
      <c r="O37" s="25" t="n">
        <v>2348000000000</v>
      </c>
      <c r="P37" s="25" t="n">
        <v>2379000000000</v>
      </c>
      <c r="Q37" s="25" t="n">
        <v>1823000000000</v>
      </c>
      <c r="R37" s="25" t="n">
        <v>1819000000000</v>
      </c>
      <c r="S37" s="25" t="n">
        <v>1053000000000</v>
      </c>
      <c r="T37" s="25" t="n">
        <v>967000000000</v>
      </c>
      <c r="U37" s="25" t="n">
        <v>885000000000</v>
      </c>
      <c r="V37" s="25" t="n">
        <v>784000000000</v>
      </c>
      <c r="W37" s="25" t="n">
        <v>681000000000</v>
      </c>
      <c r="X37" s="462" t="n">
        <v>601000000000</v>
      </c>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6.5" hidden="false" customHeight="false" outlineLevel="0" collapsed="false">
      <c r="B38" s="30" t="s">
        <v>2221</v>
      </c>
      <c r="C38" s="19"/>
      <c r="D38" s="19"/>
      <c r="E38" s="463"/>
      <c r="F38" s="124"/>
      <c r="G38" s="124"/>
      <c r="H38" s="124"/>
      <c r="I38" s="124"/>
      <c r="J38" s="25" t="n">
        <v>1149500000000</v>
      </c>
      <c r="K38" s="25" t="n">
        <v>1075000000000</v>
      </c>
      <c r="L38" s="25" t="n">
        <v>1292500000000</v>
      </c>
      <c r="M38" s="25" t="n">
        <v>-459000000000</v>
      </c>
      <c r="N38" s="25" t="n">
        <v>-366000000000</v>
      </c>
      <c r="O38" s="25" t="n">
        <v>82000000000</v>
      </c>
      <c r="P38" s="25" t="n">
        <v>-829000000000</v>
      </c>
      <c r="Q38" s="25" t="n">
        <v>-635000000000</v>
      </c>
      <c r="R38" s="25" t="n">
        <v>-519000000000</v>
      </c>
      <c r="S38" s="25" t="n">
        <v>-291000000000</v>
      </c>
      <c r="T38" s="25" t="n">
        <v>-179000000000</v>
      </c>
      <c r="U38" s="25" t="n">
        <v>-113000000000</v>
      </c>
      <c r="V38" s="25" t="n">
        <v>-82000000000</v>
      </c>
      <c r="W38" s="25" t="n">
        <v>-49000000000</v>
      </c>
      <c r="X38" s="462" t="n">
        <v>-41000000000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B39" s="30" t="s">
        <v>2222</v>
      </c>
      <c r="C39" s="19"/>
      <c r="D39" s="19"/>
      <c r="E39" s="126"/>
      <c r="F39" s="126"/>
      <c r="G39" s="126"/>
      <c r="H39" s="126"/>
      <c r="I39" s="126"/>
      <c r="J39" s="25" t="n">
        <v>1149500000000</v>
      </c>
      <c r="K39" s="25" t="n">
        <v>1075000000000</v>
      </c>
      <c r="L39" s="25" t="n">
        <v>1292500000000</v>
      </c>
      <c r="M39" s="25" t="n">
        <v>-459000000000</v>
      </c>
      <c r="N39" s="25" t="n">
        <v>-366000000000</v>
      </c>
      <c r="O39" s="25" t="n">
        <v>82000000000</v>
      </c>
      <c r="P39" s="25" t="n">
        <v>-829000000000</v>
      </c>
      <c r="Q39" s="25" t="n">
        <v>-635000000000</v>
      </c>
      <c r="R39" s="25" t="n">
        <v>-519000000000</v>
      </c>
      <c r="S39" s="25" t="n">
        <v>-291000000000</v>
      </c>
      <c r="T39" s="25" t="n">
        <v>-179000000000</v>
      </c>
      <c r="U39" s="25" t="n">
        <v>-113000000000</v>
      </c>
      <c r="V39" s="25" t="n">
        <v>-82000000000</v>
      </c>
      <c r="W39" s="25" t="n">
        <v>-49000000000</v>
      </c>
      <c r="X39" s="462" t="n">
        <v>-41000000000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 hidden="false" customHeight="false" outlineLevel="0" collapsed="false">
      <c r="A40" s="32" t="s">
        <v>110</v>
      </c>
      <c r="B40" s="32" t="s">
        <v>110</v>
      </c>
      <c r="C40" s="32" t="s">
        <v>34</v>
      </c>
      <c r="D40" s="32"/>
      <c r="E40" s="464"/>
      <c r="F40" s="131"/>
      <c r="G40" s="131"/>
      <c r="H40" s="131"/>
      <c r="I40" s="131"/>
      <c r="J40" s="465" t="n">
        <f aca="false">-(J42-J55)</f>
        <v>-1133000000000</v>
      </c>
      <c r="K40" s="465" t="n">
        <f aca="false">-(K42-K55)</f>
        <v>-1094300000000</v>
      </c>
      <c r="L40" s="465" t="n">
        <f aca="false">-(L42-L55)</f>
        <v>-1292500000000</v>
      </c>
      <c r="M40" s="465" t="n">
        <f aca="false">-(M42-M55)</f>
        <v>284000000000</v>
      </c>
      <c r="N40" s="465" t="n">
        <f aca="false">-(N42-N55)</f>
        <v>337000000000</v>
      </c>
      <c r="O40" s="465" t="n">
        <f aca="false">-(O42-O55)</f>
        <v>521000000000</v>
      </c>
      <c r="P40" s="465" t="n">
        <f aca="false">-(P42-P55)</f>
        <v>653000000000</v>
      </c>
      <c r="Q40" s="465" t="n">
        <f aca="false">-(Q42-Q55)</f>
        <v>695000000000</v>
      </c>
      <c r="R40" s="465" t="n">
        <f aca="false">-(R42-R55)</f>
        <v>266000000000</v>
      </c>
      <c r="S40" s="465" t="n">
        <f aca="false">-(S42-S55)</f>
        <v>291000000000</v>
      </c>
      <c r="T40" s="465" t="n">
        <f aca="false">-(T42-T55)</f>
        <v>178000000000</v>
      </c>
      <c r="U40" s="465" t="n">
        <f aca="false">-(U42-U55)</f>
        <v>113000000000</v>
      </c>
      <c r="V40" s="465" t="n">
        <f aca="false">-(V42-V55)</f>
        <v>82000000000</v>
      </c>
      <c r="W40" s="465" t="n">
        <f aca="false">-(W42-W55)</f>
        <v>49000000000</v>
      </c>
      <c r="X40" s="465" t="n">
        <f aca="false">-(X42-X55)</f>
        <v>40000000000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s="38" customFormat="true" ht="15" hidden="false" customHeight="false" outlineLevel="0" collapsed="false">
      <c r="A41" s="18" t="s">
        <v>115</v>
      </c>
      <c r="B41" s="19" t="s">
        <v>2223</v>
      </c>
      <c r="C41" s="20" t="s">
        <v>114</v>
      </c>
      <c r="D41" s="19"/>
      <c r="E41" s="463"/>
      <c r="F41" s="124"/>
      <c r="G41" s="124"/>
      <c r="H41" s="124"/>
      <c r="I41" s="124"/>
      <c r="J41" s="466" t="n">
        <f aca="false">-(J42-J56)</f>
        <v>-1083200000000</v>
      </c>
      <c r="K41" s="466" t="n">
        <f aca="false">-(K42-K56)</f>
        <v>-1084700000000</v>
      </c>
      <c r="L41" s="466" t="n">
        <f aca="false">-(L42-L56)</f>
        <v>-1292500000000</v>
      </c>
      <c r="M41" s="466" t="n">
        <f aca="false">-(M42-M56)</f>
        <v>47000000000</v>
      </c>
      <c r="N41" s="466" t="n">
        <f aca="false">-(N42-N56)</f>
        <v>286000000000</v>
      </c>
      <c r="O41" s="466" t="n">
        <f aca="false">-(O42-O56)</f>
        <v>241000000000</v>
      </c>
      <c r="P41" s="466" t="n">
        <f aca="false">-(P42-P56)</f>
        <v>703000000000</v>
      </c>
      <c r="Q41" s="466" t="n">
        <f aca="false">-(Q42-Q56)</f>
        <v>711000000000</v>
      </c>
      <c r="R41" s="466" t="n">
        <f aca="false">-(R42-R56)</f>
        <v>381000000000</v>
      </c>
      <c r="S41" s="466" t="n">
        <f aca="false">-(S42-S56)</f>
        <v>308000000000</v>
      </c>
      <c r="T41" s="466" t="n">
        <f aca="false">-(T42-T56)</f>
        <v>185000000000</v>
      </c>
      <c r="U41" s="466" t="n">
        <f aca="false">-(U42-U56)</f>
        <v>102000000000</v>
      </c>
      <c r="V41" s="466" t="n">
        <f aca="false">-(V42-V56)</f>
        <v>24000000000</v>
      </c>
      <c r="W41" s="466" t="n">
        <f aca="false">-(W42-W56)</f>
        <v>5000000000</v>
      </c>
      <c r="X41" s="466" t="n">
        <f aca="false">-(X42-X56)</f>
        <v>10000000000</v>
      </c>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30" t="s">
        <v>764</v>
      </c>
      <c r="D42" s="19"/>
      <c r="E42" s="126"/>
      <c r="F42" s="126"/>
      <c r="G42" s="126"/>
      <c r="H42" s="126"/>
      <c r="I42" s="126"/>
      <c r="J42" s="25" t="n">
        <v>1083200000000</v>
      </c>
      <c r="K42" s="25" t="n">
        <v>1084700000000</v>
      </c>
      <c r="L42" s="25" t="n">
        <v>1292500000000</v>
      </c>
      <c r="M42" s="25" t="n">
        <v>-47000000000</v>
      </c>
      <c r="N42" s="25" t="n">
        <v>-286000000000</v>
      </c>
      <c r="O42" s="25" t="n">
        <v>-241000000000</v>
      </c>
      <c r="P42" s="25" t="n">
        <v>-703000000000</v>
      </c>
      <c r="Q42" s="25" t="n">
        <v>-711000000000</v>
      </c>
      <c r="R42" s="25" t="n">
        <v>-381000000000</v>
      </c>
      <c r="S42" s="25" t="n">
        <v>-308000000000</v>
      </c>
      <c r="T42" s="16" t="n">
        <v>-185000000000</v>
      </c>
      <c r="U42" s="16" t="n">
        <v>-102000000000</v>
      </c>
      <c r="V42" s="16" t="n">
        <v>-24000000000</v>
      </c>
      <c r="W42" s="16" t="n">
        <v>-5000000000</v>
      </c>
      <c r="X42" s="16" t="n">
        <v>-10000000000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6.5" hidden="false" customHeight="false" outlineLevel="0" collapsed="false">
      <c r="A43" s="27"/>
      <c r="B43" s="29" t="s">
        <v>418</v>
      </c>
      <c r="C43" s="19"/>
      <c r="D43" s="19"/>
      <c r="E43" s="126"/>
      <c r="F43" s="126"/>
      <c r="G43" s="126"/>
      <c r="H43" s="126"/>
      <c r="I43" s="126"/>
      <c r="J43" s="25" t="n">
        <v>953000000000</v>
      </c>
      <c r="K43" s="25" t="n">
        <v>987400000000</v>
      </c>
      <c r="L43" s="25" t="n">
        <v>207400000000</v>
      </c>
      <c r="M43" s="25" t="n">
        <v>-47000000000</v>
      </c>
      <c r="N43" s="25" t="n">
        <v>-286000000000</v>
      </c>
      <c r="O43" s="25" t="n">
        <v>-241000000000</v>
      </c>
      <c r="P43" s="25" t="n">
        <v>-703000000000</v>
      </c>
      <c r="Q43" s="25" t="n">
        <v>-711000000000</v>
      </c>
      <c r="R43" s="25" t="n">
        <v>-381000000000</v>
      </c>
      <c r="S43" s="25" t="n">
        <v>-308000000000</v>
      </c>
      <c r="T43" s="16" t="n">
        <v>-185000000000</v>
      </c>
      <c r="U43" s="16" t="n">
        <v>-102000000000</v>
      </c>
      <c r="V43" s="16" t="n">
        <v>-24000000000</v>
      </c>
      <c r="W43" s="16" t="n">
        <v>-5000000000</v>
      </c>
      <c r="X43" s="16" t="n">
        <v>-10000000000</v>
      </c>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6.5" hidden="false" customHeight="false" outlineLevel="0" collapsed="false">
      <c r="B44" s="105" t="s">
        <v>2224</v>
      </c>
      <c r="C44" s="19"/>
      <c r="D44" s="19"/>
      <c r="E44" s="126"/>
      <c r="F44" s="126"/>
      <c r="G44" s="126"/>
      <c r="H44" s="124"/>
      <c r="I44" s="124"/>
      <c r="J44" s="25" t="n">
        <v>626400000000</v>
      </c>
      <c r="K44" s="25" t="n">
        <v>817400000000</v>
      </c>
      <c r="L44" s="25" t="n">
        <v>-339900000000</v>
      </c>
      <c r="M44" s="25" t="n">
        <v>768000000000</v>
      </c>
      <c r="N44" s="25" t="n">
        <v>321000000000</v>
      </c>
      <c r="O44" s="25" t="n">
        <v>-770000000000</v>
      </c>
      <c r="P44" s="25" t="n">
        <v>-616000000000</v>
      </c>
      <c r="Q44" s="25" t="n">
        <v>-889000000000</v>
      </c>
      <c r="R44" s="25" t="n">
        <v>86000000000</v>
      </c>
      <c r="S44" s="25" t="n">
        <v>-273000000000</v>
      </c>
      <c r="T44" s="16" t="n">
        <v>-153000000000</v>
      </c>
      <c r="U44" s="16" t="n">
        <v>-73000000000</v>
      </c>
      <c r="V44" s="16" t="n">
        <v>2000000000</v>
      </c>
      <c r="W44" s="16" t="n">
        <v>18000000000</v>
      </c>
      <c r="X44" s="16" t="n">
        <v>11000000000</v>
      </c>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6.5" hidden="false" customHeight="false" outlineLevel="0" collapsed="false">
      <c r="B45" s="105" t="s">
        <v>2225</v>
      </c>
      <c r="C45" s="19"/>
      <c r="D45" s="19"/>
      <c r="E45" s="126"/>
      <c r="F45" s="126"/>
      <c r="G45" s="126"/>
      <c r="H45" s="126"/>
      <c r="I45" s="126"/>
      <c r="J45" s="25" t="n">
        <v>533600000000</v>
      </c>
      <c r="K45" s="25" t="n">
        <v>710100000000</v>
      </c>
      <c r="L45" s="25" t="n">
        <v>-339900000000</v>
      </c>
      <c r="M45" s="25" t="n">
        <v>768000000000</v>
      </c>
      <c r="N45" s="25" t="n">
        <v>321000000000</v>
      </c>
      <c r="O45" s="25" t="n">
        <v>-771000000000</v>
      </c>
      <c r="P45" s="25" t="n">
        <v>-623000000000</v>
      </c>
      <c r="Q45" s="25" t="n">
        <v>-896000000000</v>
      </c>
      <c r="R45" s="25" t="n">
        <v>86000000000</v>
      </c>
      <c r="S45" s="25" t="n">
        <v>-273000000000</v>
      </c>
      <c r="T45" s="16" t="n">
        <v>-153000000000</v>
      </c>
      <c r="U45" s="16" t="n">
        <v>-73000000000</v>
      </c>
      <c r="V45" s="16" t="n">
        <v>2000000000</v>
      </c>
      <c r="W45" s="16" t="n">
        <v>18000000000</v>
      </c>
      <c r="X45" s="16" t="n">
        <v>11000000000</v>
      </c>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6.5" hidden="false" customHeight="false" outlineLevel="0" collapsed="false">
      <c r="B46" s="105" t="s">
        <v>2226</v>
      </c>
      <c r="C46" s="19"/>
      <c r="D46" s="19"/>
      <c r="E46" s="126"/>
      <c r="F46" s="126"/>
      <c r="G46" s="126"/>
      <c r="H46" s="126"/>
      <c r="I46" s="126"/>
      <c r="J46" s="25" t="n">
        <v>92800000000</v>
      </c>
      <c r="K46" s="25" t="n">
        <v>107200000000</v>
      </c>
      <c r="L46" s="25" t="n">
        <v>0</v>
      </c>
      <c r="M46" s="25" t="n">
        <v>0</v>
      </c>
      <c r="N46" s="25" t="n">
        <v>0</v>
      </c>
      <c r="O46" s="25" t="n">
        <v>1000000000</v>
      </c>
      <c r="P46" s="25" t="n">
        <v>7000000000</v>
      </c>
      <c r="Q46" s="25" t="n">
        <v>6000000000</v>
      </c>
      <c r="R46" s="25" t="n">
        <v>0</v>
      </c>
      <c r="S46" s="25" t="n">
        <v>0</v>
      </c>
      <c r="T46" s="16" t="n">
        <v>0</v>
      </c>
      <c r="U46" s="16" t="n">
        <v>0</v>
      </c>
      <c r="V46" s="16" t="n">
        <v>0</v>
      </c>
      <c r="W46" s="16" t="n">
        <v>0</v>
      </c>
      <c r="X46" s="101" t="n">
        <v>0</v>
      </c>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6.5" hidden="false" customHeight="false" outlineLevel="0" collapsed="false">
      <c r="B47" s="105" t="s">
        <v>2227</v>
      </c>
      <c r="C47" s="19"/>
      <c r="D47" s="19"/>
      <c r="E47" s="126"/>
      <c r="F47" s="126"/>
      <c r="G47" s="126"/>
      <c r="H47" s="126"/>
      <c r="I47" s="126"/>
      <c r="J47" s="25" t="n">
        <v>326600000000</v>
      </c>
      <c r="K47" s="25" t="n">
        <v>170000000000</v>
      </c>
      <c r="L47" s="25" t="n">
        <v>547300000000</v>
      </c>
      <c r="M47" s="25" t="n">
        <v>-815000000000</v>
      </c>
      <c r="N47" s="25" t="n">
        <v>-608000000000</v>
      </c>
      <c r="O47" s="25" t="n">
        <v>528000000000</v>
      </c>
      <c r="P47" s="25" t="n">
        <v>-87000000000</v>
      </c>
      <c r="Q47" s="25" t="n">
        <v>118000000000</v>
      </c>
      <c r="R47" s="25" t="n">
        <v>-467000000000</v>
      </c>
      <c r="S47" s="25" t="n">
        <v>-35000000000</v>
      </c>
      <c r="T47" s="16" t="n">
        <v>-32000000000</v>
      </c>
      <c r="U47" s="16" t="n">
        <v>-29000000000</v>
      </c>
      <c r="V47" s="16" t="n">
        <v>-26000000000</v>
      </c>
      <c r="W47" s="16" t="n">
        <v>-23000000000</v>
      </c>
      <c r="X47" s="16" t="n">
        <v>-21000000000</v>
      </c>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105" t="s">
        <v>2228</v>
      </c>
      <c r="C48" s="19"/>
      <c r="D48" s="19"/>
      <c r="E48" s="126"/>
      <c r="F48" s="126"/>
      <c r="G48" s="126"/>
      <c r="H48" s="126"/>
      <c r="I48" s="126"/>
      <c r="J48" s="25" t="n">
        <v>326600000000</v>
      </c>
      <c r="K48" s="25" t="n">
        <v>170000000000</v>
      </c>
      <c r="L48" s="25" t="n">
        <v>547300000000</v>
      </c>
      <c r="M48" s="25" t="n">
        <v>-828000000000</v>
      </c>
      <c r="N48" s="25" t="n">
        <v>-635000000000</v>
      </c>
      <c r="O48" s="25" t="n">
        <v>469000000000</v>
      </c>
      <c r="P48" s="25" t="n">
        <v>-99000000000</v>
      </c>
      <c r="Q48" s="25" t="n">
        <v>102000000000</v>
      </c>
      <c r="R48" s="25" t="n">
        <v>-398000000000</v>
      </c>
      <c r="S48" s="25" t="n">
        <v>0</v>
      </c>
      <c r="T48" s="16" t="n">
        <v>0</v>
      </c>
      <c r="U48" s="16" t="n">
        <v>0</v>
      </c>
      <c r="V48" s="16" t="n">
        <v>0</v>
      </c>
      <c r="W48" s="16" t="n">
        <v>0</v>
      </c>
      <c r="X48" s="101" t="n">
        <v>0</v>
      </c>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6.5" hidden="false" customHeight="false" outlineLevel="0" collapsed="false">
      <c r="B49" s="105" t="s">
        <v>2229</v>
      </c>
      <c r="C49" s="19"/>
      <c r="D49" s="19"/>
      <c r="E49" s="126"/>
      <c r="F49" s="126"/>
      <c r="G49" s="126"/>
      <c r="H49" s="126"/>
      <c r="I49" s="126"/>
      <c r="J49" s="25" t="n">
        <v>0</v>
      </c>
      <c r="K49" s="25" t="n">
        <v>0</v>
      </c>
      <c r="L49" s="25" t="n">
        <v>0</v>
      </c>
      <c r="M49" s="25" t="n">
        <v>13000000000</v>
      </c>
      <c r="N49" s="25" t="n">
        <v>27000000000</v>
      </c>
      <c r="O49" s="25" t="n">
        <v>59000000000</v>
      </c>
      <c r="P49" s="25" t="n">
        <v>11000000000</v>
      </c>
      <c r="Q49" s="25" t="n">
        <v>16000000000</v>
      </c>
      <c r="R49" s="25" t="n">
        <v>300000000000</v>
      </c>
      <c r="S49" s="25" t="n">
        <v>-35000000000</v>
      </c>
      <c r="T49" s="16" t="n">
        <v>-32000000000</v>
      </c>
      <c r="U49" s="16" t="n">
        <v>-29000000000</v>
      </c>
      <c r="V49" s="16" t="n">
        <v>-26000000000</v>
      </c>
      <c r="W49" s="16" t="n">
        <v>-23000000000</v>
      </c>
      <c r="X49" s="16" t="n">
        <v>-21000000000</v>
      </c>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6.5" hidden="false" customHeight="false" outlineLevel="0" collapsed="false">
      <c r="A50" s="29"/>
      <c r="B50" s="29" t="s">
        <v>422</v>
      </c>
      <c r="C50" s="19"/>
      <c r="D50" s="19"/>
      <c r="E50" s="126"/>
      <c r="F50" s="126"/>
      <c r="G50" s="126"/>
      <c r="H50" s="126"/>
      <c r="I50" s="126"/>
      <c r="J50" s="25" t="n">
        <v>0</v>
      </c>
      <c r="K50" s="25" t="n">
        <v>0</v>
      </c>
      <c r="L50" s="25" t="n">
        <v>0</v>
      </c>
      <c r="M50" s="25" t="n">
        <v>0</v>
      </c>
      <c r="N50" s="25" t="n">
        <v>0</v>
      </c>
      <c r="O50" s="25" t="n">
        <v>0</v>
      </c>
      <c r="P50" s="25"/>
      <c r="Q50" s="25" t="n">
        <v>0</v>
      </c>
      <c r="R50" s="25" t="n">
        <v>0</v>
      </c>
      <c r="S50" s="25" t="n">
        <v>0</v>
      </c>
      <c r="T50" s="16" t="n">
        <v>0</v>
      </c>
      <c r="U50" s="16" t="n">
        <v>0</v>
      </c>
      <c r="V50" s="16" t="n">
        <v>0</v>
      </c>
      <c r="W50" s="16" t="n">
        <v>0</v>
      </c>
      <c r="X50" s="101"/>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6.5" hidden="false" customHeight="false" outlineLevel="0" collapsed="false">
      <c r="B51" s="105" t="s">
        <v>1069</v>
      </c>
      <c r="C51" s="19"/>
      <c r="D51" s="19"/>
      <c r="E51" s="126"/>
      <c r="F51" s="126"/>
      <c r="G51" s="126"/>
      <c r="H51" s="126"/>
      <c r="I51" s="126"/>
      <c r="J51" s="25" t="n">
        <v>0</v>
      </c>
      <c r="K51" s="25" t="n">
        <v>0</v>
      </c>
      <c r="L51" s="25" t="n">
        <v>0</v>
      </c>
      <c r="M51" s="25" t="n">
        <v>0</v>
      </c>
      <c r="N51" s="25" t="n">
        <v>0</v>
      </c>
      <c r="O51" s="25" t="n">
        <v>0</v>
      </c>
      <c r="P51" s="25"/>
      <c r="Q51" s="25" t="n">
        <v>0</v>
      </c>
      <c r="R51" s="25" t="n">
        <v>0</v>
      </c>
      <c r="S51" s="25" t="n">
        <v>0</v>
      </c>
      <c r="T51" s="25" t="n">
        <v>0</v>
      </c>
      <c r="U51" s="25" t="n">
        <v>0</v>
      </c>
      <c r="V51" s="25" t="n">
        <v>0</v>
      </c>
      <c r="W51" s="25" t="n">
        <v>0</v>
      </c>
      <c r="X51" s="462"/>
      <c r="Y51" s="6"/>
      <c r="Z51" s="6"/>
      <c r="AA51" s="6"/>
      <c r="AB51" s="6"/>
      <c r="AC51" s="6"/>
      <c r="AD51" s="6"/>
      <c r="AE51" s="6"/>
      <c r="AF51" s="6"/>
      <c r="AG51" s="6"/>
      <c r="AH51" s="6"/>
      <c r="AI51" s="6"/>
      <c r="AJ51" s="6"/>
      <c r="AK51" s="6"/>
      <c r="AL51" s="6"/>
      <c r="AM51" s="6"/>
      <c r="AN51" s="6"/>
      <c r="AO51" s="6"/>
      <c r="AP51" s="6"/>
      <c r="AQ51" s="6"/>
      <c r="AR51" s="6"/>
      <c r="AS51" s="6"/>
      <c r="AT51" s="6"/>
      <c r="AU51" s="6"/>
      <c r="AV51" s="6"/>
    </row>
    <row r="52" customFormat="false" ht="16.5" hidden="false" customHeight="false" outlineLevel="0" collapsed="false">
      <c r="A52" s="27"/>
      <c r="B52" s="29" t="s">
        <v>768</v>
      </c>
      <c r="C52" s="19"/>
      <c r="D52" s="19"/>
      <c r="E52" s="126"/>
      <c r="F52" s="126"/>
      <c r="G52" s="126"/>
      <c r="H52" s="126"/>
      <c r="I52" s="126"/>
      <c r="J52" s="25" t="n">
        <v>127700000000</v>
      </c>
      <c r="K52" s="25" t="n">
        <v>90200000000</v>
      </c>
      <c r="L52" s="25" t="n">
        <v>1084400000000</v>
      </c>
      <c r="M52" s="25" t="n">
        <v>0</v>
      </c>
      <c r="N52" s="25" t="n">
        <v>0</v>
      </c>
      <c r="O52" s="25" t="n">
        <v>0</v>
      </c>
      <c r="P52" s="25"/>
      <c r="Q52" s="25" t="n">
        <v>0</v>
      </c>
      <c r="R52" s="25" t="n">
        <v>0</v>
      </c>
      <c r="S52" s="25" t="n">
        <v>0</v>
      </c>
      <c r="T52" s="25" t="n">
        <v>0</v>
      </c>
      <c r="U52" s="25" t="n">
        <v>0</v>
      </c>
      <c r="V52" s="25" t="n">
        <v>0</v>
      </c>
      <c r="W52" s="25" t="n">
        <v>0</v>
      </c>
      <c r="X52" s="462"/>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6.5" hidden="false" customHeight="false" outlineLevel="0" collapsed="false">
      <c r="B53" s="105" t="s">
        <v>2230</v>
      </c>
      <c r="C53" s="19"/>
      <c r="D53" s="19"/>
      <c r="E53" s="126"/>
      <c r="F53" s="126"/>
      <c r="G53" s="126"/>
      <c r="H53" s="126"/>
      <c r="I53" s="126"/>
      <c r="J53" s="25" t="n">
        <v>127700000000</v>
      </c>
      <c r="K53" s="25" t="n">
        <v>90200000000</v>
      </c>
      <c r="L53" s="25" t="n">
        <v>1084400000000</v>
      </c>
      <c r="M53" s="25" t="n">
        <v>0</v>
      </c>
      <c r="N53" s="25" t="n">
        <v>0</v>
      </c>
      <c r="O53" s="25" t="n">
        <v>0</v>
      </c>
      <c r="P53" s="25"/>
      <c r="Q53" s="25" t="n">
        <v>0</v>
      </c>
      <c r="R53" s="25" t="n">
        <v>0</v>
      </c>
      <c r="S53" s="25" t="n">
        <v>0</v>
      </c>
      <c r="T53" s="25" t="n">
        <v>0</v>
      </c>
      <c r="U53" s="25" t="n">
        <v>0</v>
      </c>
      <c r="V53" s="25" t="n">
        <v>0</v>
      </c>
      <c r="W53" s="25" t="n">
        <v>0</v>
      </c>
      <c r="X53" s="462"/>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6.5" hidden="false" customHeight="false" outlineLevel="0" collapsed="false">
      <c r="A54" s="27" t="s">
        <v>2231</v>
      </c>
      <c r="B54" s="29" t="s">
        <v>2232</v>
      </c>
      <c r="C54" s="19"/>
      <c r="D54" s="19"/>
      <c r="E54" s="126"/>
      <c r="F54" s="126"/>
      <c r="G54" s="126"/>
      <c r="H54" s="126"/>
      <c r="I54" s="126"/>
      <c r="J54" s="25" t="n">
        <v>2600000000</v>
      </c>
      <c r="K54" s="25" t="n">
        <v>7100000000</v>
      </c>
      <c r="L54" s="25" t="n">
        <v>700000000</v>
      </c>
      <c r="M54" s="25" t="n">
        <v>0</v>
      </c>
      <c r="N54" s="25" t="n">
        <v>0</v>
      </c>
      <c r="O54" s="25" t="n">
        <v>0</v>
      </c>
      <c r="P54" s="25"/>
      <c r="Q54" s="25" t="n">
        <v>0</v>
      </c>
      <c r="R54" s="25" t="n">
        <v>0</v>
      </c>
      <c r="S54" s="25" t="n">
        <v>0</v>
      </c>
      <c r="T54" s="25" t="n">
        <v>0</v>
      </c>
      <c r="U54" s="25" t="n">
        <v>0</v>
      </c>
      <c r="V54" s="25" t="n">
        <v>0</v>
      </c>
      <c r="W54" s="25" t="n">
        <v>0</v>
      </c>
      <c r="X54" s="462"/>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6.5" hidden="false" customHeight="false" outlineLevel="0" collapsed="false">
      <c r="B55" s="30" t="s">
        <v>770</v>
      </c>
      <c r="C55" s="19"/>
      <c r="D55" s="19"/>
      <c r="E55" s="126"/>
      <c r="F55" s="126"/>
      <c r="G55" s="126"/>
      <c r="H55" s="126"/>
      <c r="I55" s="126"/>
      <c r="J55" s="25" t="n">
        <v>-49800000000</v>
      </c>
      <c r="K55" s="25" t="n">
        <v>-9600000000</v>
      </c>
      <c r="L55" s="25" t="n">
        <v>0</v>
      </c>
      <c r="M55" s="25" t="n">
        <v>237000000000</v>
      </c>
      <c r="N55" s="25" t="n">
        <v>51000000000</v>
      </c>
      <c r="O55" s="25" t="n">
        <v>280000000000</v>
      </c>
      <c r="P55" s="25" t="n">
        <v>-50000000000</v>
      </c>
      <c r="Q55" s="25" t="n">
        <v>-16000000000</v>
      </c>
      <c r="R55" s="25" t="n">
        <v>-115000000000</v>
      </c>
      <c r="S55" s="25" t="n">
        <v>-17000000000</v>
      </c>
      <c r="T55" s="16" t="n">
        <v>-7000000000</v>
      </c>
      <c r="U55" s="16" t="n">
        <v>11000000000</v>
      </c>
      <c r="V55" s="16" t="n">
        <v>58000000000</v>
      </c>
      <c r="W55" s="16" t="n">
        <v>44000000000</v>
      </c>
      <c r="X55" s="16" t="n">
        <v>30000000000</v>
      </c>
      <c r="Y55" s="6"/>
      <c r="Z55" s="6"/>
      <c r="AA55" s="6"/>
      <c r="AB55" s="40"/>
      <c r="AC55" s="6"/>
      <c r="AD55" s="6"/>
      <c r="AE55" s="6"/>
      <c r="AF55" s="6"/>
      <c r="AG55" s="6"/>
      <c r="AH55" s="6"/>
      <c r="AI55" s="6"/>
      <c r="AJ55" s="6"/>
      <c r="AK55" s="6"/>
      <c r="AL55" s="6"/>
      <c r="AM55" s="6"/>
      <c r="AN55" s="6"/>
      <c r="AO55" s="6"/>
      <c r="AP55" s="6"/>
      <c r="AQ55" s="6"/>
      <c r="AR55" s="6"/>
      <c r="AS55" s="6"/>
      <c r="AT55" s="6"/>
      <c r="AU55" s="6"/>
      <c r="AV55" s="6"/>
    </row>
    <row r="56" customFormat="false" ht="16.5" hidden="false" customHeight="false" outlineLevel="0" collapsed="false">
      <c r="B56" s="30" t="s">
        <v>199</v>
      </c>
      <c r="C56" s="19"/>
      <c r="D56" s="19"/>
      <c r="E56" s="126"/>
      <c r="F56" s="124"/>
      <c r="G56" s="124"/>
      <c r="H56" s="124"/>
      <c r="I56" s="124"/>
      <c r="J56" s="25" t="n">
        <v>0</v>
      </c>
      <c r="K56" s="25" t="n">
        <v>0</v>
      </c>
      <c r="L56" s="25" t="n">
        <v>0</v>
      </c>
      <c r="M56" s="25" t="n">
        <v>0</v>
      </c>
      <c r="N56" s="25" t="n">
        <v>0</v>
      </c>
      <c r="O56" s="25" t="n">
        <v>0</v>
      </c>
      <c r="P56" s="25" t="n">
        <v>0</v>
      </c>
      <c r="Q56" s="25" t="n">
        <v>0</v>
      </c>
      <c r="R56" s="25" t="n">
        <v>0</v>
      </c>
      <c r="S56" s="25" t="n">
        <v>0</v>
      </c>
      <c r="T56" s="46"/>
      <c r="U56" s="46"/>
      <c r="V56" s="46"/>
      <c r="W56" s="46"/>
      <c r="X56" s="46"/>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6.5" hidden="false" customHeight="false" outlineLevel="0" collapsed="false">
      <c r="A57" s="18" t="s">
        <v>112</v>
      </c>
      <c r="B57" s="30" t="s">
        <v>202</v>
      </c>
      <c r="C57" s="20" t="s">
        <v>114</v>
      </c>
      <c r="D57" s="19"/>
      <c r="E57" s="126"/>
      <c r="F57" s="124"/>
      <c r="G57" s="124"/>
      <c r="H57" s="124"/>
      <c r="I57" s="124"/>
      <c r="J57" s="25" t="n">
        <f aca="false">J58</f>
        <v>-49800000000</v>
      </c>
      <c r="K57" s="25" t="n">
        <f aca="false">K58</f>
        <v>-9600000000</v>
      </c>
      <c r="L57" s="25" t="n">
        <f aca="false">L58</f>
        <v>0</v>
      </c>
      <c r="M57" s="25" t="n">
        <f aca="false">M58</f>
        <v>237000000000</v>
      </c>
      <c r="N57" s="25" t="n">
        <f aca="false">N58</f>
        <v>51000000000</v>
      </c>
      <c r="O57" s="25" t="n">
        <f aca="false">O58</f>
        <v>280000000000</v>
      </c>
      <c r="P57" s="52" t="n">
        <f aca="false">P59+P60+P61</f>
        <v>-50000000000</v>
      </c>
      <c r="Q57" s="25" t="n">
        <f aca="false">Q58</f>
        <v>-16000000000</v>
      </c>
      <c r="R57" s="25" t="n">
        <f aca="false">R58</f>
        <v>-115000000000</v>
      </c>
      <c r="S57" s="25" t="n">
        <f aca="false">S58</f>
        <v>-17000000000</v>
      </c>
      <c r="T57" s="25" t="n">
        <f aca="false">T58</f>
        <v>-7000000000</v>
      </c>
      <c r="U57" s="25" t="n">
        <f aca="false">U58</f>
        <v>11000000000</v>
      </c>
      <c r="V57" s="25" t="n">
        <f aca="false">V58</f>
        <v>58000000000</v>
      </c>
      <c r="W57" s="25" t="n">
        <f aca="false">W58</f>
        <v>44000000000</v>
      </c>
      <c r="X57" s="25" t="n">
        <f aca="false">X58</f>
        <v>30000000000</v>
      </c>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6.5" hidden="false" customHeight="false" outlineLevel="0" collapsed="false">
      <c r="A58" s="18"/>
      <c r="B58" s="30" t="s">
        <v>202</v>
      </c>
      <c r="C58" s="20"/>
      <c r="D58" s="19"/>
      <c r="E58" s="124"/>
      <c r="F58" s="124"/>
      <c r="G58" s="124"/>
      <c r="H58" s="124"/>
      <c r="I58" s="124"/>
      <c r="J58" s="25" t="n">
        <v>-49800000000</v>
      </c>
      <c r="K58" s="25" t="n">
        <v>-9600000000</v>
      </c>
      <c r="L58" s="25" t="n">
        <v>0</v>
      </c>
      <c r="M58" s="25" t="n">
        <v>237000000000</v>
      </c>
      <c r="N58" s="25" t="n">
        <v>51000000000</v>
      </c>
      <c r="O58" s="25" t="n">
        <v>280000000000</v>
      </c>
      <c r="P58" s="25" t="n">
        <v>-50000000000</v>
      </c>
      <c r="Q58" s="25" t="n">
        <v>-16000000000</v>
      </c>
      <c r="R58" s="25" t="n">
        <v>-115000000000</v>
      </c>
      <c r="S58" s="25" t="n">
        <v>-17000000000</v>
      </c>
      <c r="T58" s="16" t="n">
        <v>-7000000000</v>
      </c>
      <c r="U58" s="16" t="n">
        <v>11000000000</v>
      </c>
      <c r="V58" s="16" t="n">
        <v>58000000000</v>
      </c>
      <c r="W58" s="16" t="n">
        <v>44000000000</v>
      </c>
      <c r="X58" s="16" t="n">
        <v>30000000000</v>
      </c>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6.5" hidden="false" customHeight="false" outlineLevel="0" collapsed="false">
      <c r="A59" s="29" t="s">
        <v>422</v>
      </c>
      <c r="B59" s="29" t="s">
        <v>422</v>
      </c>
      <c r="C59" s="49" t="s">
        <v>251</v>
      </c>
      <c r="D59" s="19"/>
      <c r="E59" s="124"/>
      <c r="F59" s="124"/>
      <c r="G59" s="124"/>
      <c r="H59" s="124"/>
      <c r="I59" s="124"/>
      <c r="J59" s="25" t="n">
        <f aca="false">-J62</f>
        <v>-0</v>
      </c>
      <c r="K59" s="25" t="n">
        <f aca="false">-K62</f>
        <v>-0</v>
      </c>
      <c r="L59" s="25" t="n">
        <f aca="false">-L62</f>
        <v>-0</v>
      </c>
      <c r="M59" s="25" t="n">
        <f aca="false">-M62</f>
        <v>240000000000</v>
      </c>
      <c r="N59" s="25" t="n">
        <f aca="false">-N62</f>
        <v>54000000000</v>
      </c>
      <c r="O59" s="25" t="n">
        <f aca="false">-O62</f>
        <v>287000000000</v>
      </c>
      <c r="P59" s="25" t="n">
        <f aca="false">P62</f>
        <v>0</v>
      </c>
      <c r="Q59" s="25" t="n">
        <f aca="false">Q62</f>
        <v>160000000000</v>
      </c>
      <c r="R59" s="25" t="n">
        <f aca="false">R62</f>
        <v>15000000000</v>
      </c>
      <c r="S59" s="25" t="n">
        <f aca="false">S62</f>
        <v>100000000000</v>
      </c>
      <c r="T59" s="25" t="n">
        <f aca="false">T62</f>
        <v>150000000000</v>
      </c>
      <c r="U59" s="25" t="n">
        <f aca="false">U62</f>
        <v>150000000000</v>
      </c>
      <c r="V59" s="25" t="n">
        <f aca="false">V62</f>
        <v>150000000000</v>
      </c>
      <c r="W59" s="25" t="n">
        <f aca="false">W62</f>
        <v>150000000000</v>
      </c>
      <c r="X59" s="25" t="n">
        <f aca="false">X62</f>
        <v>150000000000</v>
      </c>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6.5" hidden="false" customHeight="false" outlineLevel="0" collapsed="false">
      <c r="A60" s="26" t="s">
        <v>393</v>
      </c>
      <c r="B60" s="29" t="s">
        <v>2233</v>
      </c>
      <c r="C60" s="49" t="s">
        <v>251</v>
      </c>
      <c r="D60" s="19"/>
      <c r="E60" s="124"/>
      <c r="F60" s="124"/>
      <c r="G60" s="124"/>
      <c r="H60" s="124"/>
      <c r="I60" s="124"/>
      <c r="J60" s="25" t="n">
        <f aca="false">-J63</f>
        <v>-49800000000</v>
      </c>
      <c r="K60" s="25" t="n">
        <f aca="false">-K63</f>
        <v>-9600000000</v>
      </c>
      <c r="L60" s="25" t="n">
        <f aca="false">-L63</f>
        <v>-0</v>
      </c>
      <c r="M60" s="25" t="n">
        <f aca="false">-M63</f>
        <v>-3000000000</v>
      </c>
      <c r="N60" s="25" t="n">
        <f aca="false">-N63</f>
        <v>-3000000000</v>
      </c>
      <c r="O60" s="25" t="n">
        <f aca="false">-O63</f>
        <v>-7000000000</v>
      </c>
      <c r="P60" s="25" t="n">
        <f aca="false">P63</f>
        <v>-50000000000</v>
      </c>
      <c r="Q60" s="25" t="n">
        <f aca="false">Q63</f>
        <v>-176000000000</v>
      </c>
      <c r="R60" s="25" t="n">
        <f aca="false">R63</f>
        <v>-152000000000</v>
      </c>
      <c r="S60" s="25" t="n">
        <f aca="false">S63</f>
        <v>-117000000000</v>
      </c>
      <c r="T60" s="25" t="n">
        <f aca="false">T63</f>
        <v>-157000000000</v>
      </c>
      <c r="U60" s="25" t="n">
        <f aca="false">U63</f>
        <v>-139000000000</v>
      </c>
      <c r="V60" s="25" t="n">
        <f aca="false">V63</f>
        <v>-92000000000</v>
      </c>
      <c r="W60" s="25" t="n">
        <f aca="false">W63</f>
        <v>-106000000000</v>
      </c>
      <c r="X60" s="25" t="n">
        <f aca="false">X63</f>
        <v>-120000000000</v>
      </c>
      <c r="Y60" s="6"/>
      <c r="Z60" s="6"/>
      <c r="AA60" s="6"/>
      <c r="AB60" s="6"/>
      <c r="AC60" s="6"/>
      <c r="AD60" s="6"/>
      <c r="AE60" s="6"/>
      <c r="AF60" s="6"/>
      <c r="AG60" s="6"/>
      <c r="AH60" s="6"/>
      <c r="AI60" s="6"/>
      <c r="AJ60" s="6"/>
      <c r="AK60" s="6"/>
      <c r="AL60" s="6"/>
      <c r="AM60" s="6"/>
      <c r="AN60" s="6"/>
      <c r="AO60" s="6"/>
      <c r="AP60" s="6"/>
      <c r="AQ60" s="6"/>
      <c r="AR60" s="6"/>
      <c r="AS60" s="6"/>
      <c r="AT60" s="6"/>
      <c r="AU60" s="6"/>
      <c r="AV60" s="6"/>
    </row>
    <row r="61" customFormat="false" ht="16.5" hidden="false" customHeight="false" outlineLevel="0" collapsed="false">
      <c r="A61" s="27" t="s">
        <v>1357</v>
      </c>
      <c r="B61" s="29" t="s">
        <v>2234</v>
      </c>
      <c r="C61" s="49" t="s">
        <v>251</v>
      </c>
      <c r="D61" s="19"/>
      <c r="E61" s="124"/>
      <c r="F61" s="124"/>
      <c r="G61" s="124"/>
      <c r="H61" s="124"/>
      <c r="I61" s="124"/>
      <c r="J61" s="25" t="n">
        <f aca="false">-J64</f>
        <v>-0</v>
      </c>
      <c r="K61" s="25" t="n">
        <f aca="false">-K64</f>
        <v>-0</v>
      </c>
      <c r="L61" s="25" t="n">
        <f aca="false">-L64</f>
        <v>-0</v>
      </c>
      <c r="M61" s="25" t="n">
        <f aca="false">-M64</f>
        <v>-0</v>
      </c>
      <c r="N61" s="25" t="n">
        <f aca="false">-N64</f>
        <v>-0</v>
      </c>
      <c r="O61" s="25" t="n">
        <f aca="false">-O64</f>
        <v>-0</v>
      </c>
      <c r="P61" s="25" t="n">
        <f aca="false">P64</f>
        <v>0</v>
      </c>
      <c r="Q61" s="25" t="n">
        <f aca="false">Q64</f>
        <v>0</v>
      </c>
      <c r="R61" s="25" t="n">
        <f aca="false">R64</f>
        <v>23000000000</v>
      </c>
      <c r="S61" s="25" t="n">
        <f aca="false">S64</f>
        <v>0</v>
      </c>
      <c r="T61" s="25" t="n">
        <f aca="false">T64</f>
        <v>0</v>
      </c>
      <c r="U61" s="25" t="n">
        <f aca="false">U64</f>
        <v>0</v>
      </c>
      <c r="V61" s="25" t="n">
        <f aca="false">V64</f>
        <v>0</v>
      </c>
      <c r="W61" s="25" t="n">
        <f aca="false">W64</f>
        <v>0</v>
      </c>
      <c r="X61" s="25" t="n">
        <f aca="false">X64</f>
        <v>0</v>
      </c>
      <c r="Y61" s="6"/>
      <c r="Z61" s="6"/>
      <c r="AA61" s="6"/>
      <c r="AB61" s="6"/>
      <c r="AC61" s="6"/>
      <c r="AD61" s="6"/>
      <c r="AE61" s="6"/>
      <c r="AF61" s="6"/>
      <c r="AG61" s="6"/>
      <c r="AH61" s="6"/>
      <c r="AI61" s="6"/>
      <c r="AJ61" s="6"/>
      <c r="AK61" s="6"/>
      <c r="AL61" s="6"/>
      <c r="AM61" s="6"/>
      <c r="AN61" s="6"/>
      <c r="AO61" s="6"/>
      <c r="AP61" s="6"/>
      <c r="AQ61" s="6"/>
      <c r="AR61" s="6"/>
      <c r="AS61" s="6"/>
      <c r="AT61" s="6"/>
      <c r="AU61" s="6"/>
      <c r="AV61" s="6"/>
    </row>
    <row r="62" customFormat="false" ht="15" hidden="false" customHeight="true" outlineLevel="0" collapsed="false">
      <c r="A62" s="29"/>
      <c r="B62" s="29" t="s">
        <v>422</v>
      </c>
      <c r="C62" s="49"/>
      <c r="D62" s="19"/>
      <c r="E62" s="124"/>
      <c r="F62" s="124"/>
      <c r="G62" s="124"/>
      <c r="H62" s="124"/>
      <c r="I62" s="124"/>
      <c r="J62" s="25" t="n">
        <v>0</v>
      </c>
      <c r="K62" s="25" t="n">
        <v>0</v>
      </c>
      <c r="L62" s="25" t="n">
        <v>0</v>
      </c>
      <c r="M62" s="25" t="n">
        <v>-240000000000</v>
      </c>
      <c r="N62" s="25" t="n">
        <v>-54000000000</v>
      </c>
      <c r="O62" s="25" t="n">
        <v>-287000000000</v>
      </c>
      <c r="P62" s="25" t="n">
        <v>0</v>
      </c>
      <c r="Q62" s="25" t="n">
        <v>160000000000</v>
      </c>
      <c r="R62" s="25" t="n">
        <v>15000000000</v>
      </c>
      <c r="S62" s="25" t="n">
        <v>100000000000</v>
      </c>
      <c r="T62" s="16" t="n">
        <v>150000000000</v>
      </c>
      <c r="U62" s="16" t="n">
        <v>150000000000</v>
      </c>
      <c r="V62" s="16" t="n">
        <v>150000000000</v>
      </c>
      <c r="W62" s="16" t="n">
        <v>150000000000</v>
      </c>
      <c r="X62" s="16" t="n">
        <v>150000000000</v>
      </c>
      <c r="Y62" s="6"/>
      <c r="Z62" s="6"/>
      <c r="AA62" s="6"/>
      <c r="AB62" s="6"/>
      <c r="AC62" s="6"/>
      <c r="AD62" s="6"/>
      <c r="AE62" s="6"/>
      <c r="AF62" s="6"/>
      <c r="AG62" s="6"/>
      <c r="AH62" s="6"/>
      <c r="AI62" s="6"/>
      <c r="AJ62" s="6"/>
      <c r="AK62" s="6"/>
      <c r="AL62" s="6"/>
      <c r="AM62" s="6"/>
      <c r="AN62" s="6"/>
      <c r="AO62" s="6"/>
      <c r="AP62" s="6"/>
      <c r="AQ62" s="6"/>
      <c r="AR62" s="6"/>
      <c r="AS62" s="6"/>
      <c r="AT62" s="6"/>
      <c r="AU62" s="6"/>
      <c r="AV62" s="6"/>
    </row>
    <row r="63" customFormat="false" ht="16.5" hidden="false" customHeight="false" outlineLevel="0" collapsed="false">
      <c r="A63" s="26"/>
      <c r="B63" s="29" t="s">
        <v>2233</v>
      </c>
      <c r="C63" s="49"/>
      <c r="D63" s="19"/>
      <c r="E63" s="124"/>
      <c r="F63" s="124"/>
      <c r="G63" s="124"/>
      <c r="H63" s="124"/>
      <c r="I63" s="124"/>
      <c r="J63" s="25" t="n">
        <v>49800000000</v>
      </c>
      <c r="K63" s="25" t="n">
        <v>9600000000</v>
      </c>
      <c r="L63" s="25" t="n">
        <v>0</v>
      </c>
      <c r="M63" s="25" t="n">
        <v>3000000000</v>
      </c>
      <c r="N63" s="25" t="n">
        <v>3000000000</v>
      </c>
      <c r="O63" s="25" t="n">
        <v>7000000000</v>
      </c>
      <c r="P63" s="25" t="n">
        <v>-50000000000</v>
      </c>
      <c r="Q63" s="25" t="n">
        <v>-176000000000</v>
      </c>
      <c r="R63" s="25" t="n">
        <v>-152000000000</v>
      </c>
      <c r="S63" s="25" t="n">
        <v>-117000000000</v>
      </c>
      <c r="T63" s="16" t="n">
        <v>-157000000000</v>
      </c>
      <c r="U63" s="16" t="n">
        <v>-139000000000</v>
      </c>
      <c r="V63" s="16" t="n">
        <v>-92000000000</v>
      </c>
      <c r="W63" s="16" t="n">
        <v>-106000000000</v>
      </c>
      <c r="X63" s="16" t="n">
        <v>-120000000000</v>
      </c>
      <c r="Y63" s="6"/>
      <c r="Z63" s="6"/>
      <c r="AA63" s="6"/>
      <c r="AB63" s="6"/>
      <c r="AC63" s="6"/>
      <c r="AD63" s="6"/>
      <c r="AE63" s="6"/>
      <c r="AF63" s="6"/>
      <c r="AG63" s="6"/>
      <c r="AH63" s="6"/>
      <c r="AI63" s="6"/>
      <c r="AJ63" s="6"/>
      <c r="AK63" s="6"/>
      <c r="AL63" s="6"/>
      <c r="AM63" s="6"/>
      <c r="AN63" s="6"/>
      <c r="AO63" s="6"/>
      <c r="AP63" s="6"/>
      <c r="AQ63" s="6"/>
      <c r="AR63" s="6"/>
      <c r="AS63" s="6"/>
      <c r="AT63" s="6"/>
      <c r="AU63" s="6"/>
      <c r="AV63" s="6"/>
    </row>
    <row r="64" customFormat="false" ht="16.5" hidden="false" customHeight="false" outlineLevel="0" collapsed="false">
      <c r="A64" s="27"/>
      <c r="B64" s="29" t="s">
        <v>2234</v>
      </c>
      <c r="C64" s="49"/>
      <c r="D64" s="19"/>
      <c r="E64" s="124"/>
      <c r="F64" s="124"/>
      <c r="G64" s="124"/>
      <c r="H64" s="124"/>
      <c r="I64" s="124"/>
      <c r="J64" s="25" t="n">
        <v>0</v>
      </c>
      <c r="K64" s="25" t="n">
        <v>0</v>
      </c>
      <c r="L64" s="25" t="n">
        <v>0</v>
      </c>
      <c r="M64" s="25" t="n">
        <v>0</v>
      </c>
      <c r="N64" s="25" t="n">
        <v>0</v>
      </c>
      <c r="O64" s="25" t="n">
        <v>0</v>
      </c>
      <c r="P64" s="25" t="n">
        <v>0</v>
      </c>
      <c r="Q64" s="25" t="n">
        <v>0</v>
      </c>
      <c r="R64" s="25" t="n">
        <v>23000000000</v>
      </c>
      <c r="S64" s="25" t="n">
        <v>0</v>
      </c>
      <c r="T64" s="16" t="n">
        <v>0</v>
      </c>
      <c r="U64" s="16" t="n">
        <v>0</v>
      </c>
      <c r="V64" s="16" t="n">
        <v>0</v>
      </c>
      <c r="W64" s="16" t="n">
        <v>0</v>
      </c>
      <c r="X64" s="101" t="n">
        <v>0</v>
      </c>
      <c r="Y64" s="6"/>
      <c r="Z64" s="6"/>
      <c r="AA64" s="6"/>
      <c r="AB64" s="6"/>
      <c r="AC64" s="6"/>
      <c r="AD64" s="6"/>
      <c r="AE64" s="6"/>
      <c r="AF64" s="6"/>
      <c r="AG64" s="6"/>
      <c r="AH64" s="6"/>
      <c r="AI64" s="6"/>
      <c r="AJ64" s="6"/>
      <c r="AK64" s="6"/>
      <c r="AL64" s="6"/>
      <c r="AM64" s="6"/>
      <c r="AN64" s="6"/>
      <c r="AO64" s="6"/>
      <c r="AP64" s="6"/>
      <c r="AQ64" s="6"/>
      <c r="AR64" s="6"/>
      <c r="AS64" s="6"/>
      <c r="AT64" s="6"/>
      <c r="AU64" s="6"/>
      <c r="AV64" s="6"/>
    </row>
    <row r="65" customFormat="false" ht="15" hidden="false" customHeight="true" outlineLevel="0" collapsed="false">
      <c r="A65" s="29"/>
      <c r="B65" s="29" t="s">
        <v>422</v>
      </c>
      <c r="C65" s="49"/>
      <c r="D65" s="19"/>
      <c r="E65" s="124"/>
      <c r="F65" s="124"/>
      <c r="G65" s="124"/>
      <c r="H65" s="124"/>
      <c r="I65" s="124"/>
      <c r="J65" s="25" t="n">
        <v>0</v>
      </c>
      <c r="K65" s="25" t="n">
        <v>0</v>
      </c>
      <c r="L65" s="25" t="n">
        <v>0</v>
      </c>
      <c r="M65" s="25" t="n">
        <v>-240000000000</v>
      </c>
      <c r="N65" s="25" t="n">
        <v>-54000000000</v>
      </c>
      <c r="O65" s="25" t="n">
        <v>-287000000000</v>
      </c>
      <c r="P65" s="25" t="n">
        <v>0</v>
      </c>
      <c r="Q65" s="25" t="n">
        <v>0</v>
      </c>
      <c r="R65" s="25" t="n">
        <v>0</v>
      </c>
      <c r="S65" s="25" t="n">
        <v>0</v>
      </c>
      <c r="T65" s="25" t="n">
        <v>0</v>
      </c>
      <c r="U65" s="25" t="n">
        <v>0</v>
      </c>
      <c r="V65" s="25" t="n">
        <v>0</v>
      </c>
      <c r="W65" s="25" t="n">
        <v>0</v>
      </c>
      <c r="X65" s="462" t="n">
        <v>0</v>
      </c>
      <c r="Y65" s="6"/>
      <c r="Z65" s="6"/>
      <c r="AA65" s="6"/>
      <c r="AB65" s="6"/>
      <c r="AC65" s="6"/>
      <c r="AD65" s="6"/>
      <c r="AE65" s="6"/>
      <c r="AF65" s="6"/>
      <c r="AG65" s="6"/>
      <c r="AH65" s="6"/>
      <c r="AI65" s="6"/>
      <c r="AJ65" s="6"/>
      <c r="AK65" s="6"/>
      <c r="AL65" s="6"/>
      <c r="AM65" s="6"/>
      <c r="AN65" s="6"/>
      <c r="AO65" s="6"/>
      <c r="AP65" s="6"/>
      <c r="AQ65" s="6"/>
      <c r="AR65" s="6"/>
      <c r="AS65" s="6"/>
      <c r="AT65" s="6"/>
      <c r="AU65" s="6"/>
      <c r="AV65" s="6"/>
    </row>
    <row r="66" customFormat="false" ht="16.5" hidden="false" customHeight="false" outlineLevel="0" collapsed="false">
      <c r="A66" s="26"/>
      <c r="B66" s="29" t="s">
        <v>2233</v>
      </c>
      <c r="C66" s="49"/>
      <c r="D66" s="19"/>
      <c r="E66" s="124"/>
      <c r="F66" s="124"/>
      <c r="G66" s="124"/>
      <c r="H66" s="124"/>
      <c r="I66" s="124"/>
      <c r="J66" s="25" t="n">
        <v>49800000000</v>
      </c>
      <c r="K66" s="25" t="n">
        <v>9600000000</v>
      </c>
      <c r="L66" s="25" t="n">
        <v>0</v>
      </c>
      <c r="M66" s="25" t="n">
        <v>3000000000</v>
      </c>
      <c r="N66" s="25" t="n">
        <v>3000000000</v>
      </c>
      <c r="O66" s="25" t="n">
        <v>7000000000</v>
      </c>
      <c r="P66" s="25" t="n">
        <v>0</v>
      </c>
      <c r="Q66" s="25" t="n">
        <v>0</v>
      </c>
      <c r="R66" s="25" t="n">
        <v>0</v>
      </c>
      <c r="S66" s="25" t="n">
        <v>0</v>
      </c>
      <c r="T66" s="25" t="n">
        <v>0</v>
      </c>
      <c r="U66" s="25" t="n">
        <v>0</v>
      </c>
      <c r="V66" s="25" t="n">
        <v>0</v>
      </c>
      <c r="W66" s="25" t="n">
        <v>0</v>
      </c>
      <c r="X66" s="462" t="n">
        <v>0</v>
      </c>
      <c r="Y66" s="6"/>
      <c r="Z66" s="6"/>
      <c r="AA66" s="6"/>
      <c r="AB66" s="6"/>
      <c r="AC66" s="6"/>
      <c r="AD66" s="6"/>
      <c r="AE66" s="6"/>
      <c r="AF66" s="6"/>
      <c r="AG66" s="6"/>
      <c r="AH66" s="6"/>
      <c r="AI66" s="6"/>
      <c r="AJ66" s="6"/>
      <c r="AK66" s="6"/>
      <c r="AL66" s="6"/>
      <c r="AM66" s="6"/>
      <c r="AN66" s="6"/>
      <c r="AO66" s="6"/>
      <c r="AP66" s="6"/>
      <c r="AQ66" s="6"/>
      <c r="AR66" s="6"/>
      <c r="AS66" s="6"/>
      <c r="AT66" s="6"/>
      <c r="AU66" s="6"/>
      <c r="AV66" s="6"/>
    </row>
    <row r="67" customFormat="false" ht="16.5" hidden="false" customHeight="false" outlineLevel="0" collapsed="false">
      <c r="A67" s="27"/>
      <c r="B67" s="29" t="s">
        <v>2234</v>
      </c>
      <c r="C67" s="49"/>
      <c r="D67" s="19"/>
      <c r="E67" s="124"/>
      <c r="F67" s="124"/>
      <c r="G67" s="124"/>
      <c r="H67" s="124"/>
      <c r="I67" s="124"/>
      <c r="J67" s="25" t="n">
        <v>0</v>
      </c>
      <c r="K67" s="25" t="n">
        <v>0</v>
      </c>
      <c r="L67" s="25" t="n">
        <v>0</v>
      </c>
      <c r="M67" s="25" t="n">
        <v>0</v>
      </c>
      <c r="N67" s="25" t="n">
        <v>0</v>
      </c>
      <c r="O67" s="25" t="n">
        <v>0</v>
      </c>
      <c r="P67" s="25" t="n">
        <v>0</v>
      </c>
      <c r="Q67" s="25" t="n">
        <v>0</v>
      </c>
      <c r="R67" s="25" t="n">
        <v>0</v>
      </c>
      <c r="S67" s="25" t="n">
        <v>0</v>
      </c>
      <c r="T67" s="25" t="n">
        <v>0</v>
      </c>
      <c r="U67" s="25" t="n">
        <v>0</v>
      </c>
      <c r="V67" s="25" t="n">
        <v>0</v>
      </c>
      <c r="W67" s="25" t="n">
        <v>0</v>
      </c>
      <c r="X67" s="462" t="n">
        <v>0</v>
      </c>
      <c r="Y67" s="6"/>
      <c r="Z67" s="6"/>
      <c r="AA67" s="6"/>
      <c r="AB67" s="6"/>
      <c r="AC67" s="6"/>
      <c r="AD67" s="6"/>
      <c r="AE67" s="6"/>
      <c r="AF67" s="6"/>
      <c r="AG67" s="6"/>
      <c r="AH67" s="6"/>
      <c r="AI67" s="6"/>
      <c r="AJ67" s="6"/>
      <c r="AK67" s="6"/>
      <c r="AL67" s="6"/>
      <c r="AM67" s="6"/>
      <c r="AN67" s="6"/>
      <c r="AO67" s="6"/>
      <c r="AP67" s="6"/>
      <c r="AQ67" s="6"/>
      <c r="AR67" s="6"/>
      <c r="AS67" s="6"/>
      <c r="AT67" s="6"/>
      <c r="AU67" s="6"/>
      <c r="AV67" s="6"/>
    </row>
    <row r="68" customFormat="false" ht="16.5" hidden="false" customHeight="false" outlineLevel="0" collapsed="false">
      <c r="B68" s="30" t="s">
        <v>2235</v>
      </c>
      <c r="C68" s="19"/>
      <c r="D68" s="19"/>
      <c r="E68" s="126"/>
      <c r="F68" s="124"/>
      <c r="G68" s="124"/>
      <c r="H68" s="124"/>
      <c r="I68" s="124"/>
      <c r="J68" s="25" t="n">
        <v>16400000000</v>
      </c>
      <c r="K68" s="25" t="n">
        <v>-19300000000</v>
      </c>
      <c r="L68" s="25" t="n">
        <v>0</v>
      </c>
      <c r="M68" s="25" t="n">
        <v>-175000000000</v>
      </c>
      <c r="N68" s="25" t="n">
        <v>-28000000000</v>
      </c>
      <c r="O68" s="25" t="n">
        <v>603000000000</v>
      </c>
      <c r="P68" s="25" t="n">
        <v>-176000000000</v>
      </c>
      <c r="Q68" s="25" t="n">
        <v>120000000000</v>
      </c>
      <c r="R68" s="25" t="n">
        <v>-253000000000</v>
      </c>
      <c r="S68" s="25" t="n">
        <v>0</v>
      </c>
      <c r="T68" s="25" t="n">
        <v>0</v>
      </c>
      <c r="U68" s="25" t="n">
        <v>0</v>
      </c>
      <c r="V68" s="25" t="n">
        <v>0</v>
      </c>
      <c r="W68" s="25" t="n">
        <v>0</v>
      </c>
      <c r="X68" s="462" t="n">
        <v>0</v>
      </c>
      <c r="Y68" s="6"/>
      <c r="Z68" s="6"/>
      <c r="AA68" s="6"/>
      <c r="AB68" s="6"/>
      <c r="AC68" s="6"/>
      <c r="AD68" s="6"/>
      <c r="AE68" s="6"/>
      <c r="AF68" s="6"/>
      <c r="AG68" s="6"/>
      <c r="AH68" s="6"/>
      <c r="AI68" s="6"/>
      <c r="AJ68" s="6"/>
      <c r="AK68" s="6"/>
      <c r="AL68" s="6"/>
      <c r="AM68" s="6"/>
      <c r="AN68" s="6"/>
      <c r="AO68" s="6"/>
      <c r="AP68" s="6"/>
      <c r="AQ68" s="6"/>
      <c r="AR68" s="6"/>
      <c r="AS68" s="6"/>
      <c r="AT68" s="6"/>
      <c r="AU68" s="6"/>
      <c r="AV68" s="6"/>
    </row>
    <row r="69" customFormat="false" ht="15" hidden="false" customHeight="false" outlineLevel="0" collapsed="false">
      <c r="X69" s="6"/>
      <c r="Y69" s="6"/>
      <c r="Z69" s="6"/>
      <c r="AA69" s="6"/>
      <c r="AB69" s="6"/>
      <c r="AC69" s="6"/>
      <c r="AD69" s="6"/>
      <c r="AE69" s="6"/>
      <c r="AF69" s="6"/>
      <c r="AG69" s="6"/>
      <c r="AH69" s="6"/>
      <c r="AI69" s="6"/>
      <c r="AJ69" s="6"/>
      <c r="AK69" s="6"/>
      <c r="AL69" s="6"/>
      <c r="AM69" s="6"/>
      <c r="AN69" s="6"/>
      <c r="AO69" s="6"/>
      <c r="AP69" s="6"/>
      <c r="AQ69" s="6"/>
      <c r="AR69" s="6"/>
      <c r="AS69" s="6"/>
      <c r="AT69" s="6"/>
      <c r="AU69" s="6"/>
      <c r="AV69" s="6"/>
    </row>
    <row r="70" customFormat="false" ht="15" hidden="false" customHeight="false" outlineLevel="0" collapsed="false">
      <c r="J70" s="0" t="s">
        <v>128</v>
      </c>
      <c r="K70" s="0" t="s">
        <v>128</v>
      </c>
      <c r="L70" s="0" t="s">
        <v>128</v>
      </c>
      <c r="M70" s="0" t="s">
        <v>128</v>
      </c>
      <c r="N70" s="0" t="s">
        <v>128</v>
      </c>
      <c r="O70" s="0" t="s">
        <v>128</v>
      </c>
      <c r="P70" s="0" t="s">
        <v>128</v>
      </c>
      <c r="Q70" s="0" t="s">
        <v>128</v>
      </c>
      <c r="R70" s="0" t="s">
        <v>128</v>
      </c>
      <c r="S70" s="0" t="s">
        <v>128</v>
      </c>
      <c r="T70" s="0" t="s">
        <v>128</v>
      </c>
      <c r="U70" s="0" t="s">
        <v>128</v>
      </c>
      <c r="V70" s="0" t="s">
        <v>128</v>
      </c>
      <c r="W70" s="0" t="s">
        <v>128</v>
      </c>
      <c r="X70" s="0" t="s">
        <v>128</v>
      </c>
      <c r="Y70" s="6"/>
      <c r="Z70" s="6"/>
      <c r="AA70" s="6"/>
      <c r="AB70" s="6"/>
      <c r="AC70" s="6"/>
      <c r="AD70" s="6"/>
      <c r="AE70" s="6"/>
      <c r="AF70" s="6"/>
      <c r="AG70" s="6"/>
      <c r="AH70" s="6"/>
      <c r="AI70" s="6"/>
      <c r="AJ70" s="6"/>
      <c r="AK70" s="6"/>
      <c r="AL70" s="6"/>
      <c r="AM70" s="6"/>
      <c r="AN70" s="6"/>
      <c r="AO70" s="6"/>
      <c r="AP70" s="6"/>
      <c r="AQ70" s="6"/>
      <c r="AR70" s="6"/>
      <c r="AS70" s="6"/>
      <c r="AT70" s="6"/>
      <c r="AU70" s="6"/>
      <c r="AV70" s="6"/>
    </row>
    <row r="71" customFormat="false" ht="15" hidden="false" customHeight="false" outlineLevel="0" collapsed="false">
      <c r="X71" s="6"/>
      <c r="Y71" s="6"/>
      <c r="Z71" s="6"/>
      <c r="AA71" s="6"/>
      <c r="AB71" s="6"/>
      <c r="AC71" s="6"/>
      <c r="AD71" s="6"/>
      <c r="AE71" s="6"/>
      <c r="AF71" s="6"/>
      <c r="AG71" s="6"/>
      <c r="AH71" s="6"/>
      <c r="AI71" s="6"/>
      <c r="AJ71" s="6"/>
      <c r="AK71" s="6"/>
      <c r="AL71" s="6"/>
      <c r="AM71" s="6"/>
      <c r="AN71" s="6"/>
      <c r="AO71" s="6"/>
      <c r="AP71" s="6"/>
      <c r="AQ71" s="6"/>
      <c r="AR71" s="6"/>
      <c r="AS71" s="6"/>
      <c r="AT71" s="6"/>
      <c r="AU71" s="6"/>
      <c r="AV71" s="6"/>
    </row>
    <row r="72" customFormat="false" ht="15" hidden="false" customHeight="false" outlineLevel="0" collapsed="false">
      <c r="B72" s="0" t="s">
        <v>33</v>
      </c>
      <c r="J72" s="143" t="n">
        <f aca="false">J6-J7-J21</f>
        <v>0</v>
      </c>
      <c r="K72" s="143" t="n">
        <f aca="false">K6-K7-K21</f>
        <v>0</v>
      </c>
      <c r="L72" s="143" t="n">
        <f aca="false">L6-L7-L21</f>
        <v>0</v>
      </c>
      <c r="M72" s="143" t="n">
        <f aca="false">M6-M7-M21</f>
        <v>0</v>
      </c>
      <c r="N72" s="143" t="n">
        <f aca="false">N6-N7-N21</f>
        <v>0</v>
      </c>
      <c r="O72" s="143" t="n">
        <f aca="false">O6-O7-O21</f>
        <v>0</v>
      </c>
      <c r="P72" s="143" t="n">
        <f aca="false">P6-P7-P21</f>
        <v>0</v>
      </c>
      <c r="Q72" s="143" t="n">
        <f aca="false">Q6-Q7-Q21</f>
        <v>0</v>
      </c>
      <c r="R72" s="143" t="n">
        <f aca="false">R6-R7-R21</f>
        <v>0</v>
      </c>
      <c r="S72" s="143" t="n">
        <f aca="false">S6-S7-S21</f>
        <v>0</v>
      </c>
      <c r="T72" s="143" t="n">
        <f aca="false">T6-T7-T21</f>
        <v>0</v>
      </c>
      <c r="U72" s="143" t="n">
        <f aca="false">U6-U7-U21</f>
        <v>0</v>
      </c>
      <c r="V72" s="143" t="n">
        <f aca="false">V6-V7-V21</f>
        <v>0</v>
      </c>
      <c r="W72" s="143" t="n">
        <f aca="false">W6-W7-W21</f>
        <v>0</v>
      </c>
      <c r="X72" s="6"/>
      <c r="Y72" s="6"/>
      <c r="Z72" s="6"/>
      <c r="AA72" s="6"/>
      <c r="AB72" s="6"/>
      <c r="AC72" s="6"/>
      <c r="AD72" s="6"/>
      <c r="AE72" s="6"/>
      <c r="AF72" s="6"/>
      <c r="AG72" s="6"/>
      <c r="AH72" s="6"/>
      <c r="AI72" s="6"/>
      <c r="AJ72" s="6"/>
      <c r="AK72" s="6"/>
      <c r="AL72" s="6"/>
      <c r="AM72" s="6"/>
      <c r="AN72" s="6"/>
      <c r="AO72" s="6"/>
      <c r="AP72" s="6"/>
      <c r="AQ72" s="6"/>
      <c r="AR72" s="6"/>
      <c r="AS72" s="6"/>
      <c r="AT72" s="6"/>
      <c r="AU72" s="6"/>
      <c r="AV72" s="6"/>
    </row>
    <row r="73" customFormat="false" ht="15" hidden="false" customHeight="false" outlineLevel="0" collapsed="false">
      <c r="B73" s="0" t="s">
        <v>130</v>
      </c>
      <c r="J73" s="143" t="n">
        <f aca="false">J7-J8-J14</f>
        <v>0</v>
      </c>
      <c r="K73" s="143" t="n">
        <f aca="false">K7-K8-K14</f>
        <v>0</v>
      </c>
      <c r="L73" s="143" t="n">
        <f aca="false">L7-L8-L14</f>
        <v>0</v>
      </c>
      <c r="M73" s="143" t="n">
        <f aca="false">M7-M8-M14</f>
        <v>0</v>
      </c>
      <c r="N73" s="143" t="n">
        <f aca="false">N7-N8-N14</f>
        <v>0</v>
      </c>
      <c r="O73" s="143" t="n">
        <f aca="false">O7-O8-O14</f>
        <v>0</v>
      </c>
      <c r="P73" s="143" t="n">
        <f aca="false">P7-P8-P14</f>
        <v>0</v>
      </c>
      <c r="Q73" s="143" t="n">
        <f aca="false">Q7-Q8-Q14</f>
        <v>0</v>
      </c>
      <c r="R73" s="143" t="n">
        <f aca="false">R7-R8-R14</f>
        <v>1000000000</v>
      </c>
      <c r="S73" s="143" t="n">
        <f aca="false">S7-S8-S14</f>
        <v>0</v>
      </c>
      <c r="T73" s="143" t="n">
        <f aca="false">T7-T8-T14</f>
        <v>1000000000</v>
      </c>
      <c r="U73" s="143" t="n">
        <f aca="false">U7-U8-U14</f>
        <v>-1000000000</v>
      </c>
      <c r="V73" s="143" t="n">
        <f aca="false">V7-V8-V14</f>
        <v>0</v>
      </c>
      <c r="W73" s="143" t="n">
        <f aca="false">W7-W8-W14</f>
        <v>0</v>
      </c>
      <c r="X73" s="6"/>
      <c r="Y73" s="6"/>
      <c r="Z73" s="6"/>
      <c r="AA73" s="40"/>
      <c r="AB73" s="6"/>
      <c r="AC73" s="6"/>
      <c r="AD73" s="6"/>
      <c r="AE73" s="6"/>
      <c r="AF73" s="6"/>
      <c r="AG73" s="6"/>
      <c r="AH73" s="6"/>
      <c r="AI73" s="6"/>
      <c r="AJ73" s="6"/>
      <c r="AK73" s="6"/>
      <c r="AL73" s="6"/>
      <c r="AM73" s="6"/>
      <c r="AN73" s="6"/>
      <c r="AO73" s="6"/>
      <c r="AP73" s="6"/>
      <c r="AQ73" s="6"/>
      <c r="AR73" s="6"/>
      <c r="AS73" s="6"/>
      <c r="AT73" s="6"/>
      <c r="AU73" s="6"/>
      <c r="AV73" s="6"/>
    </row>
    <row r="74" customFormat="false" ht="15" hidden="false" customHeight="false" outlineLevel="0" collapsed="false">
      <c r="B74" s="0" t="s">
        <v>2236</v>
      </c>
      <c r="J74" s="143" t="n">
        <f aca="false">J8-J9-J10</f>
        <v>-100000000</v>
      </c>
      <c r="K74" s="143" t="n">
        <f aca="false">K8-K9-K10</f>
        <v>0</v>
      </c>
      <c r="L74" s="143" t="n">
        <f aca="false">L8-L9-L10</f>
        <v>-100000000</v>
      </c>
      <c r="M74" s="143" t="n">
        <f aca="false">M8-M9-M10</f>
        <v>0</v>
      </c>
      <c r="N74" s="143" t="n">
        <f aca="false">N8-N9-N10</f>
        <v>-1000000000</v>
      </c>
      <c r="O74" s="143" t="n">
        <f aca="false">O8-O9-O10</f>
        <v>0</v>
      </c>
      <c r="P74" s="143" t="n">
        <f aca="false">P8-P9-P10</f>
        <v>0</v>
      </c>
      <c r="Q74" s="143" t="n">
        <f aca="false">Q8-Q9-Q10</f>
        <v>0</v>
      </c>
      <c r="R74" s="143" t="n">
        <f aca="false">R8-R9-R10</f>
        <v>0</v>
      </c>
      <c r="S74" s="143" t="n">
        <f aca="false">S8-S9-S10</f>
        <v>0</v>
      </c>
      <c r="T74" s="143" t="n">
        <f aca="false">T8-T9-T10</f>
        <v>0</v>
      </c>
      <c r="U74" s="143" t="n">
        <f aca="false">U8-U9-U10</f>
        <v>0</v>
      </c>
      <c r="V74" s="143" t="n">
        <f aca="false">V8-V9-V10</f>
        <v>0</v>
      </c>
      <c r="W74" s="143" t="n">
        <f aca="false">W8-W9-W10</f>
        <v>-1000000000</v>
      </c>
      <c r="X74" s="143" t="n">
        <f aca="false">X8-X9-X10</f>
        <v>0</v>
      </c>
      <c r="Y74" s="6"/>
      <c r="Z74" s="6"/>
      <c r="AA74" s="6"/>
      <c r="AB74" s="6"/>
      <c r="AC74" s="6"/>
      <c r="AD74" s="6"/>
      <c r="AE74" s="6"/>
      <c r="AF74" s="6"/>
      <c r="AG74" s="6"/>
      <c r="AH74" s="6"/>
      <c r="AI74" s="6"/>
      <c r="AJ74" s="6"/>
      <c r="AK74" s="6"/>
      <c r="AL74" s="6"/>
      <c r="AM74" s="6"/>
      <c r="AN74" s="6"/>
      <c r="AO74" s="6"/>
      <c r="AP74" s="6"/>
      <c r="AQ74" s="6"/>
      <c r="AR74" s="6"/>
      <c r="AS74" s="6"/>
      <c r="AT74" s="6"/>
      <c r="AU74" s="6"/>
      <c r="AV74" s="6"/>
    </row>
    <row r="75" customFormat="false" ht="15" hidden="false" customHeight="false" outlineLevel="0" collapsed="false">
      <c r="B75" s="0" t="s">
        <v>1600</v>
      </c>
      <c r="J75" s="143" t="n">
        <f aca="false">J15-J16-J17-J18-J19</f>
        <v>100000000</v>
      </c>
      <c r="K75" s="143" t="n">
        <f aca="false">K15-K16-K17-K18-K19</f>
        <v>-100000000</v>
      </c>
      <c r="L75" s="143" t="n">
        <f aca="false">L15-L16-L17-L18-L19</f>
        <v>0</v>
      </c>
      <c r="M75" s="143" t="n">
        <f aca="false">M15-M16-M17-M18-M19</f>
        <v>0</v>
      </c>
      <c r="N75" s="143" t="n">
        <f aca="false">N15-N16-N17-N18-N19</f>
        <v>0</v>
      </c>
      <c r="O75" s="143" t="n">
        <f aca="false">O15-O16-O17-O18-O19</f>
        <v>0</v>
      </c>
      <c r="P75" s="143" t="n">
        <f aca="false">P15-P16-P17-P18-P19</f>
        <v>0</v>
      </c>
      <c r="Q75" s="143" t="n">
        <f aca="false">Q15-Q16-Q17-Q18-Q19</f>
        <v>-1000000000</v>
      </c>
      <c r="R75" s="143" t="n">
        <f aca="false">R15-R16-R17-R18-R19</f>
        <v>1000000000</v>
      </c>
      <c r="S75" s="143" t="n">
        <f aca="false">S15-S16-S17-S18-S19</f>
        <v>0</v>
      </c>
      <c r="T75" s="143" t="n">
        <f aca="false">T15-T16-T17-T18-T19</f>
        <v>-1000000000</v>
      </c>
      <c r="U75" s="143" t="n">
        <f aca="false">U15-U16-U17-U18-U19</f>
        <v>0</v>
      </c>
      <c r="V75" s="143" t="n">
        <f aca="false">V15-V16-V17-V18-V19</f>
        <v>1000000000</v>
      </c>
      <c r="W75" s="143" t="n">
        <f aca="false">W15-W16-W17-W18-W19</f>
        <v>0</v>
      </c>
      <c r="X75" s="143" t="n">
        <f aca="false">X15-X16-X17-X18-X19</f>
        <v>0</v>
      </c>
      <c r="Y75" s="6"/>
      <c r="Z75" s="6"/>
      <c r="AA75" s="6"/>
      <c r="AB75" s="6"/>
      <c r="AC75" s="6"/>
      <c r="AD75" s="6"/>
      <c r="AE75" s="6"/>
      <c r="AF75" s="6"/>
      <c r="AG75" s="6"/>
      <c r="AH75" s="6"/>
      <c r="AI75" s="6"/>
      <c r="AJ75" s="6"/>
      <c r="AK75" s="6"/>
      <c r="AL75" s="6"/>
      <c r="AM75" s="6"/>
      <c r="AN75" s="6"/>
      <c r="AO75" s="6"/>
      <c r="AP75" s="6"/>
      <c r="AQ75" s="6"/>
      <c r="AR75" s="6"/>
      <c r="AS75" s="6"/>
      <c r="AT75" s="6"/>
      <c r="AU75" s="6"/>
      <c r="AV75" s="6"/>
    </row>
    <row r="76" customFormat="false" ht="15" hidden="false" customHeight="false" outlineLevel="0" collapsed="false">
      <c r="B76" s="0" t="s">
        <v>2237</v>
      </c>
      <c r="J76" s="143" t="n">
        <f aca="false">J14-J15-J20</f>
        <v>0</v>
      </c>
      <c r="K76" s="143" t="n">
        <f aca="false">K14-K15-K20</f>
        <v>100000000.000015</v>
      </c>
      <c r="L76" s="143" t="n">
        <f aca="false">L14-L15-L20</f>
        <v>0</v>
      </c>
      <c r="M76" s="143" t="n">
        <f aca="false">M14-M15-M20</f>
        <v>0</v>
      </c>
      <c r="N76" s="143" t="n">
        <f aca="false">N14-N15-N20</f>
        <v>0</v>
      </c>
      <c r="O76" s="143" t="n">
        <f aca="false">O14-O15-O20</f>
        <v>1000000000</v>
      </c>
      <c r="P76" s="143" t="n">
        <f aca="false">P14-P15-P20</f>
        <v>0</v>
      </c>
      <c r="Q76" s="143" t="n">
        <f aca="false">Q14-Q15-Q20</f>
        <v>0</v>
      </c>
      <c r="R76" s="143" t="n">
        <f aca="false">R14-R15-R20</f>
        <v>-1000000000</v>
      </c>
      <c r="S76" s="143" t="n">
        <f aca="false">S14-S15-S20</f>
        <v>0</v>
      </c>
      <c r="T76" s="143" t="n">
        <f aca="false">T14-T15-T20</f>
        <v>0</v>
      </c>
      <c r="U76" s="143" t="n">
        <f aca="false">U14-U15-U20</f>
        <v>0</v>
      </c>
      <c r="V76" s="143" t="n">
        <f aca="false">V14-V15-V20</f>
        <v>0</v>
      </c>
      <c r="W76" s="143" t="n">
        <f aca="false">W14-W15-W20</f>
        <v>0</v>
      </c>
      <c r="X76" s="143" t="n">
        <f aca="false">X14-X15-X20</f>
        <v>0</v>
      </c>
      <c r="Y76" s="6"/>
      <c r="Z76" s="6"/>
      <c r="AA76" s="40"/>
      <c r="AB76" s="6"/>
      <c r="AC76" s="6"/>
      <c r="AD76" s="6"/>
      <c r="AE76" s="6"/>
      <c r="AF76" s="6"/>
      <c r="AG76" s="6"/>
      <c r="AH76" s="6"/>
      <c r="AI76" s="6"/>
      <c r="AJ76" s="6"/>
      <c r="AK76" s="6"/>
      <c r="AL76" s="6"/>
      <c r="AM76" s="6"/>
      <c r="AN76" s="6"/>
      <c r="AO76" s="6"/>
      <c r="AP76" s="6"/>
      <c r="AQ76" s="6"/>
      <c r="AR76" s="6"/>
      <c r="AS76" s="6"/>
      <c r="AT76" s="6"/>
      <c r="AU76" s="6"/>
      <c r="AV76" s="6"/>
    </row>
    <row r="77" customFormat="false" ht="15" hidden="false" customHeight="false" outlineLevel="0" collapsed="false">
      <c r="B77" s="0" t="s">
        <v>131</v>
      </c>
      <c r="J77" s="143" t="n">
        <f aca="false">J15-J16-J17-J18-J19</f>
        <v>100000000</v>
      </c>
      <c r="K77" s="143" t="n">
        <f aca="false">K15-K16-K17-K18-K19</f>
        <v>-100000000</v>
      </c>
      <c r="L77" s="143" t="n">
        <f aca="false">L15-L16-L17-L18-L19</f>
        <v>0</v>
      </c>
      <c r="M77" s="143" t="n">
        <f aca="false">M15-M16-M17-M18-M19</f>
        <v>0</v>
      </c>
      <c r="N77" s="143" t="n">
        <f aca="false">N15-N16-N17-N18-N19</f>
        <v>0</v>
      </c>
      <c r="O77" s="143" t="n">
        <f aca="false">O15-O16-O17-O18-O19</f>
        <v>0</v>
      </c>
      <c r="P77" s="143" t="n">
        <f aca="false">P15-P16-P17-P18-P19</f>
        <v>0</v>
      </c>
      <c r="Q77" s="143" t="n">
        <f aca="false">Q15-Q16-Q17-Q18-Q19</f>
        <v>-1000000000</v>
      </c>
      <c r="R77" s="143" t="n">
        <f aca="false">R15-R16-R17-R18-R19</f>
        <v>1000000000</v>
      </c>
      <c r="S77" s="143" t="n">
        <f aca="false">S15-S16-S17-S18-S19</f>
        <v>0</v>
      </c>
      <c r="T77" s="143" t="n">
        <f aca="false">T15-T16-T17-T18-T19</f>
        <v>-1000000000</v>
      </c>
      <c r="U77" s="143" t="n">
        <f aca="false">U15-U16-U17-U18-U19</f>
        <v>0</v>
      </c>
      <c r="V77" s="143" t="n">
        <f aca="false">V15-V16-V17-V18-V19</f>
        <v>1000000000</v>
      </c>
      <c r="W77" s="143" t="n">
        <f aca="false">W15-W16-W17-W18-W19</f>
        <v>0</v>
      </c>
      <c r="X77" s="143" t="n">
        <f aca="false">X15-X16-X17-X18-X19</f>
        <v>0</v>
      </c>
      <c r="Y77" s="6"/>
      <c r="Z77" s="6"/>
      <c r="AA77" s="6"/>
      <c r="AB77" s="6"/>
      <c r="AC77" s="6"/>
      <c r="AD77" s="6"/>
      <c r="AE77" s="6"/>
      <c r="AF77" s="6"/>
      <c r="AG77" s="6"/>
      <c r="AH77" s="6"/>
      <c r="AI77" s="6"/>
      <c r="AJ77" s="6"/>
      <c r="AK77" s="6"/>
      <c r="AL77" s="6"/>
      <c r="AM77" s="6"/>
      <c r="AN77" s="6"/>
      <c r="AO77" s="6"/>
      <c r="AP77" s="6"/>
      <c r="AQ77" s="6"/>
      <c r="AR77" s="6"/>
      <c r="AS77" s="6"/>
      <c r="AT77" s="6"/>
      <c r="AU77" s="6"/>
      <c r="AV77" s="6"/>
    </row>
    <row r="78" customFormat="false" ht="16.5" hidden="false" customHeight="true" outlineLevel="0" collapsed="false">
      <c r="B78" s="0" t="s">
        <v>134</v>
      </c>
      <c r="J78" s="143" t="n">
        <f aca="false">J23-J25-J35</f>
        <v>0</v>
      </c>
      <c r="K78" s="143" t="n">
        <f aca="false">K23-K25-K35</f>
        <v>100000000</v>
      </c>
      <c r="L78" s="143" t="n">
        <f aca="false">L23-L25-L35</f>
        <v>0</v>
      </c>
      <c r="M78" s="143" t="n">
        <f aca="false">M23-M25-M35</f>
        <v>1000000000</v>
      </c>
      <c r="N78" s="143" t="n">
        <f aca="false">N23-N25-N35</f>
        <v>0</v>
      </c>
      <c r="O78" s="143" t="n">
        <f aca="false">O23-O25-O35</f>
        <v>0</v>
      </c>
      <c r="P78" s="143" t="n">
        <f aca="false">P23-P25-P35</f>
        <v>0</v>
      </c>
      <c r="Q78" s="143" t="n">
        <f aca="false">Q23-Q25-Q35</f>
        <v>0</v>
      </c>
      <c r="R78" s="143" t="n">
        <f aca="false">R23-R25-R35</f>
        <v>0</v>
      </c>
      <c r="S78" s="143" t="n">
        <f aca="false">S23-S25-S35</f>
        <v>0</v>
      </c>
      <c r="T78" s="143" t="n">
        <f aca="false">T23-T25-T35</f>
        <v>0</v>
      </c>
      <c r="U78" s="143" t="n">
        <f aca="false">U23-U25-U35</f>
        <v>-1000000000</v>
      </c>
      <c r="V78" s="143" t="n">
        <f aca="false">V23-V25-V35</f>
        <v>1000000000</v>
      </c>
      <c r="W78" s="143" t="n">
        <f aca="false">W23-W25-W35</f>
        <v>1000000000</v>
      </c>
      <c r="X78" s="143" t="n">
        <f aca="false">X23-X25-X35</f>
        <v>0</v>
      </c>
      <c r="Y78" s="6"/>
      <c r="Z78" s="6"/>
      <c r="AA78" s="6"/>
      <c r="AB78" s="6"/>
      <c r="AC78" s="6"/>
      <c r="AD78" s="6"/>
      <c r="AE78" s="6"/>
      <c r="AF78" s="6"/>
      <c r="AG78" s="6"/>
      <c r="AH78" s="6"/>
      <c r="AI78" s="6"/>
      <c r="AJ78" s="6"/>
      <c r="AK78" s="6"/>
      <c r="AL78" s="6"/>
      <c r="AM78" s="6"/>
      <c r="AN78" s="6"/>
      <c r="AO78" s="6"/>
      <c r="AP78" s="6"/>
      <c r="AQ78" s="6"/>
      <c r="AR78" s="6"/>
      <c r="AS78" s="6"/>
      <c r="AT78" s="6"/>
      <c r="AU78" s="6"/>
      <c r="AV78" s="6"/>
    </row>
    <row r="79" customFormat="false" ht="16.5" hidden="false" customHeight="true" outlineLevel="0" collapsed="false">
      <c r="B79" s="0" t="s">
        <v>775</v>
      </c>
      <c r="J79" s="143" t="n">
        <f aca="false">J25-J26-J27-J28-J31-J32</f>
        <v>100000000</v>
      </c>
      <c r="K79" s="143" t="n">
        <f aca="false">K25-K26-K27-K28-K31-K32</f>
        <v>0</v>
      </c>
      <c r="L79" s="143" t="n">
        <f aca="false">L25-L26-L27-L28-L31-L32</f>
        <v>100000000</v>
      </c>
      <c r="M79" s="143" t="n">
        <f aca="false">M25-M26-M27-M28-M31-M32</f>
        <v>1000000000</v>
      </c>
      <c r="N79" s="143" t="n">
        <f aca="false">N25-N26-N27-N28-N31-N32</f>
        <v>-1000000000</v>
      </c>
      <c r="O79" s="143" t="n">
        <f aca="false">O25-O26-O27-O28-O31-O32</f>
        <v>0</v>
      </c>
      <c r="P79" s="143" t="n">
        <f aca="false">P25-P26-P27-P28-P31-P32</f>
        <v>-1000000000</v>
      </c>
      <c r="Q79" s="143" t="n">
        <f aca="false">Q25-Q26-Q27-Q28-Q31-Q32</f>
        <v>-1000000000</v>
      </c>
      <c r="R79" s="143" t="n">
        <f aca="false">R25-R26-R27-R28-R31-R32</f>
        <v>1000000000</v>
      </c>
      <c r="S79" s="143" t="n">
        <f aca="false">S25-S26-S27-S28-S31-S32</f>
        <v>-2000000000</v>
      </c>
      <c r="T79" s="143" t="n">
        <f aca="false">T25-T26-T27-T28-T31-T32</f>
        <v>1000000000</v>
      </c>
      <c r="U79" s="143" t="n">
        <f aca="false">U25-U26-U27-U28-U31-U32</f>
        <v>0</v>
      </c>
      <c r="V79" s="143" t="n">
        <f aca="false">V25-V26-V27-V28-V31-V32</f>
        <v>0</v>
      </c>
      <c r="W79" s="143" t="n">
        <f aca="false">W25-W26-W27-W28-W31-W32</f>
        <v>1000000000</v>
      </c>
      <c r="X79" s="143" t="n">
        <f aca="false">X25-X26-X27-X28-X31-X32</f>
        <v>1000000000</v>
      </c>
      <c r="Y79" s="6"/>
      <c r="Z79" s="6"/>
      <c r="AA79" s="6"/>
      <c r="AB79" s="6"/>
      <c r="AC79" s="6"/>
      <c r="AD79" s="6"/>
      <c r="AE79" s="6"/>
      <c r="AF79" s="6"/>
      <c r="AG79" s="6"/>
      <c r="AH79" s="6"/>
      <c r="AI79" s="6"/>
      <c r="AJ79" s="6"/>
      <c r="AK79" s="6"/>
      <c r="AL79" s="6"/>
      <c r="AM79" s="6"/>
      <c r="AN79" s="6"/>
      <c r="AO79" s="6"/>
      <c r="AP79" s="6"/>
      <c r="AQ79" s="6"/>
      <c r="AR79" s="6"/>
      <c r="AS79" s="6"/>
      <c r="AT79" s="6"/>
      <c r="AU79" s="6"/>
      <c r="AV79" s="6"/>
    </row>
    <row r="80" customFormat="false" ht="16.5" hidden="false" customHeight="true" outlineLevel="0" collapsed="false">
      <c r="B80" s="0" t="s">
        <v>2238</v>
      </c>
      <c r="J80" s="143" t="n">
        <f aca="false">J28-J29-J30</f>
        <v>0</v>
      </c>
      <c r="K80" s="143" t="n">
        <f aca="false">K28-K29-K30</f>
        <v>100000000</v>
      </c>
      <c r="L80" s="143" t="n">
        <f aca="false">L28-L29-L30</f>
        <v>0</v>
      </c>
      <c r="M80" s="143" t="n">
        <f aca="false">M28-M29-M30</f>
        <v>0</v>
      </c>
      <c r="N80" s="143" t="n">
        <f aca="false">N28-N29-N30</f>
        <v>1000000000</v>
      </c>
      <c r="O80" s="143" t="n">
        <f aca="false">O28-O29-O30</f>
        <v>1000000000</v>
      </c>
      <c r="P80" s="143" t="n">
        <f aca="false">P28-P29-P30</f>
        <v>1000000000</v>
      </c>
      <c r="Q80" s="143" t="n">
        <f aca="false">Q28-Q29-Q30</f>
        <v>0</v>
      </c>
      <c r="R80" s="143" t="n">
        <f aca="false">R28-R29-R30</f>
        <v>0</v>
      </c>
      <c r="S80" s="143" t="n">
        <f aca="false">S28-S29-S30</f>
        <v>0</v>
      </c>
      <c r="T80" s="143" t="n">
        <f aca="false">T28-T29-T30</f>
        <v>-1000000000</v>
      </c>
      <c r="U80" s="143" t="n">
        <f aca="false">U28-U29-U30</f>
        <v>0</v>
      </c>
      <c r="V80" s="143" t="n">
        <f aca="false">V28-V29-V30</f>
        <v>-1000000000</v>
      </c>
      <c r="W80" s="143" t="n">
        <f aca="false">W28-W29-W30</f>
        <v>-1000000000</v>
      </c>
      <c r="X80" s="143" t="n">
        <f aca="false">X28-X29-X30</f>
        <v>-1000000000</v>
      </c>
      <c r="Y80" s="6"/>
      <c r="Z80" s="6"/>
      <c r="AA80" s="6"/>
      <c r="AB80" s="6"/>
      <c r="AC80" s="6"/>
      <c r="AD80" s="6"/>
      <c r="AE80" s="6"/>
      <c r="AF80" s="6"/>
      <c r="AG80" s="6"/>
      <c r="AH80" s="6"/>
      <c r="AI80" s="6"/>
      <c r="AJ80" s="6"/>
      <c r="AK80" s="6"/>
      <c r="AL80" s="6"/>
      <c r="AM80" s="6"/>
      <c r="AN80" s="6"/>
      <c r="AO80" s="6"/>
      <c r="AP80" s="6"/>
      <c r="AQ80" s="6"/>
      <c r="AR80" s="6"/>
      <c r="AS80" s="6"/>
      <c r="AT80" s="6"/>
      <c r="AU80" s="6"/>
      <c r="AV80" s="6"/>
    </row>
    <row r="81" customFormat="false" ht="16.5" hidden="false" customHeight="true" outlineLevel="0" collapsed="false">
      <c r="B81" s="0" t="s">
        <v>2239</v>
      </c>
      <c r="J81" s="143" t="n">
        <f aca="false">J32-J33-J34</f>
        <v>0</v>
      </c>
      <c r="K81" s="143" t="n">
        <f aca="false">K32-K33-K34</f>
        <v>0</v>
      </c>
      <c r="L81" s="143" t="n">
        <f aca="false">L32-L33-L34</f>
        <v>0</v>
      </c>
      <c r="M81" s="143" t="n">
        <f aca="false">M32-M33-M34</f>
        <v>0</v>
      </c>
      <c r="N81" s="143" t="n">
        <f aca="false">N32-N33-N34</f>
        <v>0</v>
      </c>
      <c r="O81" s="143" t="n">
        <f aca="false">O32-O33-O34</f>
        <v>0</v>
      </c>
      <c r="P81" s="467" t="n">
        <f aca="false">P32-P33-P34</f>
        <v>2000000000</v>
      </c>
      <c r="Q81" s="467" t="n">
        <f aca="false">Q32-Q33-Q34</f>
        <v>2000000000</v>
      </c>
      <c r="R81" s="467" t="n">
        <f aca="false">R32-R33-R34</f>
        <v>3000000000</v>
      </c>
      <c r="S81" s="467" t="n">
        <f aca="false">S32-S33-S34</f>
        <v>23000000000</v>
      </c>
      <c r="T81" s="467" t="n">
        <f aca="false">T32-T33-T34</f>
        <v>3000000000</v>
      </c>
      <c r="U81" s="467" t="n">
        <f aca="false">U32-U33-U34</f>
        <v>4000000000</v>
      </c>
      <c r="V81" s="467" t="n">
        <f aca="false">V32-V33-V34</f>
        <v>4000000000</v>
      </c>
      <c r="W81" s="467" t="n">
        <f aca="false">W32-W33-W34</f>
        <v>4000000000</v>
      </c>
      <c r="X81" s="467" t="n">
        <f aca="false">X32-X33-X34</f>
        <v>4000000000</v>
      </c>
      <c r="Y81" s="6"/>
      <c r="Z81" s="6"/>
      <c r="AA81" s="6"/>
      <c r="AB81" s="6"/>
      <c r="AC81" s="6"/>
      <c r="AD81" s="6"/>
      <c r="AE81" s="6"/>
      <c r="AF81" s="6"/>
      <c r="AG81" s="6"/>
      <c r="AH81" s="6"/>
      <c r="AI81" s="6"/>
      <c r="AJ81" s="6"/>
      <c r="AK81" s="6"/>
      <c r="AL81" s="6"/>
      <c r="AM81" s="6"/>
      <c r="AN81" s="6"/>
      <c r="AO81" s="6"/>
      <c r="AP81" s="6"/>
      <c r="AQ81" s="6"/>
      <c r="AR81" s="6"/>
      <c r="AS81" s="6"/>
      <c r="AT81" s="6"/>
      <c r="AU81" s="6"/>
      <c r="AV81" s="6"/>
    </row>
    <row r="82" customFormat="false" ht="15" hidden="false" customHeight="false" outlineLevel="0" collapsed="false">
      <c r="B82" s="0" t="s">
        <v>137</v>
      </c>
      <c r="J82" s="143" t="n">
        <f aca="false">J40-J41-J57</f>
        <v>0</v>
      </c>
      <c r="K82" s="143" t="n">
        <f aca="false">K40-K41-K57</f>
        <v>0</v>
      </c>
      <c r="L82" s="143" t="n">
        <f aca="false">L40-L41-L57</f>
        <v>0</v>
      </c>
      <c r="M82" s="143" t="n">
        <f aca="false">M40-M41-M57</f>
        <v>0</v>
      </c>
      <c r="N82" s="143" t="n">
        <f aca="false">N40-N41-N57</f>
        <v>0</v>
      </c>
      <c r="O82" s="143" t="n">
        <f aca="false">O40-O41-O57</f>
        <v>0</v>
      </c>
      <c r="P82" s="143" t="n">
        <f aca="false">P40-P41-P57</f>
        <v>0</v>
      </c>
      <c r="Q82" s="143" t="n">
        <f aca="false">Q40-Q41-Q57</f>
        <v>0</v>
      </c>
      <c r="R82" s="143" t="n">
        <f aca="false">R40-R41-R57</f>
        <v>0</v>
      </c>
      <c r="S82" s="143" t="n">
        <f aca="false">S40-S41-S57</f>
        <v>0</v>
      </c>
      <c r="T82" s="143" t="n">
        <f aca="false">T40-T41-T57</f>
        <v>0</v>
      </c>
      <c r="U82" s="143" t="n">
        <f aca="false">U40-U41-U57</f>
        <v>0</v>
      </c>
      <c r="V82" s="143" t="n">
        <f aca="false">V40-V41-V57</f>
        <v>0</v>
      </c>
      <c r="W82" s="143" t="n">
        <f aca="false">W40-W41-W57</f>
        <v>0</v>
      </c>
      <c r="X82" s="143" t="n">
        <f aca="false">X40-X41-X57</f>
        <v>0</v>
      </c>
      <c r="Y82" s="6"/>
      <c r="Z82" s="6"/>
      <c r="AA82" s="6"/>
      <c r="AB82" s="6"/>
      <c r="AC82" s="6"/>
      <c r="AD82" s="6"/>
      <c r="AE82" s="6"/>
      <c r="AF82" s="6"/>
      <c r="AG82" s="6"/>
      <c r="AH82" s="6"/>
      <c r="AI82" s="6"/>
      <c r="AJ82" s="6"/>
      <c r="AK82" s="6"/>
      <c r="AL82" s="6"/>
      <c r="AM82" s="6"/>
      <c r="AN82" s="6"/>
      <c r="AO82" s="6"/>
      <c r="AP82" s="6"/>
      <c r="AQ82" s="6"/>
      <c r="AR82" s="6"/>
      <c r="AS82" s="6"/>
      <c r="AT82" s="6"/>
      <c r="AU82" s="6"/>
      <c r="AV82" s="6"/>
    </row>
    <row r="83" customFormat="false" ht="15" hidden="false" customHeight="false" outlineLevel="0" collapsed="false">
      <c r="B83" s="0" t="s">
        <v>334</v>
      </c>
      <c r="J83" s="334" t="n">
        <f aca="false">J44-J46-J54-J57-J56</f>
        <v>580800000000</v>
      </c>
      <c r="K83" s="334" t="n">
        <f aca="false">K41-K43-K51-K54-K53</f>
        <v>-2169400000000</v>
      </c>
      <c r="L83" s="334" t="n">
        <f aca="false">L41-L43-L51-L54-L53</f>
        <v>-2585000000000</v>
      </c>
      <c r="M83" s="334" t="n">
        <f aca="false">M41-M43-M51-M54-M53</f>
        <v>94000000000</v>
      </c>
      <c r="N83" s="334" t="n">
        <f aca="false">N41-N43-N51-N54-N53</f>
        <v>572000000000</v>
      </c>
      <c r="O83" s="334" t="n">
        <f aca="false">O41-O43-O51-O54-O53</f>
        <v>482000000000</v>
      </c>
      <c r="P83" s="334" t="n">
        <f aca="false">P41-P43-P51-P54-P53</f>
        <v>1406000000000</v>
      </c>
      <c r="Q83" s="334" t="n">
        <f aca="false">Q41-Q43-Q51-Q54-Q53</f>
        <v>1422000000000</v>
      </c>
      <c r="R83" s="334" t="n">
        <f aca="false">R41-R43-R51-R54-R53</f>
        <v>762000000000</v>
      </c>
      <c r="S83" s="334" t="n">
        <f aca="false">S41-S43-S51-S54-S53</f>
        <v>616000000000</v>
      </c>
      <c r="T83" s="334" t="n">
        <f aca="false">T41-T43-T51-T54-T53</f>
        <v>370000000000</v>
      </c>
      <c r="U83" s="334" t="n">
        <f aca="false">U41-U43-U51-U54-U53</f>
        <v>204000000000</v>
      </c>
      <c r="V83" s="334" t="n">
        <f aca="false">V41-V43-V51-V54-V53</f>
        <v>48000000000</v>
      </c>
      <c r="W83" s="334" t="n">
        <f aca="false">W41-W43-W51-W54-W53</f>
        <v>10000000000</v>
      </c>
      <c r="X83" s="334" t="n">
        <f aca="false">X41-X43-X51-X54-X53</f>
        <v>20000000000</v>
      </c>
      <c r="Y83" s="6"/>
      <c r="Z83" s="6"/>
      <c r="AA83" s="6"/>
      <c r="AB83" s="6"/>
      <c r="AC83" s="6"/>
      <c r="AD83" s="6"/>
      <c r="AE83" s="6"/>
      <c r="AF83" s="6"/>
      <c r="AG83" s="6"/>
      <c r="AH83" s="6"/>
      <c r="AI83" s="6"/>
      <c r="AJ83" s="6"/>
      <c r="AK83" s="6"/>
      <c r="AL83" s="6"/>
      <c r="AM83" s="6"/>
      <c r="AN83" s="6"/>
      <c r="AO83" s="6"/>
      <c r="AP83" s="6"/>
      <c r="AQ83" s="6"/>
      <c r="AR83" s="6"/>
      <c r="AS83" s="6"/>
      <c r="AT83" s="6"/>
      <c r="AU83" s="6"/>
      <c r="AV83" s="6"/>
    </row>
    <row r="84" customFormat="false" ht="15" hidden="false" customHeight="false" outlineLevel="0" collapsed="false">
      <c r="B84" s="0" t="s">
        <v>1267</v>
      </c>
      <c r="J84" s="55" t="n">
        <f aca="false">J57-J59-J60-J61</f>
        <v>0</v>
      </c>
      <c r="K84" s="55" t="n">
        <f aca="false">K57-K59-K60-K61</f>
        <v>0</v>
      </c>
      <c r="L84" s="55" t="n">
        <f aca="false">L57-L59-L60-L61</f>
        <v>0</v>
      </c>
      <c r="M84" s="55" t="n">
        <f aca="false">M57-M59-M60-M61</f>
        <v>0</v>
      </c>
      <c r="N84" s="55" t="n">
        <f aca="false">N57-N59-N60-N61</f>
        <v>0</v>
      </c>
      <c r="O84" s="55" t="n">
        <f aca="false">O57-O59-O60-O61</f>
        <v>0</v>
      </c>
      <c r="P84" s="55" t="n">
        <f aca="false">P57-P59-P60-P61</f>
        <v>0</v>
      </c>
      <c r="Q84" s="55" t="n">
        <f aca="false">Q57-Q59-Q60-Q61</f>
        <v>0</v>
      </c>
      <c r="R84" s="55" t="n">
        <f aca="false">R57-R59-R60-R61</f>
        <v>-1000000000</v>
      </c>
      <c r="S84" s="55" t="n">
        <f aca="false">S57-S59-S60-S61</f>
        <v>0</v>
      </c>
      <c r="T84" s="55" t="n">
        <f aca="false">T57-T59-T60-T61</f>
        <v>0</v>
      </c>
      <c r="U84" s="55" t="n">
        <f aca="false">U57-U59-U60-U61</f>
        <v>0</v>
      </c>
      <c r="V84" s="55" t="n">
        <f aca="false">V57-V59-V60-V61</f>
        <v>0</v>
      </c>
      <c r="W84" s="55" t="n">
        <f aca="false">W57-W59-W60-W61</f>
        <v>0</v>
      </c>
      <c r="X84" s="55" t="n">
        <f aca="false">X57-X59-X60-X61</f>
        <v>0</v>
      </c>
      <c r="Y84" s="6"/>
      <c r="Z84" s="6"/>
      <c r="AA84" s="6"/>
      <c r="AB84" s="6"/>
      <c r="AC84" s="6"/>
      <c r="AD84" s="6"/>
      <c r="AE84" s="6"/>
      <c r="AF84" s="6"/>
      <c r="AG84" s="6"/>
      <c r="AH84" s="6"/>
      <c r="AI84" s="6"/>
      <c r="AJ84" s="6"/>
      <c r="AK84" s="6"/>
      <c r="AL84" s="6"/>
      <c r="AM84" s="6"/>
      <c r="AN84" s="6"/>
      <c r="AO84" s="6"/>
      <c r="AP84" s="6"/>
      <c r="AQ84" s="6"/>
      <c r="AR84" s="6"/>
      <c r="AS84" s="6"/>
      <c r="AT84" s="6"/>
      <c r="AU84" s="6"/>
      <c r="AV84" s="6"/>
    </row>
    <row r="85" customFormat="false" ht="15" hidden="false" customHeight="false" outlineLevel="0" collapsed="false">
      <c r="I85" s="55"/>
      <c r="X85" s="6"/>
      <c r="Y85" s="6"/>
      <c r="Z85" s="6"/>
      <c r="AA85" s="6"/>
      <c r="AB85" s="6"/>
      <c r="AC85" s="6"/>
      <c r="AD85" s="6"/>
      <c r="AE85" s="6"/>
      <c r="AF85" s="6"/>
      <c r="AG85" s="6"/>
      <c r="AH85" s="6"/>
      <c r="AI85" s="6"/>
      <c r="AJ85" s="6"/>
      <c r="AK85" s="6"/>
      <c r="AL85" s="6"/>
      <c r="AM85" s="6"/>
      <c r="AN85" s="6"/>
      <c r="AO85" s="6"/>
      <c r="AP85" s="6"/>
      <c r="AQ85" s="6"/>
      <c r="AR85" s="6"/>
      <c r="AS85" s="6"/>
      <c r="AT85" s="6"/>
      <c r="AU85" s="6"/>
      <c r="AV85" s="6"/>
    </row>
    <row r="86" customFormat="false" ht="15" hidden="false" customHeight="false" outlineLevel="0" collapsed="false">
      <c r="B86" s="0" t="s">
        <v>679</v>
      </c>
      <c r="E86" s="57"/>
      <c r="F86" s="57"/>
      <c r="G86" s="57"/>
      <c r="H86" s="57"/>
      <c r="I86" s="57"/>
      <c r="J86" s="57" t="n">
        <v>4225989000000</v>
      </c>
      <c r="K86" s="57" t="n">
        <v>4889108000000</v>
      </c>
      <c r="L86" s="57" t="n">
        <v>6914015000000</v>
      </c>
      <c r="M86" s="57" t="n">
        <v>4421949000000</v>
      </c>
      <c r="N86" s="57" t="n">
        <v>5736761000000</v>
      </c>
      <c r="O86" s="57" t="n">
        <v>7420452000000</v>
      </c>
      <c r="P86" s="57" t="n">
        <v>8423182000000</v>
      </c>
      <c r="Q86" s="57" t="n">
        <v>7706093000000</v>
      </c>
      <c r="R86" s="57" t="n">
        <v>7456008000000</v>
      </c>
      <c r="S86" s="57" t="n">
        <v>6761259000000</v>
      </c>
      <c r="T86" s="57" t="n">
        <v>6778141000000</v>
      </c>
      <c r="U86" s="57" t="n">
        <v>6366302000000</v>
      </c>
      <c r="V86" s="57" t="n">
        <v>5871755000000</v>
      </c>
      <c r="W86" s="57" t="n">
        <v>5378932000000</v>
      </c>
      <c r="X86" s="6"/>
      <c r="Y86" s="6"/>
      <c r="Z86" s="6"/>
      <c r="AA86" s="6"/>
      <c r="AB86" s="6"/>
      <c r="AC86" s="6"/>
      <c r="AD86" s="6"/>
      <c r="AE86" s="6"/>
      <c r="AF86" s="6"/>
      <c r="AG86" s="6"/>
      <c r="AH86" s="6"/>
      <c r="AI86" s="6"/>
      <c r="AJ86" s="6"/>
      <c r="AK86" s="6"/>
      <c r="AL86" s="6"/>
      <c r="AM86" s="6"/>
      <c r="AN86" s="6"/>
      <c r="AO86" s="6"/>
      <c r="AP86" s="6"/>
      <c r="AQ86" s="6"/>
      <c r="AR86" s="6"/>
      <c r="AS86" s="6"/>
      <c r="AT86" s="6"/>
      <c r="AU86" s="6"/>
      <c r="AV86" s="6"/>
    </row>
    <row r="87" customFormat="false" ht="15" hidden="false" customHeight="false" outlineLevel="0" collapsed="false">
      <c r="B87" s="0" t="s">
        <v>140</v>
      </c>
      <c r="J87" s="313" t="n">
        <f aca="false">(J6/J86)*100</f>
        <v>49.7800633177228</v>
      </c>
      <c r="K87" s="313" t="n">
        <f aca="false">(K6/K86)*100</f>
        <v>47.2172019926743</v>
      </c>
      <c r="L87" s="313" t="n">
        <f aca="false">(L6/L86)*100</f>
        <v>44.1393314882886</v>
      </c>
      <c r="M87" s="313" t="n">
        <f aca="false">(M6/M86)*100</f>
        <v>53.5510472870673</v>
      </c>
      <c r="N87" s="313" t="n">
        <f aca="false">(N6/N86)*100</f>
        <v>37.495025503067</v>
      </c>
      <c r="O87" s="313" t="n">
        <f aca="false">(O6/O86)*100</f>
        <v>38.3938875960656</v>
      </c>
      <c r="P87" s="313" t="n">
        <f aca="false">(P6/P86)*100</f>
        <v>37.9310336640001</v>
      </c>
      <c r="Q87" s="313" t="n">
        <f aca="false">(Q6/Q86)*100</f>
        <v>34.9593496989979</v>
      </c>
      <c r="R87" s="313" t="n">
        <f aca="false">(R6/R86)*100</f>
        <v>34.6432031725288</v>
      </c>
      <c r="S87" s="313" t="n">
        <f aca="false">(S6/S86)*100</f>
        <v>27.2730271093002</v>
      </c>
      <c r="T87" s="313" t="n">
        <f aca="false">(T6/T86)*100</f>
        <v>26.9247866044687</v>
      </c>
      <c r="U87" s="313" t="n">
        <f aca="false">(U6/U86)*100</f>
        <v>28.4466555309503</v>
      </c>
      <c r="V87" s="313" t="n">
        <f aca="false">(V6/V86)*100</f>
        <v>30.2464935951858</v>
      </c>
      <c r="W87" s="313" t="n">
        <f aca="false">(W6/W86)*100</f>
        <v>31.9951990469484</v>
      </c>
      <c r="X87" s="468"/>
      <c r="Y87" s="6"/>
      <c r="Z87" s="6"/>
      <c r="AA87" s="6"/>
      <c r="AB87" s="6"/>
      <c r="AC87" s="6"/>
      <c r="AD87" s="6"/>
      <c r="AE87" s="6"/>
      <c r="AF87" s="6"/>
      <c r="AG87" s="6"/>
      <c r="AH87" s="6"/>
      <c r="AI87" s="6"/>
      <c r="AJ87" s="6"/>
      <c r="AK87" s="6"/>
      <c r="AL87" s="6"/>
      <c r="AM87" s="6"/>
      <c r="AN87" s="6"/>
      <c r="AO87" s="6"/>
      <c r="AP87" s="6"/>
      <c r="AQ87" s="6"/>
      <c r="AR87" s="6"/>
      <c r="AS87" s="6"/>
      <c r="AT87" s="6"/>
      <c r="AU87" s="6"/>
      <c r="AV87" s="6"/>
    </row>
    <row r="88" customFormat="false" ht="15" hidden="false" customHeight="false" outlineLevel="0" collapsed="false">
      <c r="B88" s="0" t="s">
        <v>141</v>
      </c>
      <c r="J88" s="313" t="n">
        <f aca="false">(J22/J86)*100</f>
        <v>22.5793299509298</v>
      </c>
      <c r="K88" s="313" t="n">
        <f aca="false">(K22/K86)*100</f>
        <v>25.2295510755745</v>
      </c>
      <c r="L88" s="313" t="n">
        <f aca="false">(L22/L86)*100</f>
        <v>25.4454177493106</v>
      </c>
      <c r="M88" s="313" t="n">
        <f aca="false">(M22/M86)*100</f>
        <v>63.9537000539807</v>
      </c>
      <c r="N88" s="313" t="n">
        <f aca="false">(N22/N86)*100</f>
        <v>43.8749322134912</v>
      </c>
      <c r="O88" s="313" t="n">
        <f aca="false">(O22/O86)*100</f>
        <v>37.2888336182216</v>
      </c>
      <c r="P88" s="313" t="n">
        <f aca="false">(P22/P86)*100</f>
        <v>47.7610480219945</v>
      </c>
      <c r="Q88" s="313" t="n">
        <f aca="false">(Q22/Q86)*100</f>
        <v>43.1995824602688</v>
      </c>
      <c r="R88" s="313" t="n">
        <f aca="false">(R22/R86)*100</f>
        <v>41.6040326136989</v>
      </c>
      <c r="S88" s="313" t="n">
        <f aca="false">(S22/S86)*100</f>
        <v>31.5769592615813</v>
      </c>
      <c r="T88" s="313" t="n">
        <f aca="false">(T22/T86)*100</f>
        <v>29.5508753801374</v>
      </c>
      <c r="U88" s="313" t="n">
        <f aca="false">(U22/U86)*100</f>
        <v>30.2216263067633</v>
      </c>
      <c r="V88" s="313" t="n">
        <f aca="false">(V22/V86)*100</f>
        <v>31.6430096282968</v>
      </c>
      <c r="W88" s="313" t="n">
        <f aca="false">(W22/W86)*100</f>
        <v>32.9247516049654</v>
      </c>
      <c r="X88" s="468"/>
      <c r="Y88" s="6"/>
      <c r="Z88" s="6"/>
      <c r="AA88" s="6"/>
      <c r="AB88" s="6"/>
      <c r="AC88" s="6"/>
      <c r="AD88" s="6"/>
      <c r="AE88" s="6"/>
      <c r="AF88" s="6"/>
      <c r="AG88" s="6"/>
      <c r="AH88" s="6"/>
      <c r="AI88" s="6"/>
      <c r="AJ88" s="6"/>
      <c r="AK88" s="6"/>
      <c r="AL88" s="6"/>
      <c r="AM88" s="6"/>
      <c r="AN88" s="6"/>
      <c r="AO88" s="6"/>
      <c r="AP88" s="6"/>
      <c r="AQ88" s="6"/>
      <c r="AR88" s="6"/>
      <c r="AS88" s="6"/>
      <c r="AT88" s="6"/>
      <c r="AU88" s="6"/>
      <c r="AV88" s="6"/>
    </row>
    <row r="91" customFormat="false" ht="13.5" hidden="false" customHeight="true" outlineLevel="0" collapsed="false">
      <c r="B91" s="0" t="s">
        <v>142</v>
      </c>
      <c r="D91" s="0" t="n">
        <f aca="false">IF(D28&lt;0, (D28/D6)*100)</f>
        <v>0</v>
      </c>
      <c r="E91" s="0" t="n">
        <f aca="false">IF(E28&lt;0, (E28/E6)*100)</f>
        <v>0</v>
      </c>
      <c r="F91" s="0" t="n">
        <f aca="false">IF(F28&lt;0, (F28/F6)*100)</f>
        <v>0</v>
      </c>
      <c r="G91" s="0" t="n">
        <f aca="false">IF(G28&lt;0, (G28/G6)*100)</f>
        <v>0</v>
      </c>
      <c r="H91" s="0" t="n">
        <f aca="false">IF(H28&lt;0, (H28/H6)*100)</f>
        <v>0</v>
      </c>
      <c r="I91" s="0" t="n">
        <f aca="false">IF(I28&lt;0, (I28/I6)*100)</f>
        <v>0</v>
      </c>
      <c r="J91" s="0" t="n">
        <f aca="false">IF(J36&lt;0, (J36/J22)*100)</f>
        <v>0</v>
      </c>
      <c r="K91" s="0" t="n">
        <f aca="false">IF(K36&lt;0, (K36/K22)*100)</f>
        <v>0</v>
      </c>
      <c r="L91" s="0" t="n">
        <f aca="false">IF(L36&lt;0, (L36/L22)*100)</f>
        <v>0</v>
      </c>
      <c r="M91" s="0" t="n">
        <f aca="false">IF(M36&lt;0, (M36/M22)*100)</f>
        <v>0</v>
      </c>
      <c r="N91" s="0" t="n">
        <f aca="false">IF(N36&lt;0, (N36/N22)*100)</f>
        <v>0</v>
      </c>
      <c r="O91" s="0" t="n">
        <f aca="false">IF(O36&lt;0, (O36/O22)*100)</f>
        <v>0</v>
      </c>
      <c r="P91" s="0" t="n">
        <f aca="false">IF(P36&lt;0, (P36/P22)*100)</f>
        <v>0</v>
      </c>
      <c r="Q91" s="0" t="n">
        <f aca="false">IF(Q36&lt;0, (Q36/Q22)*100)</f>
        <v>0</v>
      </c>
      <c r="R91" s="0" t="n">
        <f aca="false">IF(R36&lt;0, (R36/R22)*100)</f>
        <v>0</v>
      </c>
      <c r="S91" s="0" t="n">
        <f aca="false">IF(S36&lt;0, (S36/S22)*100)</f>
        <v>0</v>
      </c>
      <c r="T91" s="0" t="n">
        <f aca="false">IF(T36&lt;0, (T36/T22)*100)</f>
        <v>0</v>
      </c>
      <c r="U91" s="0" t="n">
        <f aca="false">IF(U36&lt;0, (U36/U22)*100)</f>
        <v>0</v>
      </c>
      <c r="V91" s="0" t="n">
        <f aca="false">IF(V36&lt;0, (V36/V22)*100)</f>
        <v>0</v>
      </c>
      <c r="W91" s="0" t="n">
        <f aca="false">IF(W36&lt;0, (W36/W22)*100)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9.xml><?xml version="1.0" encoding="utf-8"?>
<worksheet xmlns="http://schemas.openxmlformats.org/spreadsheetml/2006/main" xmlns:r="http://schemas.openxmlformats.org/officeDocument/2006/relationships">
  <sheetPr filterMode="false">
    <pageSetUpPr fitToPage="false"/>
  </sheetPr>
  <dimension ref="A1:AW73"/>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30" activePane="bottomRight" state="frozen"/>
      <selection pane="topLeft" activeCell="A1" activeCellId="0" sqref="A1"/>
      <selection pane="topRight" activeCell="R1" activeCellId="0" sqref="R1"/>
      <selection pane="bottomLeft" activeCell="A30" activeCellId="0" sqref="A30"/>
      <selection pane="bottomRight" activeCell="P20" activeCellId="0" sqref="P20"/>
    </sheetView>
  </sheetViews>
  <sheetFormatPr defaultRowHeight="15"/>
  <cols>
    <col collapsed="false" hidden="false" max="1" min="1" style="0" width="35.234693877551"/>
    <col collapsed="false" hidden="false" max="2" min="2" style="0" width="37.7959183673469"/>
    <col collapsed="false" hidden="false" max="3" min="3" style="0" width="31.9948979591837"/>
    <col collapsed="false" hidden="false" max="7" min="4" style="0" width="20.3826530612245"/>
    <col collapsed="false" hidden="false" max="9" min="8" style="0" width="18.6275510204082"/>
    <col collapsed="false" hidden="false" max="10" min="10" style="0" width="17.4132653061224"/>
    <col collapsed="false" hidden="false" max="15" min="11" style="0" width="17.6836734693878"/>
    <col collapsed="false" hidden="false" max="23" min="16" style="0" width="18.765306122449"/>
    <col collapsed="false" hidden="false" max="24" min="24" style="0" width="19.5714285714286"/>
    <col collapsed="false" hidden="false" max="1025" min="25" style="0" width="8.50510204081633"/>
  </cols>
  <sheetData>
    <row r="1" customFormat="false" ht="15" hidden="false" customHeight="false" outlineLevel="0" collapsed="false">
      <c r="A1" s="0" t="s">
        <v>2240</v>
      </c>
      <c r="B1" s="2" t="s">
        <v>2241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2242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29</v>
      </c>
      <c r="R5" s="4" t="s">
        <v>29</v>
      </c>
      <c r="S5" s="5" t="s">
        <v>30</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118" t="s">
        <v>32</v>
      </c>
      <c r="B6" s="323" t="s">
        <v>33</v>
      </c>
      <c r="C6" s="13" t="s">
        <v>34</v>
      </c>
      <c r="D6" s="35" t="n">
        <v>11222000000</v>
      </c>
      <c r="E6" s="35" t="n">
        <v>12804000000</v>
      </c>
      <c r="F6" s="35" t="n">
        <v>12832000000</v>
      </c>
      <c r="G6" s="35" t="n">
        <v>15703000000</v>
      </c>
      <c r="H6" s="35" t="n">
        <v>17919000000</v>
      </c>
      <c r="I6" s="35" t="n">
        <v>20147000000</v>
      </c>
      <c r="J6" s="35" t="n">
        <v>24251000000</v>
      </c>
      <c r="K6" s="35" t="n">
        <v>29381000000</v>
      </c>
      <c r="L6" s="35" t="n">
        <v>39705000000</v>
      </c>
      <c r="M6" s="35" t="n">
        <v>54627000000</v>
      </c>
      <c r="N6" s="35" t="n">
        <v>66237000000</v>
      </c>
      <c r="O6" s="35" t="n">
        <v>85611000000</v>
      </c>
      <c r="P6" s="35" t="n">
        <v>115659000000</v>
      </c>
      <c r="Q6" s="35" t="n">
        <v>137192000000</v>
      </c>
      <c r="R6" s="35" t="n">
        <v>158078000000</v>
      </c>
      <c r="S6" s="35" t="n">
        <v>203178000000</v>
      </c>
      <c r="T6" s="35" t="n">
        <v>230143000000</v>
      </c>
      <c r="U6" s="35" t="n">
        <v>276970000000</v>
      </c>
      <c r="V6" s="35" t="n">
        <v>327254000000</v>
      </c>
      <c r="W6" s="35" t="n">
        <v>387607000000</v>
      </c>
      <c r="X6" s="109" t="n">
        <v>456338000000</v>
      </c>
      <c r="Y6" s="6"/>
      <c r="Z6" s="6"/>
      <c r="AA6" s="6"/>
      <c r="AB6" s="6"/>
      <c r="AC6" s="6"/>
      <c r="AD6" s="6"/>
      <c r="AE6" s="6"/>
      <c r="AF6" s="6"/>
      <c r="AG6" s="6"/>
      <c r="AH6" s="6"/>
      <c r="AI6" s="6"/>
      <c r="AJ6" s="6"/>
      <c r="AK6" s="6"/>
      <c r="AL6" s="6"/>
      <c r="AM6" s="6"/>
      <c r="AN6" s="6"/>
      <c r="AO6" s="6"/>
      <c r="AP6" s="6"/>
      <c r="AQ6" s="6"/>
      <c r="AR6" s="6"/>
      <c r="AS6" s="6"/>
      <c r="AT6" s="6"/>
      <c r="AU6" s="6"/>
      <c r="AV6" s="6"/>
      <c r="AW6" s="6"/>
    </row>
    <row r="7" customFormat="false" ht="15" hidden="false" customHeight="false" outlineLevel="0" collapsed="false">
      <c r="A7" s="38" t="s">
        <v>35</v>
      </c>
      <c r="B7" s="49" t="s">
        <v>35</v>
      </c>
      <c r="C7" s="20" t="s">
        <v>37</v>
      </c>
      <c r="D7" s="24" t="n">
        <v>9498000000</v>
      </c>
      <c r="E7" s="24" t="n">
        <v>10176000000</v>
      </c>
      <c r="F7" s="24" t="n">
        <v>10409000000</v>
      </c>
      <c r="G7" s="24" t="n">
        <v>11150000000</v>
      </c>
      <c r="H7" s="24" t="n">
        <v>13917000000</v>
      </c>
      <c r="I7" s="24" t="n">
        <v>15582000000</v>
      </c>
      <c r="J7" s="24" t="n">
        <v>19530000000</v>
      </c>
      <c r="K7" s="24" t="n">
        <v>21797000000</v>
      </c>
      <c r="L7" s="24" t="n">
        <v>29794000000</v>
      </c>
      <c r="M7" s="24" t="n">
        <v>40174000000</v>
      </c>
      <c r="N7" s="24" t="n">
        <v>53861000000</v>
      </c>
      <c r="O7" s="24" t="n">
        <v>69120000000</v>
      </c>
      <c r="P7" s="24" t="n">
        <v>102864000000</v>
      </c>
      <c r="Q7" s="24" t="n">
        <v>124077000000</v>
      </c>
      <c r="R7" s="24" t="n">
        <v>146174000000</v>
      </c>
      <c r="S7" s="24" t="n">
        <v>186350000000</v>
      </c>
      <c r="T7" s="24" t="n">
        <v>214853000000</v>
      </c>
      <c r="U7" s="24" t="n">
        <v>258184000000</v>
      </c>
      <c r="V7" s="24" t="n">
        <v>308162000000</v>
      </c>
      <c r="W7" s="24" t="n">
        <v>368202000000</v>
      </c>
      <c r="X7" s="46" t="n">
        <v>436567000000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5" hidden="false" customHeight="false" outlineLevel="0" collapsed="false">
      <c r="A8" s="113" t="s">
        <v>38</v>
      </c>
      <c r="B8" s="49" t="s">
        <v>262</v>
      </c>
      <c r="C8" s="20" t="s">
        <v>40</v>
      </c>
      <c r="D8" s="24" t="n">
        <v>6482000000</v>
      </c>
      <c r="E8" s="24" t="n">
        <v>7439000000</v>
      </c>
      <c r="F8" s="24" t="n">
        <v>7926000000</v>
      </c>
      <c r="G8" s="24" t="n">
        <v>8243000000</v>
      </c>
      <c r="H8" s="24" t="n">
        <v>10906000000</v>
      </c>
      <c r="I8" s="24" t="n">
        <v>12398000000</v>
      </c>
      <c r="J8" s="24" t="n">
        <v>14159000000</v>
      </c>
      <c r="K8" s="24" t="n">
        <v>17354000000</v>
      </c>
      <c r="L8" s="24" t="n">
        <v>23801000000</v>
      </c>
      <c r="M8" s="24" t="n">
        <v>28998000000</v>
      </c>
      <c r="N8" s="24" t="n">
        <v>43315000000</v>
      </c>
      <c r="O8" s="24" t="n">
        <v>58981000000</v>
      </c>
      <c r="P8" s="24" t="n">
        <v>85740000000</v>
      </c>
      <c r="Q8" s="24" t="n">
        <v>107010000000</v>
      </c>
      <c r="R8" s="24" t="n">
        <v>133119000000</v>
      </c>
      <c r="S8" s="24" t="n">
        <v>160146000000</v>
      </c>
      <c r="T8" s="24" t="n">
        <v>192357000000</v>
      </c>
      <c r="U8" s="24" t="n">
        <v>232075000000</v>
      </c>
      <c r="V8" s="24" t="n">
        <v>278100000000</v>
      </c>
      <c r="W8" s="24" t="n">
        <v>333084000000</v>
      </c>
      <c r="X8" s="46" t="n">
        <v>395504000000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5" hidden="false" customHeight="false" outlineLevel="0" collapsed="false">
      <c r="A9" s="47" t="s">
        <v>920</v>
      </c>
      <c r="B9" s="47" t="s">
        <v>921</v>
      </c>
      <c r="C9" s="0" t="s">
        <v>43</v>
      </c>
      <c r="D9" s="24"/>
      <c r="E9" s="24"/>
      <c r="F9" s="24"/>
      <c r="G9" s="24"/>
      <c r="H9" s="24" t="n">
        <v>3431000000</v>
      </c>
      <c r="I9" s="24" t="n">
        <v>3930000000</v>
      </c>
      <c r="J9" s="24" t="n">
        <v>4461000000</v>
      </c>
      <c r="K9" s="24" t="n">
        <v>5168000000</v>
      </c>
      <c r="L9" s="24" t="n">
        <v>6628000000</v>
      </c>
      <c r="M9" s="24" t="n">
        <v>9858000000</v>
      </c>
      <c r="N9" s="24" t="n">
        <v>14903000000</v>
      </c>
      <c r="O9" s="24" t="n">
        <v>19550000000</v>
      </c>
      <c r="P9" s="24" t="n">
        <v>28858000000</v>
      </c>
      <c r="Q9" s="24" t="n">
        <v>36393000000</v>
      </c>
      <c r="R9" s="24" t="n">
        <v>47021000000</v>
      </c>
      <c r="S9" s="24" t="n">
        <v>56128000000</v>
      </c>
      <c r="T9" s="24" t="n">
        <v>69443000000</v>
      </c>
      <c r="U9" s="24" t="n">
        <v>85138000000</v>
      </c>
      <c r="V9" s="24" t="n">
        <v>103665000000</v>
      </c>
      <c r="W9" s="24" t="n">
        <v>125950000000</v>
      </c>
      <c r="X9" s="46" t="n">
        <v>150167000000</v>
      </c>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5" hidden="false" customHeight="false" outlineLevel="0" collapsed="false">
      <c r="A10" s="47" t="s">
        <v>923</v>
      </c>
      <c r="B10" s="47" t="s">
        <v>924</v>
      </c>
      <c r="C10" s="0" t="s">
        <v>43</v>
      </c>
      <c r="D10" s="24"/>
      <c r="E10" s="24"/>
      <c r="F10" s="24"/>
      <c r="G10" s="24"/>
      <c r="H10" s="24" t="n">
        <v>7476000000</v>
      </c>
      <c r="I10" s="24" t="n">
        <v>8468000000</v>
      </c>
      <c r="J10" s="24" t="n">
        <v>9698000000</v>
      </c>
      <c r="K10" s="24" t="n">
        <v>12186000000</v>
      </c>
      <c r="L10" s="24" t="n">
        <v>17173000000</v>
      </c>
      <c r="M10" s="24" t="n">
        <v>19139000000</v>
      </c>
      <c r="N10" s="24" t="n">
        <v>28412000000</v>
      </c>
      <c r="O10" s="24" t="n">
        <v>39431000000</v>
      </c>
      <c r="P10" s="24" t="n">
        <v>56882000000</v>
      </c>
      <c r="Q10" s="24" t="n">
        <v>70618000000</v>
      </c>
      <c r="R10" s="24" t="n">
        <v>86098000000</v>
      </c>
      <c r="S10" s="24" t="n">
        <v>104019000000</v>
      </c>
      <c r="T10" s="24" t="n">
        <v>122915000000</v>
      </c>
      <c r="U10" s="24" t="n">
        <v>146938000000</v>
      </c>
      <c r="V10" s="24" t="n">
        <v>174436000000</v>
      </c>
      <c r="W10" s="24" t="n">
        <v>207135000000</v>
      </c>
      <c r="X10" s="46" t="n">
        <v>245338000000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5" hidden="false" customHeight="false" outlineLevel="0" collapsed="false">
      <c r="A11" s="191" t="s">
        <v>2243</v>
      </c>
      <c r="B11" s="191" t="s">
        <v>2244</v>
      </c>
      <c r="C11" s="49" t="s">
        <v>979</v>
      </c>
      <c r="D11" s="24"/>
      <c r="E11" s="24"/>
      <c r="F11" s="24"/>
      <c r="G11" s="24"/>
      <c r="H11" s="24" t="n">
        <v>2200000000</v>
      </c>
      <c r="I11" s="24" t="n">
        <v>2721000000</v>
      </c>
      <c r="J11" s="24" t="n">
        <v>3111000000</v>
      </c>
      <c r="K11" s="24" t="n">
        <v>3997000000</v>
      </c>
      <c r="L11" s="24" t="n">
        <v>5480000000</v>
      </c>
      <c r="M11" s="24" t="n">
        <v>7325000000</v>
      </c>
      <c r="N11" s="24" t="n">
        <v>10727000000</v>
      </c>
      <c r="O11" s="24" t="n">
        <v>15705000000</v>
      </c>
      <c r="P11" s="24" t="n">
        <v>23326000000</v>
      </c>
      <c r="Q11" s="24" t="n">
        <v>32440000000</v>
      </c>
      <c r="R11" s="24" t="n">
        <v>40499000000</v>
      </c>
      <c r="S11" s="24" t="n">
        <v>47969000000</v>
      </c>
      <c r="T11" s="24" t="n">
        <v>60372000000</v>
      </c>
      <c r="U11" s="24" t="n">
        <v>74113000000</v>
      </c>
      <c r="V11" s="24" t="n">
        <v>88295000000</v>
      </c>
      <c r="W11" s="24" t="n">
        <v>105577000000</v>
      </c>
      <c r="X11" s="46" t="n">
        <v>126198000000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5" hidden="false" customHeight="false" outlineLevel="0" collapsed="false">
      <c r="A12" s="191" t="s">
        <v>2245</v>
      </c>
      <c r="B12" s="191" t="s">
        <v>2246</v>
      </c>
      <c r="C12" s="49" t="s">
        <v>979</v>
      </c>
      <c r="D12" s="24"/>
      <c r="E12" s="24"/>
      <c r="F12" s="24"/>
      <c r="G12" s="24"/>
      <c r="H12" s="24" t="n">
        <v>5276000000</v>
      </c>
      <c r="I12" s="24" t="n">
        <v>5746000000</v>
      </c>
      <c r="J12" s="24" t="n">
        <v>6587000000</v>
      </c>
      <c r="K12" s="24" t="n">
        <v>8189000000</v>
      </c>
      <c r="L12" s="24" t="n">
        <v>11693000000</v>
      </c>
      <c r="M12" s="24" t="n">
        <v>11814000000</v>
      </c>
      <c r="N12" s="24" t="n">
        <v>17685000000</v>
      </c>
      <c r="O12" s="24" t="n">
        <v>23726000000</v>
      </c>
      <c r="P12" s="24" t="n">
        <v>33556000000</v>
      </c>
      <c r="Q12" s="24" t="n">
        <v>38177000000</v>
      </c>
      <c r="R12" s="24" t="n">
        <v>45599000000</v>
      </c>
      <c r="S12" s="24" t="n">
        <v>56048000000</v>
      </c>
      <c r="T12" s="24" t="n">
        <v>62541000000</v>
      </c>
      <c r="U12" s="24" t="n">
        <v>72824000000</v>
      </c>
      <c r="V12" s="24" t="n">
        <v>86140000000</v>
      </c>
      <c r="W12" s="24" t="n">
        <v>101557000000</v>
      </c>
      <c r="X12" s="46" t="n">
        <v>119139000000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5" hidden="false" customHeight="false" outlineLevel="0" collapsed="false">
      <c r="A13" s="3" t="s">
        <v>50</v>
      </c>
      <c r="B13" s="49" t="s">
        <v>696</v>
      </c>
      <c r="C13" s="20" t="s">
        <v>40</v>
      </c>
      <c r="D13" s="24" t="n">
        <v>3016000000</v>
      </c>
      <c r="E13" s="24" t="n">
        <v>2737000000</v>
      </c>
      <c r="F13" s="24" t="n">
        <v>2483000000</v>
      </c>
      <c r="G13" s="24" t="n">
        <v>2907000000</v>
      </c>
      <c r="H13" s="24" t="n">
        <v>3010000000</v>
      </c>
      <c r="I13" s="24" t="n">
        <v>3184000000</v>
      </c>
      <c r="J13" s="24" t="n">
        <v>5371000000</v>
      </c>
      <c r="K13" s="24" t="n">
        <v>4444000000</v>
      </c>
      <c r="L13" s="24" t="n">
        <v>5993000000</v>
      </c>
      <c r="M13" s="24" t="n">
        <v>11176000000</v>
      </c>
      <c r="N13" s="24" t="n">
        <v>10546000000</v>
      </c>
      <c r="O13" s="24" t="n">
        <v>10139000000</v>
      </c>
      <c r="P13" s="24" t="n">
        <v>17124000000</v>
      </c>
      <c r="Q13" s="24" t="n">
        <v>17067000000</v>
      </c>
      <c r="R13" s="24" t="n">
        <v>13055000000</v>
      </c>
      <c r="S13" s="24" t="n">
        <v>26204000000</v>
      </c>
      <c r="T13" s="24" t="n">
        <v>22497000000</v>
      </c>
      <c r="U13" s="24" t="n">
        <v>26109000000</v>
      </c>
      <c r="V13" s="24" t="n">
        <v>30062000000</v>
      </c>
      <c r="W13" s="24" t="n">
        <v>35118000000</v>
      </c>
      <c r="X13" s="46" t="n">
        <v>41062000000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s="13" customFormat="true" ht="15" hidden="false" customHeight="false" outlineLevel="0" collapsed="false">
      <c r="A14" s="195" t="s">
        <v>52</v>
      </c>
      <c r="B14" s="63" t="s">
        <v>52</v>
      </c>
      <c r="C14" s="33" t="s">
        <v>37</v>
      </c>
      <c r="D14" s="35" t="n">
        <v>1724000000</v>
      </c>
      <c r="E14" s="35" t="n">
        <v>2628000000</v>
      </c>
      <c r="F14" s="35" t="n">
        <v>2424000000</v>
      </c>
      <c r="G14" s="35" t="n">
        <v>4554000000</v>
      </c>
      <c r="H14" s="35" t="n">
        <v>4003000000</v>
      </c>
      <c r="I14" s="35" t="n">
        <v>4565000000</v>
      </c>
      <c r="J14" s="35" t="n">
        <v>4721000000</v>
      </c>
      <c r="K14" s="35" t="n">
        <v>7583000000</v>
      </c>
      <c r="L14" s="35" t="n">
        <v>9911000000</v>
      </c>
      <c r="M14" s="35" t="n">
        <v>14454000000</v>
      </c>
      <c r="N14" s="35" t="n">
        <v>12376000000</v>
      </c>
      <c r="O14" s="35" t="n">
        <v>16491000000</v>
      </c>
      <c r="P14" s="35" t="n">
        <v>12795000000</v>
      </c>
      <c r="Q14" s="35" t="n">
        <v>13115000000</v>
      </c>
      <c r="R14" s="35" t="n">
        <v>11904000000</v>
      </c>
      <c r="S14" s="35" t="n">
        <v>16828000000</v>
      </c>
      <c r="T14" s="35" t="n">
        <v>15290000000</v>
      </c>
      <c r="U14" s="35" t="n">
        <v>18786000000</v>
      </c>
      <c r="V14" s="35" t="n">
        <v>19092000000</v>
      </c>
      <c r="W14" s="35" t="n">
        <v>19404000000</v>
      </c>
      <c r="X14" s="109" t="n">
        <v>19771000000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5" hidden="false" customHeight="false" outlineLevel="0" collapsed="false">
      <c r="A15" s="47" t="s">
        <v>2247</v>
      </c>
      <c r="B15" s="47" t="s">
        <v>2248</v>
      </c>
      <c r="C15" s="36" t="s">
        <v>56</v>
      </c>
      <c r="D15" s="24"/>
      <c r="E15" s="24"/>
      <c r="F15" s="24"/>
      <c r="G15" s="24"/>
      <c r="H15" s="24" t="n">
        <v>699000000</v>
      </c>
      <c r="I15" s="24" t="n">
        <v>721000000</v>
      </c>
      <c r="J15" s="24" t="n">
        <v>586000000</v>
      </c>
      <c r="K15" s="24" t="n">
        <v>411000000</v>
      </c>
      <c r="L15" s="24" t="n">
        <v>401000000</v>
      </c>
      <c r="M15" s="24" t="n">
        <v>340000000</v>
      </c>
      <c r="N15" s="22" t="n">
        <v>631000000</v>
      </c>
      <c r="O15" s="22" t="n">
        <v>338000000</v>
      </c>
      <c r="P15" s="24"/>
      <c r="Q15" s="24"/>
      <c r="R15" s="24"/>
      <c r="S15" s="469"/>
      <c r="T15" s="24"/>
      <c r="U15" s="24"/>
      <c r="V15" s="24"/>
      <c r="W15" s="24"/>
      <c r="X15" s="46"/>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5" hidden="false" customHeight="false" outlineLevel="0" collapsed="false">
      <c r="A16" s="26" t="s">
        <v>1204</v>
      </c>
      <c r="B16" s="47" t="s">
        <v>1480</v>
      </c>
      <c r="C16" s="36" t="s">
        <v>56</v>
      </c>
      <c r="D16" s="24"/>
      <c r="E16" s="24"/>
      <c r="F16" s="24"/>
      <c r="G16" s="24"/>
      <c r="H16" s="24" t="n">
        <v>2255000000</v>
      </c>
      <c r="I16" s="24" t="n">
        <v>2331000000</v>
      </c>
      <c r="J16" s="24" t="n">
        <v>950000000</v>
      </c>
      <c r="K16" s="24" t="n">
        <v>4091000000</v>
      </c>
      <c r="L16" s="24" t="n">
        <v>5477000000</v>
      </c>
      <c r="M16" s="24" t="n">
        <v>9595000000</v>
      </c>
      <c r="N16" s="22" t="n">
        <v>6816000000</v>
      </c>
      <c r="O16" s="22" t="n">
        <v>9633000000</v>
      </c>
      <c r="P16" s="24" t="n">
        <v>4706000000</v>
      </c>
      <c r="Q16" s="24" t="n">
        <v>3416000000</v>
      </c>
      <c r="R16" s="24" t="n">
        <v>2510000000</v>
      </c>
      <c r="S16" s="24" t="n">
        <v>4135000000</v>
      </c>
      <c r="T16" s="24" t="n">
        <v>1074000000</v>
      </c>
      <c r="U16" s="24" t="n">
        <v>2864000000</v>
      </c>
      <c r="V16" s="24" t="n">
        <v>1259000000</v>
      </c>
      <c r="W16" s="24" t="n">
        <v>1471000000</v>
      </c>
      <c r="X16" s="46" t="n">
        <v>1720000000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5" hidden="false" customHeight="false" outlineLevel="0" collapsed="false">
      <c r="A17" s="5" t="s">
        <v>528</v>
      </c>
      <c r="B17" s="47" t="s">
        <v>2249</v>
      </c>
      <c r="C17" s="36" t="s">
        <v>56</v>
      </c>
      <c r="D17" s="24"/>
      <c r="E17" s="24"/>
      <c r="F17" s="24"/>
      <c r="G17" s="24"/>
      <c r="H17" s="24" t="n">
        <v>1047000000</v>
      </c>
      <c r="I17" s="24" t="n">
        <v>1513000000</v>
      </c>
      <c r="J17" s="24" t="n">
        <v>2196000000</v>
      </c>
      <c r="K17" s="24" t="n">
        <v>3081000000</v>
      </c>
      <c r="L17" s="24" t="n">
        <v>4034000000</v>
      </c>
      <c r="M17" s="24" t="n">
        <v>4518000000</v>
      </c>
      <c r="N17" s="22" t="n">
        <v>4930000000</v>
      </c>
      <c r="O17" s="22" t="n">
        <v>6521000000</v>
      </c>
      <c r="P17" s="24" t="n">
        <v>8089000000</v>
      </c>
      <c r="Q17" s="24" t="n">
        <v>9699000000</v>
      </c>
      <c r="R17" s="24" t="n">
        <v>9394000000</v>
      </c>
      <c r="S17" s="24" t="n">
        <v>12693000000</v>
      </c>
      <c r="T17" s="24" t="n">
        <v>14216000000</v>
      </c>
      <c r="U17" s="24" t="n">
        <v>15922000000</v>
      </c>
      <c r="V17" s="24" t="n">
        <v>17833000000</v>
      </c>
      <c r="W17" s="24" t="n">
        <v>17934000000</v>
      </c>
      <c r="X17" s="46" t="n">
        <v>18052000000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s="13" customFormat="true" ht="15" hidden="false" customHeight="false" outlineLevel="0" collapsed="false">
      <c r="A18" s="13" t="s">
        <v>68</v>
      </c>
      <c r="B18" s="318" t="s">
        <v>350</v>
      </c>
      <c r="C18" s="32" t="s">
        <v>34</v>
      </c>
      <c r="D18" s="35" t="n">
        <f aca="false">D20+D28+D33</f>
        <v>17184000000</v>
      </c>
      <c r="E18" s="35" t="n">
        <f aca="false">E20+E28+E33</f>
        <v>15786000000</v>
      </c>
      <c r="F18" s="35" t="n">
        <f aca="false">F20+F28+F33</f>
        <v>17656000000</v>
      </c>
      <c r="G18" s="35" t="n">
        <f aca="false">G20+G28+G33</f>
        <v>20495000000</v>
      </c>
      <c r="H18" s="35" t="n">
        <v>20508000000</v>
      </c>
      <c r="I18" s="35" t="n">
        <v>24796000000</v>
      </c>
      <c r="J18" s="35" t="n">
        <v>29325000000</v>
      </c>
      <c r="K18" s="35" t="n">
        <v>35607000000</v>
      </c>
      <c r="L18" s="35" t="n">
        <v>46915000000</v>
      </c>
      <c r="M18" s="35" t="n">
        <v>57774000000</v>
      </c>
      <c r="N18" s="35" t="n">
        <v>71335000000</v>
      </c>
      <c r="O18" s="35" t="n">
        <v>93831000000</v>
      </c>
      <c r="P18" s="35" t="n">
        <v>124417000000</v>
      </c>
      <c r="Q18" s="35" t="n">
        <v>153929000000</v>
      </c>
      <c r="R18" s="35" t="n">
        <v>185472000000</v>
      </c>
      <c r="S18" s="35" t="n">
        <v>238113000000</v>
      </c>
      <c r="T18" s="35" t="n">
        <v>271362000000</v>
      </c>
      <c r="U18" s="35" t="n">
        <v>322256000000</v>
      </c>
      <c r="V18" s="35" t="n">
        <v>381387000000</v>
      </c>
      <c r="W18" s="35" t="n">
        <v>448544000000</v>
      </c>
      <c r="X18" s="109" t="n">
        <v>524853000000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s="38" customFormat="true" ht="15" hidden="false" customHeight="false" outlineLevel="0" collapsed="false">
      <c r="B19" s="38" t="s">
        <v>2250</v>
      </c>
      <c r="C19" s="19"/>
      <c r="D19" s="24" t="n">
        <v>17184000000</v>
      </c>
      <c r="E19" s="24" t="n">
        <v>15382000000</v>
      </c>
      <c r="F19" s="24" t="n">
        <v>16680000000</v>
      </c>
      <c r="G19" s="24" t="n">
        <v>19840000000</v>
      </c>
      <c r="H19" s="24" t="n">
        <v>20508000000</v>
      </c>
      <c r="I19" s="24" t="n">
        <v>24796000000</v>
      </c>
      <c r="J19" s="24" t="n">
        <v>29325000000</v>
      </c>
      <c r="K19" s="24" t="n">
        <v>35607000000</v>
      </c>
      <c r="L19" s="24" t="n">
        <v>46915000000</v>
      </c>
      <c r="M19" s="24" t="n">
        <v>57774000000</v>
      </c>
      <c r="N19" s="24" t="n">
        <v>71335000000</v>
      </c>
      <c r="O19" s="24" t="n">
        <v>93831000000</v>
      </c>
      <c r="P19" s="24" t="n">
        <v>124417000000</v>
      </c>
      <c r="Q19" s="24"/>
      <c r="R19" s="24"/>
      <c r="S19" s="24"/>
      <c r="T19" s="24"/>
      <c r="U19" s="24"/>
      <c r="V19" s="24"/>
      <c r="W19" s="24"/>
      <c r="X19" s="165"/>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5" hidden="false" customHeight="false" outlineLevel="0" collapsed="false">
      <c r="A20" s="3" t="s">
        <v>70</v>
      </c>
      <c r="B20" s="49" t="s">
        <v>1779</v>
      </c>
      <c r="C20" s="20" t="s">
        <v>72</v>
      </c>
      <c r="D20" s="24" t="n">
        <v>13742000000</v>
      </c>
      <c r="E20" s="24" t="n">
        <v>10379000000</v>
      </c>
      <c r="F20" s="24" t="n">
        <v>10555000000</v>
      </c>
      <c r="G20" s="24" t="n">
        <v>13527000000</v>
      </c>
      <c r="H20" s="24" t="n">
        <v>11965000000</v>
      </c>
      <c r="I20" s="24" t="n">
        <v>13229000000</v>
      </c>
      <c r="J20" s="24" t="n">
        <v>15234000000</v>
      </c>
      <c r="K20" s="24" t="n">
        <v>17165000000</v>
      </c>
      <c r="L20" s="24" t="n">
        <v>22794000000</v>
      </c>
      <c r="M20" s="24" t="n">
        <v>27176000000</v>
      </c>
      <c r="N20" s="24" t="n">
        <v>32012000000</v>
      </c>
      <c r="O20" s="24" t="n">
        <v>40535000000</v>
      </c>
      <c r="P20" s="24" t="n">
        <v>51445000000</v>
      </c>
      <c r="Q20" s="24" t="n">
        <v>62746000000</v>
      </c>
      <c r="R20" s="24" t="n">
        <v>78087000000</v>
      </c>
      <c r="S20" s="24" t="n">
        <v>111343000000</v>
      </c>
      <c r="T20" s="24" t="n">
        <v>116187000000</v>
      </c>
      <c r="U20" s="24" t="n">
        <v>133503000000</v>
      </c>
      <c r="V20" s="24" t="n">
        <v>151254000000</v>
      </c>
      <c r="W20" s="24" t="n">
        <v>176710000000</v>
      </c>
      <c r="X20" s="46" t="n">
        <v>204280000000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5" hidden="false" customHeight="false" outlineLevel="0" collapsed="false">
      <c r="A21" s="47" t="s">
        <v>2251</v>
      </c>
      <c r="B21" s="47" t="s">
        <v>2252</v>
      </c>
      <c r="C21" s="20" t="s">
        <v>77</v>
      </c>
      <c r="D21" s="24"/>
      <c r="E21" s="24"/>
      <c r="F21" s="24"/>
      <c r="G21" s="24"/>
      <c r="H21" s="24" t="n">
        <v>2452000000</v>
      </c>
      <c r="I21" s="24" t="n">
        <v>2920000000</v>
      </c>
      <c r="J21" s="24" t="n">
        <v>3009000000</v>
      </c>
      <c r="K21" s="24" t="n">
        <v>3005000000</v>
      </c>
      <c r="L21" s="24" t="n">
        <v>3453000000</v>
      </c>
      <c r="M21" s="24" t="n">
        <v>4000000000</v>
      </c>
      <c r="N21" s="24" t="n">
        <v>4000000000</v>
      </c>
      <c r="O21" s="24" t="n">
        <v>4750000000</v>
      </c>
      <c r="P21" s="24" t="n">
        <v>6486000000</v>
      </c>
      <c r="Q21" s="24" t="n">
        <v>6493000000</v>
      </c>
      <c r="R21" s="24" t="n">
        <v>7489000000</v>
      </c>
      <c r="S21" s="24" t="n">
        <v>8000000000</v>
      </c>
      <c r="T21" s="24" t="n">
        <v>9500000000</v>
      </c>
      <c r="U21" s="24" t="n">
        <v>10000000000</v>
      </c>
      <c r="V21" s="24" t="n">
        <v>10500000000</v>
      </c>
      <c r="W21" s="24" t="n">
        <v>12266000000</v>
      </c>
      <c r="X21" s="46" t="n">
        <v>14342000000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5" hidden="false" customHeight="false" outlineLevel="0" collapsed="false">
      <c r="A22" s="47" t="s">
        <v>2253</v>
      </c>
      <c r="B22" s="47" t="s">
        <v>2254</v>
      </c>
      <c r="C22" s="20" t="s">
        <v>77</v>
      </c>
      <c r="D22" s="24"/>
      <c r="E22" s="24"/>
      <c r="F22" s="24"/>
      <c r="G22" s="24"/>
      <c r="H22" s="24" t="n">
        <v>4045000000</v>
      </c>
      <c r="I22" s="24" t="n">
        <v>4968000000</v>
      </c>
      <c r="J22" s="24" t="n">
        <v>6493000000</v>
      </c>
      <c r="K22" s="24" t="n">
        <v>7795000000</v>
      </c>
      <c r="L22" s="24" t="n">
        <v>10627000000</v>
      </c>
      <c r="M22" s="24" t="n">
        <v>12629000000</v>
      </c>
      <c r="N22" s="24" t="n">
        <v>14750000000</v>
      </c>
      <c r="O22" s="24" t="n">
        <v>18995000000</v>
      </c>
      <c r="P22" s="24" t="n">
        <v>24994000000</v>
      </c>
      <c r="Q22" s="24" t="n">
        <v>31444000000</v>
      </c>
      <c r="R22" s="24" t="n">
        <v>38141000000</v>
      </c>
      <c r="S22" s="24" t="n">
        <v>45176000000</v>
      </c>
      <c r="T22" s="24" t="n">
        <v>56240000000</v>
      </c>
      <c r="U22" s="24" t="n">
        <v>62965000000</v>
      </c>
      <c r="V22" s="24" t="n">
        <v>67950000000</v>
      </c>
      <c r="W22" s="24" t="n">
        <v>79379000000</v>
      </c>
      <c r="X22" s="46" t="n">
        <v>90691000000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5" hidden="false" customHeight="false" outlineLevel="0" collapsed="false">
      <c r="A23" s="47" t="s">
        <v>86</v>
      </c>
      <c r="B23" s="47" t="s">
        <v>702</v>
      </c>
      <c r="C23" s="20" t="s">
        <v>77</v>
      </c>
      <c r="D23" s="24"/>
      <c r="E23" s="24"/>
      <c r="F23" s="24"/>
      <c r="G23" s="24"/>
      <c r="H23" s="24" t="n">
        <v>1080000000</v>
      </c>
      <c r="I23" s="24" t="n">
        <v>1011000000</v>
      </c>
      <c r="J23" s="24" t="n">
        <v>1054000000</v>
      </c>
      <c r="K23" s="24" t="n">
        <v>1207000000</v>
      </c>
      <c r="L23" s="24" t="n">
        <v>1133000000</v>
      </c>
      <c r="M23" s="24" t="n">
        <v>1286000000</v>
      </c>
      <c r="N23" s="24" t="n">
        <v>1587000000</v>
      </c>
      <c r="O23" s="24" t="n">
        <v>1913000000</v>
      </c>
      <c r="P23" s="24" t="n">
        <v>2230000000</v>
      </c>
      <c r="Q23" s="24" t="n">
        <v>2931000000</v>
      </c>
      <c r="R23" s="24" t="n">
        <v>3794000000</v>
      </c>
      <c r="S23" s="24" t="n">
        <v>7536000000</v>
      </c>
      <c r="T23" s="24" t="n">
        <v>10534000000</v>
      </c>
      <c r="U23" s="24" t="n">
        <v>12858000000</v>
      </c>
      <c r="V23" s="24" t="n">
        <v>15790000000</v>
      </c>
      <c r="W23" s="24" t="n">
        <v>18462000000</v>
      </c>
      <c r="X23" s="46" t="n">
        <v>21370000000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5" hidden="false" customHeight="false" outlineLevel="0" collapsed="false">
      <c r="A24" s="21" t="s">
        <v>199</v>
      </c>
      <c r="B24" s="191" t="s">
        <v>2255</v>
      </c>
      <c r="C24" s="49" t="s">
        <v>201</v>
      </c>
      <c r="D24" s="24"/>
      <c r="E24" s="24"/>
      <c r="F24" s="24"/>
      <c r="G24" s="24"/>
      <c r="H24" s="24" t="n">
        <v>576000000</v>
      </c>
      <c r="I24" s="24" t="n">
        <v>525000000</v>
      </c>
      <c r="J24" s="24" t="n">
        <v>621000000</v>
      </c>
      <c r="K24" s="24" t="n">
        <v>727000000</v>
      </c>
      <c r="L24" s="24" t="n">
        <v>908000000</v>
      </c>
      <c r="M24" s="24" t="n">
        <v>1036000000</v>
      </c>
      <c r="N24" s="24" t="n">
        <v>1220000000</v>
      </c>
      <c r="O24" s="24" t="n">
        <v>1300000000</v>
      </c>
      <c r="P24" s="24" t="n">
        <v>1388000000</v>
      </c>
      <c r="Q24" s="24" t="n">
        <v>1792000000</v>
      </c>
      <c r="R24" s="24" t="n">
        <v>2290000000</v>
      </c>
      <c r="S24" s="24" t="n">
        <v>3104000000</v>
      </c>
      <c r="T24" s="24" t="n">
        <v>3953000000</v>
      </c>
      <c r="U24" s="24" t="n">
        <v>4987000000</v>
      </c>
      <c r="V24" s="24" t="n">
        <v>6256000000</v>
      </c>
      <c r="W24" s="24" t="n">
        <v>7497000000</v>
      </c>
      <c r="X24" s="46" t="n">
        <v>8849000000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5" hidden="false" customHeight="false" outlineLevel="0" collapsed="false">
      <c r="A25" s="21" t="s">
        <v>361</v>
      </c>
      <c r="B25" s="191" t="s">
        <v>2256</v>
      </c>
      <c r="C25" s="49" t="s">
        <v>201</v>
      </c>
      <c r="D25" s="24"/>
      <c r="E25" s="24"/>
      <c r="F25" s="24"/>
      <c r="G25" s="24"/>
      <c r="H25" s="24" t="n">
        <v>504000000</v>
      </c>
      <c r="I25" s="24" t="n">
        <v>486000000</v>
      </c>
      <c r="J25" s="24" t="n">
        <v>433000000</v>
      </c>
      <c r="K25" s="24" t="n">
        <v>480000000</v>
      </c>
      <c r="L25" s="24" t="n">
        <v>225000000</v>
      </c>
      <c r="M25" s="24" t="n">
        <v>251000000</v>
      </c>
      <c r="N25" s="24" t="n">
        <v>368000000</v>
      </c>
      <c r="O25" s="24" t="n">
        <v>613000000</v>
      </c>
      <c r="P25" s="24" t="n">
        <v>842000000</v>
      </c>
      <c r="Q25" s="24" t="n">
        <v>1139000000</v>
      </c>
      <c r="R25" s="24" t="n">
        <v>1504000000</v>
      </c>
      <c r="S25" s="24" t="n">
        <v>4432000000</v>
      </c>
      <c r="T25" s="24" t="n">
        <v>6580000000</v>
      </c>
      <c r="U25" s="24" t="n">
        <v>7872000000</v>
      </c>
      <c r="V25" s="24" t="n">
        <v>9535000000</v>
      </c>
      <c r="W25" s="24" t="n">
        <v>10965000000</v>
      </c>
      <c r="X25" s="46" t="n">
        <v>12522000000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5" hidden="false" customHeight="false" outlineLevel="0" collapsed="false">
      <c r="A26" s="47" t="s">
        <v>2257</v>
      </c>
      <c r="B26" s="47" t="s">
        <v>2258</v>
      </c>
      <c r="C26" s="20" t="s">
        <v>77</v>
      </c>
      <c r="D26" s="24"/>
      <c r="E26" s="24"/>
      <c r="F26" s="24"/>
      <c r="G26" s="24"/>
      <c r="H26" s="24" t="n">
        <v>699000000</v>
      </c>
      <c r="I26" s="24" t="n">
        <v>721000000</v>
      </c>
      <c r="J26" s="24" t="n">
        <v>586000000</v>
      </c>
      <c r="K26" s="24" t="n">
        <v>411000000</v>
      </c>
      <c r="L26" s="24" t="n">
        <v>401000000</v>
      </c>
      <c r="M26" s="24" t="n">
        <v>340000000</v>
      </c>
      <c r="N26" s="24" t="n">
        <v>631000000</v>
      </c>
      <c r="O26" s="24" t="n">
        <v>338000000</v>
      </c>
      <c r="P26" s="24"/>
      <c r="Q26" s="24"/>
      <c r="R26" s="24"/>
      <c r="S26" s="470"/>
      <c r="T26" s="24"/>
      <c r="U26" s="24"/>
      <c r="V26" s="24"/>
      <c r="W26" s="24"/>
      <c r="X26" s="46"/>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5" hidden="false" customHeight="false" outlineLevel="0" collapsed="false">
      <c r="A27" s="26" t="s">
        <v>363</v>
      </c>
      <c r="B27" s="47" t="s">
        <v>2259</v>
      </c>
      <c r="C27" s="20" t="s">
        <v>77</v>
      </c>
      <c r="D27" s="24"/>
      <c r="E27" s="24"/>
      <c r="F27" s="24"/>
      <c r="G27" s="24"/>
      <c r="H27" s="24" t="n">
        <v>3689000000</v>
      </c>
      <c r="I27" s="24" t="n">
        <v>3609000000</v>
      </c>
      <c r="J27" s="24" t="n">
        <v>4091000000</v>
      </c>
      <c r="K27" s="24" t="n">
        <v>4748000000</v>
      </c>
      <c r="L27" s="24" t="n">
        <v>7181000000</v>
      </c>
      <c r="M27" s="24" t="n">
        <v>8921000000</v>
      </c>
      <c r="N27" s="24" t="n">
        <v>11044000000</v>
      </c>
      <c r="O27" s="24" t="n">
        <v>14539000000</v>
      </c>
      <c r="P27" s="24" t="n">
        <v>17735000000</v>
      </c>
      <c r="Q27" s="24" t="n">
        <v>21877000000</v>
      </c>
      <c r="R27" s="24" t="n">
        <v>28663000000</v>
      </c>
      <c r="S27" s="24" t="n">
        <v>50630000000</v>
      </c>
      <c r="T27" s="24" t="n">
        <v>39914000000</v>
      </c>
      <c r="U27" s="24" t="n">
        <v>47680000000</v>
      </c>
      <c r="V27" s="24" t="n">
        <v>57013000000</v>
      </c>
      <c r="W27" s="24" t="n">
        <v>66602000000</v>
      </c>
      <c r="X27" s="46" t="n">
        <v>77876000000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5" hidden="false" customHeight="false" outlineLevel="0" collapsed="false">
      <c r="A28" s="49" t="s">
        <v>227</v>
      </c>
      <c r="B28" s="49" t="s">
        <v>847</v>
      </c>
      <c r="C28" s="20" t="s">
        <v>72</v>
      </c>
      <c r="D28" s="24" t="n">
        <v>3442000000</v>
      </c>
      <c r="E28" s="24" t="n">
        <v>5003000000</v>
      </c>
      <c r="F28" s="24" t="n">
        <v>6130000000</v>
      </c>
      <c r="G28" s="24" t="n">
        <v>6313000000</v>
      </c>
      <c r="H28" s="24" t="n">
        <v>8271000000</v>
      </c>
      <c r="I28" s="24" t="n">
        <v>11343000000</v>
      </c>
      <c r="J28" s="24" t="n">
        <v>14041000000</v>
      </c>
      <c r="K28" s="24" t="n">
        <v>18398000000</v>
      </c>
      <c r="L28" s="24" t="n">
        <v>24121000000</v>
      </c>
      <c r="M28" s="24" t="n">
        <v>30599000000</v>
      </c>
      <c r="N28" s="24" t="n">
        <v>39322000000</v>
      </c>
      <c r="O28" s="24" t="n">
        <v>53297000000</v>
      </c>
      <c r="P28" s="24" t="n">
        <v>72971000000</v>
      </c>
      <c r="Q28" s="24" t="n">
        <v>91183000000</v>
      </c>
      <c r="R28" s="24" t="n">
        <v>107385000000</v>
      </c>
      <c r="S28" s="24" t="n">
        <v>126770000000</v>
      </c>
      <c r="T28" s="24" t="n">
        <v>155175000000</v>
      </c>
      <c r="U28" s="24" t="n">
        <v>188752000000</v>
      </c>
      <c r="V28" s="24" t="n">
        <v>230133000000</v>
      </c>
      <c r="W28" s="24" t="n">
        <v>271834000000</v>
      </c>
      <c r="X28" s="46" t="n">
        <v>320573000000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5" hidden="false" customHeight="false" outlineLevel="0" collapsed="false">
      <c r="A29" s="26" t="s">
        <v>229</v>
      </c>
      <c r="B29" s="191" t="s">
        <v>2260</v>
      </c>
      <c r="C29" s="20" t="s">
        <v>91</v>
      </c>
      <c r="D29" s="24"/>
      <c r="E29" s="24"/>
      <c r="F29" s="24"/>
      <c r="G29" s="24"/>
      <c r="H29" s="24" t="n">
        <v>5403000000</v>
      </c>
      <c r="I29" s="24" t="n">
        <v>8376000000</v>
      </c>
      <c r="J29" s="24" t="n">
        <v>10785000000</v>
      </c>
      <c r="K29" s="24" t="n">
        <v>13832000000</v>
      </c>
      <c r="L29" s="24" t="n">
        <v>18277000000</v>
      </c>
      <c r="M29" s="24" t="n">
        <v>22713000000</v>
      </c>
      <c r="N29" s="24" t="n">
        <v>29947000000</v>
      </c>
      <c r="O29" s="24" t="n">
        <v>38340000000</v>
      </c>
      <c r="P29" s="24" t="n">
        <v>57439000000</v>
      </c>
      <c r="Q29" s="24" t="n">
        <v>68552000000</v>
      </c>
      <c r="R29" s="24" t="n">
        <v>82175000000</v>
      </c>
      <c r="S29" s="24" t="n">
        <v>102432000000</v>
      </c>
      <c r="T29" s="24" t="n">
        <v>128590000000</v>
      </c>
      <c r="U29" s="24" t="n">
        <v>161380000000</v>
      </c>
      <c r="V29" s="24" t="n">
        <v>200007000000</v>
      </c>
      <c r="W29" s="24" t="n">
        <v>242560000000</v>
      </c>
      <c r="X29" s="46" t="n">
        <v>290357000000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5" hidden="false" customHeight="false" outlineLevel="0" collapsed="false">
      <c r="A30" s="191" t="s">
        <v>2261</v>
      </c>
      <c r="B30" s="191" t="s">
        <v>2262</v>
      </c>
      <c r="C30" s="20" t="s">
        <v>91</v>
      </c>
      <c r="D30" s="24"/>
      <c r="E30" s="24"/>
      <c r="F30" s="24"/>
      <c r="G30" s="24"/>
      <c r="H30" s="24" t="n">
        <v>1047000000</v>
      </c>
      <c r="I30" s="24" t="n">
        <v>1513000000</v>
      </c>
      <c r="J30" s="24" t="n">
        <v>2196000000</v>
      </c>
      <c r="K30" s="24" t="n">
        <v>3081000000</v>
      </c>
      <c r="L30" s="24" t="n">
        <v>4034000000</v>
      </c>
      <c r="M30" s="24" t="n">
        <v>4518000000</v>
      </c>
      <c r="N30" s="24" t="n">
        <v>4930000000</v>
      </c>
      <c r="O30" s="24" t="n">
        <v>6521000000</v>
      </c>
      <c r="P30" s="24" t="n">
        <v>8089000000</v>
      </c>
      <c r="Q30" s="24" t="n">
        <v>9699000000</v>
      </c>
      <c r="R30" s="24" t="n">
        <v>9394000000</v>
      </c>
      <c r="S30" s="24" t="n">
        <v>12693000000</v>
      </c>
      <c r="T30" s="24" t="n">
        <v>14216000000</v>
      </c>
      <c r="U30" s="24" t="n">
        <v>15922000000</v>
      </c>
      <c r="V30" s="24" t="n">
        <v>17833000000</v>
      </c>
      <c r="W30" s="24" t="n">
        <v>17934000000</v>
      </c>
      <c r="X30" s="46" t="n">
        <v>18052000000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5" hidden="false" customHeight="false" outlineLevel="0" collapsed="false">
      <c r="A31" s="191" t="s">
        <v>2263</v>
      </c>
      <c r="B31" s="191" t="s">
        <v>2264</v>
      </c>
      <c r="C31" s="20" t="s">
        <v>91</v>
      </c>
      <c r="D31" s="24"/>
      <c r="E31" s="24"/>
      <c r="F31" s="24"/>
      <c r="G31" s="24"/>
      <c r="H31" s="24" t="n">
        <v>1821000000</v>
      </c>
      <c r="I31" s="24" t="n">
        <v>1454000000</v>
      </c>
      <c r="J31" s="24" t="n">
        <v>1061000000</v>
      </c>
      <c r="K31" s="24" t="n">
        <v>1484000000</v>
      </c>
      <c r="L31" s="24" t="n">
        <v>1810000000</v>
      </c>
      <c r="M31" s="24" t="n">
        <v>3368000000</v>
      </c>
      <c r="N31" s="22" t="n">
        <v>4446000000</v>
      </c>
      <c r="O31" s="22" t="n">
        <v>8436000000</v>
      </c>
      <c r="P31" s="24" t="n">
        <v>7443000000</v>
      </c>
      <c r="Q31" s="24" t="n">
        <v>12933000000</v>
      </c>
      <c r="R31" s="24" t="n">
        <v>15816000000</v>
      </c>
      <c r="S31" s="24" t="n">
        <v>11644000000</v>
      </c>
      <c r="T31" s="24" t="n">
        <v>12369000000</v>
      </c>
      <c r="U31" s="24" t="n">
        <v>11450000000</v>
      </c>
      <c r="V31" s="24" t="n">
        <v>12293000000</v>
      </c>
      <c r="W31" s="24" t="n">
        <v>11340000000</v>
      </c>
      <c r="X31" s="46" t="n">
        <v>12165000000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5" hidden="false" customHeight="false" outlineLevel="0" collapsed="false">
      <c r="B32" s="190" t="s">
        <v>2265</v>
      </c>
      <c r="C32" s="49"/>
      <c r="D32" s="24"/>
      <c r="E32" s="24"/>
      <c r="F32" s="24"/>
      <c r="G32" s="24"/>
      <c r="H32" s="24" t="n">
        <v>6130000000</v>
      </c>
      <c r="I32" s="22"/>
      <c r="J32" s="22"/>
      <c r="K32" s="22"/>
      <c r="L32" s="22"/>
      <c r="M32" s="22"/>
      <c r="N32" s="22" t="n">
        <v>32704000000</v>
      </c>
      <c r="O32" s="22" t="n">
        <v>43383000000</v>
      </c>
      <c r="P32" s="24" t="n">
        <v>62574000000</v>
      </c>
      <c r="Q32" s="24" t="n">
        <v>76334000000</v>
      </c>
      <c r="R32" s="24" t="n">
        <v>88641000000</v>
      </c>
      <c r="S32" s="24" t="n">
        <v>104357000000</v>
      </c>
      <c r="T32" s="24" t="n">
        <v>123470000000</v>
      </c>
      <c r="U32" s="24" t="n">
        <v>144478000000</v>
      </c>
      <c r="V32" s="24" t="n">
        <v>168572000000</v>
      </c>
      <c r="W32" s="24" t="n">
        <v>196617000000</v>
      </c>
      <c r="X32" s="46" t="n">
        <v>229609000000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5" hidden="false" customHeight="false" outlineLevel="0" collapsed="false">
      <c r="A33" s="0" t="s">
        <v>370</v>
      </c>
      <c r="B33" s="191" t="s">
        <v>2266</v>
      </c>
      <c r="C33" s="20" t="s">
        <v>72</v>
      </c>
      <c r="D33" s="24" t="n">
        <v>0</v>
      </c>
      <c r="E33" s="24" t="n">
        <v>404000000</v>
      </c>
      <c r="F33" s="24" t="n">
        <v>971000000</v>
      </c>
      <c r="G33" s="24" t="n">
        <v>655000000</v>
      </c>
      <c r="H33" s="24" t="n">
        <v>272000000</v>
      </c>
      <c r="I33" s="22" t="n">
        <v>224000000</v>
      </c>
      <c r="J33" s="22" t="n">
        <v>50000000</v>
      </c>
      <c r="K33" s="22" t="n">
        <v>44000000</v>
      </c>
      <c r="L33" s="22" t="n">
        <v>0</v>
      </c>
      <c r="M33" s="22" t="n">
        <v>0</v>
      </c>
      <c r="N33" s="22" t="n">
        <v>0</v>
      </c>
      <c r="O33" s="22" t="n">
        <v>0</v>
      </c>
      <c r="P33" s="24" t="n">
        <v>0</v>
      </c>
      <c r="Q33" s="24"/>
      <c r="R33" s="24"/>
      <c r="S33" s="470"/>
      <c r="T33" s="24"/>
      <c r="U33" s="24"/>
      <c r="V33" s="24"/>
      <c r="W33" s="24"/>
      <c r="X33" s="46"/>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5" hidden="false" customHeight="false" outlineLevel="0" collapsed="false">
      <c r="B34" s="49" t="s">
        <v>903</v>
      </c>
      <c r="C34" s="49"/>
      <c r="D34" s="24"/>
      <c r="E34" s="24"/>
      <c r="F34" s="24"/>
      <c r="G34" s="24"/>
      <c r="H34" s="24"/>
      <c r="I34" s="24"/>
      <c r="J34" s="24"/>
      <c r="K34" s="24"/>
      <c r="L34" s="24"/>
      <c r="M34" s="24"/>
      <c r="N34" s="24"/>
      <c r="O34" s="24"/>
      <c r="P34" s="24"/>
      <c r="Q34" s="24" t="n">
        <v>-16736000000</v>
      </c>
      <c r="R34" s="24" t="n">
        <v>-27394000000</v>
      </c>
      <c r="S34" s="24" t="n">
        <v>-34935000000</v>
      </c>
      <c r="T34" s="24" t="n">
        <v>-41219000000</v>
      </c>
      <c r="U34" s="24" t="n">
        <v>-45286000000</v>
      </c>
      <c r="V34" s="24" t="n">
        <v>-54133000000</v>
      </c>
      <c r="W34" s="24" t="n">
        <v>-60937000000</v>
      </c>
      <c r="X34" s="46" t="n">
        <v>-68515000000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5" hidden="false" customHeight="false" outlineLevel="0" collapsed="false">
      <c r="B35" s="49" t="s">
        <v>1350</v>
      </c>
      <c r="C35" s="49"/>
      <c r="D35" s="24" t="n">
        <v>-5961000000</v>
      </c>
      <c r="E35" s="24" t="n">
        <v>-2982000000</v>
      </c>
      <c r="F35" s="24" t="n">
        <v>-5282000000</v>
      </c>
      <c r="G35" s="24" t="n">
        <v>-5526000000</v>
      </c>
      <c r="H35" s="24" t="n">
        <v>-2589000000</v>
      </c>
      <c r="I35" s="24" t="n">
        <v>-4649000000</v>
      </c>
      <c r="J35" s="24" t="n">
        <v>-5074000000</v>
      </c>
      <c r="K35" s="24" t="n">
        <v>-6227000000</v>
      </c>
      <c r="L35" s="24" t="n">
        <v>-7210000000</v>
      </c>
      <c r="M35" s="24" t="n">
        <v>-3147000000</v>
      </c>
      <c r="N35" s="24" t="n">
        <v>-5097000000</v>
      </c>
      <c r="O35" s="24" t="n">
        <v>-8220000000</v>
      </c>
      <c r="P35" s="24" t="n">
        <v>-8758000000</v>
      </c>
      <c r="Q35" s="24"/>
      <c r="R35" s="24"/>
      <c r="S35" s="24"/>
      <c r="T35" s="24"/>
      <c r="U35" s="24"/>
      <c r="V35" s="24"/>
      <c r="W35" s="24"/>
      <c r="X35" s="46"/>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5" hidden="false" customHeight="false" outlineLevel="0" collapsed="false">
      <c r="B36" s="49" t="s">
        <v>647</v>
      </c>
      <c r="C36" s="49"/>
      <c r="D36" s="24" t="n">
        <v>-7685000000</v>
      </c>
      <c r="E36" s="24" t="n">
        <v>-5610000000</v>
      </c>
      <c r="F36" s="24" t="n">
        <v>-7707000000</v>
      </c>
      <c r="G36" s="24" t="n">
        <v>-10079000000</v>
      </c>
      <c r="H36" s="24" t="n">
        <v>-6591000000</v>
      </c>
      <c r="I36" s="24" t="n">
        <v>-9214000000</v>
      </c>
      <c r="J36" s="24" t="n">
        <v>-9795000000</v>
      </c>
      <c r="K36" s="24" t="n">
        <v>-13810000000</v>
      </c>
      <c r="L36" s="24" t="n">
        <v>-17121000000</v>
      </c>
      <c r="M36" s="24" t="n">
        <v>-17601000000</v>
      </c>
      <c r="N36" s="24" t="n">
        <v>-17473000000</v>
      </c>
      <c r="O36" s="24" t="n">
        <v>-24712000000</v>
      </c>
      <c r="P36" s="24" t="n">
        <v>-21553000000</v>
      </c>
      <c r="Q36" s="24" t="n">
        <v>-29851000000</v>
      </c>
      <c r="R36" s="24" t="n">
        <v>-39298000000</v>
      </c>
      <c r="S36" s="24" t="n">
        <v>-51763000000</v>
      </c>
      <c r="T36" s="24" t="n">
        <v>-56509000000</v>
      </c>
      <c r="U36" s="24" t="n">
        <v>-64072000000</v>
      </c>
      <c r="V36" s="24" t="n">
        <v>-73225000000</v>
      </c>
      <c r="W36" s="24" t="n">
        <v>-80341000000</v>
      </c>
      <c r="X36" s="46" t="n">
        <v>-88287000000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s="13" customFormat="true" ht="15" hidden="false" customHeight="false" outlineLevel="0" collapsed="false">
      <c r="A37" s="32" t="s">
        <v>110</v>
      </c>
      <c r="B37" s="157" t="s">
        <v>110</v>
      </c>
      <c r="C37" s="32" t="s">
        <v>34</v>
      </c>
      <c r="D37" s="35" t="n">
        <f aca="false">D38-D49</f>
        <v>6493000000</v>
      </c>
      <c r="E37" s="35" t="n">
        <f aca="false">E38-E49</f>
        <v>2527000000</v>
      </c>
      <c r="F37" s="35" t="n">
        <v>5282000000</v>
      </c>
      <c r="G37" s="35" t="n">
        <v>5526000000</v>
      </c>
      <c r="H37" s="35" t="n">
        <v>2591000000</v>
      </c>
      <c r="I37" s="35" t="n">
        <v>5886000000</v>
      </c>
      <c r="J37" s="35" t="n">
        <v>3259000000</v>
      </c>
      <c r="K37" s="35" t="n">
        <v>8159000000</v>
      </c>
      <c r="L37" s="35" t="n">
        <v>9984000000</v>
      </c>
      <c r="M37" s="35" t="n">
        <v>3232000000</v>
      </c>
      <c r="N37" s="35" t="n">
        <v>6586000000</v>
      </c>
      <c r="O37" s="35" t="n">
        <v>9506000000</v>
      </c>
      <c r="P37" s="35" t="n">
        <v>13087000000</v>
      </c>
      <c r="Q37" s="35" t="n">
        <v>19810000000</v>
      </c>
      <c r="R37" s="35" t="n">
        <v>33384000000</v>
      </c>
      <c r="S37" s="35" t="n">
        <v>34935000000</v>
      </c>
      <c r="T37" s="35" t="n">
        <v>41219000000</v>
      </c>
      <c r="U37" s="35" t="n">
        <v>45286000000</v>
      </c>
      <c r="V37" s="35" t="n">
        <v>54133000000</v>
      </c>
      <c r="W37" s="35" t="n">
        <v>60937000000</v>
      </c>
      <c r="X37" s="109" t="n">
        <v>68515000000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s="38" customFormat="true" ht="15" hidden="false" customHeight="false" outlineLevel="0" collapsed="false">
      <c r="A38" s="19"/>
      <c r="B38" s="19" t="s">
        <v>2267</v>
      </c>
      <c r="C38" s="19"/>
      <c r="D38" s="24" t="n">
        <v>5961000000</v>
      </c>
      <c r="E38" s="24" t="n">
        <v>2982000000</v>
      </c>
      <c r="F38" s="24" t="n">
        <v>5282000000</v>
      </c>
      <c r="G38" s="24" t="n">
        <v>5526000000</v>
      </c>
      <c r="H38" s="24" t="n">
        <v>2591000000</v>
      </c>
      <c r="I38" s="24" t="n">
        <v>5886000000</v>
      </c>
      <c r="J38" s="24" t="n">
        <v>3259000000</v>
      </c>
      <c r="K38" s="24" t="n">
        <v>8159000000</v>
      </c>
      <c r="L38" s="24" t="n">
        <v>9984000000</v>
      </c>
      <c r="M38" s="24" t="n">
        <v>3232000000</v>
      </c>
      <c r="N38" s="24" t="n">
        <v>6586000000</v>
      </c>
      <c r="O38" s="24" t="n">
        <v>9506000000</v>
      </c>
      <c r="P38" s="24" t="n">
        <v>13087000000</v>
      </c>
      <c r="Q38" s="24"/>
      <c r="R38" s="24"/>
      <c r="S38" s="24"/>
      <c r="T38" s="24"/>
      <c r="U38" s="24"/>
      <c r="V38" s="24"/>
      <c r="W38" s="24"/>
      <c r="X38" s="165"/>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5" hidden="false" customHeight="false" outlineLevel="0" collapsed="false">
      <c r="A39" s="0" t="s">
        <v>112</v>
      </c>
      <c r="B39" s="49" t="s">
        <v>2039</v>
      </c>
      <c r="C39" s="20" t="s">
        <v>114</v>
      </c>
      <c r="D39" s="24" t="n">
        <v>868000000</v>
      </c>
      <c r="E39" s="24" t="n">
        <v>2070000000</v>
      </c>
      <c r="F39" s="24" t="n">
        <v>4905000000</v>
      </c>
      <c r="G39" s="24" t="n">
        <v>3865000000</v>
      </c>
      <c r="H39" s="24" t="n">
        <v>2399000000</v>
      </c>
      <c r="I39" s="24" t="n">
        <v>2384000000</v>
      </c>
      <c r="J39" s="24" t="n">
        <v>1512000000</v>
      </c>
      <c r="K39" s="24" t="n">
        <v>1913000000</v>
      </c>
      <c r="L39" s="24" t="n">
        <v>2396000000</v>
      </c>
      <c r="M39" s="24" t="n">
        <v>3176000000</v>
      </c>
      <c r="N39" s="24" t="n">
        <v>4131000000</v>
      </c>
      <c r="O39" s="24" t="n">
        <v>7798000000</v>
      </c>
      <c r="P39" s="24" t="n">
        <v>6530000000</v>
      </c>
      <c r="Q39" s="24" t="n">
        <v>16846000000</v>
      </c>
      <c r="R39" s="24" t="n">
        <v>19874000000</v>
      </c>
      <c r="S39" s="24" t="n">
        <v>16158000000</v>
      </c>
      <c r="T39" s="24" t="n">
        <v>17548000000</v>
      </c>
      <c r="U39" s="24" t="n">
        <v>17277000000</v>
      </c>
      <c r="V39" s="24" t="n">
        <v>18713000000</v>
      </c>
      <c r="W39" s="24" t="n">
        <v>18665000000</v>
      </c>
      <c r="X39" s="46" t="n">
        <v>20346000000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5" hidden="false" customHeight="false" outlineLevel="0" collapsed="false">
      <c r="A40" s="132" t="s">
        <v>422</v>
      </c>
      <c r="B40" s="47" t="s">
        <v>2268</v>
      </c>
      <c r="C40" s="49" t="s">
        <v>251</v>
      </c>
      <c r="D40" s="24" t="n">
        <v>1366000000</v>
      </c>
      <c r="E40" s="24" t="n">
        <v>2686000000</v>
      </c>
      <c r="F40" s="24" t="n">
        <v>5172000000</v>
      </c>
      <c r="G40" s="24" t="n">
        <v>3608000000</v>
      </c>
      <c r="H40" s="24" t="n">
        <v>2555000000</v>
      </c>
      <c r="I40" s="24" t="n">
        <v>2507000000</v>
      </c>
      <c r="J40" s="24" t="n">
        <v>1520000000</v>
      </c>
      <c r="K40" s="24" t="n">
        <v>1774000000</v>
      </c>
      <c r="L40" s="24" t="n">
        <v>1810000000</v>
      </c>
      <c r="M40" s="24" t="n">
        <v>3368000000</v>
      </c>
      <c r="N40" s="24" t="n">
        <v>4446000000</v>
      </c>
      <c r="O40" s="24" t="n">
        <v>8436000000</v>
      </c>
      <c r="P40" s="24" t="n">
        <v>7443000000</v>
      </c>
      <c r="Q40" s="24" t="n">
        <v>17965000000</v>
      </c>
      <c r="R40" s="24" t="n">
        <v>21258000000</v>
      </c>
      <c r="S40" s="24" t="n">
        <v>17352000000</v>
      </c>
      <c r="T40" s="24" t="n">
        <v>19122000000</v>
      </c>
      <c r="U40" s="24" t="n">
        <v>19366000000</v>
      </c>
      <c r="V40" s="24" t="n">
        <v>21542000000</v>
      </c>
      <c r="W40" s="24" t="n">
        <v>22146000000</v>
      </c>
      <c r="X40" s="46" t="n">
        <v>24799000000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 hidden="false" customHeight="false" outlineLevel="0" collapsed="false">
      <c r="A41" s="191" t="s">
        <v>2269</v>
      </c>
      <c r="B41" s="191" t="s">
        <v>2269</v>
      </c>
      <c r="C41" s="49" t="s">
        <v>476</v>
      </c>
      <c r="D41" s="22"/>
      <c r="E41" s="24"/>
      <c r="F41" s="24"/>
      <c r="G41" s="24"/>
      <c r="H41" s="22" t="n">
        <v>293000000</v>
      </c>
      <c r="I41" s="22"/>
      <c r="J41" s="22"/>
      <c r="K41" s="22"/>
      <c r="L41" s="22"/>
      <c r="M41" s="22"/>
      <c r="N41" s="24" t="n">
        <v>4446000000</v>
      </c>
      <c r="O41" s="24" t="n">
        <v>8436000000</v>
      </c>
      <c r="P41" s="24" t="n">
        <v>7443000000</v>
      </c>
      <c r="Q41" s="24" t="n">
        <v>12933000000</v>
      </c>
      <c r="R41" s="24" t="n">
        <v>15816000000</v>
      </c>
      <c r="S41" s="24" t="n">
        <v>11644000000</v>
      </c>
      <c r="T41" s="24" t="n">
        <v>12369000000</v>
      </c>
      <c r="U41" s="24" t="n">
        <v>11450000000</v>
      </c>
      <c r="V41" s="24" t="n">
        <v>12293000000</v>
      </c>
      <c r="W41" s="24" t="n">
        <v>11340000000</v>
      </c>
      <c r="X41" s="46" t="n">
        <v>12165000000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5" hidden="false" customHeight="false" outlineLevel="0" collapsed="false">
      <c r="A42" s="191" t="s">
        <v>2270</v>
      </c>
      <c r="B42" s="191" t="s">
        <v>2270</v>
      </c>
      <c r="C42" s="49" t="s">
        <v>476</v>
      </c>
      <c r="D42" s="22"/>
      <c r="E42" s="24"/>
      <c r="F42" s="24"/>
      <c r="G42" s="24"/>
      <c r="H42" s="22"/>
      <c r="I42" s="22"/>
      <c r="J42" s="22"/>
      <c r="K42" s="22"/>
      <c r="L42" s="22"/>
      <c r="M42" s="22"/>
      <c r="N42" s="24" t="n">
        <v>0</v>
      </c>
      <c r="O42" s="24" t="n">
        <v>0</v>
      </c>
      <c r="P42" s="24" t="n">
        <v>0</v>
      </c>
      <c r="Q42" s="24" t="n">
        <v>5032000000</v>
      </c>
      <c r="R42" s="24" t="n">
        <v>5442000000</v>
      </c>
      <c r="S42" s="24" t="n">
        <v>5708000000</v>
      </c>
      <c r="T42" s="24" t="n">
        <v>6752000000</v>
      </c>
      <c r="U42" s="24" t="n">
        <v>7916000000</v>
      </c>
      <c r="V42" s="24" t="n">
        <v>9250000000</v>
      </c>
      <c r="W42" s="24" t="n">
        <v>10805000000</v>
      </c>
      <c r="X42" s="46" t="n">
        <v>12634000000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5" hidden="false" customHeight="false" outlineLevel="0" collapsed="false">
      <c r="A43" s="192" t="s">
        <v>2271</v>
      </c>
      <c r="B43" s="192" t="s">
        <v>2271</v>
      </c>
      <c r="C43" s="49" t="s">
        <v>2272</v>
      </c>
      <c r="D43" s="22"/>
      <c r="E43" s="24"/>
      <c r="F43" s="24"/>
      <c r="G43" s="24"/>
      <c r="H43" s="22" t="n">
        <f aca="false">H40-H41-H42</f>
        <v>2262000000</v>
      </c>
      <c r="I43" s="22"/>
      <c r="J43" s="22"/>
      <c r="K43" s="22"/>
      <c r="L43" s="22"/>
      <c r="M43" s="22"/>
      <c r="N43" s="22" t="n">
        <f aca="false">N40-N41-N42</f>
        <v>0</v>
      </c>
      <c r="O43" s="22" t="n">
        <f aca="false">O40-O41-O42</f>
        <v>0</v>
      </c>
      <c r="P43" s="22" t="n">
        <f aca="false">P40-P41-P42</f>
        <v>0</v>
      </c>
      <c r="Q43" s="22"/>
      <c r="R43" s="22"/>
      <c r="S43" s="22"/>
      <c r="T43" s="22"/>
      <c r="U43" s="22"/>
      <c r="V43" s="22"/>
      <c r="W43" s="22"/>
      <c r="X43" s="46"/>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5" hidden="false" customHeight="false" outlineLevel="0" collapsed="false">
      <c r="A44" s="26" t="s">
        <v>2273</v>
      </c>
      <c r="B44" s="47" t="s">
        <v>2274</v>
      </c>
      <c r="C44" s="49" t="s">
        <v>251</v>
      </c>
      <c r="D44" s="22"/>
      <c r="E44" s="24"/>
      <c r="F44" s="24"/>
      <c r="G44" s="24"/>
      <c r="H44" s="22" t="n">
        <v>678000000</v>
      </c>
      <c r="I44" s="22" t="n">
        <v>728000000</v>
      </c>
      <c r="J44" s="22" t="n">
        <v>926000000</v>
      </c>
      <c r="K44" s="22" t="n">
        <v>1057000000</v>
      </c>
      <c r="L44" s="22" t="n">
        <v>988000000</v>
      </c>
      <c r="M44" s="22" t="n">
        <v>181000000</v>
      </c>
      <c r="N44" s="24"/>
      <c r="O44" s="24"/>
      <c r="P44" s="24"/>
      <c r="Q44" s="24"/>
      <c r="R44" s="24"/>
      <c r="S44" s="24"/>
      <c r="T44" s="24"/>
      <c r="U44" s="24"/>
      <c r="V44" s="24"/>
      <c r="W44" s="24"/>
      <c r="X44" s="46"/>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5" hidden="false" customHeight="false" outlineLevel="0" collapsed="false">
      <c r="A45" s="47" t="s">
        <v>393</v>
      </c>
      <c r="B45" s="47" t="s">
        <v>393</v>
      </c>
      <c r="C45" s="49" t="s">
        <v>251</v>
      </c>
      <c r="D45" s="24" t="n">
        <v>-498000000</v>
      </c>
      <c r="E45" s="24" t="n">
        <v>-616000000</v>
      </c>
      <c r="F45" s="24" t="n">
        <v>-696000000</v>
      </c>
      <c r="G45" s="24" t="n">
        <v>-557000000</v>
      </c>
      <c r="H45" s="22" t="n">
        <v>-833000000</v>
      </c>
      <c r="I45" s="22" t="n">
        <v>-851000000</v>
      </c>
      <c r="J45" s="24" t="n">
        <v>-934000000</v>
      </c>
      <c r="K45" s="24" t="n">
        <v>-919000000</v>
      </c>
      <c r="L45" s="22" t="n">
        <v>-402000000</v>
      </c>
      <c r="M45" s="22" t="n">
        <v>-191000000</v>
      </c>
      <c r="N45" s="24" t="n">
        <v>-315000000</v>
      </c>
      <c r="O45" s="24" t="n">
        <v>-638000000</v>
      </c>
      <c r="P45" s="24" t="n">
        <v>-1063000000</v>
      </c>
      <c r="Q45" s="24" t="n">
        <v>-1281000000</v>
      </c>
      <c r="R45" s="24" t="n">
        <v>-1424000000</v>
      </c>
      <c r="S45" s="24" t="n">
        <v>-1195000000</v>
      </c>
      <c r="T45" s="24" t="n">
        <v>-1574000000</v>
      </c>
      <c r="U45" s="24" t="n">
        <v>-2089000000</v>
      </c>
      <c r="V45" s="24" t="n">
        <v>-2830000000</v>
      </c>
      <c r="W45" s="24" t="n">
        <v>-3481000000</v>
      </c>
      <c r="X45" s="46" t="n">
        <v>-4453000000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Format="false" ht="15" hidden="false" customHeight="false" outlineLevel="0" collapsed="false">
      <c r="A46" s="47"/>
      <c r="B46" s="47" t="s">
        <v>2185</v>
      </c>
      <c r="C46" s="49"/>
      <c r="D46" s="24"/>
      <c r="E46" s="24"/>
      <c r="F46" s="24" t="n">
        <f aca="false">F39-F40-F45</f>
        <v>429000000</v>
      </c>
      <c r="G46" s="24" t="n">
        <f aca="false">G39-G40-G45</f>
        <v>814000000</v>
      </c>
      <c r="H46" s="24" t="n">
        <f aca="false">H39-H40-H45-H44</f>
        <v>-1000000</v>
      </c>
      <c r="I46" s="24" t="n">
        <f aca="false">I39-I40-I45-I44</f>
        <v>0</v>
      </c>
      <c r="J46" s="24" t="n">
        <f aca="false">J39-J40-J45-J44</f>
        <v>0</v>
      </c>
      <c r="K46" s="24" t="n">
        <f aca="false">K39-K40-K45-K44</f>
        <v>1000000</v>
      </c>
      <c r="L46" s="24" t="n">
        <f aca="false">L39-L40-L45-L44</f>
        <v>0</v>
      </c>
      <c r="M46" s="24" t="n">
        <f aca="false">M39-M40-M45-M44</f>
        <v>-182000000</v>
      </c>
      <c r="N46" s="24" t="n">
        <f aca="false">N39-N40-N45-N44</f>
        <v>0</v>
      </c>
      <c r="O46" s="24" t="n">
        <f aca="false">O39-O40-O45-O44</f>
        <v>0</v>
      </c>
      <c r="P46" s="24" t="n">
        <f aca="false">P39-P40-P45-P44</f>
        <v>150000000</v>
      </c>
      <c r="Q46" s="24"/>
      <c r="R46" s="24"/>
      <c r="S46" s="24"/>
      <c r="T46" s="24"/>
      <c r="U46" s="24"/>
      <c r="V46" s="24"/>
      <c r="W46" s="24"/>
      <c r="X46" s="46"/>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5" hidden="false" customHeight="false" outlineLevel="0" collapsed="false">
      <c r="A47" s="0" t="s">
        <v>115</v>
      </c>
      <c r="B47" s="49" t="s">
        <v>2275</v>
      </c>
      <c r="C47" s="20" t="s">
        <v>114</v>
      </c>
      <c r="D47" s="24" t="n">
        <v>4975000000</v>
      </c>
      <c r="E47" s="24" t="n">
        <v>57000000</v>
      </c>
      <c r="F47" s="24" t="n">
        <v>309000000</v>
      </c>
      <c r="G47" s="24" t="n">
        <v>1653000000</v>
      </c>
      <c r="H47" s="22" t="n">
        <v>180000000</v>
      </c>
      <c r="I47" s="22" t="n">
        <v>3492000000</v>
      </c>
      <c r="J47" s="24" t="n">
        <v>1747000000</v>
      </c>
      <c r="K47" s="24" t="n">
        <v>6246000000</v>
      </c>
      <c r="L47" s="22" t="n">
        <v>6580000000</v>
      </c>
      <c r="M47" s="22" t="n">
        <v>-417000000</v>
      </c>
      <c r="N47" s="24" t="n">
        <v>1758000000</v>
      </c>
      <c r="O47" s="24" t="n">
        <v>251000000</v>
      </c>
      <c r="P47" s="24" t="n">
        <v>3793000000</v>
      </c>
      <c r="Q47" s="24" t="n">
        <v>1764000000</v>
      </c>
      <c r="R47" s="24" t="n">
        <v>13510000000</v>
      </c>
      <c r="S47" s="24" t="n">
        <v>18777000000</v>
      </c>
      <c r="T47" s="24" t="n">
        <v>23671000000</v>
      </c>
      <c r="U47" s="24" t="n">
        <v>28009000000</v>
      </c>
      <c r="V47" s="24" t="n">
        <v>35420000000</v>
      </c>
      <c r="W47" s="24" t="n">
        <v>42272000000</v>
      </c>
      <c r="X47" s="46" t="n">
        <v>48170000000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5" hidden="false" customHeight="false" outlineLevel="0" collapsed="false">
      <c r="A48" s="47" t="s">
        <v>805</v>
      </c>
      <c r="B48" s="47" t="s">
        <v>805</v>
      </c>
      <c r="C48" s="19" t="s">
        <v>119</v>
      </c>
      <c r="D48" s="24" t="n">
        <v>650000000</v>
      </c>
      <c r="E48" s="24" t="n">
        <v>400000000</v>
      </c>
      <c r="F48" s="24" t="n">
        <v>68000000</v>
      </c>
      <c r="G48" s="24" t="n">
        <v>8000000</v>
      </c>
      <c r="H48" s="22" t="n">
        <v>11000000</v>
      </c>
      <c r="I48" s="22" t="n">
        <v>10000000</v>
      </c>
      <c r="J48" s="24" t="n">
        <v>0</v>
      </c>
      <c r="K48" s="24" t="n">
        <v>0</v>
      </c>
      <c r="L48" s="22" t="n">
        <v>1008000000</v>
      </c>
      <c r="M48" s="22" t="n">
        <v>472000000</v>
      </c>
      <c r="N48" s="24" t="n">
        <v>697000000</v>
      </c>
      <c r="O48" s="24" t="n">
        <v>1458000000</v>
      </c>
      <c r="P48" s="24" t="n">
        <v>2764000000</v>
      </c>
      <c r="Q48" s="24" t="n">
        <v>1200000000</v>
      </c>
      <c r="R48" s="24" t="n">
        <v>0</v>
      </c>
      <c r="S48" s="24" t="n">
        <v>0</v>
      </c>
      <c r="T48" s="24" t="n">
        <v>0</v>
      </c>
      <c r="U48" s="24" t="n">
        <v>0</v>
      </c>
      <c r="V48" s="24" t="n">
        <v>0</v>
      </c>
      <c r="W48" s="24" t="n">
        <v>0</v>
      </c>
      <c r="X48" s="46" t="n">
        <v>0</v>
      </c>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5" hidden="false" customHeight="false" outlineLevel="0" collapsed="false">
      <c r="B49" s="49" t="s">
        <v>2276</v>
      </c>
      <c r="C49" s="49"/>
      <c r="D49" s="24" t="n">
        <v>-532000000</v>
      </c>
      <c r="E49" s="24" t="n">
        <v>455000000</v>
      </c>
      <c r="F49" s="24" t="n">
        <v>-464000000</v>
      </c>
      <c r="G49" s="24" t="n">
        <v>-733000000</v>
      </c>
      <c r="H49" s="22" t="n">
        <v>-1967000000</v>
      </c>
      <c r="I49" s="22" t="n">
        <v>-1237000000</v>
      </c>
      <c r="J49" s="24" t="n">
        <v>1816000000</v>
      </c>
      <c r="K49" s="471" t="n">
        <v>-1932000000</v>
      </c>
      <c r="L49" s="399" t="n">
        <v>-2775000000</v>
      </c>
      <c r="M49" s="399" t="n">
        <v>-85000000</v>
      </c>
      <c r="N49" s="471"/>
      <c r="O49" s="471"/>
      <c r="P49" s="471"/>
      <c r="Q49" s="471"/>
      <c r="R49" s="471"/>
      <c r="S49" s="471"/>
      <c r="T49" s="471"/>
      <c r="U49" s="471"/>
      <c r="V49" s="471"/>
      <c r="W49" s="471"/>
      <c r="X49" s="46"/>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5" hidden="false" customHeight="false" outlineLevel="0" collapsed="false">
      <c r="B50" s="49" t="s">
        <v>577</v>
      </c>
      <c r="C50" s="49"/>
      <c r="D50" s="24" t="n">
        <f aca="false">(D14/D6)*100</f>
        <v>15.3626804491178</v>
      </c>
      <c r="E50" s="24" t="n">
        <f aca="false">(E14/E6)*100</f>
        <v>20.5248359887535</v>
      </c>
      <c r="F50" s="24" t="n">
        <f aca="false">(F14/F6)*100</f>
        <v>18.8902743142145</v>
      </c>
      <c r="G50" s="24" t="n">
        <f aca="false">(G14/G6)*100</f>
        <v>29.0008278672865</v>
      </c>
      <c r="H50" s="24" t="n">
        <f aca="false">(H14/H6)*100</f>
        <v>22.3394162620682</v>
      </c>
      <c r="I50" s="24" t="n">
        <f aca="false">(I14/I6)*100</f>
        <v>22.6584603166725</v>
      </c>
      <c r="J50" s="24" t="n">
        <f aca="false">(J14/J6)*100</f>
        <v>19.4672384643932</v>
      </c>
      <c r="K50" s="24" t="n">
        <f aca="false">(K14/K6)*100</f>
        <v>25.8091964194548</v>
      </c>
      <c r="L50" s="24" t="n">
        <f aca="false">(L14/L6)*100</f>
        <v>24.9615917390757</v>
      </c>
      <c r="M50" s="24" t="n">
        <f aca="false">(M14/M6)*100</f>
        <v>26.4594431325169</v>
      </c>
      <c r="N50" s="24" t="n">
        <f aca="false">(N14/N6)*100</f>
        <v>18.6844210939505</v>
      </c>
      <c r="O50" s="24" t="n">
        <f aca="false">(O14/O6)*100</f>
        <v>19.2627115674388</v>
      </c>
      <c r="P50" s="24" t="n">
        <f aca="false">(P14/P6)*100</f>
        <v>11.0626929162452</v>
      </c>
      <c r="Q50" s="24"/>
      <c r="R50" s="24"/>
      <c r="S50" s="24"/>
      <c r="T50" s="24"/>
      <c r="U50" s="24"/>
      <c r="V50" s="24"/>
      <c r="W50" s="24"/>
      <c r="X50" s="46"/>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5" hidden="false" customHeight="false" outlineLevel="0" collapsed="false">
      <c r="B51" s="113"/>
      <c r="C51" s="113"/>
      <c r="D51" s="113"/>
      <c r="E51" s="113"/>
      <c r="F51" s="113"/>
      <c r="G51" s="113"/>
      <c r="H51" s="113"/>
      <c r="I51" s="113"/>
      <c r="J51" s="113"/>
      <c r="K51" s="113"/>
      <c r="L51" s="113"/>
      <c r="M51" s="113"/>
      <c r="N51" s="113"/>
      <c r="O51" s="113"/>
      <c r="P51" s="113"/>
      <c r="Q51" s="113"/>
      <c r="R51" s="113"/>
      <c r="S51" s="113"/>
      <c r="T51" s="113"/>
      <c r="U51" s="113"/>
      <c r="V51" s="113"/>
      <c r="W51" s="113"/>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5" hidden="false" customHeight="false" outlineLevel="0" collapsed="false">
      <c r="B52" s="113"/>
      <c r="C52" s="113"/>
      <c r="D52" s="113" t="s">
        <v>128</v>
      </c>
      <c r="E52" s="113" t="s">
        <v>128</v>
      </c>
      <c r="F52" s="113" t="s">
        <v>128</v>
      </c>
      <c r="G52" s="113" t="s">
        <v>128</v>
      </c>
      <c r="H52" s="113" t="s">
        <v>128</v>
      </c>
      <c r="I52" s="113" t="s">
        <v>128</v>
      </c>
      <c r="J52" s="113" t="s">
        <v>128</v>
      </c>
      <c r="K52" s="113" t="s">
        <v>128</v>
      </c>
      <c r="L52" s="113" t="s">
        <v>128</v>
      </c>
      <c r="M52" s="113" t="s">
        <v>128</v>
      </c>
      <c r="N52" s="113" t="s">
        <v>128</v>
      </c>
      <c r="O52" s="113" t="s">
        <v>128</v>
      </c>
      <c r="P52" s="113" t="s">
        <v>128</v>
      </c>
      <c r="Q52" s="113" t="s">
        <v>128</v>
      </c>
      <c r="R52" s="113" t="s">
        <v>128</v>
      </c>
      <c r="S52" s="113" t="s">
        <v>128</v>
      </c>
      <c r="T52" s="113" t="s">
        <v>128</v>
      </c>
      <c r="U52" s="113" t="s">
        <v>128</v>
      </c>
      <c r="V52" s="113" t="s">
        <v>128</v>
      </c>
      <c r="W52" s="113" t="s">
        <v>128</v>
      </c>
      <c r="X52" s="113" t="s">
        <v>128</v>
      </c>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5" hidden="false" customHeight="false" outlineLevel="0" collapsed="false">
      <c r="B53" s="113"/>
      <c r="C53" s="113"/>
      <c r="D53" s="113"/>
      <c r="E53" s="113"/>
      <c r="F53" s="113"/>
      <c r="G53" s="113"/>
      <c r="H53" s="113"/>
      <c r="I53" s="113"/>
      <c r="J53" s="113"/>
      <c r="K53" s="113"/>
      <c r="L53" s="113"/>
      <c r="M53" s="113"/>
      <c r="N53" s="113"/>
      <c r="O53" s="113"/>
      <c r="P53" s="113"/>
      <c r="Q53" s="113"/>
      <c r="R53" s="113"/>
      <c r="S53" s="113"/>
      <c r="T53" s="113"/>
      <c r="U53" s="113"/>
      <c r="V53" s="113"/>
      <c r="W53" s="113"/>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5" hidden="false" customHeight="false" outlineLevel="0" collapsed="false">
      <c r="B54" s="0" t="s">
        <v>772</v>
      </c>
      <c r="C54" s="113"/>
      <c r="D54" s="73" t="n">
        <f aca="false">D6-D7-D14</f>
        <v>0</v>
      </c>
      <c r="E54" s="73" t="n">
        <f aca="false">E6-E7-E14</f>
        <v>0</v>
      </c>
      <c r="F54" s="73" t="n">
        <f aca="false">F6-F7-F14</f>
        <v>-1000000</v>
      </c>
      <c r="G54" s="73" t="n">
        <f aca="false">G6-G7-G14</f>
        <v>-1000000</v>
      </c>
      <c r="H54" s="73" t="n">
        <f aca="false">H6-H7-H14</f>
        <v>-1000000</v>
      </c>
      <c r="I54" s="73" t="n">
        <f aca="false">I6-I7-I14</f>
        <v>0</v>
      </c>
      <c r="J54" s="73" t="n">
        <f aca="false">J6-J7-J14</f>
        <v>0</v>
      </c>
      <c r="K54" s="73" t="n">
        <f aca="false">K6-K7-K14</f>
        <v>1000000</v>
      </c>
      <c r="L54" s="73" t="n">
        <f aca="false">L6-L7-L14</f>
        <v>0</v>
      </c>
      <c r="M54" s="73" t="n">
        <f aca="false">M6-M7-M14</f>
        <v>-1000000</v>
      </c>
      <c r="N54" s="73" t="n">
        <f aca="false">N6-N7-N14</f>
        <v>0</v>
      </c>
      <c r="O54" s="73" t="n">
        <f aca="false">O6-O7-O14</f>
        <v>0</v>
      </c>
      <c r="P54" s="73" t="n">
        <f aca="false">P6-P7-P14</f>
        <v>0</v>
      </c>
      <c r="Q54" s="73" t="n">
        <f aca="false">Q6-Q7-Q14</f>
        <v>0</v>
      </c>
      <c r="R54" s="73" t="n">
        <f aca="false">R6-R7-R14</f>
        <v>0</v>
      </c>
      <c r="S54" s="73" t="n">
        <f aca="false">S6-S7-S14</f>
        <v>0</v>
      </c>
      <c r="T54" s="73" t="n">
        <f aca="false">T6-T7-T14</f>
        <v>0</v>
      </c>
      <c r="U54" s="73" t="n">
        <f aca="false">U6-U7-U14</f>
        <v>0</v>
      </c>
      <c r="V54" s="73" t="n">
        <f aca="false">V6-V7-V14</f>
        <v>0</v>
      </c>
      <c r="W54" s="73" t="n">
        <f aca="false">W6-W7-W14</f>
        <v>1000000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B55" s="0" t="s">
        <v>426</v>
      </c>
      <c r="D55" s="143" t="n">
        <f aca="false">D7-D8-D13</f>
        <v>0</v>
      </c>
      <c r="E55" s="143" t="n">
        <f aca="false">E7-E8-E13</f>
        <v>0</v>
      </c>
      <c r="F55" s="143" t="n">
        <f aca="false">F7-F8-F13</f>
        <v>0</v>
      </c>
      <c r="G55" s="143" t="n">
        <f aca="false">G7-G8-G13</f>
        <v>0</v>
      </c>
      <c r="H55" s="143" t="n">
        <f aca="false">H7-H8-H13</f>
        <v>1000000</v>
      </c>
      <c r="I55" s="143" t="n">
        <f aca="false">I7-I8-I13</f>
        <v>0</v>
      </c>
      <c r="J55" s="143" t="n">
        <f aca="false">J7-J8-J13</f>
        <v>0</v>
      </c>
      <c r="K55" s="143" t="n">
        <f aca="false">K7-K8-K13</f>
        <v>-1000000</v>
      </c>
      <c r="L55" s="143" t="n">
        <f aca="false">L7-L8-L13</f>
        <v>0</v>
      </c>
      <c r="M55" s="143" t="n">
        <f aca="false">M7-M8-M13</f>
        <v>0</v>
      </c>
      <c r="N55" s="143" t="n">
        <f aca="false">N7-N8-N13</f>
        <v>0</v>
      </c>
      <c r="O55" s="143" t="n">
        <f aca="false">O7-O8-O13</f>
        <v>0</v>
      </c>
      <c r="P55" s="143" t="n">
        <f aca="false">P7-P8-P13</f>
        <v>0</v>
      </c>
      <c r="Q55" s="143" t="n">
        <f aca="false">Q7-Q8-Q13</f>
        <v>0</v>
      </c>
      <c r="R55" s="143" t="n">
        <f aca="false">R7-R8-R13</f>
        <v>0</v>
      </c>
      <c r="S55" s="143" t="n">
        <f aca="false">S7-S8-S13</f>
        <v>0</v>
      </c>
      <c r="T55" s="143" t="n">
        <f aca="false">T7-T8-T13</f>
        <v>-1000000</v>
      </c>
      <c r="U55" s="143" t="n">
        <f aca="false">U7-U8-U13</f>
        <v>0</v>
      </c>
      <c r="V55" s="143" t="n">
        <f aca="false">V7-V8-V13</f>
        <v>0</v>
      </c>
      <c r="W55" s="143" t="n">
        <f aca="false">W7-W8-W13</f>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B56" s="0" t="s">
        <v>427</v>
      </c>
      <c r="D56" s="369" t="n">
        <f aca="false">D8-D9-D10</f>
        <v>6482000000</v>
      </c>
      <c r="E56" s="369" t="n">
        <f aca="false">E8-E9-E10</f>
        <v>7439000000</v>
      </c>
      <c r="F56" s="369" t="n">
        <f aca="false">F8-F9-F10</f>
        <v>7926000000</v>
      </c>
      <c r="G56" s="369" t="n">
        <f aca="false">G8-G9-G10</f>
        <v>8243000000</v>
      </c>
      <c r="H56" s="143" t="n">
        <f aca="false">H8-H9-H10</f>
        <v>-1000000</v>
      </c>
      <c r="I56" s="143" t="n">
        <f aca="false">I8-I9-I10</f>
        <v>0</v>
      </c>
      <c r="J56" s="143" t="n">
        <f aca="false">J8-J9-J10</f>
        <v>0</v>
      </c>
      <c r="K56" s="143" t="n">
        <f aca="false">K8-K9-K10</f>
        <v>0</v>
      </c>
      <c r="L56" s="143" t="n">
        <f aca="false">L8-L9-L10</f>
        <v>0</v>
      </c>
      <c r="M56" s="143" t="n">
        <f aca="false">M8-M9-M10</f>
        <v>1000000</v>
      </c>
      <c r="N56" s="143" t="n">
        <f aca="false">N8-N9-N10</f>
        <v>0</v>
      </c>
      <c r="O56" s="143" t="n">
        <f aca="false">O8-O9-O10</f>
        <v>0</v>
      </c>
      <c r="P56" s="143" t="n">
        <f aca="false">P8-P9-P10</f>
        <v>0</v>
      </c>
      <c r="Q56" s="143" t="n">
        <f aca="false">Q8-Q9-Q10</f>
        <v>-1000000</v>
      </c>
      <c r="R56" s="143" t="n">
        <f aca="false">R8-R9-R10</f>
        <v>0</v>
      </c>
      <c r="S56" s="143" t="n">
        <f aca="false">S8-S9-S10</f>
        <v>-1000000</v>
      </c>
      <c r="T56" s="143" t="n">
        <f aca="false">T8-T9-T10</f>
        <v>-1000000</v>
      </c>
      <c r="U56" s="143" t="n">
        <f aca="false">U8-U9-U10</f>
        <v>-1000000</v>
      </c>
      <c r="V56" s="143" t="n">
        <f aca="false">V8-V9-V10</f>
        <v>-1000000</v>
      </c>
      <c r="W56" s="143" t="n">
        <f aca="false">W8-W9-W10</f>
        <v>-1000000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5" hidden="false" customHeight="false" outlineLevel="0" collapsed="false">
      <c r="B57" s="0" t="s">
        <v>2277</v>
      </c>
      <c r="D57" s="472" t="n">
        <f aca="false">D10-D11-D12</f>
        <v>0</v>
      </c>
      <c r="E57" s="472" t="n">
        <f aca="false">E10-E11-E12</f>
        <v>0</v>
      </c>
      <c r="F57" s="472" t="n">
        <f aca="false">F10-F11-F12</f>
        <v>0</v>
      </c>
      <c r="G57" s="472" t="n">
        <f aca="false">G10-G11-G12</f>
        <v>0</v>
      </c>
      <c r="H57" s="472" t="n">
        <f aca="false">H10-H11-H12</f>
        <v>0</v>
      </c>
      <c r="I57" s="472" t="n">
        <f aca="false">I10-I11-I12</f>
        <v>1000000</v>
      </c>
      <c r="J57" s="472" t="n">
        <f aca="false">J10-J11-J12</f>
        <v>0</v>
      </c>
      <c r="K57" s="472" t="n">
        <f aca="false">K10-K11-K12</f>
        <v>0</v>
      </c>
      <c r="L57" s="472" t="n">
        <f aca="false">L10-L11-L12</f>
        <v>0</v>
      </c>
      <c r="M57" s="472" t="n">
        <f aca="false">M10-M11-M12</f>
        <v>0</v>
      </c>
      <c r="N57" s="472" t="n">
        <f aca="false">N10-N11-N12</f>
        <v>0</v>
      </c>
      <c r="O57" s="472" t="n">
        <f aca="false">O10-O11-O12</f>
        <v>0</v>
      </c>
      <c r="P57" s="472" t="n">
        <f aca="false">P10-P11-P12</f>
        <v>0</v>
      </c>
      <c r="Q57" s="472" t="n">
        <f aca="false">Q10-Q11-Q12</f>
        <v>1000000</v>
      </c>
      <c r="R57" s="472" t="n">
        <f aca="false">R10-R11-R12</f>
        <v>0</v>
      </c>
      <c r="S57" s="472" t="n">
        <f aca="false">S10-S11-S12</f>
        <v>2000000</v>
      </c>
      <c r="T57" s="472" t="n">
        <f aca="false">T10-T11-T12</f>
        <v>2000000</v>
      </c>
      <c r="U57" s="472" t="n">
        <f aca="false">U10-U11-U12</f>
        <v>1000000</v>
      </c>
      <c r="V57" s="472" t="n">
        <f aca="false">V10-V11-V12</f>
        <v>1000000</v>
      </c>
      <c r="W57" s="472" t="n">
        <f aca="false">W10-W11-W12</f>
        <v>1000000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5" hidden="false" customHeight="false" outlineLevel="0" collapsed="false">
      <c r="B58" s="0" t="s">
        <v>428</v>
      </c>
      <c r="D58" s="143" t="n">
        <f aca="false">D18-D28-D20-D33</f>
        <v>0</v>
      </c>
      <c r="E58" s="143" t="n">
        <f aca="false">E18-E28-E20-E33</f>
        <v>0</v>
      </c>
      <c r="F58" s="143" t="n">
        <f aca="false">F18-F28-F20-F33</f>
        <v>0</v>
      </c>
      <c r="G58" s="143" t="n">
        <f aca="false">G18-G28-G20-G33</f>
        <v>0</v>
      </c>
      <c r="H58" s="143" t="n">
        <f aca="false">H18-H28-H20-H33</f>
        <v>0</v>
      </c>
      <c r="I58" s="143" t="n">
        <f aca="false">I18-I28-I20-I33</f>
        <v>0</v>
      </c>
      <c r="J58" s="143" t="n">
        <f aca="false">J18-J28-J20-J33</f>
        <v>0</v>
      </c>
      <c r="K58" s="143" t="n">
        <f aca="false">K18-K28-K20-K33</f>
        <v>0</v>
      </c>
      <c r="L58" s="143" t="n">
        <f aca="false">L18-L28-L20-L33</f>
        <v>0</v>
      </c>
      <c r="M58" s="143" t="n">
        <f aca="false">M18-M28-M20-M33</f>
        <v>-1000000</v>
      </c>
      <c r="N58" s="143" t="n">
        <f aca="false">N18-N28-N20-N33</f>
        <v>1000000</v>
      </c>
      <c r="O58" s="143" t="n">
        <f aca="false">O18-O28-O20-O33</f>
        <v>-1000000</v>
      </c>
      <c r="P58" s="143" t="n">
        <f aca="false">P18-P28-P20-P33</f>
        <v>1000000</v>
      </c>
      <c r="Q58" s="143" t="n">
        <f aca="false">Q18-Q28-Q20-Q33</f>
        <v>0</v>
      </c>
      <c r="R58" s="143" t="n">
        <f aca="false">R18-R28-R20-R33</f>
        <v>0</v>
      </c>
      <c r="S58" s="143" t="n">
        <f aca="false">S18-S28-S20-S33</f>
        <v>0</v>
      </c>
      <c r="T58" s="143" t="n">
        <f aca="false">T18-T28-T20-T33</f>
        <v>0</v>
      </c>
      <c r="U58" s="143" t="n">
        <f aca="false">U18-U28-U20-U33</f>
        <v>1000000</v>
      </c>
      <c r="V58" s="143" t="n">
        <f aca="false">V18-V28-V20-V33</f>
        <v>0</v>
      </c>
      <c r="W58" s="143" t="n">
        <f aca="false">W18-W28-W20-W33</f>
        <v>0</v>
      </c>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B59" s="0" t="s">
        <v>2278</v>
      </c>
      <c r="H59" s="143" t="n">
        <f aca="false">H20-H21-H22-H23-H26-H27</f>
        <v>0</v>
      </c>
      <c r="I59" s="143" t="n">
        <f aca="false">I20-I21-I22-I23-I26-I27</f>
        <v>0</v>
      </c>
      <c r="J59" s="143" t="n">
        <f aca="false">J20-J21-J22-J23-J26-J27</f>
        <v>1000000</v>
      </c>
      <c r="K59" s="143" t="n">
        <f aca="false">K20-K21-K22-K23-K26-K27</f>
        <v>-1000000</v>
      </c>
      <c r="L59" s="143" t="n">
        <f aca="false">L20-L21-L22-L23-L26-L27</f>
        <v>-1000000</v>
      </c>
      <c r="M59" s="143" t="n">
        <f aca="false">M20-M21-M22-M23-M26-M27</f>
        <v>0</v>
      </c>
      <c r="N59" s="143" t="n">
        <f aca="false">N20-N21-N22-N23-N26-N27</f>
        <v>0</v>
      </c>
      <c r="O59" s="143" t="n">
        <f aca="false">O20-O21-O22-O23-O26-O27</f>
        <v>0</v>
      </c>
      <c r="P59" s="143" t="n">
        <f aca="false">P20-P21-P22-P23-P27</f>
        <v>0</v>
      </c>
      <c r="Q59" s="143" t="n">
        <f aca="false">Q20-Q21-Q22-Q23-Q27</f>
        <v>1000000</v>
      </c>
      <c r="R59" s="143" t="n">
        <f aca="false">R20-R21-R22-R23-R27</f>
        <v>0</v>
      </c>
      <c r="S59" s="143" t="n">
        <f aca="false">S20-S21-S22-S23-S27</f>
        <v>1000000</v>
      </c>
      <c r="T59" s="143" t="n">
        <f aca="false">T20-T21-T22-T23-T27</f>
        <v>-1000000</v>
      </c>
      <c r="U59" s="143" t="n">
        <f aca="false">U20-U21-U22-U23-U27</f>
        <v>0</v>
      </c>
      <c r="V59" s="143" t="n">
        <f aca="false">V20-V21-V22-V23-V27</f>
        <v>1000000</v>
      </c>
      <c r="W59" s="143" t="n">
        <f aca="false">W20-W21-W22-W23-W27</f>
        <v>1000000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B60" s="0" t="s">
        <v>137</v>
      </c>
      <c r="D60" s="143" t="n">
        <f aca="false">D38-D39-D47-D48-D49</f>
        <v>0</v>
      </c>
      <c r="E60" s="143" t="n">
        <f aca="false">E38-E39-E47-E48-E49</f>
        <v>0</v>
      </c>
      <c r="F60" s="143" t="n">
        <f aca="false">F38-F39-F47-F48</f>
        <v>0</v>
      </c>
      <c r="G60" s="143" t="n">
        <f aca="false">G38-G39-G47-G48</f>
        <v>0</v>
      </c>
      <c r="H60" s="143" t="n">
        <f aca="false">H38-H39-H47-H48</f>
        <v>1000000</v>
      </c>
      <c r="I60" s="143" t="n">
        <f aca="false">I38-I39-I47-I48</f>
        <v>0</v>
      </c>
      <c r="J60" s="143" t="n">
        <f aca="false">J38-J39-J47-J48</f>
        <v>0</v>
      </c>
      <c r="K60" s="143" t="n">
        <f aca="false">K38-K39-K47-K48</f>
        <v>0</v>
      </c>
      <c r="L60" s="143" t="n">
        <f aca="false">L38-L39-L47-L48</f>
        <v>0</v>
      </c>
      <c r="M60" s="143" t="n">
        <f aca="false">M38-M39-M47-M48</f>
        <v>1000000</v>
      </c>
      <c r="N60" s="143" t="n">
        <f aca="false">N38-N39-N47-N48</f>
        <v>0</v>
      </c>
      <c r="O60" s="143" t="n">
        <f aca="false">O38-O39-O47-O48</f>
        <v>-1000000</v>
      </c>
      <c r="P60" s="143" t="n">
        <f aca="false">P38-P39-P47-P48</f>
        <v>0</v>
      </c>
      <c r="Q60" s="143" t="n">
        <f aca="false">Q38-Q39-Q47-Q48</f>
        <v>-19810000000</v>
      </c>
      <c r="R60" s="143" t="n">
        <f aca="false">R38-R39-R47-R48</f>
        <v>-33384000000</v>
      </c>
      <c r="S60" s="143" t="n">
        <f aca="false">S38-S39-S47-S48</f>
        <v>-34935000000</v>
      </c>
      <c r="T60" s="143" t="n">
        <f aca="false">T38-T39-T47-T48</f>
        <v>-41219000000</v>
      </c>
      <c r="U60" s="143" t="n">
        <f aca="false">U38-U39-U47-U48</f>
        <v>-45286000000</v>
      </c>
      <c r="V60" s="143" t="n">
        <f aca="false">V38-V39-V47-V48</f>
        <v>-54133000000</v>
      </c>
      <c r="W60" s="143" t="n">
        <f aca="false">W38-W39-W47-W48</f>
        <v>-60937000000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5" hidden="false" customHeight="false" outlineLevel="0" collapsed="false">
      <c r="B61" s="0" t="s">
        <v>2279</v>
      </c>
      <c r="D61" s="143" t="n">
        <f aca="false">D10-D11-D12</f>
        <v>0</v>
      </c>
      <c r="E61" s="143" t="n">
        <f aca="false">E10-E11-E12</f>
        <v>0</v>
      </c>
      <c r="F61" s="143" t="n">
        <f aca="false">F10-F11-F12</f>
        <v>0</v>
      </c>
      <c r="G61" s="143" t="n">
        <f aca="false">G10-G11-G12</f>
        <v>0</v>
      </c>
      <c r="H61" s="143" t="n">
        <f aca="false">H10-H11-H12</f>
        <v>0</v>
      </c>
      <c r="I61" s="143" t="n">
        <f aca="false">I10-I11-I12</f>
        <v>1000000</v>
      </c>
      <c r="J61" s="143" t="n">
        <f aca="false">J10-J11-J12</f>
        <v>0</v>
      </c>
      <c r="K61" s="143" t="n">
        <f aca="false">K10-K11-K12</f>
        <v>0</v>
      </c>
      <c r="L61" s="143" t="n">
        <f aca="false">L10-L11-L12</f>
        <v>0</v>
      </c>
      <c r="M61" s="143" t="n">
        <f aca="false">M10-M11-M12</f>
        <v>0</v>
      </c>
      <c r="N61" s="143" t="n">
        <f aca="false">N10-N11-N12</f>
        <v>0</v>
      </c>
      <c r="O61" s="143" t="n">
        <f aca="false">O10-O11-O12</f>
        <v>0</v>
      </c>
      <c r="P61" s="143" t="n">
        <f aca="false">P10-P11-P12</f>
        <v>0</v>
      </c>
      <c r="Q61" s="143" t="n">
        <f aca="false">Q10-Q11-Q12</f>
        <v>1000000</v>
      </c>
      <c r="R61" s="143" t="n">
        <f aca="false">R10-R11-R12</f>
        <v>0</v>
      </c>
      <c r="S61" s="143" t="n">
        <f aca="false">S10-S11-S12</f>
        <v>2000000</v>
      </c>
      <c r="T61" s="143" t="n">
        <f aca="false">T10-T11-T12</f>
        <v>2000000</v>
      </c>
      <c r="U61" s="143" t="n">
        <f aca="false">U10-U11-U12</f>
        <v>1000000</v>
      </c>
      <c r="V61" s="143" t="n">
        <f aca="false">V10-V11-V12</f>
        <v>1000000</v>
      </c>
      <c r="W61" s="143" t="n">
        <f aca="false">W10-W11-W12</f>
        <v>1000000</v>
      </c>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B62" s="0" t="s">
        <v>2280</v>
      </c>
      <c r="D62" s="55" t="n">
        <f aca="false">D23-D24-D25</f>
        <v>0</v>
      </c>
      <c r="E62" s="55" t="n">
        <f aca="false">E23-E24-E25</f>
        <v>0</v>
      </c>
      <c r="F62" s="55" t="n">
        <f aca="false">F23-F24-F25</f>
        <v>0</v>
      </c>
      <c r="G62" s="55" t="n">
        <f aca="false">G23-G24-G25</f>
        <v>0</v>
      </c>
      <c r="H62" s="55" t="n">
        <f aca="false">H23-H24-H25</f>
        <v>0</v>
      </c>
      <c r="I62" s="55" t="n">
        <f aca="false">I23-I24-I25</f>
        <v>0</v>
      </c>
      <c r="J62" s="55" t="n">
        <f aca="false">J23-J24-J25</f>
        <v>0</v>
      </c>
      <c r="K62" s="55" t="n">
        <f aca="false">K23-K24-K25</f>
        <v>0</v>
      </c>
      <c r="L62" s="55" t="n">
        <f aca="false">L23-L24-L25</f>
        <v>0</v>
      </c>
      <c r="M62" s="55" t="n">
        <f aca="false">M23-M24-M25</f>
        <v>-1000000</v>
      </c>
      <c r="N62" s="55" t="n">
        <f aca="false">N23-N24-N25</f>
        <v>-1000000</v>
      </c>
      <c r="O62" s="55" t="n">
        <f aca="false">O23-O24-O25</f>
        <v>0</v>
      </c>
      <c r="P62" s="55" t="n">
        <f aca="false">P23-P24-P25</f>
        <v>0</v>
      </c>
      <c r="Q62" s="55" t="n">
        <f aca="false">Q23-Q24-Q25</f>
        <v>0</v>
      </c>
      <c r="R62" s="55" t="n">
        <f aca="false">R23-R24-R25</f>
        <v>0</v>
      </c>
      <c r="S62" s="55" t="n">
        <f aca="false">S23-S24-S25</f>
        <v>0</v>
      </c>
      <c r="T62" s="55" t="n">
        <f aca="false">T23-T24-T25</f>
        <v>1000000</v>
      </c>
      <c r="U62" s="55" t="n">
        <f aca="false">U23-U24-U25</f>
        <v>-1000000</v>
      </c>
      <c r="V62" s="55" t="n">
        <f aca="false">V23-V24-V25</f>
        <v>-1000000</v>
      </c>
      <c r="W62" s="55" t="n">
        <f aca="false">W23-W24-W25</f>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B63" s="0" t="s">
        <v>822</v>
      </c>
      <c r="D63" s="56" t="n">
        <f aca="false">D28-D29-D30-D31</f>
        <v>3442000000</v>
      </c>
      <c r="E63" s="56" t="n">
        <f aca="false">E28-E29-E30-E31</f>
        <v>5003000000</v>
      </c>
      <c r="F63" s="56" t="n">
        <f aca="false">F28-F29-F30-F31</f>
        <v>6130000000</v>
      </c>
      <c r="G63" s="56" t="n">
        <f aca="false">G28-G29-G30-G31</f>
        <v>6313000000</v>
      </c>
      <c r="H63" s="55" t="n">
        <f aca="false">H28-H29-H30-H31</f>
        <v>0</v>
      </c>
      <c r="I63" s="55" t="n">
        <f aca="false">I28-I29-I30-I31</f>
        <v>0</v>
      </c>
      <c r="J63" s="55" t="n">
        <f aca="false">J28-J29-J30-J31</f>
        <v>-1000000</v>
      </c>
      <c r="K63" s="55" t="n">
        <f aca="false">K28-K29-K30-K31</f>
        <v>1000000</v>
      </c>
      <c r="L63" s="55" t="n">
        <f aca="false">L28-L29-L30-L31</f>
        <v>0</v>
      </c>
      <c r="M63" s="55" t="n">
        <f aca="false">M28-M29-M30-M31</f>
        <v>0</v>
      </c>
      <c r="N63" s="55" t="n">
        <f aca="false">N28-N29-N30-N31</f>
        <v>-1000000</v>
      </c>
      <c r="O63" s="55" t="n">
        <f aca="false">O28-O29-O30-O31</f>
        <v>0</v>
      </c>
      <c r="P63" s="55" t="n">
        <f aca="false">P28-P29-P30-P31</f>
        <v>0</v>
      </c>
      <c r="Q63" s="55" t="n">
        <f aca="false">Q28-Q29-Q30-Q31</f>
        <v>-1000000</v>
      </c>
      <c r="R63" s="55" t="n">
        <f aca="false">R28-R29-R30-R31</f>
        <v>0</v>
      </c>
      <c r="S63" s="55" t="n">
        <f aca="false">S28-S29-S30-S31</f>
        <v>1000000</v>
      </c>
      <c r="T63" s="55" t="n">
        <f aca="false">T28-T29-T30-T31</f>
        <v>0</v>
      </c>
      <c r="U63" s="55" t="n">
        <f aca="false">U28-U29-U30-U31</f>
        <v>0</v>
      </c>
      <c r="V63" s="55" t="n">
        <f aca="false">V28-V29-V30-V31</f>
        <v>0</v>
      </c>
      <c r="W63" s="55" t="n">
        <f aca="false">W28-W29-W30-W31</f>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5" hidden="false" customHeight="false" outlineLevel="0" collapsed="false">
      <c r="B64" s="0" t="s">
        <v>2281</v>
      </c>
      <c r="D64" s="56" t="n">
        <f aca="false">D40-D41-D42-D43</f>
        <v>1366000000</v>
      </c>
      <c r="E64" s="56" t="n">
        <f aca="false">E40-E41-E42-E43</f>
        <v>2686000000</v>
      </c>
      <c r="F64" s="56" t="n">
        <f aca="false">F40-F41-F42-F43</f>
        <v>5172000000</v>
      </c>
      <c r="G64" s="56" t="n">
        <f aca="false">G40-G41-G42-G43</f>
        <v>3608000000</v>
      </c>
      <c r="H64" s="56" t="n">
        <f aca="false">H40-H41-H42-H43</f>
        <v>0</v>
      </c>
      <c r="I64" s="56" t="n">
        <f aca="false">I40-I41-I42-I43</f>
        <v>2507000000</v>
      </c>
      <c r="J64" s="56" t="n">
        <f aca="false">J40-J41-J42-J43</f>
        <v>1520000000</v>
      </c>
      <c r="K64" s="56" t="n">
        <f aca="false">K40-K41-K42-K43</f>
        <v>1774000000</v>
      </c>
      <c r="L64" s="56" t="n">
        <f aca="false">L40-L41-L42-L43</f>
        <v>1810000000</v>
      </c>
      <c r="M64" s="56" t="n">
        <f aca="false">M40-M41-M42-M43</f>
        <v>3368000000</v>
      </c>
      <c r="N64" s="55" t="n">
        <f aca="false">N40-N41-N42-N43</f>
        <v>0</v>
      </c>
      <c r="O64" s="55" t="n">
        <f aca="false">O40-O41-O42-O43</f>
        <v>0</v>
      </c>
      <c r="P64" s="55" t="n">
        <f aca="false">P40-P41-P42-P43</f>
        <v>0</v>
      </c>
      <c r="Q64" s="55" t="n">
        <f aca="false">Q40-Q41-Q42-Q43</f>
        <v>0</v>
      </c>
      <c r="R64" s="55" t="n">
        <f aca="false">R40-R41-R42-R43</f>
        <v>0</v>
      </c>
      <c r="S64" s="55" t="n">
        <f aca="false">S40-S41-S42-S43</f>
        <v>0</v>
      </c>
      <c r="T64" s="55" t="n">
        <f aca="false">T40-T41-T42-T43</f>
        <v>1000000</v>
      </c>
      <c r="U64" s="55" t="n">
        <f aca="false">U40-U41-U42-U43</f>
        <v>0</v>
      </c>
      <c r="V64" s="55" t="n">
        <f aca="false">V40-V41-V42-V43</f>
        <v>-1000000</v>
      </c>
      <c r="W64" s="55" t="n">
        <f aca="false">W40-W41-W42-W43</f>
        <v>1000000</v>
      </c>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B65" s="0" t="s">
        <v>2282</v>
      </c>
      <c r="D65" s="55" t="n">
        <f aca="false">D39-D40-D45-D44-D46</f>
        <v>0</v>
      </c>
      <c r="E65" s="55" t="n">
        <f aca="false">E39-E40-E45-E44-E46</f>
        <v>0</v>
      </c>
      <c r="F65" s="55" t="n">
        <f aca="false">F39-F40-F45-F44-F46</f>
        <v>0</v>
      </c>
      <c r="G65" s="55" t="n">
        <f aca="false">G39-G40-G45-G44-G46</f>
        <v>0</v>
      </c>
      <c r="H65" s="55" t="n">
        <f aca="false">H39-H40-H45-H44-H46</f>
        <v>0</v>
      </c>
      <c r="I65" s="55" t="n">
        <f aca="false">I39-I40-I45-I44-I46</f>
        <v>0</v>
      </c>
      <c r="J65" s="55" t="n">
        <f aca="false">J39-J40-J45-J44-J46</f>
        <v>0</v>
      </c>
      <c r="K65" s="55" t="n">
        <f aca="false">K39-K40-K45-K44-K46</f>
        <v>0</v>
      </c>
      <c r="L65" s="55" t="n">
        <f aca="false">L39-L40-L45-L44-L46</f>
        <v>0</v>
      </c>
      <c r="M65" s="55" t="n">
        <f aca="false">M39-M40-M45-M44-M46</f>
        <v>0</v>
      </c>
      <c r="N65" s="55" t="n">
        <f aca="false">N39-N40-N45-N44-N46</f>
        <v>0</v>
      </c>
      <c r="O65" s="55" t="n">
        <f aca="false">O39-O40-O45-O44-O46</f>
        <v>0</v>
      </c>
      <c r="P65" s="55" t="n">
        <f aca="false">P39-P40-P45-P44-P46</f>
        <v>0</v>
      </c>
      <c r="Q65" s="55" t="n">
        <f aca="false">Q39-Q40-Q45-Q44-Q46</f>
        <v>162000000</v>
      </c>
      <c r="R65" s="55" t="n">
        <f aca="false">R39-R40-R45-R44-R46</f>
        <v>40000000</v>
      </c>
      <c r="S65" s="55" t="n">
        <f aca="false">S39-S40-S45-S44-S46</f>
        <v>1000000</v>
      </c>
      <c r="T65" s="55" t="n">
        <f aca="false">T39-T40-T45-T44-T46</f>
        <v>0</v>
      </c>
      <c r="U65" s="55" t="n">
        <f aca="false">U39-U40-U45-U44-U46</f>
        <v>0</v>
      </c>
      <c r="V65" s="55" t="n">
        <f aca="false">V39-V40-V45-V44-V46</f>
        <v>1000000</v>
      </c>
      <c r="W65" s="55" t="n">
        <f aca="false">W39-W40-W45-W44-W46</f>
        <v>0</v>
      </c>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Format="false" ht="15" hidden="false" customHeight="false" outlineLevel="0" collapsed="false">
      <c r="D67" s="55"/>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5" hidden="false" customHeight="false" outlineLevel="0" collapsed="false">
      <c r="B68" s="0" t="s">
        <v>971</v>
      </c>
      <c r="D68" s="0" t="n">
        <v>65890000000</v>
      </c>
      <c r="E68" s="0" t="n">
        <v>67300000000</v>
      </c>
      <c r="F68" s="0" t="n">
        <v>65839000000</v>
      </c>
      <c r="G68" s="0" t="n">
        <v>72637000000</v>
      </c>
      <c r="H68" s="0" t="n">
        <v>85842000000</v>
      </c>
      <c r="I68" s="0" t="n">
        <v>105401000000</v>
      </c>
      <c r="J68" s="0" t="n">
        <v>130245000000</v>
      </c>
      <c r="K68" s="0" t="n">
        <v>170120000000</v>
      </c>
      <c r="L68" s="0" t="n">
        <v>245530000000</v>
      </c>
      <c r="M68" s="0" t="n">
        <v>331322000000</v>
      </c>
      <c r="N68" s="0" t="n">
        <v>378895000000</v>
      </c>
      <c r="O68" s="0" t="n">
        <v>505646000000</v>
      </c>
      <c r="P68" s="0" t="n">
        <v>738605000000</v>
      </c>
      <c r="Q68" s="0" t="n">
        <v>852740000000</v>
      </c>
      <c r="R68" s="0" t="n">
        <v>997800000000</v>
      </c>
      <c r="S68" s="57" t="n">
        <v>1188968000000</v>
      </c>
      <c r="T68" s="57" t="n">
        <v>1409567000000</v>
      </c>
      <c r="U68" s="57" t="n">
        <v>1660928000000</v>
      </c>
      <c r="V68" s="57" t="n">
        <v>1961580000000</v>
      </c>
      <c r="W68" s="57" t="n">
        <v>2306294000000</v>
      </c>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Format="false" ht="15" hidden="false" customHeight="false" outlineLevel="0" collapsed="false">
      <c r="B69" s="0" t="s">
        <v>140</v>
      </c>
      <c r="D69" s="0" t="n">
        <f aca="false">(D6/D68)*100</f>
        <v>17.0314159963576</v>
      </c>
      <c r="E69" s="0" t="n">
        <f aca="false">(E6/E68)*100</f>
        <v>19.0252600297177</v>
      </c>
      <c r="F69" s="0" t="n">
        <f aca="false">(F6/F68)*100</f>
        <v>19.4899679521256</v>
      </c>
      <c r="G69" s="0" t="n">
        <f aca="false">(G6/G68)*100</f>
        <v>21.6184589121247</v>
      </c>
      <c r="H69" s="0" t="n">
        <f aca="false">(H6/H68)*100</f>
        <v>20.8743971482491</v>
      </c>
      <c r="I69" s="0" t="n">
        <f aca="false">(I6/I68)*100</f>
        <v>19.114619405888</v>
      </c>
      <c r="J69" s="0" t="n">
        <f aca="false">(J6/J68)*100</f>
        <v>18.6195247418327</v>
      </c>
      <c r="K69" s="0" t="n">
        <f aca="false">(K6/K68)*100</f>
        <v>17.270750058782</v>
      </c>
      <c r="L69" s="0" t="n">
        <f aca="false">(L6/L68)*100</f>
        <v>16.1711399828941</v>
      </c>
      <c r="M69" s="0" t="n">
        <f aca="false">(M6/M68)*100</f>
        <v>16.4875860944942</v>
      </c>
      <c r="N69" s="0" t="n">
        <f aca="false">(N6/N68)*100</f>
        <v>17.4816241966772</v>
      </c>
      <c r="O69" s="0" t="n">
        <f aca="false">(O6/O68)*100</f>
        <v>16.9310149788587</v>
      </c>
      <c r="P69" s="0" t="n">
        <f aca="false">(P6/P68)*100</f>
        <v>15.6591141408466</v>
      </c>
      <c r="Q69" s="0" t="n">
        <f aca="false">(Q6/Q68)*100</f>
        <v>16.0883739475104</v>
      </c>
      <c r="R69" s="0" t="n">
        <f aca="false">(R6/R68)*100</f>
        <v>15.8426538384446</v>
      </c>
      <c r="S69" s="0" t="n">
        <f aca="false">(S6/S68)*100</f>
        <v>17.0886012070972</v>
      </c>
      <c r="T69" s="0" t="n">
        <f aca="false">(T6/T68)*100</f>
        <v>16.3272125411563</v>
      </c>
      <c r="U69" s="0" t="n">
        <f aca="false">(U6/U68)*100</f>
        <v>16.6756174861282</v>
      </c>
      <c r="V69" s="0" t="n">
        <f aca="false">(V6/V68)*100</f>
        <v>16.6831839639474</v>
      </c>
      <c r="W69" s="0" t="n">
        <f aca="false">(W6/W68)*100</f>
        <v>16.8064869439889</v>
      </c>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5" hidden="false" customHeight="false" outlineLevel="0" collapsed="false">
      <c r="B70" s="0" t="s">
        <v>141</v>
      </c>
      <c r="D70" s="0" t="n">
        <f aca="false">(D18/D68)*100</f>
        <v>26.0798300197299</v>
      </c>
      <c r="E70" s="0" t="n">
        <f aca="false">(E18/E68)*100</f>
        <v>23.4561664190193</v>
      </c>
      <c r="F70" s="0" t="n">
        <f aca="false">(F18/F68)*100</f>
        <v>26.8169322134297</v>
      </c>
      <c r="G70" s="0" t="n">
        <f aca="false">(G18/G68)*100</f>
        <v>28.2156476726737</v>
      </c>
      <c r="H70" s="0" t="n">
        <f aca="false">(H18/H68)*100</f>
        <v>23.8904032990844</v>
      </c>
      <c r="I70" s="0" t="n">
        <f aca="false">(I18/I68)*100</f>
        <v>23.5253934972154</v>
      </c>
      <c r="J70" s="0" t="n">
        <f aca="false">(J18/J68)*100</f>
        <v>22.5152597028677</v>
      </c>
      <c r="K70" s="0" t="n">
        <f aca="false">(K18/K68)*100</f>
        <v>20.9305196332001</v>
      </c>
      <c r="L70" s="0" t="n">
        <f aca="false">(L18/L68)*100</f>
        <v>19.1076446870036</v>
      </c>
      <c r="M70" s="0" t="n">
        <f aca="false">(M18/M68)*100</f>
        <v>17.4374173764495</v>
      </c>
      <c r="N70" s="0" t="n">
        <f aca="false">(N18/N68)*100</f>
        <v>18.8271156916824</v>
      </c>
      <c r="O70" s="0" t="n">
        <f aca="false">(O18/O68)*100</f>
        <v>18.5566582154313</v>
      </c>
      <c r="P70" s="0" t="n">
        <f aca="false">(P18/P68)*100</f>
        <v>16.8448629511038</v>
      </c>
      <c r="Q70" s="0" t="n">
        <f aca="false">(Q18/Q68)*100</f>
        <v>18.0511058470343</v>
      </c>
      <c r="R70" s="0" t="n">
        <f aca="false">(R18/R68)*100</f>
        <v>18.588093806374</v>
      </c>
      <c r="S70" s="0" t="n">
        <f aca="false">(S18/S68)*100</f>
        <v>20.0268636329994</v>
      </c>
      <c r="T70" s="0" t="n">
        <f aca="false">(T18/T68)*100</f>
        <v>19.2514438831216</v>
      </c>
      <c r="U70" s="0" t="n">
        <f aca="false">(U18/U68)*100</f>
        <v>19.4021655363748</v>
      </c>
      <c r="V70" s="0" t="n">
        <f aca="false">(V18/V68)*100</f>
        <v>19.4428470926498</v>
      </c>
      <c r="W70" s="0" t="n">
        <f aca="false">(W18/W68)*100</f>
        <v>19.4486912770011</v>
      </c>
    </row>
    <row r="73" customFormat="false" ht="15" hidden="false" customHeight="false" outlineLevel="0" collapsed="false">
      <c r="B73" s="0" t="s">
        <v>142</v>
      </c>
      <c r="D73" s="0" t="n">
        <f aca="false">IF(D24&lt;0, (D24/D2)*100)</f>
        <v>0</v>
      </c>
      <c r="E73" s="55"/>
      <c r="F73" s="55"/>
      <c r="G73" s="55"/>
      <c r="H73" s="55"/>
      <c r="I73" s="55"/>
      <c r="J73" s="55"/>
      <c r="K73" s="55"/>
      <c r="L73" s="55"/>
      <c r="M73" s="55"/>
      <c r="N73" s="55"/>
      <c r="O73" s="55"/>
      <c r="P73" s="55"/>
      <c r="Q73" s="55"/>
      <c r="R73" s="55"/>
      <c r="S73" s="55"/>
      <c r="T73" s="55"/>
      <c r="U73" s="55"/>
      <c r="V73" s="55"/>
      <c r="W73" s="55"/>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0.xml><?xml version="1.0" encoding="utf-8"?>
<worksheet xmlns="http://schemas.openxmlformats.org/spreadsheetml/2006/main" xmlns:r="http://schemas.openxmlformats.org/officeDocument/2006/relationships">
  <sheetPr filterMode="false">
    <pageSetUpPr fitToPage="false"/>
  </sheetPr>
  <dimension ref="A1:X51"/>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AB20" activeCellId="0" sqref="AB20"/>
    </sheetView>
  </sheetViews>
  <sheetFormatPr defaultRowHeight="15"/>
  <cols>
    <col collapsed="false" hidden="false" max="1" min="1" style="0" width="41.1734693877551"/>
    <col collapsed="false" hidden="false" max="2" min="2" style="0" width="42.6581632653061"/>
    <col collapsed="false" hidden="false" max="3" min="3" style="0" width="22.1377551020408"/>
    <col collapsed="false" hidden="false" max="6" min="4" style="0" width="8.50510204081633"/>
    <col collapsed="false" hidden="false" max="7" min="7" style="0" width="13.5"/>
    <col collapsed="false" hidden="false" max="8" min="8" style="0" width="8.50510204081633"/>
    <col collapsed="false" hidden="false" max="12" min="9" style="0" width="15.2551020408163"/>
    <col collapsed="false" hidden="false" max="19" min="13" style="0" width="22.2755102040816"/>
    <col collapsed="false" hidden="false" max="20" min="20" style="0" width="17.1428571428571"/>
    <col collapsed="false" hidden="false" max="24" min="21" style="0" width="20.25"/>
    <col collapsed="false" hidden="false" max="1025" min="25" style="0" width="8.50510204081633"/>
  </cols>
  <sheetData>
    <row r="1" customFormat="false" ht="15" hidden="false" customHeight="false" outlineLevel="0" collapsed="false">
      <c r="A1" s="1" t="s">
        <v>2283</v>
      </c>
      <c r="B1" s="2" t="s">
        <v>2284</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2285</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30</v>
      </c>
      <c r="S5" s="4" t="s">
        <v>31</v>
      </c>
      <c r="T5" s="4" t="s">
        <v>31</v>
      </c>
      <c r="U5" s="4" t="s">
        <v>31</v>
      </c>
      <c r="V5" s="4" t="s">
        <v>31</v>
      </c>
      <c r="W5" s="4" t="s">
        <v>31</v>
      </c>
      <c r="X5" s="4" t="s">
        <v>31</v>
      </c>
    </row>
    <row r="6" s="13" customFormat="true" ht="15" hidden="false" customHeight="false" outlineLevel="0" collapsed="false">
      <c r="A6" s="32" t="s">
        <v>32</v>
      </c>
      <c r="B6" s="31" t="s">
        <v>512</v>
      </c>
      <c r="C6" s="32" t="s">
        <v>34</v>
      </c>
      <c r="I6" s="109" t="n">
        <v>1223000000</v>
      </c>
      <c r="J6" s="109" t="n">
        <v>1400000000</v>
      </c>
      <c r="K6" s="109" t="n">
        <v>1389000000</v>
      </c>
      <c r="L6" s="109" t="n">
        <v>1455000000</v>
      </c>
      <c r="M6" s="110" t="n">
        <v>1411000000</v>
      </c>
      <c r="N6" s="110" t="n">
        <v>1538000000</v>
      </c>
      <c r="O6" s="110" t="n">
        <v>1805000000</v>
      </c>
      <c r="P6" s="110" t="n">
        <v>1928000000</v>
      </c>
      <c r="Q6" s="110" t="n">
        <v>2094000000</v>
      </c>
      <c r="R6" s="110" t="n">
        <v>2358000000</v>
      </c>
      <c r="S6" s="110" t="n">
        <v>2592300000</v>
      </c>
      <c r="T6" s="473" t="n">
        <v>2856600000</v>
      </c>
      <c r="U6" s="473" t="n">
        <v>3064200000</v>
      </c>
      <c r="V6" s="473" t="n">
        <v>3288100000</v>
      </c>
      <c r="W6" s="473" t="n">
        <v>3532100000</v>
      </c>
      <c r="X6" s="473" t="n">
        <v>3781100000</v>
      </c>
    </row>
    <row r="7" customFormat="false" ht="15" hidden="false" customHeight="false" outlineLevel="0" collapsed="false">
      <c r="A7" s="19" t="s">
        <v>149</v>
      </c>
      <c r="B7" s="19" t="s">
        <v>2286</v>
      </c>
      <c r="C7" s="20" t="s">
        <v>37</v>
      </c>
      <c r="D7" s="4"/>
      <c r="E7" s="4"/>
      <c r="F7" s="4"/>
      <c r="G7" s="4"/>
      <c r="H7" s="4"/>
      <c r="I7" s="100" t="n">
        <f aca="false">(I8+I13)</f>
        <v>1223000000</v>
      </c>
      <c r="J7" s="100" t="n">
        <f aca="false">(J8+J13)</f>
        <v>1400000000</v>
      </c>
      <c r="K7" s="100" t="n">
        <f aca="false">(K8+K13)</f>
        <v>1385000000</v>
      </c>
      <c r="L7" s="100" t="n">
        <f aca="false">(L8+L13)</f>
        <v>1442000000</v>
      </c>
      <c r="M7" s="100" t="n">
        <f aca="false">(M8+M13)</f>
        <v>1404000000</v>
      </c>
      <c r="N7" s="100" t="n">
        <f aca="false">(N8+N13)</f>
        <v>1528000000</v>
      </c>
      <c r="O7" s="100" t="n">
        <f aca="false">(O8+O13)</f>
        <v>1799000000</v>
      </c>
      <c r="P7" s="100" t="n">
        <f aca="false">(P8+P13)</f>
        <v>1915000000</v>
      </c>
      <c r="Q7" s="100" t="n">
        <f aca="false">(Q8+Q13)</f>
        <v>2075000000</v>
      </c>
      <c r="R7" s="100" t="n">
        <f aca="false">(R8+R13)</f>
        <v>2358200000</v>
      </c>
      <c r="S7" s="100" t="n">
        <f aca="false">(S8+S13)</f>
        <v>2592300000</v>
      </c>
      <c r="T7" s="100" t="n">
        <f aca="false">(T8+T13)</f>
        <v>2856500000</v>
      </c>
      <c r="U7" s="100" t="n">
        <f aca="false">(U8+U13)</f>
        <v>3064100000</v>
      </c>
      <c r="V7" s="100" t="n">
        <f aca="false">(V8+V13)</f>
        <v>3288200000</v>
      </c>
      <c r="W7" s="100" t="n">
        <f aca="false">(W8+W13)</f>
        <v>3532100000</v>
      </c>
      <c r="X7" s="100" t="n">
        <f aca="false">(X8+X13)</f>
        <v>3781100000</v>
      </c>
    </row>
    <row r="8" customFormat="false" ht="15" hidden="false" customHeight="false" outlineLevel="0" collapsed="false">
      <c r="A8" s="27" t="s">
        <v>38</v>
      </c>
      <c r="B8" s="134" t="s">
        <v>441</v>
      </c>
      <c r="C8" s="49" t="s">
        <v>40</v>
      </c>
      <c r="D8" s="4"/>
      <c r="E8" s="4"/>
      <c r="F8" s="4"/>
      <c r="G8" s="4"/>
      <c r="H8" s="4"/>
      <c r="I8" s="100" t="n">
        <v>1067000000</v>
      </c>
      <c r="J8" s="100" t="n">
        <v>1226000000</v>
      </c>
      <c r="K8" s="46" t="n">
        <v>1228000000</v>
      </c>
      <c r="L8" s="46" t="n">
        <v>1243000000</v>
      </c>
      <c r="M8" s="100" t="n">
        <v>1207000000</v>
      </c>
      <c r="N8" s="100" t="n">
        <v>1303000000</v>
      </c>
      <c r="O8" s="100" t="n">
        <v>1592000000</v>
      </c>
      <c r="P8" s="100" t="n">
        <v>1714000000</v>
      </c>
      <c r="Q8" s="100" t="n">
        <v>1877000000</v>
      </c>
      <c r="R8" s="100" t="n">
        <v>2117800000</v>
      </c>
      <c r="S8" s="100" t="n">
        <v>2346400000</v>
      </c>
      <c r="T8" s="474" t="n">
        <v>2588300000</v>
      </c>
      <c r="U8" s="474" t="n">
        <v>2783000000</v>
      </c>
      <c r="V8" s="474" t="n">
        <v>2987600000</v>
      </c>
      <c r="W8" s="474" t="n">
        <v>3204200000</v>
      </c>
      <c r="X8" s="474" t="n">
        <v>3429100000</v>
      </c>
    </row>
    <row r="9" customFormat="false" ht="15" hidden="false" customHeight="false" outlineLevel="0" collapsed="false">
      <c r="A9" s="45" t="s">
        <v>890</v>
      </c>
      <c r="B9" s="106" t="s">
        <v>2287</v>
      </c>
      <c r="C9" s="11" t="s">
        <v>43</v>
      </c>
      <c r="D9" s="4"/>
      <c r="E9" s="4"/>
      <c r="F9" s="4"/>
      <c r="G9" s="4"/>
      <c r="H9" s="4"/>
      <c r="I9" s="100" t="n">
        <v>714000000</v>
      </c>
      <c r="J9" s="100" t="n">
        <v>780000000</v>
      </c>
      <c r="K9" s="46" t="n">
        <v>790000000</v>
      </c>
      <c r="L9" s="46" t="n">
        <v>805000000</v>
      </c>
      <c r="M9" s="100" t="n">
        <v>756000000</v>
      </c>
      <c r="N9" s="100" t="n">
        <v>877000000</v>
      </c>
      <c r="O9" s="100" t="n">
        <v>1113000000</v>
      </c>
      <c r="P9" s="100" t="n">
        <v>1249000000</v>
      </c>
      <c r="Q9" s="100" t="n">
        <v>1424000000</v>
      </c>
      <c r="R9" s="100" t="n">
        <v>1599400000</v>
      </c>
      <c r="S9" s="100" t="n">
        <v>1790100000</v>
      </c>
      <c r="T9" s="474" t="n">
        <v>1968300000</v>
      </c>
      <c r="U9" s="474" t="n">
        <v>2114200000</v>
      </c>
      <c r="V9" s="474" t="n">
        <v>2266100000</v>
      </c>
      <c r="W9" s="474" t="n">
        <v>2425100000</v>
      </c>
      <c r="X9" s="474" t="n">
        <v>2595300000</v>
      </c>
    </row>
    <row r="10" customFormat="false" ht="15" hidden="false" customHeight="false" outlineLevel="0" collapsed="false">
      <c r="B10" s="106" t="s">
        <v>2288</v>
      </c>
      <c r="C10" s="19"/>
      <c r="D10" s="4"/>
      <c r="E10" s="4"/>
      <c r="F10" s="4"/>
      <c r="G10" s="4"/>
      <c r="H10" s="4"/>
      <c r="I10" s="100" t="n">
        <v>415000000</v>
      </c>
      <c r="J10" s="100" t="n">
        <v>473000000</v>
      </c>
      <c r="K10" s="46" t="n">
        <v>466000000</v>
      </c>
      <c r="L10" s="46" t="n">
        <v>453000000</v>
      </c>
      <c r="M10" s="100" t="n">
        <v>403000000</v>
      </c>
      <c r="N10" s="100" t="n">
        <v>496000000</v>
      </c>
      <c r="O10" s="100" t="n">
        <v>619000000</v>
      </c>
      <c r="P10" s="100" t="n">
        <v>676000000</v>
      </c>
      <c r="Q10" s="100" t="n">
        <v>751000000</v>
      </c>
      <c r="R10" s="100" t="n">
        <v>794100000</v>
      </c>
      <c r="S10" s="100" t="n">
        <v>927600000</v>
      </c>
      <c r="T10" s="474" t="n">
        <v>845800000</v>
      </c>
      <c r="U10" s="474" t="n">
        <v>913400000</v>
      </c>
      <c r="V10" s="474" t="n">
        <v>981600000</v>
      </c>
      <c r="W10" s="474" t="n">
        <v>1050500000</v>
      </c>
      <c r="X10" s="474" t="n">
        <v>1124200000</v>
      </c>
    </row>
    <row r="11" customFormat="false" ht="15" hidden="false" customHeight="false" outlineLevel="0" collapsed="false">
      <c r="A11" s="45" t="s">
        <v>887</v>
      </c>
      <c r="B11" s="106" t="s">
        <v>2289</v>
      </c>
      <c r="C11" s="11" t="s">
        <v>43</v>
      </c>
      <c r="D11" s="4"/>
      <c r="E11" s="4"/>
      <c r="F11" s="4"/>
      <c r="G11" s="4"/>
      <c r="H11" s="4"/>
      <c r="I11" s="100" t="n">
        <v>352000000</v>
      </c>
      <c r="J11" s="100" t="n">
        <v>446000000</v>
      </c>
      <c r="K11" s="46" t="n">
        <v>438000000</v>
      </c>
      <c r="L11" s="46" t="n">
        <v>439000000</v>
      </c>
      <c r="M11" s="100" t="n">
        <v>452000000</v>
      </c>
      <c r="N11" s="100" t="n">
        <v>426000000</v>
      </c>
      <c r="O11" s="100" t="n">
        <v>479000000</v>
      </c>
      <c r="P11" s="100" t="n">
        <v>465000000</v>
      </c>
      <c r="Q11" s="100" t="n">
        <v>453000000</v>
      </c>
      <c r="R11" s="100" t="n">
        <v>518400000</v>
      </c>
      <c r="S11" s="100" t="n">
        <v>556300000</v>
      </c>
      <c r="T11" s="474" t="n">
        <v>620000000</v>
      </c>
      <c r="U11" s="474" t="n">
        <v>668800000</v>
      </c>
      <c r="V11" s="474" t="n">
        <v>721500000</v>
      </c>
      <c r="W11" s="474" t="n">
        <v>779100000</v>
      </c>
      <c r="X11" s="474" t="n">
        <v>833800000</v>
      </c>
    </row>
    <row r="12" customFormat="false" ht="15" hidden="false" customHeight="false" outlineLevel="0" collapsed="false">
      <c r="A12" s="475" t="s">
        <v>52</v>
      </c>
      <c r="B12" s="475" t="s">
        <v>52</v>
      </c>
      <c r="C12" s="20" t="s">
        <v>37</v>
      </c>
      <c r="D12" s="4"/>
      <c r="E12" s="4"/>
      <c r="F12" s="4"/>
      <c r="G12" s="4"/>
      <c r="H12" s="4"/>
      <c r="I12" s="77"/>
      <c r="J12" s="77"/>
      <c r="K12" s="46" t="n">
        <v>4000000</v>
      </c>
      <c r="L12" s="46" t="n">
        <v>13000000</v>
      </c>
      <c r="M12" s="100" t="n">
        <v>6000000</v>
      </c>
      <c r="N12" s="100" t="n">
        <v>9000000</v>
      </c>
      <c r="O12" s="100" t="n">
        <v>7000000</v>
      </c>
      <c r="P12" s="100" t="n">
        <v>13000000</v>
      </c>
      <c r="Q12" s="100" t="n">
        <v>19000000</v>
      </c>
      <c r="R12" s="100"/>
      <c r="S12" s="100"/>
      <c r="T12" s="474"/>
      <c r="U12" s="474"/>
      <c r="V12" s="476"/>
      <c r="W12" s="474"/>
      <c r="X12" s="474"/>
    </row>
    <row r="13" customFormat="false" ht="15" hidden="false" customHeight="false" outlineLevel="0" collapsed="false">
      <c r="A13" s="27" t="s">
        <v>611</v>
      </c>
      <c r="B13" s="134" t="s">
        <v>2290</v>
      </c>
      <c r="C13" s="49" t="s">
        <v>40</v>
      </c>
      <c r="D13" s="4"/>
      <c r="E13" s="4"/>
      <c r="F13" s="4"/>
      <c r="G13" s="4"/>
      <c r="H13" s="4"/>
      <c r="I13" s="477" t="n">
        <v>156000000</v>
      </c>
      <c r="J13" s="477" t="n">
        <v>174000000</v>
      </c>
      <c r="K13" s="46" t="n">
        <v>157000000</v>
      </c>
      <c r="L13" s="46" t="n">
        <v>199000000</v>
      </c>
      <c r="M13" s="100" t="n">
        <v>197000000</v>
      </c>
      <c r="N13" s="100" t="n">
        <v>225000000</v>
      </c>
      <c r="O13" s="100" t="n">
        <v>207000000</v>
      </c>
      <c r="P13" s="100" t="n">
        <v>201000000</v>
      </c>
      <c r="Q13" s="100" t="n">
        <v>198000000</v>
      </c>
      <c r="R13" s="100" t="n">
        <v>240400000</v>
      </c>
      <c r="S13" s="100" t="n">
        <v>245900000</v>
      </c>
      <c r="T13" s="474" t="n">
        <v>268200000</v>
      </c>
      <c r="U13" s="474" t="n">
        <v>281100000</v>
      </c>
      <c r="V13" s="474" t="n">
        <v>300600000</v>
      </c>
      <c r="W13" s="474" t="n">
        <v>327900000</v>
      </c>
      <c r="X13" s="474" t="n">
        <v>352000000</v>
      </c>
    </row>
    <row r="14" s="13" customFormat="true" ht="15" hidden="false" customHeight="false" outlineLevel="0" collapsed="false">
      <c r="A14" s="31" t="s">
        <v>188</v>
      </c>
      <c r="B14" s="31" t="s">
        <v>935</v>
      </c>
      <c r="C14" s="32" t="s">
        <v>34</v>
      </c>
      <c r="D14" s="168"/>
      <c r="E14" s="168"/>
      <c r="F14" s="168"/>
      <c r="G14" s="168"/>
      <c r="H14" s="168"/>
      <c r="I14" s="110" t="n">
        <v>1392000000</v>
      </c>
      <c r="J14" s="110" t="n">
        <v>1559000000</v>
      </c>
      <c r="K14" s="110" t="n">
        <v>1504000000</v>
      </c>
      <c r="L14" s="110" t="n">
        <v>1447000000</v>
      </c>
      <c r="M14" s="110" t="n">
        <v>1645000000</v>
      </c>
      <c r="N14" s="110" t="n">
        <v>1669000000</v>
      </c>
      <c r="O14" s="110" t="n">
        <v>1897000000</v>
      </c>
      <c r="P14" s="110" t="n">
        <v>2005000000</v>
      </c>
      <c r="Q14" s="110" t="n">
        <v>2131000000</v>
      </c>
      <c r="R14" s="110" t="n">
        <v>2723100000</v>
      </c>
      <c r="S14" s="110" t="n">
        <v>2887700000</v>
      </c>
      <c r="T14" s="478" t="n">
        <v>3291600000</v>
      </c>
      <c r="U14" s="478" t="n">
        <v>3341000000</v>
      </c>
      <c r="V14" s="478" t="n">
        <v>3542000000</v>
      </c>
      <c r="W14" s="478" t="n">
        <v>3759200000</v>
      </c>
      <c r="X14" s="478" t="n">
        <v>4017400000</v>
      </c>
    </row>
    <row r="15" customFormat="false" ht="15" hidden="false" customHeight="false" outlineLevel="0" collapsed="false">
      <c r="A15" s="107" t="s">
        <v>70</v>
      </c>
      <c r="B15" s="107" t="s">
        <v>1508</v>
      </c>
      <c r="C15" s="49" t="s">
        <v>191</v>
      </c>
      <c r="D15" s="4"/>
      <c r="E15" s="4"/>
      <c r="F15" s="4"/>
      <c r="G15" s="4"/>
      <c r="H15" s="4"/>
      <c r="I15" s="100" t="n">
        <v>1178000000</v>
      </c>
      <c r="J15" s="100" t="n">
        <v>1347000000</v>
      </c>
      <c r="K15" s="100" t="n">
        <v>1310000000</v>
      </c>
      <c r="L15" s="100" t="n">
        <v>1214000000</v>
      </c>
      <c r="M15" s="100" t="n">
        <v>1310000000</v>
      </c>
      <c r="N15" s="100" t="n">
        <v>1329000000</v>
      </c>
      <c r="O15" s="100" t="n">
        <v>1402000000</v>
      </c>
      <c r="P15" s="100" t="n">
        <v>1482000000</v>
      </c>
      <c r="Q15" s="100" t="n">
        <v>1550000000</v>
      </c>
      <c r="R15" s="100" t="n">
        <v>1793000000</v>
      </c>
      <c r="S15" s="100" t="n">
        <v>1866700000</v>
      </c>
      <c r="T15" s="474" t="n">
        <v>1959300000</v>
      </c>
      <c r="U15" s="474" t="n">
        <v>2066400000</v>
      </c>
      <c r="V15" s="474" t="n">
        <v>2207300000</v>
      </c>
      <c r="W15" s="474" t="n">
        <v>2352200000</v>
      </c>
      <c r="X15" s="474" t="n">
        <v>2511700000</v>
      </c>
    </row>
    <row r="16" customFormat="false" ht="15" hidden="false" customHeight="false" outlineLevel="0" collapsed="false">
      <c r="A16" s="27" t="s">
        <v>75</v>
      </c>
      <c r="B16" s="134" t="s">
        <v>456</v>
      </c>
      <c r="C16" s="49" t="s">
        <v>194</v>
      </c>
      <c r="D16" s="4"/>
      <c r="E16" s="4"/>
      <c r="F16" s="4"/>
      <c r="G16" s="4"/>
      <c r="H16" s="4"/>
      <c r="I16" s="100" t="n">
        <v>525000000</v>
      </c>
      <c r="J16" s="100" t="n">
        <v>632000000</v>
      </c>
      <c r="K16" s="100" t="n">
        <v>585000000</v>
      </c>
      <c r="L16" s="100" t="n">
        <v>565000000</v>
      </c>
      <c r="M16" s="100" t="n">
        <v>597000000</v>
      </c>
      <c r="N16" s="100" t="n">
        <v>564000000</v>
      </c>
      <c r="O16" s="100" t="n">
        <v>569000000</v>
      </c>
      <c r="P16" s="100" t="n">
        <v>601000000</v>
      </c>
      <c r="Q16" s="100" t="n">
        <v>623000000</v>
      </c>
      <c r="R16" s="100" t="n">
        <v>765000000</v>
      </c>
      <c r="S16" s="100" t="n">
        <v>830400000</v>
      </c>
      <c r="T16" s="474" t="n">
        <v>847000000</v>
      </c>
      <c r="U16" s="474" t="n">
        <v>904700000</v>
      </c>
      <c r="V16" s="474" t="n">
        <v>967300000</v>
      </c>
      <c r="W16" s="474" t="n">
        <v>1035200000</v>
      </c>
      <c r="X16" s="474" t="n">
        <v>1107800000</v>
      </c>
    </row>
    <row r="17" customFormat="false" ht="15" hidden="false" customHeight="false" outlineLevel="0" collapsed="false">
      <c r="A17" s="27" t="s">
        <v>2291</v>
      </c>
      <c r="B17" s="134" t="s">
        <v>2292</v>
      </c>
      <c r="C17" s="49" t="s">
        <v>194</v>
      </c>
      <c r="D17" s="4"/>
      <c r="E17" s="4"/>
      <c r="F17" s="4"/>
      <c r="G17" s="4"/>
      <c r="H17" s="4"/>
      <c r="I17" s="100" t="n">
        <v>131000000</v>
      </c>
      <c r="J17" s="100" t="n">
        <v>144000000</v>
      </c>
      <c r="K17" s="100" t="n">
        <v>181000000</v>
      </c>
      <c r="L17" s="100" t="n">
        <v>169000000</v>
      </c>
      <c r="M17" s="100" t="n">
        <v>196000000</v>
      </c>
      <c r="N17" s="100" t="n">
        <v>224000000</v>
      </c>
      <c r="O17" s="100" t="n">
        <v>266000000</v>
      </c>
      <c r="P17" s="100" t="n">
        <v>261000000</v>
      </c>
      <c r="Q17" s="100" t="n">
        <v>260000000</v>
      </c>
      <c r="R17" s="100" t="n">
        <v>264300000</v>
      </c>
      <c r="S17" s="100" t="n">
        <v>233100000</v>
      </c>
      <c r="T17" s="474" t="n">
        <v>258100000</v>
      </c>
      <c r="U17" s="474" t="n">
        <v>277200000</v>
      </c>
      <c r="V17" s="474" t="n">
        <v>294500000</v>
      </c>
      <c r="W17" s="474" t="n">
        <v>310500000</v>
      </c>
      <c r="X17" s="474" t="n">
        <v>326700000</v>
      </c>
    </row>
    <row r="18" customFormat="false" ht="15" hidden="false" customHeight="false" outlineLevel="0" collapsed="false">
      <c r="A18" s="27" t="s">
        <v>1724</v>
      </c>
      <c r="B18" s="134" t="s">
        <v>2293</v>
      </c>
      <c r="C18" s="49" t="s">
        <v>194</v>
      </c>
      <c r="D18" s="4"/>
      <c r="E18" s="4"/>
      <c r="F18" s="4"/>
      <c r="G18" s="4"/>
      <c r="H18" s="4"/>
      <c r="I18" s="100" t="n">
        <v>521000000</v>
      </c>
      <c r="J18" s="100" t="n">
        <v>571000000</v>
      </c>
      <c r="K18" s="100" t="n">
        <v>545000000</v>
      </c>
      <c r="L18" s="100" t="n">
        <v>481000000</v>
      </c>
      <c r="M18" s="100" t="n">
        <v>516000000</v>
      </c>
      <c r="N18" s="100" t="n">
        <v>541000000</v>
      </c>
      <c r="O18" s="100" t="n">
        <v>567000000</v>
      </c>
      <c r="P18" s="100" t="n">
        <v>620000000</v>
      </c>
      <c r="Q18" s="100" t="n">
        <v>667000000</v>
      </c>
      <c r="R18" s="100" t="n">
        <v>763700000</v>
      </c>
      <c r="S18" s="100" t="n">
        <v>803100000</v>
      </c>
      <c r="T18" s="474" t="n">
        <v>854300000</v>
      </c>
      <c r="U18" s="474" t="n">
        <v>884400000</v>
      </c>
      <c r="V18" s="474" t="n">
        <v>945600000</v>
      </c>
      <c r="W18" s="474" t="n">
        <v>1006600000</v>
      </c>
      <c r="X18" s="474" t="n">
        <v>1077200000</v>
      </c>
    </row>
    <row r="19" customFormat="false" ht="15" hidden="false" customHeight="false" outlineLevel="0" collapsed="false">
      <c r="A19" s="19" t="s">
        <v>2294</v>
      </c>
      <c r="B19" s="107" t="s">
        <v>2295</v>
      </c>
      <c r="C19" s="49" t="s">
        <v>191</v>
      </c>
      <c r="D19" s="4"/>
      <c r="E19" s="4"/>
      <c r="F19" s="4"/>
      <c r="G19" s="4"/>
      <c r="H19" s="4"/>
      <c r="I19" s="77"/>
      <c r="J19" s="77"/>
      <c r="K19" s="77"/>
      <c r="L19" s="77"/>
      <c r="M19" s="101" t="n">
        <v>0</v>
      </c>
      <c r="N19" s="100" t="n">
        <v>40000000</v>
      </c>
      <c r="O19" s="100" t="n">
        <v>110000000</v>
      </c>
      <c r="P19" s="100" t="n">
        <v>41000000</v>
      </c>
      <c r="Q19" s="100" t="n">
        <v>0</v>
      </c>
      <c r="R19" s="100" t="n">
        <v>0</v>
      </c>
      <c r="S19" s="100" t="n">
        <v>0</v>
      </c>
      <c r="T19" s="474" t="n">
        <v>0</v>
      </c>
      <c r="U19" s="474" t="n">
        <v>0</v>
      </c>
      <c r="V19" s="474" t="n">
        <v>0</v>
      </c>
      <c r="W19" s="474" t="n">
        <v>0</v>
      </c>
      <c r="X19" s="474" t="n">
        <v>0</v>
      </c>
    </row>
    <row r="20" customFormat="false" ht="15" hidden="false" customHeight="false" outlineLevel="0" collapsed="false">
      <c r="A20" s="19" t="s">
        <v>2296</v>
      </c>
      <c r="B20" s="107" t="s">
        <v>2297</v>
      </c>
      <c r="C20" s="49" t="s">
        <v>191</v>
      </c>
      <c r="D20" s="4"/>
      <c r="E20" s="4"/>
      <c r="F20" s="4"/>
      <c r="G20" s="4"/>
      <c r="H20" s="4"/>
      <c r="I20" s="100" t="n">
        <v>214000000</v>
      </c>
      <c r="J20" s="100" t="n">
        <v>213000000</v>
      </c>
      <c r="K20" s="100" t="n">
        <v>194000000</v>
      </c>
      <c r="L20" s="100" t="n">
        <v>233000000</v>
      </c>
      <c r="M20" s="100" t="n">
        <v>335000000</v>
      </c>
      <c r="N20" s="100" t="n">
        <v>300000000</v>
      </c>
      <c r="O20" s="100" t="n">
        <v>386000000</v>
      </c>
      <c r="P20" s="100" t="n">
        <v>483000000</v>
      </c>
      <c r="Q20" s="100" t="n">
        <v>582000000</v>
      </c>
      <c r="R20" s="100" t="n">
        <v>930100000</v>
      </c>
      <c r="S20" s="100" t="n">
        <v>1021100000</v>
      </c>
      <c r="T20" s="474" t="n">
        <v>1332300000</v>
      </c>
      <c r="U20" s="474" t="n">
        <v>1274700000</v>
      </c>
      <c r="V20" s="474" t="n">
        <v>1334700000</v>
      </c>
      <c r="W20" s="474" t="n">
        <v>1407000000</v>
      </c>
      <c r="X20" s="474" t="n">
        <v>1505700000</v>
      </c>
    </row>
    <row r="21" customFormat="false" ht="15" hidden="false" customHeight="false" outlineLevel="0" collapsed="false">
      <c r="A21" s="134" t="s">
        <v>1522</v>
      </c>
      <c r="B21" s="134" t="s">
        <v>1522</v>
      </c>
      <c r="C21" s="49" t="s">
        <v>231</v>
      </c>
      <c r="D21" s="4"/>
      <c r="E21" s="4"/>
      <c r="F21" s="4"/>
      <c r="G21" s="4"/>
      <c r="H21" s="4"/>
      <c r="I21" s="100" t="n">
        <v>145000000</v>
      </c>
      <c r="J21" s="100" t="n">
        <v>145000000</v>
      </c>
      <c r="K21" s="100" t="n">
        <v>107000000</v>
      </c>
      <c r="L21" s="100" t="n">
        <v>154000000</v>
      </c>
      <c r="M21" s="100" t="n">
        <v>203000000</v>
      </c>
      <c r="N21" s="100" t="n">
        <v>163000000</v>
      </c>
      <c r="O21" s="100" t="n">
        <v>202000000</v>
      </c>
      <c r="P21" s="100" t="n">
        <v>220000000</v>
      </c>
      <c r="Q21" s="100" t="n">
        <v>86000000</v>
      </c>
      <c r="R21" s="100" t="n">
        <v>175400000</v>
      </c>
      <c r="S21" s="100" t="n">
        <v>166500000</v>
      </c>
      <c r="T21" s="474" t="n">
        <v>217200000</v>
      </c>
      <c r="U21" s="474" t="n">
        <v>200500000</v>
      </c>
      <c r="V21" s="474" t="n">
        <v>214300000</v>
      </c>
      <c r="W21" s="474" t="n">
        <v>229400000</v>
      </c>
      <c r="X21" s="474" t="n">
        <v>245500000</v>
      </c>
    </row>
    <row r="22" customFormat="false" ht="15" hidden="false" customHeight="false" outlineLevel="0" collapsed="false">
      <c r="A22" s="27" t="s">
        <v>2298</v>
      </c>
      <c r="B22" s="134" t="s">
        <v>2299</v>
      </c>
      <c r="C22" s="49" t="s">
        <v>231</v>
      </c>
      <c r="D22" s="4"/>
      <c r="E22" s="4"/>
      <c r="F22" s="4"/>
      <c r="G22" s="4"/>
      <c r="H22" s="4"/>
      <c r="I22" s="100" t="n">
        <v>69000000</v>
      </c>
      <c r="J22" s="100" t="n">
        <v>68000000</v>
      </c>
      <c r="K22" s="100" t="n">
        <v>87000000</v>
      </c>
      <c r="L22" s="100" t="n">
        <v>79000000</v>
      </c>
      <c r="M22" s="100" t="n">
        <v>132000000</v>
      </c>
      <c r="N22" s="100" t="n">
        <v>137000000</v>
      </c>
      <c r="O22" s="100" t="n">
        <v>183000000</v>
      </c>
      <c r="P22" s="100" t="n">
        <v>263000000</v>
      </c>
      <c r="Q22" s="100" t="n">
        <v>495000000</v>
      </c>
      <c r="R22" s="100" t="n">
        <v>754700000</v>
      </c>
      <c r="S22" s="100" t="n">
        <v>854600000</v>
      </c>
      <c r="T22" s="474" t="n">
        <v>1115100000</v>
      </c>
      <c r="U22" s="474" t="n">
        <v>1074200000</v>
      </c>
      <c r="V22" s="474" t="n">
        <v>1120400000</v>
      </c>
      <c r="W22" s="474" t="n">
        <v>1177600000</v>
      </c>
      <c r="X22" s="474" t="n">
        <v>1260300000</v>
      </c>
    </row>
    <row r="23" customFormat="false" ht="15" hidden="false" customHeight="false" outlineLevel="0" collapsed="false">
      <c r="B23" s="107" t="s">
        <v>1419</v>
      </c>
      <c r="C23" s="19"/>
      <c r="D23" s="4"/>
      <c r="E23" s="4"/>
      <c r="F23" s="4"/>
      <c r="G23" s="4"/>
      <c r="H23" s="4"/>
      <c r="I23" s="100" t="n">
        <v>-169000000</v>
      </c>
      <c r="J23" s="100" t="n">
        <v>-159000000</v>
      </c>
      <c r="K23" s="100" t="n">
        <v>-115000000</v>
      </c>
      <c r="L23" s="100" t="n">
        <v>11000000</v>
      </c>
      <c r="M23" s="100" t="n">
        <v>-234000000</v>
      </c>
      <c r="N23" s="100" t="n">
        <v>-131000000</v>
      </c>
      <c r="O23" s="100" t="n">
        <v>-92000000</v>
      </c>
      <c r="P23" s="100" t="n">
        <v>-77000000</v>
      </c>
      <c r="Q23" s="100" t="n">
        <v>-38000000</v>
      </c>
      <c r="R23" s="100" t="n">
        <v>-365100000</v>
      </c>
      <c r="S23" s="100" t="n">
        <v>-295500000</v>
      </c>
      <c r="T23" s="474" t="n">
        <v>-435000000</v>
      </c>
      <c r="U23" s="474" t="n">
        <v>-276900000</v>
      </c>
      <c r="V23" s="474" t="n">
        <v>-253800000</v>
      </c>
      <c r="W23" s="474" t="n">
        <v>-227100000</v>
      </c>
      <c r="X23" s="474" t="n">
        <v>-236300000</v>
      </c>
    </row>
    <row r="24" customFormat="false" ht="15" hidden="false" customHeight="false" outlineLevel="0" collapsed="false">
      <c r="B24" s="107" t="s">
        <v>2064</v>
      </c>
      <c r="C24" s="19"/>
      <c r="D24" s="4"/>
      <c r="E24" s="4"/>
      <c r="F24" s="4"/>
      <c r="G24" s="4"/>
      <c r="H24" s="4"/>
      <c r="I24" s="100" t="n">
        <v>-40000000</v>
      </c>
      <c r="J24" s="100" t="n">
        <v>-17000000</v>
      </c>
      <c r="K24" s="100" t="n">
        <v>66000000</v>
      </c>
      <c r="L24" s="100" t="n">
        <v>180000000</v>
      </c>
      <c r="M24" s="100" t="n">
        <v>-37000000</v>
      </c>
      <c r="N24" s="100" t="n">
        <v>93000000</v>
      </c>
      <c r="O24" s="100" t="n">
        <v>174000000</v>
      </c>
      <c r="P24" s="100" t="n">
        <v>184000000</v>
      </c>
      <c r="Q24" s="100" t="n">
        <v>223000000</v>
      </c>
      <c r="R24" s="100" t="n">
        <v>-100800000</v>
      </c>
      <c r="S24" s="100" t="n">
        <v>-62300000</v>
      </c>
      <c r="T24" s="474" t="n">
        <v>-176900000</v>
      </c>
      <c r="U24" s="474" t="n">
        <v>400000</v>
      </c>
      <c r="V24" s="474" t="n">
        <v>40600000</v>
      </c>
      <c r="W24" s="474" t="n">
        <v>83400000</v>
      </c>
      <c r="X24" s="474" t="n">
        <v>90400000</v>
      </c>
    </row>
    <row r="25" customFormat="false" ht="15" hidden="false" customHeight="false" outlineLevel="0" collapsed="false">
      <c r="B25" s="107" t="s">
        <v>2300</v>
      </c>
      <c r="C25" s="19"/>
      <c r="D25" s="4"/>
      <c r="E25" s="4"/>
      <c r="F25" s="4"/>
      <c r="G25" s="4"/>
      <c r="H25" s="4"/>
      <c r="I25" s="77"/>
      <c r="J25" s="77"/>
      <c r="K25" s="100" t="n">
        <v>-55000000</v>
      </c>
      <c r="L25" s="100" t="n">
        <v>16000000</v>
      </c>
      <c r="M25" s="100"/>
      <c r="N25" s="100"/>
      <c r="O25" s="100"/>
      <c r="P25" s="100"/>
      <c r="Q25" s="100"/>
      <c r="R25" s="100"/>
      <c r="S25" s="100"/>
      <c r="T25" s="474"/>
      <c r="U25" s="474"/>
      <c r="V25" s="474"/>
      <c r="W25" s="474"/>
      <c r="X25" s="474"/>
    </row>
    <row r="26" customFormat="false" ht="15" hidden="false" customHeight="false" outlineLevel="0" collapsed="false">
      <c r="B26" s="107" t="s">
        <v>2301</v>
      </c>
      <c r="C26" s="19"/>
      <c r="D26" s="4"/>
      <c r="E26" s="4"/>
      <c r="F26" s="4"/>
      <c r="G26" s="4"/>
      <c r="H26" s="4"/>
      <c r="I26" s="77"/>
      <c r="J26" s="77"/>
      <c r="K26" s="100" t="n">
        <v>-60000000</v>
      </c>
      <c r="L26" s="100" t="n">
        <v>-5000000</v>
      </c>
      <c r="M26" s="100"/>
      <c r="N26" s="100"/>
      <c r="O26" s="100"/>
      <c r="P26" s="100"/>
      <c r="Q26" s="100"/>
      <c r="R26" s="100"/>
      <c r="S26" s="100"/>
      <c r="T26" s="474"/>
      <c r="U26" s="474"/>
      <c r="V26" s="474"/>
      <c r="W26" s="474"/>
      <c r="X26" s="474"/>
    </row>
    <row r="27" s="13" customFormat="true" ht="15" hidden="false" customHeight="false" outlineLevel="0" collapsed="false">
      <c r="A27" s="31" t="s">
        <v>110</v>
      </c>
      <c r="B27" s="31" t="s">
        <v>110</v>
      </c>
      <c r="C27" s="13" t="s">
        <v>34</v>
      </c>
      <c r="D27" s="168"/>
      <c r="E27" s="168"/>
      <c r="F27" s="168"/>
      <c r="G27" s="168"/>
      <c r="H27" s="168"/>
      <c r="I27" s="110" t="n">
        <v>169000000</v>
      </c>
      <c r="J27" s="110" t="n">
        <v>159000000</v>
      </c>
      <c r="K27" s="110" t="n">
        <v>60000000</v>
      </c>
      <c r="L27" s="110" t="n">
        <v>5000000</v>
      </c>
      <c r="M27" s="110" t="n">
        <v>232000000</v>
      </c>
      <c r="N27" s="110" t="n">
        <v>152000000</v>
      </c>
      <c r="O27" s="110" t="n">
        <v>92000000</v>
      </c>
      <c r="P27" s="110" t="n">
        <v>77000000</v>
      </c>
      <c r="Q27" s="110" t="n">
        <v>38000000</v>
      </c>
      <c r="R27" s="110" t="n">
        <v>365100000</v>
      </c>
      <c r="S27" s="110" t="n">
        <v>295500000</v>
      </c>
      <c r="T27" s="478" t="n">
        <v>435000000</v>
      </c>
      <c r="U27" s="478" t="n">
        <v>276900000</v>
      </c>
      <c r="V27" s="478" t="n">
        <v>253800000</v>
      </c>
      <c r="W27" s="478" t="n">
        <v>227100000</v>
      </c>
      <c r="X27" s="478" t="n">
        <v>236300000</v>
      </c>
    </row>
    <row r="28" customFormat="false" ht="15" hidden="false" customHeight="false" outlineLevel="0" collapsed="false">
      <c r="A28" s="0" t="s">
        <v>115</v>
      </c>
      <c r="B28" s="107" t="s">
        <v>199</v>
      </c>
      <c r="C28" s="49" t="s">
        <v>242</v>
      </c>
      <c r="D28" s="4"/>
      <c r="E28" s="4"/>
      <c r="F28" s="4"/>
      <c r="G28" s="4"/>
      <c r="H28" s="4"/>
      <c r="I28" s="100" t="n">
        <v>179000000</v>
      </c>
      <c r="J28" s="100" t="n">
        <v>-112000000</v>
      </c>
      <c r="K28" s="100" t="n">
        <v>-134000000</v>
      </c>
      <c r="L28" s="100" t="n">
        <v>48000000</v>
      </c>
      <c r="M28" s="100" t="n">
        <v>223000000</v>
      </c>
      <c r="N28" s="100" t="n">
        <v>107000000</v>
      </c>
      <c r="O28" s="100" t="n">
        <v>-189000000</v>
      </c>
      <c r="P28" s="100" t="n">
        <v>-53000000</v>
      </c>
      <c r="Q28" s="100" t="n">
        <v>-205000000</v>
      </c>
      <c r="R28" s="100" t="n">
        <v>229000000</v>
      </c>
      <c r="S28" s="100" t="n">
        <v>141600000</v>
      </c>
      <c r="T28" s="474" t="n">
        <v>31300000</v>
      </c>
      <c r="U28" s="474" t="n">
        <v>108500000</v>
      </c>
      <c r="V28" s="474" t="n">
        <v>191300000</v>
      </c>
      <c r="W28" s="474" t="n">
        <v>161700000</v>
      </c>
      <c r="X28" s="474" t="n">
        <v>164500000</v>
      </c>
    </row>
    <row r="29" customFormat="false" ht="15" hidden="false" customHeight="false" outlineLevel="0" collapsed="false">
      <c r="A29" s="134" t="s">
        <v>327</v>
      </c>
      <c r="B29" s="134" t="s">
        <v>327</v>
      </c>
      <c r="C29" s="19" t="s">
        <v>119</v>
      </c>
      <c r="D29" s="4"/>
      <c r="E29" s="4"/>
      <c r="F29" s="4"/>
      <c r="G29" s="4"/>
      <c r="H29" s="4"/>
      <c r="I29" s="100" t="n">
        <v>99000000</v>
      </c>
      <c r="J29" s="100" t="n">
        <v>79000000</v>
      </c>
      <c r="K29" s="100"/>
      <c r="L29" s="100"/>
      <c r="M29" s="100"/>
      <c r="N29" s="100"/>
      <c r="O29" s="100"/>
      <c r="P29" s="100"/>
      <c r="Q29" s="100"/>
      <c r="R29" s="100"/>
      <c r="S29" s="100"/>
      <c r="T29" s="474"/>
      <c r="U29" s="474"/>
      <c r="V29" s="474"/>
      <c r="W29" s="474"/>
      <c r="X29" s="474"/>
    </row>
    <row r="30" customFormat="false" ht="15" hidden="false" customHeight="false" outlineLevel="0" collapsed="false">
      <c r="A30" s="134" t="s">
        <v>328</v>
      </c>
      <c r="B30" s="134" t="s">
        <v>2302</v>
      </c>
      <c r="C30" s="19" t="s">
        <v>119</v>
      </c>
      <c r="D30" s="4"/>
      <c r="E30" s="4"/>
      <c r="F30" s="4"/>
      <c r="G30" s="4"/>
      <c r="H30" s="4"/>
      <c r="I30" s="100" t="n">
        <v>80000000</v>
      </c>
      <c r="J30" s="100" t="n">
        <v>-190000000</v>
      </c>
      <c r="K30" s="100"/>
      <c r="L30" s="100"/>
      <c r="M30" s="100"/>
      <c r="N30" s="100"/>
      <c r="O30" s="100"/>
      <c r="P30" s="100"/>
      <c r="Q30" s="100"/>
      <c r="R30" s="100"/>
      <c r="S30" s="100"/>
      <c r="T30" s="474"/>
      <c r="U30" s="474"/>
      <c r="V30" s="474"/>
      <c r="W30" s="474"/>
      <c r="X30" s="474"/>
    </row>
    <row r="31" customFormat="false" ht="15" hidden="false" customHeight="false" outlineLevel="0" collapsed="false">
      <c r="A31" s="107" t="s">
        <v>112</v>
      </c>
      <c r="B31" s="107" t="s">
        <v>202</v>
      </c>
      <c r="C31" s="49" t="s">
        <v>242</v>
      </c>
      <c r="D31" s="4"/>
      <c r="E31" s="4"/>
      <c r="F31" s="4"/>
      <c r="G31" s="4"/>
      <c r="H31" s="4"/>
      <c r="I31" s="100" t="n">
        <v>-11000000</v>
      </c>
      <c r="J31" s="100" t="n">
        <v>270000000</v>
      </c>
      <c r="K31" s="100" t="n">
        <v>194000000</v>
      </c>
      <c r="L31" s="100" t="n">
        <v>-44000000</v>
      </c>
      <c r="M31" s="100" t="n">
        <v>8000000</v>
      </c>
      <c r="N31" s="100" t="n">
        <v>45000000</v>
      </c>
      <c r="O31" s="100" t="n">
        <v>281000000</v>
      </c>
      <c r="P31" s="100" t="n">
        <v>130000000</v>
      </c>
      <c r="Q31" s="100" t="n">
        <v>243000000</v>
      </c>
      <c r="R31" s="100" t="n">
        <v>94700000</v>
      </c>
      <c r="S31" s="100" t="n">
        <v>-4500000</v>
      </c>
      <c r="T31" s="474" t="n">
        <v>103700000</v>
      </c>
      <c r="U31" s="474" t="n">
        <v>61000000</v>
      </c>
      <c r="V31" s="474" t="n">
        <v>62600000</v>
      </c>
      <c r="W31" s="474" t="n">
        <v>65300000</v>
      </c>
      <c r="X31" s="474" t="n">
        <v>71700000</v>
      </c>
    </row>
    <row r="32" customFormat="false" ht="15" hidden="false" customHeight="false" outlineLevel="0" collapsed="false">
      <c r="A32" s="134" t="s">
        <v>2303</v>
      </c>
      <c r="B32" s="134" t="s">
        <v>2303</v>
      </c>
      <c r="C32" s="19" t="s">
        <v>1746</v>
      </c>
      <c r="D32" s="4"/>
      <c r="E32" s="4"/>
      <c r="F32" s="4"/>
      <c r="G32" s="4"/>
      <c r="H32" s="4"/>
      <c r="I32" s="77"/>
      <c r="J32" s="77"/>
      <c r="K32" s="100" t="n">
        <v>20000000</v>
      </c>
      <c r="L32" s="100" t="n">
        <v>24000000</v>
      </c>
      <c r="M32" s="100" t="n">
        <v>29000000</v>
      </c>
      <c r="N32" s="100" t="n">
        <v>61000000</v>
      </c>
      <c r="O32" s="100" t="n">
        <v>572000000</v>
      </c>
      <c r="P32" s="100" t="n">
        <v>150000000</v>
      </c>
      <c r="Q32" s="100" t="n">
        <v>263000000</v>
      </c>
      <c r="R32" s="100" t="n">
        <v>120200000</v>
      </c>
      <c r="S32" s="100" t="n">
        <v>487100000</v>
      </c>
      <c r="T32" s="474" t="n">
        <v>149800000</v>
      </c>
      <c r="U32" s="474" t="n">
        <v>107700000</v>
      </c>
      <c r="V32" s="474" t="n">
        <v>108200000</v>
      </c>
      <c r="W32" s="474" t="n">
        <v>112400000</v>
      </c>
      <c r="X32" s="474" t="n">
        <v>541200000</v>
      </c>
    </row>
    <row r="33" customFormat="false" ht="15" hidden="false" customHeight="false" outlineLevel="0" collapsed="false">
      <c r="A33" s="134" t="s">
        <v>393</v>
      </c>
      <c r="B33" s="134" t="s">
        <v>393</v>
      </c>
      <c r="C33" s="19" t="s">
        <v>1746</v>
      </c>
      <c r="D33" s="4"/>
      <c r="E33" s="4"/>
      <c r="F33" s="4"/>
      <c r="G33" s="4"/>
      <c r="H33" s="4"/>
      <c r="I33" s="77"/>
      <c r="J33" s="77"/>
      <c r="K33" s="100" t="n">
        <v>-17000000</v>
      </c>
      <c r="L33" s="100" t="n">
        <v>-13000000</v>
      </c>
      <c r="M33" s="100" t="n">
        <v>-21000000</v>
      </c>
      <c r="N33" s="100" t="n">
        <v>-16000000</v>
      </c>
      <c r="O33" s="100" t="n">
        <v>-291000000</v>
      </c>
      <c r="P33" s="100" t="n">
        <v>-20000000</v>
      </c>
      <c r="Q33" s="100" t="n">
        <v>-20000000</v>
      </c>
      <c r="R33" s="100" t="n">
        <v>-25500000</v>
      </c>
      <c r="S33" s="100" t="n">
        <v>-491600000</v>
      </c>
      <c r="T33" s="474" t="n">
        <v>-46100000</v>
      </c>
      <c r="U33" s="474" t="n">
        <v>-46600000</v>
      </c>
      <c r="V33" s="474" t="n">
        <v>-45700000</v>
      </c>
      <c r="W33" s="474" t="n">
        <v>-47000000</v>
      </c>
      <c r="X33" s="474" t="n">
        <v>-469500000</v>
      </c>
    </row>
    <row r="34" customFormat="false" ht="15" hidden="false" customHeight="false" outlineLevel="0" collapsed="false">
      <c r="A34" s="27" t="s">
        <v>2304</v>
      </c>
      <c r="B34" s="134" t="s">
        <v>2305</v>
      </c>
      <c r="C34" s="19" t="s">
        <v>1746</v>
      </c>
      <c r="D34" s="4"/>
      <c r="E34" s="4"/>
      <c r="F34" s="4"/>
      <c r="G34" s="4"/>
      <c r="H34" s="4"/>
      <c r="I34" s="77"/>
      <c r="J34" s="77"/>
      <c r="K34" s="100" t="n">
        <v>191000000</v>
      </c>
      <c r="L34" s="100" t="n">
        <v>-56000000</v>
      </c>
      <c r="M34" s="100" t="n">
        <v>20000000</v>
      </c>
      <c r="N34" s="100" t="n">
        <v>-9000000</v>
      </c>
      <c r="O34" s="100" t="n">
        <v>-36000000</v>
      </c>
      <c r="P34" s="100" t="n">
        <v>-50000000</v>
      </c>
      <c r="Q34" s="100" t="n">
        <v>-63000000</v>
      </c>
      <c r="R34" s="100" t="n">
        <v>28600000</v>
      </c>
      <c r="S34" s="100" t="n">
        <v>58300000</v>
      </c>
      <c r="T34" s="474" t="n">
        <v>-1500000</v>
      </c>
      <c r="U34" s="474" t="n">
        <v>-1500000</v>
      </c>
      <c r="V34" s="474" t="n">
        <v>-1500000</v>
      </c>
      <c r="W34" s="474" t="n">
        <v>-1600000</v>
      </c>
      <c r="X34" s="474" t="n">
        <v>-1600000</v>
      </c>
    </row>
    <row r="35" customFormat="false" ht="15" hidden="false" customHeight="false" outlineLevel="0" collapsed="false">
      <c r="B35" s="107" t="s">
        <v>562</v>
      </c>
      <c r="C35" s="19"/>
      <c r="D35" s="4"/>
      <c r="E35" s="4"/>
      <c r="F35" s="4"/>
      <c r="G35" s="4"/>
      <c r="H35" s="4"/>
      <c r="I35" s="77"/>
      <c r="J35" s="77"/>
      <c r="K35" s="77"/>
      <c r="L35" s="77"/>
      <c r="M35" s="100" t="n">
        <v>0</v>
      </c>
      <c r="N35" s="100" t="n">
        <v>0</v>
      </c>
      <c r="O35" s="100" t="n">
        <v>0</v>
      </c>
      <c r="P35" s="100" t="n">
        <v>0</v>
      </c>
      <c r="Q35" s="100" t="n">
        <v>0</v>
      </c>
      <c r="R35" s="100" t="n">
        <v>12800000</v>
      </c>
      <c r="S35" s="100" t="n">
        <v>100000000</v>
      </c>
      <c r="T35" s="474" t="n">
        <v>300000000</v>
      </c>
      <c r="U35" s="474" t="n">
        <v>107300000</v>
      </c>
      <c r="V35" s="474" t="n">
        <v>0</v>
      </c>
      <c r="W35" s="474" t="n">
        <v>0</v>
      </c>
      <c r="X35" s="474" t="n">
        <v>0</v>
      </c>
    </row>
    <row r="36" customFormat="false" ht="15" hidden="false" customHeight="false" outlineLevel="0" collapsed="false">
      <c r="B36" s="107" t="s">
        <v>1374</v>
      </c>
      <c r="C36" s="19"/>
      <c r="D36" s="4"/>
      <c r="E36" s="4"/>
      <c r="F36" s="4"/>
      <c r="G36" s="4"/>
      <c r="H36" s="4"/>
      <c r="I36" s="0" t="n">
        <f aca="false">(I12/I6)*100</f>
        <v>0</v>
      </c>
      <c r="J36" s="0" t="n">
        <f aca="false">(J12/J6)*100</f>
        <v>0</v>
      </c>
      <c r="K36" s="0" t="n">
        <f aca="false">(K12/K6)*100</f>
        <v>0.287976961843053</v>
      </c>
      <c r="L36" s="0" t="n">
        <f aca="false">(L12/L6)*100</f>
        <v>0.893470790378007</v>
      </c>
      <c r="M36" s="0" t="n">
        <f aca="false">(M12/M6)*100</f>
        <v>0.425230333097094</v>
      </c>
      <c r="N36" s="0" t="n">
        <f aca="false">(N12/N6)*100</f>
        <v>0.5851755526658</v>
      </c>
      <c r="O36" s="0" t="n">
        <f aca="false">(O12/O6)*100</f>
        <v>0.38781163434903</v>
      </c>
      <c r="P36" s="0" t="n">
        <f aca="false">(P12/P6)*100</f>
        <v>0.674273858921162</v>
      </c>
      <c r="Q36" s="0" t="n">
        <f aca="false">(Q12/Q6)*100</f>
        <v>0.907354345749761</v>
      </c>
    </row>
    <row r="37" customFormat="false" ht="15" hidden="false" customHeight="false" outlineLevel="0" collapsed="false">
      <c r="B37" s="107"/>
      <c r="C37" s="19"/>
      <c r="D37" s="4"/>
      <c r="E37" s="4"/>
      <c r="F37" s="4"/>
      <c r="G37" s="4"/>
      <c r="H37" s="4"/>
      <c r="I37" s="77"/>
      <c r="J37" s="77"/>
      <c r="K37" s="77"/>
      <c r="L37" s="77"/>
      <c r="M37" s="4"/>
      <c r="N37" s="4"/>
      <c r="O37" s="4"/>
      <c r="P37" s="4"/>
      <c r="Q37" s="4"/>
      <c r="R37" s="4"/>
      <c r="S37" s="4"/>
      <c r="T37" s="4"/>
      <c r="U37" s="4"/>
      <c r="V37" s="4"/>
      <c r="W37" s="4"/>
      <c r="X37" s="4"/>
    </row>
    <row r="38" customFormat="false" ht="15" hidden="false" customHeight="false" outlineLevel="0" collapsed="false">
      <c r="C38" s="19"/>
      <c r="D38" s="4"/>
      <c r="E38" s="4"/>
      <c r="F38" s="4"/>
      <c r="G38" s="4"/>
      <c r="H38" s="4"/>
      <c r="I38" s="0" t="s">
        <v>128</v>
      </c>
      <c r="J38" s="0" t="s">
        <v>128</v>
      </c>
      <c r="K38" s="0" t="s">
        <v>128</v>
      </c>
      <c r="L38" s="0" t="s">
        <v>128</v>
      </c>
      <c r="M38" s="0" t="s">
        <v>128</v>
      </c>
      <c r="N38" s="0" t="s">
        <v>128</v>
      </c>
      <c r="O38" s="0" t="s">
        <v>128</v>
      </c>
      <c r="P38" s="0" t="s">
        <v>128</v>
      </c>
      <c r="Q38" s="0" t="s">
        <v>128</v>
      </c>
      <c r="R38" s="0" t="s">
        <v>128</v>
      </c>
      <c r="S38" s="0" t="s">
        <v>128</v>
      </c>
      <c r="T38" s="0" t="s">
        <v>128</v>
      </c>
      <c r="U38" s="0" t="s">
        <v>128</v>
      </c>
      <c r="V38" s="0" t="s">
        <v>128</v>
      </c>
      <c r="W38" s="0" t="s">
        <v>128</v>
      </c>
      <c r="X38" s="0" t="s">
        <v>128</v>
      </c>
    </row>
    <row r="39" customFormat="false" ht="15" hidden="false" customHeight="false" outlineLevel="0" collapsed="false">
      <c r="C39" s="19"/>
      <c r="D39" s="4"/>
      <c r="E39" s="4"/>
      <c r="F39" s="4"/>
      <c r="G39" s="4"/>
      <c r="H39" s="4"/>
      <c r="I39" s="4"/>
      <c r="J39" s="4"/>
      <c r="K39" s="4"/>
      <c r="L39" s="4"/>
      <c r="M39" s="4"/>
      <c r="N39" s="4"/>
      <c r="O39" s="4"/>
      <c r="P39" s="4"/>
      <c r="Q39" s="4"/>
      <c r="R39" s="4"/>
      <c r="S39" s="4"/>
      <c r="T39" s="4"/>
      <c r="U39" s="4"/>
      <c r="V39" s="4"/>
      <c r="W39" s="4"/>
      <c r="X39" s="4"/>
    </row>
    <row r="40" customFormat="false" ht="15" hidden="false" customHeight="false" outlineLevel="0" collapsed="false">
      <c r="B40" s="0" t="s">
        <v>2306</v>
      </c>
      <c r="C40" s="19"/>
      <c r="D40" s="4"/>
      <c r="E40" s="4"/>
      <c r="F40" s="4"/>
      <c r="G40" s="4"/>
      <c r="H40" s="4"/>
      <c r="I40" s="77" t="n">
        <f aca="false">I6-I7-I12</f>
        <v>0</v>
      </c>
      <c r="J40" s="77" t="n">
        <f aca="false">J6-J7-J12</f>
        <v>0</v>
      </c>
      <c r="K40" s="77" t="n">
        <f aca="false">K6-K7-K12</f>
        <v>0</v>
      </c>
      <c r="L40" s="77" t="n">
        <f aca="false">L6-L7-L12</f>
        <v>0</v>
      </c>
      <c r="M40" s="77" t="n">
        <f aca="false">M6-M7-M12</f>
        <v>1000000</v>
      </c>
      <c r="N40" s="77" t="n">
        <f aca="false">N6-N7-N12</f>
        <v>1000000</v>
      </c>
      <c r="O40" s="77" t="n">
        <f aca="false">O6-O7-O12</f>
        <v>-1000000</v>
      </c>
      <c r="P40" s="77" t="n">
        <f aca="false">P6-P7-P12</f>
        <v>0</v>
      </c>
      <c r="Q40" s="77" t="n">
        <f aca="false">Q6-Q7-Q12</f>
        <v>0</v>
      </c>
      <c r="R40" s="77" t="n">
        <f aca="false">R6-R7-R12</f>
        <v>-200000</v>
      </c>
      <c r="S40" s="77" t="n">
        <f aca="false">S6-S7-S12</f>
        <v>0</v>
      </c>
      <c r="T40" s="77" t="n">
        <f aca="false">T6-T7-T12</f>
        <v>100000</v>
      </c>
      <c r="U40" s="77" t="n">
        <f aca="false">U6-U7-U12</f>
        <v>100000</v>
      </c>
      <c r="V40" s="77" t="n">
        <f aca="false">V6-V7-V12</f>
        <v>-100000</v>
      </c>
      <c r="W40" s="77" t="n">
        <f aca="false">W6-W7-W12</f>
        <v>0</v>
      </c>
      <c r="X40" s="77" t="n">
        <f aca="false">X6-X7-X12</f>
        <v>0</v>
      </c>
    </row>
    <row r="41" customFormat="false" ht="15" hidden="false" customHeight="false" outlineLevel="0" collapsed="false">
      <c r="B41" s="0" t="s">
        <v>130</v>
      </c>
      <c r="C41" s="19"/>
      <c r="D41" s="4"/>
      <c r="E41" s="4"/>
      <c r="F41" s="4"/>
      <c r="G41" s="4"/>
      <c r="H41" s="4"/>
      <c r="I41" s="115" t="n">
        <f aca="false">I6-I7-I12</f>
        <v>0</v>
      </c>
      <c r="J41" s="115" t="n">
        <f aca="false">J6-J7-J12</f>
        <v>0</v>
      </c>
      <c r="K41" s="115" t="n">
        <f aca="false">K6-K7-K12</f>
        <v>0</v>
      </c>
      <c r="L41" s="115" t="n">
        <f aca="false">L6-L7-L12</f>
        <v>0</v>
      </c>
      <c r="M41" s="115" t="n">
        <f aca="false">M6-M7-M12</f>
        <v>1000000</v>
      </c>
      <c r="N41" s="115" t="n">
        <f aca="false">N6-N7-N12</f>
        <v>1000000</v>
      </c>
      <c r="O41" s="115" t="n">
        <f aca="false">O6-O7-O12</f>
        <v>-1000000</v>
      </c>
      <c r="P41" s="115" t="n">
        <f aca="false">P6-P7-P12</f>
        <v>0</v>
      </c>
      <c r="Q41" s="115" t="n">
        <f aca="false">Q6-Q7-Q12</f>
        <v>0</v>
      </c>
      <c r="R41" s="115" t="n">
        <f aca="false">R6-R7-R12</f>
        <v>-200000</v>
      </c>
      <c r="S41" s="115" t="n">
        <f aca="false">S6-S7-S12</f>
        <v>0</v>
      </c>
      <c r="T41" s="115" t="n">
        <f aca="false">T6-T7-T12</f>
        <v>100000</v>
      </c>
      <c r="U41" s="115" t="n">
        <f aca="false">U6-U7-U12</f>
        <v>100000</v>
      </c>
      <c r="V41" s="115" t="n">
        <f aca="false">V6-V7-V12</f>
        <v>-100000</v>
      </c>
      <c r="W41" s="115" t="n">
        <f aca="false">W6-W7-W12</f>
        <v>0</v>
      </c>
      <c r="X41" s="115" t="n">
        <f aca="false">X6-X7-X12</f>
        <v>0</v>
      </c>
    </row>
    <row r="42" customFormat="false" ht="15" hidden="false" customHeight="false" outlineLevel="0" collapsed="false">
      <c r="B42" s="0" t="s">
        <v>131</v>
      </c>
      <c r="C42" s="19"/>
      <c r="D42" s="4"/>
      <c r="E42" s="4"/>
      <c r="F42" s="4"/>
      <c r="G42" s="4"/>
      <c r="H42" s="4"/>
      <c r="I42" s="55" t="n">
        <f aca="false">I8-I9-I11</f>
        <v>1000000</v>
      </c>
      <c r="J42" s="55" t="n">
        <f aca="false">J8-J9-J11</f>
        <v>0</v>
      </c>
      <c r="K42" s="55" t="n">
        <f aca="false">K8-K9-K11</f>
        <v>0</v>
      </c>
      <c r="L42" s="55" t="n">
        <f aca="false">L8-L9-L11</f>
        <v>-1000000</v>
      </c>
      <c r="M42" s="55" t="n">
        <f aca="false">M8-M9-M11</f>
        <v>-1000000</v>
      </c>
      <c r="N42" s="55" t="n">
        <f aca="false">N8-N9-N11</f>
        <v>0</v>
      </c>
      <c r="O42" s="55" t="n">
        <f aca="false">O8-O9-O11</f>
        <v>0</v>
      </c>
      <c r="P42" s="55" t="n">
        <f aca="false">P8-P9-P11</f>
        <v>0</v>
      </c>
      <c r="Q42" s="55" t="n">
        <f aca="false">Q8-Q9-Q11</f>
        <v>0</v>
      </c>
      <c r="R42" s="55" t="n">
        <f aca="false">R8-R9-R11</f>
        <v>0</v>
      </c>
      <c r="S42" s="55" t="n">
        <f aca="false">S8-S9-S11</f>
        <v>0</v>
      </c>
      <c r="T42" s="55" t="n">
        <f aca="false">T8-T9-T11</f>
        <v>0</v>
      </c>
      <c r="U42" s="55" t="n">
        <f aca="false">U8-U9-U11</f>
        <v>0</v>
      </c>
      <c r="V42" s="55" t="n">
        <f aca="false">V8-V9-V11</f>
        <v>0</v>
      </c>
      <c r="W42" s="55" t="n">
        <f aca="false">W8-W9-W11</f>
        <v>0</v>
      </c>
      <c r="X42" s="55" t="n">
        <f aca="false">X8-X9-X11</f>
        <v>0</v>
      </c>
    </row>
    <row r="43" customFormat="false" ht="15" hidden="false" customHeight="false" outlineLevel="0" collapsed="false">
      <c r="B43" s="0" t="s">
        <v>134</v>
      </c>
      <c r="C43" s="19"/>
      <c r="D43" s="4"/>
      <c r="E43" s="4"/>
      <c r="F43" s="4"/>
      <c r="G43" s="4"/>
      <c r="H43" s="4"/>
      <c r="I43" s="55" t="n">
        <f aca="false">I14-I15-I19-I20</f>
        <v>0</v>
      </c>
      <c r="J43" s="55" t="n">
        <f aca="false">J14-J15-J19-J20</f>
        <v>-1000000</v>
      </c>
      <c r="K43" s="55" t="n">
        <f aca="false">K14-K15-K19-K20</f>
        <v>0</v>
      </c>
      <c r="L43" s="55" t="n">
        <f aca="false">L14-L15-L19-L20</f>
        <v>0</v>
      </c>
      <c r="M43" s="55" t="n">
        <f aca="false">M14-M15-M19-M20</f>
        <v>0</v>
      </c>
      <c r="N43" s="55" t="n">
        <f aca="false">N14-N15-N19-N20</f>
        <v>0</v>
      </c>
      <c r="O43" s="55" t="n">
        <f aca="false">O14-O15-O19-O20</f>
        <v>-1000000</v>
      </c>
      <c r="P43" s="55" t="n">
        <f aca="false">P14-P15-P19-P20</f>
        <v>-1000000</v>
      </c>
      <c r="Q43" s="55" t="n">
        <f aca="false">Q14-Q15-Q19-Q20</f>
        <v>-1000000</v>
      </c>
      <c r="R43" s="55" t="n">
        <f aca="false">R14-R15-R19-R20</f>
        <v>0</v>
      </c>
      <c r="S43" s="55" t="n">
        <f aca="false">S14-S15-S19-S20</f>
        <v>-100000</v>
      </c>
      <c r="T43" s="55" t="n">
        <f aca="false">T14-T15-T19-T20</f>
        <v>0</v>
      </c>
      <c r="U43" s="55" t="n">
        <f aca="false">U14-U15-U19-U20</f>
        <v>-100000</v>
      </c>
      <c r="V43" s="55" t="n">
        <f aca="false">V14-V15-V19-V20</f>
        <v>0</v>
      </c>
      <c r="W43" s="55" t="n">
        <f aca="false">W14-W15-W19-W20</f>
        <v>0</v>
      </c>
      <c r="X43" s="55" t="n">
        <f aca="false">X14-X15-X19-X20</f>
        <v>0</v>
      </c>
    </row>
    <row r="44" customFormat="false" ht="15" hidden="false" customHeight="false" outlineLevel="0" collapsed="false">
      <c r="B44" s="0" t="s">
        <v>822</v>
      </c>
      <c r="C44" s="19"/>
      <c r="D44" s="4"/>
      <c r="E44" s="4"/>
      <c r="F44" s="4"/>
      <c r="G44" s="4"/>
      <c r="H44" s="4"/>
      <c r="I44" s="55" t="n">
        <f aca="false">I20-I21-I22</f>
        <v>0</v>
      </c>
      <c r="J44" s="55" t="n">
        <f aca="false">J20-J21-J22</f>
        <v>0</v>
      </c>
      <c r="K44" s="55" t="n">
        <f aca="false">K20-K21-K22</f>
        <v>0</v>
      </c>
      <c r="L44" s="55" t="n">
        <f aca="false">L20-L21-L22</f>
        <v>0</v>
      </c>
      <c r="M44" s="55" t="n">
        <f aca="false">M20-M21-M22</f>
        <v>0</v>
      </c>
      <c r="N44" s="55" t="n">
        <f aca="false">N20-N21-N22</f>
        <v>0</v>
      </c>
      <c r="O44" s="55" t="n">
        <f aca="false">O20-O21-O22</f>
        <v>1000000</v>
      </c>
      <c r="P44" s="55" t="n">
        <f aca="false">P20-P21-P22</f>
        <v>0</v>
      </c>
      <c r="Q44" s="55" t="n">
        <f aca="false">Q20-Q21-Q22</f>
        <v>1000000</v>
      </c>
      <c r="R44" s="55" t="n">
        <f aca="false">R20-R21-R22</f>
        <v>0</v>
      </c>
      <c r="S44" s="55" t="n">
        <f aca="false">S20-S21-S22</f>
        <v>0</v>
      </c>
      <c r="T44" s="55" t="n">
        <f aca="false">T20-T21-T22</f>
        <v>0</v>
      </c>
      <c r="U44" s="55" t="n">
        <f aca="false">U20-U21-U22</f>
        <v>0</v>
      </c>
      <c r="V44" s="55" t="n">
        <f aca="false">V20-V21-V22</f>
        <v>0</v>
      </c>
      <c r="W44" s="55" t="n">
        <f aca="false">W20-W21-W22</f>
        <v>0</v>
      </c>
      <c r="X44" s="55" t="n">
        <f aca="false">X20-X21-X22</f>
        <v>-100000</v>
      </c>
    </row>
    <row r="45" customFormat="false" ht="15" hidden="false" customHeight="false" outlineLevel="0" collapsed="false">
      <c r="B45" s="0" t="s">
        <v>137</v>
      </c>
      <c r="C45" s="19"/>
      <c r="D45" s="4"/>
      <c r="E45" s="4"/>
      <c r="F45" s="4"/>
      <c r="G45" s="4"/>
      <c r="H45" s="4"/>
      <c r="I45" s="55" t="n">
        <f aca="false">I27-I28-I31-I35</f>
        <v>1000000</v>
      </c>
      <c r="J45" s="55" t="n">
        <f aca="false">J27-J28-J31-J35</f>
        <v>1000000</v>
      </c>
      <c r="K45" s="55" t="n">
        <f aca="false">K27-K28-K31-K35</f>
        <v>0</v>
      </c>
      <c r="L45" s="55" t="n">
        <f aca="false">L27-L28-L31-L35</f>
        <v>1000000</v>
      </c>
      <c r="M45" s="55" t="n">
        <f aca="false">M27-M28-M31-M35</f>
        <v>1000000</v>
      </c>
      <c r="N45" s="55" t="n">
        <f aca="false">N27-N28-N31-N35</f>
        <v>0</v>
      </c>
      <c r="O45" s="55" t="n">
        <f aca="false">O27-O28-O31-O35</f>
        <v>0</v>
      </c>
      <c r="P45" s="55" t="n">
        <f aca="false">P27-P28-P31-P35</f>
        <v>0</v>
      </c>
      <c r="Q45" s="55" t="n">
        <f aca="false">Q27-Q28-Q31-Q35</f>
        <v>0</v>
      </c>
      <c r="R45" s="55" t="n">
        <f aca="false">R27-R28-R31-R35</f>
        <v>28600000</v>
      </c>
      <c r="S45" s="55" t="n">
        <f aca="false">S27-S28-S31-S35</f>
        <v>58400000</v>
      </c>
      <c r="T45" s="55" t="n">
        <f aca="false">T27-T28-T31-T35</f>
        <v>0</v>
      </c>
      <c r="U45" s="55" t="n">
        <f aca="false">U27-U28-U31-U35</f>
        <v>100000</v>
      </c>
      <c r="V45" s="55" t="n">
        <f aca="false">V27-V28-V31-V35</f>
        <v>-100000</v>
      </c>
      <c r="W45" s="55" t="n">
        <f aca="false">W27-W28-W31-W35</f>
        <v>100000</v>
      </c>
      <c r="X45" s="55" t="n">
        <f aca="false">X27-X28-X31-X35</f>
        <v>100000</v>
      </c>
    </row>
    <row r="46" customFormat="false" ht="15" hidden="false" customHeight="false" outlineLevel="0" collapsed="false">
      <c r="B46" s="0" t="s">
        <v>1082</v>
      </c>
      <c r="C46" s="19"/>
      <c r="D46" s="4"/>
      <c r="E46" s="4"/>
      <c r="F46" s="4"/>
      <c r="G46" s="4"/>
      <c r="H46" s="4"/>
      <c r="I46" s="56" t="n">
        <f aca="false">I31-I32-I33-I34</f>
        <v>-11000000</v>
      </c>
      <c r="J46" s="56" t="n">
        <f aca="false">J31-J32-J33-J34</f>
        <v>270000000</v>
      </c>
      <c r="K46" s="55" t="n">
        <f aca="false">K31-K32-K33-K34</f>
        <v>0</v>
      </c>
      <c r="L46" s="55" t="n">
        <f aca="false">L31-L32-L33-L34</f>
        <v>1000000</v>
      </c>
      <c r="M46" s="55" t="n">
        <f aca="false">M31-M32-M33</f>
        <v>0</v>
      </c>
      <c r="N46" s="55" t="n">
        <f aca="false">N31-N32-N33</f>
        <v>0</v>
      </c>
      <c r="O46" s="55" t="n">
        <f aca="false">O31-O32-O33</f>
        <v>0</v>
      </c>
      <c r="P46" s="55" t="n">
        <f aca="false">P31-P32-P33</f>
        <v>0</v>
      </c>
      <c r="Q46" s="55" t="n">
        <f aca="false">Q31-Q32-Q33</f>
        <v>0</v>
      </c>
      <c r="R46" s="55" t="n">
        <f aca="false">R31-R32-R33</f>
        <v>0</v>
      </c>
      <c r="S46" s="55" t="n">
        <f aca="false">S31-S32-S33</f>
        <v>0</v>
      </c>
      <c r="T46" s="55" t="n">
        <f aca="false">T31-T32-T33</f>
        <v>0</v>
      </c>
      <c r="U46" s="55" t="n">
        <f aca="false">U31-U32-U33</f>
        <v>-100000</v>
      </c>
      <c r="V46" s="55" t="n">
        <f aca="false">V31-V32-V33</f>
        <v>100000</v>
      </c>
      <c r="W46" s="55" t="n">
        <f aca="false">W31-W32-W33</f>
        <v>-100000</v>
      </c>
      <c r="X46" s="55" t="n">
        <f aca="false">X31-X32-X33</f>
        <v>0</v>
      </c>
    </row>
    <row r="47" customFormat="false" ht="15" hidden="false" customHeight="false" outlineLevel="0" collapsed="false">
      <c r="B47" s="0" t="s">
        <v>334</v>
      </c>
      <c r="I47" s="55" t="n">
        <f aca="false">I28-I29-I30</f>
        <v>0</v>
      </c>
      <c r="J47" s="55" t="n">
        <f aca="false">J28-J29-J30</f>
        <v>-1000000</v>
      </c>
      <c r="K47" s="56" t="n">
        <f aca="false">K28-K29-K30</f>
        <v>-134000000</v>
      </c>
      <c r="L47" s="56" t="n">
        <f aca="false">L28-L29-L30</f>
        <v>48000000</v>
      </c>
      <c r="M47" s="56" t="n">
        <f aca="false">M28-M29-M30</f>
        <v>223000000</v>
      </c>
      <c r="N47" s="56" t="n">
        <f aca="false">N28-N29-N30</f>
        <v>107000000</v>
      </c>
      <c r="O47" s="56" t="n">
        <f aca="false">O28-O29-O30</f>
        <v>-189000000</v>
      </c>
      <c r="P47" s="56" t="n">
        <f aca="false">P28-P29-P30</f>
        <v>-53000000</v>
      </c>
      <c r="Q47" s="56" t="n">
        <f aca="false">Q28-Q29-Q30</f>
        <v>-205000000</v>
      </c>
      <c r="R47" s="56" t="n">
        <f aca="false">R28-R29-R30</f>
        <v>229000000</v>
      </c>
      <c r="S47" s="56" t="n">
        <f aca="false">S28-S29-S30</f>
        <v>141600000</v>
      </c>
      <c r="T47" s="56" t="n">
        <f aca="false">T28-T29-T30</f>
        <v>31300000</v>
      </c>
      <c r="U47" s="56" t="n">
        <f aca="false">U28-U29-U30</f>
        <v>108500000</v>
      </c>
      <c r="V47" s="56" t="n">
        <f aca="false">V28-V29-V30</f>
        <v>191300000</v>
      </c>
      <c r="W47" s="56" t="n">
        <f aca="false">W28-W29-W30</f>
        <v>161700000</v>
      </c>
      <c r="X47" s="56" t="n">
        <f aca="false">X28-X29-X30</f>
        <v>164500000</v>
      </c>
    </row>
    <row r="48" customFormat="false" ht="15" hidden="false" customHeight="false" outlineLevel="0" collapsed="false">
      <c r="G48" s="55"/>
    </row>
    <row r="49" customFormat="false" ht="15" hidden="false" customHeight="false" outlineLevel="0" collapsed="false">
      <c r="B49" s="0" t="s">
        <v>971</v>
      </c>
      <c r="I49" s="0" t="n">
        <v>2918000000</v>
      </c>
      <c r="J49" s="0" t="n">
        <v>3012000000</v>
      </c>
      <c r="K49" s="0" t="n">
        <v>3305000000</v>
      </c>
      <c r="L49" s="0" t="n">
        <v>3523000000</v>
      </c>
      <c r="M49" s="0" t="n">
        <v>2871000000</v>
      </c>
      <c r="N49" s="0" t="n">
        <v>3140000000</v>
      </c>
      <c r="O49" s="0" t="n">
        <v>3646000000</v>
      </c>
      <c r="P49" s="0" t="n">
        <v>3850000000</v>
      </c>
      <c r="Q49" s="0" t="n">
        <v>4034000000</v>
      </c>
      <c r="R49" s="476" t="n">
        <v>8553000000</v>
      </c>
      <c r="S49" s="476" t="n">
        <v>9206000000</v>
      </c>
      <c r="T49" s="476" t="n">
        <v>9748000000</v>
      </c>
      <c r="U49" s="479" t="n">
        <v>10452000000</v>
      </c>
      <c r="V49" s="479" t="n">
        <v>11207000000</v>
      </c>
      <c r="W49" s="479" t="n">
        <v>11982000000</v>
      </c>
      <c r="X49" s="479" t="n">
        <v>12811000000</v>
      </c>
    </row>
    <row r="50" customFormat="false" ht="15" hidden="false" customHeight="false" outlineLevel="0" collapsed="false">
      <c r="B50" s="0" t="s">
        <v>2307</v>
      </c>
      <c r="I50" s="0" t="n">
        <f aca="false">(I6/I49)*100</f>
        <v>41.9122686771761</v>
      </c>
      <c r="J50" s="0" t="n">
        <f aca="false">(J6/J49)*100</f>
        <v>46.4807436918991</v>
      </c>
      <c r="K50" s="0" t="n">
        <f aca="false">(K6/K49)*100</f>
        <v>42.0272314674735</v>
      </c>
      <c r="L50" s="0" t="n">
        <f aca="false">(L6/L49)*100</f>
        <v>41.3000283848992</v>
      </c>
      <c r="M50" s="0" t="n">
        <f aca="false">(M6/M49)*100</f>
        <v>49.1466388018112</v>
      </c>
      <c r="N50" s="0" t="n">
        <f aca="false">(N6/N49)*100</f>
        <v>48.9808917197452</v>
      </c>
      <c r="O50" s="0" t="n">
        <f aca="false">(O6/O49)*100</f>
        <v>49.5063082830499</v>
      </c>
      <c r="P50" s="0" t="n">
        <f aca="false">(P6/P49)*100</f>
        <v>50.0779220779221</v>
      </c>
      <c r="Q50" s="0" t="n">
        <f aca="false">(Q6/Q49)*100</f>
        <v>51.9087754090233</v>
      </c>
      <c r="R50" s="0" t="n">
        <f aca="false">(R6/R49)*100</f>
        <v>27.5692739389688</v>
      </c>
      <c r="S50" s="0" t="n">
        <f aca="false">(S6/S49)*100</f>
        <v>28.1588094720834</v>
      </c>
      <c r="T50" s="0" t="n">
        <f aca="false">(T6/T49)*100</f>
        <v>29.3044727123512</v>
      </c>
      <c r="U50" s="0" t="n">
        <f aca="false">(U6/U49)*100</f>
        <v>29.3168771526981</v>
      </c>
      <c r="V50" s="0" t="n">
        <f aca="false">(V6/V49)*100</f>
        <v>29.339698402784</v>
      </c>
      <c r="W50" s="0" t="n">
        <f aca="false">(W6/W49)*100</f>
        <v>29.4783842430312</v>
      </c>
      <c r="X50" s="0" t="n">
        <f aca="false">(X6/X49)*100</f>
        <v>29.51447974397</v>
      </c>
    </row>
    <row r="51" customFormat="false" ht="15" hidden="false" customHeight="false" outlineLevel="0" collapsed="false">
      <c r="B51" s="0" t="s">
        <v>2308</v>
      </c>
      <c r="I51" s="0" t="n">
        <f aca="false">(I27/I49)*100</f>
        <v>5.79163810829335</v>
      </c>
      <c r="J51" s="0" t="n">
        <f aca="false">(J27/J49)*100</f>
        <v>5.27888446215139</v>
      </c>
      <c r="K51" s="0" t="n">
        <f aca="false">(K27/K49)*100</f>
        <v>1.81543116490166</v>
      </c>
      <c r="L51" s="0" t="n">
        <f aca="false">(L27/L49)*100</f>
        <v>0.141924496168039</v>
      </c>
      <c r="M51" s="0" t="n">
        <f aca="false">(M27/M49)*100</f>
        <v>8.08080808080808</v>
      </c>
      <c r="N51" s="0" t="n">
        <f aca="false">(N27/N49)*100</f>
        <v>4.84076433121019</v>
      </c>
      <c r="O51" s="0" t="n">
        <f aca="false">(O27/O49)*100</f>
        <v>2.52331321996709</v>
      </c>
      <c r="P51" s="0" t="n">
        <f aca="false">(P27/P49)*100</f>
        <v>2</v>
      </c>
      <c r="Q51" s="0" t="n">
        <f aca="false">(Q27/Q49)*100</f>
        <v>0.941993058998513</v>
      </c>
      <c r="R51" s="0" t="n">
        <f aca="false">(R27/R49)*100</f>
        <v>4.26867765696247</v>
      </c>
      <c r="S51" s="0" t="n">
        <f aca="false">(S27/S49)*100</f>
        <v>3.20986313273952</v>
      </c>
      <c r="T51" s="0" t="n">
        <f aca="false">(T27/T49)*100</f>
        <v>4.46245383668445</v>
      </c>
      <c r="U51" s="0" t="n">
        <f aca="false">(U27/U49)*100</f>
        <v>2.64925373134328</v>
      </c>
      <c r="V51" s="0" t="n">
        <f aca="false">(V27/V49)*100</f>
        <v>2.26465601855983</v>
      </c>
      <c r="W51" s="0" t="n">
        <f aca="false">(W27/W49)*100</f>
        <v>1.89534301452178</v>
      </c>
      <c r="X51" s="0" t="n">
        <f aca="false">(X27/X49)*100</f>
        <v>1.84450862540005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1.xml><?xml version="1.0" encoding="utf-8"?>
<worksheet xmlns="http://schemas.openxmlformats.org/spreadsheetml/2006/main" xmlns:r="http://schemas.openxmlformats.org/officeDocument/2006/relationships">
  <sheetPr filterMode="false">
    <pageSetUpPr fitToPage="false"/>
  </sheetPr>
  <dimension ref="A1:AY6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29.6989795918367"/>
    <col collapsed="false" hidden="false" max="2" min="2" style="0" width="44.9540816326531"/>
    <col collapsed="false" hidden="false" max="3" min="3" style="0" width="24.3010204081633"/>
    <col collapsed="false" hidden="false" max="4" min="4" style="0" width="16.3316326530612"/>
    <col collapsed="false" hidden="false" max="6" min="5" style="0" width="17.1428571428571"/>
    <col collapsed="false" hidden="false" max="7" min="7" style="0" width="16.3316326530612"/>
    <col collapsed="false" hidden="false" max="9" min="8" style="0" width="17.5510204081633"/>
    <col collapsed="false" hidden="false" max="23" min="10" style="0" width="18.6275510204082"/>
    <col collapsed="false" hidden="false" max="1025" min="24" style="0" width="8.50510204081633"/>
  </cols>
  <sheetData>
    <row r="1" customFormat="false" ht="15" hidden="false" customHeight="false" outlineLevel="0" collapsed="false">
      <c r="A1" s="59" t="s">
        <v>2309</v>
      </c>
      <c r="B1" s="2" t="s">
        <v>2310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2311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31</v>
      </c>
      <c r="S5" s="4" t="s">
        <v>31</v>
      </c>
      <c r="T5" s="4" t="s">
        <v>31</v>
      </c>
      <c r="U5" s="4" t="s">
        <v>31</v>
      </c>
      <c r="V5" s="4" t="s">
        <v>31</v>
      </c>
      <c r="W5" s="4" t="s">
        <v>31</v>
      </c>
      <c r="X5" s="4" t="s">
        <v>31</v>
      </c>
    </row>
    <row r="6" s="17" customFormat="true" ht="16.5" hidden="false" customHeight="false" outlineLevel="0" collapsed="false">
      <c r="A6" s="32" t="s">
        <v>32</v>
      </c>
      <c r="B6" s="51" t="s">
        <v>2312</v>
      </c>
      <c r="C6" s="335" t="s">
        <v>34</v>
      </c>
      <c r="D6" s="480" t="n">
        <v>85533000000</v>
      </c>
      <c r="E6" s="480" t="n">
        <v>79453000000</v>
      </c>
      <c r="F6" s="480" t="n">
        <v>85204000000</v>
      </c>
      <c r="G6" s="480" t="n">
        <v>96514000000</v>
      </c>
      <c r="H6" s="481" t="n">
        <v>96800000000</v>
      </c>
      <c r="I6" s="481" t="n">
        <v>100900000000</v>
      </c>
      <c r="J6" s="482" t="n">
        <v>102300000000</v>
      </c>
      <c r="K6" s="482" t="n">
        <v>117500000000</v>
      </c>
      <c r="L6" s="482" t="n">
        <v>133700000000</v>
      </c>
      <c r="M6" s="482" t="n">
        <v>125300000000</v>
      </c>
      <c r="N6" s="483" t="n">
        <v>131600000000</v>
      </c>
      <c r="O6" s="483" t="n">
        <v>136400000000</v>
      </c>
      <c r="P6" s="483" t="n">
        <v>137400000000</v>
      </c>
      <c r="Q6" s="483" t="n">
        <v>139700000000</v>
      </c>
      <c r="R6" s="483" t="n">
        <v>153900000000</v>
      </c>
      <c r="S6" s="483" t="n">
        <v>163200000000</v>
      </c>
      <c r="T6" s="483" t="n">
        <v>173300000000</v>
      </c>
      <c r="U6" s="483" t="n">
        <v>184200000000</v>
      </c>
      <c r="V6" s="483" t="n">
        <v>195400000000</v>
      </c>
      <c r="W6" s="483" t="n">
        <v>207800000000</v>
      </c>
      <c r="X6" s="121"/>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row>
    <row r="7" customFormat="false" ht="15" hidden="false" customHeight="false" outlineLevel="0" collapsed="false">
      <c r="A7" s="107" t="s">
        <v>35</v>
      </c>
      <c r="B7" s="19" t="s">
        <v>149</v>
      </c>
      <c r="C7" s="20" t="s">
        <v>37</v>
      </c>
      <c r="D7" s="103" t="n">
        <f aca="false">D8+D20+D21</f>
        <v>82293000000</v>
      </c>
      <c r="E7" s="103" t="n">
        <f aca="false">E8+E20+E21</f>
        <v>78951000000</v>
      </c>
      <c r="F7" s="103" t="n">
        <f aca="false">F8+F20+F21</f>
        <v>85169000000</v>
      </c>
      <c r="G7" s="103" t="n">
        <f aca="false">G8+G20+G21</f>
        <v>93134000000</v>
      </c>
      <c r="H7" s="103" t="n">
        <f aca="false">H8+H20+H21</f>
        <v>95200000000</v>
      </c>
      <c r="I7" s="103" t="n">
        <f aca="false">I8+I20+I21</f>
        <v>99400000000</v>
      </c>
      <c r="J7" s="103" t="n">
        <f aca="false">J8+J20+J21</f>
        <v>100900000000</v>
      </c>
      <c r="K7" s="103" t="n">
        <f aca="false">K8+K20+K21</f>
        <v>116600000000</v>
      </c>
      <c r="L7" s="103" t="n">
        <f aca="false">L8+L20+L21</f>
        <v>132400000000</v>
      </c>
      <c r="M7" s="103" t="n">
        <f aca="false">M8+M20+M21</f>
        <v>124500000000</v>
      </c>
      <c r="N7" s="103" t="n">
        <f aca="false">N8+N20+N21</f>
        <v>130100000000</v>
      </c>
      <c r="O7" s="103" t="n">
        <f aca="false">O8+O20+O21</f>
        <v>135300000000</v>
      </c>
      <c r="P7" s="103" t="n">
        <f aca="false">P8+P20+P21</f>
        <v>134400000000</v>
      </c>
      <c r="Q7" s="103" t="n">
        <f aca="false">Q8+Q20+Q21</f>
        <v>136300000000</v>
      </c>
      <c r="R7" s="103" t="n">
        <f aca="false">R8+R20+R21</f>
        <v>150400000000</v>
      </c>
      <c r="S7" s="103" t="n">
        <f aca="false">S8+S20+S21</f>
        <v>159400000000</v>
      </c>
      <c r="T7" s="103" t="n">
        <f aca="false">T8+T20+T21</f>
        <v>169400000000</v>
      </c>
      <c r="U7" s="103" t="n">
        <f aca="false">U8+U20+U21</f>
        <v>180000000000</v>
      </c>
      <c r="V7" s="103" t="n">
        <f aca="false">V8+V20+V21</f>
        <v>191100000000</v>
      </c>
      <c r="W7" s="103" t="n">
        <f aca="false">W8+W20+W21</f>
        <v>203200000000</v>
      </c>
      <c r="X7" s="4"/>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row>
    <row r="8" customFormat="false" ht="16.5" hidden="false" customHeight="false" outlineLevel="0" collapsed="false">
      <c r="A8" s="45" t="s">
        <v>2313</v>
      </c>
      <c r="B8" s="45" t="s">
        <v>2314</v>
      </c>
      <c r="C8" s="49" t="s">
        <v>40</v>
      </c>
      <c r="D8" s="103" t="n">
        <v>77009000000</v>
      </c>
      <c r="E8" s="103" t="n">
        <v>73644000000</v>
      </c>
      <c r="F8" s="103" t="n">
        <v>80569000000</v>
      </c>
      <c r="G8" s="103" t="n">
        <v>77056000000</v>
      </c>
      <c r="H8" s="104" t="n">
        <v>81600000000</v>
      </c>
      <c r="I8" s="104" t="n">
        <v>84600000000</v>
      </c>
      <c r="J8" s="16" t="n">
        <v>89200000000</v>
      </c>
      <c r="K8" s="16" t="n">
        <v>101300000000</v>
      </c>
      <c r="L8" s="16" t="n">
        <v>112600000000</v>
      </c>
      <c r="M8" s="16" t="n">
        <v>106900000000</v>
      </c>
      <c r="N8" s="101" t="n">
        <v>112400000000</v>
      </c>
      <c r="O8" s="101" t="n">
        <v>118700000000</v>
      </c>
      <c r="P8" s="101" t="n">
        <v>117400000000</v>
      </c>
      <c r="Q8" s="101" t="n">
        <v>121000000000</v>
      </c>
      <c r="R8" s="101" t="n">
        <v>131700000000</v>
      </c>
      <c r="S8" s="101" t="n">
        <v>139900000000</v>
      </c>
      <c r="T8" s="101" t="n">
        <v>149000000000</v>
      </c>
      <c r="U8" s="101" t="n">
        <v>158400000000</v>
      </c>
      <c r="V8" s="101" t="n">
        <v>168100000000</v>
      </c>
      <c r="W8" s="101" t="n">
        <v>178700000000</v>
      </c>
      <c r="X8" s="4"/>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row>
    <row r="9" customFormat="false" ht="16.5" hidden="false" customHeight="false" outlineLevel="0" collapsed="false">
      <c r="A9" s="21" t="s">
        <v>295</v>
      </c>
      <c r="B9" s="21" t="s">
        <v>689</v>
      </c>
      <c r="C9" s="0" t="s">
        <v>43</v>
      </c>
      <c r="D9" s="103" t="n">
        <v>13586000000</v>
      </c>
      <c r="E9" s="103" t="n">
        <v>10253000000</v>
      </c>
      <c r="F9" s="103" t="n">
        <v>10140000000</v>
      </c>
      <c r="G9" s="103" t="n">
        <v>10773000000</v>
      </c>
      <c r="H9" s="77" t="n">
        <v>10100000000</v>
      </c>
      <c r="I9" s="104" t="n">
        <v>10900000000</v>
      </c>
      <c r="J9" s="16"/>
      <c r="K9" s="16"/>
      <c r="L9" s="16"/>
      <c r="M9" s="16"/>
      <c r="N9" s="101"/>
      <c r="O9" s="101"/>
      <c r="P9" s="101"/>
      <c r="Q9" s="101"/>
      <c r="R9" s="101"/>
      <c r="S9" s="101"/>
      <c r="T9" s="101"/>
      <c r="U9" s="101"/>
      <c r="V9" s="101"/>
      <c r="W9" s="101"/>
      <c r="X9" s="4"/>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row>
    <row r="10" customFormat="false" ht="16.5" hidden="false" customHeight="false" outlineLevel="0" collapsed="false">
      <c r="A10" s="0" t="s">
        <v>2315</v>
      </c>
      <c r="B10" s="45" t="s">
        <v>2316</v>
      </c>
      <c r="C10" s="0" t="s">
        <v>43</v>
      </c>
      <c r="D10" s="104"/>
      <c r="E10" s="104"/>
      <c r="F10" s="104"/>
      <c r="G10" s="104"/>
      <c r="H10" s="104"/>
      <c r="I10" s="104"/>
      <c r="J10" s="16" t="n">
        <v>8400000000</v>
      </c>
      <c r="K10" s="16" t="n">
        <v>8900000000</v>
      </c>
      <c r="L10" s="16" t="n">
        <v>8700000000</v>
      </c>
      <c r="M10" s="16" t="n">
        <v>8700000000</v>
      </c>
      <c r="N10" s="101" t="n">
        <v>8900000000</v>
      </c>
      <c r="O10" s="101" t="n">
        <v>9500000000</v>
      </c>
      <c r="P10" s="101" t="n">
        <v>9600000000</v>
      </c>
      <c r="Q10" s="101" t="n">
        <v>10300000000</v>
      </c>
      <c r="R10" s="101" t="n">
        <v>10700000000</v>
      </c>
      <c r="S10" s="101" t="n">
        <v>11400000000</v>
      </c>
      <c r="T10" s="101" t="n">
        <v>12200000000</v>
      </c>
      <c r="U10" s="101" t="n">
        <v>13000000000</v>
      </c>
      <c r="V10" s="101" t="n">
        <v>13700000000</v>
      </c>
      <c r="W10" s="101" t="n">
        <v>14600000000</v>
      </c>
      <c r="X10" s="4"/>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row>
    <row r="11" customFormat="false" ht="16.5" hidden="false" customHeight="false" outlineLevel="0" collapsed="false">
      <c r="A11" s="0" t="s">
        <v>2317</v>
      </c>
      <c r="B11" s="45" t="s">
        <v>2318</v>
      </c>
      <c r="C11" s="0" t="s">
        <v>43</v>
      </c>
      <c r="D11" s="104"/>
      <c r="E11" s="104"/>
      <c r="F11" s="104"/>
      <c r="G11" s="104"/>
      <c r="H11" s="104"/>
      <c r="I11" s="104"/>
      <c r="J11" s="16" t="n">
        <v>4700000000</v>
      </c>
      <c r="K11" s="16" t="n">
        <v>5900000000</v>
      </c>
      <c r="L11" s="16" t="n">
        <v>8600000000</v>
      </c>
      <c r="M11" s="16" t="n">
        <v>4400000000</v>
      </c>
      <c r="N11" s="101" t="n">
        <v>3700000000</v>
      </c>
      <c r="O11" s="101" t="n">
        <v>3900000000</v>
      </c>
      <c r="P11" s="101" t="n">
        <v>3700000000</v>
      </c>
      <c r="Q11" s="101" t="n">
        <v>4400000000</v>
      </c>
      <c r="R11" s="101" t="n">
        <v>4500000000</v>
      </c>
      <c r="S11" s="101" t="n">
        <v>4800000000</v>
      </c>
      <c r="T11" s="101" t="n">
        <v>5100000000</v>
      </c>
      <c r="U11" s="101" t="n">
        <v>5500000000</v>
      </c>
      <c r="V11" s="101" t="n">
        <v>5800000000</v>
      </c>
      <c r="W11" s="101" t="n">
        <v>6200000000</v>
      </c>
      <c r="X11" s="4"/>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row>
    <row r="12" customFormat="false" ht="16.5" hidden="false" customHeight="false" outlineLevel="0" collapsed="false">
      <c r="A12" s="0" t="s">
        <v>2319</v>
      </c>
      <c r="B12" s="45" t="s">
        <v>2320</v>
      </c>
      <c r="C12" s="0" t="s">
        <v>43</v>
      </c>
      <c r="D12" s="103" t="n">
        <v>17452000000</v>
      </c>
      <c r="E12" s="103" t="n">
        <v>17133000000</v>
      </c>
      <c r="F12" s="103" t="n">
        <v>20521000000</v>
      </c>
      <c r="G12" s="103" t="n">
        <v>21175000000</v>
      </c>
      <c r="H12" s="104" t="n">
        <v>25800000000</v>
      </c>
      <c r="I12" s="104" t="n">
        <v>27100000000</v>
      </c>
      <c r="J12" s="16" t="n">
        <v>27200000000</v>
      </c>
      <c r="K12" s="16" t="n">
        <v>33000000000</v>
      </c>
      <c r="L12" s="16" t="n">
        <v>36200000000</v>
      </c>
      <c r="M12" s="16" t="n">
        <v>35200000000</v>
      </c>
      <c r="N12" s="101" t="n">
        <v>37700000000</v>
      </c>
      <c r="O12" s="101" t="n">
        <v>42200000000</v>
      </c>
      <c r="P12" s="101" t="n">
        <v>38500000000</v>
      </c>
      <c r="Q12" s="101" t="n">
        <v>39800000000</v>
      </c>
      <c r="R12" s="101" t="n">
        <v>46000000000</v>
      </c>
      <c r="S12" s="101" t="n">
        <v>49500000000</v>
      </c>
      <c r="T12" s="101" t="n">
        <v>53500000000</v>
      </c>
      <c r="U12" s="101" t="n">
        <v>56900000000</v>
      </c>
      <c r="V12" s="101" t="n">
        <v>60400000000</v>
      </c>
      <c r="W12" s="101" t="n">
        <v>64200000000</v>
      </c>
      <c r="X12" s="4"/>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row>
    <row r="13" customFormat="false" ht="16.5" hidden="false" customHeight="false" outlineLevel="0" collapsed="false">
      <c r="A13" s="45" t="s">
        <v>517</v>
      </c>
      <c r="B13" s="45" t="s">
        <v>517</v>
      </c>
      <c r="C13" s="0" t="s">
        <v>43</v>
      </c>
      <c r="D13" s="103" t="n">
        <v>13085000000</v>
      </c>
      <c r="E13" s="103" t="n">
        <v>11397000000</v>
      </c>
      <c r="F13" s="103" t="n">
        <v>11402000000</v>
      </c>
      <c r="G13" s="103" t="n">
        <v>11240000000</v>
      </c>
      <c r="H13" s="104" t="n">
        <v>11000000000</v>
      </c>
      <c r="I13" s="104" t="n">
        <v>11700000000</v>
      </c>
      <c r="J13" s="16" t="n">
        <v>12200000000</v>
      </c>
      <c r="K13" s="16" t="n">
        <v>13300000000</v>
      </c>
      <c r="L13" s="16" t="n">
        <v>14300000000</v>
      </c>
      <c r="M13" s="16" t="n">
        <v>14500000000</v>
      </c>
      <c r="N13" s="101" t="n">
        <v>14900000000</v>
      </c>
      <c r="O13" s="101" t="n">
        <v>15500000000</v>
      </c>
      <c r="P13" s="101" t="n">
        <v>16600000000</v>
      </c>
      <c r="Q13" s="101" t="n">
        <v>16000000000</v>
      </c>
      <c r="R13" s="101" t="n">
        <v>15800000000</v>
      </c>
      <c r="S13" s="101" t="n">
        <v>16900000000</v>
      </c>
      <c r="T13" s="101" t="n">
        <v>18100000000</v>
      </c>
      <c r="U13" s="101" t="n">
        <v>19200000000</v>
      </c>
      <c r="V13" s="101" t="n">
        <v>20400000000</v>
      </c>
      <c r="W13" s="101" t="n">
        <v>21700000000</v>
      </c>
      <c r="X13" s="4"/>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row>
    <row r="14" customFormat="false" ht="16.5" hidden="false" customHeight="false" outlineLevel="0" collapsed="false">
      <c r="A14" s="45" t="s">
        <v>2321</v>
      </c>
      <c r="B14" s="45" t="s">
        <v>2322</v>
      </c>
      <c r="C14" s="0" t="s">
        <v>43</v>
      </c>
      <c r="D14" s="103" t="n">
        <v>7733000000</v>
      </c>
      <c r="E14" s="103" t="n">
        <v>6111000000</v>
      </c>
      <c r="F14" s="103" t="n">
        <v>6335000000</v>
      </c>
      <c r="G14" s="103" t="n">
        <v>6140000000</v>
      </c>
      <c r="H14" s="104" t="n">
        <v>5800000000</v>
      </c>
      <c r="I14" s="104" t="n">
        <v>5300000000</v>
      </c>
      <c r="J14" s="16" t="n">
        <v>5400000000</v>
      </c>
      <c r="K14" s="16" t="n">
        <v>6200000000</v>
      </c>
      <c r="L14" s="16" t="n">
        <v>6300000000</v>
      </c>
      <c r="M14" s="16" t="n">
        <v>5200000000</v>
      </c>
      <c r="N14" s="101" t="n">
        <v>4700000000</v>
      </c>
      <c r="O14" s="101" t="n">
        <v>3800000000</v>
      </c>
      <c r="P14" s="101" t="n">
        <v>4100000000</v>
      </c>
      <c r="Q14" s="101" t="n">
        <v>4300000000</v>
      </c>
      <c r="R14" s="101" t="n">
        <v>4100000000</v>
      </c>
      <c r="S14" s="101" t="n">
        <v>3500000000</v>
      </c>
      <c r="T14" s="101" t="n">
        <v>2900000000</v>
      </c>
      <c r="U14" s="101" t="n">
        <v>3100000000</v>
      </c>
      <c r="V14" s="101" t="n">
        <v>3300000000</v>
      </c>
      <c r="W14" s="101" t="n">
        <v>3500000000</v>
      </c>
      <c r="X14" s="4"/>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row>
    <row r="15" customFormat="false" ht="16.5" hidden="false" customHeight="false" outlineLevel="0" collapsed="false">
      <c r="A15" s="45" t="s">
        <v>2323</v>
      </c>
      <c r="B15" s="45" t="s">
        <v>2324</v>
      </c>
      <c r="C15" s="0" t="s">
        <v>43</v>
      </c>
      <c r="D15" s="103" t="n">
        <v>63000000</v>
      </c>
      <c r="E15" s="103" t="n">
        <v>3387000000</v>
      </c>
      <c r="F15" s="103" t="n">
        <v>6677000000</v>
      </c>
      <c r="G15" s="103" t="n">
        <v>511000000</v>
      </c>
      <c r="H15" s="104" t="n">
        <v>800000000</v>
      </c>
      <c r="I15" s="104" t="n">
        <v>1000000000</v>
      </c>
      <c r="J15" s="16" t="n">
        <v>1800000000</v>
      </c>
      <c r="K15" s="16" t="n">
        <v>2500000000</v>
      </c>
      <c r="L15" s="16" t="n">
        <v>2900000000</v>
      </c>
      <c r="M15" s="16" t="n">
        <v>2900000000</v>
      </c>
      <c r="N15" s="101" t="n">
        <v>3900000000</v>
      </c>
      <c r="O15" s="101" t="n">
        <v>4000000000</v>
      </c>
      <c r="P15" s="101" t="n">
        <v>4300000000</v>
      </c>
      <c r="Q15" s="101" t="n">
        <v>3800000000</v>
      </c>
      <c r="R15" s="101" t="n">
        <v>5300000000</v>
      </c>
      <c r="S15" s="101" t="n">
        <v>5600000000</v>
      </c>
      <c r="T15" s="101" t="n">
        <v>6000000000</v>
      </c>
      <c r="U15" s="101" t="n">
        <v>6400000000</v>
      </c>
      <c r="V15" s="101" t="n">
        <v>6800000000</v>
      </c>
      <c r="W15" s="101" t="n">
        <v>7200000000</v>
      </c>
      <c r="X15" s="4"/>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row>
    <row r="16" customFormat="false" ht="16.5" hidden="false" customHeight="false" outlineLevel="0" collapsed="false">
      <c r="A16" s="45" t="s">
        <v>522</v>
      </c>
      <c r="B16" s="45" t="s">
        <v>2325</v>
      </c>
      <c r="C16" s="0" t="s">
        <v>43</v>
      </c>
      <c r="D16" s="103" t="n">
        <v>25091000000</v>
      </c>
      <c r="E16" s="103" t="n">
        <v>25363000000</v>
      </c>
      <c r="F16" s="103" t="n">
        <v>25494000000</v>
      </c>
      <c r="G16" s="103" t="n">
        <v>27217000000</v>
      </c>
      <c r="H16" s="104" t="n">
        <v>28100000000</v>
      </c>
      <c r="I16" s="104" t="n">
        <v>28600000000</v>
      </c>
      <c r="J16" s="16" t="n">
        <v>29400000000</v>
      </c>
      <c r="K16" s="16" t="n">
        <v>31600000000</v>
      </c>
      <c r="L16" s="16" t="n">
        <v>35800000000</v>
      </c>
      <c r="M16" s="16" t="n">
        <v>35900000000</v>
      </c>
      <c r="N16" s="101" t="n">
        <v>38700000000</v>
      </c>
      <c r="O16" s="101" t="n">
        <v>39800000000</v>
      </c>
      <c r="P16" s="101" t="n">
        <v>40800000000</v>
      </c>
      <c r="Q16" s="101" t="n">
        <v>42500000000</v>
      </c>
      <c r="R16" s="101" t="n">
        <v>45200000000</v>
      </c>
      <c r="S16" s="101" t="n">
        <v>48200000000</v>
      </c>
      <c r="T16" s="101" t="n">
        <v>51200000000</v>
      </c>
      <c r="U16" s="101" t="n">
        <v>54400000000</v>
      </c>
      <c r="V16" s="101" t="n">
        <v>57700000000</v>
      </c>
      <c r="W16" s="101" t="n">
        <v>61400000000</v>
      </c>
      <c r="X16" s="4"/>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row>
    <row r="17" customFormat="false" ht="16.5" hidden="false" customHeight="false" outlineLevel="0" collapsed="false">
      <c r="A17" s="45" t="s">
        <v>83</v>
      </c>
      <c r="B17" s="45" t="s">
        <v>83</v>
      </c>
      <c r="C17" s="11" t="s">
        <v>2326</v>
      </c>
      <c r="D17" s="104"/>
      <c r="E17" s="104"/>
      <c r="F17" s="104"/>
      <c r="G17" s="104"/>
      <c r="H17" s="104"/>
      <c r="I17" s="104"/>
      <c r="J17" s="16" t="n">
        <v>18600000000</v>
      </c>
      <c r="K17" s="16" t="n">
        <v>20100000000</v>
      </c>
      <c r="L17" s="16" t="n">
        <v>23100000000</v>
      </c>
      <c r="M17" s="16" t="n">
        <v>23400000000</v>
      </c>
      <c r="N17" s="101" t="n">
        <v>26100000000</v>
      </c>
      <c r="O17" s="101" t="n">
        <v>26900000000</v>
      </c>
      <c r="P17" s="101" t="n">
        <v>27500000000</v>
      </c>
      <c r="Q17" s="101" t="n">
        <v>28700000000</v>
      </c>
      <c r="R17" s="101" t="n">
        <v>30600000000</v>
      </c>
      <c r="S17" s="101" t="n">
        <v>32900000000</v>
      </c>
      <c r="T17" s="101" t="n">
        <v>35200000000</v>
      </c>
      <c r="U17" s="101" t="n">
        <v>37400000000</v>
      </c>
      <c r="V17" s="101" t="n">
        <v>39700000000</v>
      </c>
      <c r="W17" s="101" t="n">
        <v>42200000000</v>
      </c>
      <c r="X17" s="4"/>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row>
    <row r="18" customFormat="false" ht="16.5" hidden="false" customHeight="false" outlineLevel="0" collapsed="false">
      <c r="A18" s="45" t="s">
        <v>2327</v>
      </c>
      <c r="B18" s="45" t="s">
        <v>2327</v>
      </c>
      <c r="C18" s="11" t="s">
        <v>2326</v>
      </c>
      <c r="D18" s="104"/>
      <c r="E18" s="104"/>
      <c r="F18" s="104"/>
      <c r="G18" s="104"/>
      <c r="H18" s="104"/>
      <c r="I18" s="104"/>
      <c r="J18" s="16" t="n">
        <v>1400000000</v>
      </c>
      <c r="K18" s="16" t="n">
        <v>1500000000</v>
      </c>
      <c r="L18" s="16" t="n">
        <v>1800000000</v>
      </c>
      <c r="M18" s="16" t="n">
        <v>1800000000</v>
      </c>
      <c r="N18" s="101" t="n">
        <v>1700000000</v>
      </c>
      <c r="O18" s="101" t="n">
        <v>1700000000</v>
      </c>
      <c r="P18" s="101" t="n">
        <v>1700000000</v>
      </c>
      <c r="Q18" s="101" t="n">
        <v>1800000000</v>
      </c>
      <c r="R18" s="101" t="n">
        <v>1900000000</v>
      </c>
      <c r="S18" s="101" t="n">
        <v>2100000000</v>
      </c>
      <c r="T18" s="101" t="n">
        <v>2200000000</v>
      </c>
      <c r="U18" s="101" t="n">
        <v>2300000000</v>
      </c>
      <c r="V18" s="101" t="n">
        <v>2500000000</v>
      </c>
      <c r="W18" s="101" t="n">
        <v>2600000000</v>
      </c>
      <c r="X18" s="4"/>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row>
    <row r="19" customFormat="false" ht="16.5" hidden="false" customHeight="false" outlineLevel="0" collapsed="false">
      <c r="A19" s="45" t="s">
        <v>97</v>
      </c>
      <c r="B19" s="45" t="s">
        <v>97</v>
      </c>
      <c r="C19" s="11" t="s">
        <v>2326</v>
      </c>
      <c r="D19" s="104"/>
      <c r="E19" s="104"/>
      <c r="F19" s="104"/>
      <c r="G19" s="104"/>
      <c r="H19" s="104"/>
      <c r="I19" s="104"/>
      <c r="J19" s="16" t="n">
        <v>9400000000</v>
      </c>
      <c r="K19" s="16" t="n">
        <v>10000000000</v>
      </c>
      <c r="L19" s="16" t="n">
        <v>10900000000</v>
      </c>
      <c r="M19" s="16" t="n">
        <v>10700000000</v>
      </c>
      <c r="N19" s="101" t="n">
        <v>10900000000</v>
      </c>
      <c r="O19" s="101" t="n">
        <v>11200000000</v>
      </c>
      <c r="P19" s="101" t="n">
        <v>11500000000</v>
      </c>
      <c r="Q19" s="101" t="n">
        <v>12000000000</v>
      </c>
      <c r="R19" s="101" t="n">
        <v>12600000000</v>
      </c>
      <c r="S19" s="101" t="n">
        <v>13200000000</v>
      </c>
      <c r="T19" s="101" t="n">
        <v>13800000000</v>
      </c>
      <c r="U19" s="101" t="n">
        <v>14700000000</v>
      </c>
      <c r="V19" s="101" t="n">
        <v>15600000000</v>
      </c>
      <c r="W19" s="101" t="n">
        <v>16600000000</v>
      </c>
      <c r="X19" s="4"/>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row>
    <row r="20" customFormat="false" ht="16.5" hidden="false" customHeight="false" outlineLevel="0" collapsed="false">
      <c r="A20" s="19" t="s">
        <v>2328</v>
      </c>
      <c r="B20" s="19" t="s">
        <v>2329</v>
      </c>
      <c r="C20" s="49" t="s">
        <v>40</v>
      </c>
      <c r="D20" s="103" t="n">
        <v>4807000000</v>
      </c>
      <c r="E20" s="103" t="n">
        <v>4802000000</v>
      </c>
      <c r="F20" s="103" t="n">
        <v>4005000000</v>
      </c>
      <c r="G20" s="103" t="n">
        <v>15494000000</v>
      </c>
      <c r="H20" s="104" t="n">
        <v>13000000000</v>
      </c>
      <c r="I20" s="104" t="n">
        <v>10500000000</v>
      </c>
      <c r="J20" s="16" t="n">
        <v>9900000000</v>
      </c>
      <c r="K20" s="16" t="n">
        <v>10400000000</v>
      </c>
      <c r="L20" s="16" t="n">
        <v>12900000000</v>
      </c>
      <c r="M20" s="16" t="n">
        <v>12600000000</v>
      </c>
      <c r="N20" s="101" t="n">
        <v>12100000000</v>
      </c>
      <c r="O20" s="101" t="n">
        <v>12700000000</v>
      </c>
      <c r="P20" s="101" t="n">
        <v>12400000000</v>
      </c>
      <c r="Q20" s="101" t="n">
        <v>11600000000</v>
      </c>
      <c r="R20" s="101" t="n">
        <v>14500000000</v>
      </c>
      <c r="S20" s="101" t="n">
        <v>15400000000</v>
      </c>
      <c r="T20" s="101" t="n">
        <v>16500000000</v>
      </c>
      <c r="U20" s="101" t="n">
        <v>17500000000</v>
      </c>
      <c r="V20" s="101" t="n">
        <v>18600000000</v>
      </c>
      <c r="W20" s="101" t="n">
        <v>19800000000</v>
      </c>
      <c r="X20" s="4"/>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row>
    <row r="21" customFormat="false" ht="16.5" hidden="false" customHeight="false" outlineLevel="0" collapsed="false">
      <c r="A21" s="19" t="s">
        <v>2330</v>
      </c>
      <c r="B21" s="19" t="s">
        <v>2331</v>
      </c>
      <c r="C21" s="49" t="s">
        <v>40</v>
      </c>
      <c r="D21" s="103" t="n">
        <v>477000000</v>
      </c>
      <c r="E21" s="103" t="n">
        <v>505000000</v>
      </c>
      <c r="F21" s="103" t="n">
        <v>595000000</v>
      </c>
      <c r="G21" s="103" t="n">
        <v>584000000</v>
      </c>
      <c r="H21" s="104" t="n">
        <v>600000000</v>
      </c>
      <c r="I21" s="104" t="n">
        <v>4300000000</v>
      </c>
      <c r="J21" s="16" t="n">
        <v>1800000000</v>
      </c>
      <c r="K21" s="16" t="n">
        <v>4900000000</v>
      </c>
      <c r="L21" s="16" t="n">
        <v>6900000000</v>
      </c>
      <c r="M21" s="16" t="n">
        <v>5000000000</v>
      </c>
      <c r="N21" s="101" t="n">
        <v>5600000000</v>
      </c>
      <c r="O21" s="101" t="n">
        <v>3900000000</v>
      </c>
      <c r="P21" s="101" t="n">
        <v>4600000000</v>
      </c>
      <c r="Q21" s="101" t="n">
        <v>3700000000</v>
      </c>
      <c r="R21" s="101" t="n">
        <v>4200000000</v>
      </c>
      <c r="S21" s="101" t="n">
        <v>4100000000</v>
      </c>
      <c r="T21" s="101" t="n">
        <v>3900000000</v>
      </c>
      <c r="U21" s="101" t="n">
        <v>4100000000</v>
      </c>
      <c r="V21" s="101" t="n">
        <v>4400000000</v>
      </c>
      <c r="W21" s="101" t="n">
        <v>4700000000</v>
      </c>
      <c r="X21" s="4"/>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row>
    <row r="22" customFormat="false" ht="16.5" hidden="false" customHeight="false" outlineLevel="0" collapsed="false">
      <c r="B22" s="19" t="s">
        <v>2332</v>
      </c>
      <c r="C22" s="11"/>
      <c r="D22" s="104"/>
      <c r="E22" s="104"/>
      <c r="F22" s="104"/>
      <c r="G22" s="104"/>
      <c r="H22" s="104"/>
      <c r="I22" s="104"/>
      <c r="J22" s="16" t="n">
        <v>0</v>
      </c>
      <c r="K22" s="16" t="n">
        <v>2900000000</v>
      </c>
      <c r="L22" s="16" t="n">
        <v>3800000000</v>
      </c>
      <c r="M22" s="16" t="n">
        <v>2400000000</v>
      </c>
      <c r="N22" s="101" t="n">
        <v>2500000000</v>
      </c>
      <c r="O22" s="101" t="n">
        <v>2300000000</v>
      </c>
      <c r="P22" s="101" t="n">
        <v>2500000000</v>
      </c>
      <c r="Q22" s="101" t="n">
        <v>2200000000</v>
      </c>
      <c r="R22" s="101" t="n">
        <v>1000000000</v>
      </c>
      <c r="S22" s="101" t="n">
        <v>1000000000</v>
      </c>
      <c r="T22" s="101" t="n">
        <v>900000000</v>
      </c>
      <c r="U22" s="101" t="n">
        <v>1000000000</v>
      </c>
      <c r="V22" s="101" t="n">
        <v>1000000000</v>
      </c>
      <c r="W22" s="101" t="n">
        <v>1100000000</v>
      </c>
      <c r="X22" s="4"/>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row>
    <row r="23" customFormat="false" ht="16.5" hidden="false" customHeight="false" outlineLevel="0" collapsed="false">
      <c r="A23" s="19" t="s">
        <v>52</v>
      </c>
      <c r="B23" s="19" t="s">
        <v>52</v>
      </c>
      <c r="C23" s="20" t="s">
        <v>37</v>
      </c>
      <c r="D23" s="103" t="n">
        <v>3239000000</v>
      </c>
      <c r="E23" s="103" t="n">
        <v>502000000</v>
      </c>
      <c r="F23" s="103" t="n">
        <v>35000000</v>
      </c>
      <c r="G23" s="103" t="n">
        <v>3379000000</v>
      </c>
      <c r="H23" s="104" t="n">
        <v>1700000000</v>
      </c>
      <c r="I23" s="104" t="n">
        <v>1500000000</v>
      </c>
      <c r="J23" s="16" t="n">
        <v>1400000000</v>
      </c>
      <c r="K23" s="16" t="n">
        <v>900000000</v>
      </c>
      <c r="L23" s="16" t="n">
        <v>1300000000</v>
      </c>
      <c r="M23" s="16" t="n">
        <v>800000000</v>
      </c>
      <c r="N23" s="101" t="n">
        <v>1500000000</v>
      </c>
      <c r="O23" s="101" t="n">
        <v>1100000000</v>
      </c>
      <c r="P23" s="101" t="n">
        <v>3000000000</v>
      </c>
      <c r="Q23" s="101" t="n">
        <v>3500000000</v>
      </c>
      <c r="R23" s="101" t="n">
        <v>3500000000</v>
      </c>
      <c r="S23" s="101" t="n">
        <v>3700000000</v>
      </c>
      <c r="T23" s="101" t="n">
        <v>3900000000</v>
      </c>
      <c r="U23" s="101" t="n">
        <v>4100000000</v>
      </c>
      <c r="V23" s="101" t="n">
        <v>4400000000</v>
      </c>
      <c r="W23" s="101" t="n">
        <v>4700000000</v>
      </c>
      <c r="X23" s="4"/>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row>
    <row r="24" s="17" customFormat="true" ht="16.5" hidden="false" customHeight="false" outlineLevel="0" collapsed="false">
      <c r="A24" s="31" t="s">
        <v>68</v>
      </c>
      <c r="B24" s="51" t="s">
        <v>2333</v>
      </c>
      <c r="C24" s="335" t="s">
        <v>34</v>
      </c>
      <c r="D24" s="480" t="n">
        <v>79628000000</v>
      </c>
      <c r="E24" s="480" t="n">
        <v>94299000000</v>
      </c>
      <c r="F24" s="480" t="n">
        <v>98758000000</v>
      </c>
      <c r="G24" s="480" t="n">
        <v>96708000000</v>
      </c>
      <c r="H24" s="481" t="n">
        <v>95100000000</v>
      </c>
      <c r="I24" s="481" t="n">
        <v>100200000000</v>
      </c>
      <c r="J24" s="482" t="n">
        <v>104000000000</v>
      </c>
      <c r="K24" s="482" t="n">
        <v>115400000000</v>
      </c>
      <c r="L24" s="482" t="n">
        <v>137500000000</v>
      </c>
      <c r="M24" s="482" t="n">
        <v>136200000000</v>
      </c>
      <c r="N24" s="483" t="n">
        <v>142200000000</v>
      </c>
      <c r="O24" s="483" t="n">
        <v>147900000000</v>
      </c>
      <c r="P24" s="483" t="n">
        <v>155200000000</v>
      </c>
      <c r="Q24" s="483" t="n">
        <v>159000000000</v>
      </c>
      <c r="R24" s="483" t="n">
        <v>170900000000</v>
      </c>
      <c r="S24" s="483" t="n">
        <v>179900000000</v>
      </c>
      <c r="T24" s="483" t="n">
        <v>187800000000</v>
      </c>
      <c r="U24" s="483" t="n">
        <v>199600000000</v>
      </c>
      <c r="V24" s="483" t="n">
        <v>211800000000</v>
      </c>
      <c r="W24" s="483" t="n">
        <v>225200000000</v>
      </c>
      <c r="X24" s="121"/>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row>
    <row r="25" customFormat="false" ht="16.5" hidden="false" customHeight="false" outlineLevel="0" collapsed="false">
      <c r="A25" s="19" t="s">
        <v>453</v>
      </c>
      <c r="B25" s="19" t="s">
        <v>2334</v>
      </c>
      <c r="C25" s="49" t="s">
        <v>191</v>
      </c>
      <c r="D25" s="103" t="n">
        <v>73085000000</v>
      </c>
      <c r="E25" s="103" t="n">
        <v>85863000000</v>
      </c>
      <c r="F25" s="103" t="n">
        <v>89513000000</v>
      </c>
      <c r="G25" s="103" t="n">
        <v>85549000000</v>
      </c>
      <c r="H25" s="104" t="n">
        <v>86700000000</v>
      </c>
      <c r="I25" s="104" t="n">
        <v>90000000000</v>
      </c>
      <c r="J25" s="16" t="n">
        <v>94800000000</v>
      </c>
      <c r="K25" s="16" t="n">
        <v>101800000000</v>
      </c>
      <c r="L25" s="16" t="n">
        <v>117700000000</v>
      </c>
      <c r="M25" s="16" t="n">
        <v>123000000000</v>
      </c>
      <c r="N25" s="101" t="n">
        <v>127400000000</v>
      </c>
      <c r="O25" s="101" t="n">
        <v>130900000000</v>
      </c>
      <c r="P25" s="101" t="n">
        <v>137100000000</v>
      </c>
      <c r="Q25" s="101" t="n">
        <v>142900000000</v>
      </c>
      <c r="R25" s="101" t="n">
        <v>152200000000</v>
      </c>
      <c r="S25" s="101" t="n">
        <v>160400000000</v>
      </c>
      <c r="T25" s="101" t="n">
        <v>168800000000</v>
      </c>
      <c r="U25" s="101" t="n">
        <v>179400000000</v>
      </c>
      <c r="V25" s="101" t="n">
        <v>190300000000</v>
      </c>
      <c r="W25" s="101" t="n">
        <v>202400000000</v>
      </c>
      <c r="X25" s="4"/>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row>
    <row r="26" customFormat="false" ht="16.5" hidden="false" customHeight="false" outlineLevel="0" collapsed="false">
      <c r="A26" s="27" t="s">
        <v>75</v>
      </c>
      <c r="B26" s="27" t="s">
        <v>2335</v>
      </c>
      <c r="C26" s="49" t="s">
        <v>194</v>
      </c>
      <c r="D26" s="103" t="n">
        <v>16863000000</v>
      </c>
      <c r="E26" s="103" t="n">
        <v>16946000000</v>
      </c>
      <c r="F26" s="103" t="n">
        <v>19012000000</v>
      </c>
      <c r="G26" s="103" t="n">
        <v>21485000000</v>
      </c>
      <c r="H26" s="104" t="n">
        <v>22000000000</v>
      </c>
      <c r="I26" s="104" t="n">
        <v>22800000000</v>
      </c>
      <c r="J26" s="16" t="n">
        <v>23400000000</v>
      </c>
      <c r="K26" s="16" t="n">
        <v>23600000000</v>
      </c>
      <c r="L26" s="16" t="n">
        <v>20800000000</v>
      </c>
      <c r="M26" s="16" t="n">
        <v>22700000000</v>
      </c>
      <c r="N26" s="101" t="n">
        <v>22600000000</v>
      </c>
      <c r="O26" s="101" t="n">
        <v>23100000000</v>
      </c>
      <c r="P26" s="101" t="n">
        <v>22700000000</v>
      </c>
      <c r="Q26" s="101" t="n">
        <v>22600000000</v>
      </c>
      <c r="R26" s="101" t="n">
        <v>23300000000</v>
      </c>
      <c r="S26" s="101" t="n">
        <v>24100000000</v>
      </c>
      <c r="T26" s="101" t="n">
        <v>24900000000</v>
      </c>
      <c r="U26" s="101" t="n">
        <v>26500000000</v>
      </c>
      <c r="V26" s="101" t="n">
        <v>28100000000</v>
      </c>
      <c r="W26" s="101" t="n">
        <v>29900000000</v>
      </c>
      <c r="X26" s="4"/>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row>
    <row r="27" customFormat="false" ht="16.5" hidden="false" customHeight="false" outlineLevel="0" collapsed="false">
      <c r="A27" s="27" t="s">
        <v>79</v>
      </c>
      <c r="B27" s="27" t="s">
        <v>2336</v>
      </c>
      <c r="C27" s="49" t="s">
        <v>194</v>
      </c>
      <c r="D27" s="103" t="n">
        <v>7191000000</v>
      </c>
      <c r="E27" s="103" t="n">
        <v>20795000000</v>
      </c>
      <c r="F27" s="103" t="n">
        <v>15358000000</v>
      </c>
      <c r="G27" s="103" t="n">
        <v>12307000000</v>
      </c>
      <c r="H27" s="104" t="n">
        <v>12200000000</v>
      </c>
      <c r="I27" s="104" t="n">
        <v>13000000000</v>
      </c>
      <c r="J27" s="16" t="n">
        <v>12900000000</v>
      </c>
      <c r="K27" s="16" t="n">
        <v>14800000000</v>
      </c>
      <c r="L27" s="16" t="n">
        <v>18700000000</v>
      </c>
      <c r="M27" s="16" t="n">
        <v>16200000000</v>
      </c>
      <c r="N27" s="101" t="n">
        <v>14700000000</v>
      </c>
      <c r="O27" s="101" t="n">
        <v>13900000000</v>
      </c>
      <c r="P27" s="101" t="n">
        <v>14700000000</v>
      </c>
      <c r="Q27" s="101" t="n">
        <v>14900000000</v>
      </c>
      <c r="R27" s="101" t="n">
        <v>17200000000</v>
      </c>
      <c r="S27" s="101" t="n">
        <v>18000000000</v>
      </c>
      <c r="T27" s="101" t="n">
        <v>18900000000</v>
      </c>
      <c r="U27" s="101" t="n">
        <v>20100000000</v>
      </c>
      <c r="V27" s="101" t="n">
        <v>21300000000</v>
      </c>
      <c r="W27" s="101" t="n">
        <v>22700000000</v>
      </c>
      <c r="X27" s="4"/>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row>
    <row r="28" customFormat="false" ht="16.5" hidden="false" customHeight="false" outlineLevel="0" collapsed="false">
      <c r="A28" s="27" t="s">
        <v>1372</v>
      </c>
      <c r="B28" s="27" t="s">
        <v>1372</v>
      </c>
      <c r="C28" s="49" t="s">
        <v>194</v>
      </c>
      <c r="D28" s="103" t="n">
        <v>154000000</v>
      </c>
      <c r="E28" s="103" t="n">
        <v>166000000</v>
      </c>
      <c r="F28" s="103" t="n">
        <v>187000000</v>
      </c>
      <c r="G28" s="103" t="n">
        <v>206000000</v>
      </c>
      <c r="H28" s="104"/>
      <c r="I28" s="104"/>
      <c r="J28" s="16"/>
      <c r="K28" s="16"/>
      <c r="L28" s="16"/>
      <c r="M28" s="16"/>
      <c r="N28" s="101"/>
      <c r="O28" s="101"/>
      <c r="P28" s="101"/>
      <c r="Q28" s="101"/>
      <c r="R28" s="101"/>
      <c r="S28" s="101"/>
      <c r="T28" s="101"/>
      <c r="U28" s="101"/>
      <c r="V28" s="101"/>
      <c r="W28" s="101"/>
      <c r="X28" s="4"/>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row>
    <row r="29" customFormat="false" ht="16.5" hidden="false" customHeight="false" outlineLevel="0" collapsed="false">
      <c r="A29" s="27" t="s">
        <v>360</v>
      </c>
      <c r="B29" s="27" t="s">
        <v>360</v>
      </c>
      <c r="C29" s="49" t="s">
        <v>194</v>
      </c>
      <c r="D29" s="103" t="n">
        <v>44717000000</v>
      </c>
      <c r="E29" s="103" t="n">
        <v>43597000000</v>
      </c>
      <c r="F29" s="103" t="n">
        <v>51377000000</v>
      </c>
      <c r="G29" s="103" t="n">
        <v>48811000000</v>
      </c>
      <c r="H29" s="104" t="n">
        <v>50200000000</v>
      </c>
      <c r="I29" s="104" t="n">
        <v>51600000000</v>
      </c>
      <c r="J29" s="16" t="n">
        <v>55300000000</v>
      </c>
      <c r="K29" s="16" t="n">
        <v>60500000000</v>
      </c>
      <c r="L29" s="16" t="n">
        <v>75500000000</v>
      </c>
      <c r="M29" s="16" t="n">
        <v>81700000000</v>
      </c>
      <c r="N29" s="101" t="n">
        <v>86900000000</v>
      </c>
      <c r="O29" s="101" t="n">
        <v>90400000000</v>
      </c>
      <c r="P29" s="101" t="n">
        <v>95500000000</v>
      </c>
      <c r="Q29" s="101" t="n">
        <v>100800000000</v>
      </c>
      <c r="R29" s="101" t="n">
        <v>107400000000</v>
      </c>
      <c r="S29" s="101" t="n">
        <v>113300000000</v>
      </c>
      <c r="T29" s="101" t="n">
        <v>119500000000</v>
      </c>
      <c r="U29" s="101" t="n">
        <v>127000000000</v>
      </c>
      <c r="V29" s="101" t="n">
        <v>134800000000</v>
      </c>
      <c r="W29" s="101" t="n">
        <v>143300000000</v>
      </c>
      <c r="X29" s="4"/>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row>
    <row r="30" customFormat="false" ht="16.5" hidden="false" customHeight="false" outlineLevel="0" collapsed="false">
      <c r="A30" s="45" t="s">
        <v>83</v>
      </c>
      <c r="B30" s="45" t="s">
        <v>83</v>
      </c>
      <c r="C30" s="11" t="s">
        <v>463</v>
      </c>
      <c r="D30" s="104"/>
      <c r="E30" s="104"/>
      <c r="F30" s="104"/>
      <c r="G30" s="104"/>
      <c r="H30" s="104"/>
      <c r="I30" s="104"/>
      <c r="J30" s="16" t="n">
        <v>25400000000</v>
      </c>
      <c r="K30" s="16" t="n">
        <v>26300000000</v>
      </c>
      <c r="L30" s="16" t="n">
        <v>30900000000</v>
      </c>
      <c r="M30" s="16" t="n">
        <v>33500000000</v>
      </c>
      <c r="N30" s="101" t="n">
        <v>37600000000</v>
      </c>
      <c r="O30" s="101" t="n">
        <v>39200000000</v>
      </c>
      <c r="P30" s="101" t="n">
        <v>40900000000</v>
      </c>
      <c r="Q30" s="101" t="n">
        <v>44900000000</v>
      </c>
      <c r="R30" s="101" t="n">
        <v>48100000000</v>
      </c>
      <c r="S30" s="101" t="n">
        <v>51200000000</v>
      </c>
      <c r="T30" s="101" t="n">
        <v>54400000000</v>
      </c>
      <c r="U30" s="101" t="n">
        <v>57800000000</v>
      </c>
      <c r="V30" s="101" t="n">
        <v>61400000000</v>
      </c>
      <c r="W30" s="101" t="n">
        <v>65200000000</v>
      </c>
      <c r="X30" s="4"/>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row>
    <row r="31" customFormat="false" ht="16.5" hidden="false" customHeight="false" outlineLevel="0" collapsed="false">
      <c r="A31" s="45" t="s">
        <v>97</v>
      </c>
      <c r="B31" s="45" t="s">
        <v>97</v>
      </c>
      <c r="C31" s="11" t="s">
        <v>463</v>
      </c>
      <c r="D31" s="104"/>
      <c r="E31" s="104"/>
      <c r="F31" s="104"/>
      <c r="G31" s="104"/>
      <c r="H31" s="104"/>
      <c r="I31" s="104"/>
      <c r="J31" s="16" t="n">
        <v>15800000000</v>
      </c>
      <c r="K31" s="16" t="n">
        <v>16100000000</v>
      </c>
      <c r="L31" s="16" t="n">
        <v>19100000000</v>
      </c>
      <c r="M31" s="16" t="n">
        <v>18700000000</v>
      </c>
      <c r="N31" s="101" t="n">
        <v>19300000000</v>
      </c>
      <c r="O31" s="101" t="n">
        <v>20500000000</v>
      </c>
      <c r="P31" s="101" t="n">
        <v>20900000000</v>
      </c>
      <c r="Q31" s="101" t="n">
        <v>21400000000</v>
      </c>
      <c r="R31" s="101" t="n">
        <v>22200000000</v>
      </c>
      <c r="S31" s="101" t="n">
        <v>22400000000</v>
      </c>
      <c r="T31" s="101" t="n">
        <v>22500000000</v>
      </c>
      <c r="U31" s="101" t="n">
        <v>23900000000</v>
      </c>
      <c r="V31" s="101" t="n">
        <v>25400000000</v>
      </c>
      <c r="W31" s="101" t="n">
        <v>27000000000</v>
      </c>
      <c r="X31" s="4"/>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row>
    <row r="32" customFormat="false" ht="16.5" hidden="false" customHeight="false" outlineLevel="0" collapsed="false">
      <c r="A32" s="45" t="s">
        <v>2337</v>
      </c>
      <c r="B32" s="45" t="s">
        <v>2338</v>
      </c>
      <c r="C32" s="11" t="s">
        <v>463</v>
      </c>
      <c r="D32" s="104"/>
      <c r="E32" s="104"/>
      <c r="F32" s="104"/>
      <c r="G32" s="104"/>
      <c r="H32" s="104"/>
      <c r="I32" s="104"/>
      <c r="J32" s="16" t="n">
        <v>2100000000</v>
      </c>
      <c r="K32" s="16" t="n">
        <v>3700000000</v>
      </c>
      <c r="L32" s="16" t="n">
        <v>10500000000</v>
      </c>
      <c r="M32" s="16" t="n">
        <v>12800000000</v>
      </c>
      <c r="N32" s="101" t="n">
        <v>13300000000</v>
      </c>
      <c r="O32" s="101" t="n">
        <v>14100000000</v>
      </c>
      <c r="P32" s="101" t="n">
        <v>15400000000</v>
      </c>
      <c r="Q32" s="101" t="n">
        <v>15600000000</v>
      </c>
      <c r="R32" s="101" t="n">
        <v>16000000000</v>
      </c>
      <c r="S32" s="101" t="n">
        <v>17400000000</v>
      </c>
      <c r="T32" s="101" t="n">
        <v>18700000000</v>
      </c>
      <c r="U32" s="101" t="n">
        <v>19900000000</v>
      </c>
      <c r="V32" s="101" t="n">
        <v>21100000000</v>
      </c>
      <c r="W32" s="101" t="n">
        <v>22400000000</v>
      </c>
      <c r="X32" s="4"/>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row>
    <row r="33" customFormat="false" ht="16.5" hidden="false" customHeight="false" outlineLevel="0" collapsed="false">
      <c r="A33" s="45" t="s">
        <v>49</v>
      </c>
      <c r="B33" s="45" t="s">
        <v>49</v>
      </c>
      <c r="C33" s="11" t="s">
        <v>463</v>
      </c>
      <c r="D33" s="104"/>
      <c r="E33" s="104"/>
      <c r="F33" s="104"/>
      <c r="G33" s="104"/>
      <c r="H33" s="104"/>
      <c r="I33" s="104"/>
      <c r="J33" s="16" t="n">
        <v>12000000000</v>
      </c>
      <c r="K33" s="16" t="n">
        <v>14400000000</v>
      </c>
      <c r="L33" s="16" t="n">
        <v>15000000000</v>
      </c>
      <c r="M33" s="16" t="n">
        <v>16700000000</v>
      </c>
      <c r="N33" s="101" t="n">
        <v>16600000000</v>
      </c>
      <c r="O33" s="101" t="n">
        <v>16600000000</v>
      </c>
      <c r="P33" s="101" t="n">
        <v>18300000000</v>
      </c>
      <c r="Q33" s="101" t="n">
        <v>18800000000</v>
      </c>
      <c r="R33" s="101" t="n">
        <v>21000000000</v>
      </c>
      <c r="S33" s="101" t="n">
        <v>22400000000</v>
      </c>
      <c r="T33" s="101" t="n">
        <v>23900000000</v>
      </c>
      <c r="U33" s="101" t="n">
        <v>25400000000</v>
      </c>
      <c r="V33" s="101" t="n">
        <v>26900000000</v>
      </c>
      <c r="W33" s="101" t="n">
        <v>28600000000</v>
      </c>
      <c r="X33" s="4"/>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row>
    <row r="34" customFormat="false" ht="16.5" hidden="false" customHeight="false" outlineLevel="0" collapsed="false">
      <c r="A34" s="27" t="s">
        <v>87</v>
      </c>
      <c r="B34" s="27" t="s">
        <v>87</v>
      </c>
      <c r="C34" s="49" t="s">
        <v>194</v>
      </c>
      <c r="D34" s="103" t="n">
        <v>4161000000</v>
      </c>
      <c r="E34" s="103" t="n">
        <v>4359000000</v>
      </c>
      <c r="F34" s="103" t="n">
        <v>3579000000</v>
      </c>
      <c r="G34" s="103" t="n">
        <v>2740000000</v>
      </c>
      <c r="H34" s="104" t="n">
        <v>2300000000</v>
      </c>
      <c r="I34" s="104" t="n">
        <v>2600000000</v>
      </c>
      <c r="J34" s="16" t="n">
        <v>3100000000</v>
      </c>
      <c r="K34" s="16" t="n">
        <v>2900000000</v>
      </c>
      <c r="L34" s="16" t="n">
        <v>2600000000</v>
      </c>
      <c r="M34" s="16" t="n">
        <v>2400000000</v>
      </c>
      <c r="N34" s="101" t="n">
        <v>3200000000</v>
      </c>
      <c r="O34" s="101" t="n">
        <v>3500000000</v>
      </c>
      <c r="P34" s="101" t="n">
        <v>4200000000</v>
      </c>
      <c r="Q34" s="101" t="n">
        <v>4600000000</v>
      </c>
      <c r="R34" s="101" t="n">
        <v>4300000000</v>
      </c>
      <c r="S34" s="101" t="n">
        <v>4900000000</v>
      </c>
      <c r="T34" s="101" t="n">
        <v>5500000000</v>
      </c>
      <c r="U34" s="101" t="n">
        <v>5800000000</v>
      </c>
      <c r="V34" s="101" t="n">
        <v>6200000000</v>
      </c>
      <c r="W34" s="101" t="n">
        <v>6600000000</v>
      </c>
      <c r="X34" s="4"/>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row>
    <row r="35" customFormat="false" ht="16.5" hidden="false" customHeight="false" outlineLevel="0" collapsed="false">
      <c r="A35" s="19" t="s">
        <v>84</v>
      </c>
      <c r="B35" s="19" t="s">
        <v>2339</v>
      </c>
      <c r="C35" s="49" t="s">
        <v>191</v>
      </c>
      <c r="D35" s="103" t="n">
        <v>6327000000</v>
      </c>
      <c r="E35" s="103" t="n">
        <v>8125000000</v>
      </c>
      <c r="F35" s="103" t="n">
        <v>8838000000</v>
      </c>
      <c r="G35" s="103" t="n">
        <v>10310000000</v>
      </c>
      <c r="H35" s="104" t="n">
        <v>8400000000</v>
      </c>
      <c r="I35" s="104" t="n">
        <v>10200000000</v>
      </c>
      <c r="J35" s="16" t="n">
        <v>9300000000</v>
      </c>
      <c r="K35" s="16" t="n">
        <v>13700000000</v>
      </c>
      <c r="L35" s="16" t="n">
        <v>20100000000</v>
      </c>
      <c r="M35" s="16" t="n">
        <v>13400000000</v>
      </c>
      <c r="N35" s="101" t="n">
        <v>15300000000</v>
      </c>
      <c r="O35" s="101" t="n">
        <v>17700000000</v>
      </c>
      <c r="P35" s="101" t="n">
        <v>18800000000</v>
      </c>
      <c r="Q35" s="101" t="n">
        <v>16600000000</v>
      </c>
      <c r="R35" s="101" t="n">
        <v>19400000000</v>
      </c>
      <c r="S35" s="101" t="n">
        <v>20100000000</v>
      </c>
      <c r="T35" s="101" t="n">
        <v>19700000000</v>
      </c>
      <c r="U35" s="101" t="n">
        <v>21000000000</v>
      </c>
      <c r="V35" s="101" t="n">
        <v>22300000000</v>
      </c>
      <c r="W35" s="101" t="n">
        <v>23700000000</v>
      </c>
      <c r="X35" s="4"/>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row>
    <row r="36" customFormat="false" ht="16.5" hidden="false" customHeight="false" outlineLevel="0" collapsed="false">
      <c r="A36" s="45" t="s">
        <v>234</v>
      </c>
      <c r="B36" s="19" t="s">
        <v>2340</v>
      </c>
      <c r="C36" s="49" t="s">
        <v>191</v>
      </c>
      <c r="D36" s="104"/>
      <c r="E36" s="104"/>
      <c r="F36" s="104"/>
      <c r="G36" s="104"/>
      <c r="H36" s="104" t="n">
        <v>0</v>
      </c>
      <c r="I36" s="104" t="n">
        <v>0</v>
      </c>
      <c r="J36" s="16" t="n">
        <v>0</v>
      </c>
      <c r="K36" s="16" t="n">
        <v>-200000000</v>
      </c>
      <c r="L36" s="16" t="n">
        <v>-200000000</v>
      </c>
      <c r="M36" s="16" t="n">
        <v>-200000000</v>
      </c>
      <c r="N36" s="101" t="n">
        <v>-500000000</v>
      </c>
      <c r="O36" s="101" t="n">
        <v>-800000000</v>
      </c>
      <c r="P36" s="101" t="n">
        <v>-600000000</v>
      </c>
      <c r="Q36" s="101" t="n">
        <v>-600000000</v>
      </c>
      <c r="R36" s="101" t="n">
        <v>-600000000</v>
      </c>
      <c r="S36" s="101" t="n">
        <v>-700000000</v>
      </c>
      <c r="T36" s="101" t="n">
        <v>-700000000</v>
      </c>
      <c r="U36" s="101" t="n">
        <v>-800000000</v>
      </c>
      <c r="V36" s="101" t="n">
        <v>-800000000</v>
      </c>
      <c r="W36" s="101" t="n">
        <v>-900000000</v>
      </c>
      <c r="X36" s="4"/>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row>
    <row r="37" customFormat="false" ht="15" hidden="false" customHeight="false" outlineLevel="0" collapsed="false">
      <c r="A37" s="19" t="s">
        <v>2341</v>
      </c>
      <c r="B37" s="19" t="s">
        <v>2342</v>
      </c>
      <c r="C37" s="49" t="s">
        <v>191</v>
      </c>
      <c r="D37" s="103" t="n">
        <v>215000000</v>
      </c>
      <c r="E37" s="103" t="n">
        <v>311000000</v>
      </c>
      <c r="F37" s="103" t="n">
        <v>408000000</v>
      </c>
      <c r="G37" s="103" t="n">
        <v>850000000</v>
      </c>
      <c r="H37" s="104"/>
      <c r="I37" s="104"/>
      <c r="J37" s="104"/>
      <c r="K37" s="104"/>
      <c r="L37" s="104"/>
      <c r="M37" s="104"/>
      <c r="N37" s="101" t="n">
        <v>0</v>
      </c>
      <c r="O37" s="101" t="n">
        <v>0</v>
      </c>
      <c r="P37" s="101"/>
      <c r="Q37" s="101"/>
      <c r="R37" s="101"/>
      <c r="S37" s="101"/>
      <c r="T37" s="101"/>
      <c r="U37" s="101"/>
      <c r="V37" s="101"/>
      <c r="W37" s="101"/>
      <c r="X37" s="4"/>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row>
    <row r="38" customFormat="false" ht="16.5" hidden="false" customHeight="false" outlineLevel="0" collapsed="false">
      <c r="B38" s="19" t="s">
        <v>2343</v>
      </c>
      <c r="C38" s="11"/>
      <c r="D38" s="103" t="n">
        <v>5905000000</v>
      </c>
      <c r="E38" s="103" t="n">
        <v>-14846000000</v>
      </c>
      <c r="F38" s="103" t="n">
        <v>-13554000000</v>
      </c>
      <c r="G38" s="103" t="n">
        <v>-194000000</v>
      </c>
      <c r="H38" s="104" t="n">
        <v>1800000000</v>
      </c>
      <c r="I38" s="104" t="n">
        <v>700000000</v>
      </c>
      <c r="J38" s="16" t="n">
        <v>-1700000000</v>
      </c>
      <c r="K38" s="16" t="n">
        <v>2200000000</v>
      </c>
      <c r="L38" s="16" t="n">
        <v>-3800000000</v>
      </c>
      <c r="M38" s="16" t="n">
        <v>-10900000000</v>
      </c>
      <c r="N38" s="101" t="n">
        <v>-10500000000</v>
      </c>
      <c r="O38" s="101" t="n">
        <v>-11500000000</v>
      </c>
      <c r="P38" s="101" t="n">
        <v>-17800000000</v>
      </c>
      <c r="Q38" s="101" t="n">
        <v>-19300000000</v>
      </c>
      <c r="R38" s="101" t="n">
        <v>-17000000000</v>
      </c>
      <c r="S38" s="101" t="n">
        <v>-16700000000</v>
      </c>
      <c r="T38" s="101" t="n">
        <v>-14500000000</v>
      </c>
      <c r="U38" s="101" t="n">
        <v>-15400000000</v>
      </c>
      <c r="V38" s="101" t="n">
        <v>-16300000000</v>
      </c>
      <c r="W38" s="101" t="n">
        <v>-17400000000</v>
      </c>
      <c r="X38" s="4"/>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row>
    <row r="39" s="17" customFormat="true" ht="16.5" hidden="false" customHeight="false" outlineLevel="0" collapsed="false">
      <c r="A39" s="51" t="s">
        <v>110</v>
      </c>
      <c r="B39" s="51" t="s">
        <v>110</v>
      </c>
      <c r="C39" s="335" t="s">
        <v>34</v>
      </c>
      <c r="D39" s="480" t="n">
        <v>-5905000000</v>
      </c>
      <c r="E39" s="480" t="n">
        <v>14846000000</v>
      </c>
      <c r="F39" s="480" t="n">
        <v>13554000000</v>
      </c>
      <c r="G39" s="480" t="n">
        <v>194000000</v>
      </c>
      <c r="H39" s="372" t="n">
        <f aca="false">H40+H45+H46</f>
        <v>-1100000000</v>
      </c>
      <c r="I39" s="481" t="n">
        <v>-800000000</v>
      </c>
      <c r="J39" s="482" t="n">
        <v>1100000000</v>
      </c>
      <c r="K39" s="482" t="n">
        <v>-3600000000</v>
      </c>
      <c r="L39" s="482" t="n">
        <v>2400000000</v>
      </c>
      <c r="M39" s="482" t="n">
        <v>10900000000</v>
      </c>
      <c r="N39" s="483" t="n">
        <v>10500000000</v>
      </c>
      <c r="O39" s="483" t="n">
        <v>11500000000</v>
      </c>
      <c r="P39" s="372" t="n">
        <f aca="false">P40+P45+P46</f>
        <v>18500000000</v>
      </c>
      <c r="Q39" s="372" t="n">
        <f aca="false">Q40+Q45+Q46</f>
        <v>19800000000</v>
      </c>
      <c r="R39" s="372" t="n">
        <f aca="false">R40+R45+R46</f>
        <v>16100000000</v>
      </c>
      <c r="S39" s="372" t="n">
        <f aca="false">S40+S45+S46</f>
        <v>13800000000</v>
      </c>
      <c r="T39" s="372" t="n">
        <f aca="false">T40+T45+T46</f>
        <v>11100000000</v>
      </c>
      <c r="U39" s="483" t="n">
        <v>15400000000</v>
      </c>
      <c r="V39" s="483" t="n">
        <v>16300000000</v>
      </c>
      <c r="W39" s="483" t="n">
        <v>17400000000</v>
      </c>
      <c r="X39" s="121"/>
    </row>
    <row r="40" customFormat="false" ht="15" hidden="false" customHeight="false" outlineLevel="0" collapsed="false">
      <c r="A40" s="107" t="s">
        <v>2344</v>
      </c>
      <c r="B40" s="19" t="s">
        <v>2345</v>
      </c>
      <c r="C40" s="49" t="s">
        <v>242</v>
      </c>
      <c r="D40" s="103" t="n">
        <f aca="false">D41-D45</f>
        <v>-11992000000</v>
      </c>
      <c r="E40" s="103" t="n">
        <f aca="false">E41-E45</f>
        <v>-5546000000</v>
      </c>
      <c r="F40" s="103" t="n">
        <f aca="false">F41-F45</f>
        <v>10245000000</v>
      </c>
      <c r="G40" s="103" t="n">
        <f aca="false">G41-G45</f>
        <v>-2062000000</v>
      </c>
      <c r="H40" s="101" t="n">
        <f aca="false">H41</f>
        <v>-2900000000</v>
      </c>
      <c r="I40" s="101" t="n">
        <f aca="false">I41</f>
        <v>-12900000000</v>
      </c>
      <c r="J40" s="101" t="n">
        <f aca="false">J41</f>
        <v>-9800000000</v>
      </c>
      <c r="K40" s="101" t="n">
        <f aca="false">K41</f>
        <v>7600000000</v>
      </c>
      <c r="L40" s="101" t="n">
        <f aca="false">L41</f>
        <v>-100000000</v>
      </c>
      <c r="M40" s="101" t="n">
        <f aca="false">M41</f>
        <v>100000000</v>
      </c>
      <c r="N40" s="101" t="n">
        <f aca="false">N41</f>
        <v>5900000000</v>
      </c>
      <c r="O40" s="101" t="n">
        <f aca="false">O41</f>
        <v>-9400000000</v>
      </c>
      <c r="P40" s="101" t="n">
        <f aca="false">P41</f>
        <v>13300000000</v>
      </c>
      <c r="Q40" s="101" t="n">
        <f aca="false">Q41</f>
        <v>13100000000</v>
      </c>
      <c r="R40" s="101" t="n">
        <f aca="false">R41</f>
        <v>20400000000</v>
      </c>
      <c r="S40" s="101" t="n">
        <f aca="false">S41</f>
        <v>7200000000</v>
      </c>
      <c r="T40" s="101" t="n">
        <f aca="false">T41</f>
        <v>4900000000</v>
      </c>
      <c r="U40" s="101" t="n">
        <f aca="false">U41</f>
        <v>11600000000</v>
      </c>
      <c r="V40" s="101" t="n">
        <f aca="false">V41</f>
        <v>11100000000</v>
      </c>
      <c r="W40" s="101" t="n">
        <f aca="false">W41</f>
        <v>11200000000</v>
      </c>
      <c r="X40" s="4"/>
    </row>
    <row r="41" customFormat="false" ht="16.5" hidden="false" customHeight="false" outlineLevel="0" collapsed="false">
      <c r="B41" s="27" t="s">
        <v>199</v>
      </c>
      <c r="D41" s="103" t="n">
        <v>-9355000000</v>
      </c>
      <c r="E41" s="103" t="n">
        <v>19163000000</v>
      </c>
      <c r="F41" s="103" t="n">
        <v>11827000000</v>
      </c>
      <c r="G41" s="103" t="n">
        <v>-1214000000</v>
      </c>
      <c r="H41" s="104" t="n">
        <v>-2900000000</v>
      </c>
      <c r="I41" s="104" t="n">
        <v>-12900000000</v>
      </c>
      <c r="J41" s="16" t="n">
        <v>-9800000000</v>
      </c>
      <c r="K41" s="16" t="n">
        <v>7600000000</v>
      </c>
      <c r="L41" s="16" t="n">
        <v>-100000000</v>
      </c>
      <c r="M41" s="16" t="n">
        <v>100000000</v>
      </c>
      <c r="N41" s="101" t="n">
        <v>5900000000</v>
      </c>
      <c r="O41" s="101" t="n">
        <v>-9400000000</v>
      </c>
      <c r="P41" s="101" t="n">
        <v>13300000000</v>
      </c>
      <c r="Q41" s="101" t="n">
        <v>13100000000</v>
      </c>
      <c r="R41" s="101" t="n">
        <v>20400000000</v>
      </c>
      <c r="S41" s="101" t="n">
        <v>7200000000</v>
      </c>
      <c r="T41" s="101" t="n">
        <v>4900000000</v>
      </c>
      <c r="U41" s="101" t="n">
        <v>11600000000</v>
      </c>
      <c r="V41" s="101" t="n">
        <v>11100000000</v>
      </c>
      <c r="W41" s="101" t="n">
        <v>11200000000</v>
      </c>
      <c r="X41" s="4"/>
    </row>
    <row r="42" customFormat="false" ht="16.5" hidden="false" customHeight="false" outlineLevel="0" collapsed="false">
      <c r="A42" s="45" t="s">
        <v>2346</v>
      </c>
      <c r="B42" s="45" t="s">
        <v>2347</v>
      </c>
      <c r="C42" s="11" t="s">
        <v>119</v>
      </c>
      <c r="D42" s="103" t="n">
        <v>-9367000000</v>
      </c>
      <c r="E42" s="103" t="n">
        <v>-5320000000</v>
      </c>
      <c r="F42" s="103" t="n">
        <v>7780000000</v>
      </c>
      <c r="G42" s="103" t="n">
        <v>2080000000</v>
      </c>
      <c r="H42" s="104" t="n">
        <v>-1000000000</v>
      </c>
      <c r="I42" s="104" t="n">
        <v>-10200000000</v>
      </c>
      <c r="J42" s="16" t="n">
        <v>-7200000000</v>
      </c>
      <c r="K42" s="16" t="n">
        <v>12700000000</v>
      </c>
      <c r="L42" s="16" t="n">
        <v>3200000000</v>
      </c>
      <c r="M42" s="16" t="n">
        <v>-300000000</v>
      </c>
      <c r="N42" s="101" t="n">
        <v>4000000000</v>
      </c>
      <c r="O42" s="101" t="n">
        <v>-7300000000</v>
      </c>
      <c r="P42" s="101" t="n">
        <v>-12300000000</v>
      </c>
      <c r="Q42" s="101" t="n">
        <v>-300000000</v>
      </c>
      <c r="R42" s="101" t="n">
        <v>14000000000</v>
      </c>
      <c r="S42" s="101" t="n">
        <v>700000000</v>
      </c>
      <c r="T42" s="101" t="n">
        <v>-1400000000</v>
      </c>
      <c r="U42" s="101" t="n">
        <v>-1300000000</v>
      </c>
      <c r="V42" s="101" t="n">
        <v>-700000000</v>
      </c>
      <c r="W42" s="101" t="n">
        <v>600000000</v>
      </c>
      <c r="X42" s="4"/>
    </row>
    <row r="43" customFormat="false" ht="16.5" hidden="false" customHeight="false" outlineLevel="0" collapsed="false">
      <c r="A43" s="45" t="s">
        <v>2348</v>
      </c>
      <c r="B43" s="45" t="s">
        <v>2349</v>
      </c>
      <c r="C43" s="11" t="s">
        <v>119</v>
      </c>
      <c r="D43" s="103" t="n">
        <v>-1079000000</v>
      </c>
      <c r="E43" s="103" t="n">
        <v>-226000000</v>
      </c>
      <c r="F43" s="103" t="n">
        <v>593000000</v>
      </c>
      <c r="G43" s="103" t="n">
        <v>-454000000</v>
      </c>
      <c r="H43" s="104"/>
      <c r="I43" s="104"/>
      <c r="J43" s="16"/>
      <c r="K43" s="16"/>
      <c r="L43" s="16"/>
      <c r="M43" s="16"/>
      <c r="N43" s="101"/>
      <c r="O43" s="101"/>
      <c r="P43" s="101"/>
      <c r="Q43" s="101"/>
      <c r="R43" s="101"/>
      <c r="S43" s="101"/>
      <c r="T43" s="101"/>
      <c r="U43" s="101"/>
      <c r="V43" s="101"/>
      <c r="W43" s="101"/>
      <c r="X43" s="4"/>
    </row>
    <row r="44" customFormat="false" ht="16.5" hidden="false" customHeight="false" outlineLevel="0" collapsed="false">
      <c r="A44" s="45" t="s">
        <v>1019</v>
      </c>
      <c r="B44" s="45" t="s">
        <v>2350</v>
      </c>
      <c r="C44" s="11" t="s">
        <v>119</v>
      </c>
      <c r="D44" s="103" t="n">
        <v>-1547000000</v>
      </c>
      <c r="E44" s="103" t="n">
        <v>0</v>
      </c>
      <c r="F44" s="103" t="n">
        <v>1872000000</v>
      </c>
      <c r="G44" s="103" t="n">
        <v>-3688000000</v>
      </c>
      <c r="H44" s="104" t="n">
        <v>-1800000000</v>
      </c>
      <c r="I44" s="104" t="n">
        <v>-2600000000</v>
      </c>
      <c r="J44" s="16" t="n">
        <v>-2600000000</v>
      </c>
      <c r="K44" s="16" t="n">
        <v>-5100000000</v>
      </c>
      <c r="L44" s="16" t="n">
        <v>-3300000000</v>
      </c>
      <c r="M44" s="16" t="n">
        <v>400000000</v>
      </c>
      <c r="N44" s="101" t="n">
        <v>1900000000</v>
      </c>
      <c r="O44" s="101" t="n">
        <v>-2100000000</v>
      </c>
      <c r="P44" s="101" t="n">
        <v>25600000000</v>
      </c>
      <c r="Q44" s="101" t="n">
        <v>13400000000</v>
      </c>
      <c r="R44" s="101" t="n">
        <v>6400000000</v>
      </c>
      <c r="S44" s="101" t="n">
        <v>6500000000</v>
      </c>
      <c r="T44" s="101" t="n">
        <v>6200000000</v>
      </c>
      <c r="U44" s="101" t="n">
        <v>12900000000</v>
      </c>
      <c r="V44" s="101" t="n">
        <v>11800000000</v>
      </c>
      <c r="W44" s="101" t="n">
        <v>10600000000</v>
      </c>
      <c r="X44" s="4"/>
    </row>
    <row r="45" customFormat="false" ht="16.5" hidden="false" customHeight="false" outlineLevel="0" collapsed="false">
      <c r="A45" s="45" t="s">
        <v>243</v>
      </c>
      <c r="B45" s="45" t="s">
        <v>2351</v>
      </c>
      <c r="C45" s="49" t="s">
        <v>242</v>
      </c>
      <c r="D45" s="103" t="n">
        <v>2637000000</v>
      </c>
      <c r="E45" s="103" t="n">
        <v>24709000000</v>
      </c>
      <c r="F45" s="103" t="n">
        <v>1582000000</v>
      </c>
      <c r="G45" s="103" t="n">
        <v>848000000</v>
      </c>
      <c r="H45" s="104" t="n">
        <v>500000000</v>
      </c>
      <c r="I45" s="104" t="n">
        <v>600000000</v>
      </c>
      <c r="J45" s="16" t="n">
        <v>20300000000</v>
      </c>
      <c r="K45" s="16" t="n">
        <v>-700000000</v>
      </c>
      <c r="L45" s="16" t="n">
        <v>1700000000</v>
      </c>
      <c r="M45" s="16" t="n">
        <v>100000000</v>
      </c>
      <c r="N45" s="101" t="n">
        <v>0</v>
      </c>
      <c r="O45" s="101" t="n">
        <v>300000000</v>
      </c>
      <c r="P45" s="101" t="n">
        <v>100000000</v>
      </c>
      <c r="Q45" s="101" t="n">
        <v>600000000</v>
      </c>
      <c r="R45" s="101" t="n">
        <v>100000000</v>
      </c>
      <c r="S45" s="101" t="n">
        <v>0</v>
      </c>
      <c r="T45" s="101" t="n">
        <v>0</v>
      </c>
      <c r="U45" s="101" t="n">
        <v>0</v>
      </c>
      <c r="V45" s="101" t="n">
        <v>0</v>
      </c>
      <c r="W45" s="101" t="n">
        <v>0</v>
      </c>
      <c r="X45" s="4"/>
    </row>
    <row r="46" customFormat="false" ht="16.5" hidden="false" customHeight="false" outlineLevel="0" collapsed="false">
      <c r="A46" s="19" t="s">
        <v>112</v>
      </c>
      <c r="B46" s="27" t="s">
        <v>202</v>
      </c>
      <c r="C46" s="49" t="s">
        <v>242</v>
      </c>
      <c r="D46" s="103" t="n">
        <v>3450000000</v>
      </c>
      <c r="E46" s="103" t="n">
        <v>-4317000000</v>
      </c>
      <c r="F46" s="103" t="n">
        <v>1727000000</v>
      </c>
      <c r="G46" s="103" t="n">
        <v>1408000000</v>
      </c>
      <c r="H46" s="104" t="n">
        <v>1300000000</v>
      </c>
      <c r="I46" s="104" t="n">
        <v>11500000000</v>
      </c>
      <c r="J46" s="16" t="n">
        <v>-9400000000</v>
      </c>
      <c r="K46" s="16" t="n">
        <v>-10500000000</v>
      </c>
      <c r="L46" s="16" t="n">
        <v>800000000</v>
      </c>
      <c r="M46" s="16" t="n">
        <v>10700000000</v>
      </c>
      <c r="N46" s="101" t="n">
        <v>4600000000</v>
      </c>
      <c r="O46" s="101" t="n">
        <v>20600000000</v>
      </c>
      <c r="P46" s="101" t="n">
        <v>5100000000</v>
      </c>
      <c r="Q46" s="101" t="n">
        <v>6100000000</v>
      </c>
      <c r="R46" s="101" t="n">
        <v>-4400000000</v>
      </c>
      <c r="S46" s="101" t="n">
        <v>6600000000</v>
      </c>
      <c r="T46" s="101" t="n">
        <v>6200000000</v>
      </c>
      <c r="U46" s="101" t="n">
        <v>3800000000</v>
      </c>
      <c r="V46" s="101" t="n">
        <v>5200000000</v>
      </c>
      <c r="W46" s="101" t="n">
        <v>6200000000</v>
      </c>
      <c r="X46" s="4"/>
    </row>
    <row r="47" customFormat="false" ht="16.5" hidden="false" customHeight="false" outlineLevel="0" collapsed="false">
      <c r="A47" s="45" t="s">
        <v>2352</v>
      </c>
      <c r="B47" s="45" t="s">
        <v>2352</v>
      </c>
      <c r="C47" s="11" t="s">
        <v>251</v>
      </c>
      <c r="D47" s="104"/>
      <c r="E47" s="104"/>
      <c r="F47" s="104"/>
      <c r="G47" s="104"/>
      <c r="H47" s="104"/>
      <c r="I47" s="104"/>
      <c r="J47" s="16"/>
      <c r="K47" s="16"/>
      <c r="L47" s="16"/>
      <c r="M47" s="16" t="n">
        <v>0</v>
      </c>
      <c r="N47" s="101"/>
      <c r="O47" s="101"/>
      <c r="P47" s="101"/>
      <c r="Q47" s="101"/>
      <c r="R47" s="101"/>
      <c r="S47" s="101"/>
      <c r="T47" s="101"/>
      <c r="U47" s="101"/>
      <c r="V47" s="101"/>
      <c r="W47" s="101"/>
      <c r="X47" s="4"/>
    </row>
    <row r="48" customFormat="false" ht="16.5" hidden="false" customHeight="false" outlineLevel="0" collapsed="false">
      <c r="A48" s="45" t="s">
        <v>2353</v>
      </c>
      <c r="B48" s="45" t="s">
        <v>2353</v>
      </c>
      <c r="C48" s="11" t="s">
        <v>251</v>
      </c>
      <c r="D48" s="104"/>
      <c r="E48" s="104"/>
      <c r="F48" s="104"/>
      <c r="G48" s="104"/>
      <c r="H48" s="104"/>
      <c r="I48" s="104"/>
      <c r="J48" s="16"/>
      <c r="K48" s="16"/>
      <c r="L48" s="16"/>
      <c r="M48" s="16" t="n">
        <v>10700000000</v>
      </c>
      <c r="N48" s="101"/>
      <c r="O48" s="101"/>
      <c r="P48" s="101"/>
      <c r="Q48" s="101"/>
      <c r="R48" s="101"/>
      <c r="S48" s="101"/>
      <c r="T48" s="101"/>
      <c r="U48" s="101"/>
      <c r="V48" s="101"/>
      <c r="W48" s="101"/>
      <c r="X48" s="4"/>
    </row>
    <row r="49" customFormat="false" ht="15" hidden="false" customHeight="false" outlineLevel="0" collapsed="false">
      <c r="B49" s="19"/>
      <c r="C49" s="11"/>
      <c r="X49" s="4"/>
    </row>
    <row r="50" customFormat="false" ht="15" hidden="false" customHeight="false" outlineLevel="0" collapsed="false">
      <c r="B50" s="19"/>
      <c r="C50" s="11"/>
      <c r="D50" s="0" t="s">
        <v>128</v>
      </c>
      <c r="E50" s="0" t="s">
        <v>128</v>
      </c>
      <c r="F50" s="0" t="s">
        <v>128</v>
      </c>
      <c r="G50" s="0" t="s">
        <v>128</v>
      </c>
      <c r="H50" s="0" t="s">
        <v>128</v>
      </c>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4"/>
    </row>
    <row r="51" customFormat="false" ht="16.5" hidden="false" customHeight="false" outlineLevel="0" collapsed="false">
      <c r="B51" s="19"/>
      <c r="C51" s="11"/>
      <c r="H51" s="104"/>
      <c r="I51" s="104"/>
      <c r="J51" s="16"/>
      <c r="K51" s="16"/>
      <c r="L51" s="16"/>
      <c r="M51" s="16"/>
      <c r="N51" s="101"/>
      <c r="O51" s="101"/>
      <c r="P51" s="101"/>
      <c r="Q51" s="101"/>
      <c r="R51" s="101"/>
      <c r="S51" s="101"/>
      <c r="T51" s="101"/>
      <c r="U51" s="101"/>
      <c r="V51" s="101"/>
      <c r="W51" s="101"/>
      <c r="X51" s="4"/>
    </row>
    <row r="52" customFormat="false" ht="15" hidden="false" customHeight="false" outlineLevel="0" collapsed="false">
      <c r="B52" s="19" t="s">
        <v>2306</v>
      </c>
      <c r="C52" s="11"/>
      <c r="D52" s="55" t="n">
        <f aca="false">D6-D23-D7</f>
        <v>1000000</v>
      </c>
      <c r="E52" s="55" t="n">
        <f aca="false">E6-E23-E7</f>
        <v>0</v>
      </c>
      <c r="F52" s="55" t="n">
        <f aca="false">F6-F23-F7</f>
        <v>0</v>
      </c>
      <c r="G52" s="55" t="n">
        <f aca="false">G6-G23-G7</f>
        <v>1000000</v>
      </c>
      <c r="H52" s="55" t="n">
        <f aca="false">H6-H23-H7</f>
        <v>-100000000</v>
      </c>
      <c r="I52" s="55" t="n">
        <f aca="false">I6-I23-I7</f>
        <v>0</v>
      </c>
      <c r="J52" s="55" t="n">
        <f aca="false">J6-J23-J7</f>
        <v>0</v>
      </c>
      <c r="K52" s="55" t="n">
        <f aca="false">K6-K23-K7</f>
        <v>0</v>
      </c>
      <c r="L52" s="55" t="n">
        <f aca="false">L6-L23-L7</f>
        <v>0</v>
      </c>
      <c r="M52" s="55" t="n">
        <f aca="false">M6-M23-M7</f>
        <v>0</v>
      </c>
      <c r="N52" s="55" t="n">
        <f aca="false">N6-N23-N7</f>
        <v>0</v>
      </c>
      <c r="O52" s="55" t="n">
        <f aca="false">O6-O23-O7</f>
        <v>0</v>
      </c>
      <c r="P52" s="55" t="n">
        <f aca="false">P6-P23-P7</f>
        <v>0</v>
      </c>
      <c r="Q52" s="55" t="n">
        <f aca="false">Q6-Q23-Q7</f>
        <v>-100000000</v>
      </c>
      <c r="R52" s="55" t="n">
        <f aca="false">R6-R23-R7</f>
        <v>0</v>
      </c>
      <c r="S52" s="55" t="n">
        <f aca="false">S6-S23-S7</f>
        <v>100000000</v>
      </c>
      <c r="T52" s="55" t="n">
        <f aca="false">T6-T23-T7</f>
        <v>0</v>
      </c>
      <c r="U52" s="55" t="n">
        <f aca="false">U6-U23-U7</f>
        <v>100000000</v>
      </c>
      <c r="V52" s="55" t="n">
        <f aca="false">V6-V23-V7</f>
        <v>-100000000</v>
      </c>
      <c r="W52" s="55" t="n">
        <f aca="false">W6-W23-W7</f>
        <v>-100000000</v>
      </c>
      <c r="X52" s="4"/>
    </row>
    <row r="53" customFormat="false" ht="15" hidden="false" customHeight="false" outlineLevel="0" collapsed="false">
      <c r="B53" s="19" t="s">
        <v>130</v>
      </c>
      <c r="C53" s="11"/>
      <c r="D53" s="55" t="n">
        <f aca="false">D7-D8-D20-D21</f>
        <v>0</v>
      </c>
      <c r="E53" s="55" t="n">
        <f aca="false">E7-E8-E20-E21</f>
        <v>0</v>
      </c>
      <c r="F53" s="55" t="n">
        <f aca="false">F7-F8-F20-F21</f>
        <v>0</v>
      </c>
      <c r="G53" s="55" t="n">
        <f aca="false">G7-G8-G20-G21</f>
        <v>0</v>
      </c>
      <c r="H53" s="55" t="n">
        <f aca="false">H7-H8-H20-H21</f>
        <v>0</v>
      </c>
      <c r="I53" s="55" t="n">
        <f aca="false">I7-I8-I20-I21</f>
        <v>0</v>
      </c>
      <c r="J53" s="55" t="n">
        <f aca="false">J7-J8-J20-J21</f>
        <v>0</v>
      </c>
      <c r="K53" s="55" t="n">
        <f aca="false">K7-K8-K20-K21</f>
        <v>0</v>
      </c>
      <c r="L53" s="55" t="n">
        <f aca="false">L7-L8-L20-L21</f>
        <v>0</v>
      </c>
      <c r="M53" s="55" t="n">
        <f aca="false">M7-M8-M20-M21</f>
        <v>0</v>
      </c>
      <c r="N53" s="55" t="n">
        <f aca="false">N7-N8-N20-N21</f>
        <v>0</v>
      </c>
      <c r="O53" s="55" t="n">
        <f aca="false">O7-O8-O20-O21</f>
        <v>0</v>
      </c>
      <c r="P53" s="55" t="n">
        <f aca="false">P7-P8-P20-P21</f>
        <v>0</v>
      </c>
      <c r="Q53" s="55" t="n">
        <f aca="false">Q7-Q8-Q20-Q21</f>
        <v>0</v>
      </c>
      <c r="R53" s="55" t="n">
        <f aca="false">R7-R8-R20-R21</f>
        <v>1.52587890625E-005</v>
      </c>
      <c r="S53" s="55" t="n">
        <f aca="false">S7-S8-S20-S21</f>
        <v>0</v>
      </c>
      <c r="T53" s="55" t="n">
        <f aca="false">T7-T8-T20-T21</f>
        <v>0</v>
      </c>
      <c r="U53" s="55" t="n">
        <f aca="false">U7-U8-U20-U21</f>
        <v>0</v>
      </c>
      <c r="V53" s="55" t="n">
        <f aca="false">V7-V8-V20-V21</f>
        <v>0</v>
      </c>
      <c r="W53" s="55" t="n">
        <f aca="false">W7-W8-W20-W21</f>
        <v>0</v>
      </c>
      <c r="X53" s="4"/>
    </row>
    <row r="54" customFormat="false" ht="15" hidden="false" customHeight="false" outlineLevel="0" collapsed="false">
      <c r="B54" s="19" t="s">
        <v>427</v>
      </c>
      <c r="C54" s="11"/>
      <c r="D54" s="55" t="n">
        <f aca="false">D8-D9-D10-D11-D12-D13-D14-D15-D16</f>
        <v>-1000000</v>
      </c>
      <c r="E54" s="55" t="n">
        <f aca="false">E8-E9-E10-E11-E12-E13-E14-E15-E16</f>
        <v>0</v>
      </c>
      <c r="F54" s="55" t="n">
        <f aca="false">F8-F9-F10-F11-F12-F13-F14-F15-F16</f>
        <v>0</v>
      </c>
      <c r="G54" s="55" t="n">
        <f aca="false">G8-G9-G10-G11-G12-G13-G14-G15-G16</f>
        <v>0</v>
      </c>
      <c r="H54" s="55" t="n">
        <f aca="false">H8-H9-H10-H11-H12-H13-H14-H15-H16</f>
        <v>0</v>
      </c>
      <c r="I54" s="55" t="n">
        <f aca="false">I8-I9-I10-I11-I12-I13-I14-I15-I16</f>
        <v>0</v>
      </c>
      <c r="J54" s="55" t="n">
        <f aca="false">J8-J9-J10-J11-J12-J13-J14-J15-J16</f>
        <v>100000000</v>
      </c>
      <c r="K54" s="55" t="n">
        <f aca="false">K8-K9-K10-K11-K12-K13-K14-K15-K16</f>
        <v>-100000000</v>
      </c>
      <c r="L54" s="55" t="n">
        <f aca="false">L8-L9-L10-L11-L12-L13-L14-L15-L16</f>
        <v>-200000000</v>
      </c>
      <c r="M54" s="55" t="n">
        <f aca="false">M8-M9-M10-M11-M12-M13-M14-M15-M16</f>
        <v>100000000</v>
      </c>
      <c r="N54" s="55" t="n">
        <f aca="false">N8-N9-N10-N11-N12-N13-N14-N15-N16</f>
        <v>-100000000</v>
      </c>
      <c r="O54" s="55" t="n">
        <f aca="false">O8-O9-O10-O11-O12-O13-O14-O15-O16</f>
        <v>0</v>
      </c>
      <c r="P54" s="55" t="n">
        <f aca="false">P8-P9-P10-P11-P12-P13-P14-P15-P16</f>
        <v>-200000000</v>
      </c>
      <c r="Q54" s="55" t="n">
        <f aca="false">Q8-Q9-Q10-Q11-Q12-Q13-Q14-Q15-Q16</f>
        <v>-100000000</v>
      </c>
      <c r="R54" s="55" t="n">
        <f aca="false">R8-R9-R10-R11-R12-R13-R14-R15-R16</f>
        <v>99999999.9999847</v>
      </c>
      <c r="S54" s="55" t="n">
        <f aca="false">S8-S9-S10-S11-S12-S13-S14-S15-S16</f>
        <v>0</v>
      </c>
      <c r="T54" s="55" t="n">
        <f aca="false">T8-T9-T10-T11-T12-T13-T14-T15-T16</f>
        <v>0</v>
      </c>
      <c r="U54" s="55" t="n">
        <f aca="false">U8-U9-U10-U11-U12-U13-U14-U15-U16</f>
        <v>-100000000</v>
      </c>
      <c r="V54" s="55" t="n">
        <f aca="false">V8-V9-V10-V11-V12-V13-V14-V15-V16</f>
        <v>0</v>
      </c>
      <c r="W54" s="55" t="n">
        <f aca="false">W8-W9-W10-W11-W12-W13-W14-W15-W16</f>
        <v>-100000000</v>
      </c>
      <c r="X54" s="4"/>
    </row>
    <row r="55" customFormat="false" ht="15" hidden="false" customHeight="false" outlineLevel="0" collapsed="false">
      <c r="B55" s="19" t="s">
        <v>2354</v>
      </c>
      <c r="C55" s="11"/>
      <c r="D55" s="56" t="n">
        <f aca="false">D16-D17-D18-D19</f>
        <v>25091000000</v>
      </c>
      <c r="E55" s="56" t="n">
        <f aca="false">E16-E17-E18-E19</f>
        <v>25363000000</v>
      </c>
      <c r="F55" s="56" t="n">
        <f aca="false">F16-F17-F18-F19</f>
        <v>25494000000</v>
      </c>
      <c r="G55" s="56" t="n">
        <f aca="false">G16-G17-G18-G19</f>
        <v>27217000000</v>
      </c>
      <c r="H55" s="56" t="n">
        <f aca="false">H16-H17-H18-H19</f>
        <v>28100000000</v>
      </c>
      <c r="I55" s="56" t="n">
        <f aca="false">I16-I17-I18-I19</f>
        <v>28600000000</v>
      </c>
      <c r="J55" s="55" t="n">
        <f aca="false">J16-J17-J18-J19</f>
        <v>0</v>
      </c>
      <c r="K55" s="55" t="n">
        <f aca="false">K16-K17-K18-K19</f>
        <v>0</v>
      </c>
      <c r="L55" s="55" t="n">
        <f aca="false">L16-L17-L18-L19</f>
        <v>0</v>
      </c>
      <c r="M55" s="55" t="n">
        <f aca="false">M16-M17-M18-M19</f>
        <v>0</v>
      </c>
      <c r="N55" s="55" t="n">
        <f aca="false">N16-N17-N18-N19</f>
        <v>0</v>
      </c>
      <c r="O55" s="55" t="n">
        <f aca="false">O16-O17-O18-O19</f>
        <v>0</v>
      </c>
      <c r="P55" s="55" t="n">
        <f aca="false">P16-P17-P18-P19</f>
        <v>100000000</v>
      </c>
      <c r="Q55" s="55" t="n">
        <f aca="false">Q16-Q17-Q18-Q19</f>
        <v>0</v>
      </c>
      <c r="R55" s="55" t="n">
        <f aca="false">R16-R17-R18-R19</f>
        <v>100000000</v>
      </c>
      <c r="S55" s="55" t="n">
        <f aca="false">S16-S17-S18-S19</f>
        <v>0</v>
      </c>
      <c r="T55" s="55" t="n">
        <f aca="false">T16-T17-T18-T19</f>
        <v>0</v>
      </c>
      <c r="U55" s="55" t="n">
        <f aca="false">U16-U17-U18-U19</f>
        <v>0</v>
      </c>
      <c r="V55" s="55" t="n">
        <f aca="false">V16-V17-V18-V19</f>
        <v>-100000000</v>
      </c>
      <c r="W55" s="55" t="n">
        <f aca="false">W16-W17-W18-W19</f>
        <v>0</v>
      </c>
      <c r="X55" s="4"/>
    </row>
    <row r="56" customFormat="false" ht="15" hidden="false" customHeight="false" outlineLevel="0" collapsed="false">
      <c r="B56" s="19" t="s">
        <v>1601</v>
      </c>
      <c r="D56" s="55" t="n">
        <f aca="false">D24-D25-D36-D35-D37</f>
        <v>1000000</v>
      </c>
      <c r="E56" s="55" t="n">
        <f aca="false">E24-E25-E36-E35-E37</f>
        <v>0</v>
      </c>
      <c r="F56" s="55" t="n">
        <f aca="false">F24-F25-F36-F35-F37</f>
        <v>-1000000</v>
      </c>
      <c r="G56" s="55" t="n">
        <f aca="false">G24-G25-G36-G35-G37</f>
        <v>-1000000</v>
      </c>
      <c r="H56" s="55" t="n">
        <f aca="false">H24-H25-H36-H35-H37</f>
        <v>0</v>
      </c>
      <c r="I56" s="55" t="n">
        <f aca="false">I24-I25-I36-I35-I37</f>
        <v>0</v>
      </c>
      <c r="J56" s="55" t="n">
        <f aca="false">J24-J25-J36-J35-J37</f>
        <v>-100000000</v>
      </c>
      <c r="K56" s="55" t="n">
        <f aca="false">K24-K25-K36-K35-K37</f>
        <v>100000000</v>
      </c>
      <c r="L56" s="55" t="n">
        <f aca="false">L24-L25-L36-L35-L37</f>
        <v>-100000000</v>
      </c>
      <c r="M56" s="55" t="n">
        <f aca="false">M24-M25-M36-M35-M37</f>
        <v>0</v>
      </c>
      <c r="N56" s="55" t="n">
        <f aca="false">N24-N25-N36-N35-N37</f>
        <v>0</v>
      </c>
      <c r="O56" s="55" t="n">
        <f aca="false">O24-O25-O36-O35-O37</f>
        <v>100000000</v>
      </c>
      <c r="P56" s="55" t="n">
        <f aca="false">P24-P25-P36-P35-P37</f>
        <v>-100000000</v>
      </c>
      <c r="Q56" s="55" t="n">
        <f aca="false">Q24-Q25-Q36-Q35-Q37</f>
        <v>99999999.9999981</v>
      </c>
      <c r="R56" s="55" t="n">
        <f aca="false">R24-R25-R36-R35-R37</f>
        <v>-100000000</v>
      </c>
      <c r="S56" s="55" t="n">
        <f aca="false">S24-S25-S36-S35-S37</f>
        <v>100000000</v>
      </c>
      <c r="T56" s="55" t="n">
        <f aca="false">T24-T25-T36-T35-T37</f>
        <v>0</v>
      </c>
      <c r="U56" s="55" t="n">
        <f aca="false">U24-U25-U36-U35-U37</f>
        <v>0</v>
      </c>
      <c r="V56" s="55" t="n">
        <f aca="false">V24-V25-V36-V35-V37</f>
        <v>0</v>
      </c>
      <c r="W56" s="55" t="n">
        <f aca="false">W24-W25-W36-W35-W37</f>
        <v>0</v>
      </c>
    </row>
    <row r="57" customFormat="false" ht="15" hidden="false" customHeight="false" outlineLevel="0" collapsed="false">
      <c r="B57" s="19" t="s">
        <v>1791</v>
      </c>
      <c r="D57" s="55" t="n">
        <f aca="false">D25-D26-D27-D28-D29-D34</f>
        <v>-1000000</v>
      </c>
      <c r="E57" s="55" t="n">
        <f aca="false">E25-E26-E27-E28-E29-E34</f>
        <v>0</v>
      </c>
      <c r="F57" s="55" t="n">
        <f aca="false">F25-F26-F27-F28-F29-F34</f>
        <v>0</v>
      </c>
      <c r="G57" s="55" t="n">
        <f aca="false">G25-G26-G27-G28-G29-G34</f>
        <v>0</v>
      </c>
      <c r="H57" s="55" t="n">
        <f aca="false">H25-H26-H27-H28-H29-H34</f>
        <v>0</v>
      </c>
      <c r="I57" s="55" t="n">
        <f aca="false">I25-I26-I27-I28-I29-I34</f>
        <v>0</v>
      </c>
      <c r="J57" s="55" t="n">
        <f aca="false">J25-J26-J27-J28-J29-J34</f>
        <v>100000000</v>
      </c>
      <c r="K57" s="55" t="n">
        <f aca="false">K25-K26-K27-K28-K29-K34</f>
        <v>0</v>
      </c>
      <c r="L57" s="55" t="n">
        <f aca="false">L25-L26-L27-L28-L29-L34</f>
        <v>100000000</v>
      </c>
      <c r="M57" s="55" t="n">
        <f aca="false">M25-M26-M27-M28-M29-M34</f>
        <v>0</v>
      </c>
      <c r="N57" s="55" t="n">
        <f aca="false">N25-N26-N27-N28-N29-N34</f>
        <v>0</v>
      </c>
      <c r="O57" s="55" t="n">
        <f aca="false">O25-O26-O27-O28-O29-O34</f>
        <v>0</v>
      </c>
      <c r="P57" s="55" t="n">
        <f aca="false">P25-P26-P27-P28-P29-P34</f>
        <v>0</v>
      </c>
      <c r="Q57" s="55" t="n">
        <f aca="false">Q25-Q26-Q27-Q28-Q29-Q34</f>
        <v>0</v>
      </c>
      <c r="R57" s="55" t="n">
        <f aca="false">R25-R26-R27-R28-R29-R34</f>
        <v>0</v>
      </c>
      <c r="S57" s="55" t="n">
        <f aca="false">S25-S26-S27-S28-S29-S34</f>
        <v>100000000</v>
      </c>
      <c r="T57" s="55" t="n">
        <f aca="false">T25-T26-T27-T28-T29-T34</f>
        <v>0</v>
      </c>
      <c r="U57" s="55" t="n">
        <f aca="false">U25-U26-U27-U28-U29-U34</f>
        <v>0</v>
      </c>
      <c r="V57" s="55" t="n">
        <f aca="false">V25-V26-V27-V28-V29-V34</f>
        <v>-100000000</v>
      </c>
      <c r="W57" s="55" t="n">
        <f aca="false">W25-W26-W27-W28-W29-W34</f>
        <v>-100000000</v>
      </c>
    </row>
    <row r="58" customFormat="false" ht="15" hidden="false" customHeight="false" outlineLevel="0" collapsed="false">
      <c r="B58" s="19" t="s">
        <v>1767</v>
      </c>
      <c r="D58" s="56" t="n">
        <f aca="false">D29-D30-D31-D32-D33</f>
        <v>44717000000</v>
      </c>
      <c r="E58" s="56" t="n">
        <f aca="false">E29-E30-E31-E32-E33</f>
        <v>43597000000</v>
      </c>
      <c r="F58" s="56" t="n">
        <f aca="false">F29-F30-F31-F32-F33</f>
        <v>51377000000</v>
      </c>
      <c r="G58" s="56" t="n">
        <f aca="false">G29-G30-G31-G32-G33</f>
        <v>48811000000</v>
      </c>
      <c r="H58" s="56" t="n">
        <f aca="false">H29-H30-H31-H32-H33</f>
        <v>50200000000</v>
      </c>
      <c r="I58" s="56" t="n">
        <f aca="false">I29-I30-I31-I32-I33</f>
        <v>51600000000</v>
      </c>
      <c r="J58" s="55" t="n">
        <f aca="false">J29-J30-J31-J32-J33</f>
        <v>0</v>
      </c>
      <c r="K58" s="55" t="n">
        <f aca="false">K29-K30-K31-K32-K33</f>
        <v>0</v>
      </c>
      <c r="L58" s="55" t="n">
        <f aca="false">L29-L30-L31-L32-L33</f>
        <v>0</v>
      </c>
      <c r="M58" s="55" t="n">
        <f aca="false">M29-M30-M31-M32-M33</f>
        <v>0</v>
      </c>
      <c r="N58" s="55" t="n">
        <f aca="false">N29-N30-N31-N32-N33</f>
        <v>99999999.9999981</v>
      </c>
      <c r="O58" s="55" t="n">
        <f aca="false">O29-O30-O31-O32-O33</f>
        <v>0</v>
      </c>
      <c r="P58" s="55" t="n">
        <f aca="false">P29-P30-P31-P32-P33</f>
        <v>0</v>
      </c>
      <c r="Q58" s="55" t="n">
        <f aca="false">Q29-Q30-Q31-Q32-Q33</f>
        <v>100000000</v>
      </c>
      <c r="R58" s="55" t="n">
        <f aca="false">R29-R30-R31-R32-R33</f>
        <v>100000000</v>
      </c>
      <c r="S58" s="55" t="n">
        <f aca="false">S29-S30-S31-S32-S33</f>
        <v>-100000000</v>
      </c>
      <c r="T58" s="55" t="n">
        <f aca="false">T29-T30-T31-T32-T33</f>
        <v>0</v>
      </c>
      <c r="U58" s="55" t="n">
        <f aca="false">U29-U30-U31-U32-U33</f>
        <v>0</v>
      </c>
      <c r="V58" s="55" t="n">
        <f aca="false">V29-V30-V31-V32-V33</f>
        <v>0</v>
      </c>
      <c r="W58" s="55" t="n">
        <f aca="false">W29-W30-W31-W32-W33</f>
        <v>100000000</v>
      </c>
    </row>
    <row r="59" customFormat="false" ht="15" hidden="false" customHeight="false" outlineLevel="0" collapsed="false">
      <c r="B59" s="19" t="s">
        <v>137</v>
      </c>
      <c r="D59" s="55" t="n">
        <f aca="false">D39-D40-D45-D46</f>
        <v>0</v>
      </c>
      <c r="E59" s="55" t="n">
        <f aca="false">E39-E40-E45-E46</f>
        <v>0</v>
      </c>
      <c r="F59" s="55" t="n">
        <f aca="false">F39-F40-F45-F46</f>
        <v>0</v>
      </c>
      <c r="G59" s="55" t="n">
        <f aca="false">G39-G40-G45-G46</f>
        <v>0</v>
      </c>
      <c r="H59" s="55" t="n">
        <f aca="false">H39-H40-H45-H46</f>
        <v>0</v>
      </c>
      <c r="I59" s="55" t="n">
        <f aca="false">I39-I40-I45-I46</f>
        <v>0</v>
      </c>
      <c r="J59" s="55" t="n">
        <f aca="false">J39-J40-J45-J46</f>
        <v>0</v>
      </c>
      <c r="K59" s="55" t="n">
        <f aca="false">K39-K40-K45-K46</f>
        <v>0</v>
      </c>
      <c r="L59" s="55" t="n">
        <f aca="false">L39-L40-L45-L46</f>
        <v>0</v>
      </c>
      <c r="M59" s="55" t="n">
        <f aca="false">M39-M40-M45-M46</f>
        <v>0</v>
      </c>
      <c r="N59" s="55" t="n">
        <f aca="false">N39-N40-N45-N46</f>
        <v>0</v>
      </c>
      <c r="O59" s="55" t="n">
        <f aca="false">O39-O40-O45-O46</f>
        <v>0</v>
      </c>
      <c r="P59" s="55" t="n">
        <f aca="false">P39-P40-P45-P46</f>
        <v>0</v>
      </c>
      <c r="Q59" s="55" t="n">
        <f aca="false">Q39-Q40-Q45-Q46</f>
        <v>0</v>
      </c>
      <c r="R59" s="55" t="n">
        <f aca="false">R39-R40-R45-R46</f>
        <v>0</v>
      </c>
      <c r="S59" s="55" t="n">
        <f aca="false">S39-S40-S45-S46</f>
        <v>0</v>
      </c>
      <c r="T59" s="55" t="n">
        <f aca="false">T39-T40-T45-T46</f>
        <v>0</v>
      </c>
      <c r="U59" s="55" t="n">
        <f aca="false">U39-U40-U45-U46</f>
        <v>0</v>
      </c>
      <c r="V59" s="55" t="n">
        <f aca="false">V39-V40-V45-V46</f>
        <v>0</v>
      </c>
      <c r="W59" s="55" t="n">
        <f aca="false">W39-W40-W45-W46</f>
        <v>0</v>
      </c>
      <c r="X59" s="55"/>
    </row>
    <row r="60" customFormat="false" ht="15" hidden="false" customHeight="false" outlineLevel="0" collapsed="false">
      <c r="B60" s="19" t="s">
        <v>274</v>
      </c>
      <c r="D60" s="55" t="n">
        <f aca="false">D40-D42-D43-D44</f>
        <v>1000000</v>
      </c>
      <c r="E60" s="55" t="n">
        <f aca="false">E40-E42-E43-E44</f>
        <v>0</v>
      </c>
      <c r="F60" s="55" t="n">
        <f aca="false">F40-F42-F43-F44</f>
        <v>0</v>
      </c>
      <c r="G60" s="55" t="n">
        <f aca="false">G40-G42-G43-G44</f>
        <v>0</v>
      </c>
      <c r="H60" s="55" t="n">
        <f aca="false">H40-H42-H43-H44</f>
        <v>-100000000</v>
      </c>
      <c r="I60" s="55" t="n">
        <f aca="false">I40-I42-I43-I44</f>
        <v>-100000000</v>
      </c>
      <c r="J60" s="55" t="n">
        <f aca="false">J40-J42-J43-J44</f>
        <v>0</v>
      </c>
      <c r="K60" s="55" t="n">
        <f aca="false">K40-K42-K43-K44</f>
        <v>0</v>
      </c>
      <c r="L60" s="55" t="n">
        <f aca="false">L40-L42-L43-L44</f>
        <v>0</v>
      </c>
      <c r="M60" s="55" t="n">
        <f aca="false">M40-M42-M43-M44</f>
        <v>0</v>
      </c>
      <c r="N60" s="55" t="n">
        <f aca="false">N40-N42-N43-N44</f>
        <v>0</v>
      </c>
      <c r="O60" s="55" t="n">
        <f aca="false">O40-O42-O43-O44</f>
        <v>0</v>
      </c>
      <c r="P60" s="55" t="n">
        <f aca="false">P40-P42-P43-P44</f>
        <v>0</v>
      </c>
      <c r="Q60" s="55" t="n">
        <f aca="false">Q40-Q42-Q43-Q44</f>
        <v>0</v>
      </c>
      <c r="R60" s="55" t="n">
        <f aca="false">R40-R42-R43-R44</f>
        <v>0</v>
      </c>
      <c r="S60" s="55" t="n">
        <f aca="false">S40-S42-S43-S44</f>
        <v>0</v>
      </c>
      <c r="T60" s="55" t="n">
        <f aca="false">T40-T42-T43-T44</f>
        <v>100000000</v>
      </c>
      <c r="U60" s="55" t="n">
        <f aca="false">U40-U42-U43-U44</f>
        <v>0</v>
      </c>
      <c r="V60" s="55" t="n">
        <f aca="false">V40-V42-V43-V44</f>
        <v>0</v>
      </c>
      <c r="W60" s="55" t="n">
        <f aca="false">W40-W42-W43-W44</f>
        <v>0</v>
      </c>
    </row>
    <row r="61" customFormat="false" ht="15" hidden="false" customHeight="false" outlineLevel="0" collapsed="false">
      <c r="B61" s="19" t="s">
        <v>1082</v>
      </c>
      <c r="D61" s="56" t="n">
        <f aca="false">D46-D47-D48</f>
        <v>3450000000</v>
      </c>
      <c r="E61" s="56" t="n">
        <f aca="false">E46-E47-E48</f>
        <v>-4317000000</v>
      </c>
      <c r="F61" s="56" t="n">
        <f aca="false">F46-F47-F48</f>
        <v>1727000000</v>
      </c>
      <c r="G61" s="56" t="n">
        <f aca="false">G46-G47-G48</f>
        <v>1408000000</v>
      </c>
      <c r="H61" s="56" t="n">
        <f aca="false">H46-H47-H48</f>
        <v>1300000000</v>
      </c>
      <c r="I61" s="56" t="n">
        <f aca="false">I46-I47-I48</f>
        <v>11500000000</v>
      </c>
      <c r="J61" s="56" t="n">
        <f aca="false">J46-J47-J48</f>
        <v>-9400000000</v>
      </c>
      <c r="K61" s="56" t="n">
        <f aca="false">K46-K47-K48</f>
        <v>-10500000000</v>
      </c>
      <c r="L61" s="56" t="n">
        <f aca="false">L46-L47-L48</f>
        <v>800000000</v>
      </c>
      <c r="M61" s="55" t="n">
        <f aca="false">M46-M47-M48</f>
        <v>0</v>
      </c>
      <c r="N61" s="56" t="n">
        <f aca="false">N46-N47-N48</f>
        <v>4600000000</v>
      </c>
      <c r="O61" s="56" t="n">
        <f aca="false">O46-O47-O48</f>
        <v>20600000000</v>
      </c>
      <c r="P61" s="56" t="n">
        <f aca="false">P46-P47-P48</f>
        <v>5100000000</v>
      </c>
      <c r="Q61" s="56" t="n">
        <f aca="false">Q46-Q47-Q48</f>
        <v>6100000000</v>
      </c>
      <c r="R61" s="56" t="n">
        <f aca="false">R46-R47-R48</f>
        <v>-4400000000</v>
      </c>
      <c r="S61" s="56" t="n">
        <f aca="false">S46-S47-S48</f>
        <v>6600000000</v>
      </c>
      <c r="T61" s="56" t="n">
        <f aca="false">T46-T47-T48</f>
        <v>6200000000</v>
      </c>
      <c r="U61" s="56" t="n">
        <f aca="false">U46-U47-U48</f>
        <v>3800000000</v>
      </c>
      <c r="V61" s="56" t="n">
        <f aca="false">V46-V47-V48</f>
        <v>5200000000</v>
      </c>
      <c r="W61" s="56" t="n">
        <f aca="false">W46-W47-W48</f>
        <v>6200000000</v>
      </c>
    </row>
    <row r="63" customFormat="false" ht="15.75" hidden="false" customHeight="false" outlineLevel="0" collapsed="false">
      <c r="C63" s="55"/>
    </row>
    <row r="64" customFormat="false" ht="15.75" hidden="false" customHeight="false" outlineLevel="0" collapsed="false">
      <c r="B64" s="19" t="s">
        <v>276</v>
      </c>
      <c r="D64" s="93" t="n">
        <v>243651000000</v>
      </c>
      <c r="E64" s="94" t="n">
        <v>241005000000</v>
      </c>
      <c r="F64" s="94" t="n">
        <v>251260000000</v>
      </c>
      <c r="G64" s="94" t="n">
        <v>266264000000</v>
      </c>
      <c r="H64" s="94" t="n">
        <v>280787000000</v>
      </c>
      <c r="I64" s="94" t="n">
        <v>308447000000</v>
      </c>
      <c r="J64" s="94" t="n">
        <v>334839000000</v>
      </c>
      <c r="K64" s="94" t="n">
        <v>372889000000</v>
      </c>
      <c r="L64" s="94" t="n">
        <v>414890000000</v>
      </c>
      <c r="M64" s="94" t="n">
        <v>414622000000</v>
      </c>
      <c r="N64" s="94" t="n">
        <v>437297000000</v>
      </c>
      <c r="O64" s="94" t="n">
        <v>464186000000</v>
      </c>
      <c r="P64" s="94" t="n">
        <v>466703000000</v>
      </c>
      <c r="Q64" s="94" t="n">
        <v>499560000000</v>
      </c>
      <c r="R64" s="94" t="n">
        <v>525843000000</v>
      </c>
      <c r="S64" s="159" t="n">
        <v>552375000000</v>
      </c>
      <c r="T64" s="159" t="n">
        <v>585399000000</v>
      </c>
      <c r="U64" s="159" t="n">
        <v>623422000000</v>
      </c>
      <c r="V64" s="159" t="n">
        <v>665218000000</v>
      </c>
      <c r="W64" s="159" t="n">
        <v>709814000000</v>
      </c>
      <c r="X64" s="160" t="n">
        <v>752.971</v>
      </c>
    </row>
    <row r="65" customFormat="false" ht="15" hidden="false" customHeight="false" outlineLevel="0" collapsed="false">
      <c r="B65" s="19" t="s">
        <v>140</v>
      </c>
      <c r="D65" s="313" t="n">
        <f aca="false">(D6/D64)*100</f>
        <v>35.1047194552865</v>
      </c>
      <c r="E65" s="313" t="n">
        <f aca="false">(E6/E64)*100</f>
        <v>32.9673658222858</v>
      </c>
      <c r="F65" s="313" t="n">
        <f aca="false">(F6/F64)*100</f>
        <v>33.9106901217862</v>
      </c>
      <c r="G65" s="313" t="n">
        <f aca="false">(G6/G64)*100</f>
        <v>36.2474837003876</v>
      </c>
      <c r="H65" s="313" t="n">
        <f aca="false">(H6/H64)*100</f>
        <v>34.4745305160139</v>
      </c>
      <c r="I65" s="313" t="n">
        <f aca="false">(I6/I64)*100</f>
        <v>32.7122649920408</v>
      </c>
      <c r="J65" s="313" t="n">
        <f aca="false">(J6/J64)*100</f>
        <v>30.5519966312168</v>
      </c>
      <c r="K65" s="313" t="n">
        <f aca="false">(K6/K64)*100</f>
        <v>31.5107176666515</v>
      </c>
      <c r="L65" s="313" t="n">
        <f aca="false">(L6/L64)*100</f>
        <v>32.2254091445925</v>
      </c>
      <c r="M65" s="313" t="n">
        <f aca="false">(M6/M64)*100</f>
        <v>30.2202970416428</v>
      </c>
      <c r="N65" s="313" t="n">
        <f aca="false">(N6/N64)*100</f>
        <v>30.09396359911</v>
      </c>
      <c r="O65" s="313" t="n">
        <f aca="false">(O6/O64)*100</f>
        <v>29.3847724834441</v>
      </c>
      <c r="P65" s="313" t="n">
        <f aca="false">(P6/P64)*100</f>
        <v>29.4405649845833</v>
      </c>
      <c r="Q65" s="313" t="n">
        <f aca="false">(Q6/Q64)*100</f>
        <v>27.9646088557931</v>
      </c>
      <c r="R65" s="313" t="n">
        <f aca="false">(R6/R64)*100</f>
        <v>29.2672908073322</v>
      </c>
      <c r="S65" s="313" t="n">
        <f aca="false">(S6/S64)*100</f>
        <v>29.5451459606246</v>
      </c>
      <c r="T65" s="313" t="n">
        <f aca="false">(T6/T64)*100</f>
        <v>29.6037403548691</v>
      </c>
      <c r="U65" s="313" t="n">
        <f aca="false">(U6/U64)*100</f>
        <v>29.546599253796</v>
      </c>
      <c r="V65" s="313" t="n">
        <f aca="false">(V6/V64)*100</f>
        <v>29.3738293311366</v>
      </c>
      <c r="W65" s="313" t="n">
        <f aca="false">(W6/W64)*100</f>
        <v>29.2752749311791</v>
      </c>
    </row>
    <row r="66" customFormat="false" ht="15" hidden="false" customHeight="false" outlineLevel="0" collapsed="false">
      <c r="B66" s="19" t="s">
        <v>141</v>
      </c>
      <c r="D66" s="313" t="n">
        <f aca="false">(D24/D64)*100</f>
        <v>32.6811710192037</v>
      </c>
      <c r="E66" s="313" t="n">
        <f aca="false">(E24/E64)*100</f>
        <v>39.1274039957677</v>
      </c>
      <c r="F66" s="313" t="n">
        <f aca="false">(F24/F64)*100</f>
        <v>39.3051022844862</v>
      </c>
      <c r="G66" s="313" t="n">
        <f aca="false">(G24/G64)*100</f>
        <v>36.3203437190157</v>
      </c>
      <c r="H66" s="313" t="n">
        <f aca="false">(H24/H64)*100</f>
        <v>33.8690893809186</v>
      </c>
      <c r="I66" s="313" t="n">
        <f aca="false">(I24/I64)*100</f>
        <v>32.4853216273784</v>
      </c>
      <c r="J66" s="313" t="n">
        <f aca="false">(J24/J64)*100</f>
        <v>31.0597033201031</v>
      </c>
      <c r="K66" s="313" t="n">
        <f aca="false">(K24/K64)*100</f>
        <v>30.9475473934603</v>
      </c>
      <c r="L66" s="313" t="n">
        <f aca="false">(L24/L64)*100</f>
        <v>33.1413145653065</v>
      </c>
      <c r="M66" s="313" t="n">
        <f aca="false">(M24/M64)*100</f>
        <v>32.8491975823762</v>
      </c>
      <c r="N66" s="313" t="n">
        <f aca="false">(N24/N64)*100</f>
        <v>32.517945469555</v>
      </c>
      <c r="O66" s="313" t="n">
        <f aca="false">(O24/O64)*100</f>
        <v>31.8622276415058</v>
      </c>
      <c r="P66" s="313" t="n">
        <f aca="false">(P24/P64)*100</f>
        <v>33.2545537526007</v>
      </c>
      <c r="Q66" s="313" t="n">
        <f aca="false">(Q24/Q64)*100</f>
        <v>31.8280086476099</v>
      </c>
      <c r="R66" s="313" t="n">
        <f aca="false">(R24/R64)*100</f>
        <v>32.5001949251012</v>
      </c>
      <c r="S66" s="313" t="n">
        <f aca="false">(S24/S64)*100</f>
        <v>32.5684544014483</v>
      </c>
      <c r="T66" s="313" t="n">
        <f aca="false">(T24/T64)*100</f>
        <v>32.0806834313007</v>
      </c>
      <c r="U66" s="313" t="n">
        <f aca="false">(U24/U64)*100</f>
        <v>32.016836107805</v>
      </c>
      <c r="V66" s="313" t="n">
        <f aca="false">(V24/V64)*100</f>
        <v>31.8391865523783</v>
      </c>
      <c r="W66" s="313" t="n">
        <f aca="false">(W24/W64)*100</f>
        <v>31.7266213402384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2.xml><?xml version="1.0" encoding="utf-8"?>
<worksheet xmlns="http://schemas.openxmlformats.org/spreadsheetml/2006/main" xmlns:r="http://schemas.openxmlformats.org/officeDocument/2006/relationships">
  <sheetPr filterMode="false">
    <pageSetUpPr fitToPage="false"/>
  </sheetPr>
  <dimension ref="A1:AM11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30" activePane="bottomRight" state="frozen"/>
      <selection pane="topLeft" activeCell="A1" activeCellId="0" sqref="A1"/>
      <selection pane="topRight" activeCell="Q1" activeCellId="0" sqref="Q1"/>
      <selection pane="bottomLeft" activeCell="A30" activeCellId="0" sqref="A30"/>
      <selection pane="bottomRight" activeCell="Z90" activeCellId="0" sqref="Z90"/>
    </sheetView>
  </sheetViews>
  <sheetFormatPr defaultRowHeight="15"/>
  <cols>
    <col collapsed="false" hidden="false" max="1" min="1" style="0" width="42.25"/>
    <col collapsed="false" hidden="false" max="2" min="2" style="0" width="48.3265306122449"/>
    <col collapsed="false" hidden="false" max="3" min="3" style="0" width="24.3010204081633"/>
    <col collapsed="false" hidden="false" max="4" min="4" style="0" width="22.2755102040816"/>
    <col collapsed="false" hidden="false" max="5" min="5" style="0" width="22.5459183673469"/>
    <col collapsed="false" hidden="false" max="8" min="6" style="0" width="22.4081632653061"/>
    <col collapsed="false" hidden="false" max="9" min="9" style="0" width="21.8673469387755"/>
    <col collapsed="false" hidden="false" max="10" min="10" style="0" width="23.7602040816327"/>
    <col collapsed="false" hidden="false" max="11" min="11" style="0" width="22.4081632653061"/>
    <col collapsed="false" hidden="false" max="12" min="12" style="0" width="23.219387755102"/>
    <col collapsed="false" hidden="false" max="13" min="13" style="0" width="23.0816326530612"/>
    <col collapsed="false" hidden="false" max="14" min="14" style="0" width="22.2755102040816"/>
    <col collapsed="false" hidden="false" max="15" min="15" style="0" width="23.219387755102"/>
    <col collapsed="false" hidden="false" max="16" min="16" style="0" width="20.7908163265306"/>
    <col collapsed="false" hidden="false" max="17" min="17" style="0" width="23.3520408163265"/>
    <col collapsed="false" hidden="false" max="18" min="18" style="0" width="22.8112244897959"/>
    <col collapsed="false" hidden="false" max="20" min="19" style="0" width="23.7602040816327"/>
    <col collapsed="false" hidden="false" max="21" min="21" style="0" width="24.7040816326531"/>
    <col collapsed="false" hidden="false" max="22" min="22" style="0" width="27.2704081632653"/>
    <col collapsed="false" hidden="false" max="23" min="23" style="0" width="26.4591836734694"/>
    <col collapsed="false" hidden="false" max="25" min="24" style="0" width="20.5204081632653"/>
    <col collapsed="false" hidden="false" max="26" min="26" style="0" width="8.50510204081633"/>
    <col collapsed="false" hidden="false" max="27" min="27" style="0" width="1.08163265306122"/>
    <col collapsed="false" hidden="false" max="28" min="28" style="0" width="31.5867346938776"/>
    <col collapsed="false" hidden="false" max="30" min="29" style="0" width="20.3826530612245"/>
    <col collapsed="false" hidden="false" max="1025" min="31" style="0" width="8.50510204081633"/>
  </cols>
  <sheetData>
    <row r="1" customFormat="false" ht="15" hidden="false" customHeight="false" outlineLevel="0" collapsed="false">
      <c r="A1" s="59" t="s">
        <v>2355</v>
      </c>
      <c r="B1" s="2" t="s">
        <v>2356</v>
      </c>
      <c r="C1" s="2"/>
      <c r="D1" s="3"/>
      <c r="E1" s="3"/>
      <c r="F1" s="3"/>
      <c r="G1" s="3"/>
      <c r="H1" s="3"/>
      <c r="I1" s="3"/>
      <c r="J1" s="3"/>
      <c r="K1" s="3"/>
      <c r="L1" s="3"/>
      <c r="M1" s="3"/>
      <c r="N1" s="3"/>
      <c r="O1" s="4"/>
      <c r="P1" s="4"/>
      <c r="Q1" s="4"/>
      <c r="R1" s="5"/>
      <c r="S1" s="4"/>
      <c r="T1" s="4"/>
      <c r="U1" s="4"/>
      <c r="V1" s="4"/>
      <c r="W1" s="4"/>
      <c r="X1" s="4"/>
      <c r="Y1" s="4"/>
      <c r="AC1" s="19"/>
      <c r="AD1" s="19"/>
      <c r="AE1" s="19"/>
      <c r="AF1" s="19"/>
      <c r="AG1" s="19"/>
      <c r="AH1" s="19"/>
      <c r="AI1" s="19"/>
      <c r="AJ1" s="19"/>
      <c r="AK1" s="19"/>
    </row>
    <row r="2" customFormat="false" ht="15" hidden="false" customHeight="false" outlineLevel="0" collapsed="false">
      <c r="B2" s="7" t="s">
        <v>2357</v>
      </c>
      <c r="C2" s="7"/>
      <c r="D2" s="4"/>
      <c r="E2" s="4"/>
      <c r="F2" s="4"/>
      <c r="G2" s="4"/>
      <c r="H2" s="4"/>
      <c r="I2" s="4"/>
      <c r="J2" s="4"/>
      <c r="K2" s="4"/>
      <c r="L2" s="4"/>
      <c r="M2" s="4"/>
      <c r="N2" s="4"/>
      <c r="O2" s="4"/>
      <c r="P2" s="4"/>
      <c r="Q2" s="4"/>
      <c r="R2" s="8"/>
      <c r="S2" s="9"/>
      <c r="T2" s="10"/>
      <c r="U2" s="4"/>
      <c r="V2" s="4"/>
      <c r="W2" s="4"/>
      <c r="X2" s="4"/>
      <c r="Y2" s="4"/>
      <c r="AC2" s="19"/>
      <c r="AD2" s="19"/>
      <c r="AE2" s="19"/>
      <c r="AG2" s="19"/>
      <c r="AH2" s="19"/>
      <c r="AI2" s="19"/>
      <c r="AJ2" s="19"/>
      <c r="AK2" s="19"/>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c r="AB3" s="69"/>
      <c r="AC3" s="19"/>
      <c r="AD3" s="183"/>
      <c r="AE3" s="183"/>
      <c r="AF3" s="183"/>
      <c r="AG3" s="183"/>
      <c r="AH3" s="183"/>
      <c r="AI3" s="183"/>
      <c r="AJ3" s="183"/>
      <c r="AK3" s="183"/>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c r="AB4" s="69"/>
      <c r="AC4" s="19"/>
      <c r="AD4" s="30"/>
      <c r="AE4" s="19"/>
      <c r="AF4" s="19"/>
      <c r="AG4" s="19"/>
      <c r="AH4" s="107"/>
      <c r="AI4" s="19"/>
      <c r="AJ4" s="19"/>
      <c r="AK4" s="19"/>
    </row>
    <row r="5" customFormat="false" ht="15.7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281</v>
      </c>
      <c r="Q5" s="4" t="s">
        <v>281</v>
      </c>
      <c r="R5" s="4" t="s">
        <v>281</v>
      </c>
      <c r="S5" s="4" t="s">
        <v>340</v>
      </c>
      <c r="T5" s="4" t="s">
        <v>31</v>
      </c>
      <c r="U5" s="4" t="s">
        <v>31</v>
      </c>
      <c r="V5" s="4" t="s">
        <v>31</v>
      </c>
      <c r="W5" s="4" t="s">
        <v>31</v>
      </c>
      <c r="X5" s="4" t="s">
        <v>31</v>
      </c>
      <c r="Y5" s="4" t="s">
        <v>31</v>
      </c>
      <c r="AB5" s="69"/>
      <c r="AC5" s="19"/>
      <c r="AD5" s="19"/>
      <c r="AE5" s="19"/>
      <c r="AF5" s="19"/>
      <c r="AG5" s="19"/>
      <c r="AH5" s="19"/>
      <c r="AI5" s="19"/>
      <c r="AJ5" s="19"/>
      <c r="AK5" s="19"/>
    </row>
    <row r="6" s="13" customFormat="true" ht="16.5" hidden="false" customHeight="false" outlineLevel="0" collapsed="false">
      <c r="A6" s="32" t="s">
        <v>32</v>
      </c>
      <c r="B6" s="98" t="s">
        <v>590</v>
      </c>
      <c r="C6" s="13" t="s">
        <v>34</v>
      </c>
      <c r="D6" s="103" t="n">
        <v>1207600000000</v>
      </c>
      <c r="E6" s="103" t="n">
        <v>1173600000000</v>
      </c>
      <c r="F6" s="103" t="n">
        <v>1089900000000</v>
      </c>
      <c r="G6" s="229" t="n">
        <f aca="false">G7+G22</f>
        <v>1064000000000</v>
      </c>
      <c r="H6" s="229" t="n">
        <f aca="false">H7+H22</f>
        <v>1141800000000</v>
      </c>
      <c r="I6" s="100" t="n">
        <v>1434200000000</v>
      </c>
      <c r="J6" s="100" t="n">
        <v>1582600000000</v>
      </c>
      <c r="K6" s="100" t="n">
        <v>1636500000000</v>
      </c>
      <c r="L6" s="16" t="n">
        <v>2078000000000</v>
      </c>
      <c r="M6" s="101" t="n">
        <v>1685000000000</v>
      </c>
      <c r="N6" s="101" t="n">
        <v>1834000000000</v>
      </c>
      <c r="O6" s="16" t="n">
        <v>2469000000000</v>
      </c>
      <c r="P6" s="102" t="n">
        <v>2638000000000</v>
      </c>
      <c r="Q6" s="102" t="n">
        <v>2622000000000</v>
      </c>
      <c r="R6" s="102" t="n">
        <v>2349000000000</v>
      </c>
      <c r="S6" s="102" t="n">
        <v>1811000000000</v>
      </c>
      <c r="T6" s="162" t="n">
        <v>1585000000000</v>
      </c>
      <c r="U6" s="102" t="n">
        <v>1772000000000</v>
      </c>
      <c r="V6" s="102" t="n">
        <v>1960000000000</v>
      </c>
      <c r="W6" s="162" t="n">
        <v>2163000000000</v>
      </c>
      <c r="X6" s="162" t="n">
        <v>2361000000000</v>
      </c>
      <c r="Y6" s="162" t="n">
        <v>2562000000000</v>
      </c>
      <c r="Z6" s="6"/>
      <c r="AA6" s="6"/>
      <c r="AB6" s="69"/>
      <c r="AC6" s="19"/>
      <c r="AD6" s="184"/>
      <c r="AE6" s="184"/>
      <c r="AF6" s="184"/>
      <c r="AG6" s="184"/>
      <c r="AH6" s="184"/>
      <c r="AI6" s="184"/>
      <c r="AJ6" s="184"/>
      <c r="AK6" s="184"/>
      <c r="AL6" s="6"/>
      <c r="AM6" s="6"/>
    </row>
    <row r="7" customFormat="false" ht="17.25" hidden="false" customHeight="false" outlineLevel="0" collapsed="false">
      <c r="A7" s="30" t="s">
        <v>35</v>
      </c>
      <c r="B7" s="30" t="s">
        <v>35</v>
      </c>
      <c r="C7" s="20" t="s">
        <v>37</v>
      </c>
      <c r="D7" s="103" t="n">
        <v>1207600000000</v>
      </c>
      <c r="E7" s="310" t="n">
        <f aca="false">E8+E11</f>
        <v>1173700000000</v>
      </c>
      <c r="F7" s="310" t="n">
        <f aca="false">F8+F11</f>
        <v>1088000000000</v>
      </c>
      <c r="G7" s="310" t="n">
        <f aca="false">G8+G11</f>
        <v>1062800000000</v>
      </c>
      <c r="H7" s="310" t="n">
        <f aca="false">H8+H11</f>
        <v>1139700000000</v>
      </c>
      <c r="I7" s="100" t="n">
        <v>1432200000000</v>
      </c>
      <c r="J7" s="100" t="n">
        <v>1582600000000</v>
      </c>
      <c r="K7" s="100" t="n">
        <v>1636300000000</v>
      </c>
      <c r="L7" s="16" t="n">
        <v>2078000000000</v>
      </c>
      <c r="M7" s="101" t="n">
        <v>1685000000000</v>
      </c>
      <c r="N7" s="101" t="n">
        <v>1834000000000</v>
      </c>
      <c r="O7" s="16" t="n">
        <v>2469000000000</v>
      </c>
      <c r="P7" s="16" t="n">
        <v>2638000000000</v>
      </c>
      <c r="Q7" s="16" t="n">
        <v>2622000000000</v>
      </c>
      <c r="R7" s="16" t="n">
        <v>2349000000000</v>
      </c>
      <c r="S7" s="16" t="n">
        <v>1811000000000</v>
      </c>
      <c r="T7" s="77" t="n">
        <v>1585000000000</v>
      </c>
      <c r="U7" s="16" t="n">
        <v>1772000000000</v>
      </c>
      <c r="V7" s="16" t="n">
        <v>1960000000000</v>
      </c>
      <c r="W7" s="77" t="n">
        <v>2163000000000</v>
      </c>
      <c r="X7" s="77" t="n">
        <v>2361000000000</v>
      </c>
      <c r="Y7" s="77" t="n">
        <v>2562000000000</v>
      </c>
      <c r="Z7" s="6"/>
      <c r="AA7" s="6"/>
      <c r="AB7" s="287"/>
      <c r="AC7" s="30"/>
      <c r="AD7" s="184"/>
      <c r="AE7" s="184"/>
      <c r="AF7" s="184"/>
      <c r="AG7" s="184"/>
      <c r="AH7" s="184"/>
      <c r="AI7" s="184"/>
      <c r="AJ7" s="184"/>
      <c r="AK7" s="184"/>
      <c r="AL7" s="6"/>
      <c r="AM7" s="6"/>
    </row>
    <row r="8" customFormat="false" ht="16.5" hidden="false" customHeight="false" outlineLevel="0" collapsed="false">
      <c r="A8" s="484" t="s">
        <v>1711</v>
      </c>
      <c r="B8" s="484" t="s">
        <v>2078</v>
      </c>
      <c r="C8" s="49" t="s">
        <v>40</v>
      </c>
      <c r="D8" s="103" t="n">
        <v>814700000000</v>
      </c>
      <c r="E8" s="103" t="n">
        <v>752900000000</v>
      </c>
      <c r="F8" s="103" t="n">
        <v>609000000000</v>
      </c>
      <c r="G8" s="103" t="n">
        <v>583900000000</v>
      </c>
      <c r="H8" s="103" t="n">
        <v>628200000000</v>
      </c>
      <c r="I8" s="100" t="n">
        <v>907200000000</v>
      </c>
      <c r="J8" s="100" t="n">
        <v>1012900000000</v>
      </c>
      <c r="K8" s="100" t="n">
        <v>958500000000</v>
      </c>
      <c r="L8" s="46" t="n">
        <v>1362000000000</v>
      </c>
      <c r="M8" s="46" t="n">
        <v>837000000000</v>
      </c>
      <c r="N8" s="77" t="n">
        <v>986000000000</v>
      </c>
      <c r="O8" s="77" t="n">
        <v>1372000000000</v>
      </c>
      <c r="P8" s="77" t="n">
        <v>1531000000000</v>
      </c>
      <c r="Q8" s="77" t="n">
        <v>1344000000000</v>
      </c>
      <c r="R8" s="46" t="n">
        <v>1035000000000</v>
      </c>
      <c r="S8" s="77" t="n">
        <v>709000000000</v>
      </c>
      <c r="T8" s="77" t="n">
        <v>358000000000</v>
      </c>
      <c r="U8" s="77" t="n">
        <v>409000000000</v>
      </c>
      <c r="V8" s="77" t="n">
        <v>456000000000</v>
      </c>
      <c r="W8" s="77" t="n">
        <v>493000000000</v>
      </c>
      <c r="X8" s="77" t="n">
        <v>514000000000</v>
      </c>
      <c r="Y8" s="77" t="n">
        <v>521000000000</v>
      </c>
      <c r="Z8" s="6"/>
      <c r="AA8" s="6"/>
      <c r="AB8" s="69"/>
      <c r="AC8" s="19"/>
      <c r="AD8" s="184"/>
      <c r="AE8" s="183"/>
      <c r="AF8" s="183"/>
      <c r="AG8" s="183"/>
      <c r="AH8" s="183"/>
      <c r="AI8" s="183"/>
      <c r="AJ8" s="183"/>
      <c r="AK8" s="183"/>
      <c r="AL8" s="6"/>
      <c r="AM8" s="6"/>
    </row>
    <row r="9" customFormat="false" ht="15" hidden="false" customHeight="false" outlineLevel="0" collapsed="false">
      <c r="A9" s="27" t="s">
        <v>2358</v>
      </c>
      <c r="B9" s="134" t="s">
        <v>2359</v>
      </c>
      <c r="C9" s="3" t="s">
        <v>287</v>
      </c>
      <c r="D9" s="46"/>
      <c r="E9" s="103" t="n">
        <v>752900000000</v>
      </c>
      <c r="F9" s="103" t="n">
        <v>609000000000</v>
      </c>
      <c r="G9" s="103" t="n">
        <v>570200000000</v>
      </c>
      <c r="H9" s="103" t="n">
        <v>600000000000</v>
      </c>
      <c r="I9" s="100" t="n">
        <v>835200000000</v>
      </c>
      <c r="J9" s="100" t="n">
        <v>951000000000</v>
      </c>
      <c r="K9" s="100"/>
      <c r="L9" s="46"/>
      <c r="M9" s="46"/>
      <c r="N9" s="77"/>
      <c r="O9" s="77"/>
      <c r="P9" s="77"/>
      <c r="Q9" s="77"/>
      <c r="R9" s="77"/>
      <c r="S9" s="77"/>
      <c r="T9" s="77"/>
      <c r="U9" s="77"/>
      <c r="V9" s="77"/>
      <c r="W9" s="77"/>
      <c r="X9" s="77"/>
      <c r="Y9" s="77"/>
      <c r="Z9" s="6"/>
      <c r="AA9" s="6"/>
      <c r="AL9" s="6"/>
      <c r="AM9" s="6"/>
    </row>
    <row r="10" customFormat="false" ht="15" hidden="false" customHeight="false" outlineLevel="0" collapsed="false">
      <c r="A10" s="0" t="s">
        <v>2360</v>
      </c>
      <c r="B10" s="134" t="s">
        <v>2361</v>
      </c>
      <c r="C10" s="3" t="s">
        <v>287</v>
      </c>
      <c r="D10" s="46"/>
      <c r="E10" s="103" t="n">
        <v>0</v>
      </c>
      <c r="F10" s="103" t="n">
        <v>0</v>
      </c>
      <c r="G10" s="103" t="n">
        <v>13700000000</v>
      </c>
      <c r="H10" s="103" t="n">
        <v>28200000000</v>
      </c>
      <c r="I10" s="100" t="n">
        <v>71900000000</v>
      </c>
      <c r="J10" s="100" t="n">
        <v>61900000000</v>
      </c>
      <c r="K10" s="100"/>
      <c r="L10" s="46"/>
      <c r="M10" s="46"/>
      <c r="N10" s="77"/>
      <c r="O10" s="77"/>
      <c r="P10" s="77"/>
      <c r="Q10" s="77"/>
      <c r="R10" s="77"/>
      <c r="S10" s="77"/>
      <c r="T10" s="77"/>
      <c r="U10" s="77"/>
      <c r="V10" s="77"/>
      <c r="W10" s="77"/>
      <c r="X10" s="77"/>
      <c r="Y10" s="77"/>
      <c r="Z10" s="6"/>
      <c r="AA10" s="6"/>
      <c r="AL10" s="6"/>
      <c r="AM10" s="6"/>
    </row>
    <row r="11" customFormat="false" ht="16.5" hidden="false" customHeight="false" outlineLevel="0" collapsed="false">
      <c r="A11" s="484" t="s">
        <v>1505</v>
      </c>
      <c r="B11" s="484" t="s">
        <v>2362</v>
      </c>
      <c r="C11" s="49" t="s">
        <v>40</v>
      </c>
      <c r="D11" s="46" t="n">
        <v>392900000000</v>
      </c>
      <c r="E11" s="103" t="n">
        <v>420800000000</v>
      </c>
      <c r="F11" s="103" t="n">
        <v>479000000000</v>
      </c>
      <c r="G11" s="103" t="n">
        <v>478900000000</v>
      </c>
      <c r="H11" s="103" t="n">
        <v>511500000000</v>
      </c>
      <c r="I11" s="100" t="n">
        <v>525000000000</v>
      </c>
      <c r="J11" s="100" t="n">
        <v>569700000000</v>
      </c>
      <c r="K11" s="100" t="n">
        <v>677800000000</v>
      </c>
      <c r="L11" s="46" t="n">
        <v>716000000000</v>
      </c>
      <c r="M11" s="46" t="n">
        <v>848000000000</v>
      </c>
      <c r="N11" s="77" t="n">
        <v>848000000000</v>
      </c>
      <c r="O11" s="77" t="n">
        <v>1097000000000</v>
      </c>
      <c r="P11" s="77" t="n">
        <v>1107000000000</v>
      </c>
      <c r="Q11" s="77" t="n">
        <v>1278000000000</v>
      </c>
      <c r="R11" s="46" t="n">
        <v>1314000000000</v>
      </c>
      <c r="S11" s="77" t="n">
        <v>1102000000000</v>
      </c>
      <c r="T11" s="77" t="n">
        <v>1227000000000</v>
      </c>
      <c r="U11" s="77" t="n">
        <v>1363000000000</v>
      </c>
      <c r="V11" s="77" t="n">
        <v>1504000000000</v>
      </c>
      <c r="W11" s="77" t="n">
        <v>1670000000000</v>
      </c>
      <c r="X11" s="77" t="n">
        <v>1848000000000</v>
      </c>
      <c r="Y11" s="77" t="n">
        <v>2041000000000</v>
      </c>
      <c r="Z11" s="6"/>
      <c r="AA11" s="6"/>
      <c r="AB11" s="69"/>
      <c r="AC11" s="19"/>
      <c r="AD11" s="184"/>
      <c r="AE11" s="184"/>
      <c r="AF11" s="184"/>
      <c r="AG11" s="184"/>
      <c r="AH11" s="184"/>
      <c r="AI11" s="184"/>
      <c r="AJ11" s="184"/>
      <c r="AK11" s="184"/>
      <c r="AL11" s="6"/>
      <c r="AM11" s="6"/>
    </row>
    <row r="12" customFormat="false" ht="16.5" hidden="false" customHeight="false" outlineLevel="0" collapsed="false">
      <c r="A12" s="485" t="s">
        <v>38</v>
      </c>
      <c r="B12" s="486" t="s">
        <v>293</v>
      </c>
      <c r="C12" s="3" t="s">
        <v>294</v>
      </c>
      <c r="D12" s="181" t="n">
        <f aca="false">D13+D14+D17</f>
        <v>376800000000</v>
      </c>
      <c r="E12" s="181" t="n">
        <f aca="false">E13+E14+E17</f>
        <v>385800000000</v>
      </c>
      <c r="F12" s="181" t="n">
        <f aca="false">F13+F14+F17</f>
        <v>427700000000</v>
      </c>
      <c r="G12" s="181" t="n">
        <f aca="false">G13+G14+G17</f>
        <v>432500000000</v>
      </c>
      <c r="H12" s="181" t="n">
        <f aca="false">H13+H14+H17</f>
        <v>452900000000</v>
      </c>
      <c r="I12" s="46"/>
      <c r="J12" s="46"/>
      <c r="K12" s="100" t="n">
        <v>605700000000</v>
      </c>
      <c r="L12" s="16" t="n">
        <v>679000000000</v>
      </c>
      <c r="M12" s="16" t="n">
        <v>798000000000</v>
      </c>
      <c r="N12" s="16" t="n">
        <v>803000000000</v>
      </c>
      <c r="O12" s="16" t="n">
        <v>1046000000000</v>
      </c>
      <c r="P12" s="77" t="n">
        <v>1048000000000</v>
      </c>
      <c r="Q12" s="77" t="n">
        <v>1213000000000</v>
      </c>
      <c r="R12" s="46" t="n">
        <v>1178000000000</v>
      </c>
      <c r="S12" s="77" t="n">
        <v>1032000000000</v>
      </c>
      <c r="T12" s="77" t="n">
        <v>1158000000000</v>
      </c>
      <c r="U12" s="77" t="n">
        <v>1289000000000</v>
      </c>
      <c r="V12" s="77" t="n">
        <v>1427000000000</v>
      </c>
      <c r="W12" s="77" t="n">
        <v>1586000000000</v>
      </c>
      <c r="X12" s="77" t="n">
        <v>1755000000000</v>
      </c>
      <c r="Y12" s="77" t="n">
        <v>1940000000000</v>
      </c>
      <c r="Z12" s="6"/>
      <c r="AA12" s="6"/>
      <c r="AB12" s="69"/>
      <c r="AC12" s="19"/>
      <c r="AD12" s="184"/>
      <c r="AE12" s="184"/>
      <c r="AF12" s="184"/>
      <c r="AG12" s="184"/>
      <c r="AH12" s="184"/>
      <c r="AI12" s="184"/>
      <c r="AJ12" s="184"/>
      <c r="AK12" s="184"/>
      <c r="AL12" s="6"/>
      <c r="AM12" s="6"/>
    </row>
    <row r="13" customFormat="false" ht="16.5" hidden="false" customHeight="false" outlineLevel="0" collapsed="false">
      <c r="A13" s="27" t="s">
        <v>41</v>
      </c>
      <c r="B13" s="29" t="s">
        <v>2210</v>
      </c>
      <c r="C13" s="3" t="s">
        <v>297</v>
      </c>
      <c r="D13" s="103" t="n">
        <v>81900000000</v>
      </c>
      <c r="E13" s="103" t="n">
        <v>96600000000</v>
      </c>
      <c r="F13" s="103" t="n">
        <v>134200000000</v>
      </c>
      <c r="G13" s="103" t="n">
        <v>122600000000</v>
      </c>
      <c r="H13" s="103" t="n">
        <v>137300000000</v>
      </c>
      <c r="I13" s="46"/>
      <c r="J13" s="46"/>
      <c r="K13" s="100" t="n">
        <v>193500000000</v>
      </c>
      <c r="L13" s="16" t="n">
        <v>234000000000</v>
      </c>
      <c r="M13" s="16" t="n">
        <v>325000000000</v>
      </c>
      <c r="N13" s="16" t="n">
        <v>235000000000</v>
      </c>
      <c r="O13" s="16" t="n">
        <v>422000000000</v>
      </c>
      <c r="P13" s="77" t="n">
        <v>310000000000</v>
      </c>
      <c r="Q13" s="77" t="n">
        <v>343000000000</v>
      </c>
      <c r="R13" s="46" t="n">
        <v>382000000000</v>
      </c>
      <c r="S13" s="77" t="n">
        <v>393000000000</v>
      </c>
      <c r="T13" s="77" t="n">
        <v>445000000000</v>
      </c>
      <c r="U13" s="77" t="n">
        <v>494000000000</v>
      </c>
      <c r="V13" s="77" t="n">
        <v>536000000000</v>
      </c>
      <c r="W13" s="77" t="n">
        <v>587000000000</v>
      </c>
      <c r="X13" s="77" t="n">
        <v>639000000000</v>
      </c>
      <c r="Y13" s="77" t="n">
        <v>693000000000</v>
      </c>
      <c r="Z13" s="6"/>
      <c r="AA13" s="6"/>
      <c r="AB13" s="69"/>
      <c r="AC13" s="19"/>
      <c r="AD13" s="183"/>
      <c r="AE13" s="183"/>
      <c r="AF13" s="183"/>
      <c r="AG13" s="183"/>
      <c r="AH13" s="183"/>
      <c r="AI13" s="183"/>
      <c r="AJ13" s="183"/>
      <c r="AK13" s="183"/>
      <c r="AL13" s="6"/>
      <c r="AM13" s="6"/>
    </row>
    <row r="14" customFormat="false" ht="16.5" hidden="false" customHeight="false" outlineLevel="0" collapsed="false">
      <c r="A14" s="26" t="s">
        <v>2363</v>
      </c>
      <c r="B14" s="26" t="s">
        <v>2364</v>
      </c>
      <c r="C14" s="3" t="s">
        <v>297</v>
      </c>
      <c r="D14" s="103" t="n">
        <v>80200000000</v>
      </c>
      <c r="E14" s="103" t="n">
        <v>70800000000</v>
      </c>
      <c r="F14" s="103" t="n">
        <v>83500000000</v>
      </c>
      <c r="G14" s="103" t="n">
        <v>109600000000</v>
      </c>
      <c r="H14" s="103" t="n">
        <v>115100000000</v>
      </c>
      <c r="I14" s="46"/>
      <c r="J14" s="46"/>
      <c r="K14" s="100" t="n">
        <v>130300000000</v>
      </c>
      <c r="L14" s="46" t="n">
        <v>131000000000</v>
      </c>
      <c r="M14" s="46" t="n">
        <v>142000000000</v>
      </c>
      <c r="N14" s="46" t="n">
        <v>163000000000</v>
      </c>
      <c r="O14" s="46" t="n">
        <v>198000000000</v>
      </c>
      <c r="P14" s="77" t="n">
        <v>184000000000</v>
      </c>
      <c r="Q14" s="77" t="n">
        <v>280000000000</v>
      </c>
      <c r="R14" s="46" t="n">
        <v>286000000000</v>
      </c>
      <c r="S14" s="77" t="n">
        <v>176000000000</v>
      </c>
      <c r="T14" s="77" t="n">
        <v>205000000000</v>
      </c>
      <c r="U14" s="77" t="n">
        <v>235000000000</v>
      </c>
      <c r="V14" s="77" t="n">
        <v>267000000000</v>
      </c>
      <c r="W14" s="77" t="n">
        <v>303000000000</v>
      </c>
      <c r="X14" s="77" t="n">
        <v>344000000000</v>
      </c>
      <c r="Y14" s="77" t="n">
        <v>389000000000</v>
      </c>
      <c r="Z14" s="6"/>
      <c r="AA14" s="6"/>
      <c r="AB14" s="69"/>
      <c r="AC14" s="19"/>
      <c r="AD14" s="183"/>
      <c r="AE14" s="183"/>
      <c r="AF14" s="183"/>
      <c r="AG14" s="183"/>
      <c r="AH14" s="183"/>
      <c r="AI14" s="183"/>
      <c r="AJ14" s="183"/>
      <c r="AK14" s="183"/>
      <c r="AL14" s="6"/>
      <c r="AM14" s="6"/>
    </row>
    <row r="15" customFormat="false" ht="16.5" hidden="false" customHeight="false" outlineLevel="0" collapsed="false">
      <c r="A15" s="21" t="s">
        <v>2365</v>
      </c>
      <c r="B15" s="21" t="s">
        <v>2366</v>
      </c>
      <c r="C15" s="3" t="s">
        <v>2367</v>
      </c>
      <c r="D15" s="46"/>
      <c r="E15" s="103" t="n">
        <v>61700000000</v>
      </c>
      <c r="F15" s="103" t="n">
        <v>64400000000</v>
      </c>
      <c r="G15" s="103" t="n">
        <v>80300000000</v>
      </c>
      <c r="H15" s="103" t="n">
        <v>82600000000</v>
      </c>
      <c r="I15" s="46"/>
      <c r="J15" s="46"/>
      <c r="K15" s="100" t="n">
        <v>92400000000</v>
      </c>
      <c r="L15" s="46" t="n">
        <v>85000000000</v>
      </c>
      <c r="M15" s="46" t="n">
        <v>82000000000</v>
      </c>
      <c r="N15" s="46" t="n">
        <v>93000000000</v>
      </c>
      <c r="O15" s="46" t="n">
        <v>144000000000</v>
      </c>
      <c r="P15" s="77" t="n">
        <v>126000000000</v>
      </c>
      <c r="Q15" s="77" t="n">
        <v>213000000000</v>
      </c>
      <c r="R15" s="46" t="n">
        <v>217000000000</v>
      </c>
      <c r="S15" s="77" t="n">
        <v>147000000000</v>
      </c>
      <c r="T15" s="77" t="n">
        <v>170000000000</v>
      </c>
      <c r="U15" s="77" t="n">
        <v>199000000000</v>
      </c>
      <c r="V15" s="77" t="n">
        <v>231000000000</v>
      </c>
      <c r="W15" s="77" t="n">
        <v>268000000000</v>
      </c>
      <c r="X15" s="77" t="n">
        <v>310000000000</v>
      </c>
      <c r="Y15" s="77" t="n">
        <v>357000000000</v>
      </c>
      <c r="Z15" s="6"/>
      <c r="AA15" s="6"/>
      <c r="AB15" s="69"/>
      <c r="AC15" s="19"/>
      <c r="AD15" s="183"/>
      <c r="AE15" s="183"/>
      <c r="AF15" s="183"/>
      <c r="AG15" s="183"/>
      <c r="AH15" s="183"/>
      <c r="AI15" s="183"/>
      <c r="AJ15" s="183"/>
      <c r="AK15" s="183"/>
      <c r="AL15" s="6"/>
      <c r="AM15" s="6"/>
    </row>
    <row r="16" customFormat="false" ht="17.25" hidden="false" customHeight="false" outlineLevel="0" collapsed="false">
      <c r="A16" s="21" t="s">
        <v>49</v>
      </c>
      <c r="B16" s="21" t="s">
        <v>49</v>
      </c>
      <c r="C16" s="3" t="s">
        <v>2367</v>
      </c>
      <c r="D16" s="46"/>
      <c r="E16" s="46" t="n">
        <f aca="false">E14-E15</f>
        <v>9100000000</v>
      </c>
      <c r="F16" s="46" t="n">
        <f aca="false">F14-F15</f>
        <v>19100000000</v>
      </c>
      <c r="G16" s="46" t="n">
        <f aca="false">G14-G15</f>
        <v>29300000000</v>
      </c>
      <c r="H16" s="46" t="n">
        <f aca="false">H14-H15</f>
        <v>32500000000</v>
      </c>
      <c r="I16" s="46"/>
      <c r="J16" s="46"/>
      <c r="K16" s="100" t="n">
        <v>37800000000</v>
      </c>
      <c r="L16" s="46" t="n">
        <v>45000000000</v>
      </c>
      <c r="M16" s="46" t="n">
        <v>60000000000</v>
      </c>
      <c r="N16" s="46" t="n">
        <v>70000000000</v>
      </c>
      <c r="O16" s="46" t="n">
        <v>54000000000</v>
      </c>
      <c r="P16" s="16" t="n">
        <v>58000000000</v>
      </c>
      <c r="Q16" s="16" t="n">
        <v>67000000000</v>
      </c>
      <c r="R16" s="16" t="n">
        <v>69000000000</v>
      </c>
      <c r="S16" s="16" t="n">
        <v>29000000000</v>
      </c>
      <c r="T16" s="16" t="n">
        <v>35000000000</v>
      </c>
      <c r="U16" s="16" t="n">
        <v>36000000000</v>
      </c>
      <c r="V16" s="16" t="n">
        <v>36000000000</v>
      </c>
      <c r="W16" s="16" t="n">
        <v>35000000000</v>
      </c>
      <c r="X16" s="16" t="n">
        <v>34000000000</v>
      </c>
      <c r="Y16" s="16" t="n">
        <v>31000000000</v>
      </c>
      <c r="Z16" s="6"/>
      <c r="AA16" s="6"/>
      <c r="AB16" s="287"/>
      <c r="AC16" s="30"/>
      <c r="AD16" s="183"/>
      <c r="AE16" s="183"/>
      <c r="AF16" s="183"/>
      <c r="AG16" s="183"/>
      <c r="AH16" s="183"/>
      <c r="AI16" s="183"/>
      <c r="AJ16" s="183"/>
      <c r="AK16" s="183"/>
      <c r="AL16" s="6"/>
      <c r="AM16" s="6"/>
    </row>
    <row r="17" customFormat="false" ht="16.5" hidden="false" customHeight="false" outlineLevel="0" collapsed="false">
      <c r="A17" s="27" t="s">
        <v>2214</v>
      </c>
      <c r="B17" s="29" t="s">
        <v>2215</v>
      </c>
      <c r="C17" s="3" t="s">
        <v>297</v>
      </c>
      <c r="D17" s="103" t="n">
        <v>214700000000</v>
      </c>
      <c r="E17" s="103" t="n">
        <v>218400000000</v>
      </c>
      <c r="F17" s="103" t="n">
        <v>210000000000</v>
      </c>
      <c r="G17" s="103" t="n">
        <v>200300000000</v>
      </c>
      <c r="H17" s="103" t="n">
        <v>200500000000</v>
      </c>
      <c r="I17" s="46"/>
      <c r="J17" s="46"/>
      <c r="K17" s="100" t="n">
        <v>281900000000</v>
      </c>
      <c r="L17" s="16" t="n">
        <v>276000000000</v>
      </c>
      <c r="M17" s="16" t="n">
        <v>277000000000</v>
      </c>
      <c r="N17" s="16" t="n">
        <v>361000000000</v>
      </c>
      <c r="O17" s="16" t="n">
        <v>375000000000</v>
      </c>
      <c r="P17" s="16" t="n">
        <v>407000000000</v>
      </c>
      <c r="Q17" s="16" t="n">
        <v>401000000000</v>
      </c>
      <c r="R17" s="16" t="n">
        <v>360000000000</v>
      </c>
      <c r="S17" s="16" t="n">
        <v>344000000000</v>
      </c>
      <c r="T17" s="16" t="n">
        <v>376000000000</v>
      </c>
      <c r="U17" s="16" t="n">
        <v>417000000000</v>
      </c>
      <c r="V17" s="16" t="n">
        <v>456000000000</v>
      </c>
      <c r="W17" s="16" t="n">
        <v>500000000000</v>
      </c>
      <c r="X17" s="16" t="n">
        <v>546000000000</v>
      </c>
      <c r="Y17" s="16" t="n">
        <v>597000000000</v>
      </c>
      <c r="Z17" s="6"/>
      <c r="AA17" s="6"/>
      <c r="AB17" s="69"/>
      <c r="AC17" s="19"/>
      <c r="AD17" s="183"/>
      <c r="AE17" s="183"/>
      <c r="AF17" s="183"/>
      <c r="AG17" s="183"/>
      <c r="AH17" s="183"/>
      <c r="AI17" s="183"/>
      <c r="AJ17" s="183"/>
      <c r="AK17" s="183"/>
      <c r="AL17" s="6"/>
      <c r="AM17" s="6"/>
    </row>
    <row r="18" customFormat="false" ht="16.5" hidden="false" customHeight="false" outlineLevel="0" collapsed="false">
      <c r="A18" s="45" t="s">
        <v>2368</v>
      </c>
      <c r="B18" s="105" t="s">
        <v>2369</v>
      </c>
      <c r="C18" s="3" t="s">
        <v>2370</v>
      </c>
      <c r="D18" s="103" t="n">
        <v>186700000000</v>
      </c>
      <c r="E18" s="103" t="n">
        <v>187800000000</v>
      </c>
      <c r="F18" s="103" t="n">
        <v>180900000000</v>
      </c>
      <c r="G18" s="103" t="n">
        <v>171200000000</v>
      </c>
      <c r="H18" s="103" t="n">
        <v>172900000000</v>
      </c>
      <c r="I18" s="46"/>
      <c r="J18" s="46"/>
      <c r="K18" s="46"/>
      <c r="L18" s="16" t="n">
        <v>248000000000</v>
      </c>
      <c r="M18" s="16" t="n">
        <v>250000000000</v>
      </c>
      <c r="N18" s="16" t="n">
        <v>356000000000</v>
      </c>
      <c r="O18" s="16" t="n">
        <v>364000000000</v>
      </c>
      <c r="P18" s="16" t="n">
        <v>397000000000</v>
      </c>
      <c r="Q18" s="16" t="n">
        <v>389000000000</v>
      </c>
      <c r="R18" s="16" t="n">
        <v>342000000000</v>
      </c>
      <c r="S18" s="16" t="n">
        <v>339000000000</v>
      </c>
      <c r="T18" s="16" t="n">
        <v>370000000000</v>
      </c>
      <c r="U18" s="16" t="n">
        <v>409000000000</v>
      </c>
      <c r="V18" s="16" t="n">
        <v>447000000000</v>
      </c>
      <c r="W18" s="16" t="n">
        <v>488000000000</v>
      </c>
      <c r="X18" s="16" t="n">
        <v>532000000000</v>
      </c>
      <c r="Y18" s="16" t="n">
        <v>578000000000</v>
      </c>
      <c r="Z18" s="6"/>
      <c r="AA18" s="6"/>
      <c r="AB18" s="69"/>
      <c r="AC18" s="19"/>
      <c r="AD18" s="183"/>
      <c r="AE18" s="183"/>
      <c r="AF18" s="183"/>
      <c r="AG18" s="183"/>
      <c r="AH18" s="183"/>
      <c r="AI18" s="183"/>
      <c r="AJ18" s="183"/>
      <c r="AK18" s="183"/>
      <c r="AL18" s="6"/>
      <c r="AM18" s="6"/>
    </row>
    <row r="19" customFormat="false" ht="16.5" hidden="false" customHeight="false" outlineLevel="0" collapsed="false">
      <c r="A19" s="45" t="s">
        <v>2371</v>
      </c>
      <c r="B19" s="105" t="s">
        <v>2372</v>
      </c>
      <c r="C19" s="3" t="s">
        <v>2370</v>
      </c>
      <c r="D19" s="103" t="n">
        <v>28000000000</v>
      </c>
      <c r="E19" s="103" t="n">
        <v>30600000000</v>
      </c>
      <c r="F19" s="103" t="n">
        <v>29100000000</v>
      </c>
      <c r="G19" s="103" t="n">
        <v>29100000000</v>
      </c>
      <c r="H19" s="103" t="n">
        <v>27600000000</v>
      </c>
      <c r="I19" s="46"/>
      <c r="J19" s="46"/>
      <c r="K19" s="46"/>
      <c r="L19" s="16" t="n">
        <v>28000000000</v>
      </c>
      <c r="M19" s="16" t="n">
        <v>27000000000</v>
      </c>
      <c r="N19" s="16" t="n">
        <v>6000000000</v>
      </c>
      <c r="O19" s="16" t="n">
        <v>11000000000</v>
      </c>
      <c r="P19" s="16" t="n">
        <v>11000000000</v>
      </c>
      <c r="Q19" s="16" t="n">
        <v>12000000000</v>
      </c>
      <c r="R19" s="16" t="n">
        <v>18000000000</v>
      </c>
      <c r="S19" s="16" t="n">
        <v>5000000000</v>
      </c>
      <c r="T19" s="16" t="n">
        <v>6000000000</v>
      </c>
      <c r="U19" s="16" t="n">
        <v>8000000000</v>
      </c>
      <c r="V19" s="16" t="n">
        <v>10000000000</v>
      </c>
      <c r="W19" s="16" t="n">
        <v>12000000000</v>
      </c>
      <c r="X19" s="16" t="n">
        <v>15000000000</v>
      </c>
      <c r="Y19" s="16" t="n">
        <v>18000000000</v>
      </c>
      <c r="Z19" s="6"/>
      <c r="AA19" s="6"/>
      <c r="AB19" s="69"/>
      <c r="AC19" s="19"/>
      <c r="AD19" s="183"/>
      <c r="AE19" s="183"/>
      <c r="AF19" s="183"/>
      <c r="AG19" s="183"/>
      <c r="AH19" s="183"/>
      <c r="AI19" s="183"/>
      <c r="AJ19" s="183"/>
      <c r="AK19" s="183"/>
      <c r="AL19" s="6"/>
      <c r="AM19" s="6"/>
    </row>
    <row r="20" customFormat="false" ht="16.5" hidden="false" customHeight="false" outlineLevel="0" collapsed="false">
      <c r="A20" s="27" t="s">
        <v>2373</v>
      </c>
      <c r="B20" s="29" t="s">
        <v>2374</v>
      </c>
      <c r="C20" s="3" t="s">
        <v>297</v>
      </c>
      <c r="D20" s="46"/>
      <c r="E20" s="46"/>
      <c r="F20" s="46"/>
      <c r="G20" s="46"/>
      <c r="H20" s="46"/>
      <c r="I20" s="46"/>
      <c r="J20" s="46"/>
      <c r="K20" s="46"/>
      <c r="L20" s="16" t="n">
        <v>38000000000</v>
      </c>
      <c r="M20" s="16" t="n">
        <v>54000000000</v>
      </c>
      <c r="N20" s="16" t="n">
        <v>44000000000</v>
      </c>
      <c r="O20" s="16" t="n">
        <v>51000000000</v>
      </c>
      <c r="P20" s="16" t="n">
        <v>146000000000</v>
      </c>
      <c r="Q20" s="16" t="n">
        <v>189000000000</v>
      </c>
      <c r="R20" s="16" t="n">
        <v>150000000000</v>
      </c>
      <c r="S20" s="16" t="n">
        <v>119000000000</v>
      </c>
      <c r="T20" s="16" t="n">
        <v>132000000000</v>
      </c>
      <c r="U20" s="16" t="n">
        <v>143000000000</v>
      </c>
      <c r="V20" s="16" t="n">
        <v>168000000000</v>
      </c>
      <c r="W20" s="16" t="n">
        <v>196000000000</v>
      </c>
      <c r="X20" s="16" t="n">
        <v>226000000000</v>
      </c>
      <c r="Y20" s="16" t="n">
        <v>261000000000</v>
      </c>
      <c r="Z20" s="6"/>
      <c r="AA20" s="6"/>
      <c r="AB20" s="69"/>
      <c r="AC20" s="19"/>
      <c r="AD20" s="183"/>
      <c r="AE20" s="183"/>
      <c r="AF20" s="183"/>
      <c r="AG20" s="183"/>
      <c r="AH20" s="183"/>
      <c r="AI20" s="183"/>
      <c r="AJ20" s="183"/>
      <c r="AK20" s="183"/>
      <c r="AL20" s="6"/>
      <c r="AM20" s="6"/>
    </row>
    <row r="21" customFormat="false" ht="16.5" hidden="false" customHeight="false" outlineLevel="0" collapsed="false">
      <c r="A21" s="27" t="s">
        <v>178</v>
      </c>
      <c r="B21" s="29" t="s">
        <v>1720</v>
      </c>
      <c r="C21" s="3" t="s">
        <v>294</v>
      </c>
      <c r="D21" s="103" t="n">
        <v>16100000000</v>
      </c>
      <c r="E21" s="103" t="n">
        <v>35000000000</v>
      </c>
      <c r="F21" s="103" t="n">
        <v>51300000000</v>
      </c>
      <c r="G21" s="103" t="n">
        <v>46400000000</v>
      </c>
      <c r="H21" s="103" t="n">
        <v>58700000000</v>
      </c>
      <c r="I21" s="46"/>
      <c r="J21" s="46"/>
      <c r="K21" s="46" t="n">
        <v>72100000000</v>
      </c>
      <c r="L21" s="16" t="n">
        <v>37000000000</v>
      </c>
      <c r="M21" s="16" t="n">
        <v>50000000000</v>
      </c>
      <c r="N21" s="16" t="n">
        <v>46000000000</v>
      </c>
      <c r="O21" s="16" t="n">
        <v>51000000000</v>
      </c>
      <c r="P21" s="16" t="n">
        <v>59000000000</v>
      </c>
      <c r="Q21" s="16" t="n">
        <v>65000000000</v>
      </c>
      <c r="R21" s="16" t="n">
        <v>136000000000</v>
      </c>
      <c r="S21" s="16" t="n">
        <v>70000000000</v>
      </c>
      <c r="T21" s="16" t="n">
        <v>69000000000</v>
      </c>
      <c r="U21" s="16" t="n">
        <v>74000000000</v>
      </c>
      <c r="V21" s="16" t="n">
        <v>77000000000</v>
      </c>
      <c r="W21" s="16" t="n">
        <v>85000000000</v>
      </c>
      <c r="X21" s="16" t="n">
        <v>92000000000</v>
      </c>
      <c r="Y21" s="16" t="n">
        <v>101000000000</v>
      </c>
      <c r="Z21" s="6"/>
      <c r="AA21" s="6"/>
      <c r="AB21" s="69"/>
      <c r="AC21" s="19"/>
      <c r="AD21" s="183"/>
      <c r="AE21" s="183"/>
      <c r="AF21" s="183"/>
      <c r="AG21" s="183"/>
      <c r="AH21" s="183"/>
      <c r="AI21" s="183"/>
      <c r="AJ21" s="183"/>
      <c r="AK21" s="183"/>
      <c r="AL21" s="6"/>
      <c r="AM21" s="6"/>
    </row>
    <row r="22" s="13" customFormat="true" ht="17.25" hidden="false" customHeight="false" outlineLevel="0" collapsed="false">
      <c r="A22" s="98" t="s">
        <v>52</v>
      </c>
      <c r="B22" s="98" t="s">
        <v>52</v>
      </c>
      <c r="C22" s="33" t="s">
        <v>37</v>
      </c>
      <c r="D22" s="162" t="n">
        <v>0</v>
      </c>
      <c r="E22" s="162" t="n">
        <v>0</v>
      </c>
      <c r="F22" s="162" t="n">
        <v>1900000000</v>
      </c>
      <c r="G22" s="162" t="n">
        <v>1200000000</v>
      </c>
      <c r="H22" s="162" t="n">
        <v>2100000000</v>
      </c>
      <c r="I22" s="109" t="n">
        <v>2000000000</v>
      </c>
      <c r="J22" s="109" t="n">
        <v>0</v>
      </c>
      <c r="K22" s="109" t="n">
        <v>200000000</v>
      </c>
      <c r="L22" s="102" t="n">
        <v>0</v>
      </c>
      <c r="M22" s="102" t="n">
        <v>1000000000</v>
      </c>
      <c r="N22" s="102" t="n">
        <v>0</v>
      </c>
      <c r="O22" s="102" t="n">
        <v>0</v>
      </c>
      <c r="P22" s="102" t="n">
        <v>0</v>
      </c>
      <c r="Q22" s="102" t="n">
        <v>0</v>
      </c>
      <c r="R22" s="102" t="n">
        <v>0</v>
      </c>
      <c r="S22" s="102" t="n">
        <v>0</v>
      </c>
      <c r="T22" s="102" t="n">
        <v>0</v>
      </c>
      <c r="U22" s="102" t="n">
        <v>0</v>
      </c>
      <c r="V22" s="102" t="n">
        <v>0</v>
      </c>
      <c r="W22" s="102" t="n">
        <v>0</v>
      </c>
      <c r="X22" s="102" t="n">
        <v>0</v>
      </c>
      <c r="Y22" s="102" t="n">
        <v>0</v>
      </c>
      <c r="Z22" s="6"/>
      <c r="AA22" s="6"/>
      <c r="AB22" s="287"/>
      <c r="AC22" s="30"/>
      <c r="AD22" s="183"/>
      <c r="AE22" s="183"/>
      <c r="AF22" s="183"/>
      <c r="AG22" s="183"/>
      <c r="AH22" s="183"/>
      <c r="AI22" s="183"/>
      <c r="AJ22" s="183"/>
      <c r="AK22" s="19"/>
      <c r="AL22" s="6"/>
      <c r="AM22" s="6"/>
    </row>
    <row r="23" customFormat="false" ht="16.5" hidden="false" customHeight="false" outlineLevel="0" collapsed="false">
      <c r="A23" s="32" t="s">
        <v>68</v>
      </c>
      <c r="B23" s="98" t="s">
        <v>1066</v>
      </c>
      <c r="C23" s="13" t="s">
        <v>34</v>
      </c>
      <c r="D23" s="109" t="n">
        <v>786100000000</v>
      </c>
      <c r="E23" s="103" t="n">
        <v>1061900000000</v>
      </c>
      <c r="F23" s="103" t="n">
        <v>969200000000</v>
      </c>
      <c r="G23" s="103" t="n">
        <v>802700000000</v>
      </c>
      <c r="H23" s="103" t="n">
        <v>855300000000</v>
      </c>
      <c r="I23" s="100" t="n">
        <v>1041100000000</v>
      </c>
      <c r="J23" s="100" t="n">
        <v>1122100000000</v>
      </c>
      <c r="K23" s="100" t="n">
        <v>1165600000000</v>
      </c>
      <c r="L23" s="16" t="n">
        <v>1336000000000</v>
      </c>
      <c r="M23" s="101" t="n">
        <v>1348000000000</v>
      </c>
      <c r="N23" s="101" t="n">
        <v>1707000000000</v>
      </c>
      <c r="O23" s="164" t="n">
        <f aca="false">O24+O35+O36+O41+O42+O43+O44+O45</f>
        <v>2019000000000</v>
      </c>
      <c r="P23" s="102" t="n">
        <v>2420000000000</v>
      </c>
      <c r="Q23" s="102" t="n">
        <v>2468000000000</v>
      </c>
      <c r="R23" s="102" t="n">
        <v>2120000000000</v>
      </c>
      <c r="S23" s="102" t="n">
        <v>2010000000000</v>
      </c>
      <c r="T23" s="102" t="n">
        <v>2059000000000</v>
      </c>
      <c r="U23" s="102" t="n">
        <v>2206000000000</v>
      </c>
      <c r="V23" s="102" t="n">
        <v>2346000000000</v>
      </c>
      <c r="W23" s="102" t="n">
        <v>2474000000000</v>
      </c>
      <c r="X23" s="102" t="n">
        <v>2624000000000</v>
      </c>
      <c r="Y23" s="102" t="n">
        <v>2765000000000</v>
      </c>
      <c r="Z23" s="6"/>
      <c r="AA23" s="6"/>
      <c r="AB23" s="69"/>
      <c r="AC23" s="19"/>
      <c r="AD23" s="184"/>
      <c r="AE23" s="184"/>
      <c r="AF23" s="184"/>
      <c r="AG23" s="184"/>
      <c r="AH23" s="184"/>
      <c r="AI23" s="184"/>
      <c r="AJ23" s="184"/>
      <c r="AK23" s="184"/>
      <c r="AL23" s="6"/>
      <c r="AM23" s="6"/>
    </row>
    <row r="24" customFormat="false" ht="16.5" hidden="false" customHeight="false" outlineLevel="0" collapsed="false">
      <c r="A24" s="19" t="s">
        <v>70</v>
      </c>
      <c r="B24" s="30" t="s">
        <v>310</v>
      </c>
      <c r="C24" s="49" t="s">
        <v>191</v>
      </c>
      <c r="D24" s="103" t="n">
        <v>674800000000</v>
      </c>
      <c r="E24" s="103" t="n">
        <v>860400000000</v>
      </c>
      <c r="F24" s="103" t="n">
        <v>687400000000</v>
      </c>
      <c r="G24" s="103" t="n">
        <v>613500000000</v>
      </c>
      <c r="H24" s="103" t="n">
        <v>627800000000</v>
      </c>
      <c r="I24" s="100" t="n">
        <v>789300000000</v>
      </c>
      <c r="J24" s="100" t="n">
        <v>827500000000</v>
      </c>
      <c r="K24" s="100" t="n">
        <v>837800000000</v>
      </c>
      <c r="L24" s="16" t="n">
        <v>907000000000</v>
      </c>
      <c r="M24" s="16" t="n">
        <v>914000000000</v>
      </c>
      <c r="N24" s="16" t="n">
        <v>983000000000</v>
      </c>
      <c r="O24" s="16" t="n">
        <v>1172000000000</v>
      </c>
      <c r="P24" s="16" t="n">
        <v>1427000000000</v>
      </c>
      <c r="Q24" s="16" t="n">
        <v>1419000000000</v>
      </c>
      <c r="R24" s="16" t="n">
        <v>1477000000000</v>
      </c>
      <c r="S24" s="16" t="n">
        <v>1476000000000</v>
      </c>
      <c r="T24" s="16" t="n">
        <v>1490000000000</v>
      </c>
      <c r="U24" s="16" t="n">
        <v>1590000000000</v>
      </c>
      <c r="V24" s="16" t="n">
        <v>1686000000000</v>
      </c>
      <c r="W24" s="16" t="n">
        <v>1766000000000</v>
      </c>
      <c r="X24" s="16" t="n">
        <v>1866000000000</v>
      </c>
      <c r="Y24" s="16" t="n">
        <v>1956000000000</v>
      </c>
      <c r="Z24" s="6"/>
      <c r="AA24" s="6"/>
      <c r="AB24" s="69"/>
      <c r="AC24" s="19"/>
      <c r="AD24" s="184"/>
      <c r="AE24" s="184"/>
      <c r="AF24" s="184"/>
      <c r="AG24" s="184"/>
      <c r="AH24" s="184"/>
      <c r="AI24" s="184"/>
      <c r="AJ24" s="184"/>
      <c r="AK24" s="184"/>
      <c r="AL24" s="6"/>
      <c r="AM24" s="6"/>
    </row>
    <row r="25" customFormat="false" ht="16.5" hidden="false" customHeight="false" outlineLevel="0" collapsed="false">
      <c r="A25" s="27" t="s">
        <v>75</v>
      </c>
      <c r="B25" s="29" t="s">
        <v>76</v>
      </c>
      <c r="C25" s="49" t="s">
        <v>194</v>
      </c>
      <c r="D25" s="103" t="n">
        <v>216600000000</v>
      </c>
      <c r="E25" s="103" t="n">
        <v>219600000000</v>
      </c>
      <c r="F25" s="103" t="n">
        <v>220600000000</v>
      </c>
      <c r="G25" s="103" t="n">
        <v>229000000000</v>
      </c>
      <c r="H25" s="103" t="n">
        <v>226300000000</v>
      </c>
      <c r="I25" s="100" t="n">
        <v>227800000000</v>
      </c>
      <c r="J25" s="100" t="n">
        <v>252400000000</v>
      </c>
      <c r="K25" s="100" t="n">
        <v>301800000000</v>
      </c>
      <c r="L25" s="16" t="n">
        <v>324000000000</v>
      </c>
      <c r="M25" s="16" t="n">
        <v>380000000000</v>
      </c>
      <c r="N25" s="16" t="n">
        <v>412000000000</v>
      </c>
      <c r="O25" s="16" t="n">
        <v>450000000000</v>
      </c>
      <c r="P25" s="16" t="n">
        <v>515000000000</v>
      </c>
      <c r="Q25" s="16" t="n">
        <v>553000000000</v>
      </c>
      <c r="R25" s="16" t="n">
        <v>691000000000</v>
      </c>
      <c r="S25" s="16" t="n">
        <v>728000000000</v>
      </c>
      <c r="T25" s="16" t="n">
        <v>732000000000</v>
      </c>
      <c r="U25" s="16" t="n">
        <v>747000000000</v>
      </c>
      <c r="V25" s="16" t="n">
        <v>762000000000</v>
      </c>
      <c r="W25" s="16" t="n">
        <v>777000000000</v>
      </c>
      <c r="X25" s="16" t="n">
        <v>793000000000</v>
      </c>
      <c r="Y25" s="16" t="n">
        <v>809000000000</v>
      </c>
      <c r="Z25" s="6"/>
      <c r="AA25" s="6"/>
      <c r="AB25" s="69"/>
      <c r="AC25" s="19"/>
      <c r="AD25" s="183"/>
      <c r="AE25" s="183"/>
      <c r="AF25" s="183"/>
      <c r="AG25" s="183"/>
      <c r="AH25" s="183"/>
      <c r="AI25" s="183"/>
      <c r="AJ25" s="183"/>
      <c r="AK25" s="183"/>
      <c r="AL25" s="6"/>
      <c r="AM25" s="6"/>
    </row>
    <row r="26" customFormat="false" ht="16.5" hidden="false" customHeight="false" outlineLevel="0" collapsed="false">
      <c r="A26" s="27" t="s">
        <v>79</v>
      </c>
      <c r="B26" s="29" t="s">
        <v>47</v>
      </c>
      <c r="C26" s="49" t="s">
        <v>194</v>
      </c>
      <c r="D26" s="103" t="n">
        <v>128300000000</v>
      </c>
      <c r="E26" s="103" t="n">
        <v>177000000000</v>
      </c>
      <c r="F26" s="103" t="n">
        <v>156700000000</v>
      </c>
      <c r="G26" s="103" t="n">
        <v>124800000000</v>
      </c>
      <c r="H26" s="103" t="n">
        <v>125100000000</v>
      </c>
      <c r="I26" s="100" t="n">
        <v>153200000000</v>
      </c>
      <c r="J26" s="100" t="n">
        <v>167200000000</v>
      </c>
      <c r="K26" s="100" t="n">
        <v>190400000000</v>
      </c>
      <c r="L26" s="16" t="n">
        <v>209000000000</v>
      </c>
      <c r="M26" s="16" t="n">
        <v>216000000000</v>
      </c>
      <c r="N26" s="16" t="n">
        <v>239000000000</v>
      </c>
      <c r="O26" s="16" t="n">
        <v>299000000000</v>
      </c>
      <c r="P26" s="16" t="n">
        <v>328000000000</v>
      </c>
      <c r="Q26" s="16" t="n">
        <v>239000000000</v>
      </c>
      <c r="R26" s="16" t="n">
        <v>265000000000</v>
      </c>
      <c r="S26" s="16" t="n">
        <v>252000000000</v>
      </c>
      <c r="T26" s="16" t="n">
        <v>268000000000</v>
      </c>
      <c r="U26" s="16" t="n">
        <v>288000000000</v>
      </c>
      <c r="V26" s="16" t="n">
        <v>306000000000</v>
      </c>
      <c r="W26" s="16" t="n">
        <v>328000000000</v>
      </c>
      <c r="X26" s="16" t="n">
        <v>351000000000</v>
      </c>
      <c r="Y26" s="16" t="n">
        <v>374000000000</v>
      </c>
      <c r="Z26" s="6"/>
      <c r="AA26" s="6"/>
      <c r="AB26" s="69"/>
      <c r="AC26" s="19"/>
      <c r="AD26" s="183"/>
      <c r="AE26" s="183"/>
      <c r="AF26" s="183"/>
      <c r="AG26" s="183"/>
      <c r="AH26" s="183"/>
      <c r="AI26" s="183"/>
      <c r="AJ26" s="183"/>
      <c r="AK26" s="183"/>
      <c r="AL26" s="6"/>
      <c r="AM26" s="6"/>
    </row>
    <row r="27" customFormat="false" ht="16.5" hidden="false" customHeight="false" outlineLevel="0" collapsed="false">
      <c r="A27" s="27" t="s">
        <v>86</v>
      </c>
      <c r="B27" s="29" t="s">
        <v>319</v>
      </c>
      <c r="C27" s="49" t="s">
        <v>194</v>
      </c>
      <c r="D27" s="103" t="n">
        <v>212000000000</v>
      </c>
      <c r="E27" s="103" t="n">
        <v>303700000000</v>
      </c>
      <c r="F27" s="103" t="n">
        <v>151300000000</v>
      </c>
      <c r="G27" s="103" t="n">
        <v>141500000000</v>
      </c>
      <c r="H27" s="103" t="n">
        <v>150800000000</v>
      </c>
      <c r="I27" s="100" t="n">
        <v>129200000000</v>
      </c>
      <c r="J27" s="100" t="n">
        <v>116600000000</v>
      </c>
      <c r="K27" s="100" t="n">
        <v>118800000000</v>
      </c>
      <c r="L27" s="16" t="n">
        <v>114000000000</v>
      </c>
      <c r="M27" s="16" t="n">
        <v>82000000000</v>
      </c>
      <c r="N27" s="16" t="n">
        <v>97000000000</v>
      </c>
      <c r="O27" s="16" t="n">
        <v>79000000000</v>
      </c>
      <c r="P27" s="16" t="n">
        <v>87000000000</v>
      </c>
      <c r="Q27" s="16" t="n">
        <v>152000000000</v>
      </c>
      <c r="R27" s="16" t="n">
        <v>111000000000</v>
      </c>
      <c r="S27" s="16" t="n">
        <v>125000000000</v>
      </c>
      <c r="T27" s="16" t="n">
        <v>181000000000</v>
      </c>
      <c r="U27" s="16" t="n">
        <v>222000000000</v>
      </c>
      <c r="V27" s="16" t="n">
        <v>258000000000</v>
      </c>
      <c r="W27" s="16" t="n">
        <v>275000000000</v>
      </c>
      <c r="X27" s="16" t="n">
        <v>301000000000</v>
      </c>
      <c r="Y27" s="16" t="n">
        <v>314000000000</v>
      </c>
      <c r="Z27" s="6"/>
      <c r="AA27" s="6"/>
      <c r="AB27" s="69"/>
      <c r="AC27" s="19"/>
      <c r="AD27" s="183"/>
      <c r="AE27" s="183"/>
      <c r="AF27" s="183"/>
      <c r="AG27" s="183"/>
      <c r="AH27" s="183"/>
      <c r="AI27" s="183"/>
      <c r="AJ27" s="183"/>
      <c r="AK27" s="183"/>
      <c r="AL27" s="6"/>
      <c r="AM27" s="6"/>
    </row>
    <row r="28" customFormat="false" ht="17.25" hidden="false" customHeight="false" outlineLevel="0" collapsed="false">
      <c r="A28" s="105" t="s">
        <v>199</v>
      </c>
      <c r="B28" s="105" t="s">
        <v>199</v>
      </c>
      <c r="C28" s="3" t="s">
        <v>201</v>
      </c>
      <c r="D28" s="103" t="n">
        <v>27800000000</v>
      </c>
      <c r="E28" s="103" t="n">
        <v>34300000000</v>
      </c>
      <c r="F28" s="103" t="n">
        <v>33700000000</v>
      </c>
      <c r="G28" s="103" t="n">
        <v>30400000000</v>
      </c>
      <c r="H28" s="103" t="n">
        <v>31400000000</v>
      </c>
      <c r="I28" s="100" t="n">
        <v>29300000000</v>
      </c>
      <c r="J28" s="100" t="n">
        <v>24500000000</v>
      </c>
      <c r="K28" s="100" t="n">
        <v>26600000000</v>
      </c>
      <c r="L28" s="16" t="n">
        <v>32000000000</v>
      </c>
      <c r="M28" s="16" t="n">
        <v>19000000000</v>
      </c>
      <c r="N28" s="16" t="n">
        <v>23000000000</v>
      </c>
      <c r="O28" s="16" t="n">
        <v>13000000000</v>
      </c>
      <c r="P28" s="16" t="n">
        <v>15000000000</v>
      </c>
      <c r="Q28" s="16" t="n">
        <v>22000000000</v>
      </c>
      <c r="R28" s="16" t="n">
        <v>17000000000</v>
      </c>
      <c r="S28" s="16" t="n">
        <v>24000000000</v>
      </c>
      <c r="T28" s="16" t="n">
        <v>40000000000</v>
      </c>
      <c r="U28" s="16" t="n">
        <v>46000000000</v>
      </c>
      <c r="V28" s="16" t="n">
        <v>49000000000</v>
      </c>
      <c r="W28" s="16" t="n">
        <v>51000000000</v>
      </c>
      <c r="X28" s="16" t="n">
        <v>53000000000</v>
      </c>
      <c r="Y28" s="16" t="n">
        <v>48000000000</v>
      </c>
      <c r="Z28" s="6"/>
      <c r="AA28" s="6"/>
      <c r="AB28" s="287"/>
      <c r="AC28" s="30"/>
      <c r="AD28" s="183"/>
      <c r="AE28" s="183"/>
      <c r="AF28" s="183"/>
      <c r="AG28" s="183"/>
      <c r="AH28" s="183"/>
      <c r="AI28" s="183"/>
      <c r="AJ28" s="183"/>
      <c r="AK28" s="183"/>
      <c r="AL28" s="6"/>
      <c r="AM28" s="6"/>
    </row>
    <row r="29" customFormat="false" ht="17.25" hidden="false" customHeight="false" outlineLevel="0" collapsed="false">
      <c r="A29" s="105" t="s">
        <v>202</v>
      </c>
      <c r="B29" s="105" t="s">
        <v>202</v>
      </c>
      <c r="C29" s="3" t="s">
        <v>201</v>
      </c>
      <c r="D29" s="103" t="n">
        <v>184200000000</v>
      </c>
      <c r="E29" s="103" t="n">
        <v>269400000000</v>
      </c>
      <c r="F29" s="103" t="n">
        <v>117600000000</v>
      </c>
      <c r="G29" s="103" t="n">
        <v>111100000000</v>
      </c>
      <c r="H29" s="103" t="n">
        <v>119400000000</v>
      </c>
      <c r="I29" s="100" t="n">
        <v>99900000000</v>
      </c>
      <c r="J29" s="100" t="n">
        <v>92200000000</v>
      </c>
      <c r="K29" s="100" t="n">
        <v>92200000000</v>
      </c>
      <c r="L29" s="16" t="n">
        <v>82000000000</v>
      </c>
      <c r="M29" s="16" t="n">
        <v>64000000000</v>
      </c>
      <c r="N29" s="16" t="n">
        <v>73000000000</v>
      </c>
      <c r="O29" s="16" t="n">
        <v>66000000000</v>
      </c>
      <c r="P29" s="16" t="n">
        <v>72000000000</v>
      </c>
      <c r="Q29" s="16" t="n">
        <v>130000000000</v>
      </c>
      <c r="R29" s="16" t="n">
        <v>94000000000</v>
      </c>
      <c r="S29" s="16" t="n">
        <v>102000000000</v>
      </c>
      <c r="T29" s="16" t="n">
        <v>141000000000</v>
      </c>
      <c r="U29" s="16" t="n">
        <v>176000000000</v>
      </c>
      <c r="V29" s="16" t="n">
        <v>210000000000</v>
      </c>
      <c r="W29" s="16" t="n">
        <v>224000000000</v>
      </c>
      <c r="X29" s="16" t="n">
        <v>247000000000</v>
      </c>
      <c r="Y29" s="16" t="n">
        <v>266000000000</v>
      </c>
      <c r="Z29" s="6"/>
      <c r="AA29" s="6"/>
      <c r="AB29" s="287"/>
      <c r="AC29" s="30"/>
      <c r="AD29" s="183"/>
      <c r="AE29" s="183"/>
      <c r="AF29" s="183"/>
      <c r="AG29" s="183"/>
      <c r="AH29" s="183"/>
      <c r="AI29" s="183"/>
      <c r="AJ29" s="183"/>
      <c r="AK29" s="183"/>
      <c r="AL29" s="6"/>
      <c r="AM29" s="6"/>
    </row>
    <row r="30" customFormat="false" ht="16.5" hidden="false" customHeight="false" outlineLevel="0" collapsed="false">
      <c r="A30" s="27" t="s">
        <v>2023</v>
      </c>
      <c r="B30" s="29" t="s">
        <v>2375</v>
      </c>
      <c r="C30" s="49" t="s">
        <v>194</v>
      </c>
      <c r="D30" s="103" t="n">
        <v>117800000000</v>
      </c>
      <c r="E30" s="103" t="n">
        <v>160100000000</v>
      </c>
      <c r="F30" s="103" t="n">
        <v>158800000000</v>
      </c>
      <c r="G30" s="103" t="n">
        <v>118300000000</v>
      </c>
      <c r="H30" s="103" t="n">
        <v>125600000000</v>
      </c>
      <c r="I30" s="100" t="n">
        <v>279100000000</v>
      </c>
      <c r="J30" s="100" t="n">
        <v>291300000000</v>
      </c>
      <c r="K30" s="100" t="n">
        <v>226800000000</v>
      </c>
      <c r="L30" s="16" t="n">
        <v>260000000000</v>
      </c>
      <c r="M30" s="16" t="n">
        <v>237000000000</v>
      </c>
      <c r="N30" s="16" t="n">
        <v>235000000000</v>
      </c>
      <c r="O30" s="16" t="n">
        <v>344000000000</v>
      </c>
      <c r="P30" s="16" t="n">
        <v>498000000000</v>
      </c>
      <c r="Q30" s="16" t="n">
        <v>476000000000</v>
      </c>
      <c r="R30" s="16" t="n">
        <v>410000000000</v>
      </c>
      <c r="S30" s="16" t="n">
        <v>370000000000</v>
      </c>
      <c r="T30" s="16" t="n">
        <v>309000000000</v>
      </c>
      <c r="U30" s="16" t="n">
        <v>334000000000</v>
      </c>
      <c r="V30" s="16" t="n">
        <v>360000000000</v>
      </c>
      <c r="W30" s="16" t="n">
        <v>386000000000</v>
      </c>
      <c r="X30" s="16" t="n">
        <v>422000000000</v>
      </c>
      <c r="Y30" s="16" t="n">
        <v>459000000000</v>
      </c>
      <c r="Z30" s="6"/>
      <c r="AA30" s="6"/>
      <c r="AB30" s="69"/>
      <c r="AC30" s="19"/>
      <c r="AD30" s="183"/>
      <c r="AE30" s="183"/>
      <c r="AF30" s="183"/>
      <c r="AG30" s="183"/>
      <c r="AH30" s="183"/>
      <c r="AI30" s="183"/>
      <c r="AJ30" s="183"/>
      <c r="AK30" s="183"/>
      <c r="AL30" s="6"/>
      <c r="AM30" s="6"/>
    </row>
    <row r="31" customFormat="false" ht="16.5" hidden="false" customHeight="false" outlineLevel="0" collapsed="false">
      <c r="A31" s="134" t="s">
        <v>360</v>
      </c>
      <c r="B31" s="134" t="s">
        <v>360</v>
      </c>
      <c r="C31" s="3" t="s">
        <v>463</v>
      </c>
      <c r="D31" s="46"/>
      <c r="E31" s="46"/>
      <c r="F31" s="46"/>
      <c r="G31" s="46"/>
      <c r="H31" s="46"/>
      <c r="I31" s="46"/>
      <c r="J31" s="46"/>
      <c r="K31" s="100" t="n">
        <v>149800000000</v>
      </c>
      <c r="L31" s="16"/>
      <c r="M31" s="16"/>
      <c r="N31" s="16"/>
      <c r="O31" s="16"/>
      <c r="P31" s="16"/>
      <c r="Q31" s="16"/>
      <c r="R31" s="16"/>
      <c r="S31" s="16"/>
      <c r="T31" s="16"/>
      <c r="U31" s="16"/>
      <c r="V31" s="16"/>
      <c r="W31" s="16"/>
      <c r="X31" s="16"/>
      <c r="Y31" s="16"/>
      <c r="Z31" s="6"/>
      <c r="AA31" s="6"/>
      <c r="AL31" s="6"/>
      <c r="AM31" s="6"/>
    </row>
    <row r="32" customFormat="false" ht="16.5" hidden="false" customHeight="false" outlineLevel="0" collapsed="false">
      <c r="A32" s="134" t="s">
        <v>205</v>
      </c>
      <c r="B32" s="134" t="s">
        <v>205</v>
      </c>
      <c r="C32" s="3" t="s">
        <v>463</v>
      </c>
      <c r="D32" s="46"/>
      <c r="E32" s="46"/>
      <c r="F32" s="46"/>
      <c r="G32" s="46"/>
      <c r="H32" s="46"/>
      <c r="I32" s="46"/>
      <c r="J32" s="46"/>
      <c r="K32" s="100" t="n">
        <v>77000000000</v>
      </c>
      <c r="L32" s="16"/>
      <c r="M32" s="16"/>
      <c r="N32" s="16"/>
      <c r="O32" s="16"/>
      <c r="P32" s="16"/>
      <c r="Q32" s="16"/>
      <c r="R32" s="16"/>
      <c r="S32" s="16"/>
      <c r="T32" s="16"/>
      <c r="U32" s="16"/>
      <c r="V32" s="16"/>
      <c r="W32" s="16"/>
      <c r="X32" s="16"/>
      <c r="Y32" s="16"/>
      <c r="Z32" s="6"/>
      <c r="AA32" s="6"/>
      <c r="AL32" s="6"/>
      <c r="AM32" s="6"/>
    </row>
    <row r="33" customFormat="false" ht="16.5" hidden="false" customHeight="false" outlineLevel="0" collapsed="false">
      <c r="B33" s="105" t="s">
        <v>2376</v>
      </c>
      <c r="C33" s="11"/>
      <c r="D33" s="46"/>
      <c r="E33" s="46"/>
      <c r="F33" s="46"/>
      <c r="G33" s="46"/>
      <c r="H33" s="46"/>
      <c r="I33" s="100" t="n">
        <v>71900000000</v>
      </c>
      <c r="J33" s="100" t="n">
        <v>102100000000</v>
      </c>
      <c r="K33" s="100" t="n">
        <v>54400000000</v>
      </c>
      <c r="L33" s="46"/>
      <c r="M33" s="46"/>
      <c r="N33" s="46"/>
      <c r="O33" s="46"/>
      <c r="P33" s="16" t="n">
        <v>229000000000</v>
      </c>
      <c r="Q33" s="16" t="n">
        <v>220000000000</v>
      </c>
      <c r="R33" s="16" t="n">
        <v>139000000000</v>
      </c>
      <c r="S33" s="16" t="n">
        <v>80000000000</v>
      </c>
      <c r="T33" s="16" t="n">
        <v>1000000000</v>
      </c>
      <c r="U33" s="16" t="n">
        <v>3000000000</v>
      </c>
      <c r="V33" s="16" t="n">
        <v>5000000000</v>
      </c>
      <c r="W33" s="16" t="n">
        <v>6000000000</v>
      </c>
      <c r="X33" s="16" t="n">
        <v>7000000000</v>
      </c>
      <c r="Y33" s="16" t="n">
        <v>7000000000</v>
      </c>
      <c r="Z33" s="6"/>
      <c r="AA33" s="6"/>
      <c r="AB33" s="69"/>
      <c r="AC33" s="19"/>
      <c r="AD33" s="183"/>
      <c r="AE33" s="183"/>
      <c r="AF33" s="183"/>
      <c r="AG33" s="183"/>
      <c r="AH33" s="183"/>
      <c r="AI33" s="183"/>
      <c r="AJ33" s="183"/>
      <c r="AK33" s="19"/>
      <c r="AL33" s="6"/>
      <c r="AM33" s="6"/>
    </row>
    <row r="34" customFormat="false" ht="16.5" hidden="false" customHeight="false" outlineLevel="0" collapsed="false">
      <c r="B34" s="45" t="s">
        <v>2377</v>
      </c>
      <c r="C34" s="11"/>
      <c r="D34" s="46"/>
      <c r="E34" s="46"/>
      <c r="F34" s="46"/>
      <c r="G34" s="46"/>
      <c r="H34" s="46"/>
      <c r="I34" s="46"/>
      <c r="J34" s="46"/>
      <c r="K34" s="100" t="n">
        <v>22600000000</v>
      </c>
      <c r="L34" s="16"/>
      <c r="M34" s="16"/>
      <c r="N34" s="16"/>
      <c r="O34" s="16"/>
      <c r="P34" s="16"/>
      <c r="Q34" s="16"/>
      <c r="R34" s="16"/>
      <c r="S34" s="16"/>
      <c r="T34" s="16"/>
      <c r="U34" s="16"/>
      <c r="V34" s="16"/>
      <c r="W34" s="16"/>
      <c r="X34" s="16"/>
      <c r="Y34" s="16"/>
      <c r="Z34" s="6"/>
      <c r="AA34" s="6"/>
      <c r="AL34" s="6"/>
      <c r="AM34" s="6"/>
    </row>
    <row r="35" customFormat="false" ht="16.5" hidden="false" customHeight="false" outlineLevel="0" collapsed="false">
      <c r="A35" s="19" t="s">
        <v>2378</v>
      </c>
      <c r="B35" s="19" t="s">
        <v>2379</v>
      </c>
      <c r="C35" s="49" t="s">
        <v>191</v>
      </c>
      <c r="D35" s="46"/>
      <c r="E35" s="103" t="n">
        <v>0</v>
      </c>
      <c r="F35" s="103" t="n">
        <v>0</v>
      </c>
      <c r="G35" s="103" t="n">
        <v>13700000000</v>
      </c>
      <c r="H35" s="103" t="n">
        <v>28200000000</v>
      </c>
      <c r="I35" s="46"/>
      <c r="J35" s="46"/>
      <c r="K35" s="100"/>
      <c r="L35" s="16"/>
      <c r="M35" s="16"/>
      <c r="N35" s="16"/>
      <c r="O35" s="16"/>
      <c r="P35" s="16"/>
      <c r="Q35" s="16"/>
      <c r="R35" s="16"/>
      <c r="S35" s="16"/>
      <c r="T35" s="16"/>
      <c r="U35" s="16"/>
      <c r="V35" s="16"/>
      <c r="W35" s="16"/>
      <c r="X35" s="16"/>
      <c r="Y35" s="16"/>
      <c r="Z35" s="6"/>
      <c r="AA35" s="6"/>
      <c r="AL35" s="6"/>
      <c r="AM35" s="6"/>
    </row>
    <row r="36" customFormat="false" ht="16.5" hidden="false" customHeight="false" outlineLevel="0" collapsed="false">
      <c r="A36" s="19" t="s">
        <v>227</v>
      </c>
      <c r="B36" s="30" t="s">
        <v>320</v>
      </c>
      <c r="C36" s="49" t="s">
        <v>191</v>
      </c>
      <c r="D36" s="46" t="n">
        <v>105100000000</v>
      </c>
      <c r="E36" s="181" t="n">
        <f aca="false">E37+E40</f>
        <v>163600000000</v>
      </c>
      <c r="F36" s="181" t="n">
        <f aca="false">F37+F40</f>
        <v>136600000000</v>
      </c>
      <c r="G36" s="181" t="n">
        <f aca="false">G37+G40</f>
        <v>130700000000</v>
      </c>
      <c r="H36" s="181" t="n">
        <f aca="false">H37+H40</f>
        <v>160000000000</v>
      </c>
      <c r="I36" s="100" t="n">
        <v>193400000000</v>
      </c>
      <c r="J36" s="100" t="n">
        <v>238800000000</v>
      </c>
      <c r="K36" s="100" t="n">
        <v>246800000000</v>
      </c>
      <c r="L36" s="16" t="n">
        <v>299000000000</v>
      </c>
      <c r="M36" s="16" t="n">
        <v>309000000000</v>
      </c>
      <c r="N36" s="16" t="n">
        <v>601000000000</v>
      </c>
      <c r="O36" s="164" t="n">
        <f aca="false">O37+O40</f>
        <v>750000000000</v>
      </c>
      <c r="P36" s="16" t="n">
        <v>995000000000</v>
      </c>
      <c r="Q36" s="16" t="n">
        <v>925000000000</v>
      </c>
      <c r="R36" s="16" t="n">
        <v>606000000000</v>
      </c>
      <c r="S36" s="16" t="n">
        <v>533000000000</v>
      </c>
      <c r="T36" s="16" t="n">
        <v>568000000000</v>
      </c>
      <c r="U36" s="16" t="n">
        <v>616000000000</v>
      </c>
      <c r="V36" s="16" t="n">
        <v>661000000000</v>
      </c>
      <c r="W36" s="16" t="n">
        <v>708000000000</v>
      </c>
      <c r="X36" s="16" t="n">
        <v>758000000000</v>
      </c>
      <c r="Y36" s="16" t="n">
        <v>809000000000</v>
      </c>
      <c r="Z36" s="6"/>
      <c r="AA36" s="6"/>
      <c r="AB36" s="69"/>
      <c r="AC36" s="19"/>
      <c r="AD36" s="183"/>
      <c r="AE36" s="183"/>
      <c r="AF36" s="183"/>
      <c r="AG36" s="183"/>
      <c r="AH36" s="183"/>
      <c r="AI36" s="183"/>
      <c r="AJ36" s="183"/>
      <c r="AK36" s="183"/>
      <c r="AL36" s="6"/>
      <c r="AM36" s="6"/>
    </row>
    <row r="37" customFormat="false" ht="16.5" hidden="false" customHeight="false" outlineLevel="0" collapsed="false">
      <c r="A37" s="27" t="s">
        <v>229</v>
      </c>
      <c r="B37" s="29" t="s">
        <v>1138</v>
      </c>
      <c r="C37" s="49" t="s">
        <v>231</v>
      </c>
      <c r="D37" s="46" t="n">
        <v>82400000000</v>
      </c>
      <c r="E37" s="103" t="n">
        <v>154300000000</v>
      </c>
      <c r="F37" s="103" t="n">
        <v>117000000000</v>
      </c>
      <c r="G37" s="103" t="n">
        <v>122000000000</v>
      </c>
      <c r="H37" s="103" t="n">
        <v>142200000000</v>
      </c>
      <c r="I37" s="100" t="n">
        <v>146100000000</v>
      </c>
      <c r="J37" s="100" t="n">
        <v>190000000000</v>
      </c>
      <c r="K37" s="100" t="n">
        <v>198600000000</v>
      </c>
      <c r="L37" s="16" t="n">
        <v>244000000000</v>
      </c>
      <c r="M37" s="16" t="n">
        <v>210000000000</v>
      </c>
      <c r="N37" s="16" t="n">
        <v>377000000000</v>
      </c>
      <c r="O37" s="16" t="n">
        <v>500000000000</v>
      </c>
      <c r="P37" s="16" t="n">
        <v>813000000000</v>
      </c>
      <c r="Q37" s="16" t="n">
        <v>655000000000</v>
      </c>
      <c r="R37" s="16" t="n">
        <v>350000000000</v>
      </c>
      <c r="S37" s="16" t="n">
        <v>332000000000</v>
      </c>
      <c r="T37" s="16" t="n">
        <v>86000000000</v>
      </c>
      <c r="U37" s="16" t="n">
        <v>108000000000</v>
      </c>
      <c r="V37" s="16" t="n">
        <v>110000000000</v>
      </c>
      <c r="W37" s="16" t="n">
        <v>152000000000</v>
      </c>
      <c r="X37" s="16" t="n">
        <v>196000000000</v>
      </c>
      <c r="Y37" s="16" t="n">
        <v>242000000000</v>
      </c>
      <c r="Z37" s="6"/>
      <c r="AA37" s="6"/>
      <c r="AB37" s="69"/>
      <c r="AC37" s="19"/>
      <c r="AD37" s="183"/>
      <c r="AE37" s="183"/>
      <c r="AF37" s="183"/>
      <c r="AG37" s="183"/>
      <c r="AH37" s="183"/>
      <c r="AI37" s="183"/>
      <c r="AJ37" s="183"/>
      <c r="AK37" s="183"/>
      <c r="AL37" s="6"/>
      <c r="AM37" s="6"/>
    </row>
    <row r="38" customFormat="false" ht="16.5" hidden="false" customHeight="false" outlineLevel="0" collapsed="false">
      <c r="A38" s="45" t="s">
        <v>2380</v>
      </c>
      <c r="B38" s="171" t="s">
        <v>2381</v>
      </c>
      <c r="C38" s="3" t="s">
        <v>2382</v>
      </c>
      <c r="D38" s="46"/>
      <c r="E38" s="103" t="n">
        <v>50000000000</v>
      </c>
      <c r="F38" s="103" t="n">
        <v>50000000000</v>
      </c>
      <c r="G38" s="103" t="n">
        <v>50000000000</v>
      </c>
      <c r="H38" s="103" t="n">
        <v>50000000000</v>
      </c>
      <c r="I38" s="100"/>
      <c r="J38" s="100"/>
      <c r="K38" s="100"/>
      <c r="L38" s="16"/>
      <c r="M38" s="16"/>
      <c r="N38" s="16"/>
      <c r="O38" s="16"/>
      <c r="P38" s="16"/>
      <c r="Q38" s="16"/>
      <c r="R38" s="16"/>
      <c r="S38" s="16"/>
      <c r="T38" s="16"/>
      <c r="U38" s="16"/>
      <c r="V38" s="16"/>
      <c r="W38" s="16"/>
      <c r="X38" s="16"/>
      <c r="Y38" s="16"/>
      <c r="Z38" s="6"/>
      <c r="AA38" s="6"/>
      <c r="AL38" s="6"/>
      <c r="AM38" s="6"/>
    </row>
    <row r="39" customFormat="false" ht="16.5" hidden="false" customHeight="false" outlineLevel="0" collapsed="false">
      <c r="A39" s="45" t="s">
        <v>2383</v>
      </c>
      <c r="B39" s="171" t="s">
        <v>2384</v>
      </c>
      <c r="C39" s="3" t="s">
        <v>2382</v>
      </c>
      <c r="D39" s="46"/>
      <c r="E39" s="103" t="n">
        <v>104300000000</v>
      </c>
      <c r="F39" s="103" t="n">
        <v>67000000000</v>
      </c>
      <c r="G39" s="103" t="n">
        <v>72000000000</v>
      </c>
      <c r="H39" s="103" t="n">
        <v>92200000000</v>
      </c>
      <c r="I39" s="100"/>
      <c r="J39" s="100"/>
      <c r="K39" s="100"/>
      <c r="L39" s="16"/>
      <c r="M39" s="16"/>
      <c r="N39" s="16"/>
      <c r="O39" s="16"/>
      <c r="P39" s="16"/>
      <c r="Q39" s="16"/>
      <c r="R39" s="16"/>
      <c r="S39" s="16"/>
      <c r="T39" s="16"/>
      <c r="U39" s="16"/>
      <c r="V39" s="16"/>
      <c r="W39" s="16"/>
      <c r="X39" s="16"/>
      <c r="Y39" s="16"/>
      <c r="Z39" s="6"/>
      <c r="AA39" s="6"/>
      <c r="AL39" s="6"/>
      <c r="AM39" s="6"/>
    </row>
    <row r="40" customFormat="false" ht="16.5" hidden="false" customHeight="false" outlineLevel="0" collapsed="false">
      <c r="A40" s="27" t="s">
        <v>232</v>
      </c>
      <c r="B40" s="29" t="s">
        <v>368</v>
      </c>
      <c r="C40" s="49" t="s">
        <v>231</v>
      </c>
      <c r="D40" s="46" t="n">
        <v>22700000000</v>
      </c>
      <c r="E40" s="103" t="n">
        <v>9300000000</v>
      </c>
      <c r="F40" s="103" t="n">
        <v>19600000000</v>
      </c>
      <c r="G40" s="103" t="n">
        <v>8700000000</v>
      </c>
      <c r="H40" s="103" t="n">
        <v>17800000000</v>
      </c>
      <c r="I40" s="100" t="n">
        <v>47300000000</v>
      </c>
      <c r="J40" s="100" t="n">
        <v>48800000000</v>
      </c>
      <c r="K40" s="100" t="n">
        <v>48200000000</v>
      </c>
      <c r="L40" s="16" t="n">
        <v>54000000000</v>
      </c>
      <c r="M40" s="16" t="n">
        <v>100000000000</v>
      </c>
      <c r="N40" s="16" t="n">
        <v>224000000000</v>
      </c>
      <c r="O40" s="16" t="n">
        <v>250000000000</v>
      </c>
      <c r="P40" s="16" t="n">
        <v>183000000000</v>
      </c>
      <c r="Q40" s="16" t="n">
        <v>271000000000</v>
      </c>
      <c r="R40" s="16" t="n">
        <v>256000000000</v>
      </c>
      <c r="S40" s="16" t="n">
        <v>201000000000</v>
      </c>
      <c r="T40" s="16" t="n">
        <v>482000000000</v>
      </c>
      <c r="U40" s="16" t="n">
        <v>508000000000</v>
      </c>
      <c r="V40" s="16" t="n">
        <v>551000000000</v>
      </c>
      <c r="W40" s="16" t="n">
        <v>556000000000</v>
      </c>
      <c r="X40" s="16" t="n">
        <v>562000000000</v>
      </c>
      <c r="Y40" s="16" t="n">
        <v>567000000000</v>
      </c>
      <c r="Z40" s="6"/>
      <c r="AA40" s="6"/>
      <c r="AB40" s="69"/>
      <c r="AC40" s="19"/>
      <c r="AD40" s="183"/>
      <c r="AE40" s="183"/>
      <c r="AF40" s="183"/>
      <c r="AG40" s="183"/>
      <c r="AH40" s="183"/>
      <c r="AI40" s="183"/>
      <c r="AJ40" s="183"/>
      <c r="AK40" s="183"/>
      <c r="AL40" s="6"/>
      <c r="AM40" s="6"/>
    </row>
    <row r="41" customFormat="false" ht="16.5" hidden="false" customHeight="false" outlineLevel="0" collapsed="false">
      <c r="A41" s="19" t="s">
        <v>575</v>
      </c>
      <c r="B41" s="30" t="s">
        <v>1069</v>
      </c>
      <c r="C41" s="49" t="s">
        <v>191</v>
      </c>
      <c r="D41" s="46" t="n">
        <v>6200000000</v>
      </c>
      <c r="E41" s="103" t="n">
        <v>37900000000</v>
      </c>
      <c r="F41" s="103" t="n">
        <v>17100000000</v>
      </c>
      <c r="G41" s="103" t="n">
        <v>300000000</v>
      </c>
      <c r="H41" s="103" t="n">
        <v>0</v>
      </c>
      <c r="I41" s="100" t="n">
        <v>5000000000</v>
      </c>
      <c r="J41" s="100" t="n">
        <v>0</v>
      </c>
      <c r="K41" s="100" t="n">
        <v>9700000000</v>
      </c>
      <c r="L41" s="16" t="n">
        <v>21000000000</v>
      </c>
      <c r="M41" s="16" t="n">
        <v>51000000000</v>
      </c>
      <c r="N41" s="16" t="n">
        <v>65000000000</v>
      </c>
      <c r="O41" s="16" t="n">
        <v>19000000000</v>
      </c>
      <c r="P41" s="16" t="n">
        <v>-78000000000</v>
      </c>
      <c r="Q41" s="16" t="n">
        <v>-99000000000</v>
      </c>
      <c r="R41" s="16" t="n">
        <v>12000000000</v>
      </c>
      <c r="S41" s="16" t="n">
        <v>0</v>
      </c>
      <c r="T41" s="16" t="n">
        <v>0</v>
      </c>
      <c r="U41" s="16" t="n">
        <v>0</v>
      </c>
      <c r="V41" s="16" t="n">
        <v>0</v>
      </c>
      <c r="W41" s="16" t="n">
        <v>0</v>
      </c>
      <c r="X41" s="16" t="n">
        <v>0</v>
      </c>
      <c r="Y41" s="16" t="n">
        <v>0</v>
      </c>
      <c r="Z41" s="6"/>
      <c r="AA41" s="6"/>
      <c r="AB41" s="69"/>
      <c r="AC41" s="19"/>
      <c r="AD41" s="183"/>
      <c r="AE41" s="183"/>
      <c r="AF41" s="183"/>
      <c r="AG41" s="183"/>
      <c r="AH41" s="183"/>
      <c r="AI41" s="183"/>
      <c r="AJ41" s="183"/>
      <c r="AK41" s="19"/>
      <c r="AL41" s="6"/>
      <c r="AM41" s="6"/>
    </row>
    <row r="42" customFormat="false" ht="16.5" hidden="false" customHeight="false" outlineLevel="0" collapsed="false">
      <c r="A42" s="19" t="s">
        <v>2385</v>
      </c>
      <c r="B42" s="30" t="s">
        <v>2386</v>
      </c>
      <c r="C42" s="49" t="s">
        <v>191</v>
      </c>
      <c r="D42" s="46"/>
      <c r="E42" s="103" t="n">
        <v>0</v>
      </c>
      <c r="F42" s="103" t="n">
        <v>60500000000</v>
      </c>
      <c r="G42" s="103" t="n">
        <v>44500000000</v>
      </c>
      <c r="H42" s="103" t="n">
        <v>39300000000</v>
      </c>
      <c r="I42" s="100" t="n">
        <v>53400000000</v>
      </c>
      <c r="J42" s="100" t="n">
        <v>55800000000</v>
      </c>
      <c r="K42" s="100" t="n">
        <v>71300000000</v>
      </c>
      <c r="L42" s="16" t="n">
        <v>71000000000</v>
      </c>
      <c r="M42" s="16" t="n">
        <v>63000000000</v>
      </c>
      <c r="N42" s="16" t="n">
        <v>58000000000</v>
      </c>
      <c r="O42" s="16" t="n">
        <v>78000000000</v>
      </c>
      <c r="P42" s="16" t="n">
        <v>75000000000</v>
      </c>
      <c r="Q42" s="16" t="n">
        <v>223000000000</v>
      </c>
      <c r="R42" s="16" t="n">
        <v>25000000000</v>
      </c>
      <c r="S42" s="16" t="n">
        <v>2000000000</v>
      </c>
      <c r="T42" s="16" t="n">
        <v>0</v>
      </c>
      <c r="U42" s="16" t="n">
        <v>0</v>
      </c>
      <c r="V42" s="16" t="n">
        <v>0</v>
      </c>
      <c r="W42" s="16" t="n">
        <v>0</v>
      </c>
      <c r="X42" s="16" t="n">
        <v>0</v>
      </c>
      <c r="Y42" s="16" t="n">
        <v>0</v>
      </c>
      <c r="Z42" s="6"/>
      <c r="AA42" s="6"/>
      <c r="AB42" s="69"/>
      <c r="AC42" s="19"/>
      <c r="AD42" s="183"/>
      <c r="AE42" s="183"/>
      <c r="AF42" s="183"/>
      <c r="AG42" s="183"/>
      <c r="AH42" s="183"/>
      <c r="AI42" s="183"/>
      <c r="AJ42" s="183"/>
      <c r="AK42" s="19"/>
      <c r="AL42" s="6"/>
      <c r="AM42" s="6"/>
    </row>
    <row r="43" customFormat="false" ht="16.5" hidden="false" customHeight="false" outlineLevel="0" collapsed="false">
      <c r="A43" s="19" t="s">
        <v>2387</v>
      </c>
      <c r="B43" s="19" t="s">
        <v>2388</v>
      </c>
      <c r="C43" s="49" t="s">
        <v>191</v>
      </c>
      <c r="D43" s="46"/>
      <c r="E43" s="103"/>
      <c r="F43" s="103" t="n">
        <v>67600000000</v>
      </c>
      <c r="G43" s="103"/>
      <c r="H43" s="103"/>
      <c r="I43" s="100"/>
      <c r="J43" s="100"/>
      <c r="K43" s="100"/>
      <c r="L43" s="16"/>
      <c r="M43" s="16"/>
      <c r="N43" s="16"/>
      <c r="O43" s="16"/>
      <c r="P43" s="16"/>
      <c r="Q43" s="16"/>
      <c r="R43" s="16"/>
      <c r="S43" s="16"/>
      <c r="T43" s="16"/>
      <c r="U43" s="16"/>
      <c r="V43" s="16"/>
      <c r="W43" s="16"/>
      <c r="X43" s="16"/>
      <c r="Y43" s="16"/>
      <c r="Z43" s="6"/>
      <c r="AA43" s="6"/>
      <c r="AL43" s="6"/>
      <c r="AM43" s="6"/>
    </row>
    <row r="44" customFormat="false" ht="16.5" hidden="false" customHeight="false" outlineLevel="0" collapsed="false">
      <c r="A44" s="19" t="s">
        <v>450</v>
      </c>
      <c r="B44" s="30" t="s">
        <v>2389</v>
      </c>
      <c r="C44" s="49" t="s">
        <v>191</v>
      </c>
      <c r="D44" s="46"/>
      <c r="E44" s="46"/>
      <c r="F44" s="46"/>
      <c r="G44" s="46"/>
      <c r="H44" s="46"/>
      <c r="I44" s="46"/>
      <c r="J44" s="46"/>
      <c r="K44" s="100"/>
      <c r="L44" s="16" t="n">
        <v>0</v>
      </c>
      <c r="M44" s="16" t="n">
        <v>1000000000</v>
      </c>
      <c r="N44" s="16" t="n">
        <v>0</v>
      </c>
      <c r="O44" s="16" t="n">
        <v>0</v>
      </c>
      <c r="P44" s="16"/>
      <c r="Q44" s="16"/>
      <c r="R44" s="16"/>
      <c r="S44" s="16"/>
      <c r="T44" s="16"/>
      <c r="U44" s="16"/>
      <c r="V44" s="16"/>
      <c r="W44" s="16"/>
      <c r="X44" s="16"/>
      <c r="Y44" s="16"/>
      <c r="Z44" s="6"/>
      <c r="AA44" s="6"/>
      <c r="AL44" s="6"/>
      <c r="AM44" s="6"/>
    </row>
    <row r="45" customFormat="false" ht="16.5" hidden="false" customHeight="false" outlineLevel="0" collapsed="false">
      <c r="A45" s="19" t="s">
        <v>1139</v>
      </c>
      <c r="B45" s="30" t="s">
        <v>1140</v>
      </c>
      <c r="C45" s="49" t="s">
        <v>191</v>
      </c>
      <c r="D45" s="46"/>
      <c r="E45" s="46"/>
      <c r="F45" s="46"/>
      <c r="G45" s="46"/>
      <c r="H45" s="46"/>
      <c r="I45" s="46"/>
      <c r="J45" s="46"/>
      <c r="K45" s="100"/>
      <c r="L45" s="16" t="n">
        <v>38000000000</v>
      </c>
      <c r="M45" s="16" t="n">
        <v>10000000000</v>
      </c>
      <c r="N45" s="16" t="n">
        <v>0</v>
      </c>
      <c r="O45" s="16" t="n">
        <v>0</v>
      </c>
      <c r="P45" s="16"/>
      <c r="Q45" s="16"/>
      <c r="R45" s="16"/>
      <c r="S45" s="16"/>
      <c r="T45" s="16"/>
      <c r="U45" s="16"/>
      <c r="V45" s="16"/>
      <c r="W45" s="16"/>
      <c r="X45" s="16"/>
      <c r="Y45" s="16"/>
      <c r="Z45" s="6"/>
      <c r="AA45" s="6"/>
      <c r="AL45" s="6"/>
      <c r="AM45" s="6"/>
    </row>
    <row r="46" customFormat="false" ht="16.5" hidden="false" customHeight="false" outlineLevel="0" collapsed="false">
      <c r="B46" s="30" t="s">
        <v>2390</v>
      </c>
      <c r="C46" s="11"/>
      <c r="D46" s="46" t="n">
        <v>421500000000</v>
      </c>
      <c r="E46" s="103" t="n">
        <v>111700000000</v>
      </c>
      <c r="F46" s="103" t="n">
        <v>120700000000</v>
      </c>
      <c r="G46" s="103" t="n">
        <v>261300000000</v>
      </c>
      <c r="H46" s="103" t="n">
        <v>286500000000</v>
      </c>
      <c r="I46" s="100" t="n">
        <v>393000000000</v>
      </c>
      <c r="J46" s="100" t="n">
        <v>460400000000</v>
      </c>
      <c r="K46" s="46"/>
      <c r="L46" s="46"/>
      <c r="M46" s="46"/>
      <c r="N46" s="46"/>
      <c r="O46" s="46"/>
      <c r="P46" s="16" t="n">
        <v>218000000000</v>
      </c>
      <c r="Q46" s="16" t="n">
        <v>154000000000</v>
      </c>
      <c r="R46" s="16" t="n">
        <v>229000000000</v>
      </c>
      <c r="S46" s="16" t="n">
        <v>-198000000000</v>
      </c>
      <c r="T46" s="16" t="n">
        <v>-474000000000</v>
      </c>
      <c r="U46" s="16" t="n">
        <v>-434000000000</v>
      </c>
      <c r="V46" s="16" t="n">
        <v>-387000000000</v>
      </c>
      <c r="W46" s="16" t="n">
        <v>-311000000000</v>
      </c>
      <c r="X46" s="16" t="n">
        <v>-263000000000</v>
      </c>
      <c r="Y46" s="16" t="n">
        <v>-203000000000</v>
      </c>
      <c r="Z46" s="6"/>
      <c r="AA46" s="6"/>
      <c r="AB46" s="69"/>
      <c r="AC46" s="19"/>
      <c r="AD46" s="183"/>
      <c r="AE46" s="183"/>
      <c r="AF46" s="183"/>
      <c r="AG46" s="183"/>
      <c r="AH46" s="183"/>
      <c r="AI46" s="183"/>
      <c r="AJ46" s="183"/>
      <c r="AK46" s="183"/>
      <c r="AL46" s="6"/>
      <c r="AM46" s="6"/>
    </row>
    <row r="47" customFormat="false" ht="16.5" hidden="false" customHeight="false" outlineLevel="0" collapsed="false">
      <c r="B47" s="30" t="s">
        <v>1743</v>
      </c>
      <c r="C47" s="11"/>
      <c r="D47" s="46" t="n">
        <v>-276100000000</v>
      </c>
      <c r="E47" s="103" t="n">
        <v>54700000000</v>
      </c>
      <c r="F47" s="103" t="n">
        <v>1100000000</v>
      </c>
      <c r="G47" s="103" t="n">
        <v>-36400000000</v>
      </c>
      <c r="H47" s="103" t="n">
        <v>-193700000000</v>
      </c>
      <c r="I47" s="100" t="n">
        <v>-37300000000</v>
      </c>
      <c r="J47" s="100" t="n">
        <v>-33500000000</v>
      </c>
      <c r="K47" s="100" t="n">
        <v>-40200000000</v>
      </c>
      <c r="L47" s="16" t="n">
        <v>-131000000000</v>
      </c>
      <c r="M47" s="16" t="n">
        <v>-212000000000</v>
      </c>
      <c r="N47" s="16" t="n">
        <v>-68000000000</v>
      </c>
      <c r="O47" s="16" t="n">
        <v>-117000000000</v>
      </c>
      <c r="P47" s="16" t="n">
        <v>-21000000000</v>
      </c>
      <c r="Q47" s="16" t="n">
        <v>-134000000000</v>
      </c>
      <c r="R47" s="16" t="n">
        <v>-326000000000</v>
      </c>
      <c r="S47" s="16" t="n">
        <v>-325000000000</v>
      </c>
      <c r="T47" s="16" t="n">
        <v>-81000000000</v>
      </c>
      <c r="U47" s="16" t="n">
        <v>0</v>
      </c>
      <c r="V47" s="16" t="n">
        <v>0</v>
      </c>
      <c r="W47" s="16" t="n">
        <v>0</v>
      </c>
      <c r="X47" s="16" t="n">
        <v>0</v>
      </c>
      <c r="Y47" s="16" t="n">
        <v>0</v>
      </c>
      <c r="Z47" s="6"/>
      <c r="AA47" s="6"/>
      <c r="AB47" s="69"/>
      <c r="AC47" s="19"/>
      <c r="AD47" s="183"/>
      <c r="AE47" s="183"/>
      <c r="AF47" s="183"/>
      <c r="AG47" s="183"/>
      <c r="AH47" s="183"/>
      <c r="AI47" s="183"/>
      <c r="AJ47" s="183"/>
      <c r="AK47" s="19"/>
      <c r="AL47" s="6"/>
      <c r="AM47" s="6"/>
    </row>
    <row r="48" customFormat="false" ht="16.5" hidden="false" customHeight="false" outlineLevel="0" collapsed="false">
      <c r="B48" s="29" t="s">
        <v>2218</v>
      </c>
      <c r="C48" s="11"/>
      <c r="D48" s="46" t="n">
        <v>-74900000000</v>
      </c>
      <c r="E48" s="46"/>
      <c r="F48" s="46"/>
      <c r="G48" s="46"/>
      <c r="H48" s="46"/>
      <c r="I48" s="46"/>
      <c r="J48" s="46"/>
      <c r="K48" s="100" t="n">
        <v>-39900000000</v>
      </c>
      <c r="L48" s="16" t="n">
        <v>-131000000000</v>
      </c>
      <c r="M48" s="16" t="n">
        <v>-212000000000</v>
      </c>
      <c r="N48" s="16" t="n">
        <v>-68000000000</v>
      </c>
      <c r="O48" s="16" t="n">
        <v>-117000000000</v>
      </c>
      <c r="P48" s="16" t="n">
        <v>-21000000000</v>
      </c>
      <c r="Q48" s="16" t="n">
        <v>-134000000000</v>
      </c>
      <c r="R48" s="16" t="n">
        <v>-327000000000</v>
      </c>
      <c r="S48" s="16" t="n">
        <v>-325000000000</v>
      </c>
      <c r="T48" s="16" t="n">
        <v>-81000000000</v>
      </c>
      <c r="U48" s="16" t="n">
        <v>0</v>
      </c>
      <c r="V48" s="16" t="n">
        <v>0</v>
      </c>
      <c r="W48" s="16" t="n">
        <v>0</v>
      </c>
      <c r="X48" s="16" t="n">
        <v>0</v>
      </c>
      <c r="Y48" s="16" t="n">
        <v>0</v>
      </c>
      <c r="Z48" s="6"/>
      <c r="AA48" s="6"/>
      <c r="AB48" s="69"/>
      <c r="AC48" s="19"/>
      <c r="AD48" s="183"/>
      <c r="AE48" s="183"/>
      <c r="AF48" s="183"/>
      <c r="AG48" s="183"/>
      <c r="AH48" s="183"/>
      <c r="AI48" s="183"/>
      <c r="AJ48" s="183"/>
      <c r="AK48" s="19"/>
      <c r="AL48" s="6"/>
      <c r="AM48" s="6"/>
    </row>
    <row r="49" customFormat="false" ht="16.5" hidden="false" customHeight="false" outlineLevel="0" collapsed="false">
      <c r="B49" s="29" t="s">
        <v>2391</v>
      </c>
      <c r="C49" s="11"/>
      <c r="D49" s="46" t="n">
        <v>-201300000000</v>
      </c>
      <c r="E49" s="46"/>
      <c r="F49" s="46"/>
      <c r="G49" s="46"/>
      <c r="H49" s="46"/>
      <c r="I49" s="46"/>
      <c r="J49" s="46"/>
      <c r="K49" s="100" t="n">
        <v>-200000000</v>
      </c>
      <c r="L49" s="16" t="n">
        <v>0</v>
      </c>
      <c r="M49" s="16" t="n">
        <v>0</v>
      </c>
      <c r="N49" s="16" t="n">
        <v>0</v>
      </c>
      <c r="O49" s="16" t="n">
        <v>0</v>
      </c>
      <c r="P49" s="16" t="n">
        <v>0</v>
      </c>
      <c r="Q49" s="16" t="n">
        <v>0</v>
      </c>
      <c r="R49" s="16" t="n">
        <v>0.3</v>
      </c>
      <c r="S49" s="16" t="n">
        <v>0</v>
      </c>
      <c r="T49" s="16" t="n">
        <v>0</v>
      </c>
      <c r="U49" s="16" t="n">
        <v>0</v>
      </c>
      <c r="V49" s="16" t="n">
        <v>0</v>
      </c>
      <c r="W49" s="16" t="n">
        <v>0</v>
      </c>
      <c r="X49" s="16" t="n">
        <v>0</v>
      </c>
      <c r="Y49" s="16" t="n">
        <v>0</v>
      </c>
      <c r="Z49" s="6"/>
      <c r="AA49" s="6"/>
      <c r="AB49" s="69"/>
      <c r="AC49" s="19"/>
      <c r="AD49" s="183"/>
      <c r="AE49" s="183"/>
      <c r="AF49" s="183"/>
      <c r="AG49" s="183"/>
      <c r="AH49" s="183"/>
      <c r="AI49" s="183"/>
      <c r="AJ49" s="183"/>
      <c r="AK49" s="19"/>
      <c r="AL49" s="6"/>
      <c r="AM49" s="6"/>
    </row>
    <row r="50" customFormat="false" ht="16.5" hidden="false" customHeight="false" outlineLevel="0" collapsed="false">
      <c r="B50" s="30" t="s">
        <v>1831</v>
      </c>
      <c r="C50" s="11"/>
      <c r="D50" s="46" t="n">
        <v>145400000000</v>
      </c>
      <c r="E50" s="103" t="n">
        <v>166400000000</v>
      </c>
      <c r="F50" s="103" t="n">
        <v>121800000000</v>
      </c>
      <c r="G50" s="103" t="n">
        <v>224900000000</v>
      </c>
      <c r="H50" s="103" t="n">
        <v>92900000000</v>
      </c>
      <c r="I50" s="100" t="n">
        <v>355700000000</v>
      </c>
      <c r="J50" s="100" t="n">
        <v>426900000000</v>
      </c>
      <c r="K50" s="46" t="n">
        <v>470900000000</v>
      </c>
      <c r="L50" s="16" t="n">
        <v>742000000000</v>
      </c>
      <c r="M50" s="16" t="n">
        <v>338000000000</v>
      </c>
      <c r="N50" s="16" t="n">
        <v>127000000000</v>
      </c>
      <c r="O50" s="16" t="n">
        <v>200000000000</v>
      </c>
      <c r="P50" s="16" t="n">
        <v>196000000000</v>
      </c>
      <c r="Q50" s="16" t="n">
        <v>20000000000</v>
      </c>
      <c r="R50" s="16" t="n">
        <v>-97000000000</v>
      </c>
      <c r="S50" s="16" t="n">
        <v>-523000000000</v>
      </c>
      <c r="T50" s="16" t="n">
        <v>-555000000000</v>
      </c>
      <c r="U50" s="16" t="n">
        <v>-434000000000</v>
      </c>
      <c r="V50" s="16" t="n">
        <v>-387000000000</v>
      </c>
      <c r="W50" s="16" t="n">
        <v>-311000000000</v>
      </c>
      <c r="X50" s="16" t="n">
        <v>-263000000000</v>
      </c>
      <c r="Y50" s="16" t="n">
        <v>-203000000000</v>
      </c>
      <c r="Z50" s="6"/>
      <c r="AA50" s="6"/>
      <c r="AB50" s="69"/>
      <c r="AC50" s="19"/>
      <c r="AD50" s="183"/>
      <c r="AE50" s="183"/>
      <c r="AF50" s="183"/>
      <c r="AG50" s="183"/>
      <c r="AH50" s="183"/>
      <c r="AI50" s="183"/>
      <c r="AJ50" s="183"/>
      <c r="AK50" s="183"/>
      <c r="AL50" s="6"/>
      <c r="AM50" s="6"/>
    </row>
    <row r="51" s="13" customFormat="true" ht="16.5" hidden="false" customHeight="false" outlineLevel="0" collapsed="false">
      <c r="A51" s="98" t="s">
        <v>110</v>
      </c>
      <c r="B51" s="98" t="s">
        <v>2392</v>
      </c>
      <c r="C51" s="32" t="s">
        <v>34</v>
      </c>
      <c r="D51" s="109" t="n">
        <v>-145400000000</v>
      </c>
      <c r="E51" s="103" t="n">
        <v>-166300000000</v>
      </c>
      <c r="F51" s="103" t="n">
        <v>-121800000000</v>
      </c>
      <c r="G51" s="103" t="n">
        <v>-224900000000</v>
      </c>
      <c r="H51" s="103" t="n">
        <v>-92900000000</v>
      </c>
      <c r="I51" s="100" t="n">
        <v>-355700000000</v>
      </c>
      <c r="J51" s="100" t="n">
        <v>-426900000000</v>
      </c>
      <c r="K51" s="109" t="n">
        <f aca="false">K52+K59</f>
        <v>-444600000000</v>
      </c>
      <c r="L51" s="109" t="n">
        <f aca="false">L52+L59</f>
        <v>-611000000000</v>
      </c>
      <c r="M51" s="109" t="n">
        <f aca="false">M52+M59</f>
        <v>-125000000000</v>
      </c>
      <c r="N51" s="109" t="n">
        <f aca="false">N52+N59</f>
        <v>227000000000</v>
      </c>
      <c r="O51" s="109" t="n">
        <f aca="false">O52+O59</f>
        <v>-4000000000</v>
      </c>
      <c r="P51" s="102" t="n">
        <v>-196000000000</v>
      </c>
      <c r="Q51" s="102" t="n">
        <v>-20000000000</v>
      </c>
      <c r="R51" s="102" t="n">
        <v>97000000000</v>
      </c>
      <c r="S51" s="102" t="n">
        <v>523000000000</v>
      </c>
      <c r="T51" s="102" t="n">
        <v>555000000000</v>
      </c>
      <c r="U51" s="102" t="n">
        <v>434000000000</v>
      </c>
      <c r="V51" s="102" t="n">
        <v>387000000000</v>
      </c>
      <c r="W51" s="102" t="n">
        <v>311000000000</v>
      </c>
      <c r="X51" s="102" t="n">
        <v>263000000000</v>
      </c>
      <c r="Y51" s="102" t="n">
        <v>203000000000</v>
      </c>
      <c r="Z51" s="6"/>
      <c r="AA51" s="6"/>
      <c r="AB51" s="69"/>
      <c r="AC51" s="19"/>
      <c r="AD51" s="183"/>
      <c r="AE51" s="183"/>
      <c r="AF51" s="183"/>
      <c r="AG51" s="183"/>
      <c r="AH51" s="183"/>
      <c r="AI51" s="183"/>
      <c r="AJ51" s="183"/>
      <c r="AK51" s="183"/>
      <c r="AL51" s="6"/>
      <c r="AM51" s="6"/>
    </row>
    <row r="52" customFormat="false" ht="16.5" hidden="false" customHeight="false" outlineLevel="0" collapsed="false">
      <c r="A52" s="49" t="s">
        <v>112</v>
      </c>
      <c r="B52" s="30" t="s">
        <v>2393</v>
      </c>
      <c r="C52" s="49" t="s">
        <v>242</v>
      </c>
      <c r="D52" s="46" t="n">
        <v>160200000000</v>
      </c>
      <c r="E52" s="103" t="n">
        <v>-213100000000</v>
      </c>
      <c r="F52" s="103" t="n">
        <v>-76900000000</v>
      </c>
      <c r="G52" s="103" t="n">
        <v>-130700000000</v>
      </c>
      <c r="H52" s="103" t="n">
        <v>93900000000</v>
      </c>
      <c r="I52" s="100" t="n">
        <v>-92400000000</v>
      </c>
      <c r="J52" s="100" t="n">
        <v>-167900000000</v>
      </c>
      <c r="K52" s="100" t="n">
        <v>243700000000</v>
      </c>
      <c r="L52" s="16" t="n">
        <v>-887000000000</v>
      </c>
      <c r="M52" s="16" t="n">
        <v>-75000000000</v>
      </c>
      <c r="N52" s="16" t="n">
        <v>27000000000</v>
      </c>
      <c r="O52" s="16" t="n">
        <v>94000000000</v>
      </c>
      <c r="P52" s="16" t="n">
        <v>-18000000000</v>
      </c>
      <c r="Q52" s="16" t="n">
        <v>514000000000</v>
      </c>
      <c r="R52" s="16" t="n">
        <v>90000000000</v>
      </c>
      <c r="S52" s="16" t="n">
        <v>265000000000</v>
      </c>
      <c r="T52" s="16" t="n">
        <v>304000000000</v>
      </c>
      <c r="U52" s="16" t="n">
        <v>335000000000</v>
      </c>
      <c r="V52" s="16" t="n">
        <v>408000000000</v>
      </c>
      <c r="W52" s="16" t="n">
        <v>365000000000</v>
      </c>
      <c r="X52" s="16" t="n">
        <v>283000000000</v>
      </c>
      <c r="Y52" s="16" t="n">
        <v>230000000000</v>
      </c>
      <c r="Z52" s="6"/>
      <c r="AA52" s="6"/>
      <c r="AB52" s="69"/>
      <c r="AC52" s="19"/>
      <c r="AD52" s="183"/>
      <c r="AE52" s="183"/>
      <c r="AF52" s="183"/>
      <c r="AG52" s="183"/>
      <c r="AH52" s="183"/>
      <c r="AI52" s="183"/>
      <c r="AJ52" s="183"/>
      <c r="AK52" s="183"/>
      <c r="AL52" s="6"/>
      <c r="AM52" s="6"/>
    </row>
    <row r="53" customFormat="false" ht="17.25" hidden="false" customHeight="false" outlineLevel="0" collapsed="false">
      <c r="A53" s="29" t="s">
        <v>1029</v>
      </c>
      <c r="B53" s="29" t="s">
        <v>1029</v>
      </c>
      <c r="C53" s="49" t="s">
        <v>251</v>
      </c>
      <c r="D53" s="46" t="n">
        <v>22700000000</v>
      </c>
      <c r="E53" s="46"/>
      <c r="F53" s="46"/>
      <c r="G53" s="46"/>
      <c r="H53" s="46"/>
      <c r="I53" s="46"/>
      <c r="J53" s="46"/>
      <c r="K53" s="100" t="n">
        <v>48200000000</v>
      </c>
      <c r="L53" s="16" t="n">
        <v>54000000000</v>
      </c>
      <c r="M53" s="16" t="n">
        <v>100000000000</v>
      </c>
      <c r="N53" s="16" t="n">
        <v>224000000000</v>
      </c>
      <c r="O53" s="16" t="n">
        <v>250000000000</v>
      </c>
      <c r="P53" s="16" t="n">
        <v>183000000000</v>
      </c>
      <c r="Q53" s="16" t="n">
        <v>271000000000</v>
      </c>
      <c r="R53" s="16" t="n">
        <v>256000000000</v>
      </c>
      <c r="S53" s="16" t="n">
        <v>201000000000</v>
      </c>
      <c r="T53" s="16" t="n">
        <v>482000000000</v>
      </c>
      <c r="U53" s="16" t="n">
        <v>508000000000</v>
      </c>
      <c r="V53" s="16" t="n">
        <v>551000000000</v>
      </c>
      <c r="W53" s="16" t="n">
        <v>556000000000</v>
      </c>
      <c r="X53" s="16" t="n">
        <v>562000000000</v>
      </c>
      <c r="Y53" s="16" t="n">
        <v>567000000000</v>
      </c>
      <c r="Z53" s="6"/>
      <c r="AA53" s="6"/>
      <c r="AB53" s="287"/>
      <c r="AC53" s="30"/>
      <c r="AD53" s="183"/>
      <c r="AE53" s="183"/>
      <c r="AF53" s="183"/>
      <c r="AG53" s="183"/>
      <c r="AH53" s="183"/>
      <c r="AI53" s="183"/>
      <c r="AJ53" s="183"/>
      <c r="AK53" s="183"/>
      <c r="AL53" s="6"/>
      <c r="AM53" s="6"/>
    </row>
    <row r="54" customFormat="false" ht="16.5" hidden="false" customHeight="false" outlineLevel="0" collapsed="false">
      <c r="A54" s="45" t="s">
        <v>2394</v>
      </c>
      <c r="B54" s="106" t="s">
        <v>2395</v>
      </c>
      <c r="C54" s="3" t="s">
        <v>476</v>
      </c>
      <c r="D54" s="46" t="n">
        <v>22700000000</v>
      </c>
      <c r="E54" s="46"/>
      <c r="F54" s="46"/>
      <c r="G54" s="46"/>
      <c r="H54" s="46"/>
      <c r="I54" s="46"/>
      <c r="J54" s="46"/>
      <c r="K54" s="100" t="n">
        <v>0</v>
      </c>
      <c r="L54" s="16"/>
      <c r="M54" s="16"/>
      <c r="N54" s="16"/>
      <c r="O54" s="16"/>
      <c r="P54" s="16"/>
      <c r="Q54" s="16"/>
      <c r="R54" s="16"/>
      <c r="S54" s="16"/>
      <c r="T54" s="16"/>
      <c r="U54" s="16"/>
      <c r="V54" s="16"/>
      <c r="W54" s="16"/>
      <c r="X54" s="16"/>
      <c r="Y54" s="16"/>
      <c r="Z54" s="6"/>
      <c r="AA54" s="6"/>
      <c r="AL54" s="6"/>
      <c r="AM54" s="6"/>
    </row>
    <row r="55" customFormat="false" ht="16.5" hidden="false" customHeight="false" outlineLevel="0" collapsed="false">
      <c r="A55" s="45" t="s">
        <v>1160</v>
      </c>
      <c r="B55" s="106" t="s">
        <v>1250</v>
      </c>
      <c r="C55" s="3" t="s">
        <v>476</v>
      </c>
      <c r="D55" s="46" t="n">
        <v>0</v>
      </c>
      <c r="E55" s="46"/>
      <c r="F55" s="46"/>
      <c r="G55" s="46"/>
      <c r="H55" s="46"/>
      <c r="I55" s="46"/>
      <c r="J55" s="46"/>
      <c r="K55" s="100" t="n">
        <v>48200000000</v>
      </c>
      <c r="L55" s="16"/>
      <c r="M55" s="16"/>
      <c r="N55" s="16"/>
      <c r="O55" s="16"/>
      <c r="P55" s="16"/>
      <c r="Q55" s="16"/>
      <c r="R55" s="16"/>
      <c r="S55" s="16"/>
      <c r="T55" s="16"/>
      <c r="U55" s="16"/>
      <c r="V55" s="16"/>
      <c r="W55" s="16"/>
      <c r="X55" s="16"/>
      <c r="Y55" s="16"/>
      <c r="Z55" s="6"/>
      <c r="AA55" s="6"/>
      <c r="AL55" s="6"/>
      <c r="AM55" s="6"/>
    </row>
    <row r="56" customFormat="false" ht="17.25" hidden="false" customHeight="false" outlineLevel="0" collapsed="false">
      <c r="A56" s="29" t="s">
        <v>393</v>
      </c>
      <c r="B56" s="29" t="s">
        <v>393</v>
      </c>
      <c r="C56" s="49" t="s">
        <v>251</v>
      </c>
      <c r="D56" s="46" t="n">
        <v>-242100000000</v>
      </c>
      <c r="E56" s="46"/>
      <c r="F56" s="46"/>
      <c r="G56" s="46"/>
      <c r="H56" s="46"/>
      <c r="I56" s="46"/>
      <c r="J56" s="46"/>
      <c r="K56" s="100" t="n">
        <v>-252100000000</v>
      </c>
      <c r="L56" s="16" t="n">
        <v>-1075000000000</v>
      </c>
      <c r="M56" s="16" t="n">
        <v>-176000000000</v>
      </c>
      <c r="N56" s="16" t="n">
        <v>-197000000000</v>
      </c>
      <c r="O56" s="16" t="n">
        <v>-139000000000</v>
      </c>
      <c r="P56" s="16" t="n">
        <v>-201000000000</v>
      </c>
      <c r="Q56" s="16" t="n">
        <v>-481000000000</v>
      </c>
      <c r="R56" s="16" t="n">
        <v>-185000000000</v>
      </c>
      <c r="S56" s="16" t="n">
        <v>-232000000000</v>
      </c>
      <c r="T56" s="16" t="n">
        <v>-179000000000</v>
      </c>
      <c r="U56" s="16" t="n">
        <v>-288000000000</v>
      </c>
      <c r="V56" s="16" t="n">
        <v>-143000000000</v>
      </c>
      <c r="W56" s="16" t="n">
        <v>-192000000000</v>
      </c>
      <c r="X56" s="16" t="n">
        <v>-279000000000</v>
      </c>
      <c r="Y56" s="16" t="n">
        <v>-338000000000</v>
      </c>
      <c r="Z56" s="6"/>
      <c r="AA56" s="6"/>
      <c r="AB56" s="287"/>
      <c r="AC56" s="30"/>
      <c r="AD56" s="183"/>
      <c r="AE56" s="183"/>
      <c r="AF56" s="183"/>
      <c r="AG56" s="183"/>
      <c r="AH56" s="183"/>
      <c r="AI56" s="183"/>
      <c r="AJ56" s="183"/>
      <c r="AK56" s="183"/>
      <c r="AL56" s="6"/>
      <c r="AM56" s="6"/>
    </row>
    <row r="57" customFormat="false" ht="16.5" hidden="false" customHeight="false" outlineLevel="0" collapsed="false">
      <c r="A57" s="27" t="s">
        <v>1357</v>
      </c>
      <c r="B57" s="29" t="s">
        <v>2234</v>
      </c>
      <c r="C57" s="49" t="s">
        <v>251</v>
      </c>
      <c r="D57" s="46"/>
      <c r="E57" s="46"/>
      <c r="F57" s="46"/>
      <c r="G57" s="46"/>
      <c r="H57" s="46"/>
      <c r="I57" s="46"/>
      <c r="J57" s="46"/>
      <c r="K57" s="100" t="n">
        <v>2400000000</v>
      </c>
      <c r="L57" s="16" t="n">
        <v>133000000000</v>
      </c>
      <c r="M57" s="16" t="n">
        <v>1000000000</v>
      </c>
      <c r="N57" s="16" t="n">
        <v>0</v>
      </c>
      <c r="O57" s="16" t="n">
        <v>0</v>
      </c>
      <c r="P57" s="16" t="n">
        <v>0</v>
      </c>
      <c r="Q57" s="16" t="n">
        <v>725000000000</v>
      </c>
      <c r="R57" s="16" t="n">
        <v>0</v>
      </c>
      <c r="S57" s="16" t="n">
        <v>296000000000</v>
      </c>
      <c r="T57" s="16" t="n">
        <v>0</v>
      </c>
      <c r="U57" s="16" t="n">
        <v>115000000000</v>
      </c>
      <c r="V57" s="16" t="n">
        <v>0</v>
      </c>
      <c r="W57" s="16" t="n">
        <v>0</v>
      </c>
      <c r="X57" s="16" t="n">
        <v>0</v>
      </c>
      <c r="Y57" s="16" t="n">
        <v>0</v>
      </c>
      <c r="Z57" s="6"/>
      <c r="AA57" s="6"/>
      <c r="AB57" s="69"/>
      <c r="AC57" s="19"/>
      <c r="AD57" s="183"/>
      <c r="AE57" s="183"/>
      <c r="AF57" s="183"/>
      <c r="AG57" s="183"/>
      <c r="AH57" s="183"/>
      <c r="AI57" s="183"/>
      <c r="AJ57" s="183"/>
      <c r="AK57" s="19"/>
      <c r="AL57" s="6"/>
      <c r="AM57" s="6"/>
    </row>
    <row r="58" customFormat="false" ht="16.5" hidden="false" customHeight="false" outlineLevel="0" collapsed="false">
      <c r="A58" s="141" t="s">
        <v>397</v>
      </c>
      <c r="B58" s="141" t="s">
        <v>2396</v>
      </c>
      <c r="C58" s="49" t="s">
        <v>251</v>
      </c>
      <c r="D58" s="46" t="n">
        <f aca="false">D52-D53-D56-D57</f>
        <v>379600000000</v>
      </c>
      <c r="E58" s="46"/>
      <c r="F58" s="46"/>
      <c r="G58" s="46"/>
      <c r="H58" s="46"/>
      <c r="I58" s="46"/>
      <c r="J58" s="46"/>
      <c r="K58" s="46" t="n">
        <f aca="false">K52-K53-K56-K57</f>
        <v>445200000000</v>
      </c>
      <c r="L58" s="16"/>
      <c r="M58" s="16"/>
      <c r="N58" s="16"/>
      <c r="O58" s="46" t="n">
        <f aca="false">O52-O53-O56-O57</f>
        <v>-17000000000</v>
      </c>
      <c r="P58" s="16"/>
      <c r="Q58" s="16"/>
      <c r="R58" s="16"/>
      <c r="S58" s="16"/>
      <c r="T58" s="16"/>
      <c r="U58" s="16"/>
      <c r="V58" s="16"/>
      <c r="W58" s="16"/>
      <c r="X58" s="16"/>
      <c r="Y58" s="16"/>
      <c r="Z58" s="6"/>
      <c r="AA58" s="6"/>
      <c r="AL58" s="6"/>
      <c r="AM58" s="6"/>
    </row>
    <row r="59" customFormat="false" ht="16.5" hidden="false" customHeight="false" outlineLevel="0" collapsed="false">
      <c r="A59" s="0" t="s">
        <v>115</v>
      </c>
      <c r="B59" s="30" t="s">
        <v>2397</v>
      </c>
      <c r="C59" s="49" t="s">
        <v>242</v>
      </c>
      <c r="D59" s="46" t="n">
        <v>-305700000000</v>
      </c>
      <c r="E59" s="103" t="n">
        <v>46800000000</v>
      </c>
      <c r="F59" s="103" t="n">
        <v>-44900000000</v>
      </c>
      <c r="G59" s="103" t="n">
        <v>-94200000000</v>
      </c>
      <c r="H59" s="103" t="n">
        <v>-186800000000</v>
      </c>
      <c r="I59" s="100" t="n">
        <v>-263300000000</v>
      </c>
      <c r="J59" s="100" t="n">
        <v>-259000000000</v>
      </c>
      <c r="K59" s="100" t="n">
        <v>-688300000000</v>
      </c>
      <c r="L59" s="16" t="n">
        <v>276000000000</v>
      </c>
      <c r="M59" s="16" t="n">
        <v>-50000000000</v>
      </c>
      <c r="N59" s="164" t="n">
        <f aca="false">N60+N63</f>
        <v>200000000000</v>
      </c>
      <c r="O59" s="164" t="n">
        <f aca="false">O60+O63</f>
        <v>-98000000000</v>
      </c>
      <c r="P59" s="16" t="n">
        <v>-178000000000</v>
      </c>
      <c r="Q59" s="16" t="n">
        <v>-534000000000</v>
      </c>
      <c r="R59" s="16" t="n">
        <v>7000000000</v>
      </c>
      <c r="S59" s="16" t="n">
        <v>258000000000</v>
      </c>
      <c r="T59" s="16" t="n">
        <v>251000000000</v>
      </c>
      <c r="U59" s="16" t="n">
        <v>99000000000</v>
      </c>
      <c r="V59" s="16" t="n">
        <v>-21000000000</v>
      </c>
      <c r="W59" s="16" t="n">
        <v>-54000000000</v>
      </c>
      <c r="X59" s="16" t="n">
        <v>-20000000000</v>
      </c>
      <c r="Y59" s="16" t="n">
        <v>-27000000000</v>
      </c>
      <c r="Z59" s="6"/>
      <c r="AA59" s="6"/>
      <c r="AB59" s="69"/>
      <c r="AC59" s="19"/>
      <c r="AD59" s="183"/>
      <c r="AE59" s="183"/>
      <c r="AF59" s="183"/>
      <c r="AG59" s="183"/>
      <c r="AH59" s="183"/>
      <c r="AI59" s="183"/>
      <c r="AJ59" s="183"/>
      <c r="AK59" s="183"/>
      <c r="AL59" s="6"/>
      <c r="AM59" s="6"/>
    </row>
    <row r="60" customFormat="false" ht="16.5" hidden="false" customHeight="false" outlineLevel="0" collapsed="false">
      <c r="A60" s="27" t="s">
        <v>808</v>
      </c>
      <c r="B60" s="29" t="s">
        <v>2188</v>
      </c>
      <c r="C60" s="49" t="s">
        <v>119</v>
      </c>
      <c r="D60" s="46" t="n">
        <v>-175600000000</v>
      </c>
      <c r="E60" s="103" t="n">
        <v>144700000000</v>
      </c>
      <c r="F60" s="103" t="n">
        <v>-51500000000</v>
      </c>
      <c r="G60" s="103" t="n">
        <v>15800000000</v>
      </c>
      <c r="H60" s="103" t="n">
        <v>-86000000000</v>
      </c>
      <c r="I60" s="100" t="n">
        <v>-110600000000</v>
      </c>
      <c r="J60" s="100" t="n">
        <v>-97300000000</v>
      </c>
      <c r="K60" s="100" t="n">
        <v>-451400000000</v>
      </c>
      <c r="L60" s="16" t="n">
        <v>276000000000</v>
      </c>
      <c r="M60" s="16" t="n">
        <v>18000000000</v>
      </c>
      <c r="N60" s="16" t="n">
        <v>260000000000</v>
      </c>
      <c r="O60" s="16" t="n">
        <v>19000000000</v>
      </c>
      <c r="P60" s="16" t="n">
        <v>-76000000000</v>
      </c>
      <c r="Q60" s="16" t="n">
        <v>-319000000000</v>
      </c>
      <c r="R60" s="16" t="n">
        <v>38000000000</v>
      </c>
      <c r="S60" s="16" t="n">
        <v>204000000000</v>
      </c>
      <c r="T60" s="16" t="n">
        <v>201000000000</v>
      </c>
      <c r="U60" s="16" t="n">
        <v>49000000000</v>
      </c>
      <c r="V60" s="16" t="n">
        <v>-71000000000</v>
      </c>
      <c r="W60" s="16" t="n">
        <v>-104000000000</v>
      </c>
      <c r="X60" s="16" t="n">
        <v>-70000000000</v>
      </c>
      <c r="Y60" s="16" t="n">
        <v>-77000000000</v>
      </c>
      <c r="Z60" s="6"/>
      <c r="AA60" s="6"/>
      <c r="AB60" s="69"/>
      <c r="AC60" s="19"/>
      <c r="AD60" s="183"/>
      <c r="AE60" s="183"/>
      <c r="AF60" s="183"/>
      <c r="AG60" s="183"/>
      <c r="AH60" s="183"/>
      <c r="AI60" s="183"/>
      <c r="AJ60" s="183"/>
      <c r="AK60" s="183"/>
      <c r="AL60" s="6"/>
      <c r="AM60" s="6"/>
    </row>
    <row r="61" customFormat="false" ht="16.5" hidden="false" customHeight="false" outlineLevel="0" collapsed="false">
      <c r="B61" s="105" t="s">
        <v>2398</v>
      </c>
      <c r="C61" s="11"/>
      <c r="D61" s="46"/>
      <c r="E61" s="46"/>
      <c r="F61" s="46"/>
      <c r="G61" s="46"/>
      <c r="H61" s="46"/>
      <c r="I61" s="46"/>
      <c r="J61" s="46"/>
      <c r="K61" s="100" t="n">
        <v>30200000000</v>
      </c>
      <c r="L61" s="16" t="n">
        <v>-192000000000</v>
      </c>
      <c r="M61" s="16" t="n">
        <v>39000000000</v>
      </c>
      <c r="N61" s="16" t="n">
        <v>110000000000</v>
      </c>
      <c r="O61" s="16" t="n">
        <v>-26000000000</v>
      </c>
      <c r="P61" s="16" t="n">
        <v>-92000000000</v>
      </c>
      <c r="Q61" s="16" t="n">
        <v>-331000000000</v>
      </c>
      <c r="R61" s="16" t="n">
        <v>63000000000</v>
      </c>
      <c r="S61" s="16" t="n">
        <v>154000000000</v>
      </c>
      <c r="T61" s="16" t="n">
        <v>151000000000</v>
      </c>
      <c r="U61" s="16" t="n">
        <v>49000000000</v>
      </c>
      <c r="V61" s="16" t="n">
        <v>-71000000000</v>
      </c>
      <c r="W61" s="16" t="n">
        <v>-104000000000</v>
      </c>
      <c r="X61" s="16" t="n">
        <v>-70000000000</v>
      </c>
      <c r="Y61" s="16" t="n">
        <v>-77000000000</v>
      </c>
      <c r="Z61" s="6"/>
      <c r="AA61" s="6"/>
      <c r="AB61" s="69"/>
      <c r="AC61" s="19"/>
      <c r="AD61" s="183"/>
      <c r="AE61" s="183"/>
      <c r="AF61" s="183"/>
      <c r="AG61" s="183"/>
      <c r="AH61" s="183"/>
      <c r="AI61" s="183"/>
      <c r="AJ61" s="183"/>
      <c r="AK61" s="183"/>
      <c r="AL61" s="6"/>
      <c r="AM61" s="6"/>
    </row>
    <row r="62" customFormat="false" ht="16.5" hidden="false" customHeight="false" outlineLevel="0" collapsed="false">
      <c r="B62" s="105" t="s">
        <v>2399</v>
      </c>
      <c r="C62" s="11"/>
      <c r="D62" s="46"/>
      <c r="E62" s="46"/>
      <c r="F62" s="46"/>
      <c r="G62" s="46"/>
      <c r="H62" s="46"/>
      <c r="I62" s="46"/>
      <c r="J62" s="46"/>
      <c r="K62" s="100" t="n">
        <v>-481700000000</v>
      </c>
      <c r="L62" s="16" t="n">
        <v>468000000000</v>
      </c>
      <c r="M62" s="16" t="n">
        <v>-21000000000</v>
      </c>
      <c r="N62" s="16" t="n">
        <v>149000000000</v>
      </c>
      <c r="O62" s="16" t="n">
        <v>44000000000</v>
      </c>
      <c r="P62" s="16" t="n">
        <v>16000000000</v>
      </c>
      <c r="Q62" s="16" t="n">
        <v>11000000000</v>
      </c>
      <c r="R62" s="16" t="n">
        <v>-26000000000</v>
      </c>
      <c r="S62" s="16" t="n">
        <v>50000000000</v>
      </c>
      <c r="T62" s="16" t="n">
        <v>50000000000</v>
      </c>
      <c r="U62" s="16" t="n">
        <v>0</v>
      </c>
      <c r="V62" s="16" t="n">
        <v>0</v>
      </c>
      <c r="W62" s="16" t="n">
        <v>0</v>
      </c>
      <c r="X62" s="16" t="n">
        <v>0</v>
      </c>
      <c r="Y62" s="16" t="n">
        <v>0</v>
      </c>
      <c r="Z62" s="6"/>
      <c r="AA62" s="6"/>
      <c r="AB62" s="69"/>
      <c r="AC62" s="19"/>
      <c r="AD62" s="183"/>
      <c r="AE62" s="183"/>
      <c r="AF62" s="183"/>
      <c r="AG62" s="183"/>
      <c r="AH62" s="183"/>
      <c r="AI62" s="183"/>
      <c r="AJ62" s="183"/>
      <c r="AK62" s="19"/>
      <c r="AL62" s="6"/>
      <c r="AM62" s="6"/>
    </row>
    <row r="63" customFormat="false" ht="16.5" hidden="false" customHeight="false" outlineLevel="0" collapsed="false">
      <c r="A63" s="26" t="s">
        <v>2400</v>
      </c>
      <c r="B63" s="26" t="s">
        <v>2401</v>
      </c>
      <c r="C63" s="49" t="s">
        <v>119</v>
      </c>
      <c r="D63" s="181" t="n">
        <f aca="false">D59-D60</f>
        <v>-130100000000</v>
      </c>
      <c r="E63" s="103" t="n">
        <v>-97900000000</v>
      </c>
      <c r="F63" s="103" t="n">
        <v>6600000000</v>
      </c>
      <c r="G63" s="103" t="n">
        <v>-110000000000</v>
      </c>
      <c r="H63" s="103" t="n">
        <v>-100700000000</v>
      </c>
      <c r="I63" s="100" t="n">
        <v>-152700000000</v>
      </c>
      <c r="J63" s="100" t="n">
        <v>-161700000000</v>
      </c>
      <c r="K63" s="100" t="n">
        <v>-236900000000</v>
      </c>
      <c r="L63" s="16" t="n">
        <v>0</v>
      </c>
      <c r="M63" s="16" t="n">
        <v>-68000000000</v>
      </c>
      <c r="N63" s="16" t="n">
        <v>-60000000000</v>
      </c>
      <c r="O63" s="16" t="n">
        <v>-117000000000</v>
      </c>
      <c r="P63" s="16" t="n">
        <v>-101000000000</v>
      </c>
      <c r="Q63" s="16" t="n">
        <v>-215000000000</v>
      </c>
      <c r="R63" s="16" t="n">
        <v>-31000000000</v>
      </c>
      <c r="S63" s="16" t="n">
        <v>54000000000</v>
      </c>
      <c r="T63" s="16" t="n">
        <v>50000000000</v>
      </c>
      <c r="U63" s="16" t="n">
        <v>50000000000</v>
      </c>
      <c r="V63" s="16" t="n">
        <v>50000000000</v>
      </c>
      <c r="W63" s="16" t="n">
        <v>50000000000</v>
      </c>
      <c r="X63" s="16" t="n">
        <v>50000000000</v>
      </c>
      <c r="Y63" s="16" t="n">
        <v>50000000000</v>
      </c>
      <c r="Z63" s="6"/>
      <c r="AA63" s="6"/>
      <c r="AB63" s="69"/>
      <c r="AC63" s="19"/>
      <c r="AD63" s="183"/>
      <c r="AE63" s="183"/>
      <c r="AF63" s="183"/>
      <c r="AG63" s="183"/>
      <c r="AH63" s="183"/>
      <c r="AI63" s="183"/>
      <c r="AJ63" s="183"/>
      <c r="AK63" s="183"/>
      <c r="AL63" s="6"/>
      <c r="AM63" s="6"/>
    </row>
    <row r="64" customFormat="false" ht="16.5" hidden="false" customHeight="false" outlineLevel="0" collapsed="false">
      <c r="B64" s="0" t="s">
        <v>1263</v>
      </c>
      <c r="C64" s="11"/>
      <c r="D64" s="46"/>
      <c r="E64" s="46"/>
      <c r="F64" s="46"/>
      <c r="G64" s="46"/>
      <c r="H64" s="46"/>
      <c r="I64" s="46"/>
      <c r="J64" s="46"/>
      <c r="K64" s="100" t="n">
        <v>0</v>
      </c>
      <c r="L64" s="16" t="n">
        <v>0</v>
      </c>
      <c r="M64" s="16" t="n">
        <v>0</v>
      </c>
      <c r="N64" s="16" t="n">
        <v>0</v>
      </c>
      <c r="O64" s="16" t="n">
        <v>0</v>
      </c>
      <c r="P64" s="16" t="n">
        <v>0</v>
      </c>
      <c r="Q64" s="16" t="n">
        <v>0</v>
      </c>
      <c r="R64" s="16" t="n">
        <v>0</v>
      </c>
      <c r="S64" s="16" t="n">
        <v>0</v>
      </c>
      <c r="T64" s="16" t="n">
        <v>0</v>
      </c>
      <c r="U64" s="16" t="n">
        <v>0</v>
      </c>
      <c r="V64" s="16" t="n">
        <v>0</v>
      </c>
      <c r="W64" s="16" t="n">
        <v>0</v>
      </c>
      <c r="X64" s="16" t="n">
        <v>0</v>
      </c>
      <c r="Y64" s="16" t="n">
        <v>0</v>
      </c>
      <c r="Z64" s="6"/>
      <c r="AA64" s="6"/>
      <c r="AB64" s="69"/>
      <c r="AC64" s="19"/>
      <c r="AD64" s="183"/>
      <c r="AE64" s="183"/>
      <c r="AF64" s="183"/>
      <c r="AG64" s="183"/>
      <c r="AH64" s="183"/>
      <c r="AI64" s="183"/>
      <c r="AJ64" s="183"/>
      <c r="AK64" s="19"/>
      <c r="AL64" s="6"/>
      <c r="AM64" s="6"/>
    </row>
    <row r="65" customFormat="false" ht="15" hidden="false" customHeight="false" outlineLevel="0" collapsed="false">
      <c r="C65" s="11"/>
    </row>
    <row r="66" customFormat="false" ht="15" hidden="false" customHeight="false" outlineLevel="0" collapsed="false">
      <c r="C66" s="11"/>
      <c r="D66" s="0" t="s">
        <v>128</v>
      </c>
      <c r="E66" s="0" t="s">
        <v>128</v>
      </c>
      <c r="F66" s="0" t="s">
        <v>128</v>
      </c>
      <c r="G66" s="0" t="s">
        <v>128</v>
      </c>
      <c r="H66" s="0" t="s">
        <v>128</v>
      </c>
      <c r="I66" s="0" t="s">
        <v>128</v>
      </c>
      <c r="J66" s="0" t="s">
        <v>128</v>
      </c>
      <c r="K66" s="0" t="s">
        <v>128</v>
      </c>
      <c r="L66" s="0" t="s">
        <v>128</v>
      </c>
      <c r="M66" s="0" t="s">
        <v>128</v>
      </c>
      <c r="N66" s="0" t="s">
        <v>128</v>
      </c>
      <c r="O66" s="0" t="s">
        <v>128</v>
      </c>
      <c r="P66" s="0" t="s">
        <v>128</v>
      </c>
      <c r="Q66" s="0" t="s">
        <v>128</v>
      </c>
      <c r="R66" s="0" t="s">
        <v>128</v>
      </c>
      <c r="S66" s="0" t="s">
        <v>128</v>
      </c>
      <c r="T66" s="0" t="s">
        <v>128</v>
      </c>
      <c r="U66" s="0" t="s">
        <v>128</v>
      </c>
      <c r="V66" s="0" t="s">
        <v>128</v>
      </c>
      <c r="W66" s="0" t="s">
        <v>128</v>
      </c>
      <c r="X66" s="0" t="s">
        <v>128</v>
      </c>
      <c r="Y66" s="0" t="s">
        <v>128</v>
      </c>
    </row>
    <row r="67" customFormat="false" ht="15" hidden="false" customHeight="false" outlineLevel="0" collapsed="false">
      <c r="C67" s="11"/>
    </row>
    <row r="68" customFormat="false" ht="15" hidden="false" customHeight="false" outlineLevel="0" collapsed="false">
      <c r="B68" s="0" t="s">
        <v>821</v>
      </c>
      <c r="C68" s="11"/>
      <c r="D68" s="114" t="n">
        <f aca="false">D6-D7-D22</f>
        <v>0</v>
      </c>
      <c r="E68" s="114" t="n">
        <f aca="false">E6-E7-E22</f>
        <v>-100000000</v>
      </c>
      <c r="F68" s="114" t="n">
        <f aca="false">F6-F7-F22</f>
        <v>0.0001220703125</v>
      </c>
      <c r="G68" s="487" t="n">
        <f aca="false">G6-G7-G22</f>
        <v>0</v>
      </c>
      <c r="H68" s="487" t="n">
        <f aca="false">H6-H7-H22</f>
        <v>0</v>
      </c>
      <c r="I68" s="114" t="n">
        <f aca="false">I6-I7-I22</f>
        <v>0</v>
      </c>
      <c r="J68" s="114" t="n">
        <f aca="false">J6-J7-J22</f>
        <v>0</v>
      </c>
      <c r="K68" s="114" t="n">
        <f aca="false">K6-K7-K22</f>
        <v>0</v>
      </c>
      <c r="L68" s="114" t="n">
        <f aca="false">L6-L7-L22</f>
        <v>0</v>
      </c>
      <c r="M68" s="114" t="n">
        <f aca="false">M6-M7-M22</f>
        <v>-1000000000</v>
      </c>
      <c r="N68" s="114" t="n">
        <f aca="false">N6-N7-N22</f>
        <v>0</v>
      </c>
      <c r="O68" s="114" t="n">
        <f aca="false">O6-O7-O22</f>
        <v>0</v>
      </c>
      <c r="P68" s="114" t="n">
        <f aca="false">P6-P7-P22</f>
        <v>0</v>
      </c>
      <c r="Q68" s="114" t="n">
        <f aca="false">Q6-Q7-Q22</f>
        <v>0</v>
      </c>
      <c r="R68" s="114" t="n">
        <f aca="false">R6-R7-R22</f>
        <v>0</v>
      </c>
      <c r="S68" s="114" t="n">
        <f aca="false">S6-S7-S22</f>
        <v>0</v>
      </c>
      <c r="T68" s="114" t="n">
        <f aca="false">T6-T7-T22</f>
        <v>0</v>
      </c>
      <c r="U68" s="114" t="n">
        <f aca="false">U6-U7-U22</f>
        <v>0</v>
      </c>
      <c r="V68" s="114" t="n">
        <f aca="false">V6-V7-V22</f>
        <v>0</v>
      </c>
      <c r="W68" s="114" t="n">
        <f aca="false">W6-W7-W22</f>
        <v>0</v>
      </c>
      <c r="X68" s="114" t="n">
        <f aca="false">X6-X7-X22</f>
        <v>0</v>
      </c>
      <c r="Y68" s="114" t="n">
        <f aca="false">Y6-Y7-Y22</f>
        <v>0</v>
      </c>
      <c r="AC68" s="19"/>
      <c r="AD68" s="19"/>
      <c r="AE68" s="19"/>
      <c r="AF68" s="19"/>
      <c r="AG68" s="19"/>
      <c r="AH68" s="19"/>
      <c r="AI68" s="19"/>
      <c r="AJ68" s="19"/>
      <c r="AK68" s="19"/>
    </row>
    <row r="69" customFormat="false" ht="16.5" hidden="false" customHeight="false" outlineLevel="0" collapsed="false">
      <c r="B69" s="0" t="s">
        <v>130</v>
      </c>
      <c r="C69" s="11"/>
      <c r="D69" s="114" t="n">
        <f aca="false">D7-D8-D11</f>
        <v>0</v>
      </c>
      <c r="E69" s="114" t="n">
        <f aca="false">E7-E8-E11</f>
        <v>0</v>
      </c>
      <c r="F69" s="114" t="n">
        <f aca="false">F7-F8-F11</f>
        <v>0</v>
      </c>
      <c r="G69" s="114" t="n">
        <f aca="false">G7-G8-G11</f>
        <v>0</v>
      </c>
      <c r="H69" s="114" t="n">
        <f aca="false">H7-H8-H11</f>
        <v>0</v>
      </c>
      <c r="I69" s="114" t="n">
        <f aca="false">I7-I8-I11</f>
        <v>0</v>
      </c>
      <c r="J69" s="114" t="n">
        <f aca="false">J7-J8-J11</f>
        <v>0</v>
      </c>
      <c r="K69" s="114" t="n">
        <f aca="false">K7-K8-K11</f>
        <v>0</v>
      </c>
      <c r="L69" s="114" t="n">
        <f aca="false">L7-L8-L11</f>
        <v>0</v>
      </c>
      <c r="M69" s="114" t="n">
        <f aca="false">M7-M8-M11</f>
        <v>0</v>
      </c>
      <c r="N69" s="114" t="n">
        <f aca="false">N7-N8-N11</f>
        <v>0</v>
      </c>
      <c r="O69" s="114" t="n">
        <f aca="false">O7-O8-O11</f>
        <v>0</v>
      </c>
      <c r="P69" s="114" t="n">
        <f aca="false">P7-P8-P11</f>
        <v>0</v>
      </c>
      <c r="Q69" s="114" t="n">
        <f aca="false">Q7-Q8-Q11</f>
        <v>0</v>
      </c>
      <c r="R69" s="114" t="n">
        <f aca="false">R7-R8-R11</f>
        <v>0</v>
      </c>
      <c r="S69" s="114" t="n">
        <f aca="false">S7-S8-S11</f>
        <v>0</v>
      </c>
      <c r="T69" s="487" t="n">
        <f aca="false">T7-T8-T11</f>
        <v>0</v>
      </c>
      <c r="U69" s="114" t="n">
        <f aca="false">U7-U8-U11</f>
        <v>0</v>
      </c>
      <c r="V69" s="114" t="n">
        <f aca="false">V7-V8-V11</f>
        <v>0</v>
      </c>
      <c r="W69" s="487" t="n">
        <f aca="false">W7-W8-W11</f>
        <v>0</v>
      </c>
      <c r="X69" s="487" t="n">
        <f aca="false">X7-X8-X11</f>
        <v>-1000000000</v>
      </c>
      <c r="Y69" s="487" t="n">
        <f aca="false">Y7-Y8-Y11</f>
        <v>0</v>
      </c>
      <c r="AC69" s="19"/>
      <c r="AD69" s="329"/>
      <c r="AE69" s="329"/>
      <c r="AF69" s="329"/>
      <c r="AG69" s="329"/>
      <c r="AH69" s="329"/>
      <c r="AI69" s="329"/>
      <c r="AJ69" s="329"/>
      <c r="AK69" s="329"/>
    </row>
    <row r="70" customFormat="false" ht="16.5" hidden="false" customHeight="false" outlineLevel="0" collapsed="false">
      <c r="B70" s="0" t="s">
        <v>2402</v>
      </c>
      <c r="C70" s="11"/>
      <c r="D70" s="117" t="n">
        <f aca="false">D8-D9-D10</f>
        <v>814700000000</v>
      </c>
      <c r="E70" s="114" t="n">
        <f aca="false">E8-E9-E10</f>
        <v>0</v>
      </c>
      <c r="F70" s="114" t="n">
        <f aca="false">F8-F9-F10</f>
        <v>0</v>
      </c>
      <c r="G70" s="114" t="n">
        <f aca="false">G8-G9-G10</f>
        <v>0</v>
      </c>
      <c r="H70" s="114" t="n">
        <f aca="false">H8-H9-H10</f>
        <v>0</v>
      </c>
      <c r="I70" s="114" t="n">
        <f aca="false">I8-I9-I10</f>
        <v>100000000</v>
      </c>
      <c r="J70" s="114" t="n">
        <f aca="false">J8-J9-J10</f>
        <v>0</v>
      </c>
      <c r="K70" s="117" t="n">
        <f aca="false">K8-K9-K10</f>
        <v>958500000000</v>
      </c>
      <c r="L70" s="117" t="n">
        <f aca="false">L8-L9-L10</f>
        <v>1362000000000</v>
      </c>
      <c r="M70" s="117" t="n">
        <f aca="false">M8-M9-M10</f>
        <v>837000000000</v>
      </c>
      <c r="N70" s="117" t="n">
        <f aca="false">N8-N9-N10</f>
        <v>986000000000</v>
      </c>
      <c r="O70" s="117" t="n">
        <f aca="false">O8-O9-O10</f>
        <v>1372000000000</v>
      </c>
      <c r="P70" s="117" t="n">
        <f aca="false">P8-P9-P10</f>
        <v>1531000000000</v>
      </c>
      <c r="Q70" s="117" t="n">
        <f aca="false">Q8-Q9-Q10</f>
        <v>1344000000000</v>
      </c>
      <c r="R70" s="117" t="n">
        <f aca="false">R8-R9-R10</f>
        <v>1035000000000</v>
      </c>
      <c r="S70" s="117" t="n">
        <f aca="false">S8-S9-S10</f>
        <v>709000000000</v>
      </c>
      <c r="T70" s="117" t="n">
        <f aca="false">T8-T9-T10</f>
        <v>358000000000</v>
      </c>
      <c r="U70" s="117" t="n">
        <f aca="false">U8-U9-U10</f>
        <v>409000000000</v>
      </c>
      <c r="V70" s="117" t="n">
        <f aca="false">V8-V9-V10</f>
        <v>456000000000</v>
      </c>
      <c r="W70" s="117" t="n">
        <f aca="false">W8-W9-W10</f>
        <v>493000000000</v>
      </c>
      <c r="X70" s="117" t="n">
        <f aca="false">X8-X9-X10</f>
        <v>514000000000</v>
      </c>
      <c r="Y70" s="117" t="n">
        <f aca="false">Y8-Y9-Y10</f>
        <v>521000000000</v>
      </c>
      <c r="AC70" s="19"/>
      <c r="AD70" s="329"/>
      <c r="AE70" s="329"/>
      <c r="AF70" s="30"/>
      <c r="AG70" s="30"/>
      <c r="AH70" s="30"/>
      <c r="AI70" s="30"/>
      <c r="AJ70" s="30"/>
      <c r="AK70" s="30"/>
    </row>
    <row r="71" customFormat="false" ht="16.5" hidden="false" customHeight="false" outlineLevel="0" collapsed="false">
      <c r="B71" s="0" t="s">
        <v>1375</v>
      </c>
      <c r="C71" s="11"/>
      <c r="D71" s="488" t="n">
        <f aca="false">D11-D12-D21</f>
        <v>0</v>
      </c>
      <c r="E71" s="488" t="n">
        <f aca="false">E11-E12-E21</f>
        <v>0</v>
      </c>
      <c r="F71" s="488" t="n">
        <f aca="false">F11-F12-F21</f>
        <v>0</v>
      </c>
      <c r="G71" s="488" t="n">
        <f aca="false">G11-G12-G21</f>
        <v>0</v>
      </c>
      <c r="H71" s="488" t="n">
        <f aca="false">H11-H12-H21</f>
        <v>-100000000</v>
      </c>
      <c r="I71" s="146" t="n">
        <f aca="false">I11-I12-I21</f>
        <v>525000000000</v>
      </c>
      <c r="J71" s="146" t="n">
        <f aca="false">J11-J12-J21</f>
        <v>569700000000</v>
      </c>
      <c r="K71" s="115" t="n">
        <f aca="false">K11-K12-K21</f>
        <v>0</v>
      </c>
      <c r="L71" s="115" t="n">
        <f aca="false">L11-L12-L21</f>
        <v>0</v>
      </c>
      <c r="M71" s="115" t="n">
        <f aca="false">M11-M12-M21</f>
        <v>0</v>
      </c>
      <c r="N71" s="115" t="n">
        <f aca="false">N11-N12-N21</f>
        <v>-1000000000</v>
      </c>
      <c r="O71" s="115" t="n">
        <f aca="false">O11-O12-O21</f>
        <v>0</v>
      </c>
      <c r="P71" s="115" t="n">
        <f aca="false">P11-P12-P21</f>
        <v>0</v>
      </c>
      <c r="Q71" s="115" t="n">
        <f aca="false">Q11-Q12-Q21</f>
        <v>0</v>
      </c>
      <c r="R71" s="115" t="n">
        <f aca="false">R11-R12-R21</f>
        <v>0</v>
      </c>
      <c r="S71" s="115" t="n">
        <f aca="false">S11-S12-S21</f>
        <v>0</v>
      </c>
      <c r="T71" s="115" t="n">
        <f aca="false">T11-T12-T21</f>
        <v>0</v>
      </c>
      <c r="U71" s="115" t="n">
        <f aca="false">U11-U12-U21</f>
        <v>0</v>
      </c>
      <c r="V71" s="115" t="n">
        <f aca="false">V11-V12-V21</f>
        <v>0</v>
      </c>
      <c r="W71" s="115" t="n">
        <f aca="false">W11-W12-W21</f>
        <v>-1000000000</v>
      </c>
      <c r="X71" s="115" t="n">
        <f aca="false">X11-X12-X21</f>
        <v>1000000000</v>
      </c>
      <c r="Y71" s="115" t="n">
        <f aca="false">Y11-Y12-Y21</f>
        <v>0</v>
      </c>
      <c r="AC71" s="19"/>
      <c r="AD71" s="329"/>
      <c r="AE71" s="329"/>
      <c r="AF71" s="329"/>
      <c r="AG71" s="329"/>
      <c r="AH71" s="329"/>
      <c r="AI71" s="329"/>
      <c r="AJ71" s="329"/>
      <c r="AK71" s="329"/>
    </row>
    <row r="72" customFormat="false" ht="16.5" hidden="false" customHeight="false" outlineLevel="0" collapsed="false">
      <c r="B72" s="0" t="s">
        <v>131</v>
      </c>
      <c r="C72" s="11"/>
      <c r="D72" s="115" t="n">
        <f aca="false">D12-D13-D14-D17-D20</f>
        <v>0</v>
      </c>
      <c r="E72" s="115" t="n">
        <f aca="false">E12-E13-E14-E17-E20</f>
        <v>0</v>
      </c>
      <c r="F72" s="115" t="n">
        <f aca="false">F12-F13-F14-F17-F20</f>
        <v>0</v>
      </c>
      <c r="G72" s="115" t="n">
        <f aca="false">G12-G13-G14-G17-G20</f>
        <v>0</v>
      </c>
      <c r="H72" s="115" t="n">
        <f aca="false">H12-H13-H14-H17-H20</f>
        <v>0</v>
      </c>
      <c r="I72" s="115" t="n">
        <f aca="false">I12-I13-I14-I17-I20</f>
        <v>0</v>
      </c>
      <c r="J72" s="115" t="n">
        <f aca="false">J12-J13-J14-J17-J20</f>
        <v>0</v>
      </c>
      <c r="K72" s="115" t="n">
        <f aca="false">K12-K13-K14-K17-K20</f>
        <v>0</v>
      </c>
      <c r="L72" s="115" t="n">
        <f aca="false">L12-L13-L14-L17-L20</f>
        <v>0</v>
      </c>
      <c r="M72" s="115" t="n">
        <f aca="false">M12-M13-M14-M17-M20</f>
        <v>0</v>
      </c>
      <c r="N72" s="115" t="n">
        <f aca="false">N12-N13-N14-N17-N20</f>
        <v>0</v>
      </c>
      <c r="O72" s="115" t="n">
        <f aca="false">O12-O13-O14-O17-O20</f>
        <v>0</v>
      </c>
      <c r="P72" s="115" t="n">
        <f aca="false">P12-P13-P14-P17-P20</f>
        <v>1000000000</v>
      </c>
      <c r="Q72" s="115" t="n">
        <f aca="false">Q12-Q13-Q14-Q17-Q20</f>
        <v>0</v>
      </c>
      <c r="R72" s="115" t="n">
        <f aca="false">R12-R13-R14-R17-R20</f>
        <v>0</v>
      </c>
      <c r="S72" s="115" t="n">
        <f aca="false">S12-S13-S14-S17-S20</f>
        <v>0</v>
      </c>
      <c r="T72" s="115" t="n">
        <f aca="false">T12-T13-T14-T17-T20</f>
        <v>0</v>
      </c>
      <c r="U72" s="115" t="n">
        <f aca="false">U12-U13-U14-U17-U20</f>
        <v>0</v>
      </c>
      <c r="V72" s="115" t="n">
        <f aca="false">V12-V13-V14-V17-V20</f>
        <v>0</v>
      </c>
      <c r="W72" s="115" t="n">
        <f aca="false">W12-W13-W14-W17-W20</f>
        <v>0</v>
      </c>
      <c r="X72" s="115" t="n">
        <f aca="false">X12-X13-X14-X17-X20</f>
        <v>0</v>
      </c>
      <c r="Y72" s="115" t="n">
        <f aca="false">Y12-Y13-Y14-Y17-Y20</f>
        <v>0</v>
      </c>
      <c r="AC72" s="19"/>
      <c r="AD72" s="184"/>
      <c r="AE72" s="183"/>
      <c r="AF72" s="183"/>
      <c r="AG72" s="183"/>
      <c r="AH72" s="183"/>
      <c r="AI72" s="183"/>
      <c r="AJ72" s="183"/>
      <c r="AK72" s="183"/>
    </row>
    <row r="73" customFormat="false" ht="16.5" hidden="false" customHeight="false" outlineLevel="0" collapsed="false">
      <c r="B73" s="0" t="s">
        <v>2403</v>
      </c>
      <c r="C73" s="11"/>
      <c r="D73" s="146" t="n">
        <f aca="false">D14-D15-D16</f>
        <v>80200000000</v>
      </c>
      <c r="E73" s="115" t="n">
        <f aca="false">E14-E15-E16</f>
        <v>0</v>
      </c>
      <c r="F73" s="115" t="n">
        <f aca="false">F14-F15-F16</f>
        <v>0</v>
      </c>
      <c r="G73" s="115" t="n">
        <f aca="false">G14-G15-G16</f>
        <v>0</v>
      </c>
      <c r="H73" s="115" t="n">
        <f aca="false">H14-H15-H16</f>
        <v>0</v>
      </c>
      <c r="I73" s="115" t="n">
        <f aca="false">I14-I15-I16</f>
        <v>0</v>
      </c>
      <c r="J73" s="115" t="n">
        <f aca="false">J14-J15-J16</f>
        <v>0</v>
      </c>
      <c r="K73" s="115" t="n">
        <f aca="false">K14-K15-K16</f>
        <v>100000000.000015</v>
      </c>
      <c r="L73" s="115" t="n">
        <f aca="false">L14-L15-L16</f>
        <v>1000000000</v>
      </c>
      <c r="M73" s="115" t="n">
        <f aca="false">M14-M15-M16</f>
        <v>0</v>
      </c>
      <c r="N73" s="115" t="n">
        <f aca="false">N14-N15-N16</f>
        <v>0</v>
      </c>
      <c r="O73" s="115" t="n">
        <f aca="false">O14-O15-O16</f>
        <v>0</v>
      </c>
      <c r="P73" s="115" t="n">
        <f aca="false">P14-P15-P16</f>
        <v>0</v>
      </c>
      <c r="Q73" s="115" t="n">
        <f aca="false">Q14-Q15-Q16</f>
        <v>0</v>
      </c>
      <c r="R73" s="115" t="n">
        <f aca="false">R14-R15-R16</f>
        <v>0</v>
      </c>
      <c r="S73" s="115" t="n">
        <f aca="false">S14-S15-S16</f>
        <v>0</v>
      </c>
      <c r="T73" s="115" t="n">
        <f aca="false">T14-T15-T16</f>
        <v>0</v>
      </c>
      <c r="U73" s="115" t="n">
        <f aca="false">U14-U15-U16</f>
        <v>0</v>
      </c>
      <c r="V73" s="115" t="n">
        <f aca="false">V14-V15-V16</f>
        <v>0</v>
      </c>
      <c r="W73" s="115" t="n">
        <f aca="false">W14-W15-W16</f>
        <v>0</v>
      </c>
      <c r="X73" s="115" t="n">
        <f aca="false">X14-X15-X16</f>
        <v>0</v>
      </c>
      <c r="Y73" s="115" t="n">
        <f aca="false">Y14-Y15-Y16</f>
        <v>1000000000</v>
      </c>
      <c r="AC73" s="19"/>
      <c r="AD73" s="329"/>
      <c r="AE73" s="329"/>
      <c r="AF73" s="329"/>
      <c r="AG73" s="329"/>
      <c r="AH73" s="329"/>
      <c r="AI73" s="329"/>
      <c r="AJ73" s="329"/>
      <c r="AK73" s="329"/>
    </row>
    <row r="74" customFormat="false" ht="16.5" hidden="false" customHeight="false" outlineLevel="0" collapsed="false">
      <c r="B74" s="0" t="s">
        <v>2404</v>
      </c>
      <c r="C74" s="11"/>
      <c r="D74" s="115" t="n">
        <f aca="false">D17-D18-D19</f>
        <v>0</v>
      </c>
      <c r="E74" s="115" t="n">
        <f aca="false">E17-E18-E19</f>
        <v>0</v>
      </c>
      <c r="F74" s="115" t="n">
        <f aca="false">F17-F18-F19</f>
        <v>0</v>
      </c>
      <c r="G74" s="115" t="n">
        <f aca="false">G17-G18-G19</f>
        <v>0</v>
      </c>
      <c r="H74" s="115" t="n">
        <f aca="false">H17-H18-H19</f>
        <v>0</v>
      </c>
      <c r="I74" s="115" t="n">
        <f aca="false">I17-I18-I19</f>
        <v>0</v>
      </c>
      <c r="J74" s="115" t="n">
        <f aca="false">J17-J18-J19</f>
        <v>0</v>
      </c>
      <c r="K74" s="146" t="n">
        <f aca="false">K17-K18-K19</f>
        <v>281900000000</v>
      </c>
      <c r="L74" s="115" t="n">
        <f aca="false">L17-L18-L19</f>
        <v>0</v>
      </c>
      <c r="M74" s="115" t="n">
        <f aca="false">M17-M18-M19</f>
        <v>0</v>
      </c>
      <c r="N74" s="115" t="n">
        <f aca="false">N17-N18-N19</f>
        <v>-1000000000</v>
      </c>
      <c r="O74" s="115" t="n">
        <f aca="false">O17-O18-O19</f>
        <v>0</v>
      </c>
      <c r="P74" s="115" t="n">
        <f aca="false">P17-P18-P19</f>
        <v>-1000000000</v>
      </c>
      <c r="Q74" s="115" t="n">
        <f aca="false">Q17-Q18-Q19</f>
        <v>0</v>
      </c>
      <c r="R74" s="115" t="n">
        <f aca="false">R17-R18-R19</f>
        <v>0</v>
      </c>
      <c r="S74" s="115" t="n">
        <f aca="false">S17-S18-S19</f>
        <v>0</v>
      </c>
      <c r="T74" s="115" t="n">
        <f aca="false">T17-T18-T19</f>
        <v>0</v>
      </c>
      <c r="U74" s="115" t="n">
        <f aca="false">U17-U18-U19</f>
        <v>0</v>
      </c>
      <c r="V74" s="115" t="n">
        <f aca="false">V17-V18-V19</f>
        <v>-1000000000</v>
      </c>
      <c r="W74" s="115" t="n">
        <f aca="false">W17-W18-W19</f>
        <v>0</v>
      </c>
      <c r="X74" s="115" t="n">
        <f aca="false">X17-X18-X19</f>
        <v>-1000000000</v>
      </c>
      <c r="Y74" s="115" t="n">
        <f aca="false">Y17-Y18-Y19</f>
        <v>1000000000</v>
      </c>
      <c r="AC74" s="19"/>
      <c r="AD74" s="184"/>
      <c r="AE74" s="184"/>
      <c r="AF74" s="184"/>
      <c r="AG74" s="184"/>
      <c r="AH74" s="184"/>
      <c r="AI74" s="184"/>
      <c r="AJ74" s="184"/>
      <c r="AK74" s="184"/>
    </row>
    <row r="75" customFormat="false" ht="15" hidden="false" customHeight="false" outlineLevel="0" collapsed="false">
      <c r="B75" s="0" t="s">
        <v>134</v>
      </c>
      <c r="C75" s="11"/>
      <c r="D75" s="114" t="n">
        <f aca="false">D23-D24-D36-D41-D42-D44-D45-D35-D43</f>
        <v>0</v>
      </c>
      <c r="E75" s="114" t="n">
        <f aca="false">E23-E24-E36-E41-E42-E44-E45-E35-E43</f>
        <v>0</v>
      </c>
      <c r="F75" s="114" t="n">
        <f aca="false">F23-F24-F36-F41-F42-F44-F45-F35-F43</f>
        <v>0</v>
      </c>
      <c r="G75" s="114" t="n">
        <f aca="false">G23-G24-G36-G41-G42-G44-G45-G35-G43</f>
        <v>0</v>
      </c>
      <c r="H75" s="114" t="n">
        <f aca="false">H23-H24-H36-H41-H42-H44-H45-H35-H43</f>
        <v>0</v>
      </c>
      <c r="I75" s="114" t="n">
        <f aca="false">I23-I24-I36-I41-I42-I44-I45-I35-I43</f>
        <v>0</v>
      </c>
      <c r="J75" s="114" t="n">
        <f aca="false">J23-J24-J36-J41-J42-J44-J45-J35-J43</f>
        <v>0</v>
      </c>
      <c r="K75" s="114" t="n">
        <f aca="false">K23-K24-K36-K41-K42-K44-K45-K35-K43</f>
        <v>0</v>
      </c>
      <c r="L75" s="114" t="n">
        <f aca="false">L23-L24-L36-L41-L42-L44-L45-L35-L43</f>
        <v>0</v>
      </c>
      <c r="M75" s="114" t="n">
        <f aca="false">M23-M24-M36-M41-M42-M44-M45-M35-M43</f>
        <v>0</v>
      </c>
      <c r="N75" s="114" t="n">
        <f aca="false">N23-N24-N36-N41-N42-N44-N45-N35-N43</f>
        <v>0</v>
      </c>
      <c r="O75" s="114" t="n">
        <f aca="false">O23-O24-O36-O41-O42-O44-O45-O35-O43</f>
        <v>0</v>
      </c>
      <c r="P75" s="114" t="n">
        <f aca="false">P23-P24-P36-P41-P42-P44-P45-P35-P43</f>
        <v>1000000000</v>
      </c>
      <c r="Q75" s="114" t="n">
        <f aca="false">Q23-Q24-Q36-Q41-Q42-Q44-Q45-Q35-Q43</f>
        <v>0</v>
      </c>
      <c r="R75" s="114" t="n">
        <f aca="false">R23-R24-R36-R41-R42-R44-R45-R35-R43</f>
        <v>0</v>
      </c>
      <c r="S75" s="114" t="n">
        <f aca="false">S23-S24-S36-S41-S42-S44-S45-S35-S43</f>
        <v>-1000000000</v>
      </c>
      <c r="T75" s="114" t="n">
        <f aca="false">T23-T24-T36-T41-T42-T44-T45-T35-T43</f>
        <v>1000000000</v>
      </c>
      <c r="U75" s="114" t="n">
        <f aca="false">U23-U24-U36-U41-U42-U44-U45-U35-U43</f>
        <v>0</v>
      </c>
      <c r="V75" s="114" t="n">
        <f aca="false">V23-V24-V36-V41-V42-V44-V45-V35-V43</f>
        <v>-1000000000</v>
      </c>
      <c r="W75" s="114" t="n">
        <f aca="false">W23-W24-W36-W41-W42-W44-W45-W35-W43</f>
        <v>0</v>
      </c>
      <c r="X75" s="114" t="n">
        <f aca="false">X23-X24-X36-X41-X42-X44-X45-X35-X43</f>
        <v>0</v>
      </c>
      <c r="Y75" s="114" t="n">
        <f aca="false">Y23-Y24-Y36-Y41-Y42-Y44-Y45-Y35-Y43</f>
        <v>0</v>
      </c>
    </row>
    <row r="76" customFormat="false" ht="15" hidden="false" customHeight="false" outlineLevel="0" collapsed="false">
      <c r="B76" s="0" t="s">
        <v>266</v>
      </c>
      <c r="C76" s="11"/>
      <c r="D76" s="114" t="n">
        <f aca="false">D24-D25-D26-D27-D30</f>
        <v>100000000</v>
      </c>
      <c r="E76" s="114" t="n">
        <f aca="false">E24-E25-E26-E27-E30</f>
        <v>0</v>
      </c>
      <c r="F76" s="114" t="n">
        <f aca="false">F24-F25-F26-F27-F30</f>
        <v>0</v>
      </c>
      <c r="G76" s="114" t="n">
        <f aca="false">G24-G25-G26-G27-G30</f>
        <v>-100000000</v>
      </c>
      <c r="H76" s="114" t="n">
        <f aca="false">H24-H25-H26-H27-H30</f>
        <v>0</v>
      </c>
      <c r="I76" s="114" t="n">
        <f aca="false">I24-I25-I26-I27-I30</f>
        <v>0</v>
      </c>
      <c r="J76" s="114" t="n">
        <f aca="false">J24-J25-J26-J27-J30</f>
        <v>0</v>
      </c>
      <c r="K76" s="114" t="n">
        <f aca="false">K24-K25-K26-K27-K30</f>
        <v>0</v>
      </c>
      <c r="L76" s="114" t="n">
        <f aca="false">L24-L25-L26-L27-L30</f>
        <v>0</v>
      </c>
      <c r="M76" s="114" t="n">
        <f aca="false">M24-M25-M26-M27-M30</f>
        <v>-1000000000</v>
      </c>
      <c r="N76" s="114" t="n">
        <f aca="false">N24-N25-N26-N27-N30</f>
        <v>0</v>
      </c>
      <c r="O76" s="114" t="n">
        <f aca="false">O24-O25-O26-O27-O30</f>
        <v>0</v>
      </c>
      <c r="P76" s="114" t="n">
        <f aca="false">P24-P25-P26-P27-P30</f>
        <v>-1000000000</v>
      </c>
      <c r="Q76" s="114" t="n">
        <f aca="false">Q24-Q25-Q26-Q27-Q30</f>
        <v>-1000000000</v>
      </c>
      <c r="R76" s="114" t="n">
        <f aca="false">R24-R25-R26-R27-R30</f>
        <v>0</v>
      </c>
      <c r="S76" s="114" t="n">
        <f aca="false">S24-S25-S26-S27-S30</f>
        <v>1000000000</v>
      </c>
      <c r="T76" s="114" t="n">
        <f aca="false">T24-T25-T26-T27-T30</f>
        <v>0</v>
      </c>
      <c r="U76" s="114" t="n">
        <f aca="false">U24-U25-U26-U27-U30</f>
        <v>-1000000000</v>
      </c>
      <c r="V76" s="114" t="n">
        <f aca="false">V24-V25-V26-V27-V30</f>
        <v>0</v>
      </c>
      <c r="W76" s="114" t="n">
        <f aca="false">W24-W25-W26-W27-W30</f>
        <v>0</v>
      </c>
      <c r="X76" s="114" t="n">
        <f aca="false">X24-X25-X26-X27-X30</f>
        <v>-1000000000</v>
      </c>
      <c r="Y76" s="114" t="n">
        <f aca="false">Y24-Y25-Y26-Y27-Y30</f>
        <v>0</v>
      </c>
    </row>
    <row r="77" customFormat="false" ht="15" hidden="false" customHeight="false" outlineLevel="0" collapsed="false">
      <c r="B77" s="0" t="s">
        <v>268</v>
      </c>
      <c r="C77" s="11"/>
      <c r="D77" s="115" t="n">
        <f aca="false">D27-D28-D29</f>
        <v>0</v>
      </c>
      <c r="E77" s="115" t="n">
        <f aca="false">E27-E28-E29</f>
        <v>0</v>
      </c>
      <c r="F77" s="115" t="n">
        <f aca="false">F27-F28-F29</f>
        <v>0</v>
      </c>
      <c r="G77" s="115" t="n">
        <f aca="false">G27-G28-G29</f>
        <v>0</v>
      </c>
      <c r="H77" s="115" t="n">
        <f aca="false">H27-H28-H29</f>
        <v>0</v>
      </c>
      <c r="I77" s="115" t="n">
        <f aca="false">I27-I28-I29</f>
        <v>0</v>
      </c>
      <c r="J77" s="115" t="n">
        <f aca="false">J27-J28-J29</f>
        <v>-100000000</v>
      </c>
      <c r="K77" s="115" t="n">
        <f aca="false">K27-K28-K29</f>
        <v>0</v>
      </c>
      <c r="L77" s="115" t="n">
        <f aca="false">L27-L28-L29</f>
        <v>0</v>
      </c>
      <c r="M77" s="115" t="n">
        <f aca="false">M27-M28-M29</f>
        <v>-1000000000</v>
      </c>
      <c r="N77" s="115" t="n">
        <f aca="false">N27-N28-N29</f>
        <v>1000000000</v>
      </c>
      <c r="O77" s="115" t="n">
        <f aca="false">O27-O28-O29</f>
        <v>0</v>
      </c>
      <c r="P77" s="115" t="n">
        <f aca="false">P27-P28-P29</f>
        <v>0</v>
      </c>
      <c r="Q77" s="115" t="n">
        <f aca="false">Q27-Q28-Q29</f>
        <v>0</v>
      </c>
      <c r="R77" s="115" t="n">
        <f aca="false">R27-R28-R29</f>
        <v>0</v>
      </c>
      <c r="S77" s="115" t="n">
        <f aca="false">S27-S28-S29</f>
        <v>-1000000000</v>
      </c>
      <c r="T77" s="115" t="n">
        <f aca="false">T27-T28-T29</f>
        <v>0</v>
      </c>
      <c r="U77" s="115" t="n">
        <f aca="false">U27-U28-U29</f>
        <v>0</v>
      </c>
      <c r="V77" s="115" t="n">
        <f aca="false">V27-V28-V29</f>
        <v>-1000000000</v>
      </c>
      <c r="W77" s="115" t="n">
        <f aca="false">W27-W28-W29</f>
        <v>0</v>
      </c>
      <c r="X77" s="115" t="n">
        <f aca="false">X27-X28-X29</f>
        <v>1000000000</v>
      </c>
      <c r="Y77" s="115" t="n">
        <f aca="false">Y27-Y28-Y29</f>
        <v>0</v>
      </c>
    </row>
    <row r="78" customFormat="false" ht="15" hidden="false" customHeight="false" outlineLevel="0" collapsed="false">
      <c r="B78" s="0" t="s">
        <v>676</v>
      </c>
      <c r="C78" s="11"/>
      <c r="D78" s="146" t="n">
        <f aca="false">D30-D31-D32</f>
        <v>117800000000</v>
      </c>
      <c r="E78" s="146" t="n">
        <f aca="false">E30-E31-E32</f>
        <v>160100000000</v>
      </c>
      <c r="F78" s="146" t="n">
        <f aca="false">F30-F31-F32</f>
        <v>158800000000</v>
      </c>
      <c r="G78" s="146" t="n">
        <f aca="false">G30-G31-G32</f>
        <v>118300000000</v>
      </c>
      <c r="H78" s="146" t="n">
        <f aca="false">H30-H31-H32</f>
        <v>125600000000</v>
      </c>
      <c r="I78" s="146" t="n">
        <f aca="false">I30-I31-I32</f>
        <v>279100000000</v>
      </c>
      <c r="J78" s="146" t="n">
        <f aca="false">J30-J31-J32</f>
        <v>291300000000</v>
      </c>
      <c r="K78" s="115" t="n">
        <f aca="false">K30-K31-K32</f>
        <v>0</v>
      </c>
      <c r="L78" s="146" t="n">
        <f aca="false">L30-L31-L32</f>
        <v>260000000000</v>
      </c>
      <c r="M78" s="146" t="n">
        <f aca="false">M30-M31-M32</f>
        <v>237000000000</v>
      </c>
      <c r="N78" s="146" t="n">
        <f aca="false">N30-N31-N32</f>
        <v>235000000000</v>
      </c>
      <c r="O78" s="146" t="n">
        <f aca="false">O30-O31-O32</f>
        <v>344000000000</v>
      </c>
      <c r="P78" s="146" t="n">
        <f aca="false">P30-P31-P32</f>
        <v>498000000000</v>
      </c>
      <c r="Q78" s="146" t="n">
        <f aca="false">Q30-Q31-Q32</f>
        <v>476000000000</v>
      </c>
      <c r="R78" s="146" t="n">
        <f aca="false">R30-R31-R32</f>
        <v>410000000000</v>
      </c>
      <c r="S78" s="146" t="n">
        <f aca="false">S30-S31-S32</f>
        <v>370000000000</v>
      </c>
      <c r="T78" s="146" t="n">
        <f aca="false">T30-T31-T32</f>
        <v>309000000000</v>
      </c>
      <c r="U78" s="146" t="n">
        <f aca="false">U30-U31-U32</f>
        <v>334000000000</v>
      </c>
      <c r="V78" s="146" t="n">
        <f aca="false">V30-V31-V32</f>
        <v>360000000000</v>
      </c>
      <c r="W78" s="146" t="n">
        <f aca="false">W30-W31-W32</f>
        <v>386000000000</v>
      </c>
      <c r="X78" s="146" t="n">
        <f aca="false">X30-X31-X32</f>
        <v>422000000000</v>
      </c>
      <c r="Y78" s="146" t="n">
        <f aca="false">Y30-Y31-Y32</f>
        <v>459000000000</v>
      </c>
    </row>
    <row r="79" customFormat="false" ht="15" hidden="false" customHeight="false" outlineLevel="0" collapsed="false">
      <c r="B79" s="0" t="s">
        <v>822</v>
      </c>
      <c r="C79" s="11"/>
      <c r="D79" s="115" t="n">
        <f aca="false">D36-D37-D40</f>
        <v>0</v>
      </c>
      <c r="E79" s="115" t="n">
        <f aca="false">E36-E37-E40</f>
        <v>0</v>
      </c>
      <c r="F79" s="115" t="n">
        <f aca="false">F36-F37-F40</f>
        <v>0</v>
      </c>
      <c r="G79" s="115" t="n">
        <f aca="false">G36-G37-G40</f>
        <v>0</v>
      </c>
      <c r="H79" s="115" t="n">
        <f aca="false">H36-H37-H40</f>
        <v>0</v>
      </c>
      <c r="I79" s="115" t="n">
        <f aca="false">I36-I37-I40</f>
        <v>0</v>
      </c>
      <c r="J79" s="115" t="n">
        <f aca="false">J36-J37-J40</f>
        <v>0</v>
      </c>
      <c r="K79" s="115" t="n">
        <f aca="false">K36-K37-K40</f>
        <v>0</v>
      </c>
      <c r="L79" s="55" t="n">
        <f aca="false">L36-L37-L40</f>
        <v>1000000000</v>
      </c>
      <c r="M79" s="115" t="n">
        <f aca="false">M36-M37-M40</f>
        <v>-1000000000</v>
      </c>
      <c r="N79" s="115" t="n">
        <f aca="false">N36-N37-N40</f>
        <v>0</v>
      </c>
      <c r="O79" s="488" t="n">
        <f aca="false">O36-O37-O40</f>
        <v>0</v>
      </c>
      <c r="P79" s="115" t="n">
        <f aca="false">P36-P37-P40</f>
        <v>-1000000000</v>
      </c>
      <c r="Q79" s="115" t="n">
        <f aca="false">Q36-Q37-Q40</f>
        <v>-1000000000</v>
      </c>
      <c r="R79" s="115" t="n">
        <f aca="false">R36-R37-R40</f>
        <v>0</v>
      </c>
      <c r="S79" s="115" t="n">
        <f aca="false">S36-S37-S40</f>
        <v>0</v>
      </c>
      <c r="T79" s="115" t="n">
        <f aca="false">T36-T37-T40</f>
        <v>0</v>
      </c>
      <c r="U79" s="115" t="n">
        <f aca="false">U36-U37-U40</f>
        <v>0</v>
      </c>
      <c r="V79" s="115" t="n">
        <f aca="false">V36-V37-V40</f>
        <v>0</v>
      </c>
      <c r="W79" s="115" t="n">
        <f aca="false">W36-W37-W40</f>
        <v>0</v>
      </c>
      <c r="X79" s="115" t="n">
        <f aca="false">X36-X37-X40</f>
        <v>0</v>
      </c>
      <c r="Y79" s="115" t="n">
        <f aca="false">Y36-Y37-Y40</f>
        <v>0</v>
      </c>
    </row>
    <row r="80" customFormat="false" ht="15" hidden="false" customHeight="false" outlineLevel="0" collapsed="false">
      <c r="B80" s="0" t="s">
        <v>2405</v>
      </c>
      <c r="C80" s="11"/>
      <c r="D80" s="146" t="n">
        <f aca="false">D37-D38-D39</f>
        <v>82400000000</v>
      </c>
      <c r="E80" s="115" t="n">
        <f aca="false">E37-E38-E39</f>
        <v>0</v>
      </c>
      <c r="F80" s="115" t="n">
        <f aca="false">F37-F38-F39</f>
        <v>0</v>
      </c>
      <c r="G80" s="115" t="n">
        <f aca="false">G37-G38-G39</f>
        <v>0</v>
      </c>
      <c r="H80" s="115" t="n">
        <f aca="false">H37-H38-H39</f>
        <v>0</v>
      </c>
      <c r="I80" s="146" t="n">
        <f aca="false">I37-I38-I39</f>
        <v>146100000000</v>
      </c>
      <c r="J80" s="146" t="n">
        <f aca="false">J37-J38-J39</f>
        <v>190000000000</v>
      </c>
      <c r="K80" s="146" t="n">
        <f aca="false">K37-K38-K39</f>
        <v>198600000000</v>
      </c>
      <c r="L80" s="146" t="n">
        <f aca="false">L37-L38-L39</f>
        <v>244000000000</v>
      </c>
      <c r="M80" s="146" t="n">
        <f aca="false">M37-M38-M39</f>
        <v>210000000000</v>
      </c>
      <c r="N80" s="146" t="n">
        <f aca="false">N37-N38-N39</f>
        <v>377000000000</v>
      </c>
      <c r="O80" s="146" t="n">
        <f aca="false">O37-O38-O39</f>
        <v>500000000000</v>
      </c>
      <c r="P80" s="146" t="n">
        <f aca="false">P37-P38-P39</f>
        <v>813000000000</v>
      </c>
      <c r="Q80" s="146" t="n">
        <f aca="false">Q37-Q38-Q39</f>
        <v>655000000000</v>
      </c>
      <c r="R80" s="146" t="n">
        <f aca="false">R37-R38-R39</f>
        <v>350000000000</v>
      </c>
      <c r="S80" s="146" t="n">
        <f aca="false">S37-S38-S39</f>
        <v>332000000000</v>
      </c>
      <c r="T80" s="146" t="n">
        <f aca="false">T37-T38-T39</f>
        <v>86000000000</v>
      </c>
      <c r="U80" s="146" t="n">
        <f aca="false">U37-U38-U39</f>
        <v>108000000000</v>
      </c>
      <c r="V80" s="146" t="n">
        <f aca="false">V37-V38-V39</f>
        <v>110000000000</v>
      </c>
      <c r="W80" s="146" t="n">
        <f aca="false">W37-W38-W39</f>
        <v>152000000000</v>
      </c>
      <c r="X80" s="146" t="n">
        <f aca="false">X37-X38-X39</f>
        <v>196000000000</v>
      </c>
      <c r="Y80" s="146" t="n">
        <f aca="false">Y37-Y38-Y39</f>
        <v>242000000000</v>
      </c>
    </row>
    <row r="81" customFormat="false" ht="15" hidden="false" customHeight="false" outlineLevel="0" collapsed="false">
      <c r="B81" s="0" t="s">
        <v>137</v>
      </c>
      <c r="C81" s="11"/>
      <c r="D81" s="115" t="n">
        <f aca="false">D51-D52-D59</f>
        <v>100000000</v>
      </c>
      <c r="E81" s="115" t="n">
        <f aca="false">E51-E52-E59</f>
        <v>0</v>
      </c>
      <c r="F81" s="115" t="n">
        <f aca="false">F51-F52-F59</f>
        <v>0</v>
      </c>
      <c r="G81" s="115" t="n">
        <f aca="false">G51-G52-G59</f>
        <v>0</v>
      </c>
      <c r="H81" s="115" t="n">
        <f aca="false">H51-H52-H59</f>
        <v>0</v>
      </c>
      <c r="I81" s="115" t="n">
        <f aca="false">I51-I52-I59</f>
        <v>0</v>
      </c>
      <c r="J81" s="115" t="n">
        <f aca="false">J51-J52-J59</f>
        <v>0</v>
      </c>
      <c r="K81" s="488" t="n">
        <f aca="false">K51-K52-K59</f>
        <v>0</v>
      </c>
      <c r="L81" s="488" t="n">
        <f aca="false">L51-L52-L59</f>
        <v>0</v>
      </c>
      <c r="M81" s="488" t="n">
        <f aca="false">M51-M52-M59</f>
        <v>0</v>
      </c>
      <c r="N81" s="488" t="n">
        <f aca="false">N51-N52-N59</f>
        <v>0</v>
      </c>
      <c r="O81" s="488" t="n">
        <f aca="false">O51-O52-O59</f>
        <v>0</v>
      </c>
      <c r="P81" s="115" t="n">
        <f aca="false">P51-P52-P59</f>
        <v>0</v>
      </c>
      <c r="Q81" s="115" t="n">
        <f aca="false">Q51-Q52-Q59</f>
        <v>0</v>
      </c>
      <c r="R81" s="115" t="n">
        <f aca="false">R51-R52-R59</f>
        <v>0</v>
      </c>
      <c r="S81" s="115" t="n">
        <f aca="false">S51-S52-S59</f>
        <v>0</v>
      </c>
      <c r="T81" s="115" t="n">
        <f aca="false">T51-T52-T59</f>
        <v>0</v>
      </c>
      <c r="U81" s="115" t="n">
        <f aca="false">U51-U52-U59</f>
        <v>0</v>
      </c>
      <c r="V81" s="115" t="n">
        <f aca="false">V51-V52-V59</f>
        <v>0</v>
      </c>
      <c r="W81" s="115" t="n">
        <f aca="false">W51-W52-W59</f>
        <v>0</v>
      </c>
      <c r="X81" s="115" t="n">
        <f aca="false">X51-X52-X59</f>
        <v>0</v>
      </c>
      <c r="Y81" s="115" t="n">
        <f aca="false">Y51-Y52-Y59</f>
        <v>0</v>
      </c>
    </row>
    <row r="82" customFormat="false" ht="15" hidden="false" customHeight="false" outlineLevel="0" collapsed="false">
      <c r="B82" s="0" t="s">
        <v>1082</v>
      </c>
      <c r="C82" s="11"/>
      <c r="D82" s="488" t="n">
        <f aca="false">D52-D53-D56-D57-D58</f>
        <v>0</v>
      </c>
      <c r="E82" s="146" t="n">
        <f aca="false">E52-E53-E56-E57-E58</f>
        <v>-213100000000</v>
      </c>
      <c r="F82" s="146" t="n">
        <f aca="false">F52-F53-F56-F57-F58</f>
        <v>-76900000000</v>
      </c>
      <c r="G82" s="146" t="n">
        <f aca="false">G52-G53-G56-G57-G58</f>
        <v>-130700000000</v>
      </c>
      <c r="H82" s="146" t="n">
        <f aca="false">H52-H53-H56-H57-H58</f>
        <v>93900000000</v>
      </c>
      <c r="I82" s="146" t="n">
        <f aca="false">I52-I53-I56-I57-I58</f>
        <v>-92400000000</v>
      </c>
      <c r="J82" s="146" t="n">
        <f aca="false">J52-J53-J56-J57-J58</f>
        <v>-167900000000</v>
      </c>
      <c r="K82" s="488" t="n">
        <f aca="false">K52-K53-K56-K57-K58</f>
        <v>0</v>
      </c>
      <c r="L82" s="488" t="n">
        <f aca="false">L52-L53-L56-L57-L58</f>
        <v>1000000000</v>
      </c>
      <c r="M82" s="488" t="n">
        <f aca="false">M52-M53-M56-M57-M58</f>
        <v>0</v>
      </c>
      <c r="N82" s="488" t="n">
        <f aca="false">N52-N53-N56-N57-N58</f>
        <v>0</v>
      </c>
      <c r="O82" s="488" t="n">
        <f aca="false">O52-O53-O56-O57-O58</f>
        <v>0</v>
      </c>
      <c r="P82" s="488" t="n">
        <f aca="false">P52-P53-P56-P57-P58</f>
        <v>0</v>
      </c>
      <c r="Q82" s="488" t="n">
        <f aca="false">Q52-Q53-Q56-Q57-Q58</f>
        <v>-1000000000</v>
      </c>
      <c r="R82" s="488" t="n">
        <f aca="false">R52-R53-R56-R57-R58</f>
        <v>19000000000</v>
      </c>
      <c r="S82" s="488" t="n">
        <f aca="false">S52-S53-S56-S57-S58</f>
        <v>0</v>
      </c>
      <c r="T82" s="488" t="n">
        <f aca="false">T52-T53-T56-T57-T58</f>
        <v>1000000000</v>
      </c>
      <c r="U82" s="488" t="n">
        <f aca="false">U52-U53-U56-U57-U58</f>
        <v>0</v>
      </c>
      <c r="V82" s="488" t="n">
        <f aca="false">V52-V53-V56-V57-V58</f>
        <v>0</v>
      </c>
      <c r="W82" s="488" t="n">
        <f aca="false">W52-W53-W56-W57-W58</f>
        <v>1000000000</v>
      </c>
      <c r="X82" s="488" t="n">
        <f aca="false">X52-X53-X56-X57-X58</f>
        <v>0</v>
      </c>
      <c r="Y82" s="488" t="n">
        <f aca="false">Y52-Y53-Y56-Y57-Y58</f>
        <v>1000000000</v>
      </c>
    </row>
    <row r="83" customFormat="false" ht="15" hidden="false" customHeight="false" outlineLevel="0" collapsed="false">
      <c r="B83" s="0" t="s">
        <v>506</v>
      </c>
      <c r="C83" s="11"/>
      <c r="D83" s="488" t="n">
        <f aca="false">D53-D54-D55</f>
        <v>0</v>
      </c>
      <c r="E83" s="488" t="n">
        <f aca="false">E53-E54-E55</f>
        <v>0</v>
      </c>
      <c r="F83" s="488" t="n">
        <f aca="false">F53-F54-F55</f>
        <v>0</v>
      </c>
      <c r="G83" s="488" t="n">
        <f aca="false">G53-G54-G55</f>
        <v>0</v>
      </c>
      <c r="H83" s="488" t="n">
        <f aca="false">H53-H54-H55</f>
        <v>0</v>
      </c>
      <c r="I83" s="488" t="n">
        <f aca="false">I53-I54-I55</f>
        <v>0</v>
      </c>
      <c r="J83" s="488" t="n">
        <f aca="false">J53-J54-J55</f>
        <v>0</v>
      </c>
      <c r="K83" s="488" t="n">
        <f aca="false">K53-K54-K55</f>
        <v>0</v>
      </c>
      <c r="L83" s="146" t="n">
        <f aca="false">L53-L54-L55</f>
        <v>54000000000</v>
      </c>
      <c r="M83" s="146" t="n">
        <f aca="false">M53-M54-M55</f>
        <v>100000000000</v>
      </c>
      <c r="N83" s="146" t="n">
        <f aca="false">N53-N54-N55</f>
        <v>224000000000</v>
      </c>
      <c r="O83" s="146" t="n">
        <f aca="false">O53-O54-O55</f>
        <v>250000000000</v>
      </c>
      <c r="P83" s="146" t="n">
        <f aca="false">P53-P54-P55</f>
        <v>183000000000</v>
      </c>
      <c r="Q83" s="146" t="n">
        <f aca="false">Q53-Q54-Q55</f>
        <v>271000000000</v>
      </c>
      <c r="R83" s="146" t="n">
        <f aca="false">R53-R54-R55</f>
        <v>256000000000</v>
      </c>
      <c r="S83" s="146" t="n">
        <f aca="false">S53-S54-S55</f>
        <v>201000000000</v>
      </c>
      <c r="T83" s="146" t="n">
        <f aca="false">T53-T54-T55</f>
        <v>482000000000</v>
      </c>
      <c r="U83" s="146" t="n">
        <f aca="false">U53-U54-U55</f>
        <v>508000000000</v>
      </c>
      <c r="V83" s="146" t="n">
        <f aca="false">V53-V54-V55</f>
        <v>551000000000</v>
      </c>
      <c r="W83" s="146" t="n">
        <f aca="false">W53-W54-W55</f>
        <v>556000000000</v>
      </c>
      <c r="X83" s="146" t="n">
        <f aca="false">X53-X54-X55</f>
        <v>562000000000</v>
      </c>
      <c r="Y83" s="146" t="n">
        <f aca="false">Y53-Y54-Y55</f>
        <v>567000000000</v>
      </c>
    </row>
    <row r="84" customFormat="false" ht="15" hidden="false" customHeight="false" outlineLevel="0" collapsed="false">
      <c r="B84" s="0" t="s">
        <v>274</v>
      </c>
      <c r="C84" s="11"/>
      <c r="D84" s="488" t="n">
        <f aca="false">D59-D60-D63</f>
        <v>0</v>
      </c>
      <c r="E84" s="488" t="n">
        <f aca="false">E59-E60-E63</f>
        <v>0</v>
      </c>
      <c r="F84" s="488" t="n">
        <f aca="false">F59-F60-F63</f>
        <v>0</v>
      </c>
      <c r="G84" s="488" t="n">
        <f aca="false">G59-G60-G63</f>
        <v>0</v>
      </c>
      <c r="H84" s="488" t="n">
        <f aca="false">H59-H60-H63</f>
        <v>-100000000</v>
      </c>
      <c r="I84" s="488" t="n">
        <f aca="false">I59-I60-I63</f>
        <v>0</v>
      </c>
      <c r="J84" s="488" t="n">
        <f aca="false">J59-J60-J63</f>
        <v>0</v>
      </c>
      <c r="K84" s="115" t="n">
        <f aca="false">K59-K60-K63</f>
        <v>0</v>
      </c>
      <c r="L84" s="115" t="n">
        <f aca="false">L59-L60-L63</f>
        <v>0</v>
      </c>
      <c r="M84" s="115" t="n">
        <f aca="false">M59-M60-M63</f>
        <v>0</v>
      </c>
      <c r="N84" s="488" t="n">
        <f aca="false">N59-N60-N63</f>
        <v>0</v>
      </c>
      <c r="O84" s="488" t="n">
        <f aca="false">O59-O60-O63</f>
        <v>0</v>
      </c>
      <c r="P84" s="115" t="n">
        <f aca="false">P59-P60-P63</f>
        <v>-1000000000</v>
      </c>
      <c r="Q84" s="115" t="n">
        <f aca="false">Q59-Q60-Q63</f>
        <v>0</v>
      </c>
      <c r="R84" s="115" t="n">
        <f aca="false">R59-R60-R63</f>
        <v>0</v>
      </c>
      <c r="S84" s="115" t="n">
        <f aca="false">S59-S60-S63</f>
        <v>0</v>
      </c>
      <c r="T84" s="115" t="n">
        <f aca="false">T59-T60-T63</f>
        <v>0</v>
      </c>
      <c r="U84" s="115" t="n">
        <f aca="false">U59-U60-U63</f>
        <v>0</v>
      </c>
      <c r="V84" s="115" t="n">
        <f aca="false">V59-V60-V63</f>
        <v>0</v>
      </c>
      <c r="W84" s="115" t="n">
        <f aca="false">W59-W60-W63</f>
        <v>0</v>
      </c>
      <c r="X84" s="115" t="n">
        <f aca="false">X59-X60-X63</f>
        <v>0</v>
      </c>
      <c r="Y84" s="115" t="n">
        <f aca="false">Y59-Y60-Y63</f>
        <v>0</v>
      </c>
    </row>
    <row r="85" customFormat="false" ht="15" hidden="false" customHeight="false" outlineLevel="0" collapsed="false">
      <c r="C85" s="11"/>
    </row>
    <row r="86" customFormat="false" ht="15" hidden="false" customHeight="false" outlineLevel="0" collapsed="false">
      <c r="B86" s="0" t="s">
        <v>586</v>
      </c>
      <c r="C86" s="11"/>
      <c r="D86" s="57" t="n">
        <v>3982470000000</v>
      </c>
      <c r="E86" s="57" t="n">
        <v>3813260000000</v>
      </c>
      <c r="F86" s="57" t="n">
        <v>3831280000000</v>
      </c>
      <c r="G86" s="57" t="n">
        <v>3905350000000</v>
      </c>
      <c r="H86" s="57" t="n">
        <v>4226370000000</v>
      </c>
      <c r="I86" s="57" t="n">
        <v>5115100000000</v>
      </c>
      <c r="J86" s="57" t="n">
        <v>5523490000000</v>
      </c>
      <c r="K86" s="57" t="n">
        <v>5995010000000</v>
      </c>
      <c r="L86" s="57" t="n">
        <v>7024280000000</v>
      </c>
      <c r="M86" s="57" t="n">
        <v>5681110000000</v>
      </c>
      <c r="N86" s="57" t="n">
        <v>7215420000000</v>
      </c>
      <c r="O86" s="57" t="n">
        <v>8868680000000</v>
      </c>
      <c r="P86" s="57" t="n">
        <v>9111570000000</v>
      </c>
      <c r="Q86" s="57" t="n">
        <v>9515010000000</v>
      </c>
      <c r="R86" s="57" t="n">
        <v>9907480000000</v>
      </c>
      <c r="S86" s="55" t="n">
        <v>8483000000000</v>
      </c>
      <c r="T86" s="55" t="n">
        <v>8201000000000</v>
      </c>
      <c r="U86" s="55" t="n">
        <v>8984000000000</v>
      </c>
      <c r="V86" s="55" t="n">
        <v>9783000000000</v>
      </c>
      <c r="W86" s="55" t="n">
        <v>10609000000000</v>
      </c>
      <c r="X86" s="55" t="n">
        <v>11448000000000</v>
      </c>
      <c r="Y86" s="55" t="n">
        <v>12317000000000</v>
      </c>
    </row>
    <row r="87" customFormat="false" ht="15" hidden="false" customHeight="false" outlineLevel="0" collapsed="false">
      <c r="B87" s="0" t="s">
        <v>140</v>
      </c>
      <c r="C87" s="11"/>
      <c r="D87" s="0" t="n">
        <f aca="false">(D6/D86)*100</f>
        <v>30.322890065713</v>
      </c>
      <c r="E87" s="0" t="n">
        <f aca="false">(E6/E86)*100</f>
        <v>30.776815638063</v>
      </c>
      <c r="F87" s="0" t="n">
        <f aca="false">(F6/F86)*100</f>
        <v>28.447411831033</v>
      </c>
      <c r="G87" s="0" t="n">
        <f aca="false">(G6/G86)*100</f>
        <v>27.2446771736208</v>
      </c>
      <c r="H87" s="0" t="n">
        <f aca="false">(H6/H86)*100</f>
        <v>27.0160918234797</v>
      </c>
      <c r="I87" s="0" t="n">
        <f aca="false">(I6/I86)*100</f>
        <v>28.0385525209673</v>
      </c>
      <c r="J87" s="0" t="n">
        <f aca="false">(J6/J86)*100</f>
        <v>28.6521746214803</v>
      </c>
      <c r="K87" s="0" t="n">
        <f aca="false">(K6/K86)*100</f>
        <v>27.2977025893201</v>
      </c>
      <c r="L87" s="0" t="n">
        <f aca="false">(L6/L86)*100</f>
        <v>29.5831031792582</v>
      </c>
      <c r="M87" s="0" t="n">
        <f aca="false">(M6/M86)*100</f>
        <v>29.6596967846072</v>
      </c>
      <c r="N87" s="0" t="n">
        <f aca="false">(N6/N86)*100</f>
        <v>25.4177857976389</v>
      </c>
      <c r="O87" s="0" t="n">
        <f aca="false">(O6/O86)*100</f>
        <v>27.8395432014685</v>
      </c>
      <c r="P87" s="0" t="n">
        <f aca="false">(P6/P86)*100</f>
        <v>28.9522003343002</v>
      </c>
      <c r="Q87" s="0" t="n">
        <f aca="false">(Q6/Q86)*100</f>
        <v>27.5564607919487</v>
      </c>
      <c r="R87" s="0" t="n">
        <f aca="false">(R6/R86)*100</f>
        <v>23.7093589893696</v>
      </c>
      <c r="S87" s="0" t="n">
        <f aca="false">(S6/S86)*100</f>
        <v>21.3485795119651</v>
      </c>
      <c r="T87" s="0" t="n">
        <f aca="false">(T6/T86)*100</f>
        <v>19.3269113522741</v>
      </c>
      <c r="U87" s="0" t="n">
        <f aca="false">(U6/U86)*100</f>
        <v>19.7239536954586</v>
      </c>
      <c r="V87" s="0" t="n">
        <f aca="false">(V6/V86)*100</f>
        <v>20.0347541653889</v>
      </c>
      <c r="W87" s="0" t="n">
        <f aca="false">(W6/W86)*100</f>
        <v>20.3883495145631</v>
      </c>
      <c r="X87" s="0" t="n">
        <f aca="false">(X6/X86)*100</f>
        <v>20.6236897274633</v>
      </c>
      <c r="Y87" s="0" t="n">
        <f aca="false">(Y6/Y86)*100</f>
        <v>20.8005196070472</v>
      </c>
    </row>
    <row r="88" customFormat="false" ht="15" hidden="false" customHeight="false" outlineLevel="0" collapsed="false">
      <c r="B88" s="0" t="s">
        <v>141</v>
      </c>
      <c r="C88" s="11"/>
      <c r="D88" s="0" t="n">
        <f aca="false">(D23/D86)*100</f>
        <v>19.739006194648</v>
      </c>
      <c r="E88" s="0" t="n">
        <f aca="false">(E23/E86)*100</f>
        <v>27.8475635020953</v>
      </c>
      <c r="F88" s="0" t="n">
        <f aca="false">(F23/F86)*100</f>
        <v>25.2970286692698</v>
      </c>
      <c r="G88" s="0" t="n">
        <f aca="false">(G23/G86)*100</f>
        <v>20.5538556083322</v>
      </c>
      <c r="H88" s="0" t="n">
        <f aca="false">(H23/H86)*100</f>
        <v>20.237224852533</v>
      </c>
      <c r="I88" s="0" t="n">
        <f aca="false">(I23/I86)*100</f>
        <v>20.3534632754003</v>
      </c>
      <c r="J88" s="0" t="n">
        <f aca="false">(J23/J86)*100</f>
        <v>20.3150544311658</v>
      </c>
      <c r="K88" s="0" t="n">
        <f aca="false">(K23/K86)*100</f>
        <v>19.4428366257938</v>
      </c>
      <c r="L88" s="0" t="n">
        <f aca="false">(L23/L86)*100</f>
        <v>19.0197429487435</v>
      </c>
      <c r="M88" s="0" t="n">
        <f aca="false">(M23/M86)*100</f>
        <v>23.7277574276858</v>
      </c>
      <c r="N88" s="0" t="n">
        <f aca="false">(N23/N86)*100</f>
        <v>23.6576664975843</v>
      </c>
      <c r="O88" s="0" t="n">
        <f aca="false">(O23/O86)*100</f>
        <v>22.7655073810308</v>
      </c>
      <c r="P88" s="0" t="n">
        <f aca="false">(P23/P86)*100</f>
        <v>26.5596379109199</v>
      </c>
      <c r="Q88" s="0" t="n">
        <f aca="false">(Q23/Q86)*100</f>
        <v>25.9379653831157</v>
      </c>
      <c r="R88" s="0" t="n">
        <f aca="false">(R23/R86)*100</f>
        <v>21.3979740559658</v>
      </c>
      <c r="S88" s="0" t="n">
        <f aca="false">(S23/S86)*100</f>
        <v>23.6944477189673</v>
      </c>
      <c r="T88" s="0" t="n">
        <f aca="false">(T23/T86)*100</f>
        <v>25.1066943055725</v>
      </c>
      <c r="U88" s="0" t="n">
        <f aca="false">(U23/U86)*100</f>
        <v>24.5547640249332</v>
      </c>
      <c r="V88" s="0" t="n">
        <f aca="false">(V23/V86)*100</f>
        <v>23.9803741183686</v>
      </c>
      <c r="W88" s="0" t="n">
        <f aca="false">(W23/W86)*100</f>
        <v>23.3198227919691</v>
      </c>
      <c r="X88" s="0" t="n">
        <f aca="false">(X23/X86)*100</f>
        <v>22.921034241789</v>
      </c>
      <c r="Y88" s="0" t="n">
        <f aca="false">(Y23/Y86)*100</f>
        <v>22.4486482097913</v>
      </c>
    </row>
    <row r="89" customFormat="false" ht="15" hidden="false" customHeight="false" outlineLevel="0" collapsed="false">
      <c r="B89" s="489" t="s">
        <v>277</v>
      </c>
      <c r="C89" s="11"/>
      <c r="D89" s="0" t="n">
        <f aca="false">IF(D41&lt;0, (D41/D23)*100)</f>
        <v>0</v>
      </c>
      <c r="E89" s="0" t="n">
        <f aca="false">IF(E41&lt;0, (E41/E23)*100)</f>
        <v>0</v>
      </c>
      <c r="F89" s="0" t="n">
        <f aca="false">IF(F41&lt;0, (F41/F23)*100)</f>
        <v>0</v>
      </c>
      <c r="G89" s="0" t="n">
        <f aca="false">IF(G41&lt;0, (G41/G23)*100)</f>
        <v>0</v>
      </c>
      <c r="H89" s="0" t="n">
        <f aca="false">IF(H41&lt;0, (H41/H23)*100)</f>
        <v>0</v>
      </c>
      <c r="I89" s="0" t="n">
        <f aca="false">IF(I41&lt;0, (I41/I23)*100)</f>
        <v>0</v>
      </c>
      <c r="J89" s="0" t="n">
        <f aca="false">IF(J41&lt;0, (J41/J23)*100)</f>
        <v>0</v>
      </c>
      <c r="K89" s="0" t="n">
        <f aca="false">IF(K41&lt;0, (K41/K23)*100)</f>
        <v>0</v>
      </c>
      <c r="L89" s="0" t="n">
        <f aca="false">IF(L41&lt;0, (L41/L23)*100)</f>
        <v>0</v>
      </c>
      <c r="M89" s="0" t="n">
        <f aca="false">IF(M41&lt;0, (M41/M23)*100)</f>
        <v>0</v>
      </c>
      <c r="N89" s="0" t="n">
        <f aca="false">IF(N41&lt;0, (N41/N23)*100)</f>
        <v>0</v>
      </c>
      <c r="O89" s="0" t="n">
        <f aca="false">IF(O41&lt;0, (O41/O23)*100)</f>
        <v>0</v>
      </c>
      <c r="P89" s="0" t="n">
        <f aca="false">IF(P41&lt;0, (P41/P23)*100)</f>
        <v>-3.22314049586777</v>
      </c>
      <c r="Q89" s="0" t="n">
        <f aca="false">IF(Q41&lt;0, (Q41/Q23)*100)</f>
        <v>-4.01134521880065</v>
      </c>
      <c r="R89" s="0" t="n">
        <f aca="false">IF(R41&lt;0, (R41/R23)*100)</f>
        <v>0</v>
      </c>
      <c r="S89" s="0" t="n">
        <f aca="false">IF(S41&lt;0, (S41/S23)*100)</f>
        <v>0</v>
      </c>
      <c r="T89" s="0" t="n">
        <f aca="false">IF(T41&lt;0, (T41/T23)*100)</f>
        <v>0</v>
      </c>
      <c r="U89" s="0" t="n">
        <f aca="false">IF(U41&lt;0, (U41/U23)*100)</f>
        <v>0</v>
      </c>
      <c r="V89" s="0" t="n">
        <f aca="false">IF(V41&lt;0, (V41/V23)*100)</f>
        <v>0</v>
      </c>
      <c r="W89" s="0" t="n">
        <f aca="false">IF(W41&lt;0, (W41/W23)*100)</f>
        <v>0</v>
      </c>
      <c r="X89" s="0" t="n">
        <f aca="false">IF(X41&lt;0, (X41/X23)*100)</f>
        <v>0</v>
      </c>
      <c r="Y89" s="0" t="n">
        <f aca="false">IF(Y41&lt;0, (Y41/Y23)*100)</f>
        <v>0</v>
      </c>
    </row>
    <row r="104" customFormat="false" ht="15.75" hidden="false" customHeight="false" outlineLevel="0" collapsed="false"/>
    <row r="105" customFormat="false" ht="17.25" hidden="false" customHeight="false" outlineLevel="0" collapsed="false"/>
    <row r="106" customFormat="false" ht="17.25" hidden="false" customHeight="false" outlineLevel="0" collapsed="false"/>
    <row r="107" customFormat="false" ht="17.25" hidden="false" customHeight="false" outlineLevel="0" collapsed="false"/>
    <row r="108" customFormat="false" ht="17.25" hidden="false" customHeight="false" outlineLevel="0" collapsed="false"/>
    <row r="109" customFormat="false" ht="17.25" hidden="false" customHeight="false" outlineLevel="0" collapsed="false"/>
    <row r="110" customFormat="false" ht="17.25" hidden="false" customHeight="false" outlineLevel="0" collapsed="false"/>
    <row r="111" customFormat="false" ht="15.75" hidden="false" customHeight="false" outlineLevel="0" collapsed="false"/>
    <row r="112"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3.xml><?xml version="1.0" encoding="utf-8"?>
<worksheet xmlns="http://schemas.openxmlformats.org/spreadsheetml/2006/main" xmlns:r="http://schemas.openxmlformats.org/officeDocument/2006/relationships">
  <sheetPr filterMode="false">
    <pageSetUpPr fitToPage="false"/>
  </sheetPr>
  <dimension ref="A1:AX8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U42" activePane="bottomRight" state="frozen"/>
      <selection pane="topLeft" activeCell="A1" activeCellId="0" sqref="A1"/>
      <selection pane="topRight" activeCell="U1" activeCellId="0" sqref="U1"/>
      <selection pane="bottomLeft" activeCell="A42" activeCellId="0" sqref="A42"/>
      <selection pane="bottomRight" activeCell="X62" activeCellId="0" sqref="X62"/>
    </sheetView>
  </sheetViews>
  <sheetFormatPr defaultRowHeight="15"/>
  <cols>
    <col collapsed="false" hidden="false" max="1" min="1" style="0" width="32.9387755102041"/>
    <col collapsed="false" hidden="false" max="2" min="2" style="0" width="56.1581632653061"/>
    <col collapsed="false" hidden="false" max="3" min="3" style="0" width="22.0051020408163"/>
    <col collapsed="false" hidden="false" max="13" min="4" style="0" width="18.4948979591837"/>
    <col collapsed="false" hidden="false" max="18" min="14" style="0" width="24.1632653061224"/>
    <col collapsed="false" hidden="false" max="22" min="19" style="0" width="25.1071428571429"/>
    <col collapsed="false" hidden="false" max="24" min="23" style="0" width="17.8214285714286"/>
    <col collapsed="false" hidden="false" max="1025" min="25" style="0" width="8.50510204081633"/>
  </cols>
  <sheetData>
    <row r="1" customFormat="false" ht="15" hidden="false" customHeight="false" outlineLevel="0" collapsed="false">
      <c r="A1" s="1" t="s">
        <v>2406</v>
      </c>
      <c r="B1" s="2" t="s">
        <v>2407</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2408</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5" t="s">
        <v>2409</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 hidden="false" customHeight="false" outlineLevel="0" collapsed="false">
      <c r="A6" s="216" t="s">
        <v>32</v>
      </c>
      <c r="B6" s="216" t="s">
        <v>32</v>
      </c>
      <c r="C6" s="216" t="s">
        <v>34</v>
      </c>
      <c r="D6" s="325" t="n">
        <v>1117200000</v>
      </c>
      <c r="E6" s="325" t="n">
        <v>1125700000</v>
      </c>
      <c r="F6" s="325" t="n">
        <v>1528700000</v>
      </c>
      <c r="G6" s="325" t="n">
        <v>1820400000</v>
      </c>
      <c r="H6" s="325" t="n">
        <v>3065000000</v>
      </c>
      <c r="I6" s="325" t="n">
        <v>2823500000</v>
      </c>
      <c r="J6" s="325" t="n">
        <v>3203000000</v>
      </c>
      <c r="K6" s="325" t="n">
        <v>3663000000</v>
      </c>
      <c r="L6" s="325" t="n">
        <v>3745000000</v>
      </c>
      <c r="M6" s="325" t="n">
        <v>4909000000</v>
      </c>
      <c r="N6" s="490" t="n">
        <f aca="false">N8+N15</f>
        <v>5026000000</v>
      </c>
      <c r="O6" s="490" t="n">
        <f aca="false">O8+O15</f>
        <v>5619000000</v>
      </c>
      <c r="P6" s="490" t="n">
        <f aca="false">P8+P15</f>
        <v>7397000000</v>
      </c>
      <c r="Q6" s="490" t="n">
        <f aca="false">Q8+Q15</f>
        <v>5992000000</v>
      </c>
      <c r="R6" s="490" t="n">
        <f aca="false">R8+R15</f>
        <v>7720000000</v>
      </c>
      <c r="S6" s="490" t="n">
        <f aca="false">S8+S15</f>
        <v>9061000000</v>
      </c>
      <c r="T6" s="490" t="n">
        <f aca="false">T8+T15</f>
        <v>10374000000</v>
      </c>
      <c r="U6" s="490" t="n">
        <f aca="false">U8+U15</f>
        <v>11505000000</v>
      </c>
      <c r="V6" s="490" t="n">
        <f aca="false">V8+V15</f>
        <v>12935000000</v>
      </c>
      <c r="W6" s="490" t="n">
        <f aca="false">W8+W15</f>
        <v>14393000000</v>
      </c>
      <c r="X6" s="490" t="n">
        <f aca="false">X8+X15</f>
        <v>15781000000</v>
      </c>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6.5" hidden="false" customHeight="false" outlineLevel="0" collapsed="false">
      <c r="B7" s="3" t="s">
        <v>2410</v>
      </c>
      <c r="D7" s="24"/>
      <c r="E7" s="24"/>
      <c r="F7" s="24"/>
      <c r="G7" s="24"/>
      <c r="H7" s="24"/>
      <c r="I7" s="24"/>
      <c r="J7" s="24"/>
      <c r="K7" s="24"/>
      <c r="L7" s="24"/>
      <c r="M7" s="24"/>
      <c r="N7" s="16" t="n">
        <v>5026000000</v>
      </c>
      <c r="O7" s="16" t="n">
        <v>5619000000</v>
      </c>
      <c r="P7" s="16" t="n">
        <v>7397000000</v>
      </c>
      <c r="Q7" s="16" t="n">
        <v>5992000000</v>
      </c>
      <c r="R7" s="16" t="n">
        <v>7720000000</v>
      </c>
      <c r="S7" s="16" t="n">
        <v>10062000000</v>
      </c>
      <c r="T7" s="16" t="n">
        <v>10927000000</v>
      </c>
      <c r="U7" s="16" t="n">
        <v>12236000000</v>
      </c>
      <c r="V7" s="16" t="n">
        <v>13684000000</v>
      </c>
      <c r="W7" s="16" t="n">
        <v>15172000000</v>
      </c>
      <c r="X7" s="462"/>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6.5" hidden="false" customHeight="false" outlineLevel="0" collapsed="false">
      <c r="A8" s="18" t="s">
        <v>341</v>
      </c>
      <c r="B8" s="30" t="s">
        <v>35</v>
      </c>
      <c r="C8" s="20" t="s">
        <v>37</v>
      </c>
      <c r="D8" s="23" t="n">
        <v>995400000</v>
      </c>
      <c r="E8" s="23" t="n">
        <v>989900000</v>
      </c>
      <c r="F8" s="23" t="n">
        <v>1201800000</v>
      </c>
      <c r="G8" s="23" t="n">
        <v>1574200000</v>
      </c>
      <c r="H8" s="23" t="n">
        <v>2517800000</v>
      </c>
      <c r="I8" s="23" t="n">
        <v>2603400000</v>
      </c>
      <c r="J8" s="23" t="n">
        <v>3024000000</v>
      </c>
      <c r="K8" s="23" t="n">
        <v>3468000000</v>
      </c>
      <c r="L8" s="23" t="n">
        <v>3500000000</v>
      </c>
      <c r="M8" s="23" t="n">
        <v>3889000000</v>
      </c>
      <c r="N8" s="16" t="n">
        <f aca="false">N9+N14+N19</f>
        <v>3961000000</v>
      </c>
      <c r="O8" s="16" t="n">
        <f aca="false">O9+O14+O19</f>
        <v>4264000000</v>
      </c>
      <c r="P8" s="16" t="n">
        <f aca="false">P9+P14+P19</f>
        <v>4786000000</v>
      </c>
      <c r="Q8" s="16" t="n">
        <f aca="false">Q9+Q14+Q19</f>
        <v>5267000000</v>
      </c>
      <c r="R8" s="16" t="n">
        <f aca="false">R9+R14+R19</f>
        <v>6435000000</v>
      </c>
      <c r="S8" s="16" t="n">
        <f aca="false">S9+S14+S19</f>
        <v>7521000000</v>
      </c>
      <c r="T8" s="16" t="n">
        <f aca="false">T9+T14+T19</f>
        <v>8755000000</v>
      </c>
      <c r="U8" s="16" t="n">
        <f aca="false">U9+U14+U19</f>
        <v>9884000000</v>
      </c>
      <c r="V8" s="16" t="n">
        <f aca="false">V9+V14+V19</f>
        <v>11047000000</v>
      </c>
      <c r="W8" s="16" t="n">
        <f aca="false">W9+W14+W19</f>
        <v>12306000000</v>
      </c>
      <c r="X8" s="16" t="n">
        <f aca="false">X9+X14+X19</f>
        <v>13634000000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26" t="s">
        <v>38</v>
      </c>
      <c r="B9" s="29" t="s">
        <v>342</v>
      </c>
      <c r="C9" s="20" t="s">
        <v>40</v>
      </c>
      <c r="D9" s="23" t="n">
        <v>869900000</v>
      </c>
      <c r="E9" s="23" t="n">
        <v>853800000</v>
      </c>
      <c r="F9" s="23" t="n">
        <v>1040200000</v>
      </c>
      <c r="G9" s="23" t="n">
        <v>1380700000</v>
      </c>
      <c r="H9" s="23" t="n">
        <v>2244700000</v>
      </c>
      <c r="I9" s="23" t="n">
        <v>2263200000</v>
      </c>
      <c r="J9" s="23" t="n">
        <v>2678000000</v>
      </c>
      <c r="K9" s="23" t="n">
        <v>3037000000</v>
      </c>
      <c r="L9" s="23" t="n">
        <v>3146000000</v>
      </c>
      <c r="M9" s="23" t="n">
        <v>3518000000</v>
      </c>
      <c r="N9" s="16" t="n">
        <v>3528000000</v>
      </c>
      <c r="O9" s="16" t="n">
        <v>3780000000</v>
      </c>
      <c r="P9" s="16" t="n">
        <v>4221000000</v>
      </c>
      <c r="Q9" s="16" t="n">
        <v>4579000000</v>
      </c>
      <c r="R9" s="16" t="n">
        <v>5529000000</v>
      </c>
      <c r="S9" s="16" t="n">
        <v>6799000000</v>
      </c>
      <c r="T9" s="16" t="n">
        <v>7693000000</v>
      </c>
      <c r="U9" s="16" t="n">
        <v>8690000000</v>
      </c>
      <c r="V9" s="16" t="n">
        <v>9721000000</v>
      </c>
      <c r="W9" s="16" t="n">
        <v>10832000000</v>
      </c>
      <c r="X9" s="491" t="n">
        <v>11999000000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6.5" hidden="false" customHeight="false" outlineLevel="0" collapsed="false">
      <c r="A10" s="18" t="s">
        <v>41</v>
      </c>
      <c r="B10" s="105" t="s">
        <v>2411</v>
      </c>
      <c r="C10" s="0" t="s">
        <v>43</v>
      </c>
      <c r="D10" s="23" t="n">
        <v>223600000</v>
      </c>
      <c r="E10" s="23" t="n">
        <v>251000000</v>
      </c>
      <c r="F10" s="23" t="n">
        <v>318000000</v>
      </c>
      <c r="G10" s="23" t="n">
        <v>441000000</v>
      </c>
      <c r="H10" s="23" t="n">
        <v>606300000</v>
      </c>
      <c r="I10" s="23" t="n">
        <v>682500000</v>
      </c>
      <c r="J10" s="23" t="n">
        <v>803000000</v>
      </c>
      <c r="K10" s="23" t="n">
        <v>884000000</v>
      </c>
      <c r="L10" s="23" t="n">
        <v>1125000000</v>
      </c>
      <c r="M10" s="23" t="n">
        <v>974000000</v>
      </c>
      <c r="N10" s="16" t="n">
        <v>1109000000</v>
      </c>
      <c r="O10" s="16" t="n">
        <v>1225000000</v>
      </c>
      <c r="P10" s="16" t="n">
        <v>1520000000</v>
      </c>
      <c r="Q10" s="16" t="n">
        <v>1384000000</v>
      </c>
      <c r="R10" s="16" t="n">
        <v>1595000000</v>
      </c>
      <c r="S10" s="16" t="n">
        <v>1704000000</v>
      </c>
      <c r="T10" s="16" t="n">
        <v>1924000000</v>
      </c>
      <c r="U10" s="16" t="n">
        <v>2163000000</v>
      </c>
      <c r="V10" s="16" t="n">
        <v>2404000000</v>
      </c>
      <c r="W10" s="16" t="n">
        <v>2671000000</v>
      </c>
      <c r="X10" s="491" t="n">
        <v>2963000000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6.5" hidden="false" customHeight="false" outlineLevel="0" collapsed="false">
      <c r="A11" s="18" t="s">
        <v>46</v>
      </c>
      <c r="B11" s="105" t="s">
        <v>2412</v>
      </c>
      <c r="C11" s="0" t="s">
        <v>43</v>
      </c>
      <c r="D11" s="23" t="n">
        <v>72800000</v>
      </c>
      <c r="E11" s="23" t="n">
        <v>73900000</v>
      </c>
      <c r="F11" s="23" t="n">
        <v>124900000</v>
      </c>
      <c r="G11" s="23" t="n">
        <v>205700000</v>
      </c>
      <c r="H11" s="23" t="n">
        <v>291400000</v>
      </c>
      <c r="I11" s="23" t="n">
        <v>374500000</v>
      </c>
      <c r="J11" s="23" t="n">
        <v>1124000000</v>
      </c>
      <c r="K11" s="23" t="n">
        <v>1345000000</v>
      </c>
      <c r="L11" s="23" t="n">
        <v>1313000000</v>
      </c>
      <c r="M11" s="23" t="n">
        <v>1395000000</v>
      </c>
      <c r="N11" s="16" t="n">
        <v>1500000000</v>
      </c>
      <c r="O11" s="16" t="n">
        <v>1683000000</v>
      </c>
      <c r="P11" s="16" t="n">
        <v>1833000000</v>
      </c>
      <c r="Q11" s="16" t="n">
        <v>1899000000</v>
      </c>
      <c r="R11" s="16" t="n">
        <v>2349000000</v>
      </c>
      <c r="S11" s="16" t="n">
        <v>2898000000</v>
      </c>
      <c r="T11" s="16" t="n">
        <v>3275000000</v>
      </c>
      <c r="U11" s="16" t="n">
        <v>3701000000</v>
      </c>
      <c r="V11" s="16" t="n">
        <v>4139000000</v>
      </c>
      <c r="W11" s="16" t="n">
        <v>4613000000</v>
      </c>
      <c r="X11" s="491" t="n">
        <v>5109000000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18" t="s">
        <v>44</v>
      </c>
      <c r="B12" s="105" t="s">
        <v>2413</v>
      </c>
      <c r="C12" s="0" t="s">
        <v>43</v>
      </c>
      <c r="D12" s="23" t="n">
        <v>573500000</v>
      </c>
      <c r="E12" s="23" t="n">
        <v>528900000</v>
      </c>
      <c r="F12" s="23" t="n">
        <v>597300000</v>
      </c>
      <c r="G12" s="23" t="n">
        <v>734000000</v>
      </c>
      <c r="H12" s="23" t="n">
        <v>1347000000</v>
      </c>
      <c r="I12" s="23" t="n">
        <v>1206200000</v>
      </c>
      <c r="J12" s="23" t="n">
        <v>751000000</v>
      </c>
      <c r="K12" s="23" t="n">
        <v>808000000</v>
      </c>
      <c r="L12" s="23" t="n">
        <v>708000000</v>
      </c>
      <c r="M12" s="23" t="n">
        <v>1148000000</v>
      </c>
      <c r="N12" s="16" t="n">
        <v>867000000</v>
      </c>
      <c r="O12" s="16" t="n">
        <v>830000000</v>
      </c>
      <c r="P12" s="16" t="n">
        <v>856000000</v>
      </c>
      <c r="Q12" s="16" t="n">
        <v>1286000000</v>
      </c>
      <c r="R12" s="16" t="n">
        <v>1544000000</v>
      </c>
      <c r="S12" s="16" t="n">
        <v>2131000000</v>
      </c>
      <c r="T12" s="16" t="n">
        <v>2421000000</v>
      </c>
      <c r="U12" s="16" t="n">
        <v>2744000000</v>
      </c>
      <c r="V12" s="16" t="n">
        <v>3088000000</v>
      </c>
      <c r="W12" s="16" t="n">
        <v>3448000000</v>
      </c>
      <c r="X12" s="491" t="n">
        <v>3815000000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18" t="s">
        <v>48</v>
      </c>
      <c r="B13" s="105" t="s">
        <v>2414</v>
      </c>
      <c r="C13" s="0" t="s">
        <v>43</v>
      </c>
      <c r="D13" s="28"/>
      <c r="E13" s="28"/>
      <c r="F13" s="28"/>
      <c r="G13" s="28"/>
      <c r="H13" s="28"/>
      <c r="I13" s="28"/>
      <c r="J13" s="28"/>
      <c r="K13" s="28"/>
      <c r="L13" s="28"/>
      <c r="M13" s="28"/>
      <c r="N13" s="16" t="n">
        <v>53000000</v>
      </c>
      <c r="O13" s="16" t="n">
        <v>42000000</v>
      </c>
      <c r="P13" s="16" t="n">
        <v>12000000</v>
      </c>
      <c r="Q13" s="16" t="n">
        <v>10000000</v>
      </c>
      <c r="R13" s="16" t="n">
        <v>41000000</v>
      </c>
      <c r="S13" s="16" t="n">
        <v>66000000</v>
      </c>
      <c r="T13" s="16" t="n">
        <v>73000000</v>
      </c>
      <c r="U13" s="16" t="n">
        <v>81000000</v>
      </c>
      <c r="V13" s="16" t="n">
        <v>90000000</v>
      </c>
      <c r="W13" s="16" t="n">
        <v>100000000</v>
      </c>
      <c r="X13" s="491" t="n">
        <v>111000000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6.5" hidden="false" customHeight="false" outlineLevel="0" collapsed="false">
      <c r="A14" s="26" t="s">
        <v>50</v>
      </c>
      <c r="B14" s="27" t="s">
        <v>2415</v>
      </c>
      <c r="C14" s="20" t="s">
        <v>40</v>
      </c>
      <c r="D14" s="23" t="n">
        <v>125400000</v>
      </c>
      <c r="E14" s="23" t="n">
        <v>136000000</v>
      </c>
      <c r="F14" s="23" t="n">
        <v>161500000</v>
      </c>
      <c r="G14" s="23" t="n">
        <v>193500000</v>
      </c>
      <c r="H14" s="23" t="n">
        <v>273100000</v>
      </c>
      <c r="I14" s="23" t="n">
        <v>340100000</v>
      </c>
      <c r="J14" s="23" t="n">
        <v>346000000</v>
      </c>
      <c r="K14" s="23" t="n">
        <v>431000000</v>
      </c>
      <c r="L14" s="23" t="n">
        <v>354000000</v>
      </c>
      <c r="M14" s="23" t="n">
        <v>371000000</v>
      </c>
      <c r="N14" s="25"/>
      <c r="O14" s="25"/>
      <c r="P14" s="25"/>
      <c r="Q14" s="25"/>
      <c r="R14" s="25"/>
      <c r="S14" s="25"/>
      <c r="T14" s="25"/>
      <c r="U14" s="25"/>
      <c r="V14" s="25"/>
      <c r="W14" s="46"/>
      <c r="X14" s="491"/>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s="13" customFormat="true" ht="16.5" hidden="false" customHeight="false" outlineLevel="0" collapsed="false">
      <c r="A15" s="492" t="s">
        <v>52</v>
      </c>
      <c r="B15" s="98" t="s">
        <v>52</v>
      </c>
      <c r="C15" s="33" t="s">
        <v>37</v>
      </c>
      <c r="D15" s="325" t="n">
        <v>121800000</v>
      </c>
      <c r="E15" s="325" t="n">
        <v>135900000</v>
      </c>
      <c r="F15" s="325" t="n">
        <v>326900000</v>
      </c>
      <c r="G15" s="325" t="n">
        <v>246200000</v>
      </c>
      <c r="H15" s="325" t="n">
        <v>547200000</v>
      </c>
      <c r="I15" s="325" t="n">
        <v>220100000</v>
      </c>
      <c r="J15" s="325" t="n">
        <v>180000000</v>
      </c>
      <c r="K15" s="325" t="n">
        <v>194000000</v>
      </c>
      <c r="L15" s="325" t="n">
        <v>244000000</v>
      </c>
      <c r="M15" s="325" t="n">
        <v>1021000000</v>
      </c>
      <c r="N15" s="16" t="n">
        <v>1065000000</v>
      </c>
      <c r="O15" s="16" t="n">
        <v>1355000000</v>
      </c>
      <c r="P15" s="16" t="n">
        <v>2611000000</v>
      </c>
      <c r="Q15" s="16" t="n">
        <v>725000000</v>
      </c>
      <c r="R15" s="16" t="n">
        <v>1285000000</v>
      </c>
      <c r="S15" s="16" t="n">
        <v>1540000000</v>
      </c>
      <c r="T15" s="16" t="n">
        <v>1619000000</v>
      </c>
      <c r="U15" s="16" t="n">
        <v>1621000000</v>
      </c>
      <c r="V15" s="16" t="n">
        <v>1888000000</v>
      </c>
      <c r="W15" s="16" t="n">
        <v>2087000000</v>
      </c>
      <c r="X15" s="16" t="n">
        <v>2147000000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6.5" hidden="false" customHeight="false" outlineLevel="0" collapsed="false">
      <c r="A16" s="26" t="s">
        <v>830</v>
      </c>
      <c r="B16" s="29" t="s">
        <v>2416</v>
      </c>
      <c r="C16" s="36" t="s">
        <v>56</v>
      </c>
      <c r="D16" s="23" t="n">
        <v>60300000</v>
      </c>
      <c r="E16" s="23" t="n">
        <v>0</v>
      </c>
      <c r="F16" s="23" t="n">
        <v>94900000</v>
      </c>
      <c r="G16" s="23" t="n">
        <v>0</v>
      </c>
      <c r="H16" s="23" t="n">
        <v>0</v>
      </c>
      <c r="I16" s="23" t="n">
        <v>0</v>
      </c>
      <c r="J16" s="23" t="n">
        <v>17000000</v>
      </c>
      <c r="K16" s="23" t="n">
        <v>20000000</v>
      </c>
      <c r="L16" s="23" t="n">
        <v>79000000</v>
      </c>
      <c r="M16" s="23" t="n">
        <v>311000000</v>
      </c>
      <c r="N16" s="16" t="n">
        <v>0</v>
      </c>
      <c r="O16" s="16" t="n">
        <v>0</v>
      </c>
      <c r="P16" s="16" t="n">
        <v>296000000</v>
      </c>
      <c r="Q16" s="16" t="n">
        <v>0</v>
      </c>
      <c r="R16" s="16" t="n">
        <v>0</v>
      </c>
      <c r="S16" s="16" t="n">
        <v>251000000</v>
      </c>
      <c r="T16" s="16" t="n">
        <v>345000000</v>
      </c>
      <c r="U16" s="16" t="n">
        <v>285000000</v>
      </c>
      <c r="V16" s="16" t="n">
        <v>450000000</v>
      </c>
      <c r="W16" s="16" t="n">
        <v>529000000</v>
      </c>
      <c r="X16" s="16" t="n">
        <v>469000000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A17" s="26" t="s">
        <v>528</v>
      </c>
      <c r="B17" s="29" t="s">
        <v>2417</v>
      </c>
      <c r="C17" s="36" t="s">
        <v>56</v>
      </c>
      <c r="D17" s="23" t="n">
        <v>61500000</v>
      </c>
      <c r="E17" s="23" t="n">
        <v>67900000</v>
      </c>
      <c r="F17" s="23" t="n">
        <v>109900000</v>
      </c>
      <c r="G17" s="23" t="n">
        <v>132000000</v>
      </c>
      <c r="H17" s="23" t="n">
        <v>395700000</v>
      </c>
      <c r="I17" s="23" t="n">
        <v>203000000</v>
      </c>
      <c r="J17" s="23" t="n">
        <v>163000000</v>
      </c>
      <c r="K17" s="23" t="n">
        <v>174000000</v>
      </c>
      <c r="L17" s="23" t="n">
        <v>166000000</v>
      </c>
      <c r="M17" s="23" t="n">
        <v>710000000</v>
      </c>
      <c r="N17" s="16" t="n">
        <v>1065000000</v>
      </c>
      <c r="O17" s="16" t="n">
        <v>1355000000</v>
      </c>
      <c r="P17" s="16" t="n">
        <v>2315000000</v>
      </c>
      <c r="Q17" s="16" t="n">
        <v>725000000</v>
      </c>
      <c r="R17" s="16" t="n">
        <v>1285000000</v>
      </c>
      <c r="S17" s="16" t="n">
        <v>1289000000</v>
      </c>
      <c r="T17" s="16" t="n">
        <v>1274000000</v>
      </c>
      <c r="U17" s="16" t="n">
        <v>1335000000</v>
      </c>
      <c r="V17" s="16" t="n">
        <v>1438000000</v>
      </c>
      <c r="W17" s="16" t="n">
        <v>1558000000</v>
      </c>
      <c r="X17" s="16" t="n">
        <v>1677000000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132" t="s">
        <v>2418</v>
      </c>
      <c r="B18" s="134" t="s">
        <v>1546</v>
      </c>
      <c r="C18" s="36" t="s">
        <v>56</v>
      </c>
      <c r="D18" s="23" t="n">
        <v>0</v>
      </c>
      <c r="E18" s="23" t="n">
        <v>68000000</v>
      </c>
      <c r="F18" s="23" t="n">
        <v>122100000</v>
      </c>
      <c r="G18" s="23" t="n">
        <v>114200000</v>
      </c>
      <c r="H18" s="23" t="n">
        <v>151400000</v>
      </c>
      <c r="I18" s="23" t="n">
        <v>17100000</v>
      </c>
      <c r="J18" s="23" t="n">
        <v>0</v>
      </c>
      <c r="K18" s="23"/>
      <c r="L18" s="23"/>
      <c r="M18" s="23"/>
      <c r="N18" s="23"/>
      <c r="O18" s="23"/>
      <c r="P18" s="23"/>
      <c r="Q18" s="23"/>
      <c r="R18" s="23"/>
      <c r="S18" s="23"/>
      <c r="T18" s="23"/>
      <c r="U18" s="23"/>
      <c r="V18" s="23"/>
      <c r="W18" s="46"/>
      <c r="X18" s="491"/>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6.5" hidden="false" customHeight="false" outlineLevel="0" collapsed="false">
      <c r="A19" s="19" t="s">
        <v>742</v>
      </c>
      <c r="B19" s="30" t="s">
        <v>2419</v>
      </c>
      <c r="C19" s="20" t="s">
        <v>40</v>
      </c>
      <c r="D19" s="23"/>
      <c r="E19" s="23"/>
      <c r="F19" s="23"/>
      <c r="G19" s="23"/>
      <c r="H19" s="23"/>
      <c r="I19" s="23"/>
      <c r="J19" s="23"/>
      <c r="K19" s="23"/>
      <c r="L19" s="23"/>
      <c r="M19" s="23"/>
      <c r="N19" s="16" t="n">
        <v>433000000</v>
      </c>
      <c r="O19" s="16" t="n">
        <v>484000000</v>
      </c>
      <c r="P19" s="16" t="n">
        <v>565000000</v>
      </c>
      <c r="Q19" s="16" t="n">
        <v>688000000</v>
      </c>
      <c r="R19" s="16" t="n">
        <v>906000000</v>
      </c>
      <c r="S19" s="16" t="n">
        <v>722000000</v>
      </c>
      <c r="T19" s="16" t="n">
        <v>1062000000</v>
      </c>
      <c r="U19" s="16" t="n">
        <v>1194000000</v>
      </c>
      <c r="V19" s="16" t="n">
        <v>1326000000</v>
      </c>
      <c r="W19" s="16" t="n">
        <v>1474000000</v>
      </c>
      <c r="X19" s="16" t="n">
        <v>1635000000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38" customFormat="true" ht="16.5" hidden="false" customHeight="false" outlineLevel="0" collapsed="false">
      <c r="A20" s="493"/>
      <c r="B20" s="19" t="s">
        <v>352</v>
      </c>
      <c r="D20" s="23" t="n">
        <v>1192100000</v>
      </c>
      <c r="E20" s="23" t="n">
        <v>2037400000</v>
      </c>
      <c r="F20" s="23" t="n">
        <v>1853800000</v>
      </c>
      <c r="G20" s="23" t="n">
        <v>2292700000</v>
      </c>
      <c r="H20" s="23" t="n">
        <v>3750400000</v>
      </c>
      <c r="I20" s="23" t="n">
        <v>3961100000</v>
      </c>
      <c r="J20" s="23" t="n">
        <v>4211200000</v>
      </c>
      <c r="K20" s="23" t="n">
        <v>3635000000</v>
      </c>
      <c r="L20" s="23" t="n">
        <v>4139000000</v>
      </c>
      <c r="M20" s="23" t="n">
        <v>5683000000</v>
      </c>
      <c r="N20" s="16" t="n">
        <v>6292000000</v>
      </c>
      <c r="O20" s="16" t="n">
        <v>6871000000</v>
      </c>
      <c r="P20" s="16" t="n">
        <v>8675000000</v>
      </c>
      <c r="Q20" s="16" t="n">
        <v>8753000000</v>
      </c>
      <c r="R20" s="16" t="n">
        <v>11141000000</v>
      </c>
      <c r="S20" s="16" t="n">
        <v>11448000000</v>
      </c>
      <c r="T20" s="16" t="n">
        <v>11593000000</v>
      </c>
      <c r="U20" s="16" t="n">
        <v>12022000000</v>
      </c>
      <c r="V20" s="16" t="n">
        <v>13280000000</v>
      </c>
      <c r="W20" s="16" t="n">
        <v>14797000000</v>
      </c>
      <c r="X20" s="16" t="n">
        <v>16296000000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13" customFormat="true" ht="15.75" hidden="false" customHeight="false" outlineLevel="0" collapsed="false">
      <c r="A21" s="402" t="s">
        <v>68</v>
      </c>
      <c r="B21" s="32" t="s">
        <v>352</v>
      </c>
      <c r="C21" s="32" t="s">
        <v>34</v>
      </c>
      <c r="D21" s="325" t="n">
        <f aca="false">D23+D32+D37+D38</f>
        <v>1192100000</v>
      </c>
      <c r="E21" s="325" t="n">
        <f aca="false">E23+E32+E37+E38</f>
        <v>2037400000</v>
      </c>
      <c r="F21" s="325" t="n">
        <f aca="false">F23+F32+F37+F38</f>
        <v>1853800000</v>
      </c>
      <c r="G21" s="325" t="n">
        <f aca="false">G23+G32+G37+G38</f>
        <v>2292700000</v>
      </c>
      <c r="H21" s="325" t="n">
        <f aca="false">H23+H32+H37+H38</f>
        <v>3750400000</v>
      </c>
      <c r="I21" s="325" t="n">
        <f aca="false">I23+I32+I37+I38</f>
        <v>3961100000</v>
      </c>
      <c r="J21" s="325" t="n">
        <f aca="false">J23+J32+J37+J38</f>
        <v>4211000000</v>
      </c>
      <c r="K21" s="325" t="n">
        <f aca="false">K23+K32+K37+K38</f>
        <v>3635000000</v>
      </c>
      <c r="L21" s="325" t="n">
        <f aca="false">L23+L32+L37+L38</f>
        <v>4139000000</v>
      </c>
      <c r="M21" s="325" t="n">
        <f aca="false">M23+M32+M37+M38</f>
        <v>5684000000</v>
      </c>
      <c r="N21" s="325" t="n">
        <f aca="false">N23+N32+N37+N38</f>
        <v>6292000000</v>
      </c>
      <c r="O21" s="325" t="n">
        <f aca="false">O23+O32+O37+O38</f>
        <v>6871000000</v>
      </c>
      <c r="P21" s="325" t="n">
        <f aca="false">P23+P32+P37+P38</f>
        <v>8675000000</v>
      </c>
      <c r="Q21" s="325" t="n">
        <f aca="false">Q23+Q32+Q37+Q38</f>
        <v>8753000000</v>
      </c>
      <c r="R21" s="325" t="n">
        <f aca="false">R23+R32+R37+R38</f>
        <v>11141000000</v>
      </c>
      <c r="S21" s="325" t="n">
        <f aca="false">S23+S32+S37+S38</f>
        <v>11448000000</v>
      </c>
      <c r="T21" s="325" t="n">
        <f aca="false">T23+T32+T37+T38</f>
        <v>11593000000</v>
      </c>
      <c r="U21" s="325" t="n">
        <f aca="false">U23+U32+U37+U38</f>
        <v>12021000000</v>
      </c>
      <c r="V21" s="325" t="n">
        <f aca="false">V23+V32+V37+V38</f>
        <v>13280000000</v>
      </c>
      <c r="W21" s="325" t="n">
        <f aca="false">W23+W32+W37+W38</f>
        <v>14797000000</v>
      </c>
      <c r="X21" s="325" t="n">
        <f aca="false">X23+X32+X37+X38</f>
        <v>16296000000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s="38" customFormat="true" ht="15" hidden="false" customHeight="true" outlineLevel="0" collapsed="false">
      <c r="B22" s="30" t="s">
        <v>1571</v>
      </c>
      <c r="D22" s="28"/>
      <c r="E22" s="28"/>
      <c r="F22" s="28"/>
      <c r="G22" s="28"/>
      <c r="H22" s="28"/>
      <c r="I22" s="28"/>
      <c r="J22" s="28"/>
      <c r="K22" s="28"/>
      <c r="L22" s="28"/>
      <c r="M22" s="28"/>
      <c r="N22" s="16" t="n">
        <v>6292000000</v>
      </c>
      <c r="O22" s="16" t="n">
        <v>6871000000</v>
      </c>
      <c r="P22" s="16" t="n">
        <v>8675000000</v>
      </c>
      <c r="Q22" s="16" t="n">
        <v>8753000000</v>
      </c>
      <c r="R22" s="16" t="n">
        <v>11141000000</v>
      </c>
      <c r="S22" s="16" t="n">
        <v>11448000000</v>
      </c>
      <c r="T22" s="16" t="n">
        <v>11593000000</v>
      </c>
      <c r="U22" s="16" t="n">
        <v>12022000000</v>
      </c>
      <c r="V22" s="16" t="n">
        <v>13280000000</v>
      </c>
      <c r="W22" s="16" t="n">
        <v>14797000000</v>
      </c>
      <c r="X22" s="16" t="n">
        <v>16296000000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A23" s="18" t="s">
        <v>70</v>
      </c>
      <c r="B23" s="30" t="s">
        <v>745</v>
      </c>
      <c r="C23" s="20" t="s">
        <v>72</v>
      </c>
      <c r="D23" s="23" t="n">
        <v>985800000</v>
      </c>
      <c r="E23" s="23" t="n">
        <v>1237100000</v>
      </c>
      <c r="F23" s="23" t="n">
        <v>1318200000</v>
      </c>
      <c r="G23" s="23" t="n">
        <v>1707000000</v>
      </c>
      <c r="H23" s="23" t="n">
        <v>2035800000</v>
      </c>
      <c r="I23" s="23" t="n">
        <v>2420400000</v>
      </c>
      <c r="J23" s="23" t="n">
        <v>2584000000</v>
      </c>
      <c r="K23" s="23" t="n">
        <v>2586000000</v>
      </c>
      <c r="L23" s="23" t="n">
        <v>3186000000</v>
      </c>
      <c r="M23" s="23" t="n">
        <v>3622000000</v>
      </c>
      <c r="N23" s="16" t="n">
        <v>3948000000</v>
      </c>
      <c r="O23" s="16" t="n">
        <v>4579000000</v>
      </c>
      <c r="P23" s="16" t="n">
        <v>5068000000</v>
      </c>
      <c r="Q23" s="16" t="n">
        <v>6451000000</v>
      </c>
      <c r="R23" s="16" t="n">
        <v>7250000000</v>
      </c>
      <c r="S23" s="16" t="n">
        <v>8377000000</v>
      </c>
      <c r="T23" s="16" t="n">
        <v>8124000000</v>
      </c>
      <c r="U23" s="16" t="n">
        <v>7758000000</v>
      </c>
      <c r="V23" s="16" t="n">
        <v>7759000000</v>
      </c>
      <c r="W23" s="16" t="n">
        <v>8234000000</v>
      </c>
      <c r="X23" s="16" t="n">
        <v>9076000000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26" t="s">
        <v>2420</v>
      </c>
      <c r="B24" s="29" t="s">
        <v>2421</v>
      </c>
      <c r="C24" s="20" t="s">
        <v>77</v>
      </c>
      <c r="D24" s="23" t="n">
        <v>341200000</v>
      </c>
      <c r="E24" s="23" t="n">
        <v>342000000</v>
      </c>
      <c r="F24" s="23" t="n">
        <v>395200000</v>
      </c>
      <c r="G24" s="23" t="n">
        <v>452600000</v>
      </c>
      <c r="H24" s="23" t="n">
        <v>517500000</v>
      </c>
      <c r="I24" s="23" t="n">
        <v>554000000</v>
      </c>
      <c r="J24" s="23" t="n">
        <v>653000000</v>
      </c>
      <c r="K24" s="23" t="n">
        <v>680000000</v>
      </c>
      <c r="L24" s="23" t="n">
        <v>983000000</v>
      </c>
      <c r="M24" s="23" t="n">
        <v>1192000000</v>
      </c>
      <c r="N24" s="16" t="n">
        <v>1516000000</v>
      </c>
      <c r="O24" s="16" t="n">
        <v>1693000000</v>
      </c>
      <c r="P24" s="16" t="n">
        <v>1804000000</v>
      </c>
      <c r="Q24" s="16" t="n">
        <v>1889000000</v>
      </c>
      <c r="R24" s="16" t="n">
        <v>1910000000</v>
      </c>
      <c r="S24" s="16" t="n">
        <v>2150000000</v>
      </c>
      <c r="T24" s="16" t="n">
        <v>1612000000</v>
      </c>
      <c r="U24" s="16" t="n">
        <v>1772000000</v>
      </c>
      <c r="V24" s="16" t="n">
        <v>1869000000</v>
      </c>
      <c r="W24" s="16" t="n">
        <v>2074000000</v>
      </c>
      <c r="X24" s="16" t="n">
        <v>2302000000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A25" s="26" t="s">
        <v>79</v>
      </c>
      <c r="B25" s="29" t="s">
        <v>2422</v>
      </c>
      <c r="C25" s="20" t="s">
        <v>77</v>
      </c>
      <c r="D25" s="28"/>
      <c r="E25" s="28"/>
      <c r="F25" s="28"/>
      <c r="G25" s="28"/>
      <c r="H25" s="28"/>
      <c r="I25" s="28"/>
      <c r="J25" s="28"/>
      <c r="K25" s="28"/>
      <c r="L25" s="28"/>
      <c r="M25" s="28"/>
      <c r="N25" s="16" t="n">
        <v>1106000000</v>
      </c>
      <c r="O25" s="16" t="n">
        <v>1273000000</v>
      </c>
      <c r="P25" s="16" t="n">
        <v>1540000000</v>
      </c>
      <c r="Q25" s="16" t="n">
        <v>2009000000</v>
      </c>
      <c r="R25" s="16" t="n">
        <v>2117000000</v>
      </c>
      <c r="S25" s="16" t="n">
        <v>1930000000</v>
      </c>
      <c r="T25" s="16" t="n">
        <v>1933000000</v>
      </c>
      <c r="U25" s="16" t="n">
        <v>2029000000</v>
      </c>
      <c r="V25" s="16" t="n">
        <v>2130000000</v>
      </c>
      <c r="W25" s="16" t="n">
        <v>2364000000</v>
      </c>
      <c r="X25" s="16" t="n">
        <v>2623000000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A26" s="26" t="s">
        <v>363</v>
      </c>
      <c r="B26" s="27" t="s">
        <v>2423</v>
      </c>
      <c r="C26" s="20" t="s">
        <v>77</v>
      </c>
      <c r="D26" s="23" t="n">
        <v>397400000</v>
      </c>
      <c r="E26" s="23" t="n">
        <v>533400000</v>
      </c>
      <c r="F26" s="23" t="n">
        <v>512500000</v>
      </c>
      <c r="G26" s="23" t="n">
        <v>594500000</v>
      </c>
      <c r="H26" s="23" t="n">
        <v>583800000</v>
      </c>
      <c r="I26" s="23" t="n">
        <v>735600000</v>
      </c>
      <c r="J26" s="23" t="n">
        <v>1010000000</v>
      </c>
      <c r="K26" s="23" t="n">
        <v>1091000000</v>
      </c>
      <c r="L26" s="23" t="n">
        <v>1489000000</v>
      </c>
      <c r="M26" s="23" t="n">
        <v>1689000000</v>
      </c>
      <c r="N26" s="25"/>
      <c r="O26" s="25"/>
      <c r="P26" s="25"/>
      <c r="Q26" s="25"/>
      <c r="R26" s="25"/>
      <c r="S26" s="25"/>
      <c r="T26" s="25"/>
      <c r="U26" s="25"/>
      <c r="V26" s="25"/>
      <c r="W26" s="46"/>
      <c r="X26" s="491"/>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A27" s="26" t="s">
        <v>86</v>
      </c>
      <c r="B27" s="29" t="s">
        <v>87</v>
      </c>
      <c r="C27" s="20" t="s">
        <v>77</v>
      </c>
      <c r="D27" s="23" t="n">
        <v>247300000</v>
      </c>
      <c r="E27" s="23" t="n">
        <v>293800000</v>
      </c>
      <c r="F27" s="23" t="n">
        <v>370500000</v>
      </c>
      <c r="G27" s="23" t="n">
        <v>607600000</v>
      </c>
      <c r="H27" s="23" t="n">
        <v>867900000</v>
      </c>
      <c r="I27" s="23" t="n">
        <v>1130900000</v>
      </c>
      <c r="J27" s="23" t="n">
        <v>921000000</v>
      </c>
      <c r="K27" s="23" t="n">
        <v>815000000</v>
      </c>
      <c r="L27" s="23" t="n">
        <v>713000000</v>
      </c>
      <c r="M27" s="23" t="n">
        <v>741000000</v>
      </c>
      <c r="N27" s="16" t="n">
        <v>766000000</v>
      </c>
      <c r="O27" s="16" t="n">
        <v>967000000</v>
      </c>
      <c r="P27" s="16" t="n">
        <v>1079000000</v>
      </c>
      <c r="Q27" s="16" t="n">
        <v>1307000000</v>
      </c>
      <c r="R27" s="16" t="n">
        <v>1895000000</v>
      </c>
      <c r="S27" s="16" t="n">
        <v>2918000000</v>
      </c>
      <c r="T27" s="16" t="n">
        <v>3356000000</v>
      </c>
      <c r="U27" s="16" t="n">
        <v>2673000000</v>
      </c>
      <c r="V27" s="16" t="n">
        <v>2410000000</v>
      </c>
      <c r="W27" s="16" t="n">
        <v>2300000000</v>
      </c>
      <c r="X27" s="491" t="n">
        <v>2491000000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A28" s="105" t="s">
        <v>361</v>
      </c>
      <c r="B28" s="105" t="s">
        <v>361</v>
      </c>
      <c r="C28" s="20" t="s">
        <v>201</v>
      </c>
      <c r="D28" s="23" t="n">
        <v>60200000</v>
      </c>
      <c r="E28" s="23" t="n">
        <v>68700000</v>
      </c>
      <c r="F28" s="23" t="n">
        <v>84000000</v>
      </c>
      <c r="G28" s="23" t="n">
        <v>163400000</v>
      </c>
      <c r="H28" s="23" t="n">
        <v>234600000</v>
      </c>
      <c r="I28" s="23" t="n">
        <v>240800000</v>
      </c>
      <c r="J28" s="23" t="n">
        <v>232000000</v>
      </c>
      <c r="K28" s="23" t="n">
        <v>231000000</v>
      </c>
      <c r="L28" s="23" t="n">
        <v>154000000</v>
      </c>
      <c r="M28" s="23" t="n">
        <v>153000000</v>
      </c>
      <c r="N28" s="16" t="n">
        <v>137000000</v>
      </c>
      <c r="O28" s="16" t="n">
        <v>183000000</v>
      </c>
      <c r="P28" s="16" t="n">
        <v>202000000</v>
      </c>
      <c r="Q28" s="16" t="n">
        <v>250000000</v>
      </c>
      <c r="R28" s="16" t="n">
        <v>213000000</v>
      </c>
      <c r="S28" s="16" t="n">
        <v>357000000</v>
      </c>
      <c r="T28" s="16" t="n">
        <v>447000000</v>
      </c>
      <c r="U28" s="16" t="n">
        <v>460000000</v>
      </c>
      <c r="V28" s="16" t="n">
        <v>474000000</v>
      </c>
      <c r="W28" s="16" t="n">
        <v>487000000</v>
      </c>
      <c r="X28" s="491" t="n">
        <v>501000000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A29" s="105" t="s">
        <v>199</v>
      </c>
      <c r="B29" s="105" t="s">
        <v>199</v>
      </c>
      <c r="C29" s="20" t="s">
        <v>201</v>
      </c>
      <c r="D29" s="23" t="n">
        <v>187100000</v>
      </c>
      <c r="E29" s="23" t="n">
        <v>225000000</v>
      </c>
      <c r="F29" s="23" t="n">
        <v>286600000</v>
      </c>
      <c r="G29" s="23" t="n">
        <v>444200000</v>
      </c>
      <c r="H29" s="23" t="n">
        <v>633300000</v>
      </c>
      <c r="I29" s="23" t="n">
        <v>890100000</v>
      </c>
      <c r="J29" s="23" t="n">
        <v>689000000</v>
      </c>
      <c r="K29" s="23" t="n">
        <v>584000000</v>
      </c>
      <c r="L29" s="23" t="n">
        <v>560000000</v>
      </c>
      <c r="M29" s="23" t="n">
        <v>588000000</v>
      </c>
      <c r="N29" s="16" t="n">
        <v>629000000</v>
      </c>
      <c r="O29" s="16" t="n">
        <v>785000000</v>
      </c>
      <c r="P29" s="16" t="n">
        <v>877000000</v>
      </c>
      <c r="Q29" s="16" t="n">
        <v>1057000000</v>
      </c>
      <c r="R29" s="16" t="n">
        <v>1682000000</v>
      </c>
      <c r="S29" s="16" t="n">
        <v>2561000000</v>
      </c>
      <c r="T29" s="16" t="n">
        <v>2909000000</v>
      </c>
      <c r="U29" s="16" t="n">
        <v>2212000000</v>
      </c>
      <c r="V29" s="16" t="n">
        <v>1937000000</v>
      </c>
      <c r="W29" s="16" t="n">
        <v>1813000000</v>
      </c>
      <c r="X29" s="491" t="n">
        <v>1991000000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A30" s="132" t="s">
        <v>205</v>
      </c>
      <c r="B30" s="29" t="s">
        <v>205</v>
      </c>
      <c r="C30" s="20" t="s">
        <v>77</v>
      </c>
      <c r="D30" s="28"/>
      <c r="E30" s="28"/>
      <c r="F30" s="28"/>
      <c r="G30" s="28"/>
      <c r="H30" s="28"/>
      <c r="I30" s="28"/>
      <c r="J30" s="28"/>
      <c r="K30" s="28"/>
      <c r="L30" s="28"/>
      <c r="M30" s="28"/>
      <c r="N30" s="16" t="n">
        <v>561000000</v>
      </c>
      <c r="O30" s="16" t="n">
        <v>646000000</v>
      </c>
      <c r="P30" s="16" t="n">
        <v>645000000</v>
      </c>
      <c r="Q30" s="16" t="n">
        <v>1246000000</v>
      </c>
      <c r="R30" s="16" t="n">
        <v>1328000000</v>
      </c>
      <c r="S30" s="16" t="n">
        <v>1380000000</v>
      </c>
      <c r="T30" s="16" t="n">
        <v>1224000000</v>
      </c>
      <c r="U30" s="16" t="n">
        <v>1284000000</v>
      </c>
      <c r="V30" s="16" t="n">
        <v>1349000000</v>
      </c>
      <c r="W30" s="16" t="n">
        <v>1496000000</v>
      </c>
      <c r="X30" s="491" t="n">
        <v>1660000000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27" t="s">
        <v>2424</v>
      </c>
      <c r="B31" s="134" t="s">
        <v>2425</v>
      </c>
      <c r="C31" s="20" t="s">
        <v>77</v>
      </c>
      <c r="D31" s="23" t="n">
        <v>0</v>
      </c>
      <c r="E31" s="23" t="n">
        <v>68000000</v>
      </c>
      <c r="F31" s="23" t="n">
        <v>39900000</v>
      </c>
      <c r="G31" s="23" t="n">
        <v>52300000</v>
      </c>
      <c r="H31" s="23" t="n">
        <v>66600000</v>
      </c>
      <c r="I31" s="23" t="n">
        <v>0</v>
      </c>
      <c r="J31" s="22"/>
      <c r="K31" s="22"/>
      <c r="L31" s="22"/>
      <c r="M31" s="22"/>
      <c r="N31" s="22"/>
      <c r="O31" s="22"/>
      <c r="P31" s="22"/>
      <c r="Q31" s="22"/>
      <c r="R31" s="22"/>
      <c r="S31" s="22"/>
      <c r="T31" s="22"/>
      <c r="U31" s="22"/>
      <c r="V31" s="22"/>
      <c r="W31" s="46"/>
      <c r="X31" s="491"/>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6.5" hidden="false" customHeight="false" outlineLevel="0" collapsed="false">
      <c r="A32" s="18" t="s">
        <v>227</v>
      </c>
      <c r="B32" s="30" t="s">
        <v>2426</v>
      </c>
      <c r="C32" s="20" t="s">
        <v>72</v>
      </c>
      <c r="D32" s="23" t="n">
        <v>245600000</v>
      </c>
      <c r="E32" s="23" t="n">
        <v>285400000</v>
      </c>
      <c r="F32" s="23" t="n">
        <v>568400000</v>
      </c>
      <c r="G32" s="23" t="n">
        <v>608300000</v>
      </c>
      <c r="H32" s="23" t="n">
        <v>1733500000</v>
      </c>
      <c r="I32" s="23" t="n">
        <v>1449600000</v>
      </c>
      <c r="J32" s="23" t="n">
        <v>1564000000</v>
      </c>
      <c r="K32" s="23" t="n">
        <v>973000000</v>
      </c>
      <c r="L32" s="23" t="n">
        <v>857000000</v>
      </c>
      <c r="M32" s="23" t="n">
        <v>1924000000</v>
      </c>
      <c r="N32" s="16" t="n">
        <v>2344000000</v>
      </c>
      <c r="O32" s="16" t="n">
        <v>2292000000</v>
      </c>
      <c r="P32" s="16" t="n">
        <v>3607000000</v>
      </c>
      <c r="Q32" s="16" t="n">
        <v>2302000000</v>
      </c>
      <c r="R32" s="16" t="n">
        <v>3891000000</v>
      </c>
      <c r="S32" s="16" t="n">
        <v>3071000000</v>
      </c>
      <c r="T32" s="16" t="n">
        <v>3469000000</v>
      </c>
      <c r="U32" s="16" t="n">
        <v>4263000000</v>
      </c>
      <c r="V32" s="16" t="n">
        <v>5521000000</v>
      </c>
      <c r="W32" s="16" t="n">
        <v>6563000000</v>
      </c>
      <c r="X32" s="16" t="n">
        <v>7220000000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6.5" hidden="false" customHeight="false" outlineLevel="0" collapsed="false">
      <c r="B33" s="30" t="s">
        <v>2427</v>
      </c>
      <c r="C33" s="20"/>
      <c r="D33" s="22"/>
      <c r="E33" s="22"/>
      <c r="F33" s="22"/>
      <c r="G33" s="22"/>
      <c r="H33" s="22"/>
      <c r="I33" s="22"/>
      <c r="J33" s="22"/>
      <c r="K33" s="22"/>
      <c r="L33" s="22"/>
      <c r="M33" s="22"/>
      <c r="N33" s="16" t="n">
        <v>2344000000</v>
      </c>
      <c r="O33" s="16" t="n">
        <v>2292000000</v>
      </c>
      <c r="P33" s="16" t="n">
        <v>3607000000</v>
      </c>
      <c r="Q33" s="16" t="n">
        <v>2302000000</v>
      </c>
      <c r="R33" s="16" t="n">
        <v>3891000000</v>
      </c>
      <c r="S33" s="16" t="n">
        <v>3071000000</v>
      </c>
      <c r="T33" s="16" t="n">
        <v>3469000000</v>
      </c>
      <c r="U33" s="16" t="n">
        <v>4263000000</v>
      </c>
      <c r="V33" s="16" t="n">
        <v>5521000000</v>
      </c>
      <c r="W33" s="16" t="n">
        <v>6563000000</v>
      </c>
      <c r="X33" s="16" t="n">
        <v>7220000000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6.5" hidden="false" customHeight="false" outlineLevel="0" collapsed="false">
      <c r="A34" s="26" t="s">
        <v>367</v>
      </c>
      <c r="B34" s="29" t="s">
        <v>2428</v>
      </c>
      <c r="C34" s="20" t="s">
        <v>91</v>
      </c>
      <c r="D34" s="23" t="n">
        <v>196700000</v>
      </c>
      <c r="E34" s="23" t="n">
        <v>224500000</v>
      </c>
      <c r="F34" s="23" t="n">
        <v>478300000</v>
      </c>
      <c r="G34" s="23" t="n">
        <v>472700000</v>
      </c>
      <c r="H34" s="23" t="n">
        <v>1517000000</v>
      </c>
      <c r="I34" s="23" t="n">
        <v>1341300000</v>
      </c>
      <c r="J34" s="23" t="n">
        <v>1487000000</v>
      </c>
      <c r="K34" s="23" t="n">
        <v>780000000</v>
      </c>
      <c r="L34" s="23" t="n">
        <v>505000000</v>
      </c>
      <c r="M34" s="23" t="n">
        <v>1338000000</v>
      </c>
      <c r="N34" s="16" t="n">
        <v>1744000000</v>
      </c>
      <c r="O34" s="16" t="n">
        <v>1985000000</v>
      </c>
      <c r="P34" s="16" t="n">
        <v>3308000000</v>
      </c>
      <c r="Q34" s="16" t="n">
        <v>1823000000</v>
      </c>
      <c r="R34" s="16" t="n">
        <v>3232000000</v>
      </c>
      <c r="S34" s="16" t="n">
        <v>2593000000</v>
      </c>
      <c r="T34" s="16" t="n">
        <v>2755000000</v>
      </c>
      <c r="U34" s="16" t="n">
        <v>3039000000</v>
      </c>
      <c r="V34" s="16" t="n">
        <v>2687000000</v>
      </c>
      <c r="W34" s="16" t="n">
        <v>2495000000</v>
      </c>
      <c r="X34" s="16" t="n">
        <v>2707000000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6.5" hidden="false" customHeight="false" outlineLevel="0" collapsed="false">
      <c r="A35" s="26" t="s">
        <v>229</v>
      </c>
      <c r="B35" s="29" t="s">
        <v>2429</v>
      </c>
      <c r="C35" s="20" t="s">
        <v>91</v>
      </c>
      <c r="D35" s="23" t="n">
        <v>48900000</v>
      </c>
      <c r="E35" s="23" t="n">
        <v>60900000</v>
      </c>
      <c r="F35" s="23" t="n">
        <v>57700000</v>
      </c>
      <c r="G35" s="23" t="n">
        <v>57200000</v>
      </c>
      <c r="H35" s="23" t="n">
        <v>88800000</v>
      </c>
      <c r="I35" s="23" t="n">
        <v>106300000</v>
      </c>
      <c r="J35" s="23" t="n">
        <v>77000000</v>
      </c>
      <c r="K35" s="23" t="n">
        <v>192000000</v>
      </c>
      <c r="L35" s="23" t="n">
        <v>352000000</v>
      </c>
      <c r="M35" s="23" t="n">
        <v>586000000</v>
      </c>
      <c r="N35" s="16" t="n">
        <v>599000000</v>
      </c>
      <c r="O35" s="16" t="n">
        <v>307000000</v>
      </c>
      <c r="P35" s="16" t="n">
        <v>299000000</v>
      </c>
      <c r="Q35" s="16" t="n">
        <v>479000000</v>
      </c>
      <c r="R35" s="16" t="n">
        <v>659000000</v>
      </c>
      <c r="S35" s="16" t="n">
        <v>478000000</v>
      </c>
      <c r="T35" s="16" t="n">
        <v>714000000</v>
      </c>
      <c r="U35" s="16" t="n">
        <v>1224000000</v>
      </c>
      <c r="V35" s="16" t="n">
        <v>2834000000</v>
      </c>
      <c r="W35" s="16" t="n">
        <v>4067000000</v>
      </c>
      <c r="X35" s="16" t="n">
        <v>4513000000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7" t="s">
        <v>2424</v>
      </c>
      <c r="B36" s="134" t="s">
        <v>2425</v>
      </c>
      <c r="C36" s="20" t="s">
        <v>91</v>
      </c>
      <c r="D36" s="23" t="n">
        <v>0</v>
      </c>
      <c r="E36" s="23" t="n">
        <v>0</v>
      </c>
      <c r="F36" s="23" t="n">
        <v>32400000</v>
      </c>
      <c r="G36" s="23" t="n">
        <v>78400000</v>
      </c>
      <c r="H36" s="23" t="n">
        <v>127700000</v>
      </c>
      <c r="I36" s="23" t="n">
        <v>2000000</v>
      </c>
      <c r="J36" s="23"/>
      <c r="K36" s="23"/>
      <c r="L36" s="23"/>
      <c r="M36" s="23"/>
      <c r="N36" s="23"/>
      <c r="O36" s="23"/>
      <c r="P36" s="23"/>
      <c r="Q36" s="23"/>
      <c r="R36" s="23"/>
      <c r="S36" s="23"/>
      <c r="T36" s="23"/>
      <c r="U36" s="23"/>
      <c r="V36" s="23"/>
      <c r="W36" s="46"/>
      <c r="X36" s="462"/>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27" t="s">
        <v>2430</v>
      </c>
      <c r="B37" s="134" t="s">
        <v>2431</v>
      </c>
      <c r="C37" s="20" t="s">
        <v>72</v>
      </c>
      <c r="D37" s="23" t="n">
        <v>0</v>
      </c>
      <c r="E37" s="23" t="n">
        <v>447100000</v>
      </c>
      <c r="F37" s="23" t="n">
        <v>0</v>
      </c>
      <c r="G37" s="23" t="n">
        <v>0</v>
      </c>
      <c r="H37" s="23" t="n">
        <v>4500000</v>
      </c>
      <c r="I37" s="23" t="n">
        <v>121500000</v>
      </c>
      <c r="J37" s="23"/>
      <c r="K37" s="23"/>
      <c r="L37" s="23"/>
      <c r="M37" s="23"/>
      <c r="N37" s="23"/>
      <c r="O37" s="23"/>
      <c r="P37" s="23"/>
      <c r="Q37" s="23"/>
      <c r="R37" s="23"/>
      <c r="S37" s="23"/>
      <c r="T37" s="23"/>
      <c r="U37" s="23"/>
      <c r="V37" s="23"/>
      <c r="W37" s="46"/>
      <c r="X37" s="462"/>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6.5" hidden="false" customHeight="false" outlineLevel="0" collapsed="false">
      <c r="A38" s="19" t="s">
        <v>575</v>
      </c>
      <c r="B38" s="19" t="s">
        <v>553</v>
      </c>
      <c r="C38" s="20" t="s">
        <v>72</v>
      </c>
      <c r="D38" s="23" t="n">
        <v>-39300000</v>
      </c>
      <c r="E38" s="23" t="n">
        <v>67800000</v>
      </c>
      <c r="F38" s="23" t="n">
        <v>-32800000</v>
      </c>
      <c r="G38" s="23" t="n">
        <v>-22600000</v>
      </c>
      <c r="H38" s="23" t="n">
        <v>-23400000</v>
      </c>
      <c r="I38" s="23" t="n">
        <v>-30400000</v>
      </c>
      <c r="J38" s="23" t="n">
        <v>63000000</v>
      </c>
      <c r="K38" s="23" t="n">
        <v>76000000</v>
      </c>
      <c r="L38" s="23" t="n">
        <v>96000000</v>
      </c>
      <c r="M38" s="23" t="n">
        <v>138000000</v>
      </c>
      <c r="N38" s="25"/>
      <c r="O38" s="25"/>
      <c r="P38" s="25"/>
      <c r="Q38" s="25"/>
      <c r="R38" s="25"/>
      <c r="S38" s="25"/>
      <c r="T38" s="25"/>
      <c r="U38" s="25"/>
      <c r="V38" s="25"/>
      <c r="W38" s="46"/>
      <c r="X38" s="462"/>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6.5" hidden="false" customHeight="false" outlineLevel="0" collapsed="false">
      <c r="B39" s="19" t="s">
        <v>2432</v>
      </c>
      <c r="C39" s="20"/>
      <c r="D39" s="22"/>
      <c r="E39" s="22"/>
      <c r="F39" s="22"/>
      <c r="G39" s="22"/>
      <c r="H39" s="22"/>
      <c r="I39" s="22"/>
      <c r="J39" s="23" t="n">
        <v>-1008000000</v>
      </c>
      <c r="K39" s="23" t="n">
        <v>28000000</v>
      </c>
      <c r="L39" s="23" t="n">
        <v>-394000000</v>
      </c>
      <c r="M39" s="23" t="n">
        <v>-774000000</v>
      </c>
      <c r="N39" s="25"/>
      <c r="O39" s="25"/>
      <c r="P39" s="25"/>
      <c r="Q39" s="25"/>
      <c r="R39" s="25"/>
      <c r="S39" s="25"/>
      <c r="T39" s="25"/>
      <c r="U39" s="25"/>
      <c r="V39" s="25"/>
      <c r="W39" s="46"/>
      <c r="X39" s="462"/>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6.5" hidden="false" customHeight="false" outlineLevel="0" collapsed="false">
      <c r="B40" s="30" t="s">
        <v>2433</v>
      </c>
      <c r="C40" s="19"/>
      <c r="D40" s="23" t="n">
        <v>-98700000</v>
      </c>
      <c r="E40" s="23" t="n">
        <v>-946300000</v>
      </c>
      <c r="F40" s="23" t="n">
        <v>-324200000</v>
      </c>
      <c r="G40" s="23" t="n">
        <v>-596000000</v>
      </c>
      <c r="H40" s="23" t="n">
        <v>-748000000</v>
      </c>
      <c r="I40" s="23" t="n">
        <v>-1209800000</v>
      </c>
      <c r="J40" s="23" t="n">
        <v>-1112000000</v>
      </c>
      <c r="K40" s="23" t="n">
        <v>76000000</v>
      </c>
      <c r="L40" s="23" t="n">
        <v>-405000000</v>
      </c>
      <c r="M40" s="23" t="n">
        <v>-735000000</v>
      </c>
      <c r="N40" s="16" t="n">
        <v>1078000000</v>
      </c>
      <c r="O40" s="16" t="n">
        <v>893000000</v>
      </c>
      <c r="P40" s="16" t="n">
        <v>2328000000</v>
      </c>
      <c r="Q40" s="16" t="n">
        <v>-459000000</v>
      </c>
      <c r="R40" s="16" t="n">
        <v>470000000</v>
      </c>
      <c r="S40" s="16" t="n">
        <v>683000000</v>
      </c>
      <c r="T40" s="16" t="n">
        <v>2250000000</v>
      </c>
      <c r="U40" s="16" t="n">
        <v>3746000000</v>
      </c>
      <c r="V40" s="16" t="n">
        <v>5177000000</v>
      </c>
      <c r="W40" s="16" t="n">
        <v>6159000000</v>
      </c>
      <c r="X40" s="16" t="n">
        <v>6704000000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6.5" hidden="false" customHeight="false" outlineLevel="0" collapsed="false">
      <c r="B41" s="30" t="s">
        <v>2434</v>
      </c>
      <c r="C41" s="19"/>
      <c r="D41" s="28"/>
      <c r="E41" s="28"/>
      <c r="F41" s="28"/>
      <c r="G41" s="28"/>
      <c r="H41" s="28"/>
      <c r="I41" s="28"/>
      <c r="J41" s="28"/>
      <c r="K41" s="28"/>
      <c r="L41" s="28"/>
      <c r="M41" s="28"/>
      <c r="N41" s="16" t="n">
        <v>-1266000000</v>
      </c>
      <c r="O41" s="16" t="n">
        <v>-1252000000</v>
      </c>
      <c r="P41" s="16" t="n">
        <v>-1278000000</v>
      </c>
      <c r="Q41" s="16" t="n">
        <v>-2760000000</v>
      </c>
      <c r="R41" s="16" t="n">
        <v>-3421000000</v>
      </c>
      <c r="S41" s="16" t="n">
        <v>-2388000000</v>
      </c>
      <c r="T41" s="16" t="n">
        <v>-1219000000</v>
      </c>
      <c r="U41" s="16" t="n">
        <v>-517000000</v>
      </c>
      <c r="V41" s="16" t="n">
        <v>-344000000</v>
      </c>
      <c r="W41" s="16" t="n">
        <v>-404000000</v>
      </c>
      <c r="X41" s="16" t="n">
        <v>-516000000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6.5" hidden="false" customHeight="false" outlineLevel="0" collapsed="false">
      <c r="B42" s="30" t="s">
        <v>2435</v>
      </c>
      <c r="C42" s="19"/>
      <c r="D42" s="28"/>
      <c r="E42" s="28"/>
      <c r="F42" s="28"/>
      <c r="G42" s="28"/>
      <c r="H42" s="28"/>
      <c r="I42" s="28"/>
      <c r="J42" s="28"/>
      <c r="K42" s="28"/>
      <c r="L42" s="28"/>
      <c r="M42" s="28"/>
      <c r="N42" s="16" t="n">
        <v>178000000</v>
      </c>
      <c r="O42" s="16" t="n">
        <v>-56000000</v>
      </c>
      <c r="P42" s="16" t="n">
        <v>24000000</v>
      </c>
      <c r="Q42" s="16" t="n">
        <v>26000000</v>
      </c>
      <c r="R42" s="16" t="n">
        <v>1375000000</v>
      </c>
      <c r="S42" s="16" t="n">
        <v>652000000</v>
      </c>
      <c r="T42" s="16" t="n">
        <v>288000000</v>
      </c>
      <c r="U42" s="16" t="n">
        <v>326000000</v>
      </c>
      <c r="V42" s="16" t="n">
        <v>0</v>
      </c>
      <c r="W42" s="16" t="n">
        <v>0</v>
      </c>
      <c r="X42" s="16" t="n">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s="13" customFormat="true" ht="16.5" hidden="false" customHeight="false" outlineLevel="0" collapsed="false">
      <c r="A43" s="167" t="s">
        <v>110</v>
      </c>
      <c r="B43" s="32" t="s">
        <v>110</v>
      </c>
      <c r="C43" s="32" t="s">
        <v>34</v>
      </c>
      <c r="D43" s="325" t="n">
        <v>98700000</v>
      </c>
      <c r="E43" s="325" t="n">
        <v>946300000</v>
      </c>
      <c r="F43" s="325" t="n">
        <v>324200000</v>
      </c>
      <c r="G43" s="325" t="n">
        <v>596000000</v>
      </c>
      <c r="H43" s="325" t="n">
        <v>748000000</v>
      </c>
      <c r="I43" s="325" t="n">
        <v>1209800000</v>
      </c>
      <c r="J43" s="325" t="n">
        <v>1112000000</v>
      </c>
      <c r="K43" s="325" t="n">
        <v>-76000000</v>
      </c>
      <c r="L43" s="325" t="n">
        <v>405000000</v>
      </c>
      <c r="M43" s="325" t="n">
        <v>735000000</v>
      </c>
      <c r="N43" s="326" t="n">
        <f aca="false">N44+N42</f>
        <v>1151000000</v>
      </c>
      <c r="O43" s="326" t="n">
        <f aca="false">O44+O42</f>
        <v>1094000000</v>
      </c>
      <c r="P43" s="326" t="n">
        <f aca="false">P44+P42</f>
        <v>1285000000</v>
      </c>
      <c r="Q43" s="326" t="n">
        <f aca="false">Q44+Q42</f>
        <v>2878000000</v>
      </c>
      <c r="R43" s="326" t="n">
        <f aca="false">R44+R42</f>
        <v>6252000000</v>
      </c>
      <c r="S43" s="326" t="n">
        <f aca="false">S44+S42</f>
        <v>3692000000</v>
      </c>
      <c r="T43" s="326" t="n">
        <f aca="false">T44+T42</f>
        <v>1795000000</v>
      </c>
      <c r="U43" s="326" t="n">
        <f aca="false">U44+U42</f>
        <v>1169000000</v>
      </c>
      <c r="V43" s="326" t="n">
        <f aca="false">V44+V42</f>
        <v>344000000</v>
      </c>
      <c r="W43" s="326" t="n">
        <f aca="false">W44+W42</f>
        <v>404000000</v>
      </c>
      <c r="X43" s="326" t="n">
        <f aca="false">X44+X42</f>
        <v>516000000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6.5" hidden="false" customHeight="false" outlineLevel="0" collapsed="false">
      <c r="B44" s="30" t="s">
        <v>2436</v>
      </c>
      <c r="C44" s="19"/>
      <c r="D44" s="28"/>
      <c r="E44" s="28"/>
      <c r="F44" s="28"/>
      <c r="G44" s="28"/>
      <c r="H44" s="28"/>
      <c r="I44" s="28"/>
      <c r="J44" s="28"/>
      <c r="K44" s="28"/>
      <c r="L44" s="28"/>
      <c r="M44" s="28"/>
      <c r="N44" s="16" t="n">
        <v>973000000</v>
      </c>
      <c r="O44" s="16" t="n">
        <v>1150000000</v>
      </c>
      <c r="P44" s="16" t="n">
        <v>1261000000</v>
      </c>
      <c r="Q44" s="16" t="n">
        <v>2852000000</v>
      </c>
      <c r="R44" s="16" t="n">
        <v>4877000000</v>
      </c>
      <c r="S44" s="16" t="n">
        <v>3040000000</v>
      </c>
      <c r="T44" s="16" t="n">
        <v>1507000000</v>
      </c>
      <c r="U44" s="16" t="n">
        <v>843000000</v>
      </c>
      <c r="V44" s="16" t="n">
        <v>344000000</v>
      </c>
      <c r="W44" s="16" t="n">
        <v>404000000</v>
      </c>
      <c r="X44" s="16" t="n">
        <v>516000000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6.5" hidden="false" customHeight="false" outlineLevel="0" collapsed="false">
      <c r="A45" s="18" t="s">
        <v>115</v>
      </c>
      <c r="B45" s="19" t="s">
        <v>2345</v>
      </c>
      <c r="C45" s="20" t="s">
        <v>114</v>
      </c>
      <c r="D45" s="23" t="n">
        <v>144300000</v>
      </c>
      <c r="E45" s="23" t="n">
        <v>969900000</v>
      </c>
      <c r="F45" s="23" t="n">
        <v>183300000</v>
      </c>
      <c r="G45" s="23" t="n">
        <v>536300000</v>
      </c>
      <c r="H45" s="23" t="n">
        <v>57700000</v>
      </c>
      <c r="I45" s="23" t="n">
        <v>482100000</v>
      </c>
      <c r="J45" s="23" t="n">
        <v>236000000</v>
      </c>
      <c r="K45" s="23" t="n">
        <v>-234000000</v>
      </c>
      <c r="L45" s="23" t="n">
        <v>375000000</v>
      </c>
      <c r="M45" s="23" t="n">
        <v>379000000</v>
      </c>
      <c r="N45" s="25" t="n">
        <f aca="false">N46+N42</f>
        <v>764000000</v>
      </c>
      <c r="O45" s="25" t="n">
        <f aca="false">O46+O42</f>
        <v>870000000</v>
      </c>
      <c r="P45" s="25" t="n">
        <f aca="false">P46+P42</f>
        <v>969000000</v>
      </c>
      <c r="Q45" s="25" t="n">
        <f aca="false">Q46+Q42</f>
        <v>2299000000</v>
      </c>
      <c r="R45" s="25" t="n">
        <f aca="false">R46+R42</f>
        <v>5536000000</v>
      </c>
      <c r="S45" s="25" t="n">
        <f aca="false">S46+S42</f>
        <v>3055000000</v>
      </c>
      <c r="T45" s="25" t="n">
        <f aca="false">T46+T42</f>
        <v>1393000000</v>
      </c>
      <c r="U45" s="25" t="n">
        <f aca="false">U46+U42</f>
        <v>547000000</v>
      </c>
      <c r="V45" s="25" t="n">
        <f aca="false">V46+V42</f>
        <v>261000000</v>
      </c>
      <c r="W45" s="25" t="n">
        <f aca="false">W46+W42</f>
        <v>294000000</v>
      </c>
      <c r="X45" s="25" t="n">
        <f aca="false">X46+X42</f>
        <v>328000000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6.5" hidden="false" customHeight="false" outlineLevel="0" collapsed="false">
      <c r="B46" s="30" t="s">
        <v>199</v>
      </c>
      <c r="D46" s="23" t="n">
        <v>144300000</v>
      </c>
      <c r="E46" s="23" t="n">
        <v>969900000</v>
      </c>
      <c r="F46" s="23" t="n">
        <v>183300000</v>
      </c>
      <c r="G46" s="23" t="n">
        <v>536300000</v>
      </c>
      <c r="H46" s="23" t="n">
        <v>57700000</v>
      </c>
      <c r="I46" s="23" t="n">
        <v>482100000</v>
      </c>
      <c r="J46" s="23" t="n">
        <v>236000000</v>
      </c>
      <c r="K46" s="23" t="n">
        <v>-234000000</v>
      </c>
      <c r="L46" s="23" t="n">
        <v>375000000</v>
      </c>
      <c r="M46" s="23" t="n">
        <v>379000000</v>
      </c>
      <c r="N46" s="16" t="n">
        <v>586000000</v>
      </c>
      <c r="O46" s="16" t="n">
        <v>926000000</v>
      </c>
      <c r="P46" s="16" t="n">
        <v>945000000</v>
      </c>
      <c r="Q46" s="16" t="n">
        <v>2273000000</v>
      </c>
      <c r="R46" s="16" t="n">
        <v>4161000000</v>
      </c>
      <c r="S46" s="16" t="n">
        <v>2403000000</v>
      </c>
      <c r="T46" s="16" t="n">
        <v>1105000000</v>
      </c>
      <c r="U46" s="16" t="n">
        <v>221000000</v>
      </c>
      <c r="V46" s="16" t="n">
        <v>261000000</v>
      </c>
      <c r="W46" s="16" t="n">
        <v>294000000</v>
      </c>
      <c r="X46" s="16" t="n">
        <v>328000000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6.5" hidden="false" customHeight="false" outlineLevel="0" collapsed="false">
      <c r="B47" s="30" t="s">
        <v>2437</v>
      </c>
      <c r="D47" s="28"/>
      <c r="E47" s="28"/>
      <c r="F47" s="28"/>
      <c r="G47" s="28"/>
      <c r="H47" s="28"/>
      <c r="I47" s="28"/>
      <c r="J47" s="23" t="n">
        <v>334000000</v>
      </c>
      <c r="K47" s="23" t="n">
        <v>-514000000</v>
      </c>
      <c r="L47" s="23" t="n">
        <v>585000000</v>
      </c>
      <c r="M47" s="23" t="n">
        <v>370000000</v>
      </c>
      <c r="N47" s="16" t="n">
        <v>683000000</v>
      </c>
      <c r="O47" s="16" t="n">
        <v>904000000</v>
      </c>
      <c r="P47" s="16" t="n">
        <v>1042000000</v>
      </c>
      <c r="Q47" s="16" t="n">
        <v>2310000000</v>
      </c>
      <c r="R47" s="16" t="n">
        <v>4216000000</v>
      </c>
      <c r="S47" s="16" t="n">
        <v>1977000000</v>
      </c>
      <c r="T47" s="16" t="n">
        <v>535000000</v>
      </c>
      <c r="U47" s="16" t="n">
        <v>221000000</v>
      </c>
      <c r="V47" s="16" t="n">
        <v>261000000</v>
      </c>
      <c r="W47" s="16" t="n">
        <v>294000000</v>
      </c>
      <c r="X47" s="16" t="n">
        <v>327900000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6.5" hidden="false" customHeight="false" outlineLevel="0" collapsed="false">
      <c r="A48" s="26" t="s">
        <v>117</v>
      </c>
      <c r="B48" s="29" t="s">
        <v>327</v>
      </c>
      <c r="C48" s="19" t="s">
        <v>119</v>
      </c>
      <c r="D48" s="23" t="n">
        <v>45000000</v>
      </c>
      <c r="E48" s="23" t="n">
        <v>952800000</v>
      </c>
      <c r="F48" s="23" t="n">
        <v>22900000</v>
      </c>
      <c r="G48" s="23" t="n">
        <v>401200000</v>
      </c>
      <c r="H48" s="23" t="n">
        <v>-578000000</v>
      </c>
      <c r="I48" s="23" t="n">
        <v>339700000</v>
      </c>
      <c r="J48" s="23" t="n">
        <v>231000000</v>
      </c>
      <c r="K48" s="23" t="n">
        <v>-68000000</v>
      </c>
      <c r="L48" s="23" t="n">
        <v>1044000000</v>
      </c>
      <c r="M48" s="23" t="n">
        <v>376000000</v>
      </c>
      <c r="N48" s="16" t="n">
        <v>887000000</v>
      </c>
      <c r="O48" s="16" t="n">
        <v>1094000000</v>
      </c>
      <c r="P48" s="16" t="n">
        <v>906000000</v>
      </c>
      <c r="Q48" s="16" t="n">
        <v>2137000000</v>
      </c>
      <c r="R48" s="16" t="n">
        <v>2897000000</v>
      </c>
      <c r="S48" s="16" t="n">
        <v>1977000000</v>
      </c>
      <c r="T48" s="16" t="n">
        <v>535000000</v>
      </c>
      <c r="U48" s="16" t="n">
        <v>363000000</v>
      </c>
      <c r="V48" s="16" t="n">
        <v>305000000</v>
      </c>
      <c r="W48" s="16" t="n">
        <v>395000000</v>
      </c>
      <c r="X48" s="16" t="n">
        <v>355000000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6.5" hidden="false" customHeight="false" outlineLevel="0" collapsed="false">
      <c r="B49" s="105" t="s">
        <v>2438</v>
      </c>
      <c r="C49" s="19"/>
      <c r="D49" s="22"/>
      <c r="E49" s="22"/>
      <c r="F49" s="22"/>
      <c r="G49" s="22"/>
      <c r="H49" s="22"/>
      <c r="I49" s="22"/>
      <c r="J49" s="22"/>
      <c r="K49" s="22"/>
      <c r="L49" s="22"/>
      <c r="M49" s="22"/>
      <c r="N49" s="25"/>
      <c r="O49" s="25"/>
      <c r="P49" s="25"/>
      <c r="Q49" s="25"/>
      <c r="R49" s="25"/>
      <c r="S49" s="25"/>
      <c r="T49" s="25"/>
      <c r="U49" s="25"/>
      <c r="V49" s="25"/>
      <c r="W49" s="46"/>
      <c r="X49" s="462"/>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6.5" hidden="false" customHeight="false" outlineLevel="0" collapsed="false">
      <c r="A50" s="26" t="s">
        <v>404</v>
      </c>
      <c r="B50" s="29" t="s">
        <v>328</v>
      </c>
      <c r="C50" s="19" t="s">
        <v>119</v>
      </c>
      <c r="D50" s="23" t="n">
        <v>139500000</v>
      </c>
      <c r="E50" s="23" t="n">
        <v>68100000</v>
      </c>
      <c r="F50" s="23" t="n">
        <v>197000000</v>
      </c>
      <c r="G50" s="23" t="n">
        <v>95100000</v>
      </c>
      <c r="H50" s="23" t="n">
        <v>635700000</v>
      </c>
      <c r="I50" s="23" t="n">
        <v>93400000</v>
      </c>
      <c r="J50" s="23" t="n">
        <v>103000000</v>
      </c>
      <c r="K50" s="23" t="n">
        <v>-267000000</v>
      </c>
      <c r="L50" s="23" t="n">
        <v>-369000000</v>
      </c>
      <c r="M50" s="23" t="n">
        <v>42000000</v>
      </c>
      <c r="N50" s="16" t="n">
        <v>-204000000</v>
      </c>
      <c r="O50" s="16" t="n">
        <v>-190000000</v>
      </c>
      <c r="P50" s="16" t="n">
        <v>136000000</v>
      </c>
      <c r="Q50" s="16" t="n">
        <v>173000000</v>
      </c>
      <c r="R50" s="16" t="n">
        <v>1319000000</v>
      </c>
      <c r="S50" s="16" t="n">
        <v>0</v>
      </c>
      <c r="T50" s="16" t="n">
        <v>0</v>
      </c>
      <c r="U50" s="16" t="n">
        <v>-142000000</v>
      </c>
      <c r="V50" s="16" t="n">
        <v>-44000000</v>
      </c>
      <c r="W50" s="16" t="n">
        <v>-101000000</v>
      </c>
      <c r="X50" s="16" t="n">
        <v>-27000000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6.5" hidden="false" customHeight="false" outlineLevel="0" collapsed="false">
      <c r="A51" s="29" t="s">
        <v>2439</v>
      </c>
      <c r="B51" s="29" t="s">
        <v>2440</v>
      </c>
      <c r="C51" s="19" t="s">
        <v>119</v>
      </c>
      <c r="D51" s="23" t="n">
        <v>0</v>
      </c>
      <c r="E51" s="23" t="n">
        <v>0</v>
      </c>
      <c r="F51" s="23" t="n">
        <v>0</v>
      </c>
      <c r="G51" s="23" t="n">
        <v>0</v>
      </c>
      <c r="H51" s="23" t="n">
        <v>0</v>
      </c>
      <c r="I51" s="23" t="n">
        <v>0</v>
      </c>
      <c r="J51" s="23" t="n">
        <v>0</v>
      </c>
      <c r="K51" s="23" t="n">
        <v>-179000000</v>
      </c>
      <c r="L51" s="23" t="n">
        <v>-89000000</v>
      </c>
      <c r="M51" s="23" t="n">
        <v>-49000000</v>
      </c>
      <c r="N51" s="25"/>
      <c r="O51" s="25"/>
      <c r="P51" s="25"/>
      <c r="Q51" s="25"/>
      <c r="R51" s="25"/>
      <c r="S51" s="25"/>
      <c r="T51" s="25"/>
      <c r="U51" s="25"/>
      <c r="V51" s="25"/>
      <c r="W51" s="46"/>
      <c r="X51" s="462"/>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6.5" hidden="false" customHeight="false" outlineLevel="0" collapsed="false">
      <c r="A52" s="27" t="s">
        <v>444</v>
      </c>
      <c r="B52" s="134" t="s">
        <v>2441</v>
      </c>
      <c r="C52" s="19" t="s">
        <v>119</v>
      </c>
      <c r="D52" s="22"/>
      <c r="E52" s="22"/>
      <c r="F52" s="22"/>
      <c r="G52" s="22"/>
      <c r="H52" s="22"/>
      <c r="I52" s="22"/>
      <c r="J52" s="23" t="n">
        <v>110000000</v>
      </c>
      <c r="K52" s="23" t="n">
        <v>24000000</v>
      </c>
      <c r="L52" s="23" t="n">
        <v>0</v>
      </c>
      <c r="M52" s="23" t="n">
        <v>0</v>
      </c>
      <c r="N52" s="25"/>
      <c r="O52" s="25"/>
      <c r="P52" s="25"/>
      <c r="Q52" s="25"/>
      <c r="R52" s="25"/>
      <c r="S52" s="25"/>
      <c r="T52" s="25"/>
      <c r="U52" s="25"/>
      <c r="V52" s="25"/>
      <c r="W52" s="46"/>
      <c r="X52" s="462"/>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6.5" hidden="false" customHeight="false" outlineLevel="0" collapsed="false">
      <c r="A53" s="27" t="s">
        <v>491</v>
      </c>
      <c r="B53" s="29" t="s">
        <v>2442</v>
      </c>
      <c r="C53" s="19" t="s">
        <v>119</v>
      </c>
      <c r="D53" s="23" t="n">
        <v>-40200000</v>
      </c>
      <c r="E53" s="23" t="n">
        <v>-51000000</v>
      </c>
      <c r="F53" s="23" t="n">
        <v>-36700000</v>
      </c>
      <c r="G53" s="23" t="n">
        <v>0</v>
      </c>
      <c r="H53" s="23" t="n">
        <v>0</v>
      </c>
      <c r="I53" s="23" t="n">
        <v>-5000000</v>
      </c>
      <c r="J53" s="23" t="n">
        <v>-209000000</v>
      </c>
      <c r="K53" s="23" t="n">
        <v>-369000000</v>
      </c>
      <c r="L53" s="23" t="n">
        <v>-210000000</v>
      </c>
      <c r="M53" s="23" t="n">
        <v>0</v>
      </c>
      <c r="N53" s="16" t="n">
        <v>-97000000</v>
      </c>
      <c r="O53" s="16" t="n">
        <v>16000000</v>
      </c>
      <c r="P53" s="16" t="n">
        <v>-98000000</v>
      </c>
      <c r="Q53" s="16" t="n">
        <v>-37000000</v>
      </c>
      <c r="R53" s="16" t="n">
        <v>-54000000</v>
      </c>
      <c r="S53" s="16" t="n">
        <v>0</v>
      </c>
      <c r="T53" s="16" t="n">
        <v>0</v>
      </c>
      <c r="U53" s="16" t="n">
        <v>0</v>
      </c>
      <c r="V53" s="16" t="n">
        <v>0</v>
      </c>
      <c r="W53" s="16" t="n">
        <v>0</v>
      </c>
      <c r="X53" s="16"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A54" s="27" t="s">
        <v>2443</v>
      </c>
      <c r="B54" s="134" t="s">
        <v>2444</v>
      </c>
      <c r="C54" s="19" t="s">
        <v>119</v>
      </c>
      <c r="D54" s="23" t="n">
        <v>0</v>
      </c>
      <c r="E54" s="23" t="n">
        <v>0</v>
      </c>
      <c r="F54" s="23" t="n">
        <v>0</v>
      </c>
      <c r="G54" s="23" t="n">
        <v>40000000</v>
      </c>
      <c r="H54" s="23" t="n">
        <v>0</v>
      </c>
      <c r="I54" s="23" t="n">
        <v>0</v>
      </c>
      <c r="J54" s="23"/>
      <c r="K54" s="23"/>
      <c r="L54" s="23"/>
      <c r="M54" s="23"/>
      <c r="N54" s="23"/>
      <c r="O54" s="23"/>
      <c r="P54" s="23"/>
      <c r="Q54" s="23"/>
      <c r="R54" s="23"/>
      <c r="S54" s="23"/>
      <c r="T54" s="23"/>
      <c r="U54" s="23"/>
      <c r="V54" s="23"/>
      <c r="W54" s="46"/>
      <c r="X54" s="462"/>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6.5" hidden="false" customHeight="false" outlineLevel="0" collapsed="false">
      <c r="A55" s="26" t="s">
        <v>805</v>
      </c>
      <c r="B55" s="29" t="s">
        <v>2445</v>
      </c>
      <c r="C55" s="19" t="s">
        <v>119</v>
      </c>
      <c r="D55" s="23" t="n">
        <v>0</v>
      </c>
      <c r="E55" s="23" t="n">
        <v>0</v>
      </c>
      <c r="F55" s="23" t="n">
        <v>0</v>
      </c>
      <c r="G55" s="23" t="n">
        <v>0</v>
      </c>
      <c r="H55" s="23" t="n">
        <v>0</v>
      </c>
      <c r="I55" s="23" t="n">
        <v>54000000</v>
      </c>
      <c r="J55" s="23" t="n">
        <v>0</v>
      </c>
      <c r="K55" s="23" t="n">
        <v>626000000</v>
      </c>
      <c r="L55" s="23" t="n">
        <v>0</v>
      </c>
      <c r="M55" s="23" t="n">
        <v>9000000</v>
      </c>
      <c r="N55" s="16" t="n">
        <v>0</v>
      </c>
      <c r="O55" s="16" t="n">
        <v>6000000</v>
      </c>
      <c r="P55" s="16" t="n">
        <v>0</v>
      </c>
      <c r="Q55" s="16" t="n">
        <v>0</v>
      </c>
      <c r="R55" s="16" t="n">
        <v>0</v>
      </c>
      <c r="S55" s="16" t="n">
        <v>426000000</v>
      </c>
      <c r="T55" s="16" t="n">
        <v>570000000</v>
      </c>
      <c r="U55" s="16" t="n">
        <v>0</v>
      </c>
      <c r="V55" s="16" t="n">
        <v>0</v>
      </c>
      <c r="W55" s="16" t="n">
        <v>0</v>
      </c>
      <c r="X55" s="16"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6.5" hidden="false" customHeight="false" outlineLevel="0" collapsed="false">
      <c r="A56" s="18" t="s">
        <v>112</v>
      </c>
      <c r="B56" s="30" t="s">
        <v>202</v>
      </c>
      <c r="C56" s="20" t="s">
        <v>114</v>
      </c>
      <c r="D56" s="23" t="n">
        <v>-45600000</v>
      </c>
      <c r="E56" s="23" t="n">
        <v>-23600000</v>
      </c>
      <c r="F56" s="23" t="n">
        <v>140900000</v>
      </c>
      <c r="G56" s="23" t="n">
        <v>59700000</v>
      </c>
      <c r="H56" s="23" t="n">
        <v>690300000</v>
      </c>
      <c r="I56" s="23" t="n">
        <v>727700000</v>
      </c>
      <c r="J56" s="23" t="n">
        <v>876000000</v>
      </c>
      <c r="K56" s="23" t="n">
        <v>158000000</v>
      </c>
      <c r="L56" s="23" t="n">
        <v>30000000</v>
      </c>
      <c r="M56" s="23" t="n">
        <v>356000000</v>
      </c>
      <c r="N56" s="16" t="n">
        <v>387000000</v>
      </c>
      <c r="O56" s="16" t="n">
        <v>224000000</v>
      </c>
      <c r="P56" s="16" t="n">
        <v>317000000</v>
      </c>
      <c r="Q56" s="16" t="n">
        <v>579000000</v>
      </c>
      <c r="R56" s="16" t="n">
        <v>716000000</v>
      </c>
      <c r="S56" s="16" t="n">
        <v>637000000</v>
      </c>
      <c r="T56" s="16" t="n">
        <v>402000000</v>
      </c>
      <c r="U56" s="16" t="n">
        <v>622000000</v>
      </c>
      <c r="V56" s="16" t="n">
        <v>83000000</v>
      </c>
      <c r="W56" s="16" t="n">
        <v>110000000</v>
      </c>
      <c r="X56" s="16" t="n">
        <v>188000000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6.5" hidden="false" customHeight="false" outlineLevel="0" collapsed="false">
      <c r="B57" s="29" t="s">
        <v>422</v>
      </c>
      <c r="D57" s="22"/>
      <c r="E57" s="22"/>
      <c r="F57" s="22"/>
      <c r="G57" s="22"/>
      <c r="H57" s="22"/>
      <c r="I57" s="22"/>
      <c r="J57" s="22"/>
      <c r="K57" s="22"/>
      <c r="L57" s="22"/>
      <c r="M57" s="22"/>
      <c r="N57" s="16" t="n">
        <v>387000000</v>
      </c>
      <c r="O57" s="16" t="n">
        <v>224000000</v>
      </c>
      <c r="P57" s="16" t="n">
        <v>317000000</v>
      </c>
      <c r="Q57" s="16" t="n">
        <v>579000000</v>
      </c>
      <c r="R57" s="16" t="n">
        <v>716000000</v>
      </c>
      <c r="S57" s="16" t="n">
        <v>637000000</v>
      </c>
      <c r="T57" s="16" t="n">
        <v>402000000</v>
      </c>
      <c r="U57" s="16" t="n">
        <v>622000000</v>
      </c>
      <c r="V57" s="16" t="n">
        <v>83000000</v>
      </c>
      <c r="W57" s="16" t="n">
        <v>110000000</v>
      </c>
      <c r="X57" s="16" t="n">
        <v>188000000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6.5" hidden="false" customHeight="false" outlineLevel="0" collapsed="false">
      <c r="A58" s="132" t="s">
        <v>422</v>
      </c>
      <c r="B58" s="105" t="s">
        <v>2303</v>
      </c>
      <c r="C58" s="49" t="s">
        <v>251</v>
      </c>
      <c r="D58" s="23" t="n">
        <v>135200000</v>
      </c>
      <c r="E58" s="23" t="n">
        <v>233600000</v>
      </c>
      <c r="F58" s="23" t="n">
        <v>725800000</v>
      </c>
      <c r="G58" s="23" t="n">
        <v>340700000</v>
      </c>
      <c r="H58" s="23" t="n">
        <v>1121300000</v>
      </c>
      <c r="I58" s="23" t="n">
        <v>1138300000</v>
      </c>
      <c r="J58" s="23" t="n">
        <v>1308000000</v>
      </c>
      <c r="K58" s="23" t="n">
        <v>586000000</v>
      </c>
      <c r="L58" s="23" t="n">
        <v>340000000</v>
      </c>
      <c r="M58" s="23" t="n">
        <v>628000000</v>
      </c>
      <c r="N58" s="16" t="n">
        <v>742000000</v>
      </c>
      <c r="O58" s="16" t="n">
        <v>630000000</v>
      </c>
      <c r="P58" s="16" t="n">
        <v>852000000</v>
      </c>
      <c r="Q58" s="16" t="n">
        <v>1135000000</v>
      </c>
      <c r="R58" s="16" t="n">
        <v>1948000000</v>
      </c>
      <c r="S58" s="16" t="n">
        <v>1705000000</v>
      </c>
      <c r="T58" s="16" t="n">
        <v>1481000000</v>
      </c>
      <c r="U58" s="16" t="n">
        <v>1704000000</v>
      </c>
      <c r="V58" s="16" t="n">
        <v>1249000000</v>
      </c>
      <c r="W58" s="16" t="n">
        <v>1339000000</v>
      </c>
      <c r="X58" s="16" t="n">
        <v>1471000000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6.5" hidden="false" customHeight="false" outlineLevel="0" collapsed="false">
      <c r="A59" s="26" t="s">
        <v>393</v>
      </c>
      <c r="B59" s="105" t="s">
        <v>393</v>
      </c>
      <c r="C59" s="49" t="s">
        <v>251</v>
      </c>
      <c r="D59" s="23" t="n">
        <v>-180800000</v>
      </c>
      <c r="E59" s="23" t="n">
        <v>-257200000</v>
      </c>
      <c r="F59" s="23" t="n">
        <v>-591900000</v>
      </c>
      <c r="G59" s="23" t="n">
        <v>-293600000</v>
      </c>
      <c r="H59" s="23" t="n">
        <v>-431000000</v>
      </c>
      <c r="I59" s="23" t="n">
        <v>-410600000</v>
      </c>
      <c r="J59" s="23" t="n">
        <v>-432000000</v>
      </c>
      <c r="K59" s="23" t="n">
        <v>-428000000</v>
      </c>
      <c r="L59" s="23" t="n">
        <v>-310000000</v>
      </c>
      <c r="M59" s="23" t="n">
        <v>-272000000</v>
      </c>
      <c r="N59" s="16" t="n">
        <v>-355000000</v>
      </c>
      <c r="O59" s="16" t="n">
        <v>-406000000</v>
      </c>
      <c r="P59" s="16" t="n">
        <v>-535000000</v>
      </c>
      <c r="Q59" s="16" t="n">
        <v>-556000000</v>
      </c>
      <c r="R59" s="16" t="n">
        <v>-1232000000</v>
      </c>
      <c r="S59" s="16" t="n">
        <v>-1068000000</v>
      </c>
      <c r="T59" s="16" t="n">
        <v>-1078000000</v>
      </c>
      <c r="U59" s="16" t="n">
        <v>-1082000000</v>
      </c>
      <c r="V59" s="16" t="n">
        <v>-1166000000</v>
      </c>
      <c r="W59" s="16" t="n">
        <v>-1229000000</v>
      </c>
      <c r="X59" s="16" t="n">
        <v>-1283000000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6.5" hidden="false" customHeight="false" outlineLevel="0" collapsed="false">
      <c r="A60" s="339" t="s">
        <v>1254</v>
      </c>
      <c r="B60" s="106" t="s">
        <v>2446</v>
      </c>
      <c r="C60" s="49" t="s">
        <v>251</v>
      </c>
      <c r="D60" s="23" t="n">
        <v>0</v>
      </c>
      <c r="E60" s="23" t="n">
        <v>0</v>
      </c>
      <c r="F60" s="23" t="n">
        <v>7000000</v>
      </c>
      <c r="G60" s="23" t="n">
        <v>12600000</v>
      </c>
      <c r="H60" s="23" t="n">
        <v>0</v>
      </c>
      <c r="I60" s="23" t="n">
        <v>0</v>
      </c>
      <c r="J60" s="23"/>
      <c r="K60" s="23"/>
      <c r="L60" s="23"/>
      <c r="M60" s="23"/>
      <c r="N60" s="16"/>
      <c r="O60" s="16"/>
      <c r="P60" s="16"/>
      <c r="Q60" s="16"/>
      <c r="R60" s="16"/>
      <c r="S60" s="16"/>
      <c r="T60" s="16"/>
      <c r="U60" s="16"/>
      <c r="V60" s="16"/>
      <c r="W60" s="1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6.5" hidden="false" customHeight="false" outlineLevel="0" collapsed="false">
      <c r="B61" s="30" t="s">
        <v>2447</v>
      </c>
      <c r="C61" s="19"/>
      <c r="D61" s="22"/>
      <c r="E61" s="22"/>
      <c r="F61" s="22"/>
      <c r="G61" s="22"/>
      <c r="H61" s="22"/>
      <c r="I61" s="22"/>
      <c r="J61" s="23" t="n">
        <v>-104000000</v>
      </c>
      <c r="K61" s="23" t="n">
        <v>48000000</v>
      </c>
      <c r="L61" s="23" t="n">
        <v>-11000000</v>
      </c>
      <c r="M61" s="23" t="n">
        <v>39000000</v>
      </c>
      <c r="N61" s="16"/>
      <c r="O61" s="16"/>
      <c r="P61" s="16"/>
      <c r="Q61" s="16"/>
      <c r="R61" s="16"/>
      <c r="S61" s="16"/>
      <c r="T61" s="16"/>
      <c r="U61" s="16"/>
      <c r="V61" s="16"/>
      <c r="W61" s="1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4" customFormat="false" ht="15" hidden="false" customHeight="false" outlineLevel="0" collapsed="false">
      <c r="D64" s="0" t="s">
        <v>128</v>
      </c>
      <c r="E64" s="0" t="s">
        <v>128</v>
      </c>
      <c r="F64" s="0" t="s">
        <v>128</v>
      </c>
      <c r="G64" s="0" t="s">
        <v>128</v>
      </c>
      <c r="H64" s="0" t="s">
        <v>128</v>
      </c>
      <c r="I64" s="0" t="s">
        <v>128</v>
      </c>
      <c r="J64" s="0" t="s">
        <v>128</v>
      </c>
      <c r="K64" s="0" t="s">
        <v>128</v>
      </c>
      <c r="L64" s="0" t="s">
        <v>128</v>
      </c>
      <c r="M64" s="0" t="s">
        <v>128</v>
      </c>
      <c r="N64" s="0" t="s">
        <v>128</v>
      </c>
      <c r="O64" s="0" t="s">
        <v>128</v>
      </c>
      <c r="P64" s="0" t="s">
        <v>128</v>
      </c>
      <c r="Q64" s="0" t="s">
        <v>128</v>
      </c>
      <c r="R64" s="0" t="s">
        <v>128</v>
      </c>
      <c r="S64" s="0" t="s">
        <v>128</v>
      </c>
      <c r="T64" s="0" t="s">
        <v>128</v>
      </c>
      <c r="U64" s="0" t="s">
        <v>128</v>
      </c>
      <c r="V64" s="0" t="s">
        <v>128</v>
      </c>
      <c r="W64" s="0" t="s">
        <v>128</v>
      </c>
      <c r="X64" s="0" t="s">
        <v>128</v>
      </c>
    </row>
    <row r="66" customFormat="false" ht="15" hidden="false" customHeight="false" outlineLevel="0" collapsed="false">
      <c r="B66" s="0" t="s">
        <v>772</v>
      </c>
      <c r="C66" s="114"/>
      <c r="D66" s="114" t="n">
        <f aca="false">D6-D8-D15</f>
        <v>0</v>
      </c>
      <c r="E66" s="114" t="n">
        <f aca="false">E6-E8-E15</f>
        <v>-100000</v>
      </c>
      <c r="F66" s="114" t="n">
        <f aca="false">F6-F8-F15</f>
        <v>0</v>
      </c>
      <c r="G66" s="114" t="n">
        <f aca="false">G6-G8-G15</f>
        <v>0</v>
      </c>
      <c r="H66" s="114" t="n">
        <f aca="false">H6-H8-H15</f>
        <v>0</v>
      </c>
      <c r="I66" s="114" t="n">
        <f aca="false">I6-I8-I15</f>
        <v>0</v>
      </c>
      <c r="J66" s="114" t="n">
        <f aca="false">J6-J8-J15</f>
        <v>-1000000</v>
      </c>
      <c r="K66" s="114" t="n">
        <f aca="false">K6-K8-K15</f>
        <v>1000000</v>
      </c>
      <c r="L66" s="114" t="n">
        <f aca="false">L6-L8-L15</f>
        <v>1000000</v>
      </c>
      <c r="M66" s="114" t="n">
        <f aca="false">M6-M8-M15</f>
        <v>-1000000</v>
      </c>
      <c r="N66" s="114" t="n">
        <f aca="false">N6-N8-N15</f>
        <v>0</v>
      </c>
      <c r="O66" s="114" t="n">
        <f aca="false">O6-O8-O15</f>
        <v>0</v>
      </c>
      <c r="P66" s="114" t="n">
        <f aca="false">P6-P8-P15</f>
        <v>0</v>
      </c>
      <c r="Q66" s="114" t="n">
        <f aca="false">Q6-Q8-Q15</f>
        <v>0</v>
      </c>
      <c r="R66" s="114" t="n">
        <f aca="false">R6-R8-R15</f>
        <v>0</v>
      </c>
      <c r="S66" s="114" t="n">
        <f aca="false">S6-S8-S15</f>
        <v>0</v>
      </c>
      <c r="T66" s="114" t="n">
        <f aca="false">T6-T8-T15</f>
        <v>0</v>
      </c>
      <c r="U66" s="114" t="n">
        <f aca="false">U6-U8-U15</f>
        <v>0</v>
      </c>
      <c r="V66" s="114" t="n">
        <f aca="false">V6-V8-V15</f>
        <v>0</v>
      </c>
      <c r="W66" s="114" t="n">
        <f aca="false">W6-W8-W15</f>
        <v>0</v>
      </c>
      <c r="X66" s="114" t="n">
        <f aca="false">X6-X8-X15</f>
        <v>0</v>
      </c>
    </row>
    <row r="67" customFormat="false" ht="15" hidden="false" customHeight="false" outlineLevel="0" collapsed="false">
      <c r="B67" s="0" t="s">
        <v>130</v>
      </c>
      <c r="D67" s="114" t="n">
        <f aca="false">D8-D9-D14-D19</f>
        <v>100000</v>
      </c>
      <c r="E67" s="114" t="n">
        <f aca="false">E8-E9-E14-E19</f>
        <v>100000</v>
      </c>
      <c r="F67" s="114" t="n">
        <f aca="false">F8-F9-F14-F19</f>
        <v>100000</v>
      </c>
      <c r="G67" s="114" t="n">
        <f aca="false">G8-G9-G14-G19</f>
        <v>0</v>
      </c>
      <c r="H67" s="114" t="n">
        <f aca="false">H8-H9-H14-H19</f>
        <v>0</v>
      </c>
      <c r="I67" s="114" t="n">
        <f aca="false">I8-I9-I14-I19</f>
        <v>100000</v>
      </c>
      <c r="J67" s="114" t="n">
        <f aca="false">J8-J9-J14-J19</f>
        <v>0</v>
      </c>
      <c r="K67" s="114" t="n">
        <f aca="false">K8-K9-K14-K19</f>
        <v>0</v>
      </c>
      <c r="L67" s="114" t="n">
        <f aca="false">L8-L9-L14-L19</f>
        <v>0</v>
      </c>
      <c r="M67" s="114" t="n">
        <f aca="false">M8-M9-M14-M19</f>
        <v>0</v>
      </c>
      <c r="N67" s="114" t="n">
        <f aca="false">N8-N9-N14-N19</f>
        <v>0</v>
      </c>
      <c r="O67" s="114" t="n">
        <f aca="false">O8-O9-O14-O19</f>
        <v>0</v>
      </c>
      <c r="P67" s="114" t="n">
        <f aca="false">P8-P9-P14-P19</f>
        <v>0</v>
      </c>
      <c r="Q67" s="114" t="n">
        <f aca="false">Q8-Q9-Q14-Q19</f>
        <v>0</v>
      </c>
      <c r="R67" s="114" t="n">
        <f aca="false">R8-R9-R14-R19</f>
        <v>0</v>
      </c>
      <c r="S67" s="114" t="n">
        <f aca="false">S8-S9-S14-S19</f>
        <v>0</v>
      </c>
      <c r="T67" s="114" t="n">
        <f aca="false">T8-T9-T14-T19</f>
        <v>0</v>
      </c>
      <c r="U67" s="114" t="n">
        <f aca="false">U8-U9-U14-U19</f>
        <v>0</v>
      </c>
      <c r="V67" s="114" t="n">
        <f aca="false">V8-V9-V14-V19</f>
        <v>0</v>
      </c>
      <c r="W67" s="114" t="n">
        <f aca="false">W8-W9-W14-W19</f>
        <v>0</v>
      </c>
      <c r="X67" s="114" t="n">
        <f aca="false">X8-X9-X14-X19</f>
        <v>0</v>
      </c>
    </row>
    <row r="68" customFormat="false" ht="15" hidden="false" customHeight="false" outlineLevel="0" collapsed="false">
      <c r="B68" s="0" t="s">
        <v>131</v>
      </c>
      <c r="D68" s="114" t="n">
        <f aca="false">D9-D10-D11-D12-D13</f>
        <v>0</v>
      </c>
      <c r="E68" s="114" t="n">
        <f aca="false">E9-E10-E11-E12-E13</f>
        <v>0</v>
      </c>
      <c r="F68" s="114" t="n">
        <f aca="false">F9-F10-F11-F12-F13</f>
        <v>0</v>
      </c>
      <c r="G68" s="114" t="n">
        <f aca="false">G9-G10-G11-G12-G13</f>
        <v>0</v>
      </c>
      <c r="H68" s="114" t="n">
        <f aca="false">H9-H10-H11-H12-H13</f>
        <v>0</v>
      </c>
      <c r="I68" s="114" t="n">
        <f aca="false">I9-I10-I11-I12-I13</f>
        <v>0</v>
      </c>
      <c r="J68" s="114" t="n">
        <f aca="false">J9-J10-J11-J12-J13</f>
        <v>0</v>
      </c>
      <c r="K68" s="114" t="n">
        <f aca="false">K9-K10-K11-K12-K13</f>
        <v>0</v>
      </c>
      <c r="L68" s="114" t="n">
        <f aca="false">L9-L10-L11-L12-L13</f>
        <v>0</v>
      </c>
      <c r="M68" s="114" t="n">
        <f aca="false">M9-M10-M11-M12-M13</f>
        <v>1000000</v>
      </c>
      <c r="N68" s="114" t="n">
        <f aca="false">N9-N10-N11-N12-N13</f>
        <v>-1000000</v>
      </c>
      <c r="O68" s="114" t="n">
        <f aca="false">O9-O10-O11-O12-O13</f>
        <v>0</v>
      </c>
      <c r="P68" s="114" t="n">
        <f aca="false">P9-P10-P11-P12-P13</f>
        <v>0</v>
      </c>
      <c r="Q68" s="114" t="n">
        <f aca="false">Q9-Q10-Q11-Q12-Q13</f>
        <v>0</v>
      </c>
      <c r="R68" s="114" t="n">
        <f aca="false">R9-R10-R11-R12-R13</f>
        <v>0</v>
      </c>
      <c r="S68" s="114" t="n">
        <f aca="false">S9-S10-S11-S12-S13</f>
        <v>0</v>
      </c>
      <c r="T68" s="114" t="n">
        <f aca="false">T9-T10-T11-T12-T13</f>
        <v>0</v>
      </c>
      <c r="U68" s="114" t="n">
        <f aca="false">U9-U10-U11-U12-U13</f>
        <v>1000000</v>
      </c>
      <c r="V68" s="114" t="n">
        <f aca="false">V9-V10-V11-V12-V13</f>
        <v>0</v>
      </c>
      <c r="W68" s="114" t="n">
        <f aca="false">W9-W10-W11-W12-W13</f>
        <v>0</v>
      </c>
      <c r="X68" s="114" t="n">
        <f aca="false">X9-X10-X11-X12-X13</f>
        <v>1000000</v>
      </c>
    </row>
    <row r="69" customFormat="false" ht="15" hidden="false" customHeight="false" outlineLevel="0" collapsed="false">
      <c r="B69" s="0" t="s">
        <v>132</v>
      </c>
      <c r="D69" s="114" t="n">
        <f aca="false">D15-D17-D18-D16</f>
        <v>0</v>
      </c>
      <c r="E69" s="114" t="n">
        <f aca="false">E15-E17-E18-E16</f>
        <v>0</v>
      </c>
      <c r="F69" s="114" t="n">
        <f aca="false">F15-F17-F18-F16</f>
        <v>0</v>
      </c>
      <c r="G69" s="114" t="n">
        <f aca="false">G15-G17-G18-G16</f>
        <v>0</v>
      </c>
      <c r="H69" s="114" t="n">
        <f aca="false">H15-H17-H18-H16</f>
        <v>100000</v>
      </c>
      <c r="I69" s="114" t="n">
        <f aca="false">I15-I17-I18-I16</f>
        <v>0</v>
      </c>
      <c r="J69" s="114" t="n">
        <f aca="false">J15-J17-J18-J16</f>
        <v>0</v>
      </c>
      <c r="K69" s="114" t="n">
        <f aca="false">K15-K17-K18-K16</f>
        <v>0</v>
      </c>
      <c r="L69" s="114" t="n">
        <f aca="false">L15-L17-L18-L16</f>
        <v>-1000000</v>
      </c>
      <c r="M69" s="114" t="n">
        <f aca="false">M15-M17-M18-M16</f>
        <v>0</v>
      </c>
      <c r="N69" s="114" t="n">
        <f aca="false">N15-N17-N18-N16</f>
        <v>0</v>
      </c>
      <c r="O69" s="114" t="n">
        <f aca="false">O15-O17-O18-O16</f>
        <v>0</v>
      </c>
      <c r="P69" s="114" t="n">
        <f aca="false">P15-P17-P18-P16</f>
        <v>0</v>
      </c>
      <c r="Q69" s="114" t="n">
        <f aca="false">Q15-Q17-Q18-Q16</f>
        <v>0</v>
      </c>
      <c r="R69" s="114" t="n">
        <f aca="false">R15-R17-R18-R16</f>
        <v>0</v>
      </c>
      <c r="S69" s="114" t="n">
        <f aca="false">S15-S17-S18-S16</f>
        <v>0</v>
      </c>
      <c r="T69" s="114" t="n">
        <f aca="false">T15-T17-T18-T16</f>
        <v>0</v>
      </c>
      <c r="U69" s="114" t="n">
        <f aca="false">U15-U17-U18-U16</f>
        <v>1000000</v>
      </c>
      <c r="V69" s="114" t="n">
        <f aca="false">V15-V17-V18-V16</f>
        <v>0</v>
      </c>
      <c r="W69" s="114" t="n">
        <f aca="false">W15-W17-W18-W16</f>
        <v>0</v>
      </c>
      <c r="X69" s="114" t="n">
        <f aca="false">X15-X17-X18-X16</f>
        <v>1000000</v>
      </c>
    </row>
    <row r="70" customFormat="false" ht="15" hidden="false" customHeight="false" outlineLevel="0" collapsed="false">
      <c r="B70" s="0" t="s">
        <v>134</v>
      </c>
      <c r="D70" s="114" t="n">
        <f aca="false">D21-D23-D32-D37-D38</f>
        <v>0</v>
      </c>
      <c r="E70" s="114" t="n">
        <f aca="false">E21-E23-E32-E37-E38</f>
        <v>0</v>
      </c>
      <c r="F70" s="114" t="n">
        <f aca="false">F21-F23-F32-F37-F38</f>
        <v>0</v>
      </c>
      <c r="G70" s="114" t="n">
        <f aca="false">G21-G23-G32-G37-G38</f>
        <v>0</v>
      </c>
      <c r="H70" s="114" t="n">
        <f aca="false">H21-H23-H32-H37-H38</f>
        <v>0</v>
      </c>
      <c r="I70" s="114" t="n">
        <f aca="false">I21-I23-I32-I37-I38</f>
        <v>0</v>
      </c>
      <c r="J70" s="114" t="n">
        <f aca="false">J21-J23-J32-J37-J38</f>
        <v>0</v>
      </c>
      <c r="K70" s="114" t="n">
        <f aca="false">K21-K23-K32-K37-K38</f>
        <v>0</v>
      </c>
      <c r="L70" s="114" t="n">
        <f aca="false">L21-L23-L32-L37-L38</f>
        <v>0</v>
      </c>
      <c r="M70" s="114" t="n">
        <f aca="false">M21-M23-M32-M37-M38</f>
        <v>0</v>
      </c>
      <c r="N70" s="114" t="n">
        <f aca="false">N21-N23-N32-N37-N38</f>
        <v>0</v>
      </c>
      <c r="O70" s="114" t="n">
        <f aca="false">O21-O23-O32-O37-O38</f>
        <v>0</v>
      </c>
      <c r="P70" s="114" t="n">
        <f aca="false">P21-P23-P32-P37-P38</f>
        <v>0</v>
      </c>
      <c r="Q70" s="114" t="n">
        <f aca="false">Q21-Q23-Q32-Q37-Q38</f>
        <v>0</v>
      </c>
      <c r="R70" s="114" t="n">
        <f aca="false">R21-R23-R32-R37-R38</f>
        <v>0</v>
      </c>
      <c r="S70" s="114" t="n">
        <f aca="false">S21-S23-S32-S37-S38</f>
        <v>0</v>
      </c>
      <c r="T70" s="114" t="n">
        <f aca="false">T21-T23-T32-T37-T38</f>
        <v>0</v>
      </c>
      <c r="U70" s="114" t="n">
        <f aca="false">U21-U23-U32-U37-U38</f>
        <v>0</v>
      </c>
      <c r="V70" s="114" t="n">
        <f aca="false">V21-V23-V32-V37-V38</f>
        <v>0</v>
      </c>
      <c r="W70" s="114" t="n">
        <f aca="false">W21-W23-W32-W37-W38</f>
        <v>0</v>
      </c>
      <c r="X70" s="114" t="n">
        <f aca="false">X21-X23-X32-X37-X38</f>
        <v>0</v>
      </c>
    </row>
    <row r="71" customFormat="false" ht="15" hidden="false" customHeight="false" outlineLevel="0" collapsed="false">
      <c r="B71" s="0" t="s">
        <v>2448</v>
      </c>
      <c r="D71" s="114" t="n">
        <f aca="false">D23-D24-D25-D26-D27-D30-D31</f>
        <v>-100000</v>
      </c>
      <c r="E71" s="114" t="n">
        <f aca="false">E23-E24-E25-E26-E27-E30-E31</f>
        <v>-100000</v>
      </c>
      <c r="F71" s="114" t="n">
        <f aca="false">F23-F24-F25-F26-F27-F30-F31</f>
        <v>100000</v>
      </c>
      <c r="G71" s="114" t="n">
        <f aca="false">G23-G24-G25-G26-G27-G30-G31</f>
        <v>0</v>
      </c>
      <c r="H71" s="114" t="n">
        <f aca="false">H23-H24-H25-H26-H27-H30-H31</f>
        <v>0</v>
      </c>
      <c r="I71" s="114" t="n">
        <f aca="false">I23-I24-I25-I26-I27-I30-I31</f>
        <v>-100000</v>
      </c>
      <c r="J71" s="114" t="n">
        <f aca="false">J23-J24-J25-J26-J27-J30-J31</f>
        <v>0</v>
      </c>
      <c r="K71" s="114" t="n">
        <f aca="false">K23-K24-K25-K26-K27-K30-K31</f>
        <v>0</v>
      </c>
      <c r="L71" s="114" t="n">
        <f aca="false">L23-L24-L25-L26-L27-L30-L31</f>
        <v>1000000</v>
      </c>
      <c r="M71" s="114" t="n">
        <f aca="false">M23-M24-M25-M26-M27-M30-M31</f>
        <v>0</v>
      </c>
      <c r="N71" s="114" t="n">
        <f aca="false">N23-N24-N25-N26-N27-N30-N31</f>
        <v>-1000000</v>
      </c>
      <c r="O71" s="114" t="n">
        <f aca="false">O23-O24-O25-O26-O27-O30-O31</f>
        <v>0</v>
      </c>
      <c r="P71" s="114" t="n">
        <f aca="false">P23-P24-P25-P26-P27-P30-P31</f>
        <v>0</v>
      </c>
      <c r="Q71" s="114" t="n">
        <f aca="false">Q23-Q24-Q25-Q26-Q27-Q30-Q31</f>
        <v>0</v>
      </c>
      <c r="R71" s="114" t="n">
        <f aca="false">R23-R24-R25-R26-R27-R30-R31</f>
        <v>0</v>
      </c>
      <c r="S71" s="114" t="n">
        <f aca="false">S23-S24-S25-S26-S27-S30-S31</f>
        <v>-1000000</v>
      </c>
      <c r="T71" s="114" t="n">
        <f aca="false">T23-T24-T25-T26-T27-T30-T31</f>
        <v>-1000000</v>
      </c>
      <c r="U71" s="114" t="n">
        <f aca="false">U23-U24-U25-U26-U27-U30-U31</f>
        <v>0</v>
      </c>
      <c r="V71" s="114" t="n">
        <f aca="false">V23-V24-V25-V26-V27-V30-V31</f>
        <v>1000000</v>
      </c>
      <c r="W71" s="114" t="n">
        <f aca="false">W23-W24-W25-W26-W27-W30-W31</f>
        <v>0</v>
      </c>
      <c r="X71" s="114" t="n">
        <f aca="false">X23-X24-X25-X26-X27-X30-X31</f>
        <v>0</v>
      </c>
    </row>
    <row r="72" customFormat="false" ht="15" hidden="false" customHeight="false" outlineLevel="0" collapsed="false">
      <c r="B72" s="0" t="s">
        <v>878</v>
      </c>
      <c r="D72" s="115" t="n">
        <f aca="false">D27-D28-D29</f>
        <v>0</v>
      </c>
      <c r="E72" s="115" t="n">
        <f aca="false">E27-E28-E29</f>
        <v>100000</v>
      </c>
      <c r="F72" s="115" t="n">
        <f aca="false">F27-F28-F29</f>
        <v>-100000</v>
      </c>
      <c r="G72" s="115" t="n">
        <f aca="false">G27-G28-G29</f>
        <v>0</v>
      </c>
      <c r="H72" s="115" t="n">
        <f aca="false">H27-H28-H29</f>
        <v>0</v>
      </c>
      <c r="I72" s="115" t="n">
        <f aca="false">I27-I28-I29</f>
        <v>0</v>
      </c>
      <c r="J72" s="115" t="n">
        <f aca="false">J27-J28-J29</f>
        <v>0</v>
      </c>
      <c r="K72" s="115" t="n">
        <f aca="false">K27-K28-K29</f>
        <v>0</v>
      </c>
      <c r="L72" s="115" t="n">
        <f aca="false">L27-L28-L29</f>
        <v>-1000000</v>
      </c>
      <c r="M72" s="115" t="n">
        <f aca="false">M27-M28-M29</f>
        <v>0</v>
      </c>
      <c r="N72" s="115" t="n">
        <f aca="false">N27-N28-N29</f>
        <v>0</v>
      </c>
      <c r="O72" s="115" t="n">
        <f aca="false">O27-O28-O29</f>
        <v>-1000000</v>
      </c>
      <c r="P72" s="115" t="n">
        <f aca="false">P27-P28-P29</f>
        <v>0</v>
      </c>
      <c r="Q72" s="115" t="n">
        <f aca="false">Q27-Q28-Q29</f>
        <v>0</v>
      </c>
      <c r="R72" s="115" t="n">
        <f aca="false">R27-R28-R29</f>
        <v>0</v>
      </c>
      <c r="S72" s="115" t="n">
        <f aca="false">S27-S28-S29</f>
        <v>0</v>
      </c>
      <c r="T72" s="115" t="n">
        <f aca="false">T27-T28-T29</f>
        <v>0</v>
      </c>
      <c r="U72" s="115" t="n">
        <f aca="false">U27-U28-U29</f>
        <v>1000000</v>
      </c>
      <c r="V72" s="115" t="n">
        <f aca="false">V27-V28-V29</f>
        <v>-1000000</v>
      </c>
      <c r="W72" s="115" t="n">
        <f aca="false">W27-W28-W29</f>
        <v>0</v>
      </c>
      <c r="X72" s="115" t="n">
        <f aca="false">X27-X28-X29</f>
        <v>-1000000</v>
      </c>
    </row>
    <row r="73" customFormat="false" ht="15" hidden="false" customHeight="false" outlineLevel="0" collapsed="false">
      <c r="B73" s="0" t="s">
        <v>822</v>
      </c>
      <c r="D73" s="115" t="n">
        <f aca="false">D32-D34-D35-D36</f>
        <v>0</v>
      </c>
      <c r="E73" s="115" t="n">
        <f aca="false">E32-E34-E35-E36</f>
        <v>0</v>
      </c>
      <c r="F73" s="115" t="n">
        <f aca="false">F32-F34-F35-F36</f>
        <v>0</v>
      </c>
      <c r="G73" s="115" t="n">
        <f aca="false">G32-G34-G35-G36</f>
        <v>0</v>
      </c>
      <c r="H73" s="115" t="n">
        <f aca="false">H32-H34-H35-H36</f>
        <v>0</v>
      </c>
      <c r="I73" s="115" t="n">
        <f aca="false">I32-I34-I35-I36</f>
        <v>0</v>
      </c>
      <c r="J73" s="115" t="n">
        <f aca="false">J32-J34-J35-J36</f>
        <v>0</v>
      </c>
      <c r="K73" s="115" t="n">
        <f aca="false">K32-K34-K35-K36</f>
        <v>1000000</v>
      </c>
      <c r="L73" s="115" t="n">
        <f aca="false">L32-L34-L35-L36</f>
        <v>0</v>
      </c>
      <c r="M73" s="115" t="n">
        <f aca="false">M32-M34-M35-M36</f>
        <v>0</v>
      </c>
      <c r="N73" s="115" t="n">
        <f aca="false">N32-N34-N35-N36</f>
        <v>1000000</v>
      </c>
      <c r="O73" s="115" t="n">
        <f aca="false">O32-O34-O35-O36</f>
        <v>0</v>
      </c>
      <c r="P73" s="115" t="n">
        <f aca="false">P32-P34-P35-P36</f>
        <v>0</v>
      </c>
      <c r="Q73" s="115" t="n">
        <f aca="false">Q32-Q34-Q35-Q36</f>
        <v>0</v>
      </c>
      <c r="R73" s="115" t="n">
        <f aca="false">R32-R34-R35-R36</f>
        <v>0</v>
      </c>
      <c r="S73" s="115" t="n">
        <f aca="false">S32-S34-S35-S36</f>
        <v>0</v>
      </c>
      <c r="T73" s="115" t="n">
        <f aca="false">T32-T34-T35-T36</f>
        <v>0</v>
      </c>
      <c r="U73" s="115" t="n">
        <f aca="false">U32-U34-U35-U36</f>
        <v>0</v>
      </c>
      <c r="V73" s="115" t="n">
        <f aca="false">V32-V34-V35-V36</f>
        <v>0</v>
      </c>
      <c r="W73" s="115" t="n">
        <f aca="false">W32-W34-W35-W36</f>
        <v>1000000</v>
      </c>
      <c r="X73" s="115" t="n">
        <f aca="false">X32-X34-X35-X36</f>
        <v>0</v>
      </c>
    </row>
    <row r="74" customFormat="false" ht="15" hidden="false" customHeight="false" outlineLevel="0" collapsed="false">
      <c r="B74" s="0" t="s">
        <v>2449</v>
      </c>
      <c r="D74" s="114" t="n">
        <f aca="false">D43-D46-D56</f>
        <v>0</v>
      </c>
      <c r="E74" s="114" t="n">
        <f aca="false">E43-E46-E56</f>
        <v>0</v>
      </c>
      <c r="F74" s="114" t="n">
        <f aca="false">F43-F46-F56</f>
        <v>0</v>
      </c>
      <c r="G74" s="114" t="n">
        <f aca="false">G43-G46-G56</f>
        <v>0</v>
      </c>
      <c r="H74" s="114" t="n">
        <f aca="false">H43-H46-H56</f>
        <v>0</v>
      </c>
      <c r="I74" s="114" t="n">
        <f aca="false">I43-I46-I56</f>
        <v>0</v>
      </c>
      <c r="J74" s="114" t="n">
        <f aca="false">J43-J46-J56</f>
        <v>0</v>
      </c>
      <c r="K74" s="114" t="n">
        <f aca="false">K43-K46-K56</f>
        <v>0</v>
      </c>
      <c r="L74" s="114" t="n">
        <f aca="false">L43-L46-L56</f>
        <v>0</v>
      </c>
      <c r="M74" s="114" t="n">
        <f aca="false">M43-M46-M56</f>
        <v>0</v>
      </c>
      <c r="N74" s="114" t="n">
        <f aca="false">N43-N45-N56</f>
        <v>0</v>
      </c>
      <c r="O74" s="114" t="n">
        <f aca="false">O43-O45-O56</f>
        <v>0</v>
      </c>
      <c r="P74" s="114" t="n">
        <f aca="false">P43-P45-P56</f>
        <v>-1000000</v>
      </c>
      <c r="Q74" s="114" t="n">
        <f aca="false">Q43-Q45-Q56</f>
        <v>0</v>
      </c>
      <c r="R74" s="114" t="n">
        <f aca="false">R43-R45-R56</f>
        <v>0</v>
      </c>
      <c r="S74" s="114" t="n">
        <f aca="false">S43-S45-S56</f>
        <v>0</v>
      </c>
      <c r="T74" s="114" t="n">
        <f aca="false">T43-T45-T56</f>
        <v>0</v>
      </c>
      <c r="U74" s="114" t="n">
        <f aca="false">U43-U45-U56</f>
        <v>0</v>
      </c>
      <c r="V74" s="114" t="n">
        <f aca="false">V43-V45-V56</f>
        <v>0</v>
      </c>
      <c r="W74" s="114" t="n">
        <f aca="false">W43-W45-W56</f>
        <v>0</v>
      </c>
      <c r="X74" s="114" t="n">
        <f aca="false">X43-X45-X56</f>
        <v>0</v>
      </c>
    </row>
    <row r="75" customFormat="false" ht="15" hidden="false" customHeight="false" outlineLevel="0" collapsed="false">
      <c r="B75" s="0" t="s">
        <v>334</v>
      </c>
      <c r="D75" s="55" t="n">
        <f aca="false">D46-D48-D50-D53-D54-D55-D52-D51</f>
        <v>0</v>
      </c>
      <c r="E75" s="55" t="n">
        <f aca="false">E46-E48-E50-E53-E54-E55-E52-E51</f>
        <v>0</v>
      </c>
      <c r="F75" s="55" t="n">
        <f aca="false">F46-F48-F50-F53-F54-F55-F52-F51</f>
        <v>100000</v>
      </c>
      <c r="G75" s="55" t="n">
        <f aca="false">G46-G48-G50-G53-G54-G55-G52-G51</f>
        <v>0</v>
      </c>
      <c r="H75" s="55" t="n">
        <f aca="false">H46-H48-H50-H53-H54-H55-H52-H51</f>
        <v>0</v>
      </c>
      <c r="I75" s="55" t="n">
        <f aca="false">I46-I48-I50-I53-I54-I55-I52-I51</f>
        <v>0</v>
      </c>
      <c r="J75" s="55" t="n">
        <f aca="false">J46-J48-J50-J53-J54-J55-J52-J51</f>
        <v>1000000</v>
      </c>
      <c r="K75" s="55" t="n">
        <f aca="false">K46-K48-K50-K53-K54-K55-K52-K51</f>
        <v>-1000000</v>
      </c>
      <c r="L75" s="55" t="n">
        <f aca="false">L46-L48-L50-L53-L54-L55-L52-L51</f>
        <v>-1000000</v>
      </c>
      <c r="M75" s="55" t="n">
        <f aca="false">M46-M48-M50-M53-M54-M55-M52-M51</f>
        <v>1000000</v>
      </c>
      <c r="N75" s="55" t="n">
        <f aca="false">N46-N48-N50-N53-N54-N55-N52-N51</f>
        <v>0</v>
      </c>
      <c r="O75" s="55" t="n">
        <f aca="false">O46-O48-O50-O53-O54-O55-O52-O51</f>
        <v>0</v>
      </c>
      <c r="P75" s="55" t="n">
        <f aca="false">P46-P48-P50-P53-P54-P55-P52-P51</f>
        <v>1000000</v>
      </c>
      <c r="Q75" s="55" t="n">
        <f aca="false">Q46-Q48-Q50-Q53-Q54-Q55-Q52-Q51</f>
        <v>0</v>
      </c>
      <c r="R75" s="55" t="n">
        <f aca="false">R46-R48-R50-R53-R54-R55-R52-R51</f>
        <v>-1000000</v>
      </c>
      <c r="S75" s="55" t="n">
        <f aca="false">S46-S48-S50-S53-S54-S55-S52-S51</f>
        <v>0</v>
      </c>
      <c r="T75" s="55" t="n">
        <f aca="false">T46-T48-T50-T53-T54-T55-T52-T51</f>
        <v>0</v>
      </c>
      <c r="U75" s="55" t="n">
        <f aca="false">U46-U48-U50-U53-U54-U55-U52-U51</f>
        <v>0</v>
      </c>
      <c r="V75" s="55" t="n">
        <f aca="false">V46-V48-V50-V53-V54-V55-V52-V51</f>
        <v>0</v>
      </c>
      <c r="W75" s="55" t="n">
        <f aca="false">W46-W48-W50-W53-W54-W55-W52-W51</f>
        <v>0</v>
      </c>
      <c r="X75" s="55" t="n">
        <f aca="false">X46-X48-X50-X53-X54-X55-X52-X51</f>
        <v>0</v>
      </c>
    </row>
    <row r="76" customFormat="false" ht="15" hidden="false" customHeight="false" outlineLevel="0" collapsed="false">
      <c r="B76" s="0" t="s">
        <v>1082</v>
      </c>
      <c r="D76" s="55" t="n">
        <f aca="false">D56-D58-D59-D60</f>
        <v>0</v>
      </c>
      <c r="E76" s="55" t="n">
        <f aca="false">E56-E58-E59-E60</f>
        <v>0</v>
      </c>
      <c r="F76" s="55" t="n">
        <f aca="false">F56-F58-F59-F60</f>
        <v>0</v>
      </c>
      <c r="G76" s="55" t="n">
        <f aca="false">G56-G58-G59-G60</f>
        <v>0</v>
      </c>
      <c r="H76" s="55" t="n">
        <f aca="false">H56-H58-H59-H60</f>
        <v>0</v>
      </c>
      <c r="I76" s="55" t="n">
        <f aca="false">I56-I58-I59-I60</f>
        <v>0</v>
      </c>
      <c r="J76" s="55" t="n">
        <f aca="false">J56-J58-J59-J60</f>
        <v>0</v>
      </c>
      <c r="K76" s="55" t="n">
        <f aca="false">K56-K58-K59-K60</f>
        <v>0</v>
      </c>
      <c r="L76" s="55" t="n">
        <f aca="false">L56-L58-L59-L60</f>
        <v>0</v>
      </c>
      <c r="M76" s="55" t="n">
        <f aca="false">M56-M58-M59-M60</f>
        <v>0</v>
      </c>
      <c r="N76" s="55" t="n">
        <f aca="false">N56-N58-N59-N60</f>
        <v>0</v>
      </c>
      <c r="O76" s="55" t="n">
        <f aca="false">O56-O58-O59-O60</f>
        <v>0</v>
      </c>
      <c r="P76" s="55" t="n">
        <f aca="false">P56-P58-P59-P60</f>
        <v>0</v>
      </c>
      <c r="Q76" s="55" t="n">
        <f aca="false">Q56-Q58-Q59-Q60</f>
        <v>0</v>
      </c>
      <c r="R76" s="55" t="n">
        <f aca="false">R56-R58-R59-R60</f>
        <v>0</v>
      </c>
      <c r="S76" s="55" t="n">
        <f aca="false">S56-S58-S59-S60</f>
        <v>0</v>
      </c>
      <c r="T76" s="55" t="n">
        <f aca="false">T56-T58-T59-T60</f>
        <v>-1000000</v>
      </c>
      <c r="U76" s="55" t="n">
        <f aca="false">U56-U58-U59-U60</f>
        <v>0</v>
      </c>
      <c r="V76" s="55" t="n">
        <f aca="false">V56-V58-V59-V60</f>
        <v>0</v>
      </c>
      <c r="W76" s="55" t="n">
        <f aca="false">W56-W58-W59-W60</f>
        <v>0</v>
      </c>
      <c r="X76" s="55" t="n">
        <f aca="false">X56-X58-X59-X60</f>
        <v>0</v>
      </c>
    </row>
    <row r="78" customFormat="false" ht="15" hidden="false" customHeight="false" outlineLevel="0" collapsed="false">
      <c r="D78" s="55"/>
    </row>
    <row r="79" customFormat="false" ht="15" hidden="false" customHeight="false" outlineLevel="0" collapsed="false">
      <c r="B79" s="0" t="s">
        <v>679</v>
      </c>
      <c r="D79" s="0" t="n">
        <v>7768000000</v>
      </c>
      <c r="E79" s="0" t="n">
        <v>9462000000</v>
      </c>
      <c r="F79" s="0" t="n">
        <v>10629000000</v>
      </c>
      <c r="G79" s="0" t="n">
        <v>14470000000</v>
      </c>
      <c r="H79" s="0" t="n">
        <v>17381000000</v>
      </c>
      <c r="I79" s="0" t="n">
        <v>17836000000</v>
      </c>
      <c r="J79" s="0" t="n">
        <v>18385000000</v>
      </c>
      <c r="K79" s="0" t="n">
        <v>19871000000</v>
      </c>
      <c r="L79" s="0" t="n">
        <v>21433000000</v>
      </c>
      <c r="M79" s="0" t="n">
        <v>23997000000</v>
      </c>
      <c r="N79" s="0" t="n">
        <v>26662000000</v>
      </c>
      <c r="O79" s="0" t="n">
        <v>26465000000</v>
      </c>
      <c r="P79" s="0" t="n">
        <v>29108000000</v>
      </c>
      <c r="Q79" s="0" t="n">
        <v>32676000000</v>
      </c>
      <c r="R79" s="0" t="n">
        <v>36865000000</v>
      </c>
      <c r="S79" s="0" t="n">
        <v>41295000000</v>
      </c>
      <c r="T79" s="0" t="n">
        <v>45686000000</v>
      </c>
      <c r="U79" s="0" t="n">
        <v>50548000000</v>
      </c>
      <c r="V79" s="0" t="n">
        <v>55930000000</v>
      </c>
    </row>
    <row r="80" customFormat="false" ht="15" hidden="false" customHeight="false" outlineLevel="0" collapsed="false">
      <c r="B80" s="0" t="s">
        <v>335</v>
      </c>
      <c r="D80" s="313" t="n">
        <f aca="false">(D6/D79)*100</f>
        <v>14.3820803295572</v>
      </c>
      <c r="E80" s="313" t="n">
        <f aca="false">(E6/E79)*100</f>
        <v>11.8970619319383</v>
      </c>
      <c r="F80" s="313" t="n">
        <f aca="false">(F6/F79)*100</f>
        <v>14.3823501740521</v>
      </c>
      <c r="G80" s="313" t="n">
        <f aca="false">(G6/G79)*100</f>
        <v>12.5805114029026</v>
      </c>
      <c r="H80" s="313" t="n">
        <f aca="false">(H6/H79)*100</f>
        <v>17.6341982624705</v>
      </c>
      <c r="I80" s="313" t="n">
        <f aca="false">(I6/I79)*100</f>
        <v>15.8303431262615</v>
      </c>
      <c r="J80" s="313" t="n">
        <f aca="false">(J6/J79)*100</f>
        <v>17.4218112591787</v>
      </c>
      <c r="K80" s="313" t="n">
        <f aca="false">(K6/K79)*100</f>
        <v>18.4338986462684</v>
      </c>
      <c r="L80" s="313" t="n">
        <f aca="false">(L6/L79)*100</f>
        <v>17.4730555685158</v>
      </c>
      <c r="M80" s="313" t="n">
        <f aca="false">(M6/M79)*100</f>
        <v>20.4567237571363</v>
      </c>
      <c r="N80" s="313" t="n">
        <f aca="false">(N6/N79)*100</f>
        <v>18.8507988898057</v>
      </c>
      <c r="O80" s="313" t="n">
        <f aca="false">(O6/O79)*100</f>
        <v>21.2318156055167</v>
      </c>
      <c r="P80" s="313" t="n">
        <f aca="false">(P6/P79)*100</f>
        <v>25.4122577985434</v>
      </c>
      <c r="Q80" s="313" t="n">
        <f aca="false">(Q6/Q79)*100</f>
        <v>18.337617823479</v>
      </c>
      <c r="R80" s="313" t="n">
        <f aca="false">(R6/R79)*100</f>
        <v>20.9412722094127</v>
      </c>
      <c r="S80" s="313" t="n">
        <f aca="false">(S6/S79)*100</f>
        <v>21.9421237437946</v>
      </c>
      <c r="T80" s="313" t="n">
        <f aca="false">(T6/T79)*100</f>
        <v>22.7071750645712</v>
      </c>
      <c r="U80" s="313" t="n">
        <f aca="false">(U6/U79)*100</f>
        <v>22.7605444330142</v>
      </c>
      <c r="V80" s="313" t="n">
        <f aca="false">(V6/V79)*100</f>
        <v>23.1271231897014</v>
      </c>
    </row>
    <row r="81" customFormat="false" ht="15" hidden="false" customHeight="false" outlineLevel="0" collapsed="false">
      <c r="B81" s="0" t="s">
        <v>141</v>
      </c>
      <c r="D81" s="313" t="n">
        <f aca="false">(D20/D79)*100</f>
        <v>15.3462924819773</v>
      </c>
      <c r="E81" s="313" t="n">
        <f aca="false">(E20/E79)*100</f>
        <v>21.5324455717607</v>
      </c>
      <c r="F81" s="313" t="n">
        <f aca="false">(F20/F79)*100</f>
        <v>17.4409634020134</v>
      </c>
      <c r="G81" s="313" t="n">
        <f aca="false">(G20/G79)*100</f>
        <v>15.8445058742225</v>
      </c>
      <c r="H81" s="313" t="n">
        <f aca="false">(H20/H79)*100</f>
        <v>21.577584718946</v>
      </c>
      <c r="I81" s="313" t="n">
        <f aca="false">(I20/I79)*100</f>
        <v>22.2084548104956</v>
      </c>
      <c r="J81" s="313" t="n">
        <f aca="false">(J20/J79)*100</f>
        <v>22.9056295893391</v>
      </c>
      <c r="K81" s="313" t="n">
        <f aca="false">(K20/K79)*100</f>
        <v>18.2929897841075</v>
      </c>
      <c r="L81" s="313" t="n">
        <f aca="false">(L20/L79)*100</f>
        <v>19.3113423225867</v>
      </c>
      <c r="M81" s="313" t="n">
        <f aca="false">(M20/M79)*100</f>
        <v>23.6821269325332</v>
      </c>
      <c r="N81" s="313" t="n">
        <f aca="false">(N20/N79)*100</f>
        <v>23.5991298477234</v>
      </c>
      <c r="O81" s="313" t="n">
        <f aca="false">(O20/O79)*100</f>
        <v>25.9625921027773</v>
      </c>
      <c r="P81" s="313" t="n">
        <f aca="false">(P20/P79)*100</f>
        <v>29.8028033530301</v>
      </c>
      <c r="Q81" s="313" t="n">
        <f aca="false">(Q20/Q79)*100</f>
        <v>26.7872444607663</v>
      </c>
      <c r="R81" s="313" t="n">
        <f aca="false">(R20/R79)*100</f>
        <v>30.2210769022108</v>
      </c>
      <c r="S81" s="313" t="n">
        <f aca="false">(S20/S79)*100</f>
        <v>27.7224845622957</v>
      </c>
      <c r="T81" s="313" t="n">
        <f aca="false">(T20/T79)*100</f>
        <v>25.3753885216478</v>
      </c>
      <c r="U81" s="313" t="n">
        <f aca="false">(U20/U79)*100</f>
        <v>23.7833346522118</v>
      </c>
      <c r="V81" s="313" t="n">
        <f aca="false">(V20/V79)*100</f>
        <v>23.7439656713749</v>
      </c>
    </row>
    <row r="84" customFormat="false" ht="13.5" hidden="false" customHeight="true" outlineLevel="0" collapsed="false">
      <c r="B84" s="0" t="s">
        <v>142</v>
      </c>
      <c r="D84" s="0" t="n">
        <f aca="false">IF(D38&lt;0, (D38/D20)*100)</f>
        <v>-3.2967032967033</v>
      </c>
      <c r="E84" s="0" t="n">
        <f aca="false">IF(E38&lt;0, (E38/E20)*100)</f>
        <v>0</v>
      </c>
      <c r="F84" s="0" t="n">
        <f aca="false">IF(F38&lt;0, (F38/F20)*100)</f>
        <v>-1.76933865573417</v>
      </c>
      <c r="G84" s="0" t="n">
        <f aca="false">IF(G38&lt;0, (G38/G20)*100)</f>
        <v>-0.985737340253849</v>
      </c>
      <c r="H84" s="0" t="n">
        <f aca="false">IF(H38&lt;0, (H38/H20)*100)</f>
        <v>-0.623933447098976</v>
      </c>
      <c r="I84" s="0" t="n">
        <f aca="false">IF(I38&lt;0, (I38/I20)*100)</f>
        <v>-0.76746358334806</v>
      </c>
      <c r="J84" s="0" t="n">
        <f aca="false">IF(J38&lt;0, (J38/J20)*100)</f>
        <v>0</v>
      </c>
      <c r="K84" s="0" t="n">
        <f aca="false">IF(K38&lt;0, (K38/K20)*100)</f>
        <v>0</v>
      </c>
      <c r="L84" s="0" t="n">
        <f aca="false">IF(L38&lt;0, (L38/L20)*100)</f>
        <v>0</v>
      </c>
      <c r="M84" s="0" t="n">
        <f aca="false">IF(M38&lt;0, (M38/M20)*100)</f>
        <v>0</v>
      </c>
      <c r="N84" s="0" t="n">
        <f aca="false">IF(N38&lt;0, (N38/N20)*100)</f>
        <v>0</v>
      </c>
      <c r="O84" s="0" t="n">
        <f aca="false">IF(O38&lt;0, (O38/O20)*100)</f>
        <v>0</v>
      </c>
      <c r="P84" s="0" t="n">
        <f aca="false">IF(P38&lt;0, (P38/P20)*100)</f>
        <v>0</v>
      </c>
      <c r="Q84" s="0" t="n">
        <f aca="false">IF(Q38&lt;0, (Q38/Q20)*100)</f>
        <v>0</v>
      </c>
      <c r="R84" s="0" t="n">
        <f aca="false">IF(R38&lt;0, (R38/R20)*100)</f>
        <v>0</v>
      </c>
      <c r="S84" s="0" t="n">
        <f aca="false">IF(S38&lt;0, (S38/S20)*100)</f>
        <v>0</v>
      </c>
      <c r="T84" s="0" t="n">
        <f aca="false">IF(T38&lt;0, (T38/T20)*100)</f>
        <v>0</v>
      </c>
      <c r="U84" s="0" t="n">
        <f aca="false">IF(U38&lt;0, (U38/U20)*100)</f>
        <v>0</v>
      </c>
      <c r="V84" s="0" t="n">
        <f aca="false">IF(V38&lt;0, (V38/V20)*100)</f>
        <v>0</v>
      </c>
      <c r="W84" s="0" t="n">
        <f aca="false">IF(W35&lt;0, (W35/W21)*100)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4.xml><?xml version="1.0" encoding="utf-8"?>
<worksheet xmlns="http://schemas.openxmlformats.org/spreadsheetml/2006/main" xmlns:r="http://schemas.openxmlformats.org/officeDocument/2006/relationships">
  <sheetPr filterMode="false">
    <pageSetUpPr fitToPage="false"/>
  </sheetPr>
  <dimension ref="A1:BA9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R7" activeCellId="0" sqref="R7"/>
    </sheetView>
  </sheetViews>
  <sheetFormatPr defaultRowHeight="15"/>
  <cols>
    <col collapsed="false" hidden="false" max="1" min="1" style="0" width="26.5918367346939"/>
    <col collapsed="false" hidden="false" max="2" min="2" style="0" width="44.2755102040816"/>
    <col collapsed="false" hidden="false" max="3" min="3" style="0" width="22.1377551020408"/>
    <col collapsed="false" hidden="false" max="4" min="4" style="0" width="14.7142857142857"/>
    <col collapsed="false" hidden="false" max="11" min="5" style="0" width="13.5"/>
    <col collapsed="false" hidden="false" max="13" min="12" style="0" width="14.1734693877551"/>
    <col collapsed="false" hidden="false" max="14" min="14" style="0" width="15.9285714285714"/>
    <col collapsed="false" hidden="false" max="15" min="15" style="0" width="15.1173469387755"/>
    <col collapsed="false" hidden="false" max="16" min="16" style="0" width="13.5"/>
    <col collapsed="false" hidden="false" max="17" min="17" style="0" width="13.6326530612245"/>
    <col collapsed="false" hidden="false" max="18" min="18" style="0" width="14.3112244897959"/>
    <col collapsed="false" hidden="false" max="19" min="19" style="0" width="13.6326530612245"/>
    <col collapsed="false" hidden="false" max="23" min="20" style="0" width="14.5816326530612"/>
    <col collapsed="false" hidden="false" max="1025" min="24" style="0" width="8.50510204081633"/>
  </cols>
  <sheetData>
    <row r="1" customFormat="false" ht="15" hidden="false" customHeight="false" outlineLevel="0" collapsed="false">
      <c r="A1" s="1" t="s">
        <v>2450</v>
      </c>
      <c r="B1" s="2" t="s">
        <v>2451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2452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s="13" customFormat="true" ht="15" hidden="false" customHeight="false" outlineLevel="0" collapsed="false">
      <c r="A6" s="13" t="s">
        <v>32</v>
      </c>
      <c r="B6" s="63" t="s">
        <v>734</v>
      </c>
      <c r="C6" s="63" t="s">
        <v>34</v>
      </c>
      <c r="D6" s="99" t="n">
        <v>913300000</v>
      </c>
      <c r="E6" s="99" t="n">
        <v>1081900000</v>
      </c>
      <c r="F6" s="112" t="n">
        <f aca="false">F7+F23</f>
        <v>1364700000</v>
      </c>
      <c r="G6" s="99" t="n">
        <v>1390100000</v>
      </c>
      <c r="H6" s="99" t="n">
        <v>2165900000</v>
      </c>
      <c r="I6" s="108" t="n">
        <v>2715000000</v>
      </c>
      <c r="J6" s="108" t="n">
        <v>3678000000</v>
      </c>
      <c r="K6" s="108" t="n">
        <v>4972000000</v>
      </c>
      <c r="L6" s="108" t="n">
        <v>5854000000</v>
      </c>
      <c r="M6" s="108" t="n">
        <v>5264000000</v>
      </c>
      <c r="N6" s="108" t="n">
        <v>5866000000</v>
      </c>
      <c r="O6" s="108" t="n">
        <v>6870000000</v>
      </c>
      <c r="P6" s="99" t="n">
        <v>7539000000</v>
      </c>
      <c r="Q6" s="111" t="n">
        <v>7386000000</v>
      </c>
      <c r="R6" s="111" t="n">
        <v>7982000000</v>
      </c>
      <c r="S6" s="111" t="n">
        <v>8770000000</v>
      </c>
      <c r="T6" s="111" t="n">
        <v>9771000000</v>
      </c>
      <c r="U6" s="111" t="n">
        <v>10622000000</v>
      </c>
      <c r="V6" s="111" t="n">
        <v>11521000000</v>
      </c>
      <c r="W6" s="111" t="n">
        <v>12499000000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s="38" customFormat="true" ht="15" hidden="false" customHeight="false" outlineLevel="0" collapsed="false">
      <c r="A7" s="38" t="s">
        <v>35</v>
      </c>
      <c r="B7" s="49" t="s">
        <v>684</v>
      </c>
      <c r="C7" s="20" t="s">
        <v>37</v>
      </c>
      <c r="D7" s="99" t="n">
        <v>897100000</v>
      </c>
      <c r="E7" s="99" t="n">
        <v>1036000000</v>
      </c>
      <c r="F7" s="112" t="n">
        <f aca="false">F8+F21+F22</f>
        <v>1343800000</v>
      </c>
      <c r="G7" s="112" t="n">
        <f aca="false">G8+G21+G22</f>
        <v>1592500000</v>
      </c>
      <c r="H7" s="112" t="n">
        <f aca="false">H8+H21+H22</f>
        <v>2379000000</v>
      </c>
      <c r="I7" s="112" t="n">
        <f aca="false">I8+I21+I22</f>
        <v>2612000000</v>
      </c>
      <c r="J7" s="77" t="n">
        <f aca="false">J8+J21+J22</f>
        <v>3510000000</v>
      </c>
      <c r="K7" s="77" t="n">
        <f aca="false">K8+K21+K22</f>
        <v>4870000000</v>
      </c>
      <c r="L7" s="77" t="n">
        <f aca="false">L8+L21+L22</f>
        <v>5237000000</v>
      </c>
      <c r="M7" s="77" t="n">
        <f aca="false">M8+M21+M22</f>
        <v>4876000000</v>
      </c>
      <c r="N7" s="77" t="n">
        <f aca="false">N8+N21+N22</f>
        <v>5393000000</v>
      </c>
      <c r="O7" s="77" t="n">
        <f aca="false">O8+O21+O22</f>
        <v>6651000000</v>
      </c>
      <c r="P7" s="77" t="n">
        <f aca="false">P8+P21+P22</f>
        <v>7262000000</v>
      </c>
      <c r="Q7" s="77" t="n">
        <f aca="false">Q8+Q21+Q22</f>
        <v>7178000000</v>
      </c>
      <c r="R7" s="77" t="n">
        <f aca="false">R8+R21+R22</f>
        <v>7816000000</v>
      </c>
      <c r="S7" s="77" t="n">
        <f aca="false">S8+S21+S22</f>
        <v>8560000000</v>
      </c>
      <c r="T7" s="77" t="n">
        <f aca="false">T8+T21+T22</f>
        <v>9590000000</v>
      </c>
      <c r="U7" s="77" t="n">
        <f aca="false">U8+U21+U22</f>
        <v>10442000000</v>
      </c>
      <c r="V7" s="77" t="n">
        <f aca="false">V8+V21+V22</f>
        <v>11342000000</v>
      </c>
      <c r="W7" s="77" t="n">
        <f aca="false">W8+W21+W22</f>
        <v>12319000000</v>
      </c>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5" hidden="false" customHeight="false" outlineLevel="0" collapsed="false">
      <c r="A8" s="38" t="s">
        <v>38</v>
      </c>
      <c r="B8" s="49" t="s">
        <v>342</v>
      </c>
      <c r="C8" s="49" t="s">
        <v>40</v>
      </c>
      <c r="D8" s="99" t="n">
        <v>706600000</v>
      </c>
      <c r="E8" s="99" t="n">
        <v>795600000</v>
      </c>
      <c r="F8" s="99" t="n">
        <v>1076000000</v>
      </c>
      <c r="G8" s="99" t="n">
        <v>1284000000</v>
      </c>
      <c r="H8" s="99" t="n">
        <v>1811100000</v>
      </c>
      <c r="I8" s="104" t="n">
        <v>2300000000</v>
      </c>
      <c r="J8" s="104" t="n">
        <v>3152000000</v>
      </c>
      <c r="K8" s="104" t="n">
        <v>4390000000</v>
      </c>
      <c r="L8" s="104" t="n">
        <v>4753000000</v>
      </c>
      <c r="M8" s="104" t="n">
        <v>4389000000</v>
      </c>
      <c r="N8" s="104" t="n">
        <v>4867000000</v>
      </c>
      <c r="O8" s="104" t="n">
        <v>6135000000</v>
      </c>
      <c r="P8" s="99" t="n">
        <v>6644000000</v>
      </c>
      <c r="Q8" s="99" t="n">
        <v>6642000000</v>
      </c>
      <c r="R8" s="99" t="n">
        <v>7299000000</v>
      </c>
      <c r="S8" s="99" t="n">
        <v>8030000000</v>
      </c>
      <c r="T8" s="99" t="n">
        <v>9030000000</v>
      </c>
      <c r="U8" s="99" t="n">
        <v>9852000000</v>
      </c>
      <c r="V8" s="99" t="n">
        <v>10722000000</v>
      </c>
      <c r="W8" s="99" t="n">
        <v>11669000000</v>
      </c>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5" hidden="false" customHeight="false" outlineLevel="0" collapsed="false">
      <c r="A9" s="47" t="s">
        <v>920</v>
      </c>
      <c r="B9" s="47" t="s">
        <v>921</v>
      </c>
      <c r="C9" s="49" t="s">
        <v>43</v>
      </c>
      <c r="D9" s="104" t="n">
        <f aca="false">D10+D11+D12+D13</f>
        <v>187900000</v>
      </c>
      <c r="E9" s="104" t="n">
        <f aca="false">E10+E11+E12+E13</f>
        <v>202400000</v>
      </c>
      <c r="F9" s="104" t="n">
        <f aca="false">F10+F11+F12+F13</f>
        <v>225500000</v>
      </c>
      <c r="G9" s="104" t="n">
        <f aca="false">G10+G11+G12+G13</f>
        <v>263100000</v>
      </c>
      <c r="H9" s="104" t="n">
        <f aca="false">H10+H11+H12+H13</f>
        <v>430300000</v>
      </c>
      <c r="I9" s="104" t="n">
        <f aca="false">I10+I11+I12+I13</f>
        <v>816000000</v>
      </c>
      <c r="J9" s="104" t="n">
        <v>1351000000</v>
      </c>
      <c r="K9" s="104"/>
      <c r="L9" s="104"/>
      <c r="M9" s="104"/>
      <c r="N9" s="77" t="n">
        <v>2033000000</v>
      </c>
      <c r="O9" s="77" t="n">
        <v>2642000000</v>
      </c>
      <c r="P9" s="99" t="n">
        <v>2880000000</v>
      </c>
      <c r="Q9" s="99" t="n">
        <v>3000000000</v>
      </c>
      <c r="R9" s="99" t="n">
        <v>3097000000</v>
      </c>
      <c r="S9" s="99" t="n">
        <v>3400000000</v>
      </c>
      <c r="T9" s="99" t="n">
        <v>3900000000</v>
      </c>
      <c r="U9" s="99" t="n">
        <v>4244000000</v>
      </c>
      <c r="V9" s="99" t="n">
        <v>4614000000</v>
      </c>
      <c r="W9" s="99" t="n">
        <v>5016000000</v>
      </c>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5" hidden="false" customHeight="false" outlineLevel="0" collapsed="false">
      <c r="A10" s="191" t="s">
        <v>2013</v>
      </c>
      <c r="B10" s="191" t="s">
        <v>2453</v>
      </c>
      <c r="C10" s="49" t="s">
        <v>2454</v>
      </c>
      <c r="D10" s="99" t="n">
        <v>108200000</v>
      </c>
      <c r="E10" s="99" t="n">
        <v>135800000</v>
      </c>
      <c r="F10" s="99" t="n">
        <v>143000000</v>
      </c>
      <c r="G10" s="99" t="n">
        <v>163600000</v>
      </c>
      <c r="H10" s="99" t="n">
        <v>268700000</v>
      </c>
      <c r="I10" s="104" t="n">
        <v>291000000</v>
      </c>
      <c r="J10" s="104"/>
      <c r="K10" s="104"/>
      <c r="L10" s="104"/>
      <c r="M10" s="104"/>
      <c r="N10" s="77" t="n">
        <v>1202000000</v>
      </c>
      <c r="O10" s="77" t="n">
        <v>1551000000</v>
      </c>
      <c r="P10" s="99" t="n">
        <v>1765000000</v>
      </c>
      <c r="Q10" s="99" t="n">
        <v>1934000000</v>
      </c>
      <c r="R10" s="99" t="n">
        <v>2050000000</v>
      </c>
      <c r="S10" s="99" t="n">
        <v>2242000000</v>
      </c>
      <c r="T10" s="99" t="n">
        <v>2622000000</v>
      </c>
      <c r="U10" s="99" t="n">
        <v>2863000000</v>
      </c>
      <c r="V10" s="99" t="n">
        <v>3125000000</v>
      </c>
      <c r="W10" s="99" t="n">
        <v>3411000000</v>
      </c>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5" hidden="false" customHeight="false" outlineLevel="0" collapsed="false">
      <c r="A11" s="191" t="s">
        <v>2455</v>
      </c>
      <c r="B11" s="191" t="s">
        <v>2456</v>
      </c>
      <c r="C11" s="49" t="s">
        <v>2454</v>
      </c>
      <c r="D11" s="99" t="n">
        <v>79700000</v>
      </c>
      <c r="E11" s="99" t="n">
        <v>66600000</v>
      </c>
      <c r="F11" s="99" t="n">
        <v>82500000</v>
      </c>
      <c r="G11" s="99" t="n">
        <v>99500000</v>
      </c>
      <c r="H11" s="99" t="n">
        <v>161600000</v>
      </c>
      <c r="I11" s="104" t="n">
        <v>210000000</v>
      </c>
      <c r="J11" s="104"/>
      <c r="K11" s="104"/>
      <c r="L11" s="104"/>
      <c r="M11" s="104"/>
      <c r="N11" s="77" t="n">
        <v>576000000</v>
      </c>
      <c r="O11" s="77" t="n">
        <v>832000000</v>
      </c>
      <c r="P11" s="99" t="n">
        <v>851000000</v>
      </c>
      <c r="Q11" s="99" t="n">
        <v>807000000</v>
      </c>
      <c r="R11" s="99" t="n">
        <v>790000000</v>
      </c>
      <c r="S11" s="99" t="n">
        <v>900000000</v>
      </c>
      <c r="T11" s="99" t="n">
        <v>1012000000</v>
      </c>
      <c r="U11" s="99" t="n">
        <v>1110000000</v>
      </c>
      <c r="V11" s="99" t="n">
        <v>1212000000</v>
      </c>
      <c r="W11" s="99" t="n">
        <v>1323000000</v>
      </c>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5" hidden="false" customHeight="false" outlineLevel="0" collapsed="false">
      <c r="A12" s="191" t="s">
        <v>2457</v>
      </c>
      <c r="B12" s="191" t="s">
        <v>2458</v>
      </c>
      <c r="C12" s="49" t="s">
        <v>2454</v>
      </c>
      <c r="D12" s="104"/>
      <c r="E12" s="104"/>
      <c r="F12" s="104"/>
      <c r="G12" s="104"/>
      <c r="H12" s="104"/>
      <c r="I12" s="104" t="n">
        <v>315000000</v>
      </c>
      <c r="J12" s="104"/>
      <c r="K12" s="104"/>
      <c r="L12" s="104"/>
      <c r="M12" s="104"/>
      <c r="N12" s="77"/>
      <c r="O12" s="77"/>
      <c r="P12" s="99"/>
      <c r="Q12" s="99"/>
      <c r="R12" s="99"/>
      <c r="S12" s="99"/>
      <c r="T12" s="99"/>
      <c r="U12" s="99"/>
      <c r="V12" s="99"/>
      <c r="W12" s="99"/>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5" hidden="false" customHeight="false" outlineLevel="0" collapsed="false">
      <c r="A13" s="191" t="s">
        <v>2323</v>
      </c>
      <c r="B13" s="191" t="s">
        <v>2459</v>
      </c>
      <c r="C13" s="49" t="s">
        <v>2454</v>
      </c>
      <c r="D13" s="104"/>
      <c r="E13" s="104"/>
      <c r="F13" s="104"/>
      <c r="G13" s="104"/>
      <c r="H13" s="104"/>
      <c r="I13" s="104"/>
      <c r="J13" s="104"/>
      <c r="K13" s="104"/>
      <c r="L13" s="104"/>
      <c r="M13" s="104"/>
      <c r="N13" s="77" t="n">
        <v>255000000</v>
      </c>
      <c r="O13" s="77" t="n">
        <v>259000000</v>
      </c>
      <c r="P13" s="99" t="n">
        <v>264000000</v>
      </c>
      <c r="Q13" s="99" t="n">
        <v>259000000</v>
      </c>
      <c r="R13" s="99" t="n">
        <v>257000000</v>
      </c>
      <c r="S13" s="99" t="n">
        <v>258000000</v>
      </c>
      <c r="T13" s="99" t="n">
        <v>266000000</v>
      </c>
      <c r="U13" s="99" t="n">
        <v>271000000</v>
      </c>
      <c r="V13" s="99" t="n">
        <v>276000000</v>
      </c>
      <c r="W13" s="99" t="n">
        <v>282000000</v>
      </c>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5" hidden="false" customHeight="false" outlineLevel="0" collapsed="false">
      <c r="A14" s="47" t="s">
        <v>923</v>
      </c>
      <c r="B14" s="47" t="s">
        <v>924</v>
      </c>
      <c r="C14" s="49" t="s">
        <v>43</v>
      </c>
      <c r="D14" s="104" t="n">
        <f aca="false">D15+D18+D19</f>
        <v>433100000</v>
      </c>
      <c r="E14" s="104" t="n">
        <f aca="false">E15+E18+E19</f>
        <v>502700000</v>
      </c>
      <c r="F14" s="104" t="n">
        <f aca="false">F15+F18+F19</f>
        <v>606900000</v>
      </c>
      <c r="G14" s="104" t="n">
        <f aca="false">G15+G18+G19</f>
        <v>672100000</v>
      </c>
      <c r="H14" s="104" t="n">
        <f aca="false">H15+H18+H19</f>
        <v>932900000</v>
      </c>
      <c r="I14" s="104" t="n">
        <f aca="false">I15+I18+I19</f>
        <v>1396000000</v>
      </c>
      <c r="J14" s="104" t="n">
        <v>1801000000</v>
      </c>
      <c r="K14" s="104"/>
      <c r="L14" s="104"/>
      <c r="M14" s="104"/>
      <c r="N14" s="77" t="n">
        <v>2834000000</v>
      </c>
      <c r="O14" s="77" t="n">
        <v>3493000000</v>
      </c>
      <c r="P14" s="99" t="n">
        <v>3764000000</v>
      </c>
      <c r="Q14" s="99" t="n">
        <v>3642000000</v>
      </c>
      <c r="R14" s="99" t="n">
        <v>4202000000</v>
      </c>
      <c r="S14" s="99" t="n">
        <v>4630000000</v>
      </c>
      <c r="T14" s="99" t="n">
        <v>5130000000</v>
      </c>
      <c r="U14" s="99" t="n">
        <v>5608000000</v>
      </c>
      <c r="V14" s="99" t="n">
        <v>6108000000</v>
      </c>
      <c r="W14" s="99" t="n">
        <v>6653000000</v>
      </c>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A15" s="191" t="s">
        <v>2460</v>
      </c>
      <c r="B15" s="191" t="s">
        <v>152</v>
      </c>
      <c r="C15" s="49" t="s">
        <v>979</v>
      </c>
      <c r="D15" s="99" t="n">
        <v>289800000</v>
      </c>
      <c r="E15" s="99" t="n">
        <v>357300000</v>
      </c>
      <c r="F15" s="99" t="n">
        <v>413700000</v>
      </c>
      <c r="G15" s="99" t="n">
        <v>472500000</v>
      </c>
      <c r="H15" s="99" t="n">
        <v>628200000</v>
      </c>
      <c r="I15" s="104" t="n">
        <v>987000000</v>
      </c>
      <c r="J15" s="104"/>
      <c r="K15" s="104"/>
      <c r="L15" s="104"/>
      <c r="M15" s="104"/>
      <c r="N15" s="77" t="n">
        <v>2203000000</v>
      </c>
      <c r="O15" s="77" t="n">
        <v>2784000000</v>
      </c>
      <c r="P15" s="99" t="n">
        <v>3015000000</v>
      </c>
      <c r="Q15" s="99" t="n">
        <v>2831000000</v>
      </c>
      <c r="R15" s="99" t="n">
        <v>3310000000</v>
      </c>
      <c r="S15" s="99" t="n">
        <v>3567000000</v>
      </c>
      <c r="T15" s="99" t="n">
        <v>3986000000</v>
      </c>
      <c r="U15" s="99" t="n">
        <v>4376000000</v>
      </c>
      <c r="V15" s="99" t="n">
        <v>4777000000</v>
      </c>
      <c r="W15" s="99" t="n">
        <v>5214000000</v>
      </c>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5" hidden="false" customHeight="false" outlineLevel="0" collapsed="false">
      <c r="A16" s="191" t="s">
        <v>2461</v>
      </c>
      <c r="B16" s="191" t="s">
        <v>2462</v>
      </c>
      <c r="C16" s="49" t="s">
        <v>979</v>
      </c>
      <c r="D16" s="104"/>
      <c r="E16" s="104"/>
      <c r="F16" s="104"/>
      <c r="G16" s="104"/>
      <c r="H16" s="104"/>
      <c r="I16" s="104" t="n">
        <v>363000000</v>
      </c>
      <c r="J16" s="104"/>
      <c r="K16" s="104"/>
      <c r="L16" s="104"/>
      <c r="M16" s="104"/>
      <c r="N16" s="77"/>
      <c r="O16" s="77"/>
      <c r="P16" s="99"/>
      <c r="Q16" s="99"/>
      <c r="R16" s="99"/>
      <c r="S16" s="99"/>
      <c r="T16" s="99"/>
      <c r="U16" s="99"/>
      <c r="V16" s="99"/>
      <c r="W16" s="99"/>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5" hidden="false" customHeight="false" outlineLevel="0" collapsed="false">
      <c r="A17" s="191" t="s">
        <v>2463</v>
      </c>
      <c r="B17" s="191" t="s">
        <v>2464</v>
      </c>
      <c r="C17" s="49" t="s">
        <v>979</v>
      </c>
      <c r="D17" s="104"/>
      <c r="E17" s="104"/>
      <c r="F17" s="104"/>
      <c r="G17" s="104"/>
      <c r="H17" s="104"/>
      <c r="I17" s="104" t="n">
        <v>625000000</v>
      </c>
      <c r="J17" s="104"/>
      <c r="K17" s="104"/>
      <c r="L17" s="104"/>
      <c r="M17" s="104"/>
      <c r="N17" s="77"/>
      <c r="O17" s="77"/>
      <c r="P17" s="99"/>
      <c r="Q17" s="99"/>
      <c r="R17" s="99"/>
      <c r="S17" s="99"/>
      <c r="T17" s="99"/>
      <c r="U17" s="99"/>
      <c r="V17" s="99"/>
      <c r="W17" s="99"/>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5" hidden="false" customHeight="false" outlineLevel="0" collapsed="false">
      <c r="A18" s="191" t="s">
        <v>517</v>
      </c>
      <c r="B18" s="191" t="s">
        <v>517</v>
      </c>
      <c r="C18" s="49" t="s">
        <v>979</v>
      </c>
      <c r="D18" s="99" t="n">
        <v>90200000</v>
      </c>
      <c r="E18" s="99" t="n">
        <v>89900000</v>
      </c>
      <c r="F18" s="99" t="n">
        <v>109500000</v>
      </c>
      <c r="G18" s="99" t="n">
        <v>121000000</v>
      </c>
      <c r="H18" s="99" t="n">
        <v>181300000</v>
      </c>
      <c r="I18" s="104" t="n">
        <v>286000000</v>
      </c>
      <c r="J18" s="104"/>
      <c r="K18" s="104"/>
      <c r="L18" s="104"/>
      <c r="M18" s="104"/>
      <c r="N18" s="77" t="n">
        <v>561000000</v>
      </c>
      <c r="O18" s="77" t="n">
        <v>615000000</v>
      </c>
      <c r="P18" s="99" t="n">
        <v>660000000</v>
      </c>
      <c r="Q18" s="99" t="n">
        <v>722000000</v>
      </c>
      <c r="R18" s="99" t="n">
        <v>789000000</v>
      </c>
      <c r="S18" s="99" t="n">
        <v>948000000</v>
      </c>
      <c r="T18" s="99" t="n">
        <v>1017000000</v>
      </c>
      <c r="U18" s="99" t="n">
        <v>1096000000</v>
      </c>
      <c r="V18" s="99" t="n">
        <v>1184000000</v>
      </c>
      <c r="W18" s="99" t="n">
        <v>1282000000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5" hidden="false" customHeight="false" outlineLevel="0" collapsed="false">
      <c r="A19" s="191" t="s">
        <v>2321</v>
      </c>
      <c r="B19" s="191" t="s">
        <v>2465</v>
      </c>
      <c r="C19" s="49" t="s">
        <v>979</v>
      </c>
      <c r="D19" s="99" t="n">
        <v>53100000</v>
      </c>
      <c r="E19" s="99" t="n">
        <v>55500000</v>
      </c>
      <c r="F19" s="99" t="n">
        <v>83700000</v>
      </c>
      <c r="G19" s="99" t="n">
        <v>78600000</v>
      </c>
      <c r="H19" s="99" t="n">
        <v>123400000</v>
      </c>
      <c r="I19" s="104" t="n">
        <v>123000000</v>
      </c>
      <c r="J19" s="104"/>
      <c r="K19" s="104"/>
      <c r="L19" s="104"/>
      <c r="M19" s="104"/>
      <c r="N19" s="77" t="n">
        <v>70000000</v>
      </c>
      <c r="O19" s="77" t="n">
        <v>93000000</v>
      </c>
      <c r="P19" s="99" t="n">
        <v>90000000</v>
      </c>
      <c r="Q19" s="99" t="n">
        <v>89000000</v>
      </c>
      <c r="R19" s="99" t="n">
        <v>103000000</v>
      </c>
      <c r="S19" s="99" t="n">
        <v>115000000</v>
      </c>
      <c r="T19" s="99" t="n">
        <v>128000000</v>
      </c>
      <c r="U19" s="99" t="n">
        <v>136000000</v>
      </c>
      <c r="V19" s="99" t="n">
        <v>146000000</v>
      </c>
      <c r="W19" s="99" t="n">
        <v>157000000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5" hidden="false" customHeight="false" outlineLevel="0" collapsed="false">
      <c r="A20" s="47" t="s">
        <v>48</v>
      </c>
      <c r="B20" s="47" t="s">
        <v>1611</v>
      </c>
      <c r="C20" s="49" t="s">
        <v>43</v>
      </c>
      <c r="D20" s="99" t="n">
        <v>85700000</v>
      </c>
      <c r="E20" s="99" t="n">
        <v>90600000</v>
      </c>
      <c r="F20" s="99" t="n">
        <f aca="false">F8-F9-F14</f>
        <v>243600000</v>
      </c>
      <c r="G20" s="99" t="n">
        <f aca="false">G8-G9-G14</f>
        <v>348800000</v>
      </c>
      <c r="H20" s="99" t="n">
        <f aca="false">H8-H9-H14</f>
        <v>447900000</v>
      </c>
      <c r="I20" s="99" t="n">
        <f aca="false">I8-I9-I14</f>
        <v>88000000</v>
      </c>
      <c r="J20" s="104"/>
      <c r="K20" s="104"/>
      <c r="L20" s="104"/>
      <c r="M20" s="104"/>
      <c r="N20" s="77"/>
      <c r="O20" s="77"/>
      <c r="P20" s="99"/>
      <c r="Q20" s="99"/>
      <c r="R20" s="99"/>
      <c r="S20" s="99"/>
      <c r="T20" s="99"/>
      <c r="U20" s="99"/>
      <c r="V20" s="99"/>
      <c r="W20" s="99"/>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5" hidden="false" customHeight="false" outlineLevel="0" collapsed="false">
      <c r="A21" s="49" t="s">
        <v>742</v>
      </c>
      <c r="B21" s="49" t="s">
        <v>2466</v>
      </c>
      <c r="C21" s="49" t="s">
        <v>40</v>
      </c>
      <c r="D21" s="99" t="n">
        <v>45600000</v>
      </c>
      <c r="E21" s="99" t="n">
        <v>84500000</v>
      </c>
      <c r="F21" s="99" t="n">
        <v>97900000</v>
      </c>
      <c r="G21" s="99" t="n">
        <v>78400000</v>
      </c>
      <c r="H21" s="99" t="n">
        <v>230800000</v>
      </c>
      <c r="I21" s="104" t="n">
        <v>312000000</v>
      </c>
      <c r="J21" s="104" t="n">
        <v>358000000</v>
      </c>
      <c r="K21" s="104" t="n">
        <v>480000000</v>
      </c>
      <c r="L21" s="104" t="n">
        <v>484000000</v>
      </c>
      <c r="M21" s="104" t="n">
        <v>487000000</v>
      </c>
      <c r="N21" s="77" t="n">
        <v>526000000</v>
      </c>
      <c r="O21" s="77" t="n">
        <v>516000000</v>
      </c>
      <c r="P21" s="99" t="n">
        <v>618000000</v>
      </c>
      <c r="Q21" s="99" t="n">
        <v>536000000</v>
      </c>
      <c r="R21" s="99" t="n">
        <v>517000000</v>
      </c>
      <c r="S21" s="99" t="n">
        <v>530000000</v>
      </c>
      <c r="T21" s="99" t="n">
        <v>560000000</v>
      </c>
      <c r="U21" s="99" t="n">
        <v>590000000</v>
      </c>
      <c r="V21" s="99" t="n">
        <v>620000000</v>
      </c>
      <c r="W21" s="99" t="n">
        <v>650000000</v>
      </c>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customFormat="false" ht="15" hidden="false" customHeight="false" outlineLevel="0" collapsed="false">
      <c r="A22" s="49" t="s">
        <v>2467</v>
      </c>
      <c r="B22" s="49" t="s">
        <v>2468</v>
      </c>
      <c r="C22" s="49" t="s">
        <v>40</v>
      </c>
      <c r="D22" s="99" t="n">
        <v>144800000</v>
      </c>
      <c r="E22" s="99" t="n">
        <v>155900000</v>
      </c>
      <c r="F22" s="99" t="n">
        <v>169900000</v>
      </c>
      <c r="G22" s="99" t="n">
        <v>230100000</v>
      </c>
      <c r="H22" s="99" t="n">
        <v>337100000</v>
      </c>
      <c r="I22" s="104"/>
      <c r="J22" s="104"/>
      <c r="K22" s="104"/>
      <c r="L22" s="104"/>
      <c r="M22" s="104"/>
      <c r="N22" s="77"/>
      <c r="O22" s="77"/>
      <c r="P22" s="99"/>
      <c r="Q22" s="99"/>
      <c r="R22" s="99"/>
      <c r="S22" s="99"/>
      <c r="T22" s="99"/>
      <c r="U22" s="99"/>
      <c r="V22" s="99"/>
      <c r="W22" s="99"/>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customFormat="false" ht="15" hidden="false" customHeight="false" outlineLevel="0" collapsed="false">
      <c r="A23" s="49" t="s">
        <v>52</v>
      </c>
      <c r="B23" s="49" t="s">
        <v>52</v>
      </c>
      <c r="C23" s="20" t="s">
        <v>37</v>
      </c>
      <c r="D23" s="99" t="n">
        <v>16200000</v>
      </c>
      <c r="E23" s="99" t="n">
        <v>45900000</v>
      </c>
      <c r="F23" s="99" t="n">
        <v>20900000</v>
      </c>
      <c r="G23" s="99" t="n">
        <v>27700000</v>
      </c>
      <c r="H23" s="99" t="n">
        <v>124000000</v>
      </c>
      <c r="I23" s="104" t="n">
        <v>104000000</v>
      </c>
      <c r="J23" s="104" t="n">
        <v>168000000</v>
      </c>
      <c r="K23" s="104" t="n">
        <v>102000000</v>
      </c>
      <c r="L23" s="104" t="n">
        <v>617000000</v>
      </c>
      <c r="M23" s="104" t="n">
        <v>389000000</v>
      </c>
      <c r="N23" s="77" t="n">
        <v>473000000</v>
      </c>
      <c r="O23" s="77" t="n">
        <v>220000000</v>
      </c>
      <c r="P23" s="99" t="n">
        <v>277000000</v>
      </c>
      <c r="Q23" s="99" t="n">
        <v>208000000</v>
      </c>
      <c r="R23" s="99" t="n">
        <v>166000000</v>
      </c>
      <c r="S23" s="99" t="n">
        <v>210000000</v>
      </c>
      <c r="T23" s="99" t="n">
        <v>181000000</v>
      </c>
      <c r="U23" s="99" t="n">
        <v>180000000</v>
      </c>
      <c r="V23" s="99" t="n">
        <v>180000000</v>
      </c>
      <c r="W23" s="99" t="n">
        <v>179000000</v>
      </c>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5" hidden="false" customHeight="false" outlineLevel="0" collapsed="false">
      <c r="A24" s="47" t="s">
        <v>2469</v>
      </c>
      <c r="B24" s="47" t="s">
        <v>2469</v>
      </c>
      <c r="C24" s="19" t="s">
        <v>1804</v>
      </c>
      <c r="D24" s="104"/>
      <c r="E24" s="104"/>
      <c r="F24" s="104"/>
      <c r="G24" s="104"/>
      <c r="H24" s="104"/>
      <c r="I24" s="104"/>
      <c r="J24" s="104"/>
      <c r="K24" s="104"/>
      <c r="L24" s="104"/>
      <c r="M24" s="104"/>
      <c r="N24" s="104"/>
      <c r="O24" s="104"/>
      <c r="P24" s="99" t="n">
        <v>106000000</v>
      </c>
      <c r="Q24" s="99"/>
      <c r="R24" s="99"/>
      <c r="S24" s="99"/>
      <c r="T24" s="99"/>
      <c r="U24" s="99"/>
      <c r="V24" s="99"/>
      <c r="W24" s="99"/>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5" hidden="false" customHeight="false" outlineLevel="0" collapsed="false">
      <c r="A25" s="47" t="s">
        <v>1126</v>
      </c>
      <c r="B25" s="47" t="s">
        <v>1126</v>
      </c>
      <c r="C25" s="19" t="s">
        <v>1804</v>
      </c>
      <c r="D25" s="104"/>
      <c r="E25" s="104"/>
      <c r="F25" s="104"/>
      <c r="G25" s="104"/>
      <c r="H25" s="104"/>
      <c r="I25" s="104"/>
      <c r="J25" s="104"/>
      <c r="K25" s="104"/>
      <c r="L25" s="104"/>
      <c r="M25" s="104"/>
      <c r="N25" s="77"/>
      <c r="O25" s="77"/>
      <c r="P25" s="99" t="n">
        <v>170000000</v>
      </c>
      <c r="Q25" s="99"/>
      <c r="R25" s="99"/>
      <c r="S25" s="99"/>
      <c r="T25" s="99"/>
      <c r="U25" s="99"/>
      <c r="V25" s="99"/>
      <c r="W25" s="99"/>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s="38" customFormat="true" ht="15" hidden="false" customHeight="false" outlineLevel="0" collapsed="false">
      <c r="B26" s="49" t="s">
        <v>1571</v>
      </c>
      <c r="D26" s="99" t="n">
        <v>1155900000</v>
      </c>
      <c r="E26" s="99" t="n">
        <v>1211900000</v>
      </c>
      <c r="F26" s="99" t="n">
        <v>1324200000</v>
      </c>
      <c r="G26" s="99" t="n">
        <v>1501500000</v>
      </c>
      <c r="H26" s="99" t="n">
        <v>1852900000</v>
      </c>
      <c r="I26" s="150" t="n">
        <v>2892000000</v>
      </c>
      <c r="J26" s="150" t="n">
        <f aca="false">J28+J42+J45</f>
        <v>4100000000</v>
      </c>
      <c r="K26" s="150" t="n">
        <f aca="false">K28+K42+K45</f>
        <v>5778000000</v>
      </c>
      <c r="L26" s="150" t="n">
        <f aca="false">L28+L42+L45</f>
        <v>7062000000</v>
      </c>
      <c r="M26" s="150" t="n">
        <f aca="false">M28+M42+M45</f>
        <v>6913000000</v>
      </c>
      <c r="N26" s="99" t="n">
        <v>7232000000</v>
      </c>
      <c r="O26" s="99" t="n">
        <v>7750000000</v>
      </c>
      <c r="P26" s="99" t="n">
        <v>8318000000</v>
      </c>
      <c r="Q26" s="99" t="n">
        <v>8087000000</v>
      </c>
      <c r="R26" s="99" t="n">
        <v>8994000000</v>
      </c>
      <c r="S26" s="99" t="n">
        <v>9740000000</v>
      </c>
      <c r="T26" s="99" t="n">
        <v>10722000000</v>
      </c>
      <c r="U26" s="99" t="n">
        <v>11585000000</v>
      </c>
      <c r="V26" s="99" t="n">
        <v>12572000000</v>
      </c>
      <c r="W26" s="99" t="n">
        <v>13645000000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s="13" customFormat="true" ht="15" hidden="false" customHeight="false" outlineLevel="0" collapsed="false">
      <c r="A27" s="63" t="s">
        <v>188</v>
      </c>
      <c r="B27" s="63" t="s">
        <v>188</v>
      </c>
      <c r="C27" s="32" t="s">
        <v>34</v>
      </c>
      <c r="D27" s="99" t="n">
        <f aca="false">D28+D42+D45</f>
        <v>1156000000</v>
      </c>
      <c r="E27" s="99" t="n">
        <f aca="false">E28+E42+E45</f>
        <v>1211900000</v>
      </c>
      <c r="F27" s="99" t="n">
        <f aca="false">F28+F42+F45</f>
        <v>1324200000</v>
      </c>
      <c r="G27" s="99" t="n">
        <f aca="false">G28+G42+G45</f>
        <v>1501500000</v>
      </c>
      <c r="H27" s="99" t="n">
        <f aca="false">H28+H42+H45</f>
        <v>1852900000</v>
      </c>
      <c r="I27" s="99" t="n">
        <f aca="false">I28+I42+I45</f>
        <v>2892000000</v>
      </c>
      <c r="J27" s="99" t="n">
        <f aca="false">J28+J42+J45</f>
        <v>4100000000</v>
      </c>
      <c r="K27" s="99" t="n">
        <f aca="false">K28+K42+K45</f>
        <v>5778000000</v>
      </c>
      <c r="L27" s="99" t="n">
        <f aca="false">L28+L42+L45</f>
        <v>7062000000</v>
      </c>
      <c r="M27" s="99" t="n">
        <f aca="false">M28+M42+M45</f>
        <v>6913000000</v>
      </c>
      <c r="N27" s="99" t="n">
        <f aca="false">N28+N42+N45</f>
        <v>7233000000</v>
      </c>
      <c r="O27" s="99" t="n">
        <f aca="false">O28+O42+O45</f>
        <v>7750000000</v>
      </c>
      <c r="P27" s="99" t="n">
        <f aca="false">P28+P42+P45</f>
        <v>8318000000</v>
      </c>
      <c r="Q27" s="99" t="n">
        <f aca="false">Q28+Q42+Q45</f>
        <v>8087000000</v>
      </c>
      <c r="R27" s="99" t="n">
        <f aca="false">R28+R42+R45</f>
        <v>8995000000</v>
      </c>
      <c r="S27" s="99" t="n">
        <f aca="false">S28+S42+S45</f>
        <v>9740000000</v>
      </c>
      <c r="T27" s="99" t="n">
        <f aca="false">T28+T42+T45</f>
        <v>10722000000</v>
      </c>
      <c r="U27" s="99" t="n">
        <f aca="false">U28+U42+U45</f>
        <v>11584000000</v>
      </c>
      <c r="V27" s="99" t="n">
        <f aca="false">V28+V42+V45</f>
        <v>12572000000</v>
      </c>
      <c r="W27" s="99" t="n">
        <f aca="false">W28+W42+W45</f>
        <v>13645000000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5" hidden="false" customHeight="false" outlineLevel="0" collapsed="false">
      <c r="A28" s="38" t="s">
        <v>70</v>
      </c>
      <c r="B28" s="49" t="s">
        <v>2470</v>
      </c>
      <c r="C28" s="49" t="s">
        <v>191</v>
      </c>
      <c r="D28" s="99" t="n">
        <v>1094200000</v>
      </c>
      <c r="E28" s="99" t="n">
        <v>1095700000</v>
      </c>
      <c r="F28" s="99" t="n">
        <v>1172800000</v>
      </c>
      <c r="G28" s="99" t="n">
        <v>1351900000</v>
      </c>
      <c r="H28" s="99" t="n">
        <v>1618100000</v>
      </c>
      <c r="I28" s="104" t="n">
        <v>2400000000</v>
      </c>
      <c r="J28" s="153" t="n">
        <f aca="false">J29+J30+J31+J34+J35+J36+J39+J40</f>
        <v>2863000000</v>
      </c>
      <c r="K28" s="104" t="n">
        <v>4254000000</v>
      </c>
      <c r="L28" s="104" t="n">
        <v>5427000000</v>
      </c>
      <c r="M28" s="104" t="n">
        <v>5407000000</v>
      </c>
      <c r="N28" s="99" t="n">
        <v>5399000000</v>
      </c>
      <c r="O28" s="99" t="n">
        <v>5613000000</v>
      </c>
      <c r="P28" s="99" t="n">
        <v>6054000000</v>
      </c>
      <c r="Q28" s="99" t="n">
        <v>6515000000</v>
      </c>
      <c r="R28" s="99" t="n">
        <v>7314000000</v>
      </c>
      <c r="S28" s="99" t="n">
        <v>7725000000</v>
      </c>
      <c r="T28" s="99" t="n">
        <v>8442000000</v>
      </c>
      <c r="U28" s="99" t="n">
        <v>9064000000</v>
      </c>
      <c r="V28" s="99" t="n">
        <v>9775000000</v>
      </c>
      <c r="W28" s="99" t="n">
        <v>10540000000</v>
      </c>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5" hidden="false" customHeight="false" outlineLevel="0" collapsed="false">
      <c r="A29" s="47" t="s">
        <v>746</v>
      </c>
      <c r="B29" s="47" t="s">
        <v>936</v>
      </c>
      <c r="C29" s="49" t="s">
        <v>194</v>
      </c>
      <c r="D29" s="99" t="n">
        <v>180100000</v>
      </c>
      <c r="E29" s="99" t="n">
        <v>168700000</v>
      </c>
      <c r="F29" s="99" t="n">
        <v>176900000</v>
      </c>
      <c r="G29" s="99" t="n">
        <v>232000000</v>
      </c>
      <c r="H29" s="99" t="n">
        <v>312100000</v>
      </c>
      <c r="I29" s="104" t="n">
        <v>452000000</v>
      </c>
      <c r="J29" s="104" t="n">
        <v>565000000</v>
      </c>
      <c r="K29" s="104" t="n">
        <v>676000000</v>
      </c>
      <c r="L29" s="104" t="n">
        <v>1008000000</v>
      </c>
      <c r="M29" s="104" t="n">
        <v>1048000000</v>
      </c>
      <c r="N29" s="99" t="n">
        <v>1138000000</v>
      </c>
      <c r="O29" s="99" t="n">
        <v>1136000000</v>
      </c>
      <c r="P29" s="99" t="n">
        <v>1203000000</v>
      </c>
      <c r="Q29" s="99" t="n">
        <v>1395000000</v>
      </c>
      <c r="R29" s="99" t="n">
        <v>1523000000</v>
      </c>
      <c r="S29" s="99" t="n">
        <v>1610000000</v>
      </c>
      <c r="T29" s="99" t="n">
        <v>1736000000</v>
      </c>
      <c r="U29" s="99" t="n">
        <v>1858000000</v>
      </c>
      <c r="V29" s="99" t="n">
        <v>2006000000</v>
      </c>
      <c r="W29" s="99" t="n">
        <v>2167000000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5" hidden="false" customHeight="false" outlineLevel="0" collapsed="false">
      <c r="A30" s="47" t="s">
        <v>986</v>
      </c>
      <c r="B30" s="47" t="s">
        <v>1092</v>
      </c>
      <c r="C30" s="49" t="s">
        <v>194</v>
      </c>
      <c r="D30" s="99" t="n">
        <v>132200000</v>
      </c>
      <c r="E30" s="99" t="n">
        <v>132500000</v>
      </c>
      <c r="F30" s="99" t="n">
        <v>158300000</v>
      </c>
      <c r="G30" s="99" t="n">
        <v>137400000</v>
      </c>
      <c r="H30" s="99" t="n">
        <v>264000000</v>
      </c>
      <c r="I30" s="104" t="n">
        <v>420000000</v>
      </c>
      <c r="J30" s="104" t="n">
        <v>774000000</v>
      </c>
      <c r="K30" s="104" t="n">
        <v>1580000000</v>
      </c>
      <c r="L30" s="104" t="n">
        <v>1607000000</v>
      </c>
      <c r="M30" s="104" t="n">
        <v>1105000000</v>
      </c>
      <c r="N30" s="99" t="n">
        <v>1086000000</v>
      </c>
      <c r="O30" s="99" t="n">
        <v>1211000000</v>
      </c>
      <c r="P30" s="99" t="n">
        <v>1298000000</v>
      </c>
      <c r="Q30" s="99" t="n">
        <v>1011000000</v>
      </c>
      <c r="R30" s="99" t="n">
        <v>1109000000</v>
      </c>
      <c r="S30" s="99" t="n">
        <v>1200000000</v>
      </c>
      <c r="T30" s="99" t="n">
        <v>1313000000</v>
      </c>
      <c r="U30" s="99" t="n">
        <v>1415000000</v>
      </c>
      <c r="V30" s="99" t="n">
        <v>1521000000</v>
      </c>
      <c r="W30" s="99" t="n">
        <v>1635000000</v>
      </c>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5" hidden="false" customHeight="false" outlineLevel="0" collapsed="false">
      <c r="A31" s="47" t="s">
        <v>1574</v>
      </c>
      <c r="B31" s="47" t="s">
        <v>1575</v>
      </c>
      <c r="C31" s="49" t="s">
        <v>194</v>
      </c>
      <c r="D31" s="99" t="n">
        <v>166700000</v>
      </c>
      <c r="E31" s="99" t="n">
        <v>136900000</v>
      </c>
      <c r="F31" s="99" t="n">
        <v>132500000</v>
      </c>
      <c r="G31" s="99" t="n">
        <v>157100000</v>
      </c>
      <c r="H31" s="99" t="n">
        <v>237500000</v>
      </c>
      <c r="I31" s="104" t="n">
        <v>869000000</v>
      </c>
      <c r="J31" s="104" t="n">
        <v>394000000</v>
      </c>
      <c r="K31" s="104" t="n">
        <v>413000000</v>
      </c>
      <c r="L31" s="104" t="n">
        <v>524000000</v>
      </c>
      <c r="M31" s="104" t="n">
        <v>434000000</v>
      </c>
      <c r="N31" s="99" t="n">
        <v>385000000</v>
      </c>
      <c r="O31" s="99" t="n">
        <v>437000000</v>
      </c>
      <c r="P31" s="99" t="n">
        <v>526000000</v>
      </c>
      <c r="Q31" s="99" t="n">
        <v>562000000</v>
      </c>
      <c r="R31" s="99" t="n">
        <v>617000000</v>
      </c>
      <c r="S31" s="99" t="n">
        <v>597000000</v>
      </c>
      <c r="T31" s="99" t="n">
        <v>648000000</v>
      </c>
      <c r="U31" s="99" t="n">
        <v>694000000</v>
      </c>
      <c r="V31" s="99" t="n">
        <v>740000000</v>
      </c>
      <c r="W31" s="99" t="n">
        <v>789000000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5" hidden="false" customHeight="false" outlineLevel="0" collapsed="false">
      <c r="A32" s="191" t="s">
        <v>205</v>
      </c>
      <c r="B32" s="191" t="s">
        <v>205</v>
      </c>
      <c r="C32" s="49" t="s">
        <v>2471</v>
      </c>
      <c r="D32" s="104"/>
      <c r="E32" s="104"/>
      <c r="F32" s="104"/>
      <c r="G32" s="104"/>
      <c r="H32" s="104"/>
      <c r="I32" s="104"/>
      <c r="J32" s="104" t="n">
        <v>387000000</v>
      </c>
      <c r="K32" s="104" t="n">
        <v>399000000</v>
      </c>
      <c r="L32" s="104" t="n">
        <v>512000000</v>
      </c>
      <c r="M32" s="104" t="n">
        <v>420000000</v>
      </c>
      <c r="N32" s="99"/>
      <c r="O32" s="99"/>
      <c r="P32" s="99"/>
      <c r="Q32" s="99"/>
      <c r="R32" s="99"/>
      <c r="S32" s="99"/>
      <c r="T32" s="99"/>
      <c r="U32" s="99"/>
      <c r="V32" s="99"/>
      <c r="W32" s="99"/>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5" hidden="false" customHeight="false" outlineLevel="0" collapsed="false">
      <c r="A33" s="191" t="s">
        <v>52</v>
      </c>
      <c r="B33" s="191" t="s">
        <v>52</v>
      </c>
      <c r="C33" s="49" t="s">
        <v>2471</v>
      </c>
      <c r="D33" s="104"/>
      <c r="E33" s="104"/>
      <c r="F33" s="104"/>
      <c r="G33" s="104"/>
      <c r="H33" s="104"/>
      <c r="I33" s="104"/>
      <c r="J33" s="104" t="n">
        <v>7000000</v>
      </c>
      <c r="K33" s="104" t="n">
        <v>14000000</v>
      </c>
      <c r="L33" s="104" t="n">
        <v>12000000</v>
      </c>
      <c r="M33" s="104" t="n">
        <v>14000000</v>
      </c>
      <c r="N33" s="99"/>
      <c r="O33" s="99"/>
      <c r="P33" s="99"/>
      <c r="Q33" s="99"/>
      <c r="R33" s="99"/>
      <c r="S33" s="99"/>
      <c r="T33" s="99"/>
      <c r="U33" s="99"/>
      <c r="V33" s="99"/>
      <c r="W33" s="99"/>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5" hidden="false" customHeight="false" outlineLevel="0" collapsed="false">
      <c r="A34" s="47" t="s">
        <v>2472</v>
      </c>
      <c r="B34" s="47" t="s">
        <v>2473</v>
      </c>
      <c r="C34" s="49" t="s">
        <v>194</v>
      </c>
      <c r="D34" s="104"/>
      <c r="E34" s="104"/>
      <c r="F34" s="104"/>
      <c r="G34" s="104"/>
      <c r="H34" s="104"/>
      <c r="I34" s="104"/>
      <c r="J34" s="104" t="n">
        <v>709000000</v>
      </c>
      <c r="K34" s="104" t="n">
        <v>851000000</v>
      </c>
      <c r="L34" s="104" t="n">
        <v>1379000000</v>
      </c>
      <c r="M34" s="104" t="n">
        <v>1506000000</v>
      </c>
      <c r="N34" s="99" t="n">
        <v>1612000000</v>
      </c>
      <c r="O34" s="99" t="n">
        <v>1656000000</v>
      </c>
      <c r="P34" s="99" t="n">
        <v>1858000000</v>
      </c>
      <c r="Q34" s="99" t="n">
        <v>2295000000</v>
      </c>
      <c r="R34" s="99" t="n">
        <v>2793000000</v>
      </c>
      <c r="S34" s="99" t="n">
        <v>2923000000</v>
      </c>
      <c r="T34" s="99" t="n">
        <v>3222000000</v>
      </c>
      <c r="U34" s="99" t="n">
        <v>3463000000</v>
      </c>
      <c r="V34" s="99" t="n">
        <v>3740000000</v>
      </c>
      <c r="W34" s="99" t="n">
        <v>4040000000</v>
      </c>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5" hidden="false" customHeight="false" outlineLevel="0" collapsed="false">
      <c r="A35" s="47" t="s">
        <v>757</v>
      </c>
      <c r="B35" s="47" t="s">
        <v>2474</v>
      </c>
      <c r="C35" s="49" t="s">
        <v>194</v>
      </c>
      <c r="D35" s="104"/>
      <c r="E35" s="104"/>
      <c r="F35" s="104"/>
      <c r="G35" s="104"/>
      <c r="H35" s="104"/>
      <c r="I35" s="153" t="n">
        <f aca="false">I28-I29-I30-I31-I34-I36-I39-I40</f>
        <v>539000000</v>
      </c>
      <c r="J35" s="104" t="n">
        <v>317000000</v>
      </c>
      <c r="K35" s="104" t="n">
        <v>636000000</v>
      </c>
      <c r="L35" s="104" t="n">
        <v>789000000</v>
      </c>
      <c r="M35" s="104" t="n">
        <v>1142000000</v>
      </c>
      <c r="N35" s="99" t="n">
        <v>972000000</v>
      </c>
      <c r="O35" s="99" t="n">
        <v>886000000</v>
      </c>
      <c r="P35" s="99" t="n">
        <v>917000000</v>
      </c>
      <c r="Q35" s="99" t="n">
        <v>1014000000</v>
      </c>
      <c r="R35" s="99" t="n">
        <v>979000000</v>
      </c>
      <c r="S35" s="99" t="n">
        <v>1055000000</v>
      </c>
      <c r="T35" s="99" t="n">
        <v>1143000000</v>
      </c>
      <c r="U35" s="99" t="n">
        <v>1219000000</v>
      </c>
      <c r="V35" s="99" t="n">
        <v>1308000000</v>
      </c>
      <c r="W35" s="99" t="n">
        <v>1397000000</v>
      </c>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5" hidden="false" customHeight="false" outlineLevel="0" collapsed="false">
      <c r="A36" s="47" t="s">
        <v>87</v>
      </c>
      <c r="B36" s="47" t="s">
        <v>87</v>
      </c>
      <c r="C36" s="49" t="s">
        <v>194</v>
      </c>
      <c r="D36" s="99" t="n">
        <v>178400000</v>
      </c>
      <c r="E36" s="99" t="n">
        <v>117500000</v>
      </c>
      <c r="F36" s="99" t="n">
        <v>145900000</v>
      </c>
      <c r="G36" s="99" t="n">
        <v>172400000</v>
      </c>
      <c r="H36" s="99" t="n">
        <v>119900000</v>
      </c>
      <c r="I36" s="104" t="n">
        <v>120000000</v>
      </c>
      <c r="J36" s="104" t="n">
        <v>104000000</v>
      </c>
      <c r="K36" s="104" t="n">
        <v>98000000</v>
      </c>
      <c r="L36" s="104" t="n">
        <v>121000000</v>
      </c>
      <c r="M36" s="104" t="n">
        <v>171000000</v>
      </c>
      <c r="N36" s="99" t="n">
        <v>206000000</v>
      </c>
      <c r="O36" s="99" t="n">
        <v>288000000</v>
      </c>
      <c r="P36" s="99" t="n">
        <v>254000000</v>
      </c>
      <c r="Q36" s="99" t="n">
        <v>238000000</v>
      </c>
      <c r="R36" s="99" t="n">
        <v>293000000</v>
      </c>
      <c r="S36" s="99" t="n">
        <v>340000000</v>
      </c>
      <c r="T36" s="99" t="n">
        <v>380000000</v>
      </c>
      <c r="U36" s="99" t="n">
        <v>415000000</v>
      </c>
      <c r="V36" s="99" t="n">
        <v>459000000</v>
      </c>
      <c r="W36" s="99" t="n">
        <v>513000000</v>
      </c>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5" hidden="false" customHeight="false" outlineLevel="0" collapsed="false">
      <c r="A37" s="191" t="s">
        <v>2475</v>
      </c>
      <c r="B37" s="191" t="s">
        <v>2476</v>
      </c>
      <c r="C37" s="49" t="s">
        <v>1406</v>
      </c>
      <c r="D37" s="99" t="n">
        <v>90700000</v>
      </c>
      <c r="E37" s="99" t="n">
        <v>51300000</v>
      </c>
      <c r="F37" s="99" t="n">
        <v>65700000</v>
      </c>
      <c r="G37" s="99" t="n">
        <v>76900000</v>
      </c>
      <c r="H37" s="99" t="n">
        <v>48500000</v>
      </c>
      <c r="I37" s="104" t="n">
        <v>39000000</v>
      </c>
      <c r="J37" s="104" t="n">
        <v>36000000</v>
      </c>
      <c r="K37" s="104" t="n">
        <v>39000000</v>
      </c>
      <c r="L37" s="104" t="n">
        <v>64000000</v>
      </c>
      <c r="M37" s="104" t="n">
        <v>113000000</v>
      </c>
      <c r="N37" s="99"/>
      <c r="O37" s="99"/>
      <c r="P37" s="99"/>
      <c r="Q37" s="99"/>
      <c r="R37" s="99"/>
      <c r="S37" s="99"/>
      <c r="T37" s="99"/>
      <c r="U37" s="99"/>
      <c r="V37" s="99"/>
      <c r="W37" s="99"/>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5" hidden="false" customHeight="false" outlineLevel="0" collapsed="false">
      <c r="A38" s="191" t="s">
        <v>2477</v>
      </c>
      <c r="B38" s="191" t="s">
        <v>2478</v>
      </c>
      <c r="C38" s="49" t="s">
        <v>1406</v>
      </c>
      <c r="D38" s="99" t="n">
        <v>87700000</v>
      </c>
      <c r="E38" s="99" t="n">
        <v>66200000</v>
      </c>
      <c r="F38" s="99" t="n">
        <v>80200000</v>
      </c>
      <c r="G38" s="99" t="n">
        <v>95500000</v>
      </c>
      <c r="H38" s="99" t="n">
        <v>71400000</v>
      </c>
      <c r="I38" s="104" t="n">
        <v>82000000</v>
      </c>
      <c r="J38" s="104" t="n">
        <v>68000000</v>
      </c>
      <c r="K38" s="104" t="n">
        <v>59000000</v>
      </c>
      <c r="L38" s="104" t="n">
        <v>56000000</v>
      </c>
      <c r="M38" s="104" t="n">
        <v>58000000</v>
      </c>
      <c r="N38" s="99"/>
      <c r="O38" s="99"/>
      <c r="P38" s="99"/>
      <c r="Q38" s="99"/>
      <c r="R38" s="99"/>
      <c r="S38" s="99"/>
      <c r="T38" s="99"/>
      <c r="U38" s="99"/>
      <c r="V38" s="99"/>
      <c r="W38" s="99"/>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5" hidden="false" customHeight="false" outlineLevel="0" collapsed="false">
      <c r="A39" s="27" t="s">
        <v>2479</v>
      </c>
      <c r="B39" s="173" t="s">
        <v>2480</v>
      </c>
      <c r="C39" s="49" t="s">
        <v>194</v>
      </c>
      <c r="D39" s="99" t="n">
        <v>203700000</v>
      </c>
      <c r="E39" s="99" t="n">
        <v>235000000</v>
      </c>
      <c r="F39" s="99" t="n">
        <v>243600000</v>
      </c>
      <c r="G39" s="99" t="n">
        <v>332600000</v>
      </c>
      <c r="H39" s="99" t="n">
        <v>304100000</v>
      </c>
      <c r="I39" s="104"/>
      <c r="J39" s="104"/>
      <c r="K39" s="104"/>
      <c r="L39" s="104"/>
      <c r="M39" s="104"/>
      <c r="N39" s="99"/>
      <c r="O39" s="99"/>
      <c r="P39" s="99"/>
      <c r="Q39" s="99"/>
      <c r="R39" s="99"/>
      <c r="S39" s="99"/>
      <c r="T39" s="99"/>
      <c r="U39" s="99"/>
      <c r="V39" s="99"/>
      <c r="W39" s="99"/>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5" hidden="false" customHeight="false" outlineLevel="0" collapsed="false">
      <c r="A40" s="27" t="s">
        <v>2481</v>
      </c>
      <c r="B40" s="173" t="s">
        <v>2482</v>
      </c>
      <c r="C40" s="49" t="s">
        <v>194</v>
      </c>
      <c r="D40" s="99" t="n">
        <v>233100000</v>
      </c>
      <c r="E40" s="99" t="n">
        <v>305000000</v>
      </c>
      <c r="F40" s="99" t="n">
        <v>315600000</v>
      </c>
      <c r="G40" s="99" t="n">
        <v>320400000</v>
      </c>
      <c r="H40" s="99" t="n">
        <v>380500000</v>
      </c>
      <c r="I40" s="104"/>
      <c r="J40" s="104"/>
      <c r="K40" s="104"/>
      <c r="L40" s="104"/>
      <c r="M40" s="104"/>
      <c r="N40" s="99"/>
      <c r="O40" s="99"/>
      <c r="P40" s="99"/>
      <c r="Q40" s="99"/>
      <c r="R40" s="99"/>
      <c r="S40" s="99"/>
      <c r="T40" s="99"/>
      <c r="U40" s="99"/>
      <c r="V40" s="99"/>
      <c r="W40" s="99"/>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5" hidden="false" customHeight="false" outlineLevel="0" collapsed="false">
      <c r="A41" s="38"/>
      <c r="B41" s="49" t="s">
        <v>2483</v>
      </c>
      <c r="C41" s="49"/>
      <c r="D41" s="99" t="n">
        <v>30200000</v>
      </c>
      <c r="E41" s="99" t="n">
        <v>71900000</v>
      </c>
      <c r="F41" s="99" t="n">
        <v>78600000</v>
      </c>
      <c r="G41" s="99" t="n">
        <v>102700000</v>
      </c>
      <c r="H41" s="99" t="n">
        <v>208300000</v>
      </c>
      <c r="I41" s="104" t="n">
        <v>459000000</v>
      </c>
      <c r="J41" s="104" t="n">
        <v>1237000000</v>
      </c>
      <c r="K41" s="104" t="n">
        <v>1524000000</v>
      </c>
      <c r="L41" s="104" t="n">
        <v>1636000000</v>
      </c>
      <c r="M41" s="104" t="n">
        <v>1506000000</v>
      </c>
      <c r="N41" s="99" t="n">
        <v>1834000000</v>
      </c>
      <c r="O41" s="99" t="n">
        <v>2137000000</v>
      </c>
      <c r="P41" s="99" t="n">
        <v>2265000000</v>
      </c>
      <c r="Q41" s="99" t="n">
        <v>1572000000</v>
      </c>
      <c r="R41" s="99" t="n">
        <v>1681000000</v>
      </c>
      <c r="S41" s="99" t="n">
        <v>2015000000</v>
      </c>
      <c r="T41" s="99" t="n">
        <v>2280000000</v>
      </c>
      <c r="U41" s="99" t="n">
        <v>2520000000</v>
      </c>
      <c r="V41" s="99" t="n">
        <v>2797000000</v>
      </c>
      <c r="W41" s="99" t="n">
        <v>3105000000</v>
      </c>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5" hidden="false" customHeight="false" outlineLevel="0" collapsed="false">
      <c r="A42" s="19" t="s">
        <v>227</v>
      </c>
      <c r="B42" s="49" t="s">
        <v>1785</v>
      </c>
      <c r="C42" s="49" t="s">
        <v>191</v>
      </c>
      <c r="D42" s="99" t="n">
        <v>30200000</v>
      </c>
      <c r="E42" s="99" t="n">
        <v>71900000</v>
      </c>
      <c r="F42" s="99" t="n">
        <v>78600000</v>
      </c>
      <c r="G42" s="99" t="n">
        <v>102700000</v>
      </c>
      <c r="H42" s="112" t="n">
        <v>208000000</v>
      </c>
      <c r="I42" s="104" t="n">
        <v>459000000</v>
      </c>
      <c r="J42" s="104" t="n">
        <v>1070000000</v>
      </c>
      <c r="K42" s="104" t="n">
        <v>1465000000</v>
      </c>
      <c r="L42" s="104" t="n">
        <v>1524000000</v>
      </c>
      <c r="M42" s="104" t="n">
        <v>1444000000</v>
      </c>
      <c r="N42" s="99" t="n">
        <v>1706000000</v>
      </c>
      <c r="O42" s="99" t="n">
        <v>1869000000</v>
      </c>
      <c r="P42" s="99" t="n">
        <v>1971000000</v>
      </c>
      <c r="Q42" s="99" t="n">
        <v>1361000000</v>
      </c>
      <c r="R42" s="99" t="n">
        <v>1547000000</v>
      </c>
      <c r="S42" s="99" t="n">
        <v>1865000000</v>
      </c>
      <c r="T42" s="99" t="n">
        <v>2130000000</v>
      </c>
      <c r="U42" s="99" t="n">
        <v>2370000000</v>
      </c>
      <c r="V42" s="99" t="n">
        <v>2647000000</v>
      </c>
      <c r="W42" s="99" t="n">
        <v>2955000000</v>
      </c>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customFormat="false" ht="15" hidden="false" customHeight="false" outlineLevel="0" collapsed="false">
      <c r="A43" s="191" t="s">
        <v>2484</v>
      </c>
      <c r="B43" s="191" t="s">
        <v>2485</v>
      </c>
      <c r="C43" s="49" t="s">
        <v>231</v>
      </c>
      <c r="D43" s="99" t="n">
        <v>25400000</v>
      </c>
      <c r="E43" s="99" t="n">
        <v>69100000</v>
      </c>
      <c r="F43" s="99" t="n">
        <v>76300000</v>
      </c>
      <c r="G43" s="99" t="n">
        <v>75000000</v>
      </c>
      <c r="H43" s="99" t="n">
        <v>107200000</v>
      </c>
      <c r="I43" s="104" t="n">
        <v>178000000</v>
      </c>
      <c r="J43" s="104"/>
      <c r="K43" s="104"/>
      <c r="L43" s="104"/>
      <c r="M43" s="104"/>
      <c r="N43" s="99"/>
      <c r="O43" s="99"/>
      <c r="P43" s="99"/>
      <c r="Q43" s="99"/>
      <c r="R43" s="99"/>
      <c r="S43" s="99"/>
      <c r="T43" s="99"/>
      <c r="U43" s="99"/>
      <c r="V43" s="99"/>
      <c r="W43" s="99"/>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5" hidden="false" customHeight="false" outlineLevel="0" collapsed="false">
      <c r="A44" s="192" t="s">
        <v>2486</v>
      </c>
      <c r="B44" s="192" t="s">
        <v>2486</v>
      </c>
      <c r="C44" s="49" t="s">
        <v>231</v>
      </c>
      <c r="D44" s="112" t="n">
        <f aca="false">D42-D43</f>
        <v>4800000</v>
      </c>
      <c r="E44" s="112" t="n">
        <f aca="false">E42-E43</f>
        <v>2800000</v>
      </c>
      <c r="F44" s="112" t="n">
        <f aca="false">F42-F43</f>
        <v>2300000</v>
      </c>
      <c r="G44" s="112" t="n">
        <f aca="false">G42-G43</f>
        <v>27700000</v>
      </c>
      <c r="H44" s="112" t="n">
        <f aca="false">H42-H43</f>
        <v>100800000</v>
      </c>
      <c r="I44" s="112" t="n">
        <f aca="false">I42-I43</f>
        <v>281000000</v>
      </c>
      <c r="J44" s="104"/>
      <c r="K44" s="104"/>
      <c r="L44" s="104"/>
      <c r="M44" s="104"/>
      <c r="N44" s="99"/>
      <c r="O44" s="99"/>
      <c r="P44" s="99"/>
      <c r="Q44" s="99"/>
      <c r="R44" s="99"/>
      <c r="S44" s="99"/>
      <c r="T44" s="99"/>
      <c r="U44" s="99"/>
      <c r="V44" s="99"/>
      <c r="W44" s="99"/>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5" hidden="false" customHeight="false" outlineLevel="0" collapsed="false">
      <c r="A45" s="49" t="s">
        <v>553</v>
      </c>
      <c r="B45" s="49" t="s">
        <v>553</v>
      </c>
      <c r="C45" s="49" t="s">
        <v>191</v>
      </c>
      <c r="D45" s="99" t="n">
        <v>31600000</v>
      </c>
      <c r="E45" s="99" t="n">
        <v>44300000</v>
      </c>
      <c r="F45" s="99" t="n">
        <v>72800000</v>
      </c>
      <c r="G45" s="99" t="n">
        <v>46900000</v>
      </c>
      <c r="H45" s="99" t="n">
        <v>26800000</v>
      </c>
      <c r="I45" s="104" t="n">
        <v>33000000</v>
      </c>
      <c r="J45" s="104" t="n">
        <v>167000000</v>
      </c>
      <c r="K45" s="104" t="n">
        <v>59000000</v>
      </c>
      <c r="L45" s="104" t="n">
        <v>111000000</v>
      </c>
      <c r="M45" s="104" t="n">
        <v>62000000</v>
      </c>
      <c r="N45" s="99" t="n">
        <v>128000000</v>
      </c>
      <c r="O45" s="99" t="n">
        <v>268000000</v>
      </c>
      <c r="P45" s="99" t="n">
        <v>293000000</v>
      </c>
      <c r="Q45" s="99" t="n">
        <v>211000000</v>
      </c>
      <c r="R45" s="99" t="n">
        <v>134000000</v>
      </c>
      <c r="S45" s="99" t="n">
        <v>150000000</v>
      </c>
      <c r="T45" s="99" t="n">
        <v>150000000</v>
      </c>
      <c r="U45" s="99" t="n">
        <v>150000000</v>
      </c>
      <c r="V45" s="99" t="n">
        <v>150000000</v>
      </c>
      <c r="W45" s="99" t="n">
        <v>150000000</v>
      </c>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5" hidden="false" customHeight="false" outlineLevel="0" collapsed="false">
      <c r="A46" s="38"/>
      <c r="B46" s="49" t="s">
        <v>2487</v>
      </c>
      <c r="C46" s="49"/>
      <c r="D46" s="99" t="n">
        <v>-242600000</v>
      </c>
      <c r="E46" s="99" t="n">
        <v>-130000000</v>
      </c>
      <c r="F46" s="99" t="n">
        <v>-147100000</v>
      </c>
      <c r="G46" s="99" t="n">
        <v>-111400000</v>
      </c>
      <c r="H46" s="99" t="n">
        <v>313000000</v>
      </c>
      <c r="I46" s="104" t="n">
        <v>-177000000</v>
      </c>
      <c r="J46" s="104"/>
      <c r="K46" s="104"/>
      <c r="L46" s="104"/>
      <c r="M46" s="104"/>
      <c r="N46" s="99"/>
      <c r="O46" s="99"/>
      <c r="P46" s="99"/>
      <c r="Q46" s="99"/>
      <c r="R46" s="99"/>
      <c r="S46" s="99"/>
      <c r="T46" s="99"/>
      <c r="U46" s="99"/>
      <c r="V46" s="99"/>
      <c r="W46" s="99"/>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customFormat="false" ht="15" hidden="false" customHeight="false" outlineLevel="0" collapsed="false">
      <c r="A47" s="38"/>
      <c r="B47" s="49" t="s">
        <v>2488</v>
      </c>
      <c r="C47" s="49"/>
      <c r="D47" s="99" t="n">
        <v>89000000</v>
      </c>
      <c r="E47" s="99" t="n">
        <v>20900000</v>
      </c>
      <c r="F47" s="99" t="n">
        <v>8100000</v>
      </c>
      <c r="G47" s="99" t="n">
        <v>-24700000</v>
      </c>
      <c r="H47" s="99" t="n">
        <v>-336800000</v>
      </c>
      <c r="I47" s="104" t="n">
        <v>-101000000</v>
      </c>
      <c r="J47" s="104"/>
      <c r="K47" s="104"/>
      <c r="L47" s="104"/>
      <c r="M47" s="104"/>
      <c r="N47" s="99"/>
      <c r="O47" s="99"/>
      <c r="P47" s="99"/>
      <c r="Q47" s="99"/>
      <c r="R47" s="99"/>
      <c r="S47" s="99"/>
      <c r="T47" s="99"/>
      <c r="U47" s="99"/>
      <c r="V47" s="99"/>
      <c r="W47" s="99"/>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customFormat="false" ht="15" hidden="false" customHeight="false" outlineLevel="0" collapsed="false">
      <c r="A48" s="38"/>
      <c r="B48" s="49" t="s">
        <v>2489</v>
      </c>
      <c r="C48" s="49"/>
      <c r="D48" s="99" t="n">
        <v>84000000</v>
      </c>
      <c r="E48" s="99" t="n">
        <v>12600000</v>
      </c>
      <c r="F48" s="99" t="n">
        <v>-29800000</v>
      </c>
      <c r="G48" s="99" t="n">
        <v>-24700000</v>
      </c>
      <c r="H48" s="99" t="n">
        <v>-259000000</v>
      </c>
      <c r="I48" s="104" t="n">
        <v>-105000000</v>
      </c>
      <c r="J48" s="104"/>
      <c r="K48" s="104"/>
      <c r="L48" s="104"/>
      <c r="M48" s="104"/>
      <c r="N48" s="99"/>
      <c r="O48" s="99"/>
      <c r="P48" s="99"/>
      <c r="Q48" s="99"/>
      <c r="R48" s="99"/>
      <c r="S48" s="99"/>
      <c r="T48" s="99"/>
      <c r="U48" s="99"/>
      <c r="V48" s="99"/>
      <c r="W48" s="99"/>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customFormat="false" ht="15" hidden="false" customHeight="false" outlineLevel="0" collapsed="false">
      <c r="A49" s="38"/>
      <c r="B49" s="49" t="s">
        <v>498</v>
      </c>
      <c r="C49" s="49"/>
      <c r="D49" s="99" t="n">
        <v>5000000</v>
      </c>
      <c r="E49" s="99" t="n">
        <v>8200000</v>
      </c>
      <c r="F49" s="99" t="n">
        <v>37900000</v>
      </c>
      <c r="G49" s="99" t="n">
        <v>0</v>
      </c>
      <c r="H49" s="99" t="n">
        <v>-78000000</v>
      </c>
      <c r="I49" s="104" t="n">
        <v>4000000</v>
      </c>
      <c r="J49" s="104"/>
      <c r="K49" s="104"/>
      <c r="L49" s="104"/>
      <c r="M49" s="104"/>
      <c r="N49" s="99"/>
      <c r="O49" s="99"/>
      <c r="P49" s="99"/>
      <c r="Q49" s="99"/>
      <c r="R49" s="99"/>
      <c r="S49" s="99"/>
      <c r="T49" s="99"/>
      <c r="U49" s="99"/>
      <c r="V49" s="99"/>
      <c r="W49" s="99"/>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customFormat="false" ht="15" hidden="false" customHeight="false" outlineLevel="0" collapsed="false">
      <c r="A50" s="38"/>
      <c r="B50" s="49" t="s">
        <v>903</v>
      </c>
      <c r="C50" s="49"/>
      <c r="D50" s="99" t="n">
        <v>-153600000</v>
      </c>
      <c r="E50" s="99" t="n">
        <v>-109100000</v>
      </c>
      <c r="F50" s="99" t="n">
        <v>-139000000</v>
      </c>
      <c r="G50" s="99" t="n">
        <v>-136000000</v>
      </c>
      <c r="H50" s="99" t="n">
        <v>-23600000</v>
      </c>
      <c r="I50" s="104" t="n">
        <v>-278000000</v>
      </c>
      <c r="J50" s="104" t="n">
        <v>-420000000</v>
      </c>
      <c r="K50" s="104" t="n">
        <v>-806000000</v>
      </c>
      <c r="L50" s="104" t="n">
        <v>-1208000000</v>
      </c>
      <c r="M50" s="104" t="n">
        <v>-1648000000</v>
      </c>
      <c r="N50" s="99" t="n">
        <v>-1366000000</v>
      </c>
      <c r="O50" s="99" t="n">
        <v>-880000000</v>
      </c>
      <c r="P50" s="99" t="n">
        <v>-779000000</v>
      </c>
      <c r="Q50" s="99" t="n">
        <v>-700000000</v>
      </c>
      <c r="R50" s="99" t="n">
        <v>-1012000000</v>
      </c>
      <c r="S50" s="99" t="n">
        <v>-970000000</v>
      </c>
      <c r="T50" s="99" t="n">
        <v>-951000000</v>
      </c>
      <c r="U50" s="99" t="n">
        <v>-962000000</v>
      </c>
      <c r="V50" s="99" t="n">
        <v>-1050000000</v>
      </c>
      <c r="W50" s="99" t="n">
        <v>-1146000000</v>
      </c>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s="13" customFormat="true" ht="15" hidden="false" customHeight="false" outlineLevel="0" collapsed="false">
      <c r="A51" s="63" t="s">
        <v>110</v>
      </c>
      <c r="B51" s="63" t="s">
        <v>110</v>
      </c>
      <c r="C51" s="63" t="s">
        <v>34</v>
      </c>
      <c r="D51" s="112" t="n">
        <f aca="false">D53+D72+D61</f>
        <v>156800000</v>
      </c>
      <c r="E51" s="99" t="n">
        <v>109100000</v>
      </c>
      <c r="F51" s="99" t="n">
        <v>139000000</v>
      </c>
      <c r="G51" s="99" t="n">
        <v>136000000</v>
      </c>
      <c r="H51" s="99" t="n">
        <v>23600000</v>
      </c>
      <c r="I51" s="108" t="n">
        <v>279000000</v>
      </c>
      <c r="J51" s="108" t="n">
        <v>4220000000</v>
      </c>
      <c r="K51" s="108" t="n">
        <v>774000000</v>
      </c>
      <c r="L51" s="108" t="n">
        <v>1173000000</v>
      </c>
      <c r="M51" s="108" t="n">
        <v>1648000000</v>
      </c>
      <c r="N51" s="99" t="n">
        <v>1366000000</v>
      </c>
      <c r="O51" s="99" t="n">
        <v>880000000</v>
      </c>
      <c r="P51" s="99" t="n">
        <v>779000000</v>
      </c>
      <c r="Q51" s="111" t="n">
        <v>700000000</v>
      </c>
      <c r="R51" s="111" t="n">
        <v>1012000000</v>
      </c>
      <c r="S51" s="111" t="n">
        <v>970000000</v>
      </c>
      <c r="T51" s="111" t="n">
        <v>951000000</v>
      </c>
      <c r="U51" s="111" t="n">
        <v>962000000</v>
      </c>
      <c r="V51" s="111" t="n">
        <v>1050000000</v>
      </c>
      <c r="W51" s="111" t="n">
        <v>1146000000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5" hidden="false" customHeight="false" outlineLevel="0" collapsed="false">
      <c r="A52" s="38" t="s">
        <v>115</v>
      </c>
      <c r="B52" s="49" t="s">
        <v>199</v>
      </c>
      <c r="C52" s="49" t="s">
        <v>242</v>
      </c>
      <c r="D52" s="112" t="n">
        <f aca="false">D53+D72</f>
        <v>165200000</v>
      </c>
      <c r="E52" s="112" t="n">
        <f aca="false">E53+E72</f>
        <v>-19700000</v>
      </c>
      <c r="F52" s="112" t="n">
        <f aca="false">F53+F72</f>
        <v>7500000</v>
      </c>
      <c r="G52" s="112" t="n">
        <f aca="false">G53+G72</f>
        <v>92100000</v>
      </c>
      <c r="H52" s="112" t="n">
        <f aca="false">H53+H72</f>
        <v>1000000</v>
      </c>
      <c r="I52" s="112" t="n">
        <f aca="false">I53+I72</f>
        <v>315000000</v>
      </c>
      <c r="J52" s="112" t="n">
        <f aca="false">J53+J72</f>
        <v>482000000</v>
      </c>
      <c r="K52" s="112" t="n">
        <f aca="false">K53+K72</f>
        <v>740000000</v>
      </c>
      <c r="L52" s="112" t="n">
        <f aca="false">L53+L72</f>
        <v>223000000</v>
      </c>
      <c r="M52" s="112" t="n">
        <f aca="false">M53+M72</f>
        <v>954000000</v>
      </c>
      <c r="N52" s="112" t="n">
        <f aca="false">N53+N72</f>
        <v>214000000</v>
      </c>
      <c r="O52" s="112" t="n">
        <f aca="false">O53+O72</f>
        <v>332000000</v>
      </c>
      <c r="P52" s="112" t="n">
        <f aca="false">P53+P72</f>
        <v>185000000</v>
      </c>
      <c r="Q52" s="112" t="n">
        <f aca="false">Q53+Q72</f>
        <v>545000000</v>
      </c>
      <c r="R52" s="112" t="n">
        <f aca="false">R53+R72</f>
        <v>550000000</v>
      </c>
      <c r="S52" s="112" t="n">
        <f aca="false">S53+S72</f>
        <v>358000000</v>
      </c>
      <c r="T52" s="112" t="n">
        <f aca="false">T53+T72</f>
        <v>182000000</v>
      </c>
      <c r="U52" s="112" t="n">
        <f aca="false">U53+U72</f>
        <v>311000000</v>
      </c>
      <c r="V52" s="112" t="n">
        <f aca="false">V53+V72</f>
        <v>569000000</v>
      </c>
      <c r="W52" s="112" t="n">
        <f aca="false">W53+W72</f>
        <v>766000000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5" hidden="false" customHeight="false" outlineLevel="0" collapsed="false">
      <c r="A53" s="38"/>
      <c r="B53" s="49" t="s">
        <v>199</v>
      </c>
      <c r="C53" s="49"/>
      <c r="D53" s="494" t="n">
        <v>146100000</v>
      </c>
      <c r="E53" s="494" t="n">
        <v>-25300000</v>
      </c>
      <c r="F53" s="494" t="n">
        <v>-7800000</v>
      </c>
      <c r="G53" s="494" t="n">
        <v>62100000</v>
      </c>
      <c r="H53" s="494" t="n">
        <v>-86100000</v>
      </c>
      <c r="I53" s="104" t="n">
        <v>-104000000</v>
      </c>
      <c r="J53" s="104" t="n">
        <v>-237000000</v>
      </c>
      <c r="K53" s="104" t="n">
        <v>-149000000</v>
      </c>
      <c r="L53" s="104" t="n">
        <v>-483000000</v>
      </c>
      <c r="M53" s="104" t="n">
        <v>596000000</v>
      </c>
      <c r="N53" s="99" t="n">
        <v>-6000000</v>
      </c>
      <c r="O53" s="99" t="n">
        <v>-47000000</v>
      </c>
      <c r="P53" s="99" t="n">
        <v>-95000000</v>
      </c>
      <c r="Q53" s="99" t="n">
        <v>419000000</v>
      </c>
      <c r="R53" s="99" t="n">
        <v>439000000</v>
      </c>
      <c r="S53" s="99" t="n">
        <v>248000000</v>
      </c>
      <c r="T53" s="99" t="n">
        <v>112000000</v>
      </c>
      <c r="U53" s="99" t="n">
        <v>241000000</v>
      </c>
      <c r="V53" s="99" t="n">
        <v>519000000</v>
      </c>
      <c r="W53" s="99" t="n">
        <v>716000000</v>
      </c>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5" hidden="false" customHeight="false" outlineLevel="0" collapsed="false">
      <c r="A54" s="47" t="s">
        <v>2490</v>
      </c>
      <c r="B54" s="47" t="s">
        <v>2491</v>
      </c>
      <c r="C54" s="19" t="s">
        <v>119</v>
      </c>
      <c r="D54" s="104"/>
      <c r="E54" s="104"/>
      <c r="F54" s="104"/>
      <c r="G54" s="104"/>
      <c r="H54" s="104"/>
      <c r="I54" s="104"/>
      <c r="J54" s="104"/>
      <c r="K54" s="104"/>
      <c r="L54" s="104" t="n">
        <v>0</v>
      </c>
      <c r="M54" s="104" t="n">
        <v>260000000</v>
      </c>
      <c r="N54" s="99" t="n">
        <v>172000000</v>
      </c>
      <c r="O54" s="99" t="n">
        <v>91000000</v>
      </c>
      <c r="P54" s="99" t="n">
        <v>58000000</v>
      </c>
      <c r="Q54" s="99" t="n">
        <v>150000000</v>
      </c>
      <c r="R54" s="99" t="n">
        <v>574000000</v>
      </c>
      <c r="S54" s="99" t="n">
        <v>400000000</v>
      </c>
      <c r="T54" s="99" t="n">
        <v>400000000</v>
      </c>
      <c r="U54" s="99" t="n">
        <v>400000000</v>
      </c>
      <c r="V54" s="99" t="n">
        <v>600000000</v>
      </c>
      <c r="W54" s="99" t="n">
        <v>700000000</v>
      </c>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A55" s="47" t="s">
        <v>393</v>
      </c>
      <c r="B55" s="47" t="s">
        <v>2492</v>
      </c>
      <c r="C55" s="19" t="s">
        <v>119</v>
      </c>
      <c r="D55" s="104"/>
      <c r="E55" s="104"/>
      <c r="F55" s="104"/>
      <c r="G55" s="104"/>
      <c r="H55" s="104"/>
      <c r="I55" s="104"/>
      <c r="J55" s="104" t="n">
        <v>-64000000</v>
      </c>
      <c r="K55" s="104" t="n">
        <v>-30000000</v>
      </c>
      <c r="L55" s="104" t="n">
        <v>-33000000</v>
      </c>
      <c r="M55" s="104" t="n">
        <v>-37000000</v>
      </c>
      <c r="N55" s="99" t="n">
        <v>-42000000</v>
      </c>
      <c r="O55" s="99" t="n">
        <v>-43000000</v>
      </c>
      <c r="P55" s="99" t="n">
        <v>-44000000</v>
      </c>
      <c r="Q55" s="99" t="n">
        <v>-50000000</v>
      </c>
      <c r="R55" s="99" t="n">
        <v>-52000000</v>
      </c>
      <c r="S55" s="99" t="n">
        <v>-60000000</v>
      </c>
      <c r="T55" s="99" t="n">
        <v>-55000000</v>
      </c>
      <c r="U55" s="99" t="n">
        <v>-57000000</v>
      </c>
      <c r="V55" s="99" t="n">
        <v>-59000000</v>
      </c>
      <c r="W55" s="99" t="n">
        <v>-61000000</v>
      </c>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A56" s="47" t="s">
        <v>2493</v>
      </c>
      <c r="B56" s="47" t="s">
        <v>2494</v>
      </c>
      <c r="C56" s="19" t="s">
        <v>119</v>
      </c>
      <c r="D56" s="104"/>
      <c r="E56" s="104"/>
      <c r="F56" s="104"/>
      <c r="G56" s="104"/>
      <c r="H56" s="104"/>
      <c r="I56" s="104"/>
      <c r="J56" s="104" t="n">
        <v>-173000000</v>
      </c>
      <c r="K56" s="104" t="n">
        <v>-119000000</v>
      </c>
      <c r="L56" s="104" t="n">
        <v>-450000000</v>
      </c>
      <c r="M56" s="104" t="n">
        <v>373000000</v>
      </c>
      <c r="N56" s="99" t="n">
        <v>-136000000</v>
      </c>
      <c r="O56" s="99" t="n">
        <v>-96000000</v>
      </c>
      <c r="P56" s="99" t="n">
        <v>-109000000</v>
      </c>
      <c r="Q56" s="99" t="n">
        <v>320000000</v>
      </c>
      <c r="R56" s="99" t="n">
        <v>-83000000</v>
      </c>
      <c r="S56" s="99" t="n">
        <v>-92000000</v>
      </c>
      <c r="T56" s="99" t="n">
        <v>-233000000</v>
      </c>
      <c r="U56" s="99" t="n">
        <v>-102000000</v>
      </c>
      <c r="V56" s="99" t="n">
        <v>-22000000</v>
      </c>
      <c r="W56" s="99" t="n">
        <v>78000000</v>
      </c>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5" hidden="false" customHeight="false" outlineLevel="0" collapsed="false">
      <c r="A57" s="27" t="s">
        <v>2495</v>
      </c>
      <c r="B57" s="173" t="s">
        <v>2496</v>
      </c>
      <c r="C57" s="19" t="s">
        <v>119</v>
      </c>
      <c r="D57" s="99" t="n">
        <v>136900000</v>
      </c>
      <c r="E57" s="99" t="n">
        <v>-43100000</v>
      </c>
      <c r="F57" s="99" t="n">
        <v>16800000</v>
      </c>
      <c r="G57" s="99" t="n">
        <v>40000000</v>
      </c>
      <c r="H57" s="99" t="n">
        <v>-60900000</v>
      </c>
      <c r="I57" s="104"/>
      <c r="J57" s="104"/>
      <c r="K57" s="104"/>
      <c r="L57" s="104"/>
      <c r="M57" s="104"/>
      <c r="N57" s="99"/>
      <c r="O57" s="99"/>
      <c r="P57" s="99"/>
      <c r="Q57" s="99"/>
      <c r="R57" s="99"/>
      <c r="S57" s="99"/>
      <c r="T57" s="99"/>
      <c r="U57" s="99"/>
      <c r="V57" s="99"/>
      <c r="W57" s="99"/>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5" hidden="false" customHeight="false" outlineLevel="0" collapsed="false">
      <c r="A58" s="27" t="s">
        <v>2497</v>
      </c>
      <c r="B58" s="173" t="s">
        <v>2498</v>
      </c>
      <c r="C58" s="19" t="s">
        <v>119</v>
      </c>
      <c r="D58" s="99" t="n">
        <v>-1500000</v>
      </c>
      <c r="E58" s="99" t="n">
        <v>1500000</v>
      </c>
      <c r="F58" s="99" t="n">
        <v>-27700000</v>
      </c>
      <c r="G58" s="99" t="n">
        <v>15100000</v>
      </c>
      <c r="H58" s="99" t="n">
        <v>-11600000</v>
      </c>
      <c r="I58" s="104"/>
      <c r="J58" s="104"/>
      <c r="K58" s="104"/>
      <c r="L58" s="104"/>
      <c r="M58" s="104"/>
      <c r="N58" s="99"/>
      <c r="O58" s="99"/>
      <c r="P58" s="99"/>
      <c r="Q58" s="99"/>
      <c r="R58" s="99"/>
      <c r="S58" s="99"/>
      <c r="T58" s="99"/>
      <c r="U58" s="99"/>
      <c r="V58" s="99"/>
      <c r="W58" s="99"/>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A59" s="173" t="s">
        <v>328</v>
      </c>
      <c r="B59" s="173" t="s">
        <v>328</v>
      </c>
      <c r="C59" s="19" t="s">
        <v>119</v>
      </c>
      <c r="D59" s="99" t="n">
        <v>10700000</v>
      </c>
      <c r="E59" s="99" t="n">
        <v>-11800000</v>
      </c>
      <c r="F59" s="99" t="n">
        <v>3100000</v>
      </c>
      <c r="G59" s="99" t="n">
        <v>7000000</v>
      </c>
      <c r="H59" s="99" t="n">
        <v>-13600000</v>
      </c>
      <c r="I59" s="104"/>
      <c r="J59" s="104"/>
      <c r="K59" s="104"/>
      <c r="L59" s="104"/>
      <c r="M59" s="104"/>
      <c r="N59" s="99"/>
      <c r="O59" s="99"/>
      <c r="P59" s="99"/>
      <c r="Q59" s="99"/>
      <c r="R59" s="99"/>
      <c r="S59" s="99"/>
      <c r="T59" s="99"/>
      <c r="U59" s="99"/>
      <c r="V59" s="99"/>
      <c r="W59" s="99"/>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A60" s="495" t="s">
        <v>406</v>
      </c>
      <c r="B60" s="495" t="s">
        <v>2499</v>
      </c>
      <c r="C60" s="19" t="s">
        <v>119</v>
      </c>
      <c r="D60" s="99"/>
      <c r="E60" s="112" t="n">
        <f aca="false">E53-E57-E58-E59</f>
        <v>28100000</v>
      </c>
      <c r="F60" s="99"/>
      <c r="G60" s="99"/>
      <c r="H60" s="99"/>
      <c r="I60" s="112" t="n">
        <f aca="false">I53-I57-I58-I59</f>
        <v>-104000000</v>
      </c>
      <c r="J60" s="104"/>
      <c r="K60" s="104"/>
      <c r="L60" s="104"/>
      <c r="M60" s="104"/>
      <c r="N60" s="99"/>
      <c r="O60" s="99"/>
      <c r="P60" s="99"/>
      <c r="Q60" s="99"/>
      <c r="R60" s="99"/>
      <c r="S60" s="99"/>
      <c r="T60" s="99"/>
      <c r="U60" s="99"/>
      <c r="V60" s="99"/>
      <c r="W60" s="99"/>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5" hidden="false" customHeight="false" outlineLevel="0" collapsed="false">
      <c r="A61" s="38" t="s">
        <v>112</v>
      </c>
      <c r="B61" s="49" t="s">
        <v>361</v>
      </c>
      <c r="C61" s="49" t="s">
        <v>242</v>
      </c>
      <c r="D61" s="99" t="n">
        <v>-8400000</v>
      </c>
      <c r="E61" s="99" t="n">
        <v>128800000</v>
      </c>
      <c r="F61" s="99" t="n">
        <v>131500000</v>
      </c>
      <c r="G61" s="99" t="n">
        <v>87600000</v>
      </c>
      <c r="H61" s="99" t="n">
        <v>22600000</v>
      </c>
      <c r="I61" s="104" t="n">
        <v>-36000000</v>
      </c>
      <c r="J61" s="104" t="n">
        <v>-62000000</v>
      </c>
      <c r="K61" s="104" t="n">
        <v>34000000</v>
      </c>
      <c r="L61" s="104" t="n">
        <v>950000000</v>
      </c>
      <c r="M61" s="104" t="n">
        <v>694000000</v>
      </c>
      <c r="N61" s="99" t="n">
        <v>1152000000</v>
      </c>
      <c r="O61" s="99" t="n">
        <v>548000000</v>
      </c>
      <c r="P61" s="99" t="n">
        <v>595000000</v>
      </c>
      <c r="Q61" s="99" t="n">
        <v>155000000</v>
      </c>
      <c r="R61" s="99" t="n">
        <v>462000000</v>
      </c>
      <c r="S61" s="99" t="n">
        <v>612000000</v>
      </c>
      <c r="T61" s="99" t="n">
        <v>769000000</v>
      </c>
      <c r="U61" s="99" t="n">
        <v>651000000</v>
      </c>
      <c r="V61" s="99" t="n">
        <v>481000000</v>
      </c>
      <c r="W61" s="99" t="n">
        <v>380000000</v>
      </c>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A62" s="47" t="s">
        <v>2303</v>
      </c>
      <c r="B62" s="47" t="s">
        <v>2303</v>
      </c>
      <c r="C62" s="19" t="s">
        <v>1746</v>
      </c>
      <c r="D62" s="99" t="n">
        <v>58600000</v>
      </c>
      <c r="E62" s="99" t="n">
        <v>162400000</v>
      </c>
      <c r="F62" s="99" t="n">
        <v>170300000</v>
      </c>
      <c r="G62" s="99" t="n">
        <v>136700000</v>
      </c>
      <c r="H62" s="99" t="n">
        <v>173000000</v>
      </c>
      <c r="I62" s="104" t="n">
        <v>125000000</v>
      </c>
      <c r="J62" s="104" t="n">
        <v>173000000</v>
      </c>
      <c r="K62" s="104" t="n">
        <v>166000000</v>
      </c>
      <c r="L62" s="104" t="n">
        <v>1073000000</v>
      </c>
      <c r="M62" s="104" t="n">
        <v>787000000</v>
      </c>
      <c r="N62" s="99" t="n">
        <v>1275000000</v>
      </c>
      <c r="O62" s="99" t="n">
        <v>1375000000</v>
      </c>
      <c r="P62" s="99" t="n">
        <v>690000000</v>
      </c>
      <c r="Q62" s="99" t="n">
        <v>586000000</v>
      </c>
      <c r="R62" s="99" t="n">
        <v>965000000</v>
      </c>
      <c r="S62" s="99" t="n">
        <v>959000000</v>
      </c>
      <c r="T62" s="99" t="n">
        <v>978000000</v>
      </c>
      <c r="U62" s="99" t="n">
        <v>921000000</v>
      </c>
      <c r="V62" s="99" t="n">
        <v>924000000</v>
      </c>
      <c r="W62" s="99" t="n">
        <v>893000000</v>
      </c>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A63" s="38"/>
      <c r="B63" s="191" t="s">
        <v>2500</v>
      </c>
      <c r="C63" s="49"/>
      <c r="D63" s="104"/>
      <c r="E63" s="104"/>
      <c r="F63" s="104"/>
      <c r="G63" s="104"/>
      <c r="H63" s="104"/>
      <c r="I63" s="104"/>
      <c r="J63" s="104"/>
      <c r="K63" s="104"/>
      <c r="L63" s="104"/>
      <c r="M63" s="104"/>
      <c r="N63" s="99"/>
      <c r="O63" s="99"/>
      <c r="P63" s="99" t="n">
        <v>99000000</v>
      </c>
      <c r="Q63" s="99"/>
      <c r="R63" s="99"/>
      <c r="S63" s="99"/>
      <c r="T63" s="99"/>
      <c r="U63" s="99"/>
      <c r="V63" s="99"/>
      <c r="W63" s="99"/>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5" hidden="false" customHeight="false" outlineLevel="0" collapsed="false">
      <c r="A64" s="38"/>
      <c r="B64" s="191" t="s">
        <v>1126</v>
      </c>
      <c r="C64" s="49"/>
      <c r="D64" s="104"/>
      <c r="E64" s="104"/>
      <c r="F64" s="104"/>
      <c r="G64" s="104"/>
      <c r="H64" s="104"/>
      <c r="I64" s="104"/>
      <c r="J64" s="104"/>
      <c r="K64" s="104"/>
      <c r="L64" s="104"/>
      <c r="M64" s="104"/>
      <c r="N64" s="99"/>
      <c r="O64" s="99"/>
      <c r="P64" s="99" t="n">
        <v>591000000</v>
      </c>
      <c r="Q64" s="99"/>
      <c r="R64" s="99"/>
      <c r="S64" s="99"/>
      <c r="T64" s="99"/>
      <c r="U64" s="99"/>
      <c r="V64" s="99"/>
      <c r="W64" s="99"/>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A65" s="47" t="s">
        <v>393</v>
      </c>
      <c r="B65" s="47" t="s">
        <v>393</v>
      </c>
      <c r="C65" s="19" t="s">
        <v>1746</v>
      </c>
      <c r="D65" s="99" t="n">
        <v>-210900000</v>
      </c>
      <c r="E65" s="99" t="n">
        <v>-256600000</v>
      </c>
      <c r="F65" s="99" t="n">
        <v>-115700000</v>
      </c>
      <c r="G65" s="99" t="n">
        <v>-158500000</v>
      </c>
      <c r="H65" s="99" t="n">
        <v>-150400000</v>
      </c>
      <c r="I65" s="104" t="n">
        <v>-162000000</v>
      </c>
      <c r="J65" s="104" t="n">
        <v>-234000000</v>
      </c>
      <c r="K65" s="104" t="n">
        <v>-132000000</v>
      </c>
      <c r="L65" s="104" t="n">
        <v>-66000000</v>
      </c>
      <c r="M65" s="104" t="n">
        <v>-133000000</v>
      </c>
      <c r="N65" s="99" t="n">
        <v>-123000000</v>
      </c>
      <c r="O65" s="99" t="n">
        <v>-827000000</v>
      </c>
      <c r="P65" s="99" t="n">
        <v>-95000000</v>
      </c>
      <c r="Q65" s="99" t="n">
        <v>-430000000</v>
      </c>
      <c r="R65" s="99" t="n">
        <v>-504000000</v>
      </c>
      <c r="S65" s="99" t="n">
        <v>-346000000</v>
      </c>
      <c r="T65" s="99" t="n">
        <v>-209000000</v>
      </c>
      <c r="U65" s="99" t="n">
        <v>-270000000</v>
      </c>
      <c r="V65" s="99" t="n">
        <v>-443000000</v>
      </c>
      <c r="W65" s="99" t="n">
        <v>-513000000</v>
      </c>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A66" s="38"/>
      <c r="B66" s="191" t="s">
        <v>2501</v>
      </c>
      <c r="C66" s="49"/>
      <c r="D66" s="104"/>
      <c r="E66" s="104"/>
      <c r="F66" s="104"/>
      <c r="G66" s="104"/>
      <c r="H66" s="104"/>
      <c r="I66" s="104"/>
      <c r="J66" s="104"/>
      <c r="K66" s="104"/>
      <c r="L66" s="104"/>
      <c r="M66" s="104" t="n">
        <v>0</v>
      </c>
      <c r="N66" s="99" t="n">
        <v>0</v>
      </c>
      <c r="O66" s="99" t="n">
        <v>0</v>
      </c>
      <c r="P66" s="99" t="n">
        <v>-20000000</v>
      </c>
      <c r="Q66" s="99"/>
      <c r="R66" s="99"/>
      <c r="S66" s="99"/>
      <c r="T66" s="99"/>
      <c r="U66" s="99"/>
      <c r="V66" s="99"/>
      <c r="W66" s="99"/>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Format="false" ht="15" hidden="false" customHeight="false" outlineLevel="0" collapsed="false">
      <c r="A67" s="27" t="s">
        <v>2502</v>
      </c>
      <c r="B67" s="173" t="s">
        <v>2503</v>
      </c>
      <c r="C67" s="19" t="s">
        <v>1746</v>
      </c>
      <c r="D67" s="99" t="n">
        <v>132000000</v>
      </c>
      <c r="E67" s="99" t="n">
        <v>-14300000</v>
      </c>
      <c r="F67" s="99" t="n">
        <v>0</v>
      </c>
      <c r="G67" s="99" t="n">
        <v>109400000</v>
      </c>
      <c r="H67" s="99" t="n">
        <v>0</v>
      </c>
      <c r="I67" s="104"/>
      <c r="J67" s="104"/>
      <c r="K67" s="104"/>
      <c r="L67" s="104"/>
      <c r="M67" s="104"/>
      <c r="N67" s="99"/>
      <c r="O67" s="99"/>
      <c r="P67" s="99"/>
      <c r="Q67" s="99"/>
      <c r="R67" s="99"/>
      <c r="S67" s="99"/>
      <c r="T67" s="99"/>
      <c r="U67" s="99"/>
      <c r="V67" s="99"/>
      <c r="W67" s="99"/>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5" hidden="false" customHeight="false" outlineLevel="0" collapsed="false">
      <c r="A68" s="27" t="s">
        <v>2504</v>
      </c>
      <c r="B68" s="173" t="s">
        <v>2505</v>
      </c>
      <c r="C68" s="19" t="s">
        <v>1746</v>
      </c>
      <c r="D68" s="99" t="n">
        <v>11800000</v>
      </c>
      <c r="E68" s="99" t="n">
        <v>237300000</v>
      </c>
      <c r="F68" s="99" t="n">
        <v>77000000</v>
      </c>
      <c r="G68" s="99" t="n">
        <v>0</v>
      </c>
      <c r="H68" s="99" t="n">
        <v>0</v>
      </c>
      <c r="I68" s="104"/>
      <c r="J68" s="104"/>
      <c r="K68" s="104"/>
      <c r="L68" s="104"/>
      <c r="M68" s="104"/>
      <c r="N68" s="99"/>
      <c r="O68" s="99"/>
      <c r="P68" s="99"/>
      <c r="Q68" s="99"/>
      <c r="R68" s="99"/>
      <c r="S68" s="99"/>
      <c r="T68" s="99"/>
      <c r="U68" s="99"/>
      <c r="V68" s="99"/>
      <c r="W68" s="99"/>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Format="false" ht="15" hidden="false" customHeight="false" outlineLevel="0" collapsed="false">
      <c r="A69" s="27" t="s">
        <v>2506</v>
      </c>
      <c r="B69" s="173" t="s">
        <v>2507</v>
      </c>
      <c r="C69" s="19" t="s">
        <v>1746</v>
      </c>
      <c r="D69" s="99" t="n">
        <v>10000000</v>
      </c>
      <c r="E69" s="99" t="n">
        <v>0</v>
      </c>
      <c r="F69" s="99" t="n">
        <v>0</v>
      </c>
      <c r="G69" s="99" t="n">
        <v>0</v>
      </c>
      <c r="H69" s="99" t="n">
        <v>0</v>
      </c>
      <c r="I69" s="104"/>
      <c r="J69" s="104"/>
      <c r="K69" s="104"/>
      <c r="L69" s="104"/>
      <c r="M69" s="104"/>
      <c r="N69" s="99"/>
      <c r="O69" s="99"/>
      <c r="P69" s="99"/>
      <c r="Q69" s="99"/>
      <c r="R69" s="99"/>
      <c r="S69" s="99"/>
      <c r="T69" s="99"/>
      <c r="U69" s="99"/>
      <c r="V69" s="99"/>
      <c r="W69" s="99"/>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5" hidden="false" customHeight="false" outlineLevel="0" collapsed="false">
      <c r="A70" s="47" t="s">
        <v>2508</v>
      </c>
      <c r="B70" s="47" t="s">
        <v>2509</v>
      </c>
      <c r="C70" s="19" t="s">
        <v>1746</v>
      </c>
      <c r="D70" s="104"/>
      <c r="E70" s="104"/>
      <c r="F70" s="104"/>
      <c r="G70" s="104"/>
      <c r="H70" s="104"/>
      <c r="I70" s="104"/>
      <c r="J70" s="104" t="n">
        <v>0</v>
      </c>
      <c r="K70" s="104" t="n">
        <v>0</v>
      </c>
      <c r="L70" s="104" t="n">
        <v>-57000000</v>
      </c>
      <c r="M70" s="104" t="n">
        <v>40000000</v>
      </c>
      <c r="N70" s="99"/>
      <c r="O70" s="99"/>
      <c r="P70" s="99" t="n">
        <v>0</v>
      </c>
      <c r="Q70" s="99"/>
      <c r="R70" s="99"/>
      <c r="S70" s="99"/>
      <c r="T70" s="99"/>
      <c r="U70" s="99"/>
      <c r="V70" s="99"/>
      <c r="W70" s="99"/>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Format="false" ht="15" hidden="false" customHeight="false" outlineLevel="0" collapsed="false">
      <c r="A71" s="47" t="s">
        <v>1544</v>
      </c>
      <c r="B71" s="47" t="s">
        <v>1545</v>
      </c>
      <c r="C71" s="19" t="s">
        <v>1746</v>
      </c>
      <c r="D71" s="153" t="n">
        <f aca="false">D61-D62-D65-D68-D67-D69-D70</f>
        <v>-9900000</v>
      </c>
      <c r="E71" s="104"/>
      <c r="F71" s="104"/>
      <c r="G71" s="104"/>
      <c r="H71" s="104"/>
      <c r="I71" s="104"/>
      <c r="J71" s="104"/>
      <c r="K71" s="104"/>
      <c r="L71" s="104"/>
      <c r="M71" s="104"/>
      <c r="N71" s="99"/>
      <c r="O71" s="99"/>
      <c r="P71" s="99"/>
      <c r="Q71" s="99"/>
      <c r="R71" s="99"/>
      <c r="S71" s="99"/>
      <c r="T71" s="99"/>
      <c r="U71" s="99"/>
      <c r="V71" s="99"/>
      <c r="W71" s="99"/>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Format="false" ht="15" hidden="false" customHeight="false" outlineLevel="0" collapsed="false">
      <c r="A72" s="49" t="s">
        <v>243</v>
      </c>
      <c r="B72" s="49" t="s">
        <v>2510</v>
      </c>
      <c r="C72" s="19" t="s">
        <v>119</v>
      </c>
      <c r="D72" s="99" t="n">
        <v>19100000</v>
      </c>
      <c r="E72" s="99" t="n">
        <v>5600000</v>
      </c>
      <c r="F72" s="99" t="n">
        <v>15300000</v>
      </c>
      <c r="G72" s="99" t="n">
        <v>30000000</v>
      </c>
      <c r="H72" s="99" t="n">
        <v>87100000</v>
      </c>
      <c r="I72" s="104" t="n">
        <v>419000000</v>
      </c>
      <c r="J72" s="104" t="n">
        <v>719000000</v>
      </c>
      <c r="K72" s="104" t="n">
        <v>889000000</v>
      </c>
      <c r="L72" s="104" t="n">
        <v>706000000</v>
      </c>
      <c r="M72" s="104" t="n">
        <v>358000000</v>
      </c>
      <c r="N72" s="104" t="n">
        <v>220000000</v>
      </c>
      <c r="O72" s="104" t="n">
        <v>379000000</v>
      </c>
      <c r="P72" s="99" t="n">
        <v>280000000</v>
      </c>
      <c r="Q72" s="99" t="n">
        <v>126000000</v>
      </c>
      <c r="R72" s="99" t="n">
        <v>111000000</v>
      </c>
      <c r="S72" s="99" t="n">
        <v>110000000</v>
      </c>
      <c r="T72" s="99" t="n">
        <v>70000000</v>
      </c>
      <c r="U72" s="99" t="n">
        <v>70000000</v>
      </c>
      <c r="V72" s="99" t="n">
        <v>50000000</v>
      </c>
      <c r="W72" s="99" t="n">
        <v>50000000</v>
      </c>
      <c r="X72" s="4"/>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Format="false" ht="15" hidden="false" customHeight="false" outlineLevel="0" collapsed="false">
      <c r="A73" s="49" t="s">
        <v>2511</v>
      </c>
      <c r="B73" s="49" t="s">
        <v>2512</v>
      </c>
      <c r="C73" s="49" t="s">
        <v>242</v>
      </c>
      <c r="D73" s="99" t="n">
        <v>0</v>
      </c>
      <c r="E73" s="99" t="n">
        <v>0</v>
      </c>
      <c r="F73" s="99" t="n">
        <v>0</v>
      </c>
      <c r="G73" s="99" t="n">
        <v>-56000000</v>
      </c>
      <c r="H73" s="99" t="n">
        <v>0</v>
      </c>
      <c r="I73" s="104"/>
      <c r="J73" s="104"/>
      <c r="K73" s="104"/>
      <c r="L73" s="104"/>
      <c r="M73" s="104"/>
      <c r="N73" s="99"/>
      <c r="O73" s="99"/>
      <c r="P73" s="99"/>
      <c r="Q73" s="99"/>
      <c r="R73" s="99"/>
      <c r="S73" s="99"/>
      <c r="T73" s="99"/>
      <c r="U73" s="99"/>
      <c r="V73" s="99"/>
      <c r="W73" s="99"/>
      <c r="X73" s="4"/>
      <c r="Y73" s="6"/>
      <c r="Z73" s="6"/>
      <c r="AA73" s="6"/>
      <c r="AB73" s="6"/>
      <c r="AC73" s="6"/>
      <c r="AD73" s="6"/>
      <c r="AE73" s="6"/>
      <c r="AF73" s="6"/>
      <c r="AG73" s="6"/>
      <c r="AH73" s="6"/>
      <c r="AI73" s="6"/>
      <c r="AJ73" s="6"/>
      <c r="AK73" s="6"/>
      <c r="AL73" s="6"/>
      <c r="AM73" s="6"/>
      <c r="AN73" s="6"/>
      <c r="AO73" s="6"/>
      <c r="AP73" s="6"/>
      <c r="AQ73" s="6"/>
      <c r="AR73" s="6"/>
      <c r="AS73" s="6"/>
      <c r="AT73" s="6"/>
      <c r="AU73" s="6"/>
      <c r="AV73" s="6"/>
      <c r="AW73" s="6"/>
    </row>
    <row r="74" customFormat="false" ht="15" hidden="false" customHeight="false" outlineLevel="0" collapsed="false">
      <c r="A74" s="157" t="s">
        <v>2513</v>
      </c>
      <c r="B74" s="157" t="s">
        <v>2514</v>
      </c>
      <c r="C74" s="49" t="s">
        <v>242</v>
      </c>
      <c r="D74" s="99"/>
      <c r="E74" s="99"/>
      <c r="F74" s="99"/>
      <c r="G74" s="99" t="n">
        <f aca="false">G51-G53-G61-G72-G73</f>
        <v>12300000</v>
      </c>
      <c r="H74" s="99" t="n">
        <f aca="false">H51-H53-H61-H72-H73</f>
        <v>0</v>
      </c>
      <c r="I74" s="99" t="n">
        <f aca="false">I51-I53-I61-I72-I73</f>
        <v>0</v>
      </c>
      <c r="J74" s="99" t="n">
        <f aca="false">J51-J53-J61-J72-J73</f>
        <v>3800000000</v>
      </c>
      <c r="K74" s="99"/>
      <c r="L74" s="99"/>
      <c r="M74" s="99"/>
      <c r="N74" s="99"/>
      <c r="O74" s="99"/>
      <c r="P74" s="99"/>
      <c r="Q74" s="99"/>
      <c r="R74" s="99"/>
      <c r="S74" s="99"/>
      <c r="T74" s="99"/>
      <c r="U74" s="99"/>
      <c r="V74" s="99"/>
      <c r="W74" s="99"/>
      <c r="X74" s="4"/>
      <c r="Y74" s="6"/>
      <c r="Z74" s="6"/>
      <c r="AA74" s="6"/>
      <c r="AB74" s="6"/>
      <c r="AC74" s="6"/>
      <c r="AD74" s="6"/>
      <c r="AE74" s="6"/>
      <c r="AF74" s="6"/>
      <c r="AG74" s="6"/>
      <c r="AH74" s="6"/>
      <c r="AI74" s="6"/>
      <c r="AJ74" s="6"/>
      <c r="AK74" s="6"/>
      <c r="AL74" s="6"/>
      <c r="AM74" s="6"/>
      <c r="AN74" s="6"/>
      <c r="AO74" s="6"/>
      <c r="AP74" s="6"/>
      <c r="AQ74" s="6"/>
      <c r="AR74" s="6"/>
      <c r="AS74" s="6"/>
      <c r="AT74" s="6"/>
      <c r="AU74" s="6"/>
      <c r="AV74" s="6"/>
      <c r="AW74" s="6"/>
    </row>
    <row r="75" customFormat="false" ht="15" hidden="false" customHeight="false" outlineLevel="0" collapsed="false">
      <c r="A75" s="38"/>
      <c r="B75" s="49" t="s">
        <v>577</v>
      </c>
      <c r="C75" s="49"/>
      <c r="D75" s="99" t="n">
        <f aca="false">(D23/D6)*100</f>
        <v>1.77378736450235</v>
      </c>
      <c r="E75" s="99" t="n">
        <f aca="false">(E23/E6)*100</f>
        <v>4.24253627876883</v>
      </c>
      <c r="F75" s="99" t="n">
        <f aca="false">(F23/F6)*100</f>
        <v>1.5314721184143</v>
      </c>
      <c r="G75" s="99" t="n">
        <f aca="false">(G23/G6)*100</f>
        <v>1.99266239838861</v>
      </c>
      <c r="H75" s="99" t="n">
        <f aca="false">(H23/H6)*100</f>
        <v>5.72510272865783</v>
      </c>
      <c r="I75" s="99" t="n">
        <f aca="false">(I23/I6)*100</f>
        <v>3.83057090239411</v>
      </c>
      <c r="J75" s="99" t="n">
        <f aca="false">(J23/J6)*100</f>
        <v>4.56769983686786</v>
      </c>
      <c r="K75" s="99" t="n">
        <f aca="false">(K23/K6)*100</f>
        <v>2.05148833467418</v>
      </c>
      <c r="L75" s="99" t="n">
        <f aca="false">(L23/L6)*100</f>
        <v>10.5398018448924</v>
      </c>
      <c r="M75" s="99" t="n">
        <f aca="false">(M23/M6)*100</f>
        <v>7.38981762917933</v>
      </c>
      <c r="N75" s="99" t="n">
        <f aca="false">(N23/N6)*100</f>
        <v>8.06341629730651</v>
      </c>
      <c r="O75" s="99" t="n">
        <f aca="false">(O23/O6)*100</f>
        <v>3.20232896652111</v>
      </c>
      <c r="P75" s="99" t="n">
        <f aca="false">(P23/P6)*100</f>
        <v>3.67422735110757</v>
      </c>
      <c r="Q75" s="99" t="n">
        <f aca="false">(Q23/Q6)*100</f>
        <v>2.81613864067154</v>
      </c>
      <c r="R75" s="99" t="n">
        <f aca="false">(R23/R6)*100</f>
        <v>2.07967927837635</v>
      </c>
      <c r="S75" s="99" t="n">
        <f aca="false">(S23/S6)*100</f>
        <v>2.3945267958951</v>
      </c>
      <c r="T75" s="99" t="n">
        <f aca="false">(T23/T6)*100</f>
        <v>1.85242042779654</v>
      </c>
      <c r="U75" s="99" t="n">
        <f aca="false">(U23/U6)*100</f>
        <v>1.69459612125777</v>
      </c>
      <c r="V75" s="99" t="n">
        <f aca="false">(V23/V6)*100</f>
        <v>1.56236437809218</v>
      </c>
      <c r="W75" s="99" t="n">
        <f aca="false">(W23/W6)*100</f>
        <v>1.43211456916553</v>
      </c>
      <c r="X75" s="4"/>
      <c r="Y75" s="6"/>
      <c r="Z75" s="6"/>
      <c r="AA75" s="6"/>
      <c r="AB75" s="6"/>
      <c r="AC75" s="6"/>
      <c r="AD75" s="6"/>
      <c r="AE75" s="6"/>
      <c r="AF75" s="6"/>
      <c r="AG75" s="6"/>
      <c r="AH75" s="6"/>
      <c r="AI75" s="6"/>
      <c r="AJ75" s="6"/>
      <c r="AK75" s="6"/>
      <c r="AL75" s="6"/>
      <c r="AM75" s="6"/>
      <c r="AN75" s="6"/>
      <c r="AO75" s="6"/>
      <c r="AP75" s="6"/>
      <c r="AQ75" s="6"/>
      <c r="AR75" s="6"/>
      <c r="AS75" s="6"/>
      <c r="AT75" s="6"/>
      <c r="AU75" s="6"/>
      <c r="AV75" s="6"/>
      <c r="AW75" s="6"/>
    </row>
    <row r="76" customFormat="false" ht="16.5" hidden="false" customHeight="false" outlineLevel="0" collapsed="false">
      <c r="A76" s="38"/>
      <c r="B76" s="49"/>
      <c r="C76" s="49"/>
      <c r="N76" s="183"/>
      <c r="O76" s="183"/>
      <c r="P76" s="496"/>
      <c r="Q76" s="99"/>
      <c r="R76" s="99"/>
      <c r="S76" s="99"/>
      <c r="T76" s="99"/>
      <c r="U76" s="99"/>
      <c r="V76" s="99"/>
      <c r="W76" s="99"/>
      <c r="X76" s="4"/>
      <c r="Y76" s="6"/>
      <c r="Z76" s="6"/>
      <c r="AA76" s="6"/>
      <c r="AB76" s="6"/>
      <c r="AC76" s="6"/>
      <c r="AD76" s="6"/>
      <c r="AE76" s="6"/>
      <c r="AF76" s="6"/>
      <c r="AG76" s="6"/>
      <c r="AH76" s="6"/>
      <c r="AI76" s="6"/>
      <c r="AJ76" s="6"/>
      <c r="AK76" s="6"/>
      <c r="AL76" s="6"/>
      <c r="AM76" s="6"/>
      <c r="AN76" s="6"/>
      <c r="AO76" s="6"/>
      <c r="AP76" s="6"/>
      <c r="AQ76" s="6"/>
      <c r="AR76" s="6"/>
      <c r="AS76" s="6"/>
      <c r="AT76" s="6"/>
      <c r="AU76" s="6"/>
      <c r="AV76" s="6"/>
      <c r="AW76" s="6"/>
    </row>
    <row r="77" customFormat="false" ht="15" hidden="false" customHeight="false" outlineLevel="0" collapsed="false">
      <c r="A77" s="38"/>
      <c r="B77" s="49"/>
      <c r="C77" s="49"/>
      <c r="D77" s="0" t="s">
        <v>128</v>
      </c>
      <c r="E77" s="0" t="s">
        <v>128</v>
      </c>
      <c r="F77" s="0" t="s">
        <v>128</v>
      </c>
      <c r="G77" s="0" t="s">
        <v>128</v>
      </c>
      <c r="H77" s="0" t="s">
        <v>128</v>
      </c>
      <c r="I77" s="0" t="s">
        <v>128</v>
      </c>
      <c r="J77" s="0" t="s">
        <v>128</v>
      </c>
      <c r="K77" s="0" t="s">
        <v>128</v>
      </c>
      <c r="L77" s="0" t="s">
        <v>128</v>
      </c>
      <c r="M77" s="0" t="s">
        <v>128</v>
      </c>
      <c r="N77" s="0" t="s">
        <v>128</v>
      </c>
      <c r="O77" s="0" t="s">
        <v>128</v>
      </c>
      <c r="P77" s="0" t="s">
        <v>128</v>
      </c>
      <c r="Q77" s="0" t="s">
        <v>128</v>
      </c>
      <c r="R77" s="0" t="s">
        <v>128</v>
      </c>
      <c r="S77" s="0" t="s">
        <v>128</v>
      </c>
      <c r="T77" s="0" t="s">
        <v>128</v>
      </c>
      <c r="U77" s="0" t="s">
        <v>128</v>
      </c>
      <c r="V77" s="0" t="s">
        <v>128</v>
      </c>
      <c r="W77" s="0" t="s">
        <v>128</v>
      </c>
      <c r="X77" s="4"/>
    </row>
    <row r="78" customFormat="false" ht="15" hidden="false" customHeight="false" outlineLevel="0" collapsed="false">
      <c r="A78" s="38"/>
      <c r="B78" s="49"/>
      <c r="C78" s="49"/>
      <c r="X78" s="4"/>
    </row>
    <row r="79" customFormat="false" ht="15" hidden="false" customHeight="false" outlineLevel="0" collapsed="false">
      <c r="A79" s="38"/>
      <c r="B79" s="49" t="s">
        <v>2196</v>
      </c>
      <c r="C79" s="49"/>
      <c r="D79" s="55" t="n">
        <f aca="false">D6-D23-D7</f>
        <v>0</v>
      </c>
      <c r="E79" s="55" t="n">
        <f aca="false">E6-E23-E7</f>
        <v>0</v>
      </c>
      <c r="F79" s="55" t="n">
        <f aca="false">F6-F23-F7</f>
        <v>0</v>
      </c>
      <c r="G79" s="55" t="n">
        <f aca="false">G6-G8-G21-G23</f>
        <v>0</v>
      </c>
      <c r="H79" s="55" t="n">
        <f aca="false">H6-H8-H21-H23</f>
        <v>0</v>
      </c>
      <c r="I79" s="55" t="n">
        <f aca="false">I6-I8-I21-I23</f>
        <v>-1000000</v>
      </c>
      <c r="J79" s="55" t="n">
        <f aca="false">J6-J8-J21-J23</f>
        <v>0</v>
      </c>
      <c r="K79" s="55" t="n">
        <f aca="false">K6-K8-K21-K23</f>
        <v>0</v>
      </c>
      <c r="L79" s="55" t="n">
        <f aca="false">L6-L8-L21-L23</f>
        <v>0</v>
      </c>
      <c r="M79" s="55" t="n">
        <f aca="false">M6-M8-M21-M23</f>
        <v>-1000000</v>
      </c>
      <c r="N79" s="55" t="n">
        <f aca="false">N6-N8-N21-N23</f>
        <v>0</v>
      </c>
      <c r="O79" s="55" t="n">
        <f aca="false">O6-O8-O21-O23</f>
        <v>-1000000</v>
      </c>
      <c r="P79" s="55" t="n">
        <f aca="false">P6-P8-P21-P23</f>
        <v>0</v>
      </c>
      <c r="Q79" s="55" t="n">
        <f aca="false">Q6-Q8-Q21-Q23</f>
        <v>0</v>
      </c>
      <c r="R79" s="55" t="n">
        <f aca="false">R6-R8-R21-R23</f>
        <v>0</v>
      </c>
      <c r="S79" s="55" t="n">
        <f aca="false">S6-S8-S21-S23</f>
        <v>0</v>
      </c>
      <c r="T79" s="55" t="n">
        <f aca="false">T6-T8-T21-T23</f>
        <v>0</v>
      </c>
      <c r="U79" s="55" t="n">
        <f aca="false">U6-U8-U21-U23</f>
        <v>0</v>
      </c>
      <c r="V79" s="55" t="n">
        <f aca="false">V6-V8-V21-V23</f>
        <v>-1000000</v>
      </c>
      <c r="W79" s="55" t="n">
        <f aca="false">W6-W8-W21-W23</f>
        <v>1000000</v>
      </c>
      <c r="X79" s="4"/>
    </row>
    <row r="80" customFormat="false" ht="15" hidden="false" customHeight="false" outlineLevel="0" collapsed="false">
      <c r="A80" s="38"/>
      <c r="B80" s="49" t="s">
        <v>426</v>
      </c>
      <c r="C80" s="49"/>
      <c r="D80" s="55" t="n">
        <f aca="false">D7-D8-D21-D22</f>
        <v>100000</v>
      </c>
      <c r="E80" s="55" t="n">
        <f aca="false">E7-E8-E21-E22</f>
        <v>0</v>
      </c>
      <c r="F80" s="55" t="n">
        <f aca="false">F7-F8-F21-F22</f>
        <v>0</v>
      </c>
      <c r="G80" s="55" t="n">
        <f aca="false">G7-G8-G21-G22</f>
        <v>0</v>
      </c>
      <c r="H80" s="55" t="n">
        <f aca="false">H7-H8-H21-H22</f>
        <v>0</v>
      </c>
      <c r="I80" s="55" t="n">
        <f aca="false">I7-I8-I21-I22</f>
        <v>0</v>
      </c>
      <c r="J80" s="55" t="n">
        <f aca="false">J7-J8-J21-J22</f>
        <v>0</v>
      </c>
      <c r="K80" s="55" t="n">
        <f aca="false">K7-K8-K21-K22</f>
        <v>0</v>
      </c>
      <c r="L80" s="55" t="n">
        <f aca="false">L7-L8-L21-L22</f>
        <v>0</v>
      </c>
      <c r="M80" s="55" t="n">
        <f aca="false">M7-M8-M21-M22</f>
        <v>0</v>
      </c>
      <c r="N80" s="55" t="n">
        <f aca="false">N7-N8-N21-N22</f>
        <v>0</v>
      </c>
      <c r="O80" s="55" t="n">
        <f aca="false">O7-O8-O21-O22</f>
        <v>0</v>
      </c>
      <c r="P80" s="55" t="n">
        <f aca="false">P7-P8-P21-P22</f>
        <v>0</v>
      </c>
      <c r="Q80" s="55" t="n">
        <f aca="false">Q7-Q8-Q21-Q22</f>
        <v>0</v>
      </c>
      <c r="R80" s="55" t="n">
        <f aca="false">R7-R8-R21-R22</f>
        <v>0</v>
      </c>
      <c r="S80" s="55" t="n">
        <f aca="false">S7-S8-S21-S22</f>
        <v>0</v>
      </c>
      <c r="T80" s="55" t="n">
        <f aca="false">T7-T8-T21-T22</f>
        <v>0</v>
      </c>
      <c r="U80" s="55" t="n">
        <f aca="false">U7-U8-U21-U22</f>
        <v>0</v>
      </c>
      <c r="V80" s="55" t="n">
        <f aca="false">V7-V8-V21-V22</f>
        <v>0</v>
      </c>
      <c r="W80" s="55" t="n">
        <f aca="false">W7-W8-W21-W22</f>
        <v>0</v>
      </c>
      <c r="X80" s="4"/>
    </row>
    <row r="81" customFormat="false" ht="15" hidden="false" customHeight="false" outlineLevel="0" collapsed="false">
      <c r="A81" s="38"/>
      <c r="B81" s="49" t="s">
        <v>131</v>
      </c>
      <c r="C81" s="49"/>
      <c r="D81" s="55" t="n">
        <f aca="false">D8-D9-D14-D20</f>
        <v>-100000</v>
      </c>
      <c r="E81" s="55" t="n">
        <f aca="false">E8-E9-E14-E20</f>
        <v>-100000</v>
      </c>
      <c r="F81" s="92" t="n">
        <f aca="false">F8-F9-F14-F20</f>
        <v>0</v>
      </c>
      <c r="G81" s="92" t="n">
        <f aca="false">G8-G9-G14-G20</f>
        <v>0</v>
      </c>
      <c r="H81" s="92" t="n">
        <f aca="false">H8-H9-H14-H20</f>
        <v>0</v>
      </c>
      <c r="I81" s="92" t="n">
        <f aca="false">I8-I9-I14-I20</f>
        <v>0</v>
      </c>
      <c r="J81" s="55" t="n">
        <f aca="false">J8-J9-J14</f>
        <v>0</v>
      </c>
      <c r="K81" s="56" t="n">
        <f aca="false">K8-K9-K14</f>
        <v>4390000000</v>
      </c>
      <c r="L81" s="56" t="n">
        <f aca="false">L8-L9-L14</f>
        <v>4753000000</v>
      </c>
      <c r="M81" s="56" t="n">
        <f aca="false">M8-M9-M14</f>
        <v>4389000000</v>
      </c>
      <c r="N81" s="55" t="n">
        <f aca="false">N8-N9-N14</f>
        <v>0</v>
      </c>
      <c r="O81" s="55" t="n">
        <f aca="false">O8-O9-O14</f>
        <v>0</v>
      </c>
      <c r="P81" s="55" t="n">
        <f aca="false">P8-P9-P14</f>
        <v>0</v>
      </c>
      <c r="Q81" s="55" t="n">
        <f aca="false">Q8-Q9-Q14</f>
        <v>0</v>
      </c>
      <c r="R81" s="55" t="n">
        <f aca="false">R8-R9-R14</f>
        <v>0</v>
      </c>
      <c r="S81" s="55" t="n">
        <f aca="false">S8-S9-S14</f>
        <v>0</v>
      </c>
      <c r="T81" s="55" t="n">
        <f aca="false">T8-T9-T14</f>
        <v>0</v>
      </c>
      <c r="U81" s="55" t="n">
        <f aca="false">U8-U9-U14</f>
        <v>0</v>
      </c>
      <c r="V81" s="55" t="n">
        <f aca="false">V8-V9-V14</f>
        <v>0</v>
      </c>
      <c r="W81" s="55" t="n">
        <f aca="false">W8-W9-W14</f>
        <v>0</v>
      </c>
      <c r="X81" s="4"/>
    </row>
    <row r="82" customFormat="false" ht="15" hidden="false" customHeight="false" outlineLevel="0" collapsed="false">
      <c r="A82" s="38"/>
      <c r="B82" s="49" t="s">
        <v>2515</v>
      </c>
      <c r="C82" s="49"/>
      <c r="D82" s="55" t="n">
        <f aca="false">D9-D10-D11-D13-D12</f>
        <v>0</v>
      </c>
      <c r="E82" s="55" t="n">
        <f aca="false">E9-E10-E11-E13-E12</f>
        <v>0</v>
      </c>
      <c r="F82" s="55" t="n">
        <f aca="false">F9-F10-F11-F13-F12</f>
        <v>0</v>
      </c>
      <c r="G82" s="55" t="n">
        <f aca="false">G9-G10-G11-G13-G12</f>
        <v>0</v>
      </c>
      <c r="H82" s="55" t="n">
        <f aca="false">H9-H10-H11-H13-H12</f>
        <v>0</v>
      </c>
      <c r="I82" s="55" t="n">
        <f aca="false">I9-I10-I11-I13-I12</f>
        <v>0</v>
      </c>
      <c r="J82" s="56" t="n">
        <f aca="false">J9-J10-J11-J13-J12</f>
        <v>1351000000</v>
      </c>
      <c r="K82" s="55" t="n">
        <f aca="false">K9-K10-K11-K13-K12</f>
        <v>0</v>
      </c>
      <c r="L82" s="55" t="n">
        <f aca="false">L9-L10-L11-L13-L12</f>
        <v>0</v>
      </c>
      <c r="M82" s="55" t="n">
        <f aca="false">M9-M10-M11-M13-M12</f>
        <v>0</v>
      </c>
      <c r="N82" s="55" t="n">
        <f aca="false">N9-N10-N11-N13-N12</f>
        <v>0</v>
      </c>
      <c r="O82" s="55" t="n">
        <f aca="false">O9-O10-O11-O13-O12</f>
        <v>0</v>
      </c>
      <c r="P82" s="55" t="n">
        <f aca="false">P9-P10-P11-P13-P12</f>
        <v>0</v>
      </c>
      <c r="Q82" s="55" t="n">
        <f aca="false">Q9-Q10-Q11-Q13-Q12</f>
        <v>0</v>
      </c>
      <c r="R82" s="55" t="n">
        <f aca="false">R9-R10-R11-R13-R12</f>
        <v>0</v>
      </c>
      <c r="S82" s="55" t="n">
        <f aca="false">S9-S10-S11-S13-S12</f>
        <v>0</v>
      </c>
      <c r="T82" s="55" t="n">
        <f aca="false">T9-T10-T11-T13-T12</f>
        <v>0</v>
      </c>
      <c r="U82" s="55" t="n">
        <f aca="false">U9-U10-U11-U13-U12</f>
        <v>0</v>
      </c>
      <c r="V82" s="55" t="n">
        <f aca="false">V9-V10-V11-V13-V12</f>
        <v>1000000</v>
      </c>
      <c r="W82" s="55" t="n">
        <f aca="false">W9-W10-W11-W13-W12</f>
        <v>0</v>
      </c>
      <c r="X82" s="4"/>
    </row>
    <row r="83" customFormat="false" ht="15" hidden="false" customHeight="false" outlineLevel="0" collapsed="false">
      <c r="A83" s="38"/>
      <c r="B83" s="49" t="s">
        <v>2516</v>
      </c>
      <c r="C83" s="49"/>
      <c r="D83" s="55" t="n">
        <f aca="false">D14-D15-D18-D19</f>
        <v>0</v>
      </c>
      <c r="E83" s="55" t="n">
        <f aca="false">E14-E15-E18-E19</f>
        <v>0</v>
      </c>
      <c r="F83" s="55" t="n">
        <f aca="false">F14-F15-F18-F19</f>
        <v>0</v>
      </c>
      <c r="G83" s="55" t="n">
        <f aca="false">G14-G15-G18-G19</f>
        <v>0</v>
      </c>
      <c r="H83" s="55" t="n">
        <f aca="false">H14-H15-H18-H19</f>
        <v>0</v>
      </c>
      <c r="I83" s="55" t="n">
        <f aca="false">I14-I15-I18-I19</f>
        <v>0</v>
      </c>
      <c r="J83" s="56" t="n">
        <f aca="false">J14-J15-J18-J19</f>
        <v>1801000000</v>
      </c>
      <c r="K83" s="55" t="n">
        <f aca="false">K14-K15-K18-K19</f>
        <v>0</v>
      </c>
      <c r="L83" s="55" t="n">
        <f aca="false">L14-L15-L18-L19</f>
        <v>0</v>
      </c>
      <c r="M83" s="55" t="n">
        <f aca="false">M14-M15-M18-M19</f>
        <v>0</v>
      </c>
      <c r="N83" s="55" t="n">
        <f aca="false">N14-N15-N18-N19</f>
        <v>0</v>
      </c>
      <c r="O83" s="55" t="n">
        <f aca="false">O14-O15-O18-O19</f>
        <v>1000000</v>
      </c>
      <c r="P83" s="55" t="n">
        <f aca="false">P14-P15-P18-P19</f>
        <v>-1000000</v>
      </c>
      <c r="Q83" s="55" t="n">
        <f aca="false">Q14-Q15-Q18-Q19</f>
        <v>0</v>
      </c>
      <c r="R83" s="55" t="n">
        <f aca="false">R14-R15-R18-R19</f>
        <v>0</v>
      </c>
      <c r="S83" s="55" t="n">
        <f aca="false">S14-S15-S18-S19</f>
        <v>0</v>
      </c>
      <c r="T83" s="55" t="n">
        <f aca="false">T14-T15-T18-T19</f>
        <v>-1000000</v>
      </c>
      <c r="U83" s="55" t="n">
        <f aca="false">U14-U15-U18-U19</f>
        <v>0</v>
      </c>
      <c r="V83" s="55" t="n">
        <f aca="false">V14-V15-V18-V19</f>
        <v>1000000</v>
      </c>
      <c r="W83" s="55" t="n">
        <f aca="false">W14-W15-W18-W19</f>
        <v>0</v>
      </c>
      <c r="X83" s="4"/>
    </row>
    <row r="84" customFormat="false" ht="15" hidden="false" customHeight="false" outlineLevel="0" collapsed="false">
      <c r="A84" s="38"/>
      <c r="B84" s="49" t="s">
        <v>1266</v>
      </c>
      <c r="C84" s="49"/>
      <c r="D84" s="56" t="n">
        <f aca="false">D23-D24-D25</f>
        <v>16200000</v>
      </c>
      <c r="E84" s="56" t="n">
        <f aca="false">E23-E24-E25</f>
        <v>45900000</v>
      </c>
      <c r="F84" s="56" t="n">
        <f aca="false">F23-F24-F25</f>
        <v>20900000</v>
      </c>
      <c r="G84" s="56" t="n">
        <f aca="false">G23-G24-G25</f>
        <v>27700000</v>
      </c>
      <c r="H84" s="56" t="n">
        <f aca="false">H23-H24-H25</f>
        <v>124000000</v>
      </c>
      <c r="I84" s="56" t="n">
        <f aca="false">I23-I24-I25</f>
        <v>104000000</v>
      </c>
      <c r="J84" s="56" t="n">
        <f aca="false">J23-J24-J25</f>
        <v>168000000</v>
      </c>
      <c r="K84" s="56" t="n">
        <f aca="false">K23-K24-K25</f>
        <v>102000000</v>
      </c>
      <c r="L84" s="56" t="n">
        <f aca="false">L23-L24-L25</f>
        <v>617000000</v>
      </c>
      <c r="M84" s="56" t="n">
        <f aca="false">M23-M24-M25</f>
        <v>389000000</v>
      </c>
      <c r="N84" s="56" t="n">
        <f aca="false">N23-N24-N25</f>
        <v>473000000</v>
      </c>
      <c r="O84" s="56" t="n">
        <f aca="false">O23-O24-O25</f>
        <v>220000000</v>
      </c>
      <c r="P84" s="55" t="n">
        <f aca="false">P23-P24-P25</f>
        <v>1000000</v>
      </c>
      <c r="Q84" s="56" t="n">
        <f aca="false">Q23-Q24-Q25</f>
        <v>208000000</v>
      </c>
      <c r="R84" s="56" t="n">
        <f aca="false">R23-R24-R25</f>
        <v>166000000</v>
      </c>
      <c r="S84" s="56" t="n">
        <f aca="false">S23-S24-S25</f>
        <v>210000000</v>
      </c>
      <c r="T84" s="56" t="n">
        <f aca="false">T23-T24-T25</f>
        <v>181000000</v>
      </c>
      <c r="U84" s="56" t="n">
        <f aca="false">U23-U24-U25</f>
        <v>180000000</v>
      </c>
      <c r="V84" s="56" t="n">
        <f aca="false">V23-V24-V25</f>
        <v>180000000</v>
      </c>
      <c r="W84" s="56" t="n">
        <f aca="false">W23-W24-W25</f>
        <v>179000000</v>
      </c>
      <c r="X84" s="4"/>
    </row>
    <row r="85" customFormat="false" ht="14.25" hidden="false" customHeight="true" outlineLevel="0" collapsed="false">
      <c r="A85" s="38"/>
      <c r="B85" s="49" t="s">
        <v>134</v>
      </c>
      <c r="C85" s="49"/>
      <c r="D85" s="55" t="n">
        <f aca="false">D27-D28-D42-D45</f>
        <v>0</v>
      </c>
      <c r="E85" s="55" t="n">
        <f aca="false">E27-E28-E42-E45</f>
        <v>0</v>
      </c>
      <c r="F85" s="55" t="n">
        <f aca="false">F27-F28-F42-F45</f>
        <v>0</v>
      </c>
      <c r="G85" s="55" t="n">
        <f aca="false">G27-G28-G42-G45</f>
        <v>0</v>
      </c>
      <c r="H85" s="55" t="n">
        <f aca="false">H27-H28-H42-H45</f>
        <v>0</v>
      </c>
      <c r="I85" s="55" t="n">
        <f aca="false">I27-I28-I42-I45</f>
        <v>0</v>
      </c>
      <c r="J85" s="55" t="n">
        <f aca="false">J27-J28-J42-J45</f>
        <v>0</v>
      </c>
      <c r="K85" s="55" t="n">
        <f aca="false">K27-K28-K42-K45</f>
        <v>0</v>
      </c>
      <c r="L85" s="55" t="n">
        <f aca="false">L27-L28-L42-L45</f>
        <v>0</v>
      </c>
      <c r="M85" s="55" t="n">
        <f aca="false">M27-M28-M42-M45</f>
        <v>0</v>
      </c>
      <c r="N85" s="55" t="n">
        <f aca="false">N27-N28-N42-N45</f>
        <v>0</v>
      </c>
      <c r="O85" s="55" t="n">
        <f aca="false">O27-O28-O42-O45</f>
        <v>0</v>
      </c>
      <c r="P85" s="55" t="n">
        <f aca="false">P27-P28-P42-P45</f>
        <v>0</v>
      </c>
      <c r="Q85" s="55" t="n">
        <f aca="false">Q27-Q28-Q42-Q45</f>
        <v>0</v>
      </c>
      <c r="R85" s="55" t="n">
        <f aca="false">R27-R28-R42-R45</f>
        <v>0</v>
      </c>
      <c r="S85" s="55" t="n">
        <f aca="false">S27-S28-S42-S45</f>
        <v>0</v>
      </c>
      <c r="T85" s="55" t="n">
        <f aca="false">T27-T28-T42-T45</f>
        <v>0</v>
      </c>
      <c r="U85" s="55" t="n">
        <f aca="false">U27-U28-U42-U45</f>
        <v>0</v>
      </c>
      <c r="V85" s="55" t="n">
        <f aca="false">V27-V28-V42-V45</f>
        <v>0</v>
      </c>
      <c r="W85" s="55" t="n">
        <f aca="false">W27-W28-W42-W45</f>
        <v>0</v>
      </c>
      <c r="X85" s="4"/>
    </row>
    <row r="86" customFormat="false" ht="15" hidden="false" customHeight="false" outlineLevel="0" collapsed="false">
      <c r="A86" s="38"/>
      <c r="B86" s="49" t="s">
        <v>333</v>
      </c>
      <c r="C86" s="49"/>
      <c r="D86" s="55" t="n">
        <f aca="false">D28-D29-D30-D31-D34-D35-D36-D39-D40</f>
        <v>0</v>
      </c>
      <c r="E86" s="55" t="n">
        <f aca="false">E28-E29-E30-E31-E34-E35-E36-E39-E40</f>
        <v>100000</v>
      </c>
      <c r="F86" s="55" t="n">
        <f aca="false">F28-F29-F30-F31-F34-F35-F36-F39-F40</f>
        <v>0</v>
      </c>
      <c r="G86" s="55" t="n">
        <f aca="false">G28-G29-G30-G31-G34-G35-G36-G39-G40</f>
        <v>0</v>
      </c>
      <c r="H86" s="55" t="n">
        <f aca="false">H28-H29-H30-H31-H34-H35-H36-H39-H40</f>
        <v>0</v>
      </c>
      <c r="I86" s="152" t="n">
        <f aca="false">I28-I29-I30-I31-I34-I35-I36-I39-I40</f>
        <v>0</v>
      </c>
      <c r="J86" s="55" t="n">
        <f aca="false">J28-J29-J30-J31-J34-J35-J36</f>
        <v>0</v>
      </c>
      <c r="K86" s="55" t="n">
        <f aca="false">K28-K29-K30-K31-K34-K35-K36</f>
        <v>0</v>
      </c>
      <c r="L86" s="55" t="n">
        <f aca="false">L28-L29-L30-L31-L34-L35-L36</f>
        <v>-1000000</v>
      </c>
      <c r="M86" s="55" t="n">
        <f aca="false">M28-M29-M30-M31-M34-M35-M36</f>
        <v>1000000</v>
      </c>
      <c r="N86" s="55" t="n">
        <f aca="false">N28-N29-N30-N31-N34-N35-N36</f>
        <v>0</v>
      </c>
      <c r="O86" s="55" t="n">
        <f aca="false">O28-O29-O30-O31-O34-O35-O36</f>
        <v>-1000000</v>
      </c>
      <c r="P86" s="55" t="n">
        <f aca="false">P28-P29-P30-P31-P34-P35-P36</f>
        <v>-2000000</v>
      </c>
      <c r="Q86" s="55" t="n">
        <f aca="false">Q28-Q29-Q30-Q31-Q34-Q35-Q36</f>
        <v>0</v>
      </c>
      <c r="R86" s="55" t="n">
        <f aca="false">R28-R29-R30-R31-R34-R35-R36</f>
        <v>0</v>
      </c>
      <c r="S86" s="55" t="n">
        <f aca="false">S28-S29-S30-S31-S34-S35-S36</f>
        <v>0</v>
      </c>
      <c r="T86" s="55" t="n">
        <f aca="false">T28-T29-T30-T31-T34-T35-T36</f>
        <v>0</v>
      </c>
      <c r="U86" s="55" t="n">
        <f aca="false">U28-U29-U30-U31-U34-U35-U36</f>
        <v>0</v>
      </c>
      <c r="V86" s="55" t="n">
        <f aca="false">V28-V29-V30-V31-V34-V35-V36</f>
        <v>1000000</v>
      </c>
      <c r="W86" s="55" t="n">
        <f aca="false">W28-W29-W30-W31-W34-W35-W36</f>
        <v>-1000000</v>
      </c>
      <c r="X86" s="4"/>
    </row>
    <row r="87" customFormat="false" ht="15" hidden="false" customHeight="false" outlineLevel="0" collapsed="false">
      <c r="A87" s="38"/>
      <c r="B87" s="49" t="s">
        <v>2517</v>
      </c>
      <c r="C87" s="49"/>
      <c r="D87" s="56" t="n">
        <f aca="false">D31-D32-D33</f>
        <v>166700000</v>
      </c>
      <c r="E87" s="56" t="n">
        <f aca="false">E31-E32-E33</f>
        <v>136900000</v>
      </c>
      <c r="F87" s="56" t="n">
        <f aca="false">F31-F32-F33</f>
        <v>132500000</v>
      </c>
      <c r="G87" s="56" t="n">
        <f aca="false">G31-G32-G33</f>
        <v>157100000</v>
      </c>
      <c r="H87" s="56" t="n">
        <f aca="false">H31-H32-H33</f>
        <v>237500000</v>
      </c>
      <c r="I87" s="56" t="n">
        <f aca="false">I31-I32-I33</f>
        <v>869000000</v>
      </c>
      <c r="J87" s="55" t="n">
        <f aca="false">J31-J32-J33</f>
        <v>0</v>
      </c>
      <c r="K87" s="55" t="n">
        <f aca="false">K31-K32-K33</f>
        <v>0</v>
      </c>
      <c r="L87" s="55" t="n">
        <f aca="false">L31-L32-L33</f>
        <v>0</v>
      </c>
      <c r="M87" s="55" t="n">
        <f aca="false">M31-M32-M33</f>
        <v>0</v>
      </c>
      <c r="N87" s="56" t="n">
        <f aca="false">N31-N32-N33</f>
        <v>385000000</v>
      </c>
      <c r="O87" s="56" t="n">
        <f aca="false">O31-O32-O33</f>
        <v>437000000</v>
      </c>
      <c r="P87" s="56" t="n">
        <f aca="false">P31-P32-P33</f>
        <v>526000000</v>
      </c>
      <c r="Q87" s="56" t="n">
        <f aca="false">Q31-Q32-Q33</f>
        <v>562000000</v>
      </c>
      <c r="R87" s="56" t="n">
        <f aca="false">R31-R32-R33</f>
        <v>617000000</v>
      </c>
      <c r="S87" s="56" t="n">
        <f aca="false">S31-S32-S33</f>
        <v>597000000</v>
      </c>
      <c r="T87" s="56" t="n">
        <f aca="false">T31-T32-T33</f>
        <v>648000000</v>
      </c>
      <c r="U87" s="56" t="n">
        <f aca="false">U31-U32-U33</f>
        <v>694000000</v>
      </c>
      <c r="V87" s="56" t="n">
        <f aca="false">V31-V32-V33</f>
        <v>740000000</v>
      </c>
      <c r="W87" s="56" t="n">
        <f aca="false">W31-W32-W33</f>
        <v>789000000</v>
      </c>
      <c r="X87" s="4"/>
    </row>
    <row r="88" customFormat="false" ht="15" hidden="false" customHeight="false" outlineLevel="0" collapsed="false">
      <c r="A88" s="38"/>
      <c r="B88" s="49" t="s">
        <v>268</v>
      </c>
      <c r="C88" s="49"/>
      <c r="D88" s="152"/>
      <c r="E88" s="152"/>
      <c r="F88" s="152"/>
      <c r="G88" s="152" t="n">
        <f aca="false">G36-G37-G38</f>
        <v>0</v>
      </c>
      <c r="H88" s="152" t="n">
        <f aca="false">H36-H37-H38</f>
        <v>0</v>
      </c>
      <c r="I88" s="152" t="n">
        <f aca="false">I36-I37-I38</f>
        <v>-1000000</v>
      </c>
      <c r="J88" s="152" t="n">
        <f aca="false">J36-J37-J38</f>
        <v>0</v>
      </c>
      <c r="K88" s="152" t="n">
        <f aca="false">K36-K37-K38</f>
        <v>0</v>
      </c>
      <c r="L88" s="152" t="n">
        <f aca="false">L36-L37-L38</f>
        <v>1000000</v>
      </c>
      <c r="M88" s="152" t="n">
        <f aca="false">M36-M37-M38</f>
        <v>0</v>
      </c>
      <c r="N88" s="56" t="n">
        <f aca="false">N36-N37-N38</f>
        <v>206000000</v>
      </c>
      <c r="O88" s="56" t="n">
        <f aca="false">O36-O37-O38</f>
        <v>288000000</v>
      </c>
      <c r="P88" s="56" t="n">
        <f aca="false">P36-P37-P38</f>
        <v>254000000</v>
      </c>
      <c r="Q88" s="56" t="n">
        <f aca="false">Q36-Q37-Q38</f>
        <v>238000000</v>
      </c>
      <c r="R88" s="56" t="n">
        <f aca="false">R36-R37-R38</f>
        <v>293000000</v>
      </c>
      <c r="S88" s="56" t="n">
        <f aca="false">S36-S37-S38</f>
        <v>340000000</v>
      </c>
      <c r="T88" s="56" t="n">
        <f aca="false">T36-T37-T38</f>
        <v>380000000</v>
      </c>
      <c r="U88" s="56" t="n">
        <f aca="false">U36-U37-U38</f>
        <v>415000000</v>
      </c>
      <c r="V88" s="56" t="n">
        <f aca="false">V36-V37-V38</f>
        <v>459000000</v>
      </c>
      <c r="W88" s="56" t="n">
        <f aca="false">W36-W37-W38</f>
        <v>513000000</v>
      </c>
      <c r="X88" s="4"/>
    </row>
    <row r="89" customFormat="false" ht="15" hidden="false" customHeight="false" outlineLevel="0" collapsed="false">
      <c r="A89" s="38"/>
      <c r="B89" s="49" t="s">
        <v>822</v>
      </c>
      <c r="C89" s="49"/>
      <c r="D89" s="55" t="n">
        <f aca="false">D42-D43-D44</f>
        <v>0</v>
      </c>
      <c r="E89" s="55" t="n">
        <f aca="false">E42-E43-E44</f>
        <v>0</v>
      </c>
      <c r="F89" s="55" t="n">
        <f aca="false">F42-F43-F44</f>
        <v>0</v>
      </c>
      <c r="G89" s="55" t="n">
        <f aca="false">G42-G43-G44</f>
        <v>0</v>
      </c>
      <c r="H89" s="55" t="n">
        <f aca="false">H42-H43-H44</f>
        <v>0</v>
      </c>
      <c r="I89" s="55" t="n">
        <f aca="false">I42-I43-I44</f>
        <v>0</v>
      </c>
      <c r="J89" s="56" t="n">
        <f aca="false">J42-J43-J44</f>
        <v>1070000000</v>
      </c>
      <c r="K89" s="56" t="n">
        <f aca="false">K42-K43-K44</f>
        <v>1465000000</v>
      </c>
      <c r="L89" s="56" t="n">
        <f aca="false">L42-L43-L44</f>
        <v>1524000000</v>
      </c>
      <c r="M89" s="56" t="n">
        <f aca="false">M42-M43-M44</f>
        <v>1444000000</v>
      </c>
      <c r="N89" s="56" t="n">
        <f aca="false">N42-N43-N44</f>
        <v>1706000000</v>
      </c>
      <c r="O89" s="56" t="n">
        <f aca="false">O42-O43-O44</f>
        <v>1869000000</v>
      </c>
      <c r="P89" s="56" t="n">
        <f aca="false">P42-P43-P44</f>
        <v>1971000000</v>
      </c>
      <c r="Q89" s="56" t="n">
        <f aca="false">Q42-Q43-Q44</f>
        <v>1361000000</v>
      </c>
      <c r="R89" s="56" t="n">
        <f aca="false">R42-R43-R44</f>
        <v>1547000000</v>
      </c>
      <c r="S89" s="56" t="n">
        <f aca="false">S42-S43-S44</f>
        <v>1865000000</v>
      </c>
      <c r="T89" s="56" t="n">
        <f aca="false">T42-T43-T44</f>
        <v>2130000000</v>
      </c>
      <c r="U89" s="56" t="n">
        <f aca="false">U42-U43-U44</f>
        <v>2370000000</v>
      </c>
      <c r="V89" s="56" t="n">
        <f aca="false">V42-V43-V44</f>
        <v>2647000000</v>
      </c>
      <c r="W89" s="56" t="n">
        <f aca="false">W42-W43-W44</f>
        <v>2955000000</v>
      </c>
      <c r="X89" s="4"/>
    </row>
    <row r="90" customFormat="false" ht="15" hidden="false" customHeight="false" outlineLevel="0" collapsed="false">
      <c r="A90" s="38"/>
      <c r="B90" s="49" t="s">
        <v>137</v>
      </c>
      <c r="C90" s="55"/>
      <c r="D90" s="55" t="n">
        <f aca="false">D51-D52-D61-D73-D74</f>
        <v>0</v>
      </c>
      <c r="E90" s="55" t="n">
        <f aca="false">E51-E52-E61-E73-E74</f>
        <v>0</v>
      </c>
      <c r="F90" s="55" t="n">
        <f aca="false">F51-F52-F61-F73-F74</f>
        <v>0</v>
      </c>
      <c r="G90" s="55" t="n">
        <f aca="false">G51-G52-G61-G73-G74</f>
        <v>0</v>
      </c>
      <c r="H90" s="55" t="n">
        <f aca="false">H51-H52-H61-H73-H74</f>
        <v>0</v>
      </c>
      <c r="I90" s="55" t="n">
        <f aca="false">I51-I52-I61-I73-I74</f>
        <v>0</v>
      </c>
      <c r="J90" s="55" t="n">
        <f aca="false">J51-J52-J61-J73-J74</f>
        <v>0</v>
      </c>
      <c r="K90" s="55" t="n">
        <f aca="false">K51-K52-K61-K73-K74</f>
        <v>0</v>
      </c>
      <c r="L90" s="55" t="n">
        <f aca="false">L51-L52-L61-L73-L74</f>
        <v>0</v>
      </c>
      <c r="M90" s="55" t="n">
        <f aca="false">M51-M52-M61-M73-M74</f>
        <v>0</v>
      </c>
      <c r="N90" s="55" t="n">
        <f aca="false">N51-N52-N61-N73-N74</f>
        <v>0</v>
      </c>
      <c r="O90" s="55" t="n">
        <f aca="false">O51-O52-O61-O73-O74</f>
        <v>0</v>
      </c>
      <c r="P90" s="55" t="n">
        <f aca="false">P51-P52-P61-P73-P74</f>
        <v>-1000000</v>
      </c>
      <c r="Q90" s="55" t="n">
        <f aca="false">Q51-Q52-Q61-Q73-Q74</f>
        <v>0</v>
      </c>
      <c r="R90" s="55" t="n">
        <f aca="false">R51-R52-R61-R73-R74</f>
        <v>0</v>
      </c>
      <c r="S90" s="55" t="n">
        <f aca="false">S51-S52-S61-S73-S74</f>
        <v>0</v>
      </c>
      <c r="T90" s="55" t="n">
        <f aca="false">T51-T52-T61-T73-T74</f>
        <v>0</v>
      </c>
      <c r="U90" s="55" t="n">
        <f aca="false">U51-U52-U61-U73-U74</f>
        <v>0</v>
      </c>
      <c r="V90" s="55" t="n">
        <f aca="false">V51-V52-V61-V73-V74</f>
        <v>0</v>
      </c>
      <c r="W90" s="55" t="n">
        <f aca="false">W51-W52-W61-W73-W74</f>
        <v>0</v>
      </c>
      <c r="X90" s="4"/>
    </row>
    <row r="91" customFormat="false" ht="15" hidden="false" customHeight="false" outlineLevel="0" collapsed="false">
      <c r="A91" s="38"/>
      <c r="B91" s="49" t="s">
        <v>505</v>
      </c>
      <c r="C91" s="49"/>
      <c r="D91" s="152" t="n">
        <f aca="false">D61-D62-D65-D67-D68-D69-D70-D71</f>
        <v>0</v>
      </c>
      <c r="E91" s="55" t="n">
        <f aca="false">E61-E62-E65-E67-E68-E69-E70</f>
        <v>0</v>
      </c>
      <c r="F91" s="55" t="n">
        <f aca="false">F61-F62-F65-F67-F68-F69-F70</f>
        <v>-100000</v>
      </c>
      <c r="G91" s="55" t="n">
        <f aca="false">G61-G62-G65-G67-G68-G69-G70</f>
        <v>0</v>
      </c>
      <c r="H91" s="55" t="n">
        <f aca="false">H61-H62-H65-H67-H68-H69-H70</f>
        <v>0</v>
      </c>
      <c r="I91" s="55" t="n">
        <f aca="false">I61-I62-I65-I67-I68-I69-I70</f>
        <v>1000000</v>
      </c>
      <c r="J91" s="55" t="n">
        <f aca="false">J61-J62-J65-J67-J68-J69-J70</f>
        <v>-1000000</v>
      </c>
      <c r="K91" s="55" t="n">
        <f aca="false">K61-K62-K65-K67-K68-K69-K70</f>
        <v>0</v>
      </c>
      <c r="L91" s="55" t="n">
        <f aca="false">L61-L62-L65-L67-L68-L69-L70</f>
        <v>0</v>
      </c>
      <c r="M91" s="55" t="n">
        <f aca="false">M61-M62-M65-M67-M68-M69-M70</f>
        <v>0</v>
      </c>
      <c r="N91" s="55" t="n">
        <f aca="false">N61-N62-N65-N67-N68-N69-N70</f>
        <v>0</v>
      </c>
      <c r="O91" s="55" t="n">
        <f aca="false">O61-O62-O65-O67-O68-O69-O70</f>
        <v>0</v>
      </c>
      <c r="P91" s="55" t="n">
        <f aca="false">P61-P62-P65-P67-P68-P69-P70</f>
        <v>0</v>
      </c>
      <c r="Q91" s="55" t="n">
        <f aca="false">Q61-Q62-Q65-Q67-Q68-Q69-Q70</f>
        <v>-1000000</v>
      </c>
      <c r="R91" s="55" t="n">
        <f aca="false">R61-R62-R65-R67-R68-R69-R70</f>
        <v>1000000</v>
      </c>
      <c r="S91" s="55" t="n">
        <f aca="false">S61-S62-S65-S67-S68-S69-S70</f>
        <v>-1000000</v>
      </c>
      <c r="T91" s="55" t="n">
        <f aca="false">T61-T62-T65-T67-T68-T69-T70</f>
        <v>0</v>
      </c>
      <c r="U91" s="55" t="n">
        <f aca="false">U61-U62-U65-U67-U68-U69-U70</f>
        <v>0</v>
      </c>
      <c r="V91" s="55" t="n">
        <f aca="false">V61-V62-V65-V67-V68-V69-V70</f>
        <v>0</v>
      </c>
      <c r="W91" s="55" t="n">
        <f aca="false">W61-W62-W65-W67-W68-W69-W70</f>
        <v>0</v>
      </c>
      <c r="X91" s="4"/>
    </row>
    <row r="92" customFormat="false" ht="15" hidden="false" customHeight="false" outlineLevel="0" collapsed="false">
      <c r="A92" s="38"/>
      <c r="B92" s="49" t="s">
        <v>2518</v>
      </c>
      <c r="C92" s="49"/>
      <c r="D92" s="152" t="n">
        <f aca="false">D52-D57-D58-D59-D54-D55-D56-D60-D72</f>
        <v>0</v>
      </c>
      <c r="E92" s="152" t="n">
        <f aca="false">E52-E57-E58-E59-E54-E55-E56-E60-E72</f>
        <v>0</v>
      </c>
      <c r="F92" s="152" t="n">
        <f aca="false">F52-F57-F58-F59-F54-F55-F56-F60-F72</f>
        <v>0</v>
      </c>
      <c r="G92" s="152" t="n">
        <f aca="false">G52-G57-G58-G59-G54-G55-G56-G60-G72</f>
        <v>0</v>
      </c>
      <c r="H92" s="152" t="n">
        <f aca="false">H52-H57-H58-H59-H54-H55-H56-H60-H72</f>
        <v>0</v>
      </c>
      <c r="I92" s="152" t="n">
        <f aca="false">I52-I57-I58-I59-I54-I55-I56-I60-I72</f>
        <v>0</v>
      </c>
      <c r="J92" s="152" t="n">
        <f aca="false">J52-J57-J58-J59-J54-J55-J56-J60-J72</f>
        <v>0</v>
      </c>
      <c r="K92" s="152" t="n">
        <f aca="false">K52-K57-K58-K59-K54-K55-K56-K60-K72</f>
        <v>0</v>
      </c>
      <c r="L92" s="152" t="n">
        <f aca="false">L52-L57-L58-L59-L54-L55-L56-L60-L72</f>
        <v>0</v>
      </c>
      <c r="M92" s="152" t="n">
        <f aca="false">M52-M57-M58-M59-M54-M55-M56-M60-M72</f>
        <v>0</v>
      </c>
      <c r="N92" s="152" t="n">
        <f aca="false">N52-N57-N58-N59-N54-N55-N56-N60-N72</f>
        <v>0</v>
      </c>
      <c r="O92" s="152" t="n">
        <f aca="false">O52-O57-O58-O59-O54-O55-O56-O60-O72</f>
        <v>1000000</v>
      </c>
      <c r="P92" s="152" t="n">
        <f aca="false">P52-P57-P58-P59-P54-P55-P56-P60-P72</f>
        <v>0</v>
      </c>
      <c r="Q92" s="152" t="n">
        <f aca="false">Q52-Q57-Q58-Q59-Q54-Q55-Q56-Q60-Q72</f>
        <v>-1000000</v>
      </c>
      <c r="R92" s="152" t="n">
        <f aca="false">R52-R57-R58-R59-R54-R55-R56-R60-R72</f>
        <v>0</v>
      </c>
      <c r="S92" s="152" t="n">
        <f aca="false">S52-S57-S58-S59-S54-S55-S56-S60-S72</f>
        <v>0</v>
      </c>
      <c r="T92" s="152" t="n">
        <f aca="false">T52-T57-T58-T59-T54-T55-T56-T60-T72</f>
        <v>0</v>
      </c>
      <c r="U92" s="152" t="n">
        <f aca="false">U52-U57-U58-U59-U54-U55-U56-U60-U72</f>
        <v>0</v>
      </c>
      <c r="V92" s="152" t="n">
        <f aca="false">V52-V57-V58-V59-V54-V55-V56-V60-V72</f>
        <v>0</v>
      </c>
      <c r="W92" s="152" t="n">
        <f aca="false">W52-W57-W58-W59-W54-W55-W56-W60-W72</f>
        <v>-1000000</v>
      </c>
      <c r="X92" s="4"/>
    </row>
    <row r="93" customFormat="false" ht="15" hidden="false" customHeight="false" outlineLevel="0" collapsed="false">
      <c r="A93" s="38"/>
      <c r="B93" s="49"/>
      <c r="C93" s="49"/>
      <c r="X93" s="4"/>
    </row>
    <row r="94" customFormat="false" ht="15" hidden="false" customHeight="false" outlineLevel="0" collapsed="false">
      <c r="A94" s="38"/>
      <c r="B94" s="49"/>
      <c r="C94" s="49"/>
      <c r="D94" s="55"/>
      <c r="X94" s="4"/>
    </row>
    <row r="95" customFormat="false" ht="15" hidden="false" customHeight="false" outlineLevel="0" collapsed="false">
      <c r="B95" s="49" t="s">
        <v>586</v>
      </c>
      <c r="D95" s="0" t="n">
        <v>3042000000</v>
      </c>
      <c r="E95" s="0" t="n">
        <v>3205000000</v>
      </c>
      <c r="F95" s="0" t="n">
        <v>3395000000</v>
      </c>
      <c r="G95" s="0" t="n">
        <v>3991000000</v>
      </c>
      <c r="H95" s="0" t="n">
        <v>5126000000</v>
      </c>
      <c r="I95" s="0" t="n">
        <v>6411000000</v>
      </c>
      <c r="J95" s="0" t="n">
        <v>7745000000</v>
      </c>
      <c r="K95" s="0" t="n">
        <v>10173000000</v>
      </c>
      <c r="L95" s="0" t="n">
        <v>12795000000</v>
      </c>
      <c r="M95" s="0" t="n">
        <v>10767000000</v>
      </c>
      <c r="N95" s="0" t="n">
        <v>11638000000</v>
      </c>
      <c r="O95" s="0" t="n">
        <v>14435000000</v>
      </c>
      <c r="P95" s="0" t="n">
        <v>15847000000</v>
      </c>
      <c r="Q95" s="0" t="n">
        <v>16127000000</v>
      </c>
      <c r="R95" s="0" t="n">
        <v>16125000000</v>
      </c>
      <c r="S95" s="0" t="n">
        <v>17458000000</v>
      </c>
      <c r="T95" s="0" t="n">
        <v>18880000000</v>
      </c>
      <c r="U95" s="0" t="n">
        <v>20403000000</v>
      </c>
      <c r="V95" s="0" t="n">
        <v>22054000000</v>
      </c>
      <c r="W95" s="0" t="n">
        <v>23836000000</v>
      </c>
    </row>
    <row r="96" customFormat="false" ht="15" hidden="false" customHeight="false" outlineLevel="0" collapsed="false">
      <c r="B96" s="49" t="s">
        <v>130</v>
      </c>
      <c r="D96" s="0" t="n">
        <f aca="false">(D6/D95)*100</f>
        <v>30.0230111768573</v>
      </c>
      <c r="E96" s="0" t="n">
        <f aca="false">(E6/E95)*100</f>
        <v>33.7566302652106</v>
      </c>
      <c r="F96" s="0" t="n">
        <f aca="false">(F6/F95)*100</f>
        <v>40.1973490427099</v>
      </c>
      <c r="G96" s="0" t="n">
        <f aca="false">(G6/G95)*100</f>
        <v>34.8308694562766</v>
      </c>
      <c r="H96" s="0" t="n">
        <f aca="false">(H6/H95)*100</f>
        <v>42.2532188841202</v>
      </c>
      <c r="I96" s="0" t="n">
        <f aca="false">(I6/I95)*100</f>
        <v>42.3490875058493</v>
      </c>
      <c r="J96" s="0" t="n">
        <f aca="false">(J6/J95)*100</f>
        <v>47.4887023886378</v>
      </c>
      <c r="K96" s="0" t="n">
        <f aca="false">(K6/K95)*100</f>
        <v>48.8744716406173</v>
      </c>
      <c r="L96" s="0" t="n">
        <f aca="false">(L6/L95)*100</f>
        <v>45.7522469714732</v>
      </c>
      <c r="M96" s="0" t="n">
        <f aca="false">(M6/M95)*100</f>
        <v>48.8901272406427</v>
      </c>
      <c r="N96" s="0" t="n">
        <f aca="false">(N6/N95)*100</f>
        <v>50.4038494586699</v>
      </c>
      <c r="O96" s="0" t="n">
        <f aca="false">(O6/O95)*100</f>
        <v>47.5926567370973</v>
      </c>
      <c r="P96" s="0" t="n">
        <f aca="false">(P6/P95)*100</f>
        <v>47.5736732504575</v>
      </c>
      <c r="Q96" s="0" t="n">
        <f aca="false">(Q6/Q95)*100</f>
        <v>45.7989706703045</v>
      </c>
      <c r="R96" s="0" t="n">
        <f aca="false">(R6/R95)*100</f>
        <v>49.5007751937985</v>
      </c>
      <c r="S96" s="0" t="n">
        <f aca="false">(S6/S95)*100</f>
        <v>50.2348493527323</v>
      </c>
      <c r="T96" s="0" t="n">
        <f aca="false">(T6/T95)*100</f>
        <v>51.7531779661017</v>
      </c>
      <c r="U96" s="0" t="n">
        <f aca="false">(U6/U95)*100</f>
        <v>52.0609714257707</v>
      </c>
      <c r="V96" s="0" t="n">
        <f aca="false">(V6/V95)*100</f>
        <v>52.2399564704815</v>
      </c>
      <c r="W96" s="0" t="n">
        <f aca="false">(W6/W95)*100</f>
        <v>52.437489511663</v>
      </c>
    </row>
    <row r="97" customFormat="false" ht="15" hidden="false" customHeight="false" outlineLevel="0" collapsed="false">
      <c r="B97" s="49" t="s">
        <v>134</v>
      </c>
      <c r="D97" s="55" t="n">
        <f aca="false">(D26/D95)*100</f>
        <v>37.9980276134122</v>
      </c>
      <c r="E97" s="55" t="n">
        <f aca="false">(E26/E95)*100</f>
        <v>37.8127925117005</v>
      </c>
      <c r="F97" s="55" t="n">
        <f aca="false">(F26/F95)*100</f>
        <v>39.0044182621502</v>
      </c>
      <c r="G97" s="55" t="n">
        <f aca="false">(G26/G95)*100</f>
        <v>37.6221498371335</v>
      </c>
      <c r="H97" s="55" t="n">
        <f aca="false">(H26/H95)*100</f>
        <v>36.1470932500975</v>
      </c>
      <c r="I97" s="55" t="n">
        <f aca="false">(I26/I95)*100</f>
        <v>45.1099672437997</v>
      </c>
      <c r="J97" s="55" t="n">
        <f aca="false">(J26/J95)*100</f>
        <v>52.937378954164</v>
      </c>
      <c r="K97" s="55" t="n">
        <f aca="false">(K26/K95)*100</f>
        <v>56.7974048953111</v>
      </c>
      <c r="L97" s="55" t="n">
        <f aca="false">(L26/L95)*100</f>
        <v>55.1934349355217</v>
      </c>
      <c r="M97" s="55" t="n">
        <f aca="false">(M26/M95)*100</f>
        <v>64.205442555958</v>
      </c>
      <c r="N97" s="55" t="n">
        <f aca="false">(N26/N95)*100</f>
        <v>62.1412613851177</v>
      </c>
      <c r="O97" s="55" t="n">
        <f aca="false">(O26/O95)*100</f>
        <v>53.6889504676134</v>
      </c>
      <c r="P97" s="55" t="n">
        <f aca="false">(P26/P95)*100</f>
        <v>52.4894301760586</v>
      </c>
      <c r="Q97" s="55" t="n">
        <f aca="false">(Q26/Q95)*100</f>
        <v>50.1457183605134</v>
      </c>
      <c r="R97" s="55" t="n">
        <f aca="false">(R26/R95)*100</f>
        <v>55.7767441860465</v>
      </c>
      <c r="S97" s="55" t="n">
        <f aca="false">(S26/S95)*100</f>
        <v>55.7910413563982</v>
      </c>
      <c r="T97" s="55" t="n">
        <f aca="false">(T26/T95)*100</f>
        <v>56.7902542372881</v>
      </c>
      <c r="U97" s="55" t="n">
        <f aca="false">(U26/U95)*100</f>
        <v>56.7808655589864</v>
      </c>
      <c r="V97" s="55" t="n">
        <f aca="false">(V26/V95)*100</f>
        <v>57.0055318763036</v>
      </c>
      <c r="W97" s="55" t="n">
        <f aca="false">(W26/W95)*100</f>
        <v>57.2453431783856</v>
      </c>
    </row>
    <row r="99" customFormat="false" ht="13.5" hidden="false" customHeight="true" outlineLevel="0" collapsed="false">
      <c r="B99" s="0" t="s">
        <v>142</v>
      </c>
      <c r="D99" s="0" t="n">
        <f aca="false">IF(D45&lt;0, (D45/D26)*100)</f>
        <v>0</v>
      </c>
      <c r="E99" s="0" t="n">
        <f aca="false">IF(E45&lt;0, (E45/E26)*100)</f>
        <v>0</v>
      </c>
      <c r="F99" s="0" t="n">
        <f aca="false">IF(F45&lt;0, (F45/F26)*100)</f>
        <v>0</v>
      </c>
      <c r="G99" s="0" t="n">
        <f aca="false">IF(G45&lt;0, (G45/G26)*100)</f>
        <v>0</v>
      </c>
      <c r="H99" s="0" t="n">
        <f aca="false">IF(H45&lt;0, (H45/H26)*100)</f>
        <v>0</v>
      </c>
      <c r="I99" s="0" t="n">
        <f aca="false">IF(I45&lt;0, (I45/I26)*100)</f>
        <v>0</v>
      </c>
      <c r="J99" s="0" t="n">
        <f aca="false">IF(J45&lt;0, (J45/J26)*100)</f>
        <v>0</v>
      </c>
      <c r="K99" s="0" t="n">
        <f aca="false">IF(K45&lt;0, (K45/K26)*100)</f>
        <v>0</v>
      </c>
      <c r="L99" s="0" t="n">
        <f aca="false">IF(L45&lt;0, (L45/L26)*100)</f>
        <v>0</v>
      </c>
      <c r="M99" s="0" t="n">
        <f aca="false">IF(M45&lt;0, (M45/M26)*100)</f>
        <v>0</v>
      </c>
      <c r="N99" s="0" t="n">
        <f aca="false">IF(N45&lt;0, (N45/N26)*100)</f>
        <v>0</v>
      </c>
      <c r="O99" s="0" t="n">
        <f aca="false">IF(O45&lt;0, (O45/O26)*100)</f>
        <v>0</v>
      </c>
      <c r="P99" s="0" t="n">
        <f aca="false">IF(P45&lt;0, (P45/P26)*100)</f>
        <v>0</v>
      </c>
      <c r="Q99" s="0" t="n">
        <f aca="false">IF(Q45&lt;0, (Q45/Q26)*100)</f>
        <v>0</v>
      </c>
      <c r="R99" s="0" t="n">
        <f aca="false">IF(R45&lt;0, (R45/R26)*100)</f>
        <v>0</v>
      </c>
      <c r="S99" s="0" t="n">
        <f aca="false">IF(S45&lt;0, (S45/S26)*100)</f>
        <v>0</v>
      </c>
      <c r="T99" s="0" t="n">
        <f aca="false">IF(T45&lt;0, (T45/T26)*100)</f>
        <v>0</v>
      </c>
      <c r="U99" s="0" t="n">
        <f aca="false">IF(U45&lt;0, (U45/U26)*100)</f>
        <v>0</v>
      </c>
      <c r="V99" s="0" t="n">
        <f aca="false">IF(V45&lt;0, (V45/V26)*100)</f>
        <v>0</v>
      </c>
      <c r="W99" s="0" t="n">
        <f aca="false">IF(W45&lt;0, (W45/W26)*100)</f>
        <v>0</v>
      </c>
      <c r="X99" s="0" t="n">
        <f aca="false">IF(X45&lt;0, (X45/X26)*100)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5.xml><?xml version="1.0" encoding="utf-8"?>
<worksheet xmlns="http://schemas.openxmlformats.org/spreadsheetml/2006/main" xmlns:r="http://schemas.openxmlformats.org/officeDocument/2006/relationships">
  <sheetPr filterMode="false">
    <pageSetUpPr fitToPage="false"/>
  </sheetPr>
  <dimension ref="A1:AA74"/>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21" activePane="bottomRight" state="frozen"/>
      <selection pane="topLeft" activeCell="A1" activeCellId="0" sqref="A1"/>
      <selection pane="topRight" activeCell="Q1" activeCellId="0" sqref="Q1"/>
      <selection pane="bottomLeft" activeCell="A21" activeCellId="0" sqref="A21"/>
      <selection pane="bottomRight" activeCell="B10" activeCellId="0" sqref="B10"/>
    </sheetView>
  </sheetViews>
  <sheetFormatPr defaultRowHeight="15"/>
  <cols>
    <col collapsed="false" hidden="false" max="1" min="1" style="0" width="29.5612244897959"/>
    <col collapsed="false" hidden="false" max="2" min="2" style="0" width="57.5051020408163"/>
    <col collapsed="false" hidden="false" max="3" min="3" style="0" width="24.3010204081633"/>
    <col collapsed="false" hidden="false" max="13" min="4" style="0" width="8.50510204081633"/>
    <col collapsed="false" hidden="false" max="14" min="14" style="0" width="13.5"/>
    <col collapsed="false" hidden="false" max="17" min="15" style="0" width="17.8214285714286"/>
    <col collapsed="false" hidden="false" max="18" min="18" style="0" width="18.8979591836735"/>
    <col collapsed="false" hidden="false" max="21" min="19" style="0" width="17.8214285714286"/>
    <col collapsed="false" hidden="false" max="22" min="22" style="0" width="14.0408163265306"/>
    <col collapsed="false" hidden="false" max="23" min="23" style="0" width="8.50510204081633"/>
    <col collapsed="false" hidden="false" max="24" min="24" style="0" width="11.2040816326531"/>
    <col collapsed="false" hidden="false" max="1025" min="25" style="0" width="8.50510204081633"/>
  </cols>
  <sheetData>
    <row r="1" customFormat="false" ht="15" hidden="false" customHeight="false" outlineLevel="0" collapsed="false">
      <c r="A1" s="1" t="s">
        <v>2519</v>
      </c>
      <c r="B1" s="2" t="s">
        <v>2520</v>
      </c>
      <c r="C1" s="2"/>
      <c r="D1" s="2"/>
      <c r="E1" s="2"/>
      <c r="F1" s="2"/>
      <c r="G1" s="2"/>
      <c r="H1" s="2"/>
      <c r="I1" s="2"/>
      <c r="J1" s="2"/>
      <c r="K1" s="2"/>
      <c r="L1" s="2"/>
      <c r="M1" s="2"/>
      <c r="N1" s="2"/>
      <c r="O1" s="2"/>
      <c r="P1" s="4"/>
      <c r="Q1" s="4"/>
      <c r="R1" s="5"/>
      <c r="S1" s="4"/>
      <c r="T1" s="4"/>
      <c r="U1" s="4"/>
      <c r="V1" s="4"/>
      <c r="W1" s="4"/>
      <c r="X1" s="4"/>
    </row>
    <row r="2" customFormat="false" ht="15" hidden="false" customHeight="false" outlineLevel="0" collapsed="false">
      <c r="B2" s="7" t="s">
        <v>2521</v>
      </c>
      <c r="C2" s="7"/>
      <c r="D2" s="7"/>
      <c r="E2" s="7"/>
      <c r="F2" s="7"/>
      <c r="G2" s="7"/>
      <c r="H2" s="7"/>
      <c r="I2" s="7"/>
      <c r="J2" s="7"/>
      <c r="K2" s="7"/>
      <c r="L2" s="7"/>
      <c r="M2" s="7"/>
      <c r="N2" s="7"/>
      <c r="O2" s="7"/>
      <c r="P2" s="4"/>
      <c r="Q2" s="4"/>
      <c r="R2" s="497"/>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31</v>
      </c>
      <c r="T5" s="4" t="s">
        <v>31</v>
      </c>
      <c r="U5" s="4" t="s">
        <v>31</v>
      </c>
      <c r="V5" s="4" t="s">
        <v>31</v>
      </c>
      <c r="W5" s="4" t="s">
        <v>31</v>
      </c>
      <c r="X5" s="4" t="s">
        <v>31</v>
      </c>
    </row>
    <row r="6" s="17" customFormat="true" ht="16.5" hidden="false" customHeight="false" outlineLevel="0" collapsed="false">
      <c r="A6" s="98" t="s">
        <v>590</v>
      </c>
      <c r="B6" s="275" t="s">
        <v>781</v>
      </c>
      <c r="C6" s="32" t="s">
        <v>34</v>
      </c>
      <c r="D6" s="275"/>
      <c r="E6" s="275"/>
      <c r="O6" s="498" t="n">
        <v>11441000000</v>
      </c>
      <c r="P6" s="482" t="n">
        <v>13935000000</v>
      </c>
      <c r="Q6" s="482" t="n">
        <v>15630000000</v>
      </c>
      <c r="R6" s="482" t="n">
        <v>20879000000</v>
      </c>
      <c r="S6" s="482" t="n">
        <v>27541000000</v>
      </c>
      <c r="T6" s="482" t="n">
        <v>33881000000</v>
      </c>
      <c r="U6" s="482" t="n">
        <v>38579000000</v>
      </c>
      <c r="V6" s="499"/>
      <c r="W6" s="499"/>
    </row>
    <row r="7" customFormat="false" ht="16.5" hidden="false" customHeight="false" outlineLevel="0" collapsed="false">
      <c r="A7" s="30" t="s">
        <v>35</v>
      </c>
      <c r="B7" s="281" t="s">
        <v>149</v>
      </c>
      <c r="C7" s="20" t="s">
        <v>37</v>
      </c>
      <c r="D7" s="281"/>
      <c r="E7" s="281"/>
      <c r="O7" s="500" t="n">
        <f aca="false">O8+O12+O13</f>
        <v>10231000000</v>
      </c>
      <c r="P7" s="500" t="n">
        <f aca="false">P8+P12+P13</f>
        <v>12775000000</v>
      </c>
      <c r="Q7" s="500" t="n">
        <f aca="false">Q8+Q12+Q13</f>
        <v>15192000000</v>
      </c>
      <c r="R7" s="500" t="n">
        <f aca="false">R8+R12+R13</f>
        <v>20063000000</v>
      </c>
      <c r="S7" s="500" t="n">
        <f aca="false">S8+S12+S13</f>
        <v>25525000000</v>
      </c>
      <c r="T7" s="500" t="n">
        <f aca="false">T8+T12+T13</f>
        <v>32274000000</v>
      </c>
      <c r="U7" s="500" t="n">
        <f aca="false">U8+U12+U13</f>
        <v>37359000000</v>
      </c>
      <c r="V7" s="501"/>
      <c r="W7" s="501"/>
    </row>
    <row r="8" customFormat="false" ht="16.5" hidden="false" customHeight="false" outlineLevel="0" collapsed="false">
      <c r="A8" s="281" t="s">
        <v>38</v>
      </c>
      <c r="B8" s="281" t="s">
        <v>342</v>
      </c>
      <c r="C8" s="20" t="s">
        <v>40</v>
      </c>
      <c r="D8" s="281"/>
      <c r="E8" s="281"/>
      <c r="O8" s="500" t="n">
        <v>9052000000</v>
      </c>
      <c r="P8" s="16" t="n">
        <v>11575000000</v>
      </c>
      <c r="Q8" s="16" t="n">
        <v>13284000000</v>
      </c>
      <c r="R8" s="16" t="n">
        <v>17855000000</v>
      </c>
      <c r="S8" s="16" t="n">
        <v>22563000000</v>
      </c>
      <c r="T8" s="16" t="n">
        <v>28244000000</v>
      </c>
      <c r="U8" s="16" t="n">
        <v>33271000000</v>
      </c>
      <c r="V8" s="501"/>
      <c r="W8" s="501"/>
    </row>
    <row r="9" customFormat="false" ht="16.5" hidden="false" customHeight="false" outlineLevel="0" collapsed="false">
      <c r="A9" s="285" t="s">
        <v>921</v>
      </c>
      <c r="B9" s="285" t="s">
        <v>921</v>
      </c>
      <c r="C9" s="0" t="s">
        <v>43</v>
      </c>
      <c r="D9" s="281"/>
      <c r="E9" s="281"/>
      <c r="O9" s="500" t="n">
        <v>4037000000</v>
      </c>
      <c r="P9" s="16" t="n">
        <v>5536000000</v>
      </c>
      <c r="Q9" s="16" t="n">
        <v>6302000000</v>
      </c>
      <c r="R9" s="16" t="n">
        <v>8487000000</v>
      </c>
      <c r="S9" s="16" t="n">
        <v>9492000000</v>
      </c>
      <c r="T9" s="16" t="n">
        <v>12072000000</v>
      </c>
      <c r="U9" s="16" t="n">
        <v>14918000000</v>
      </c>
      <c r="V9" s="501"/>
      <c r="W9" s="501"/>
    </row>
    <row r="10" customFormat="false" ht="16.5" hidden="false" customHeight="false" outlineLevel="0" collapsed="false">
      <c r="A10" s="285" t="s">
        <v>924</v>
      </c>
      <c r="B10" s="285" t="s">
        <v>924</v>
      </c>
      <c r="C10" s="0" t="s">
        <v>43</v>
      </c>
      <c r="D10" s="281"/>
      <c r="E10" s="281"/>
      <c r="O10" s="500" t="n">
        <v>3500000000</v>
      </c>
      <c r="P10" s="16" t="n">
        <v>4048000000</v>
      </c>
      <c r="Q10" s="16" t="n">
        <v>4651000000</v>
      </c>
      <c r="R10" s="16" t="n">
        <v>6278000000</v>
      </c>
      <c r="S10" s="16" t="n">
        <v>9075000000</v>
      </c>
      <c r="T10" s="16" t="n">
        <v>10696000000</v>
      </c>
      <c r="U10" s="16" t="n">
        <v>12263000000</v>
      </c>
      <c r="V10" s="501"/>
      <c r="W10" s="501"/>
    </row>
    <row r="11" customFormat="false" ht="16.5" hidden="false" customHeight="false" outlineLevel="0" collapsed="false">
      <c r="A11" s="285" t="s">
        <v>2522</v>
      </c>
      <c r="B11" s="285" t="s">
        <v>2522</v>
      </c>
      <c r="C11" s="0" t="s">
        <v>43</v>
      </c>
      <c r="D11" s="281"/>
      <c r="E11" s="281"/>
      <c r="O11" s="500" t="n">
        <v>1516000000</v>
      </c>
      <c r="P11" s="16" t="n">
        <v>1990000000</v>
      </c>
      <c r="Q11" s="16" t="n">
        <v>2331000000</v>
      </c>
      <c r="R11" s="16" t="n">
        <v>3091000000</v>
      </c>
      <c r="S11" s="16" t="n">
        <v>3996000000</v>
      </c>
      <c r="T11" s="16" t="n">
        <v>5476000000</v>
      </c>
      <c r="U11" s="16" t="n">
        <v>6090000000</v>
      </c>
      <c r="V11" s="501"/>
      <c r="W11" s="501"/>
    </row>
    <row r="12" customFormat="false" ht="16.5" hidden="false" customHeight="false" outlineLevel="0" collapsed="false">
      <c r="A12" s="281" t="s">
        <v>522</v>
      </c>
      <c r="B12" s="281" t="s">
        <v>522</v>
      </c>
      <c r="C12" s="20" t="s">
        <v>40</v>
      </c>
      <c r="D12" s="281"/>
      <c r="E12" s="281"/>
      <c r="O12" s="500" t="n">
        <v>79000000</v>
      </c>
      <c r="P12" s="16" t="n">
        <v>138000000</v>
      </c>
      <c r="Q12" s="16" t="n">
        <v>159000000</v>
      </c>
      <c r="R12" s="16" t="n">
        <v>218000000</v>
      </c>
      <c r="S12" s="16" t="n">
        <v>298000000</v>
      </c>
      <c r="T12" s="16" t="n">
        <v>352000000</v>
      </c>
      <c r="U12" s="16" t="n">
        <v>293000000</v>
      </c>
      <c r="V12" s="502"/>
      <c r="W12" s="502"/>
    </row>
    <row r="13" customFormat="false" ht="16.5" hidden="false" customHeight="false" outlineLevel="0" collapsed="false">
      <c r="A13" s="281" t="s">
        <v>927</v>
      </c>
      <c r="B13" s="281" t="s">
        <v>927</v>
      </c>
      <c r="C13" s="20" t="s">
        <v>40</v>
      </c>
      <c r="D13" s="281"/>
      <c r="E13" s="281"/>
      <c r="O13" s="500" t="n">
        <v>1100000000</v>
      </c>
      <c r="P13" s="16" t="n">
        <v>1062000000</v>
      </c>
      <c r="Q13" s="16" t="n">
        <v>1749000000</v>
      </c>
      <c r="R13" s="16" t="n">
        <v>1990000000</v>
      </c>
      <c r="S13" s="16" t="n">
        <v>2664000000</v>
      </c>
      <c r="T13" s="16" t="n">
        <v>3678000000</v>
      </c>
      <c r="U13" s="16" t="n">
        <v>3795000000</v>
      </c>
      <c r="V13" s="501"/>
      <c r="W13" s="501"/>
    </row>
    <row r="14" customFormat="false" ht="16.5" hidden="false" customHeight="false" outlineLevel="0" collapsed="false">
      <c r="A14" s="281" t="s">
        <v>52</v>
      </c>
      <c r="B14" s="281" t="s">
        <v>52</v>
      </c>
      <c r="C14" s="20" t="s">
        <v>37</v>
      </c>
      <c r="D14" s="281"/>
      <c r="E14" s="281"/>
      <c r="O14" s="500" t="n">
        <v>1210000000</v>
      </c>
      <c r="P14" s="16" t="n">
        <v>1160000000</v>
      </c>
      <c r="Q14" s="16" t="n">
        <v>438000000</v>
      </c>
      <c r="R14" s="16" t="n">
        <v>815000000</v>
      </c>
      <c r="S14" s="16" t="n">
        <v>2016000000</v>
      </c>
      <c r="T14" s="16" t="n">
        <v>1608000000</v>
      </c>
      <c r="U14" s="16" t="n">
        <v>1220000000</v>
      </c>
      <c r="V14" s="501"/>
      <c r="W14" s="501"/>
    </row>
    <row r="15" s="38" customFormat="true" ht="18" hidden="false" customHeight="true" outlineLevel="0" collapsed="false">
      <c r="B15" s="281" t="s">
        <v>935</v>
      </c>
      <c r="D15" s="281"/>
      <c r="E15" s="281"/>
      <c r="O15" s="500" t="n">
        <v>13829000000</v>
      </c>
      <c r="P15" s="500" t="n">
        <v>22675000000</v>
      </c>
      <c r="Q15" s="500" t="n">
        <v>25458000000</v>
      </c>
      <c r="R15" s="500" t="n">
        <v>32424000000</v>
      </c>
      <c r="S15" s="500" t="n">
        <v>37111000000</v>
      </c>
      <c r="T15" s="500" t="n">
        <v>42288000000</v>
      </c>
      <c r="U15" s="500" t="n">
        <v>45534000000</v>
      </c>
      <c r="V15" s="501"/>
      <c r="W15" s="501"/>
    </row>
    <row r="16" s="17" customFormat="true" ht="15.75" hidden="false" customHeight="false" outlineLevel="0" collapsed="false">
      <c r="A16" s="167" t="s">
        <v>69</v>
      </c>
      <c r="B16" s="275" t="s">
        <v>935</v>
      </c>
      <c r="C16" s="32" t="s">
        <v>34</v>
      </c>
      <c r="D16" s="275"/>
      <c r="E16" s="275"/>
      <c r="O16" s="498" t="n">
        <f aca="false">O15-O36</f>
        <v>13900000000</v>
      </c>
      <c r="P16" s="498" t="n">
        <f aca="false">P15-P36</f>
        <v>22003000000</v>
      </c>
      <c r="Q16" s="498" t="n">
        <f aca="false">Q15-Q36</f>
        <v>25469000000</v>
      </c>
      <c r="R16" s="498" t="n">
        <f aca="false">R15-R36</f>
        <v>32327000000</v>
      </c>
      <c r="S16" s="498" t="n">
        <f aca="false">S15-S36</f>
        <v>37111000000</v>
      </c>
      <c r="T16" s="498" t="n">
        <f aca="false">T15-T36</f>
        <v>42288000000</v>
      </c>
      <c r="U16" s="498" t="n">
        <f aca="false">U15-U36</f>
        <v>45534000000</v>
      </c>
      <c r="V16" s="499"/>
      <c r="W16" s="499"/>
    </row>
    <row r="17" customFormat="false" ht="16.5" hidden="false" customHeight="false" outlineLevel="0" collapsed="false">
      <c r="A17" s="18" t="s">
        <v>1779</v>
      </c>
      <c r="B17" s="281" t="s">
        <v>353</v>
      </c>
      <c r="C17" s="20" t="s">
        <v>72</v>
      </c>
      <c r="D17" s="281"/>
      <c r="E17" s="281"/>
      <c r="O17" s="500" t="n">
        <v>11601000000</v>
      </c>
      <c r="P17" s="16" t="n">
        <v>18418000000</v>
      </c>
      <c r="Q17" s="16" t="n">
        <v>21166000000</v>
      </c>
      <c r="R17" s="16" t="n">
        <v>26232000000</v>
      </c>
      <c r="S17" s="16" t="n">
        <v>30629000000</v>
      </c>
      <c r="T17" s="16" t="n">
        <v>35611000000</v>
      </c>
      <c r="U17" s="16" t="n">
        <v>38250000000</v>
      </c>
      <c r="V17" s="501"/>
      <c r="W17" s="501"/>
    </row>
    <row r="18" customFormat="false" ht="16.5" hidden="false" customHeight="false" outlineLevel="0" collapsed="false">
      <c r="A18" s="281" t="s">
        <v>936</v>
      </c>
      <c r="B18" s="281" t="s">
        <v>936</v>
      </c>
      <c r="C18" s="20" t="s">
        <v>77</v>
      </c>
      <c r="D18" s="281"/>
      <c r="E18" s="281"/>
      <c r="O18" s="500" t="n">
        <v>5649000000</v>
      </c>
      <c r="P18" s="16" t="n">
        <v>9050000000</v>
      </c>
      <c r="Q18" s="16" t="n">
        <v>10312000000</v>
      </c>
      <c r="R18" s="16" t="n">
        <v>11034000000</v>
      </c>
      <c r="S18" s="16" t="n">
        <v>13054000000</v>
      </c>
      <c r="T18" s="16" t="n">
        <v>14024000000</v>
      </c>
      <c r="U18" s="16" t="n">
        <v>15700000000</v>
      </c>
      <c r="V18" s="501"/>
      <c r="W18" s="501"/>
    </row>
    <row r="19" customFormat="false" ht="16.5" hidden="false" customHeight="false" outlineLevel="0" collapsed="false">
      <c r="A19" s="285" t="s">
        <v>900</v>
      </c>
      <c r="B19" s="285" t="s">
        <v>900</v>
      </c>
      <c r="C19" s="281" t="s">
        <v>2523</v>
      </c>
      <c r="E19" s="281"/>
      <c r="O19" s="500" t="n">
        <v>4535000000</v>
      </c>
      <c r="P19" s="16" t="n">
        <v>6666000000</v>
      </c>
      <c r="Q19" s="16" t="n">
        <v>8334000000</v>
      </c>
      <c r="R19" s="16" t="n">
        <v>9449000000</v>
      </c>
      <c r="S19" s="16" t="n">
        <v>10286000000</v>
      </c>
      <c r="T19" s="16" t="n">
        <v>11723000000</v>
      </c>
      <c r="U19" s="16" t="n">
        <v>13123000000</v>
      </c>
      <c r="V19" s="501"/>
      <c r="W19" s="501"/>
    </row>
    <row r="20" customFormat="false" ht="16.5" hidden="false" customHeight="false" outlineLevel="0" collapsed="false">
      <c r="A20" s="285" t="s">
        <v>2524</v>
      </c>
      <c r="B20" s="285" t="s">
        <v>2524</v>
      </c>
      <c r="C20" s="281" t="s">
        <v>2523</v>
      </c>
      <c r="E20" s="281"/>
      <c r="O20" s="500" t="n">
        <v>343000000</v>
      </c>
      <c r="P20" s="16" t="n">
        <v>1872000000</v>
      </c>
      <c r="Q20" s="16" t="n">
        <v>846000000</v>
      </c>
      <c r="R20" s="16" t="n">
        <v>568000000</v>
      </c>
      <c r="S20" s="16" t="n">
        <v>741000000</v>
      </c>
      <c r="T20" s="16" t="n">
        <v>0</v>
      </c>
      <c r="U20" s="16" t="n">
        <v>0</v>
      </c>
      <c r="V20" s="502"/>
      <c r="W20" s="502"/>
    </row>
    <row r="21" customFormat="false" ht="16.5" hidden="false" customHeight="false" outlineLevel="0" collapsed="false">
      <c r="A21" s="285" t="s">
        <v>522</v>
      </c>
      <c r="B21" s="285" t="s">
        <v>522</v>
      </c>
      <c r="C21" s="281" t="s">
        <v>2523</v>
      </c>
      <c r="E21" s="281"/>
      <c r="O21" s="500" t="n">
        <v>771000000</v>
      </c>
      <c r="P21" s="16" t="n">
        <v>512000000</v>
      </c>
      <c r="Q21" s="16" t="n">
        <v>1132000000</v>
      </c>
      <c r="R21" s="16" t="n">
        <v>1018000000</v>
      </c>
      <c r="S21" s="16" t="n">
        <v>2026000000</v>
      </c>
      <c r="T21" s="16" t="n">
        <v>2301000000</v>
      </c>
      <c r="U21" s="16" t="n">
        <v>2576000000</v>
      </c>
      <c r="V21" s="501"/>
      <c r="W21" s="501"/>
    </row>
    <row r="22" customFormat="false" ht="16.5" hidden="false" customHeight="false" outlineLevel="0" collapsed="false">
      <c r="A22" s="281" t="s">
        <v>938</v>
      </c>
      <c r="B22" s="281" t="s">
        <v>938</v>
      </c>
      <c r="C22" s="20" t="s">
        <v>77</v>
      </c>
      <c r="D22" s="281"/>
      <c r="E22" s="281"/>
      <c r="O22" s="500" t="n">
        <v>724000000</v>
      </c>
      <c r="P22" s="16" t="n">
        <v>1322000000</v>
      </c>
      <c r="Q22" s="16" t="n">
        <v>938000000</v>
      </c>
      <c r="R22" s="16" t="n">
        <v>1777000000</v>
      </c>
      <c r="S22" s="16" t="n">
        <v>1699000000</v>
      </c>
      <c r="T22" s="16" t="n">
        <v>2908000000</v>
      </c>
      <c r="U22" s="16" t="n">
        <v>1830000000</v>
      </c>
      <c r="V22" s="501"/>
      <c r="W22" s="501"/>
    </row>
    <row r="23" customFormat="false" ht="16.5" hidden="false" customHeight="false" outlineLevel="0" collapsed="false">
      <c r="A23" s="281" t="s">
        <v>87</v>
      </c>
      <c r="B23" s="281" t="s">
        <v>87</v>
      </c>
      <c r="C23" s="20" t="s">
        <v>77</v>
      </c>
      <c r="D23" s="281"/>
      <c r="E23" s="281"/>
      <c r="O23" s="500" t="n">
        <v>1611000000</v>
      </c>
      <c r="P23" s="16" t="n">
        <v>2436000000</v>
      </c>
      <c r="Q23" s="16" t="n">
        <v>4397000000</v>
      </c>
      <c r="R23" s="16" t="n">
        <v>7081000000</v>
      </c>
      <c r="S23" s="16" t="n">
        <v>9350000000</v>
      </c>
      <c r="T23" s="16" t="n">
        <v>10490000000</v>
      </c>
      <c r="U23" s="16" t="n">
        <v>10536000000</v>
      </c>
      <c r="V23" s="501"/>
      <c r="W23" s="501"/>
    </row>
    <row r="24" customFormat="false" ht="16.5" hidden="false" customHeight="false" outlineLevel="0" collapsed="false">
      <c r="A24" s="285" t="s">
        <v>199</v>
      </c>
      <c r="B24" s="285" t="s">
        <v>199</v>
      </c>
      <c r="C24" s="281" t="s">
        <v>1406</v>
      </c>
      <c r="E24" s="281"/>
      <c r="O24" s="500" t="n">
        <v>1308000000</v>
      </c>
      <c r="P24" s="16" t="n">
        <v>1880000000</v>
      </c>
      <c r="Q24" s="16" t="n">
        <v>3788000000</v>
      </c>
      <c r="R24" s="16" t="n">
        <v>6111000000</v>
      </c>
      <c r="S24" s="16" t="n">
        <v>7734000000</v>
      </c>
      <c r="T24" s="16" t="n">
        <v>8317000000</v>
      </c>
      <c r="U24" s="16" t="n">
        <v>8231000000</v>
      </c>
      <c r="V24" s="501"/>
      <c r="W24" s="501"/>
    </row>
    <row r="25" customFormat="false" ht="16.5" hidden="false" customHeight="false" outlineLevel="0" collapsed="false">
      <c r="A25" s="285" t="s">
        <v>202</v>
      </c>
      <c r="B25" s="285" t="s">
        <v>202</v>
      </c>
      <c r="C25" s="281" t="s">
        <v>1406</v>
      </c>
      <c r="E25" s="281"/>
      <c r="O25" s="500" t="n">
        <v>303000000</v>
      </c>
      <c r="P25" s="16" t="n">
        <v>556000000</v>
      </c>
      <c r="Q25" s="16" t="n">
        <v>609000000</v>
      </c>
      <c r="R25" s="16" t="n">
        <v>970000000</v>
      </c>
      <c r="S25" s="16" t="n">
        <v>1616000000</v>
      </c>
      <c r="T25" s="16" t="n">
        <v>2173000000</v>
      </c>
      <c r="U25" s="16" t="n">
        <v>2305000000</v>
      </c>
      <c r="V25" s="501"/>
      <c r="W25" s="501"/>
    </row>
    <row r="26" customFormat="false" ht="16.5" hidden="false" customHeight="false" outlineLevel="0" collapsed="false">
      <c r="A26" s="281" t="s">
        <v>205</v>
      </c>
      <c r="B26" s="281" t="s">
        <v>205</v>
      </c>
      <c r="C26" s="20" t="s">
        <v>77</v>
      </c>
      <c r="E26" s="281"/>
      <c r="O26" s="500" t="n">
        <v>0</v>
      </c>
      <c r="P26" s="16" t="n">
        <v>809000000</v>
      </c>
      <c r="Q26" s="16" t="n">
        <v>1158000000</v>
      </c>
      <c r="R26" s="16" t="n">
        <v>474000000</v>
      </c>
      <c r="S26" s="16" t="n">
        <v>50000000</v>
      </c>
      <c r="T26" s="16" t="n">
        <v>50000000</v>
      </c>
      <c r="U26" s="16" t="n">
        <v>50000000</v>
      </c>
      <c r="V26" s="502"/>
      <c r="W26" s="502"/>
    </row>
    <row r="27" customFormat="false" ht="16.5" hidden="false" customHeight="false" outlineLevel="0" collapsed="false">
      <c r="A27" s="281" t="s">
        <v>2525</v>
      </c>
      <c r="B27" s="281" t="s">
        <v>2525</v>
      </c>
      <c r="C27" s="20" t="s">
        <v>77</v>
      </c>
      <c r="E27" s="281"/>
      <c r="O27" s="500" t="n">
        <v>0</v>
      </c>
      <c r="P27" s="16" t="n">
        <v>0</v>
      </c>
      <c r="Q27" s="16" t="n">
        <v>1000000</v>
      </c>
      <c r="R27" s="16" t="n">
        <v>0</v>
      </c>
      <c r="S27" s="16" t="n">
        <v>167000000</v>
      </c>
      <c r="T27" s="16" t="n">
        <v>202000000</v>
      </c>
      <c r="U27" s="16" t="n">
        <v>233000000</v>
      </c>
      <c r="V27" s="502"/>
      <c r="W27" s="502"/>
    </row>
    <row r="28" customFormat="false" ht="16.5" hidden="false" customHeight="false" outlineLevel="0" collapsed="false">
      <c r="A28" s="281" t="s">
        <v>2526</v>
      </c>
      <c r="B28" s="281" t="s">
        <v>2526</v>
      </c>
      <c r="C28" s="20" t="s">
        <v>77</v>
      </c>
      <c r="E28" s="281"/>
      <c r="O28" s="500" t="n">
        <v>1781000000</v>
      </c>
      <c r="P28" s="16" t="n">
        <v>1974000000</v>
      </c>
      <c r="Q28" s="16" t="n">
        <v>2032000000</v>
      </c>
      <c r="R28" s="16" t="n">
        <v>2354000000</v>
      </c>
      <c r="S28" s="16" t="n">
        <v>4518000000</v>
      </c>
      <c r="T28" s="16" t="n">
        <v>5624000000</v>
      </c>
      <c r="U28" s="16" t="n">
        <v>7084000000</v>
      </c>
      <c r="V28" s="501"/>
      <c r="W28" s="501"/>
    </row>
    <row r="29" customFormat="false" ht="16.5" hidden="false" customHeight="false" outlineLevel="0" collapsed="false">
      <c r="A29" s="281" t="s">
        <v>943</v>
      </c>
      <c r="B29" s="281" t="s">
        <v>943</v>
      </c>
      <c r="C29" s="20" t="s">
        <v>77</v>
      </c>
      <c r="D29" s="281"/>
      <c r="E29" s="502"/>
      <c r="O29" s="500" t="n">
        <v>1836000000</v>
      </c>
      <c r="P29" s="16" t="n">
        <v>2827000000</v>
      </c>
      <c r="Q29" s="16" t="n">
        <v>2328000000</v>
      </c>
      <c r="R29" s="16" t="n">
        <v>3513000000</v>
      </c>
      <c r="S29" s="16" t="n">
        <v>1790000000</v>
      </c>
      <c r="T29" s="16" t="n">
        <v>2313000000</v>
      </c>
      <c r="U29" s="16" t="n">
        <v>2817000000</v>
      </c>
      <c r="V29" s="501"/>
      <c r="W29" s="501"/>
    </row>
    <row r="30" customFormat="false" ht="15.75" hidden="false" customHeight="false" outlineLevel="0" collapsed="false">
      <c r="A30" s="285" t="s">
        <v>2527</v>
      </c>
      <c r="B30" s="285" t="s">
        <v>2527</v>
      </c>
      <c r="C30" s="281" t="s">
        <v>2528</v>
      </c>
      <c r="E30" s="281"/>
      <c r="O30" s="500" t="n">
        <v>330000000</v>
      </c>
      <c r="P30" s="500" t="n">
        <v>1072000000</v>
      </c>
      <c r="Q30" s="500" t="n">
        <v>798000000</v>
      </c>
      <c r="R30" s="500"/>
      <c r="S30" s="500"/>
      <c r="T30" s="500"/>
      <c r="U30" s="500"/>
    </row>
    <row r="31" customFormat="false" ht="15.75" hidden="false" customHeight="false" outlineLevel="0" collapsed="false">
      <c r="A31" s="285" t="s">
        <v>2529</v>
      </c>
      <c r="B31" s="285" t="s">
        <v>2529</v>
      </c>
      <c r="C31" s="281" t="s">
        <v>2528</v>
      </c>
      <c r="E31" s="281"/>
      <c r="O31" s="46" t="n">
        <v>1505000000</v>
      </c>
      <c r="P31" s="46" t="n">
        <v>1755000000</v>
      </c>
      <c r="Q31" s="500" t="n">
        <v>798000000</v>
      </c>
      <c r="R31" s="46"/>
      <c r="S31" s="46"/>
      <c r="T31" s="46"/>
      <c r="U31" s="46"/>
    </row>
    <row r="32" customFormat="false" ht="15.75" hidden="false" customHeight="false" outlineLevel="0" collapsed="false">
      <c r="A32" s="285" t="s">
        <v>49</v>
      </c>
      <c r="B32" s="285" t="s">
        <v>49</v>
      </c>
      <c r="C32" s="281" t="s">
        <v>2528</v>
      </c>
      <c r="E32" s="281"/>
      <c r="O32" s="46"/>
      <c r="P32" s="46"/>
      <c r="Q32" s="500" t="n">
        <f aca="false">Q29-Q30-Q31</f>
        <v>732000000</v>
      </c>
      <c r="R32" s="46"/>
      <c r="S32" s="46"/>
      <c r="T32" s="46"/>
      <c r="U32" s="46"/>
      <c r="X32" s="55"/>
    </row>
    <row r="33" customFormat="false" ht="15.75" hidden="false" customHeight="false" outlineLevel="0" collapsed="false">
      <c r="A33" s="281" t="s">
        <v>227</v>
      </c>
      <c r="B33" s="281" t="s">
        <v>1096</v>
      </c>
      <c r="C33" s="20" t="s">
        <v>72</v>
      </c>
      <c r="D33" s="281"/>
      <c r="E33" s="281"/>
      <c r="O33" s="500" t="n">
        <v>2299000000</v>
      </c>
      <c r="P33" s="500" t="n">
        <v>3584000000</v>
      </c>
      <c r="Q33" s="500" t="n">
        <v>4303000000</v>
      </c>
      <c r="R33" s="500" t="n">
        <v>6096000000</v>
      </c>
      <c r="S33" s="500" t="n">
        <v>6481000000</v>
      </c>
      <c r="T33" s="500" t="n">
        <v>6677000000</v>
      </c>
      <c r="U33" s="500" t="n">
        <v>7285000000</v>
      </c>
    </row>
    <row r="34" customFormat="false" ht="15.75" hidden="false" customHeight="false" outlineLevel="0" collapsed="false">
      <c r="A34" s="26" t="s">
        <v>2530</v>
      </c>
      <c r="B34" s="281" t="s">
        <v>857</v>
      </c>
      <c r="C34" s="20" t="s">
        <v>91</v>
      </c>
      <c r="D34" s="281"/>
      <c r="E34" s="281"/>
      <c r="O34" s="500" t="n">
        <v>559000000</v>
      </c>
      <c r="P34" s="500" t="n">
        <v>1050000000</v>
      </c>
      <c r="Q34" s="500" t="n">
        <v>1646000000</v>
      </c>
      <c r="R34" s="500" t="n">
        <v>1265000000</v>
      </c>
      <c r="S34" s="500" t="n">
        <v>1834000000</v>
      </c>
      <c r="T34" s="500" t="n">
        <v>1783000000</v>
      </c>
      <c r="U34" s="500" t="n">
        <v>2122000000</v>
      </c>
    </row>
    <row r="35" customFormat="false" ht="15.75" hidden="false" customHeight="false" outlineLevel="0" collapsed="false">
      <c r="A35" s="113" t="s">
        <v>2531</v>
      </c>
      <c r="B35" s="281" t="s">
        <v>904</v>
      </c>
      <c r="C35" s="20" t="s">
        <v>91</v>
      </c>
      <c r="D35" s="281"/>
      <c r="E35" s="281"/>
      <c r="O35" s="500" t="n">
        <v>1741000000</v>
      </c>
      <c r="P35" s="500" t="n">
        <v>2535000000</v>
      </c>
      <c r="Q35" s="500" t="n">
        <v>2657000000</v>
      </c>
      <c r="R35" s="500" t="n">
        <v>4830000000</v>
      </c>
      <c r="S35" s="500" t="n">
        <v>4647000000</v>
      </c>
      <c r="T35" s="500" t="n">
        <v>4894000000</v>
      </c>
      <c r="U35" s="500" t="n">
        <v>5163000000</v>
      </c>
    </row>
    <row r="36" customFormat="false" ht="15.75" hidden="false" customHeight="false" outlineLevel="0" collapsed="false">
      <c r="B36" s="281" t="s">
        <v>1439</v>
      </c>
      <c r="D36" s="281"/>
      <c r="E36" s="281"/>
      <c r="O36" s="500" t="n">
        <v>-71000000</v>
      </c>
      <c r="P36" s="500" t="n">
        <v>672000000</v>
      </c>
      <c r="Q36" s="500" t="n">
        <v>-11000000</v>
      </c>
      <c r="R36" s="500" t="n">
        <v>97000000</v>
      </c>
      <c r="S36" s="500" t="n">
        <v>0</v>
      </c>
      <c r="T36" s="500" t="n">
        <v>0</v>
      </c>
      <c r="U36" s="500" t="n">
        <v>0</v>
      </c>
    </row>
    <row r="37" customFormat="false" ht="15.75" hidden="false" customHeight="false" outlineLevel="0" collapsed="false">
      <c r="B37" s="281" t="s">
        <v>2532</v>
      </c>
      <c r="C37" s="281"/>
      <c r="D37" s="281"/>
      <c r="E37" s="281"/>
      <c r="O37" s="500" t="n">
        <v>-2388000000</v>
      </c>
      <c r="P37" s="500" t="n">
        <v>-8740000000</v>
      </c>
      <c r="Q37" s="500" t="n">
        <v>-9828000000</v>
      </c>
      <c r="R37" s="500" t="n">
        <v>-11546000000</v>
      </c>
      <c r="S37" s="500" t="n">
        <v>-9569000000</v>
      </c>
      <c r="T37" s="500" t="n">
        <v>-8407000000</v>
      </c>
      <c r="U37" s="500" t="n">
        <v>-6956000000</v>
      </c>
    </row>
    <row r="38" s="17" customFormat="true" ht="16.5" hidden="false" customHeight="false" outlineLevel="0" collapsed="false">
      <c r="A38" s="167" t="s">
        <v>110</v>
      </c>
      <c r="B38" s="275" t="s">
        <v>956</v>
      </c>
      <c r="C38" s="51" t="s">
        <v>34</v>
      </c>
      <c r="D38" s="275"/>
      <c r="E38" s="275"/>
      <c r="N38" s="458"/>
      <c r="O38" s="498" t="n">
        <v>2388000000</v>
      </c>
      <c r="P38" s="482" t="n">
        <v>8740000000</v>
      </c>
      <c r="Q38" s="482" t="n">
        <v>9828000000</v>
      </c>
      <c r="R38" s="482" t="n">
        <v>11546000000</v>
      </c>
      <c r="S38" s="482" t="n">
        <v>9569000000</v>
      </c>
      <c r="T38" s="482" t="n">
        <v>8407000000</v>
      </c>
      <c r="U38" s="482" t="n">
        <v>6956000000</v>
      </c>
      <c r="V38" s="503"/>
    </row>
    <row r="39" customFormat="false" ht="15.75" hidden="false" customHeight="false" outlineLevel="0" collapsed="false">
      <c r="A39" s="18" t="s">
        <v>115</v>
      </c>
      <c r="B39" s="281" t="s">
        <v>2533</v>
      </c>
      <c r="C39" s="20" t="s">
        <v>114</v>
      </c>
      <c r="D39" s="281"/>
      <c r="E39" s="281"/>
      <c r="O39" s="500" t="n">
        <f aca="false">O40+O42</f>
        <v>2116000000</v>
      </c>
      <c r="P39" s="500" t="n">
        <f aca="false">(-P40)+P42</f>
        <v>6967000000</v>
      </c>
      <c r="Q39" s="500" t="n">
        <f aca="false">(-Q40)+Q42</f>
        <v>6616000000</v>
      </c>
      <c r="R39" s="500" t="n">
        <f aca="false">(-R40)+R42</f>
        <v>5671000000</v>
      </c>
      <c r="S39" s="500" t="n">
        <f aca="false">(-S40)+S42</f>
        <v>4344000000</v>
      </c>
      <c r="T39" s="500" t="n">
        <f aca="false">(-T40)+T42</f>
        <v>4544000000</v>
      </c>
      <c r="U39" s="500" t="n">
        <f aca="false">(-U40)+U42</f>
        <v>5921000000</v>
      </c>
    </row>
    <row r="40" customFormat="false" ht="16.5" hidden="false" customHeight="false" outlineLevel="0" collapsed="false">
      <c r="B40" s="281" t="s">
        <v>1112</v>
      </c>
      <c r="D40" s="281"/>
      <c r="E40" s="281"/>
      <c r="O40" s="500" t="n">
        <v>-1273000000</v>
      </c>
      <c r="P40" s="16" t="n">
        <v>-781000000</v>
      </c>
      <c r="Q40" s="16" t="n">
        <v>-385000000</v>
      </c>
      <c r="R40" s="16" t="n">
        <v>176000000</v>
      </c>
      <c r="S40" s="16" t="n">
        <v>-110000000</v>
      </c>
      <c r="T40" s="16" t="n">
        <v>0</v>
      </c>
      <c r="U40" s="16" t="n">
        <v>0</v>
      </c>
    </row>
    <row r="41" customFormat="false" ht="16.5" hidden="false" customHeight="false" outlineLevel="0" collapsed="false">
      <c r="B41" s="281" t="s">
        <v>958</v>
      </c>
      <c r="D41" s="281"/>
      <c r="E41" s="281"/>
      <c r="O41" s="500" t="n">
        <v>3661000000</v>
      </c>
      <c r="P41" s="16" t="n">
        <v>7959000000</v>
      </c>
      <c r="Q41" s="16" t="n">
        <v>9443000000</v>
      </c>
      <c r="R41" s="16" t="n">
        <v>11722000000</v>
      </c>
      <c r="S41" s="16" t="n">
        <v>9460000000</v>
      </c>
      <c r="T41" s="16" t="n">
        <v>8407000000</v>
      </c>
      <c r="U41" s="16" t="n">
        <v>6956000000</v>
      </c>
    </row>
    <row r="42" customFormat="false" ht="16.5" hidden="false" customHeight="false" outlineLevel="0" collapsed="false">
      <c r="B42" s="281" t="s">
        <v>199</v>
      </c>
      <c r="D42" s="281"/>
      <c r="E42" s="281"/>
      <c r="O42" s="500" t="n">
        <v>3389000000</v>
      </c>
      <c r="P42" s="16" t="n">
        <v>6186000000</v>
      </c>
      <c r="Q42" s="16" t="n">
        <v>6231000000</v>
      </c>
      <c r="R42" s="16" t="n">
        <v>5847000000</v>
      </c>
      <c r="S42" s="16" t="n">
        <v>4234000000</v>
      </c>
      <c r="T42" s="16" t="n">
        <v>4544000000</v>
      </c>
      <c r="U42" s="16" t="n">
        <v>5921000000</v>
      </c>
    </row>
    <row r="43" customFormat="false" ht="15.75" hidden="false" customHeight="false" outlineLevel="0" collapsed="false">
      <c r="A43" s="18" t="s">
        <v>112</v>
      </c>
      <c r="B43" s="281" t="s">
        <v>2534</v>
      </c>
      <c r="C43" s="20" t="s">
        <v>114</v>
      </c>
      <c r="D43" s="281"/>
      <c r="E43" s="281"/>
      <c r="O43" s="500" t="n">
        <f aca="false">O50</f>
        <v>272000000</v>
      </c>
      <c r="P43" s="500" t="n">
        <f aca="false">P50</f>
        <v>1773000000</v>
      </c>
      <c r="Q43" s="500" t="n">
        <f aca="false">Q50</f>
        <v>3212000000</v>
      </c>
      <c r="R43" s="500" t="n">
        <f aca="false">R50</f>
        <v>5874000000</v>
      </c>
      <c r="S43" s="500" t="n">
        <f aca="false">S50</f>
        <v>5226000000</v>
      </c>
      <c r="T43" s="500" t="n">
        <f aca="false">T50</f>
        <v>3863000000</v>
      </c>
      <c r="U43" s="500" t="n">
        <f aca="false">U50</f>
        <v>1035000000</v>
      </c>
    </row>
    <row r="44" customFormat="false" ht="16.5" hidden="false" customHeight="false" outlineLevel="0" collapsed="false">
      <c r="B44" s="281" t="s">
        <v>1104</v>
      </c>
      <c r="C44" s="281"/>
      <c r="E44" s="281"/>
      <c r="O44" s="500" t="n">
        <v>3561000000</v>
      </c>
      <c r="P44" s="16" t="n">
        <v>6694000000</v>
      </c>
      <c r="Q44" s="16" t="n">
        <v>8131000000</v>
      </c>
      <c r="R44" s="16" t="n">
        <v>6508000000</v>
      </c>
      <c r="S44" s="16" t="n">
        <v>4234000000</v>
      </c>
      <c r="T44" s="16" t="n">
        <v>4544000000</v>
      </c>
      <c r="U44" s="16" t="n">
        <v>4996000000</v>
      </c>
      <c r="X44" s="184"/>
    </row>
    <row r="45" customFormat="false" ht="16.5" hidden="false" customHeight="false" outlineLevel="0" collapsed="false">
      <c r="B45" s="281" t="s">
        <v>2535</v>
      </c>
      <c r="C45" s="70"/>
      <c r="E45" s="281"/>
      <c r="O45" s="500" t="n">
        <v>1169000000</v>
      </c>
      <c r="P45" s="16" t="n">
        <v>1067000000</v>
      </c>
      <c r="Q45" s="16" t="n">
        <v>2510000000</v>
      </c>
      <c r="R45" s="16" t="n">
        <v>1581000000</v>
      </c>
      <c r="S45" s="16" t="n">
        <v>800000000</v>
      </c>
      <c r="T45" s="16" t="n">
        <v>0</v>
      </c>
      <c r="U45" s="16" t="n">
        <v>0</v>
      </c>
    </row>
    <row r="46" customFormat="false" ht="16.5" hidden="false" customHeight="false" outlineLevel="0" collapsed="false">
      <c r="B46" s="281" t="s">
        <v>2536</v>
      </c>
      <c r="C46" s="281"/>
      <c r="E46" s="281"/>
      <c r="O46" s="500" t="n">
        <v>547000000</v>
      </c>
      <c r="P46" s="16" t="n">
        <v>909000000</v>
      </c>
      <c r="Q46" s="16" t="n">
        <v>2476000000</v>
      </c>
      <c r="R46" s="16" t="n">
        <v>1700000000</v>
      </c>
      <c r="S46" s="16" t="n">
        <v>627000000</v>
      </c>
      <c r="T46" s="16" t="n">
        <v>686000000</v>
      </c>
      <c r="U46" s="16" t="n">
        <v>1130000000</v>
      </c>
    </row>
    <row r="47" customFormat="false" ht="16.5" hidden="false" customHeight="false" outlineLevel="0" collapsed="false">
      <c r="B47" s="281" t="s">
        <v>561</v>
      </c>
      <c r="C47" s="281"/>
      <c r="E47" s="281"/>
      <c r="O47" s="500" t="n">
        <v>1845000000</v>
      </c>
      <c r="P47" s="16" t="n">
        <v>4718000000</v>
      </c>
      <c r="Q47" s="16" t="n">
        <v>3144000000</v>
      </c>
      <c r="R47" s="16" t="n">
        <v>3226000000</v>
      </c>
      <c r="S47" s="16" t="n">
        <v>2807000000</v>
      </c>
      <c r="T47" s="16" t="n">
        <v>3858000000</v>
      </c>
      <c r="U47" s="16" t="n">
        <v>3866000000</v>
      </c>
    </row>
    <row r="48" customFormat="false" ht="16.5" hidden="false" customHeight="false" outlineLevel="0" collapsed="false">
      <c r="B48" s="281" t="s">
        <v>2537</v>
      </c>
      <c r="C48" s="281"/>
      <c r="E48" s="281"/>
      <c r="O48" s="500" t="n">
        <v>0</v>
      </c>
      <c r="P48" s="16" t="n">
        <v>-508000000</v>
      </c>
      <c r="Q48" s="16" t="n">
        <v>-1900000000</v>
      </c>
      <c r="R48" s="16"/>
      <c r="S48" s="16"/>
      <c r="T48" s="16"/>
      <c r="U48" s="16"/>
      <c r="W48" s="70"/>
    </row>
    <row r="49" customFormat="false" ht="15.75" hidden="false" customHeight="false" outlineLevel="0" collapsed="false">
      <c r="B49" s="281" t="s">
        <v>422</v>
      </c>
      <c r="C49" s="49"/>
      <c r="E49" s="281"/>
      <c r="O49" s="500" t="n">
        <v>-172000000</v>
      </c>
      <c r="P49" s="500" t="n">
        <v>-508000000</v>
      </c>
      <c r="Q49" s="500" t="n">
        <v>-1900000000</v>
      </c>
      <c r="R49" s="500"/>
      <c r="S49" s="500"/>
      <c r="T49" s="500"/>
      <c r="U49" s="500"/>
    </row>
    <row r="50" customFormat="false" ht="15.75" hidden="false" customHeight="false" outlineLevel="0" collapsed="false">
      <c r="B50" s="281" t="s">
        <v>202</v>
      </c>
      <c r="D50" s="281"/>
      <c r="E50" s="281"/>
      <c r="O50" s="500" t="n">
        <v>272000000</v>
      </c>
      <c r="P50" s="500" t="n">
        <v>1773000000</v>
      </c>
      <c r="Q50" s="500" t="n">
        <v>3212000000</v>
      </c>
      <c r="R50" s="500" t="n">
        <v>5874000000</v>
      </c>
      <c r="S50" s="500" t="n">
        <v>5226000000</v>
      </c>
      <c r="T50" s="500" t="n">
        <v>3863000000</v>
      </c>
      <c r="U50" s="500" t="n">
        <v>1035000000</v>
      </c>
    </row>
    <row r="51" customFormat="false" ht="15.75" hidden="false" customHeight="false" outlineLevel="0" collapsed="false">
      <c r="A51" s="281" t="s">
        <v>422</v>
      </c>
      <c r="B51" s="281" t="s">
        <v>422</v>
      </c>
      <c r="C51" s="49" t="s">
        <v>251</v>
      </c>
      <c r="E51" s="281"/>
      <c r="O51" s="500" t="n">
        <v>856000000</v>
      </c>
      <c r="P51" s="500" t="n">
        <v>2397000000</v>
      </c>
      <c r="Q51" s="500" t="n">
        <v>4033000000</v>
      </c>
      <c r="R51" s="500" t="n">
        <v>7205000000</v>
      </c>
      <c r="S51" s="500" t="n">
        <v>8254000000</v>
      </c>
      <c r="T51" s="500" t="n">
        <v>7063000000</v>
      </c>
      <c r="U51" s="500" t="n">
        <v>6739000000</v>
      </c>
    </row>
    <row r="52" customFormat="false" ht="15.75" hidden="false" customHeight="false" outlineLevel="0" collapsed="false">
      <c r="A52" s="281" t="s">
        <v>393</v>
      </c>
      <c r="B52" s="281" t="s">
        <v>393</v>
      </c>
      <c r="C52" s="49" t="s">
        <v>251</v>
      </c>
      <c r="E52" s="281"/>
      <c r="O52" s="500" t="n">
        <v>-584000000</v>
      </c>
      <c r="P52" s="500" t="n">
        <v>-624000000</v>
      </c>
      <c r="Q52" s="500" t="n">
        <v>-821000000</v>
      </c>
      <c r="R52" s="500" t="n">
        <v>-1331000000</v>
      </c>
      <c r="S52" s="500" t="n">
        <v>-3028000000</v>
      </c>
      <c r="T52" s="500" t="n">
        <v>-3200000000</v>
      </c>
      <c r="U52" s="500" t="n">
        <v>-5704000000</v>
      </c>
    </row>
    <row r="53" customFormat="false" ht="15.75" hidden="false" customHeight="false" outlineLevel="0" collapsed="false">
      <c r="A53" s="281" t="s">
        <v>2538</v>
      </c>
      <c r="B53" s="281" t="s">
        <v>2538</v>
      </c>
      <c r="C53" s="49" t="s">
        <v>251</v>
      </c>
      <c r="E53" s="281"/>
      <c r="O53" s="500" t="n">
        <v>0</v>
      </c>
      <c r="P53" s="500" t="n">
        <v>0</v>
      </c>
      <c r="Q53" s="500" t="n">
        <v>0</v>
      </c>
      <c r="R53" s="504" t="n">
        <f aca="false">R57/R6</f>
        <v>0.133387614349346</v>
      </c>
      <c r="S53" s="500"/>
      <c r="T53" s="500"/>
      <c r="U53" s="500"/>
      <c r="V53" s="70"/>
    </row>
    <row r="54" customFormat="false" ht="15" hidden="false" customHeight="false" outlineLevel="0" collapsed="false">
      <c r="R54" s="505" t="n">
        <f aca="false">R14/R6</f>
        <v>0.0390344365151588</v>
      </c>
    </row>
    <row r="55" customFormat="false" ht="15" hidden="false" customHeight="false" outlineLevel="0" collapsed="false">
      <c r="O55" s="0" t="s">
        <v>128</v>
      </c>
      <c r="P55" s="0" t="s">
        <v>128</v>
      </c>
      <c r="Q55" s="0" t="s">
        <v>128</v>
      </c>
      <c r="R55" s="0" t="s">
        <v>128</v>
      </c>
      <c r="S55" s="0" t="s">
        <v>128</v>
      </c>
      <c r="T55" s="0" t="s">
        <v>128</v>
      </c>
      <c r="U55" s="0" t="s">
        <v>128</v>
      </c>
    </row>
    <row r="57" customFormat="false" ht="15" hidden="false" customHeight="false" outlineLevel="0" collapsed="false">
      <c r="B57" s="49" t="s">
        <v>2078</v>
      </c>
      <c r="C57" s="496"/>
      <c r="D57" s="506"/>
      <c r="E57" s="506"/>
      <c r="F57" s="506"/>
      <c r="G57" s="506"/>
      <c r="H57" s="506"/>
      <c r="P57" s="507" t="n">
        <v>970000000</v>
      </c>
      <c r="Q57" s="507" t="n">
        <v>1633000000</v>
      </c>
      <c r="R57" s="507" t="n">
        <v>2785000000</v>
      </c>
      <c r="S57" s="507" t="n">
        <v>1621000000</v>
      </c>
      <c r="T57" s="507" t="n">
        <v>1730000000</v>
      </c>
      <c r="U57" s="507" t="n">
        <v>3755000000</v>
      </c>
      <c r="V57" s="506"/>
      <c r="W57" s="506"/>
      <c r="X57" s="506"/>
      <c r="Y57" s="506"/>
      <c r="Z57" s="506"/>
      <c r="AA57" s="506"/>
    </row>
    <row r="58" customFormat="false" ht="15" hidden="false" customHeight="false" outlineLevel="0" collapsed="false">
      <c r="B58" s="49" t="s">
        <v>2362</v>
      </c>
      <c r="C58" s="506"/>
      <c r="D58" s="506"/>
      <c r="E58" s="506"/>
      <c r="F58" s="506"/>
      <c r="G58" s="506"/>
      <c r="H58" s="506"/>
      <c r="P58" s="507" t="n">
        <v>11805000000</v>
      </c>
      <c r="Q58" s="507" t="n">
        <v>13559000000</v>
      </c>
      <c r="R58" s="507" t="n">
        <v>17278000000</v>
      </c>
      <c r="S58" s="507" t="n">
        <v>23904000000</v>
      </c>
      <c r="T58" s="507" t="n">
        <v>30543000000</v>
      </c>
      <c r="U58" s="507" t="n">
        <v>33603000000</v>
      </c>
      <c r="V58" s="506"/>
      <c r="W58" s="506"/>
      <c r="X58" s="506"/>
      <c r="Y58" s="506"/>
      <c r="Z58" s="506"/>
      <c r="AA58" s="506"/>
    </row>
    <row r="59" customFormat="false" ht="15" hidden="false" customHeight="false" outlineLevel="0" collapsed="false">
      <c r="V59" s="506"/>
      <c r="W59" s="506"/>
      <c r="X59" s="506"/>
      <c r="Y59" s="506"/>
      <c r="Z59" s="506"/>
      <c r="AA59" s="506"/>
    </row>
    <row r="60" customFormat="false" ht="15" hidden="false" customHeight="false" outlineLevel="0" collapsed="false">
      <c r="B60" s="0" t="s">
        <v>2539</v>
      </c>
      <c r="O60" s="55" t="n">
        <f aca="false">O6-O7-O14</f>
        <v>0</v>
      </c>
      <c r="P60" s="55" t="n">
        <f aca="false">P6-P7-P14</f>
        <v>0</v>
      </c>
      <c r="Q60" s="55" t="n">
        <f aca="false">Q6-Q7-Q14</f>
        <v>0</v>
      </c>
      <c r="R60" s="55" t="n">
        <f aca="false">R6-R7-R14</f>
        <v>1000000</v>
      </c>
      <c r="S60" s="55" t="n">
        <f aca="false">S6-S7-S14</f>
        <v>0</v>
      </c>
      <c r="T60" s="55" t="n">
        <f aca="false">T6-T7-T14</f>
        <v>-1000000</v>
      </c>
      <c r="U60" s="55" t="n">
        <f aca="false">U6-U7-U14</f>
        <v>0</v>
      </c>
    </row>
    <row r="61" customFormat="false" ht="15" hidden="false" customHeight="false" outlineLevel="0" collapsed="false">
      <c r="B61" s="0" t="s">
        <v>130</v>
      </c>
      <c r="O61" s="55" t="n">
        <f aca="false">O7-O8-O12-O13</f>
        <v>0</v>
      </c>
      <c r="P61" s="55" t="n">
        <f aca="false">P7-P8-P12-P13</f>
        <v>0</v>
      </c>
      <c r="Q61" s="55" t="n">
        <f aca="false">Q7-Q8-Q12-Q13</f>
        <v>0</v>
      </c>
      <c r="R61" s="55" t="n">
        <f aca="false">R7-R8-R12-R13</f>
        <v>0</v>
      </c>
      <c r="S61" s="55" t="n">
        <f aca="false">S7-S8-S12-S13</f>
        <v>0</v>
      </c>
      <c r="T61" s="55" t="n">
        <f aca="false">T7-T8-T12-T13</f>
        <v>0</v>
      </c>
      <c r="U61" s="55" t="n">
        <f aca="false">U7-U8-U12-U13</f>
        <v>0</v>
      </c>
    </row>
    <row r="62" customFormat="false" ht="15" hidden="false" customHeight="false" outlineLevel="0" collapsed="false">
      <c r="B62" s="0" t="s">
        <v>131</v>
      </c>
      <c r="O62" s="55" t="n">
        <f aca="false">O8-O9-O10-O11</f>
        <v>-1000000</v>
      </c>
      <c r="P62" s="55" t="n">
        <f aca="false">P8-P9-P10-P11</f>
        <v>1000000</v>
      </c>
      <c r="Q62" s="55" t="n">
        <f aca="false">Q8-Q9-Q10-Q11</f>
        <v>0</v>
      </c>
      <c r="R62" s="55" t="n">
        <f aca="false">R8-R9-R10-R11</f>
        <v>-1000000</v>
      </c>
      <c r="S62" s="55" t="n">
        <f aca="false">S8-S9-S10-S11</f>
        <v>0</v>
      </c>
      <c r="T62" s="55" t="n">
        <f aca="false">T8-T9-T10-T11</f>
        <v>0</v>
      </c>
      <c r="U62" s="55" t="n">
        <f aca="false">U8-U9-U10-U11</f>
        <v>0</v>
      </c>
    </row>
    <row r="63" customFormat="false" ht="15" hidden="false" customHeight="false" outlineLevel="0" collapsed="false">
      <c r="B63" s="0" t="s">
        <v>1115</v>
      </c>
      <c r="O63" s="55" t="n">
        <f aca="false">O16-O17-O33</f>
        <v>0</v>
      </c>
      <c r="P63" s="55" t="n">
        <f aca="false">P16-P17-P33</f>
        <v>1000000</v>
      </c>
      <c r="Q63" s="55" t="n">
        <f aca="false">Q16-Q17-Q33</f>
        <v>0</v>
      </c>
      <c r="R63" s="55" t="n">
        <f aca="false">R16-R17-R33</f>
        <v>-1000000</v>
      </c>
      <c r="S63" s="55" t="n">
        <f aca="false">S16-S17-S33</f>
        <v>1000000</v>
      </c>
      <c r="T63" s="55" t="n">
        <f aca="false">T16-T17-T33</f>
        <v>0</v>
      </c>
      <c r="U63" s="55" t="n">
        <f aca="false">U16-U17-U33</f>
        <v>-1000000</v>
      </c>
    </row>
    <row r="64" customFormat="false" ht="15" hidden="false" customHeight="false" outlineLevel="0" collapsed="false">
      <c r="B64" s="0" t="s">
        <v>429</v>
      </c>
      <c r="O64" s="55" t="n">
        <f aca="false">O17-O18-O22-O23-O26-O27-O28-O29</f>
        <v>0</v>
      </c>
      <c r="P64" s="55" t="n">
        <f aca="false">P17-P18-P22-P23-P26-P27-P28-P29</f>
        <v>0</v>
      </c>
      <c r="Q64" s="55" t="n">
        <f aca="false">Q17-Q18-Q22-Q23-Q26-Q27-Q28-Q29</f>
        <v>0</v>
      </c>
      <c r="R64" s="55" t="n">
        <f aca="false">R17-R18-R22-R23-R26-R27-R28-R29</f>
        <v>-1000000</v>
      </c>
      <c r="S64" s="55" t="n">
        <f aca="false">S17-S18-S22-S23-S26-S27-S28-S29</f>
        <v>1000000</v>
      </c>
      <c r="T64" s="55" t="n">
        <f aca="false">T17-T18-T22-T23-T26-T27-T28-T29</f>
        <v>0</v>
      </c>
      <c r="U64" s="55" t="n">
        <f aca="false">U17-U18-U22-U23-U26-U27-U28-U29</f>
        <v>0</v>
      </c>
    </row>
    <row r="65" customFormat="false" ht="15" hidden="false" customHeight="false" outlineLevel="0" collapsed="false">
      <c r="B65" s="0" t="s">
        <v>2540</v>
      </c>
      <c r="O65" s="55" t="n">
        <f aca="false">O18-O19-O20-O21</f>
        <v>0</v>
      </c>
      <c r="P65" s="55" t="n">
        <f aca="false">P18-P19-P20-P21</f>
        <v>0</v>
      </c>
      <c r="Q65" s="55" t="n">
        <f aca="false">Q18-Q19-Q20-Q21</f>
        <v>0</v>
      </c>
      <c r="R65" s="55" t="n">
        <f aca="false">R18-R19-R20-R21</f>
        <v>-1000000</v>
      </c>
      <c r="S65" s="55" t="n">
        <f aca="false">S18-S19-S20-S21</f>
        <v>1000000</v>
      </c>
      <c r="T65" s="55" t="n">
        <f aca="false">T18-T19-T20-T21</f>
        <v>0</v>
      </c>
      <c r="U65" s="55" t="n">
        <f aca="false">U18-U19-U20-U21</f>
        <v>1000000</v>
      </c>
    </row>
    <row r="66" customFormat="false" ht="15" hidden="false" customHeight="false" outlineLevel="0" collapsed="false">
      <c r="B66" s="0" t="s">
        <v>268</v>
      </c>
      <c r="O66" s="55" t="n">
        <f aca="false">O23-O25-O24</f>
        <v>0</v>
      </c>
      <c r="P66" s="55" t="n">
        <f aca="false">P23-P25-P24</f>
        <v>0</v>
      </c>
      <c r="Q66" s="55" t="n">
        <f aca="false">Q23-Q25-Q24</f>
        <v>0</v>
      </c>
      <c r="R66" s="55" t="n">
        <f aca="false">R23-R25-R24</f>
        <v>0</v>
      </c>
      <c r="S66" s="55" t="n">
        <f aca="false">S23-S25-S24</f>
        <v>0</v>
      </c>
      <c r="T66" s="55" t="n">
        <f aca="false">T23-T25-T24</f>
        <v>0</v>
      </c>
      <c r="U66" s="55" t="n">
        <f aca="false">U23-U25-U24</f>
        <v>0</v>
      </c>
    </row>
    <row r="67" customFormat="false" ht="15" hidden="false" customHeight="false" outlineLevel="0" collapsed="false">
      <c r="B67" s="0" t="s">
        <v>1491</v>
      </c>
      <c r="O67" s="55" t="n">
        <f aca="false">O33-O34-O35</f>
        <v>-1000000</v>
      </c>
      <c r="P67" s="55" t="n">
        <f aca="false">P33-P34-P35</f>
        <v>-1000000</v>
      </c>
      <c r="Q67" s="55" t="n">
        <f aca="false">Q33-Q34-Q35</f>
        <v>0</v>
      </c>
      <c r="R67" s="55" t="n">
        <f aca="false">R33-R34-R35</f>
        <v>1000000</v>
      </c>
      <c r="S67" s="55" t="n">
        <f aca="false">S33-S34-S35</f>
        <v>0</v>
      </c>
      <c r="T67" s="55" t="n">
        <f aca="false">T33-T34-T35</f>
        <v>0</v>
      </c>
      <c r="U67" s="55" t="n">
        <f aca="false">U33-U34-U35</f>
        <v>0</v>
      </c>
    </row>
    <row r="68" customFormat="false" ht="15" hidden="false" customHeight="false" outlineLevel="0" collapsed="false">
      <c r="B68" s="0" t="s">
        <v>2541</v>
      </c>
      <c r="O68" s="55" t="n">
        <f aca="false">O29-O30-O31</f>
        <v>1000000</v>
      </c>
      <c r="P68" s="55" t="n">
        <f aca="false">P29-P30-P31</f>
        <v>0</v>
      </c>
      <c r="Q68" s="55" t="n">
        <f aca="false">Q29-Q30-Q31-Q32</f>
        <v>0</v>
      </c>
      <c r="R68" s="334" t="n">
        <f aca="false">R29-R30-R31-R32</f>
        <v>3513000000</v>
      </c>
      <c r="S68" s="334" t="n">
        <f aca="false">S29-S30-S31-S32</f>
        <v>1790000000</v>
      </c>
      <c r="T68" s="334" t="n">
        <f aca="false">T29-T30-T31-T32</f>
        <v>2313000000</v>
      </c>
      <c r="U68" s="334" t="n">
        <f aca="false">U29-U30-U31-U32</f>
        <v>2817000000</v>
      </c>
    </row>
    <row r="69" customFormat="false" ht="15" hidden="false" customHeight="false" outlineLevel="0" collapsed="false">
      <c r="B69" s="0" t="s">
        <v>433</v>
      </c>
      <c r="O69" s="55" t="n">
        <f aca="false">O38-O39-O43</f>
        <v>0</v>
      </c>
      <c r="P69" s="55" t="n">
        <f aca="false">P38-P39-P43</f>
        <v>0</v>
      </c>
      <c r="Q69" s="55" t="n">
        <f aca="false">Q38-Q39-Q43</f>
        <v>0</v>
      </c>
      <c r="R69" s="55" t="n">
        <f aca="false">R38-R39-R43</f>
        <v>1000000</v>
      </c>
      <c r="S69" s="55" t="n">
        <f aca="false">S38-S39-S43</f>
        <v>-1000000</v>
      </c>
      <c r="T69" s="55" t="n">
        <f aca="false">T38-T39-T43</f>
        <v>0</v>
      </c>
      <c r="U69" s="55" t="n">
        <f aca="false">U38-U39-U43</f>
        <v>0</v>
      </c>
    </row>
    <row r="72" customFormat="false" ht="15.75" hidden="false" customHeight="false" outlineLevel="0" collapsed="false">
      <c r="B72" s="0" t="s">
        <v>679</v>
      </c>
      <c r="N72" s="55"/>
    </row>
    <row r="73" customFormat="false" ht="15.75" hidden="false" customHeight="false" outlineLevel="0" collapsed="false">
      <c r="O73" s="93" t="n">
        <v>59816000000</v>
      </c>
      <c r="P73" s="94" t="n">
        <v>75315000000</v>
      </c>
      <c r="Q73" s="159" t="n">
        <v>94939000000</v>
      </c>
      <c r="R73" s="159" t="n">
        <v>113436000000</v>
      </c>
      <c r="S73" s="159" t="n">
        <v>133344000000</v>
      </c>
      <c r="T73" s="159" t="n">
        <v>155570000000</v>
      </c>
      <c r="U73" s="159" t="n">
        <v>184952000000</v>
      </c>
      <c r="V73" s="159" t="n">
        <v>213620000000</v>
      </c>
      <c r="W73" s="159" t="n">
        <v>239721000000</v>
      </c>
      <c r="X73" s="160" t="n">
        <v>268625000000</v>
      </c>
    </row>
    <row r="74" customFormat="false" ht="15" hidden="false" customHeight="false" outlineLevel="0" collapsed="false">
      <c r="O74" s="313" t="n">
        <f aca="false">(O6/O73)*100</f>
        <v>19.1269894342651</v>
      </c>
      <c r="P74" s="313" t="n">
        <f aca="false">(P6/P73)*100</f>
        <v>18.5022903804023</v>
      </c>
      <c r="Q74" s="313" t="n">
        <f aca="false">(Q6/Q73)*100</f>
        <v>16.4632026880418</v>
      </c>
      <c r="R74" s="313" t="n">
        <f aca="false">(R6/R73)*100</f>
        <v>18.4059734123206</v>
      </c>
      <c r="S74" s="313" t="n">
        <f aca="false">(S6/S73)*100</f>
        <v>20.6540976721862</v>
      </c>
      <c r="T74" s="313" t="n">
        <f aca="false">(T6/T73)*100</f>
        <v>21.7786205566626</v>
      </c>
      <c r="U74" s="313" t="n">
        <f aca="false">(U6/U73)*100</f>
        <v>20.858925559064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6.xml><?xml version="1.0" encoding="utf-8"?>
<worksheet xmlns="http://schemas.openxmlformats.org/spreadsheetml/2006/main" xmlns:r="http://schemas.openxmlformats.org/officeDocument/2006/relationships">
  <sheetPr filterMode="false">
    <pageSetUpPr fitToPage="false"/>
  </sheetPr>
  <dimension ref="A1:Y76"/>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33" activePane="bottomRight" state="frozen"/>
      <selection pane="topLeft" activeCell="A1" activeCellId="0" sqref="A1"/>
      <selection pane="topRight" activeCell="P1" activeCellId="0" sqref="P1"/>
      <selection pane="bottomLeft" activeCell="A33" activeCellId="0" sqref="A33"/>
      <selection pane="bottomRight" activeCell="R53" activeCellId="0" sqref="R53"/>
    </sheetView>
  </sheetViews>
  <sheetFormatPr defaultRowHeight="15"/>
  <cols>
    <col collapsed="false" hidden="false" max="1" min="1" style="0" width="52.780612244898"/>
    <col collapsed="false" hidden="false" max="2" min="2" style="0" width="38.8775510204082"/>
    <col collapsed="false" hidden="false" max="3" min="3" style="0" width="28.484693877551"/>
    <col collapsed="false" hidden="false" max="4" min="4" style="0" width="14.5816326530612"/>
    <col collapsed="false" hidden="false" max="5" min="5" style="0" width="13.2295918367347"/>
    <col collapsed="false" hidden="false" max="6" min="6" style="0" width="16.1989795918367"/>
    <col collapsed="false" hidden="false" max="8" min="7" style="0" width="13.3622448979592"/>
    <col collapsed="false" hidden="false" max="9" min="9" style="0" width="14.5816326530612"/>
    <col collapsed="false" hidden="false" max="10" min="10" style="0" width="14.0408163265306"/>
    <col collapsed="false" hidden="false" max="11" min="11" style="0" width="14.7142857142857"/>
    <col collapsed="false" hidden="false" max="12" min="12" style="0" width="15.9285714285714"/>
    <col collapsed="false" hidden="false" max="13" min="13" style="0" width="16.8724489795918"/>
    <col collapsed="false" hidden="false" max="14" min="14" style="0" width="16.0663265306122"/>
    <col collapsed="false" hidden="false" max="18" min="15" style="0" width="16.8724489795918"/>
    <col collapsed="false" hidden="false" max="25" min="19" style="0" width="16.0663265306122"/>
    <col collapsed="false" hidden="false" max="1025" min="26" style="0" width="8.50510204081633"/>
  </cols>
  <sheetData>
    <row r="1" customFormat="false" ht="15" hidden="false" customHeight="false" outlineLevel="0" collapsed="false">
      <c r="A1" s="59" t="s">
        <v>2542</v>
      </c>
      <c r="B1" s="2" t="s">
        <v>2543</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3" t="s">
        <v>28</v>
      </c>
      <c r="T5" s="4" t="s">
        <v>31</v>
      </c>
      <c r="U5" s="4" t="s">
        <v>31</v>
      </c>
      <c r="V5" s="4" t="s">
        <v>31</v>
      </c>
      <c r="W5" s="4" t="s">
        <v>31</v>
      </c>
      <c r="X5" s="4" t="s">
        <v>31</v>
      </c>
      <c r="Y5" s="4" t="s">
        <v>31</v>
      </c>
    </row>
    <row r="6" s="17" customFormat="true" ht="16.5" hidden="false" customHeight="false" outlineLevel="0" collapsed="false">
      <c r="A6" s="51" t="s">
        <v>32</v>
      </c>
      <c r="B6" s="457" t="s">
        <v>2545</v>
      </c>
      <c r="C6" s="335" t="s">
        <v>34</v>
      </c>
      <c r="D6" s="481" t="n">
        <v>330500000</v>
      </c>
      <c r="E6" s="481" t="n">
        <v>330500000</v>
      </c>
      <c r="F6" s="481" t="n">
        <v>318800000</v>
      </c>
      <c r="G6" s="481" t="n">
        <v>413200000</v>
      </c>
      <c r="H6" s="481" t="n">
        <v>390700000</v>
      </c>
      <c r="I6" s="481" t="n">
        <v>515700000</v>
      </c>
      <c r="J6" s="443" t="n">
        <v>511910000</v>
      </c>
      <c r="K6" s="443" t="n">
        <v>445800000</v>
      </c>
      <c r="L6" s="443" t="n">
        <v>539300000</v>
      </c>
      <c r="M6" s="508" t="n">
        <v>473900000</v>
      </c>
      <c r="N6" s="508" t="n">
        <v>512800000</v>
      </c>
      <c r="O6" s="508" t="n">
        <v>496400000</v>
      </c>
      <c r="P6" s="508" t="n">
        <v>449300000</v>
      </c>
      <c r="Q6" s="508" t="n">
        <v>474700000</v>
      </c>
      <c r="R6" s="508" t="n">
        <v>602800000</v>
      </c>
      <c r="S6" s="508" t="n">
        <v>658200000</v>
      </c>
      <c r="T6" s="508" t="n">
        <v>662600000</v>
      </c>
      <c r="U6" s="508" t="n">
        <v>719500000</v>
      </c>
      <c r="V6" s="508" t="n">
        <v>759600000</v>
      </c>
      <c r="W6" s="508" t="n">
        <v>801300000</v>
      </c>
      <c r="X6" s="508" t="n">
        <v>842000000</v>
      </c>
      <c r="Y6" s="508" t="n">
        <v>884700000</v>
      </c>
    </row>
    <row r="7" customFormat="false" ht="16.5" hidden="false" customHeight="false" outlineLevel="0" collapsed="false">
      <c r="A7" s="30" t="s">
        <v>35</v>
      </c>
      <c r="B7" s="30" t="s">
        <v>35</v>
      </c>
      <c r="C7" s="20" t="s">
        <v>37</v>
      </c>
      <c r="D7" s="104" t="n">
        <v>297900000</v>
      </c>
      <c r="E7" s="104" t="n">
        <v>285400000</v>
      </c>
      <c r="F7" s="104" t="n">
        <v>295200000</v>
      </c>
      <c r="G7" s="104" t="n">
        <v>330300000</v>
      </c>
      <c r="H7" s="104" t="n">
        <v>302500000</v>
      </c>
      <c r="I7" s="104" t="n">
        <v>360100000</v>
      </c>
      <c r="J7" s="99" t="n">
        <v>379700000</v>
      </c>
      <c r="K7" s="99" t="n">
        <v>428500000</v>
      </c>
      <c r="L7" s="99" t="n">
        <v>465000000</v>
      </c>
      <c r="M7" s="16" t="n">
        <v>405600000</v>
      </c>
      <c r="N7" s="16" t="n">
        <v>428900000</v>
      </c>
      <c r="O7" s="16" t="n">
        <v>425900000</v>
      </c>
      <c r="P7" s="16" t="n">
        <v>425600000</v>
      </c>
      <c r="Q7" s="16" t="n">
        <v>443400000</v>
      </c>
      <c r="R7" s="16" t="n">
        <v>502300000</v>
      </c>
      <c r="S7" s="16" t="n">
        <v>571000000</v>
      </c>
      <c r="T7" s="16" t="n">
        <v>580100000</v>
      </c>
      <c r="U7" s="16" t="n">
        <v>632800000</v>
      </c>
      <c r="V7" s="16" t="n">
        <v>668200000</v>
      </c>
      <c r="W7" s="16" t="n">
        <v>705100000</v>
      </c>
      <c r="X7" s="16" t="n">
        <v>740900000</v>
      </c>
      <c r="Y7" s="16" t="n">
        <v>778500000</v>
      </c>
    </row>
    <row r="8" customFormat="false" ht="16.5" hidden="false" customHeight="false" outlineLevel="0" collapsed="false">
      <c r="A8" s="30"/>
      <c r="B8" s="30" t="s">
        <v>784</v>
      </c>
      <c r="D8" s="77" t="n">
        <v>297200000</v>
      </c>
      <c r="E8" s="77" t="n">
        <v>284900000</v>
      </c>
      <c r="F8" s="77" t="n">
        <v>292500000</v>
      </c>
      <c r="G8" s="77" t="n">
        <v>330000000</v>
      </c>
      <c r="H8" s="77" t="n">
        <v>301200000</v>
      </c>
      <c r="I8" s="104" t="n">
        <v>359800000</v>
      </c>
      <c r="J8" s="99" t="n">
        <v>379600000</v>
      </c>
      <c r="K8" s="99" t="n">
        <v>428400000</v>
      </c>
      <c r="L8" s="99"/>
      <c r="M8" s="99"/>
      <c r="N8" s="99"/>
      <c r="O8" s="99"/>
      <c r="P8" s="99"/>
      <c r="Q8" s="99"/>
      <c r="R8" s="99"/>
      <c r="S8" s="99"/>
      <c r="T8" s="99"/>
      <c r="U8" s="99"/>
      <c r="V8" s="99"/>
      <c r="W8" s="99"/>
      <c r="X8" s="16"/>
      <c r="Y8" s="16"/>
    </row>
    <row r="9" customFormat="false" ht="16.5" hidden="false" customHeight="false" outlineLevel="0" collapsed="false">
      <c r="A9" s="19" t="s">
        <v>38</v>
      </c>
      <c r="B9" s="30" t="s">
        <v>293</v>
      </c>
      <c r="C9" s="49" t="s">
        <v>40</v>
      </c>
      <c r="D9" s="77" t="n">
        <v>265200000</v>
      </c>
      <c r="E9" s="77" t="n">
        <v>256700000</v>
      </c>
      <c r="F9" s="77" t="n">
        <v>262400000</v>
      </c>
      <c r="G9" s="77" t="n">
        <v>298300000</v>
      </c>
      <c r="H9" s="77" t="n">
        <v>278800000</v>
      </c>
      <c r="I9" s="104" t="n">
        <v>344000000</v>
      </c>
      <c r="J9" s="99" t="n">
        <v>353500000</v>
      </c>
      <c r="K9" s="99" t="n">
        <v>402800000</v>
      </c>
      <c r="L9" s="99" t="n">
        <v>418100000</v>
      </c>
      <c r="M9" s="16" t="n">
        <v>363600000</v>
      </c>
      <c r="N9" s="16" t="n">
        <v>388300000</v>
      </c>
      <c r="O9" s="16" t="n">
        <v>387400000</v>
      </c>
      <c r="P9" s="16" t="n">
        <v>387900000</v>
      </c>
      <c r="Q9" s="16" t="n">
        <v>376800000</v>
      </c>
      <c r="R9" s="16" t="n">
        <v>448100000</v>
      </c>
      <c r="S9" s="16" t="n">
        <v>511600000</v>
      </c>
      <c r="T9" s="16" t="n">
        <v>539600000</v>
      </c>
      <c r="U9" s="16" t="n">
        <v>567200000</v>
      </c>
      <c r="V9" s="16" t="n">
        <v>597700000</v>
      </c>
      <c r="W9" s="16" t="n">
        <v>628800000</v>
      </c>
      <c r="X9" s="16" t="n">
        <v>660700000</v>
      </c>
      <c r="Y9" s="16" t="n">
        <v>694300000</v>
      </c>
    </row>
    <row r="10" customFormat="false" ht="16.5" hidden="false" customHeight="false" outlineLevel="0" collapsed="false">
      <c r="A10" s="27" t="s">
        <v>295</v>
      </c>
      <c r="B10" s="29" t="s">
        <v>296</v>
      </c>
      <c r="C10" s="11" t="s">
        <v>43</v>
      </c>
      <c r="D10" s="104"/>
      <c r="E10" s="104"/>
      <c r="F10" s="77" t="n">
        <v>30100000</v>
      </c>
      <c r="G10" s="77" t="n">
        <v>47500000</v>
      </c>
      <c r="H10" s="77" t="n">
        <v>43000000</v>
      </c>
      <c r="I10" s="104" t="n">
        <v>57700000</v>
      </c>
      <c r="J10" s="99" t="n">
        <v>56000000</v>
      </c>
      <c r="K10" s="99" t="n">
        <v>74800000</v>
      </c>
      <c r="L10" s="99" t="n">
        <v>94600000</v>
      </c>
      <c r="M10" s="16" t="n">
        <v>87200000</v>
      </c>
      <c r="N10" s="16" t="n">
        <v>78500000</v>
      </c>
      <c r="O10" s="16" t="n">
        <v>73900000</v>
      </c>
      <c r="P10" s="16" t="n">
        <v>75500000</v>
      </c>
      <c r="Q10" s="16" t="n">
        <v>66100000</v>
      </c>
      <c r="R10" s="16" t="n">
        <v>89900000</v>
      </c>
      <c r="S10" s="16" t="n">
        <v>101700000</v>
      </c>
      <c r="T10" s="16" t="n">
        <v>99000000</v>
      </c>
      <c r="U10" s="16" t="n">
        <v>104100000</v>
      </c>
      <c r="V10" s="16" t="n">
        <v>109700000</v>
      </c>
      <c r="W10" s="16" t="n">
        <v>115400000</v>
      </c>
      <c r="X10" s="16" t="n">
        <v>121300000</v>
      </c>
      <c r="Y10" s="16" t="n">
        <v>127400000</v>
      </c>
    </row>
    <row r="11" customFormat="false" ht="16.5" hidden="false" customHeight="false" outlineLevel="0" collapsed="false">
      <c r="A11" s="27" t="s">
        <v>2014</v>
      </c>
      <c r="B11" s="29" t="s">
        <v>2546</v>
      </c>
      <c r="C11" s="11" t="s">
        <v>43</v>
      </c>
      <c r="D11" s="104"/>
      <c r="E11" s="104"/>
      <c r="F11" s="77" t="n">
        <v>2700000</v>
      </c>
      <c r="G11" s="77" t="n">
        <v>17000000</v>
      </c>
      <c r="H11" s="77" t="n">
        <v>16400000</v>
      </c>
      <c r="I11" s="104" t="n">
        <v>15400000</v>
      </c>
      <c r="J11" s="99" t="n">
        <v>22600000</v>
      </c>
      <c r="K11" s="99" t="n">
        <v>29000000</v>
      </c>
      <c r="L11" s="99" t="n">
        <v>26000000</v>
      </c>
      <c r="M11" s="16" t="n">
        <v>18800000</v>
      </c>
      <c r="N11" s="16" t="n">
        <v>16800000</v>
      </c>
      <c r="O11" s="16" t="n">
        <v>14900000</v>
      </c>
      <c r="P11" s="16" t="n">
        <v>16400000</v>
      </c>
      <c r="Q11" s="16" t="n">
        <v>15100000</v>
      </c>
      <c r="R11" s="16" t="n">
        <v>21300000</v>
      </c>
      <c r="S11" s="16" t="n">
        <v>23300000</v>
      </c>
      <c r="T11" s="16" t="n">
        <v>21700000</v>
      </c>
      <c r="U11" s="16" t="n">
        <v>22800000</v>
      </c>
      <c r="V11" s="16" t="n">
        <v>24000000</v>
      </c>
      <c r="W11" s="16" t="n">
        <v>25300000</v>
      </c>
      <c r="X11" s="16" t="n">
        <v>26600000</v>
      </c>
      <c r="Y11" s="16" t="n">
        <v>27900000</v>
      </c>
    </row>
    <row r="12" customFormat="false" ht="16.5" hidden="false" customHeight="false" outlineLevel="0" collapsed="false">
      <c r="A12" s="27" t="s">
        <v>46</v>
      </c>
      <c r="B12" s="29" t="s">
        <v>298</v>
      </c>
      <c r="C12" s="11" t="s">
        <v>43</v>
      </c>
      <c r="D12" s="104"/>
      <c r="E12" s="104"/>
      <c r="F12" s="104"/>
      <c r="G12" s="77" t="n">
        <v>59000000</v>
      </c>
      <c r="H12" s="77" t="n">
        <v>52400000</v>
      </c>
      <c r="I12" s="104" t="n">
        <v>60000000</v>
      </c>
      <c r="J12" s="99" t="n">
        <v>69000000</v>
      </c>
      <c r="K12" s="99" t="n">
        <v>71300000</v>
      </c>
      <c r="L12" s="99" t="n">
        <v>171000000</v>
      </c>
      <c r="M12" s="16" t="n">
        <v>144200000</v>
      </c>
      <c r="N12" s="16" t="n">
        <v>169700000</v>
      </c>
      <c r="O12" s="16" t="n">
        <v>174400000</v>
      </c>
      <c r="P12" s="16" t="n">
        <v>174500000</v>
      </c>
      <c r="Q12" s="16" t="n">
        <v>170500000</v>
      </c>
      <c r="R12" s="16" t="n">
        <v>193400000</v>
      </c>
      <c r="S12" s="16" t="n">
        <v>213800000</v>
      </c>
      <c r="T12" s="16" t="n">
        <v>231500000</v>
      </c>
      <c r="U12" s="16" t="n">
        <v>243300000</v>
      </c>
      <c r="V12" s="16" t="n">
        <v>256300000</v>
      </c>
      <c r="W12" s="16" t="n">
        <v>269700000</v>
      </c>
      <c r="X12" s="16" t="n">
        <v>283300000</v>
      </c>
      <c r="Y12" s="16" t="n">
        <v>297700000</v>
      </c>
    </row>
    <row r="13" customFormat="false" ht="16.5" hidden="false" customHeight="false" outlineLevel="0" collapsed="false">
      <c r="A13" s="105"/>
      <c r="B13" s="105" t="s">
        <v>152</v>
      </c>
      <c r="C13" s="11"/>
      <c r="D13" s="104"/>
      <c r="E13" s="104"/>
      <c r="F13" s="104"/>
      <c r="G13" s="104"/>
      <c r="H13" s="104"/>
      <c r="I13" s="104"/>
      <c r="J13" s="104"/>
      <c r="K13" s="104"/>
      <c r="L13" s="99" t="n">
        <v>148900000</v>
      </c>
      <c r="M13" s="99"/>
      <c r="N13" s="99"/>
      <c r="O13" s="99"/>
      <c r="P13" s="99"/>
      <c r="Q13" s="99"/>
      <c r="R13" s="99"/>
      <c r="S13" s="99"/>
      <c r="T13" s="99"/>
      <c r="U13" s="99"/>
      <c r="V13" s="99"/>
      <c r="W13" s="99"/>
      <c r="X13" s="16"/>
      <c r="Y13" s="16"/>
    </row>
    <row r="14" customFormat="false" ht="16.5" hidden="false" customHeight="false" outlineLevel="0" collapsed="false">
      <c r="A14" s="27" t="s">
        <v>607</v>
      </c>
      <c r="B14" s="29" t="s">
        <v>608</v>
      </c>
      <c r="C14" s="11" t="s">
        <v>43</v>
      </c>
      <c r="D14" s="104"/>
      <c r="E14" s="104"/>
      <c r="F14" s="104"/>
      <c r="G14" s="77" t="n">
        <v>174800000</v>
      </c>
      <c r="H14" s="77" t="n">
        <v>167100000</v>
      </c>
      <c r="I14" s="104" t="n">
        <v>210900000</v>
      </c>
      <c r="J14" s="99" t="n">
        <v>205900000</v>
      </c>
      <c r="K14" s="99" t="n">
        <v>227700000</v>
      </c>
      <c r="L14" s="99" t="n">
        <v>126500000</v>
      </c>
      <c r="M14" s="16" t="n">
        <v>113300000</v>
      </c>
      <c r="N14" s="16" t="n">
        <v>123300000</v>
      </c>
      <c r="O14" s="16" t="n">
        <v>124200000</v>
      </c>
      <c r="P14" s="16" t="n">
        <v>121500000</v>
      </c>
      <c r="Q14" s="16" t="n">
        <v>125100000</v>
      </c>
      <c r="R14" s="16" t="n">
        <v>143500000</v>
      </c>
      <c r="S14" s="16" t="n">
        <v>172800000</v>
      </c>
      <c r="T14" s="16" t="n">
        <v>187400000</v>
      </c>
      <c r="U14" s="16" t="n">
        <v>197100000</v>
      </c>
      <c r="V14" s="16" t="n">
        <v>207600000</v>
      </c>
      <c r="W14" s="16" t="n">
        <v>218500000</v>
      </c>
      <c r="X14" s="16" t="n">
        <v>229600000</v>
      </c>
      <c r="Y14" s="16" t="n">
        <v>241300000</v>
      </c>
    </row>
    <row r="15" customFormat="false" ht="16.5" hidden="false" customHeight="false" outlineLevel="0" collapsed="false">
      <c r="A15" s="27" t="s">
        <v>2323</v>
      </c>
      <c r="B15" s="27" t="s">
        <v>2547</v>
      </c>
      <c r="C15" s="11" t="s">
        <v>43</v>
      </c>
      <c r="D15" s="104" t="n">
        <f aca="false">D9-D10-D11</f>
        <v>265200000</v>
      </c>
      <c r="E15" s="104" t="n">
        <f aca="false">E9-E10-E11</f>
        <v>256700000</v>
      </c>
      <c r="F15" s="104" t="n">
        <f aca="false">F9-F10-F11</f>
        <v>229600000</v>
      </c>
      <c r="G15" s="77"/>
      <c r="H15" s="77"/>
      <c r="I15" s="104"/>
      <c r="J15" s="99"/>
      <c r="K15" s="99"/>
      <c r="L15" s="99"/>
      <c r="M15" s="99"/>
      <c r="N15" s="99"/>
      <c r="O15" s="99"/>
      <c r="P15" s="99"/>
      <c r="Q15" s="99"/>
      <c r="R15" s="99"/>
      <c r="S15" s="99"/>
      <c r="T15" s="99"/>
      <c r="U15" s="99"/>
      <c r="V15" s="99"/>
      <c r="W15" s="99"/>
      <c r="X15" s="16"/>
      <c r="Y15" s="16"/>
    </row>
    <row r="16" customFormat="false" ht="16.5" hidden="false" customHeight="false" outlineLevel="0" collapsed="false">
      <c r="A16" s="19" t="s">
        <v>50</v>
      </c>
      <c r="B16" s="30" t="s">
        <v>1056</v>
      </c>
      <c r="C16" s="49" t="s">
        <v>40</v>
      </c>
      <c r="D16" s="104" t="n">
        <v>32100000</v>
      </c>
      <c r="E16" s="104" t="n">
        <v>28200000</v>
      </c>
      <c r="F16" s="77" t="n">
        <v>30100000</v>
      </c>
      <c r="G16" s="77" t="n">
        <v>31800000</v>
      </c>
      <c r="H16" s="77" t="n">
        <v>22300000</v>
      </c>
      <c r="I16" s="104" t="n">
        <v>15800000</v>
      </c>
      <c r="J16" s="99" t="n">
        <v>26000000</v>
      </c>
      <c r="K16" s="99" t="n">
        <v>25600000</v>
      </c>
      <c r="L16" s="99" t="n">
        <v>46800000</v>
      </c>
      <c r="M16" s="16" t="n">
        <v>41800000</v>
      </c>
      <c r="N16" s="16" t="n">
        <v>40400000</v>
      </c>
      <c r="O16" s="16" t="n">
        <v>38400000</v>
      </c>
      <c r="P16" s="16" t="n">
        <v>37600000</v>
      </c>
      <c r="Q16" s="16" t="n">
        <v>66700000</v>
      </c>
      <c r="R16" s="16" t="n">
        <v>54200000</v>
      </c>
      <c r="S16" s="16" t="n">
        <v>59500000</v>
      </c>
      <c r="T16" s="16" t="n">
        <v>40500000</v>
      </c>
      <c r="U16" s="16" t="n">
        <v>65600000</v>
      </c>
      <c r="V16" s="16" t="n">
        <v>70600000</v>
      </c>
      <c r="W16" s="16" t="n">
        <v>76300000</v>
      </c>
      <c r="X16" s="16" t="n">
        <v>80200000</v>
      </c>
      <c r="Y16" s="16" t="n">
        <v>84200000</v>
      </c>
    </row>
    <row r="17" customFormat="false" ht="16.5" hidden="false" customHeight="false" outlineLevel="0" collapsed="false">
      <c r="A17" s="19" t="s">
        <v>444</v>
      </c>
      <c r="B17" s="19" t="s">
        <v>526</v>
      </c>
      <c r="C17" s="49" t="s">
        <v>40</v>
      </c>
      <c r="D17" s="104" t="n">
        <v>700000</v>
      </c>
      <c r="E17" s="104" t="n">
        <v>500000</v>
      </c>
      <c r="F17" s="77" t="n">
        <v>2700000</v>
      </c>
      <c r="G17" s="77" t="n">
        <v>300000</v>
      </c>
      <c r="H17" s="77" t="n">
        <v>1300000</v>
      </c>
      <c r="I17" s="104" t="n">
        <v>300000</v>
      </c>
      <c r="J17" s="99" t="n">
        <v>100000</v>
      </c>
      <c r="K17" s="99" t="n">
        <v>100000</v>
      </c>
      <c r="L17" s="99"/>
      <c r="M17" s="99"/>
      <c r="N17" s="99"/>
      <c r="O17" s="99"/>
      <c r="P17" s="99"/>
      <c r="Q17" s="99"/>
      <c r="R17" s="99"/>
      <c r="S17" s="99"/>
      <c r="T17" s="99"/>
      <c r="U17" s="99"/>
      <c r="V17" s="99"/>
      <c r="W17" s="99"/>
      <c r="X17" s="16"/>
      <c r="Y17" s="16"/>
    </row>
    <row r="18" customFormat="false" ht="16.5" hidden="false" customHeight="false" outlineLevel="0" collapsed="false">
      <c r="A18" s="30" t="s">
        <v>52</v>
      </c>
      <c r="B18" s="30" t="s">
        <v>52</v>
      </c>
      <c r="C18" s="20" t="s">
        <v>37</v>
      </c>
      <c r="D18" s="104" t="n">
        <v>32600000</v>
      </c>
      <c r="E18" s="104" t="n">
        <v>45200000</v>
      </c>
      <c r="F18" s="104" t="n">
        <v>23500000</v>
      </c>
      <c r="G18" s="77" t="n">
        <v>82900000</v>
      </c>
      <c r="H18" s="77" t="n">
        <v>88200000</v>
      </c>
      <c r="I18" s="104" t="n">
        <v>155600000</v>
      </c>
      <c r="J18" s="99" t="n">
        <v>132200000</v>
      </c>
      <c r="K18" s="99" t="n">
        <v>17300000</v>
      </c>
      <c r="L18" s="99" t="n">
        <v>74300000</v>
      </c>
      <c r="M18" s="16" t="n">
        <v>68300000</v>
      </c>
      <c r="N18" s="16" t="n">
        <v>83900000</v>
      </c>
      <c r="O18" s="16" t="n">
        <v>70500000</v>
      </c>
      <c r="P18" s="16" t="n">
        <v>23700000</v>
      </c>
      <c r="Q18" s="16" t="n">
        <v>31300000</v>
      </c>
      <c r="R18" s="16" t="n">
        <v>100500000</v>
      </c>
      <c r="S18" s="16" t="n">
        <v>87200000</v>
      </c>
      <c r="T18" s="16" t="n">
        <v>82500000</v>
      </c>
      <c r="U18" s="16" t="n">
        <v>86700000</v>
      </c>
      <c r="V18" s="16" t="n">
        <v>91400000</v>
      </c>
      <c r="W18" s="16" t="n">
        <v>96200000</v>
      </c>
      <c r="X18" s="16" t="n">
        <v>101100000</v>
      </c>
      <c r="Y18" s="16" t="n">
        <v>106200000</v>
      </c>
    </row>
    <row r="19" s="17" customFormat="true" ht="16.5" hidden="false" customHeight="false" outlineLevel="0" collapsed="false">
      <c r="A19" s="31" t="s">
        <v>68</v>
      </c>
      <c r="B19" s="457" t="s">
        <v>2548</v>
      </c>
      <c r="C19" s="335" t="s">
        <v>34</v>
      </c>
      <c r="D19" s="481" t="n">
        <v>365700000</v>
      </c>
      <c r="E19" s="481" t="n">
        <v>420600000</v>
      </c>
      <c r="F19" s="481" t="n">
        <v>529800000</v>
      </c>
      <c r="G19" s="241" t="n">
        <v>470800000</v>
      </c>
      <c r="H19" s="310" t="n">
        <f aca="false">H20+H32</f>
        <v>426200000</v>
      </c>
      <c r="I19" s="481" t="n">
        <v>508900000</v>
      </c>
      <c r="J19" s="443" t="n">
        <v>605000000</v>
      </c>
      <c r="K19" s="443" t="n">
        <v>575800000</v>
      </c>
      <c r="L19" s="443" t="n">
        <v>631700000</v>
      </c>
      <c r="M19" s="508" t="n">
        <v>582700000</v>
      </c>
      <c r="N19" s="508" t="n">
        <v>588000000</v>
      </c>
      <c r="O19" s="508" t="n">
        <v>605200000</v>
      </c>
      <c r="P19" s="508" t="n">
        <v>576300000</v>
      </c>
      <c r="Q19" s="508" t="n">
        <v>639600000</v>
      </c>
      <c r="R19" s="508" t="n">
        <v>717600000</v>
      </c>
      <c r="S19" s="508" t="n">
        <v>690600000</v>
      </c>
      <c r="T19" s="508" t="n">
        <v>667400000</v>
      </c>
      <c r="U19" s="508" t="n">
        <v>705100000</v>
      </c>
      <c r="V19" s="508" t="n">
        <v>727400000</v>
      </c>
      <c r="W19" s="508" t="n">
        <v>762000000</v>
      </c>
      <c r="X19" s="508" t="n">
        <v>794200000</v>
      </c>
      <c r="Y19" s="508" t="n">
        <v>829800000</v>
      </c>
    </row>
    <row r="20" customFormat="false" ht="16.5" hidden="false" customHeight="false" outlineLevel="0" collapsed="false">
      <c r="A20" s="444" t="s">
        <v>453</v>
      </c>
      <c r="B20" s="30" t="s">
        <v>310</v>
      </c>
      <c r="C20" s="49" t="s">
        <v>191</v>
      </c>
      <c r="D20" s="104" t="n">
        <v>230500000</v>
      </c>
      <c r="E20" s="104" t="n">
        <v>258000000</v>
      </c>
      <c r="F20" s="104" t="n">
        <v>285400000</v>
      </c>
      <c r="G20" s="104" t="n">
        <v>291600000</v>
      </c>
      <c r="H20" s="310" t="n">
        <f aca="false">H22+H25+H26+H28+H27</f>
        <v>332400000</v>
      </c>
      <c r="I20" s="104" t="n">
        <v>303000000</v>
      </c>
      <c r="J20" s="99" t="n">
        <v>319200000</v>
      </c>
      <c r="K20" s="99" t="n">
        <v>352700000</v>
      </c>
      <c r="L20" s="99" t="n">
        <v>416800000</v>
      </c>
      <c r="M20" s="16" t="n">
        <v>424900000</v>
      </c>
      <c r="N20" s="16" t="n">
        <v>436800000</v>
      </c>
      <c r="O20" s="16" t="n">
        <v>442000000</v>
      </c>
      <c r="P20" s="16" t="n">
        <v>468000000</v>
      </c>
      <c r="Q20" s="16" t="n">
        <v>479200000</v>
      </c>
      <c r="R20" s="16" t="n">
        <v>490900000</v>
      </c>
      <c r="S20" s="16" t="n">
        <v>467000000</v>
      </c>
      <c r="T20" s="16" t="n">
        <v>488600000</v>
      </c>
      <c r="U20" s="16" t="n">
        <v>513600000</v>
      </c>
      <c r="V20" s="16" t="n">
        <v>520000000</v>
      </c>
      <c r="W20" s="16" t="n">
        <v>541800000</v>
      </c>
      <c r="X20" s="16" t="n">
        <v>551800000</v>
      </c>
      <c r="Y20" s="16" t="n">
        <v>575100000</v>
      </c>
    </row>
    <row r="21" customFormat="false" ht="16.5" hidden="false" customHeight="false" outlineLevel="0" collapsed="false">
      <c r="B21" s="19" t="s">
        <v>832</v>
      </c>
      <c r="D21" s="104"/>
      <c r="E21" s="104"/>
      <c r="F21" s="104"/>
      <c r="G21" s="77" t="n">
        <v>229200000</v>
      </c>
      <c r="H21" s="77" t="n">
        <v>253800000</v>
      </c>
      <c r="I21" s="104" t="n">
        <v>273100000</v>
      </c>
      <c r="J21" s="99" t="n">
        <v>291600000</v>
      </c>
      <c r="K21" s="99" t="n">
        <v>318500000</v>
      </c>
      <c r="L21" s="99"/>
      <c r="M21" s="99"/>
      <c r="N21" s="99"/>
      <c r="O21" s="99"/>
      <c r="P21" s="99"/>
      <c r="Q21" s="99"/>
      <c r="R21" s="99"/>
      <c r="S21" s="99"/>
      <c r="T21" s="99"/>
      <c r="U21" s="99"/>
      <c r="V21" s="99"/>
      <c r="W21" s="99"/>
      <c r="X21" s="16"/>
      <c r="Y21" s="16"/>
    </row>
    <row r="22" customFormat="false" ht="16.5" hidden="false" customHeight="false" outlineLevel="0" collapsed="false">
      <c r="A22" s="27" t="s">
        <v>75</v>
      </c>
      <c r="B22" s="29" t="s">
        <v>76</v>
      </c>
      <c r="C22" s="49" t="s">
        <v>77</v>
      </c>
      <c r="D22" s="104" t="n">
        <v>114400000</v>
      </c>
      <c r="E22" s="104" t="n">
        <v>127600000</v>
      </c>
      <c r="F22" s="104" t="n">
        <v>114100000</v>
      </c>
      <c r="G22" s="77" t="n">
        <v>130400000</v>
      </c>
      <c r="H22" s="77" t="n">
        <v>150300000</v>
      </c>
      <c r="I22" s="104" t="n">
        <v>150300000</v>
      </c>
      <c r="J22" s="99" t="n">
        <v>152500000</v>
      </c>
      <c r="K22" s="99" t="n">
        <v>158400000</v>
      </c>
      <c r="L22" s="99" t="n">
        <v>200800000</v>
      </c>
      <c r="M22" s="16" t="n">
        <v>191200000</v>
      </c>
      <c r="N22" s="16" t="n">
        <v>195300000</v>
      </c>
      <c r="O22" s="16" t="n">
        <v>231900000</v>
      </c>
      <c r="P22" s="16" t="n">
        <v>227200000</v>
      </c>
      <c r="Q22" s="16" t="n">
        <v>243500000</v>
      </c>
      <c r="R22" s="16" t="n">
        <v>242400000</v>
      </c>
      <c r="S22" s="16" t="n">
        <v>215300000</v>
      </c>
      <c r="T22" s="16" t="n">
        <v>229200000</v>
      </c>
      <c r="U22" s="16" t="n">
        <v>254300000</v>
      </c>
      <c r="V22" s="16" t="n">
        <v>268000000</v>
      </c>
      <c r="W22" s="16" t="n">
        <v>282000000</v>
      </c>
      <c r="X22" s="16" t="n">
        <v>286000000</v>
      </c>
      <c r="Y22" s="16" t="n">
        <v>300500000</v>
      </c>
    </row>
    <row r="23" customFormat="false" ht="16.5" hidden="false" customHeight="false" outlineLevel="0" collapsed="false">
      <c r="A23" s="45" t="s">
        <v>75</v>
      </c>
      <c r="B23" s="45" t="s">
        <v>900</v>
      </c>
      <c r="C23" s="11" t="s">
        <v>1979</v>
      </c>
      <c r="D23" s="104"/>
      <c r="E23" s="104"/>
      <c r="F23" s="104"/>
      <c r="G23" s="77" t="n">
        <v>118400000</v>
      </c>
      <c r="H23" s="77" t="n">
        <v>135000000</v>
      </c>
      <c r="I23" s="104" t="n">
        <v>134700000</v>
      </c>
      <c r="J23" s="99" t="n">
        <v>135300000</v>
      </c>
      <c r="K23" s="99" t="n">
        <v>140700000</v>
      </c>
      <c r="L23" s="99"/>
      <c r="M23" s="99"/>
      <c r="N23" s="99"/>
      <c r="O23" s="99"/>
      <c r="P23" s="99"/>
      <c r="Q23" s="99"/>
      <c r="R23" s="99"/>
      <c r="S23" s="99"/>
      <c r="T23" s="99"/>
      <c r="U23" s="99"/>
      <c r="V23" s="99"/>
      <c r="W23" s="99"/>
      <c r="X23" s="16"/>
      <c r="Y23" s="16"/>
    </row>
    <row r="24" customFormat="false" ht="16.5" hidden="false" customHeight="false" outlineLevel="0" collapsed="false">
      <c r="A24" s="45" t="s">
        <v>2549</v>
      </c>
      <c r="B24" s="45" t="s">
        <v>2550</v>
      </c>
      <c r="C24" s="11" t="s">
        <v>1979</v>
      </c>
      <c r="D24" s="104"/>
      <c r="E24" s="104"/>
      <c r="F24" s="104"/>
      <c r="G24" s="77" t="n">
        <v>12000000</v>
      </c>
      <c r="H24" s="77" t="n">
        <v>15300000</v>
      </c>
      <c r="I24" s="104" t="n">
        <v>15600000</v>
      </c>
      <c r="J24" s="99" t="n">
        <v>17100000</v>
      </c>
      <c r="K24" s="99" t="n">
        <v>17700000</v>
      </c>
      <c r="L24" s="99"/>
      <c r="M24" s="99"/>
      <c r="N24" s="99"/>
      <c r="O24" s="99"/>
      <c r="P24" s="99"/>
      <c r="Q24" s="99"/>
      <c r="R24" s="99"/>
      <c r="S24" s="99"/>
      <c r="T24" s="99"/>
      <c r="U24" s="99"/>
      <c r="V24" s="99"/>
      <c r="W24" s="99"/>
      <c r="X24" s="16"/>
      <c r="Y24" s="16"/>
    </row>
    <row r="25" customFormat="false" ht="16.5" hidden="false" customHeight="false" outlineLevel="0" collapsed="false">
      <c r="A25" s="27" t="s">
        <v>2551</v>
      </c>
      <c r="B25" s="29" t="s">
        <v>2552</v>
      </c>
      <c r="C25" s="49" t="s">
        <v>77</v>
      </c>
      <c r="D25" s="104"/>
      <c r="E25" s="104"/>
      <c r="F25" s="104"/>
      <c r="G25" s="77"/>
      <c r="H25" s="104"/>
      <c r="I25" s="104"/>
      <c r="J25" s="104"/>
      <c r="K25" s="104"/>
      <c r="L25" s="99" t="n">
        <v>42400000</v>
      </c>
      <c r="M25" s="16" t="n">
        <v>40800000</v>
      </c>
      <c r="N25" s="16" t="n">
        <v>41500000</v>
      </c>
      <c r="O25" s="16" t="n">
        <v>40700000</v>
      </c>
      <c r="P25" s="16" t="n">
        <v>44000000</v>
      </c>
      <c r="Q25" s="16" t="n">
        <v>46900000</v>
      </c>
      <c r="R25" s="16" t="n">
        <v>51600000</v>
      </c>
      <c r="S25" s="16" t="n">
        <v>48500000</v>
      </c>
      <c r="T25" s="16" t="n">
        <v>51600000</v>
      </c>
      <c r="U25" s="16" t="n">
        <v>57100000</v>
      </c>
      <c r="V25" s="16" t="n">
        <v>60100000</v>
      </c>
      <c r="W25" s="16" t="n">
        <v>63100000</v>
      </c>
      <c r="X25" s="16" t="n">
        <v>64700000</v>
      </c>
      <c r="Y25" s="16" t="n">
        <v>67900000</v>
      </c>
    </row>
    <row r="26" customFormat="false" ht="16.5" hidden="false" customHeight="false" outlineLevel="0" collapsed="false">
      <c r="A26" s="27" t="s">
        <v>79</v>
      </c>
      <c r="B26" s="29" t="s">
        <v>47</v>
      </c>
      <c r="C26" s="49" t="s">
        <v>77</v>
      </c>
      <c r="D26" s="104" t="n">
        <v>43800000</v>
      </c>
      <c r="E26" s="104" t="n">
        <v>52700000</v>
      </c>
      <c r="F26" s="104" t="n">
        <v>47500000</v>
      </c>
      <c r="G26" s="77" t="n">
        <v>40500000</v>
      </c>
      <c r="H26" s="77" t="n">
        <v>48000000</v>
      </c>
      <c r="I26" s="104" t="n">
        <v>68200000</v>
      </c>
      <c r="J26" s="99" t="n">
        <v>71100000</v>
      </c>
      <c r="K26" s="99" t="n">
        <v>79100000</v>
      </c>
      <c r="L26" s="99" t="n">
        <v>84700000</v>
      </c>
      <c r="M26" s="16" t="n">
        <v>86000000</v>
      </c>
      <c r="N26" s="16" t="n">
        <v>109200000</v>
      </c>
      <c r="O26" s="16" t="n">
        <v>75100000</v>
      </c>
      <c r="P26" s="16" t="n">
        <v>86400000</v>
      </c>
      <c r="Q26" s="16" t="n">
        <v>75900000</v>
      </c>
      <c r="R26" s="16" t="n">
        <v>72200000</v>
      </c>
      <c r="S26" s="16" t="n">
        <v>75900000</v>
      </c>
      <c r="T26" s="16" t="n">
        <v>70700000</v>
      </c>
      <c r="U26" s="16" t="n">
        <v>74300000</v>
      </c>
      <c r="V26" s="16" t="n">
        <v>78300000</v>
      </c>
      <c r="W26" s="16" t="n">
        <v>82400000</v>
      </c>
      <c r="X26" s="16" t="n">
        <v>86600000</v>
      </c>
      <c r="Y26" s="16" t="n">
        <v>91000000</v>
      </c>
    </row>
    <row r="27" customFormat="false" ht="16.5" hidden="false" customHeight="false" outlineLevel="0" collapsed="false">
      <c r="A27" s="27" t="s">
        <v>2553</v>
      </c>
      <c r="B27" s="29" t="s">
        <v>2554</v>
      </c>
      <c r="C27" s="49" t="s">
        <v>77</v>
      </c>
      <c r="D27" s="104" t="n">
        <v>48200000</v>
      </c>
      <c r="E27" s="104" t="n">
        <v>49900000</v>
      </c>
      <c r="F27" s="104" t="n">
        <v>61400000</v>
      </c>
      <c r="G27" s="77" t="n">
        <v>58300000</v>
      </c>
      <c r="H27" s="77" t="n">
        <v>58300000</v>
      </c>
      <c r="I27" s="104" t="n">
        <v>54600000</v>
      </c>
      <c r="J27" s="99" t="n">
        <v>68000000</v>
      </c>
      <c r="K27" s="99" t="n">
        <v>81000000</v>
      </c>
      <c r="L27" s="99" t="n">
        <v>50900000</v>
      </c>
      <c r="M27" s="16" t="n">
        <v>60700000</v>
      </c>
      <c r="N27" s="16" t="n">
        <v>45800000</v>
      </c>
      <c r="O27" s="16" t="n">
        <v>42700000</v>
      </c>
      <c r="P27" s="16" t="n">
        <v>36700000</v>
      </c>
      <c r="Q27" s="16" t="n">
        <v>37600000</v>
      </c>
      <c r="R27" s="16" t="n">
        <v>37400000</v>
      </c>
      <c r="S27" s="16" t="n">
        <v>37500000</v>
      </c>
      <c r="T27" s="16" t="n">
        <v>48700000</v>
      </c>
      <c r="U27" s="16" t="n">
        <v>44100000</v>
      </c>
      <c r="V27" s="16" t="n">
        <v>42200000</v>
      </c>
      <c r="W27" s="16" t="n">
        <v>44400000</v>
      </c>
      <c r="X27" s="16" t="n">
        <v>46700000</v>
      </c>
      <c r="Y27" s="16" t="n">
        <v>49000000</v>
      </c>
    </row>
    <row r="28" customFormat="false" ht="16.5" hidden="false" customHeight="false" outlineLevel="0" collapsed="false">
      <c r="A28" s="27" t="s">
        <v>86</v>
      </c>
      <c r="B28" s="29" t="s">
        <v>319</v>
      </c>
      <c r="C28" s="49" t="s">
        <v>77</v>
      </c>
      <c r="D28" s="104" t="n">
        <v>24200000</v>
      </c>
      <c r="E28" s="104" t="n">
        <v>27900000</v>
      </c>
      <c r="F28" s="104" t="n">
        <v>51800000</v>
      </c>
      <c r="G28" s="77" t="n">
        <v>62500000</v>
      </c>
      <c r="H28" s="77" t="n">
        <v>75800000</v>
      </c>
      <c r="I28" s="104" t="n">
        <v>29900000</v>
      </c>
      <c r="J28" s="99" t="n">
        <v>27700000</v>
      </c>
      <c r="K28" s="99" t="n">
        <v>34200000</v>
      </c>
      <c r="L28" s="99" t="n">
        <v>38200000</v>
      </c>
      <c r="M28" s="16" t="n">
        <v>46300000</v>
      </c>
      <c r="N28" s="16" t="n">
        <v>45000000</v>
      </c>
      <c r="O28" s="16" t="n">
        <v>51600000</v>
      </c>
      <c r="P28" s="16" t="n">
        <v>73600000</v>
      </c>
      <c r="Q28" s="16" t="n">
        <v>75300000</v>
      </c>
      <c r="R28" s="16" t="n">
        <v>87200000</v>
      </c>
      <c r="S28" s="16" t="n">
        <v>89900000</v>
      </c>
      <c r="T28" s="16" t="n">
        <v>88400000</v>
      </c>
      <c r="U28" s="16" t="n">
        <v>83800000</v>
      </c>
      <c r="V28" s="16" t="n">
        <v>71400000</v>
      </c>
      <c r="W28" s="16" t="n">
        <v>69800000</v>
      </c>
      <c r="X28" s="16" t="n">
        <v>67800000</v>
      </c>
      <c r="Y28" s="16" t="n">
        <v>66600000</v>
      </c>
    </row>
    <row r="29" customFormat="false" ht="16.5" hidden="false" customHeight="false" outlineLevel="0" collapsed="false">
      <c r="A29" s="45" t="s">
        <v>199</v>
      </c>
      <c r="B29" s="45" t="s">
        <v>199</v>
      </c>
      <c r="C29" s="11" t="s">
        <v>201</v>
      </c>
      <c r="D29" s="104" t="n">
        <v>11700000</v>
      </c>
      <c r="E29" s="104" t="n">
        <v>13300000</v>
      </c>
      <c r="F29" s="104" t="n">
        <v>12700000</v>
      </c>
      <c r="G29" s="77" t="n">
        <v>17200000</v>
      </c>
      <c r="H29" s="104" t="n">
        <v>21100000</v>
      </c>
      <c r="I29" s="104" t="n">
        <v>15800000</v>
      </c>
      <c r="J29" s="99" t="n">
        <v>8500000</v>
      </c>
      <c r="K29" s="99" t="n">
        <v>11500000</v>
      </c>
      <c r="L29" s="99"/>
      <c r="M29" s="99"/>
      <c r="N29" s="99"/>
      <c r="O29" s="99"/>
      <c r="P29" s="99"/>
      <c r="Q29" s="99"/>
      <c r="R29" s="99"/>
      <c r="S29" s="99"/>
      <c r="T29" s="99"/>
      <c r="U29" s="99"/>
      <c r="V29" s="99"/>
      <c r="W29" s="99"/>
      <c r="X29" s="16"/>
      <c r="Y29" s="16"/>
    </row>
    <row r="30" customFormat="false" ht="16.5" hidden="false" customHeight="false" outlineLevel="0" collapsed="false">
      <c r="A30" s="45" t="s">
        <v>202</v>
      </c>
      <c r="B30" s="45" t="s">
        <v>202</v>
      </c>
      <c r="C30" s="11" t="s">
        <v>201</v>
      </c>
      <c r="D30" s="104" t="n">
        <v>12500000</v>
      </c>
      <c r="E30" s="104" t="n">
        <v>14600000</v>
      </c>
      <c r="F30" s="104" t="n">
        <v>39100000</v>
      </c>
      <c r="G30" s="77" t="n">
        <v>45200000</v>
      </c>
      <c r="H30" s="77" t="n">
        <v>54700000</v>
      </c>
      <c r="I30" s="104" t="n">
        <v>14000000</v>
      </c>
      <c r="J30" s="99" t="n">
        <v>19200000</v>
      </c>
      <c r="K30" s="99" t="n">
        <v>22600000</v>
      </c>
      <c r="L30" s="99"/>
      <c r="M30" s="99"/>
      <c r="N30" s="99"/>
      <c r="O30" s="99"/>
      <c r="P30" s="99"/>
      <c r="Q30" s="99"/>
      <c r="R30" s="99"/>
      <c r="S30" s="99"/>
      <c r="T30" s="99"/>
      <c r="U30" s="99"/>
      <c r="V30" s="99"/>
      <c r="W30" s="99"/>
      <c r="X30" s="16"/>
      <c r="Y30" s="16"/>
    </row>
    <row r="31" customFormat="false" ht="16.5" hidden="false" customHeight="false" outlineLevel="0" collapsed="false">
      <c r="A31" s="27" t="s">
        <v>2555</v>
      </c>
      <c r="B31" s="27" t="s">
        <v>2555</v>
      </c>
      <c r="C31" s="49" t="s">
        <v>77</v>
      </c>
      <c r="D31" s="104"/>
      <c r="E31" s="104"/>
      <c r="F31" s="153" t="n">
        <f aca="false">F20-F22-F25-F26-F27-F28</f>
        <v>10600000</v>
      </c>
      <c r="G31" s="77"/>
      <c r="H31" s="77"/>
      <c r="I31" s="104"/>
      <c r="J31" s="99"/>
      <c r="K31" s="99"/>
      <c r="L31" s="99"/>
      <c r="M31" s="99"/>
      <c r="N31" s="99"/>
      <c r="O31" s="99"/>
      <c r="P31" s="99"/>
      <c r="Q31" s="99"/>
      <c r="R31" s="99"/>
      <c r="S31" s="99"/>
      <c r="T31" s="99"/>
      <c r="U31" s="99"/>
      <c r="V31" s="99"/>
      <c r="W31" s="99"/>
      <c r="X31" s="16"/>
      <c r="Y31" s="16"/>
    </row>
    <row r="32" customFormat="false" ht="16.5" hidden="false" customHeight="false" outlineLevel="0" collapsed="false">
      <c r="A32" s="19" t="s">
        <v>2556</v>
      </c>
      <c r="B32" s="30" t="s">
        <v>795</v>
      </c>
      <c r="C32" s="49" t="s">
        <v>191</v>
      </c>
      <c r="D32" s="104" t="n">
        <v>135200000</v>
      </c>
      <c r="E32" s="104" t="n">
        <v>162600000</v>
      </c>
      <c r="F32" s="104" t="n">
        <v>244400000</v>
      </c>
      <c r="G32" s="77" t="n">
        <v>179100000</v>
      </c>
      <c r="H32" s="77" t="n">
        <v>93800000</v>
      </c>
      <c r="I32" s="104" t="n">
        <v>206000000</v>
      </c>
      <c r="J32" s="99" t="n">
        <v>285800000</v>
      </c>
      <c r="K32" s="99" t="n">
        <v>223100000</v>
      </c>
      <c r="L32" s="99" t="n">
        <v>214900000</v>
      </c>
      <c r="M32" s="16" t="n">
        <v>157800000</v>
      </c>
      <c r="N32" s="16" t="n">
        <v>151300000</v>
      </c>
      <c r="O32" s="16" t="n">
        <v>163200000</v>
      </c>
      <c r="P32" s="16" t="n">
        <v>108400000</v>
      </c>
      <c r="Q32" s="16" t="n">
        <v>160500000</v>
      </c>
      <c r="R32" s="16" t="n">
        <v>226700000</v>
      </c>
      <c r="S32" s="16" t="n">
        <v>223600000</v>
      </c>
      <c r="T32" s="16" t="n">
        <v>178800000</v>
      </c>
      <c r="U32" s="16" t="n">
        <v>191600000</v>
      </c>
      <c r="V32" s="16" t="n">
        <v>207300000</v>
      </c>
      <c r="W32" s="16" t="n">
        <v>220200000</v>
      </c>
      <c r="X32" s="16" t="n">
        <v>242400000</v>
      </c>
      <c r="Y32" s="16" t="n">
        <v>254700000</v>
      </c>
    </row>
    <row r="33" customFormat="false" ht="16.5" hidden="false" customHeight="false" outlineLevel="0" collapsed="false">
      <c r="A33" s="105" t="s">
        <v>2557</v>
      </c>
      <c r="B33" s="105" t="s">
        <v>2558</v>
      </c>
      <c r="C33" s="49" t="s">
        <v>231</v>
      </c>
      <c r="D33" s="104"/>
      <c r="E33" s="104"/>
      <c r="F33" s="104"/>
      <c r="G33" s="104"/>
      <c r="H33" s="104"/>
      <c r="I33" s="104"/>
      <c r="J33" s="104"/>
      <c r="K33" s="104"/>
      <c r="L33" s="99" t="n">
        <v>42500000</v>
      </c>
      <c r="M33" s="16" t="n">
        <v>23400000</v>
      </c>
      <c r="N33" s="16" t="n">
        <v>46100000</v>
      </c>
      <c r="O33" s="16" t="n">
        <v>65600000</v>
      </c>
      <c r="P33" s="16" t="n">
        <v>23000000</v>
      </c>
      <c r="Q33" s="16" t="n">
        <v>31300000</v>
      </c>
      <c r="R33" s="16" t="n">
        <v>90600000</v>
      </c>
      <c r="S33" s="16" t="n">
        <v>87200000</v>
      </c>
      <c r="T33" s="16" t="n">
        <v>85700000</v>
      </c>
      <c r="U33" s="16" t="n">
        <v>86700000</v>
      </c>
      <c r="V33" s="16" t="n">
        <v>91400000</v>
      </c>
      <c r="W33" s="16" t="n">
        <v>96200000</v>
      </c>
      <c r="X33" s="16" t="n">
        <v>101100000</v>
      </c>
      <c r="Y33" s="16" t="n">
        <v>106200000</v>
      </c>
    </row>
    <row r="34" customFormat="false" ht="16.5" hidden="false" customHeight="false" outlineLevel="0" collapsed="false">
      <c r="A34" s="45" t="s">
        <v>2559</v>
      </c>
      <c r="B34" s="105" t="s">
        <v>2560</v>
      </c>
      <c r="C34" s="49" t="s">
        <v>231</v>
      </c>
      <c r="D34" s="104"/>
      <c r="E34" s="104"/>
      <c r="F34" s="104"/>
      <c r="G34" s="104"/>
      <c r="H34" s="104"/>
      <c r="I34" s="104"/>
      <c r="J34" s="104"/>
      <c r="K34" s="104"/>
      <c r="L34" s="99" t="n">
        <v>172400000</v>
      </c>
      <c r="M34" s="16" t="n">
        <v>134400000</v>
      </c>
      <c r="N34" s="16" t="n">
        <v>105200000</v>
      </c>
      <c r="O34" s="16" t="n">
        <v>97600000</v>
      </c>
      <c r="P34" s="16" t="n">
        <v>85400000</v>
      </c>
      <c r="Q34" s="16" t="n">
        <v>129200000</v>
      </c>
      <c r="R34" s="16" t="n">
        <v>136100000</v>
      </c>
      <c r="S34" s="16" t="n">
        <v>136500000</v>
      </c>
      <c r="T34" s="16" t="n">
        <v>93100000</v>
      </c>
      <c r="U34" s="16" t="n">
        <v>104800000</v>
      </c>
      <c r="V34" s="16" t="n">
        <v>115900000</v>
      </c>
      <c r="W34" s="16" t="n">
        <v>124000000</v>
      </c>
      <c r="X34" s="16" t="n">
        <v>141300000</v>
      </c>
      <c r="Y34" s="16" t="n">
        <v>148500000</v>
      </c>
    </row>
    <row r="35" customFormat="false" ht="16.5" hidden="false" customHeight="false" outlineLevel="0" collapsed="false">
      <c r="B35" s="232" t="s">
        <v>2561</v>
      </c>
      <c r="C35" s="11"/>
      <c r="D35" s="104" t="n">
        <v>-11000000</v>
      </c>
      <c r="E35" s="104" t="n">
        <v>-62200000</v>
      </c>
      <c r="F35" s="104" t="n">
        <v>-159300000</v>
      </c>
      <c r="G35" s="77" t="n">
        <v>4900000</v>
      </c>
      <c r="H35" s="104" t="n">
        <v>43100000</v>
      </c>
      <c r="I35" s="104" t="n">
        <v>36600000</v>
      </c>
      <c r="J35" s="99" t="n">
        <v>-65400000</v>
      </c>
      <c r="K35" s="99" t="n">
        <v>-95900000</v>
      </c>
      <c r="L35" s="99" t="n">
        <v>-54300000</v>
      </c>
      <c r="M35" s="508" t="n">
        <v>-62600000</v>
      </c>
      <c r="N35" s="508" t="n">
        <v>-30300000</v>
      </c>
      <c r="O35" s="508" t="n">
        <v>-57200000</v>
      </c>
      <c r="P35" s="508" t="n">
        <v>-53400000</v>
      </c>
      <c r="Q35" s="508" t="n">
        <v>-89600000</v>
      </c>
      <c r="R35" s="508" t="n">
        <v>-27600000</v>
      </c>
      <c r="S35" s="508" t="n">
        <v>57500000</v>
      </c>
      <c r="T35" s="508" t="n">
        <v>83600000</v>
      </c>
      <c r="U35" s="508" t="n">
        <v>98200000</v>
      </c>
      <c r="V35" s="508" t="n">
        <v>103700000</v>
      </c>
      <c r="W35" s="508" t="n">
        <v>109100000</v>
      </c>
      <c r="X35" s="508" t="n">
        <v>115600000</v>
      </c>
      <c r="Y35" s="508" t="n">
        <v>121500000</v>
      </c>
    </row>
    <row r="36" customFormat="false" ht="16.5" hidden="false" customHeight="false" outlineLevel="0" collapsed="false">
      <c r="B36" s="232" t="s">
        <v>2562</v>
      </c>
      <c r="C36" s="11"/>
      <c r="D36" s="104"/>
      <c r="E36" s="104"/>
      <c r="F36" s="104"/>
      <c r="G36" s="77"/>
      <c r="H36" s="104"/>
      <c r="I36" s="104"/>
      <c r="J36" s="99"/>
      <c r="K36" s="99"/>
      <c r="L36" s="99"/>
      <c r="M36" s="508"/>
      <c r="N36" s="508"/>
      <c r="O36" s="508"/>
      <c r="P36" s="508"/>
      <c r="Q36" s="508"/>
      <c r="R36" s="508" t="n">
        <v>-28500000</v>
      </c>
      <c r="S36" s="508" t="n">
        <v>45900000</v>
      </c>
      <c r="T36" s="508" t="n">
        <v>94400000</v>
      </c>
      <c r="U36" s="508" t="n">
        <v>98200000</v>
      </c>
      <c r="V36" s="508" t="n">
        <v>103700000</v>
      </c>
      <c r="W36" s="508" t="n">
        <v>109100000</v>
      </c>
      <c r="X36" s="508" t="n">
        <v>115600000</v>
      </c>
      <c r="Y36" s="508" t="n">
        <v>121500000</v>
      </c>
    </row>
    <row r="37" customFormat="false" ht="16.5" hidden="false" customHeight="false" outlineLevel="0" collapsed="false">
      <c r="B37" s="232" t="s">
        <v>804</v>
      </c>
      <c r="C37" s="11"/>
      <c r="D37" s="104" t="n">
        <v>-67700000</v>
      </c>
      <c r="E37" s="104" t="n">
        <v>-135200000</v>
      </c>
      <c r="F37" s="104" t="n">
        <v>-234600000</v>
      </c>
      <c r="G37" s="77" t="n">
        <v>-57600000</v>
      </c>
      <c r="H37" s="104" t="n">
        <v>-32700000</v>
      </c>
      <c r="I37" s="104" t="n">
        <v>6700000</v>
      </c>
      <c r="J37" s="99" t="n">
        <v>-93100000</v>
      </c>
      <c r="K37" s="99" t="n">
        <v>-130000000</v>
      </c>
      <c r="L37" s="99" t="n">
        <v>-92500000</v>
      </c>
      <c r="M37" s="508" t="n">
        <v>-108900000</v>
      </c>
      <c r="N37" s="508" t="n">
        <v>-75300000</v>
      </c>
      <c r="O37" s="508" t="n">
        <v>-108800000</v>
      </c>
      <c r="P37" s="508" t="n">
        <v>-127000000</v>
      </c>
      <c r="Q37" s="508" t="n">
        <v>-164900000</v>
      </c>
      <c r="R37" s="508" t="n">
        <v>-114800000</v>
      </c>
      <c r="S37" s="508" t="n">
        <v>-32400000</v>
      </c>
      <c r="T37" s="508" t="n">
        <v>-4700000</v>
      </c>
      <c r="U37" s="508" t="n">
        <v>14400000</v>
      </c>
      <c r="V37" s="508" t="n">
        <v>32300000</v>
      </c>
      <c r="W37" s="508" t="n">
        <v>39300000</v>
      </c>
      <c r="X37" s="508" t="n">
        <v>47800000</v>
      </c>
      <c r="Y37" s="508" t="n">
        <v>54900000</v>
      </c>
    </row>
    <row r="38" customFormat="false" ht="16.5" hidden="false" customHeight="false" outlineLevel="0" collapsed="false">
      <c r="B38" s="232" t="s">
        <v>2563</v>
      </c>
      <c r="C38" s="11"/>
      <c r="D38" s="104"/>
      <c r="E38" s="104"/>
      <c r="F38" s="104"/>
      <c r="G38" s="77"/>
      <c r="H38" s="104"/>
      <c r="I38" s="104"/>
      <c r="J38" s="99"/>
      <c r="K38" s="99"/>
      <c r="L38" s="99"/>
      <c r="M38" s="509"/>
      <c r="N38" s="509"/>
      <c r="O38" s="508"/>
      <c r="P38" s="508"/>
      <c r="Q38" s="508"/>
      <c r="R38" s="508" t="n">
        <v>2495400000</v>
      </c>
      <c r="S38" s="508" t="n">
        <v>2429000000</v>
      </c>
      <c r="T38" s="508" t="n">
        <v>2402300000</v>
      </c>
      <c r="U38" s="508" t="n">
        <v>2231300000</v>
      </c>
      <c r="V38" s="508" t="n">
        <v>2183900000</v>
      </c>
      <c r="W38" s="508" t="n">
        <v>2144600000</v>
      </c>
      <c r="X38" s="508" t="n">
        <v>2096800000</v>
      </c>
      <c r="Y38" s="508" t="n">
        <v>2041900000</v>
      </c>
    </row>
    <row r="39" s="17" customFormat="true" ht="16.5" hidden="false" customHeight="false" outlineLevel="0" collapsed="false">
      <c r="A39" s="510" t="s">
        <v>110</v>
      </c>
      <c r="B39" s="510" t="s">
        <v>110</v>
      </c>
      <c r="C39" s="335" t="s">
        <v>34</v>
      </c>
      <c r="D39" s="481" t="n">
        <v>51900000</v>
      </c>
      <c r="E39" s="481" t="n">
        <v>119700000</v>
      </c>
      <c r="F39" s="481" t="n">
        <v>223200000</v>
      </c>
      <c r="G39" s="241" t="n">
        <v>113500000</v>
      </c>
      <c r="H39" s="481" t="n">
        <v>51800000</v>
      </c>
      <c r="I39" s="481" t="n">
        <v>35800000</v>
      </c>
      <c r="J39" s="112" t="n">
        <f aca="false">J40+J45+J50+J51</f>
        <v>115200000</v>
      </c>
      <c r="K39" s="443" t="n">
        <v>125400000</v>
      </c>
      <c r="L39" s="443" t="n">
        <v>75500000</v>
      </c>
      <c r="M39" s="443" t="n">
        <v>77400000</v>
      </c>
      <c r="N39" s="443" t="n">
        <v>51100000</v>
      </c>
      <c r="O39" s="481"/>
      <c r="P39" s="481"/>
      <c r="Q39" s="481"/>
      <c r="R39" s="481"/>
      <c r="S39" s="481"/>
      <c r="T39" s="481"/>
      <c r="U39" s="481"/>
      <c r="V39" s="481"/>
      <c r="W39" s="481"/>
      <c r="X39" s="511"/>
      <c r="Y39" s="511"/>
    </row>
    <row r="40" customFormat="false" ht="16.5" hidden="false" customHeight="false" outlineLevel="0" collapsed="false">
      <c r="A40" s="19" t="s">
        <v>112</v>
      </c>
      <c r="B40" s="107" t="s">
        <v>2564</v>
      </c>
      <c r="C40" s="49" t="s">
        <v>242</v>
      </c>
      <c r="D40" s="104" t="n">
        <v>72500000</v>
      </c>
      <c r="E40" s="104" t="n">
        <v>48200000</v>
      </c>
      <c r="F40" s="104" t="n">
        <v>287100000</v>
      </c>
      <c r="G40" s="77" t="n">
        <v>39700000</v>
      </c>
      <c r="H40" s="104" t="n">
        <v>67900000</v>
      </c>
      <c r="I40" s="104" t="n">
        <v>69400000</v>
      </c>
      <c r="J40" s="99" t="n">
        <v>54500000</v>
      </c>
      <c r="K40" s="99" t="n">
        <v>40200000</v>
      </c>
      <c r="L40" s="99" t="n">
        <v>44100000</v>
      </c>
      <c r="M40" s="99" t="n">
        <v>44100000</v>
      </c>
      <c r="N40" s="99" t="n">
        <v>35000000</v>
      </c>
      <c r="O40" s="104"/>
      <c r="P40" s="104"/>
      <c r="Q40" s="104"/>
      <c r="R40" s="104"/>
      <c r="S40" s="104"/>
      <c r="T40" s="104"/>
      <c r="U40" s="104"/>
      <c r="V40" s="104"/>
      <c r="W40" s="104"/>
      <c r="X40" s="329"/>
      <c r="Y40" s="329"/>
    </row>
    <row r="41" customFormat="false" ht="16.5" hidden="false" customHeight="false" outlineLevel="0" collapsed="false">
      <c r="A41" s="27" t="s">
        <v>2565</v>
      </c>
      <c r="B41" s="134" t="s">
        <v>2566</v>
      </c>
      <c r="C41" s="11" t="s">
        <v>251</v>
      </c>
      <c r="D41" s="104"/>
      <c r="E41" s="104"/>
      <c r="F41" s="104" t="n">
        <v>287100000</v>
      </c>
      <c r="G41" s="77" t="n">
        <v>39700000</v>
      </c>
      <c r="H41" s="104" t="n">
        <v>111700000</v>
      </c>
      <c r="I41" s="104" t="n">
        <v>25700000</v>
      </c>
      <c r="J41" s="99" t="n">
        <v>54800000</v>
      </c>
      <c r="K41" s="99" t="n">
        <v>40500000</v>
      </c>
      <c r="L41" s="99" t="n">
        <v>40100000</v>
      </c>
      <c r="M41" s="99" t="n">
        <v>44100000</v>
      </c>
      <c r="N41" s="99" t="n">
        <v>35000000</v>
      </c>
      <c r="O41" s="104"/>
      <c r="P41" s="104"/>
      <c r="Q41" s="104"/>
      <c r="R41" s="104"/>
      <c r="S41" s="104"/>
      <c r="T41" s="104"/>
      <c r="U41" s="104"/>
      <c r="V41" s="104"/>
      <c r="W41" s="104"/>
      <c r="X41" s="329"/>
      <c r="Y41" s="329"/>
    </row>
    <row r="42" customFormat="false" ht="16.5" hidden="false" customHeight="false" outlineLevel="0" collapsed="false">
      <c r="A42" s="106" t="s">
        <v>390</v>
      </c>
      <c r="B42" s="106" t="s">
        <v>390</v>
      </c>
      <c r="C42" s="11" t="s">
        <v>2567</v>
      </c>
      <c r="D42" s="104"/>
      <c r="E42" s="104"/>
      <c r="F42" s="104" t="n">
        <v>312400000</v>
      </c>
      <c r="G42" s="77" t="n">
        <v>66600000</v>
      </c>
      <c r="H42" s="104" t="n">
        <v>157500000</v>
      </c>
      <c r="I42" s="104" t="n">
        <v>40000000</v>
      </c>
      <c r="J42" s="99" t="n">
        <v>73800000</v>
      </c>
      <c r="K42" s="99" t="n">
        <v>62700000</v>
      </c>
      <c r="L42" s="99" t="n">
        <v>65700000</v>
      </c>
      <c r="M42" s="99" t="n">
        <v>71500000</v>
      </c>
      <c r="N42" s="99" t="n">
        <v>68800000</v>
      </c>
      <c r="O42" s="104"/>
      <c r="P42" s="104"/>
      <c r="Q42" s="104"/>
      <c r="R42" s="104"/>
      <c r="S42" s="104"/>
      <c r="T42" s="104"/>
      <c r="U42" s="104"/>
      <c r="V42" s="104"/>
      <c r="W42" s="104"/>
      <c r="X42" s="329"/>
      <c r="Y42" s="329"/>
    </row>
    <row r="43" customFormat="false" ht="16.5" hidden="false" customHeight="false" outlineLevel="0" collapsed="false">
      <c r="A43" s="106" t="s">
        <v>393</v>
      </c>
      <c r="B43" s="106" t="s">
        <v>393</v>
      </c>
      <c r="C43" s="11" t="s">
        <v>2567</v>
      </c>
      <c r="D43" s="104"/>
      <c r="E43" s="104"/>
      <c r="F43" s="104" t="n">
        <v>-25300000</v>
      </c>
      <c r="G43" s="77" t="n">
        <v>-26900000</v>
      </c>
      <c r="H43" s="104" t="n">
        <v>-45900000</v>
      </c>
      <c r="I43" s="104" t="n">
        <v>-14300000</v>
      </c>
      <c r="J43" s="99" t="n">
        <v>-19000000</v>
      </c>
      <c r="K43" s="99" t="n">
        <v>-22200000</v>
      </c>
      <c r="L43" s="99" t="n">
        <v>-25600000</v>
      </c>
      <c r="M43" s="99" t="n">
        <v>-27400000</v>
      </c>
      <c r="N43" s="99" t="n">
        <v>-33800000</v>
      </c>
      <c r="O43" s="104"/>
      <c r="P43" s="104"/>
      <c r="Q43" s="104"/>
      <c r="R43" s="104"/>
      <c r="S43" s="104"/>
      <c r="T43" s="104"/>
      <c r="U43" s="104"/>
      <c r="V43" s="104"/>
      <c r="W43" s="104"/>
      <c r="X43" s="329"/>
      <c r="Y43" s="329"/>
    </row>
    <row r="44" customFormat="false" ht="16.5" hidden="false" customHeight="false" outlineLevel="0" collapsed="false">
      <c r="A44" s="27" t="s">
        <v>2568</v>
      </c>
      <c r="B44" s="134" t="s">
        <v>2569</v>
      </c>
      <c r="C44" s="11" t="s">
        <v>251</v>
      </c>
      <c r="D44" s="104"/>
      <c r="E44" s="104"/>
      <c r="F44" s="104" t="n">
        <v>0</v>
      </c>
      <c r="G44" s="77" t="n">
        <v>0</v>
      </c>
      <c r="H44" s="104" t="n">
        <v>-43700000</v>
      </c>
      <c r="I44" s="104" t="n">
        <v>43700000</v>
      </c>
      <c r="J44" s="99" t="n">
        <v>-300000</v>
      </c>
      <c r="K44" s="99" t="n">
        <v>-300000</v>
      </c>
      <c r="L44" s="99" t="n">
        <v>4000000</v>
      </c>
      <c r="M44" s="99" t="n">
        <v>0</v>
      </c>
      <c r="N44" s="99" t="n">
        <v>0</v>
      </c>
      <c r="O44" s="104"/>
      <c r="P44" s="104"/>
      <c r="Q44" s="104"/>
      <c r="R44" s="104"/>
      <c r="S44" s="104"/>
      <c r="T44" s="104"/>
      <c r="U44" s="104"/>
      <c r="V44" s="104"/>
      <c r="W44" s="104"/>
      <c r="X44" s="329"/>
      <c r="Y44" s="329"/>
    </row>
    <row r="45" customFormat="false" ht="16.5" hidden="false" customHeight="false" outlineLevel="0" collapsed="false">
      <c r="A45" s="19" t="s">
        <v>2070</v>
      </c>
      <c r="B45" s="107" t="s">
        <v>2570</v>
      </c>
      <c r="C45" s="49" t="s">
        <v>242</v>
      </c>
      <c r="D45" s="104" t="n">
        <v>-4300000</v>
      </c>
      <c r="E45" s="104" t="n">
        <v>47800000</v>
      </c>
      <c r="F45" s="104" t="n">
        <v>-21100000</v>
      </c>
      <c r="G45" s="77" t="n">
        <v>73600000</v>
      </c>
      <c r="H45" s="104" t="n">
        <v>-38100000</v>
      </c>
      <c r="I45" s="104" t="n">
        <v>-32200000</v>
      </c>
      <c r="J45" s="99" t="n">
        <v>23200000</v>
      </c>
      <c r="K45" s="99" t="n">
        <v>69700000</v>
      </c>
      <c r="L45" s="99" t="n">
        <v>700000</v>
      </c>
      <c r="M45" s="99" t="n">
        <v>13300000</v>
      </c>
      <c r="N45" s="99" t="n">
        <v>36900000</v>
      </c>
      <c r="O45" s="104"/>
      <c r="P45" s="104"/>
      <c r="Q45" s="104"/>
      <c r="R45" s="104"/>
      <c r="S45" s="104"/>
      <c r="T45" s="104"/>
      <c r="U45" s="104"/>
      <c r="V45" s="104"/>
      <c r="W45" s="104"/>
      <c r="X45" s="329"/>
      <c r="Y45" s="329"/>
    </row>
    <row r="46" customFormat="false" ht="16.5" hidden="false" customHeight="false" outlineLevel="0" collapsed="false">
      <c r="A46" s="0" t="s">
        <v>2571</v>
      </c>
      <c r="B46" s="107" t="s">
        <v>2572</v>
      </c>
      <c r="C46" s="11" t="s">
        <v>119</v>
      </c>
      <c r="D46" s="104"/>
      <c r="E46" s="104"/>
      <c r="F46" s="104"/>
      <c r="G46" s="104"/>
      <c r="H46" s="104"/>
      <c r="I46" s="104" t="n">
        <v>-600000</v>
      </c>
      <c r="J46" s="99" t="n">
        <v>-5800000</v>
      </c>
      <c r="K46" s="99" t="n">
        <v>12600000</v>
      </c>
      <c r="L46" s="99" t="n">
        <v>2300000</v>
      </c>
      <c r="M46" s="99" t="n">
        <v>0</v>
      </c>
      <c r="N46" s="99" t="n">
        <v>37000000</v>
      </c>
      <c r="O46" s="104"/>
      <c r="P46" s="104"/>
      <c r="Q46" s="104"/>
      <c r="R46" s="104"/>
      <c r="S46" s="104"/>
      <c r="T46" s="104"/>
      <c r="U46" s="104"/>
      <c r="V46" s="104"/>
      <c r="W46" s="104"/>
      <c r="X46" s="329"/>
      <c r="Y46" s="329"/>
    </row>
    <row r="47" customFormat="false" ht="16.5" hidden="false" customHeight="false" outlineLevel="0" collapsed="false">
      <c r="A47" s="19" t="s">
        <v>2573</v>
      </c>
      <c r="B47" s="107" t="s">
        <v>2574</v>
      </c>
      <c r="C47" s="11" t="s">
        <v>119</v>
      </c>
      <c r="D47" s="104"/>
      <c r="E47" s="104"/>
      <c r="F47" s="104"/>
      <c r="G47" s="104"/>
      <c r="H47" s="104"/>
      <c r="I47" s="104" t="n">
        <v>-31600000</v>
      </c>
      <c r="J47" s="99" t="n">
        <v>26500000</v>
      </c>
      <c r="K47" s="99" t="n">
        <v>54400000</v>
      </c>
      <c r="L47" s="99" t="n">
        <v>13300000</v>
      </c>
      <c r="M47" s="99" t="n">
        <v>9600000</v>
      </c>
      <c r="N47" s="99" t="n">
        <v>0</v>
      </c>
      <c r="O47" s="104"/>
      <c r="P47" s="104"/>
      <c r="Q47" s="104"/>
      <c r="R47" s="104"/>
      <c r="S47" s="104"/>
      <c r="T47" s="104"/>
      <c r="U47" s="104"/>
      <c r="V47" s="104"/>
      <c r="W47" s="104"/>
      <c r="X47" s="329"/>
      <c r="Y47" s="329"/>
    </row>
    <row r="48" customFormat="false" ht="16.5" hidden="false" customHeight="false" outlineLevel="0" collapsed="false">
      <c r="A48" s="19" t="s">
        <v>2575</v>
      </c>
      <c r="B48" s="107" t="s">
        <v>1673</v>
      </c>
      <c r="C48" s="11" t="s">
        <v>119</v>
      </c>
      <c r="D48" s="104"/>
      <c r="E48" s="104"/>
      <c r="F48" s="104"/>
      <c r="G48" s="104"/>
      <c r="H48" s="104"/>
      <c r="I48" s="104" t="n">
        <v>0</v>
      </c>
      <c r="J48" s="99" t="n">
        <v>2500000</v>
      </c>
      <c r="K48" s="99" t="n">
        <v>2700000</v>
      </c>
      <c r="L48" s="99" t="n">
        <v>-14900000</v>
      </c>
      <c r="M48" s="99" t="n">
        <v>3700000</v>
      </c>
      <c r="N48" s="99" t="n">
        <v>0</v>
      </c>
      <c r="O48" s="104"/>
      <c r="P48" s="104"/>
      <c r="Q48" s="104"/>
      <c r="R48" s="104"/>
      <c r="S48" s="104"/>
      <c r="T48" s="104"/>
      <c r="U48" s="104"/>
      <c r="V48" s="104"/>
      <c r="W48" s="104"/>
      <c r="X48" s="329"/>
      <c r="Y48" s="329"/>
    </row>
    <row r="49" customFormat="false" ht="16.5" hidden="false" customHeight="false" outlineLevel="0" collapsed="false">
      <c r="B49" s="338" t="s">
        <v>2576</v>
      </c>
      <c r="C49" s="11"/>
      <c r="D49" s="104"/>
      <c r="E49" s="104"/>
      <c r="F49" s="104"/>
      <c r="G49" s="104"/>
      <c r="H49" s="104"/>
      <c r="I49" s="104"/>
      <c r="J49" s="99" t="n">
        <v>1500000</v>
      </c>
      <c r="K49" s="99" t="n">
        <v>0</v>
      </c>
      <c r="L49" s="99" t="n">
        <v>2900000</v>
      </c>
      <c r="M49" s="99" t="n">
        <v>3600000</v>
      </c>
      <c r="N49" s="99" t="n">
        <v>0</v>
      </c>
      <c r="O49" s="104"/>
      <c r="P49" s="104"/>
      <c r="Q49" s="104"/>
      <c r="R49" s="104"/>
      <c r="S49" s="104"/>
      <c r="T49" s="104"/>
      <c r="U49" s="104"/>
      <c r="V49" s="104"/>
      <c r="W49" s="104"/>
      <c r="X49" s="329"/>
      <c r="Y49" s="329"/>
    </row>
    <row r="50" customFormat="false" ht="16.5" hidden="false" customHeight="false" outlineLevel="0" collapsed="false">
      <c r="A50" s="19" t="s">
        <v>2577</v>
      </c>
      <c r="B50" s="107" t="s">
        <v>2578</v>
      </c>
      <c r="C50" s="49" t="s">
        <v>242</v>
      </c>
      <c r="D50" s="104" t="n">
        <v>0</v>
      </c>
      <c r="E50" s="104" t="n">
        <v>0</v>
      </c>
      <c r="F50" s="104" t="n">
        <v>2500000</v>
      </c>
      <c r="G50" s="104" t="n">
        <v>300000</v>
      </c>
      <c r="H50" s="104" t="n">
        <v>0</v>
      </c>
      <c r="I50" s="104" t="n">
        <v>0</v>
      </c>
      <c r="J50" s="99" t="n">
        <v>8800000</v>
      </c>
      <c r="K50" s="99" t="n">
        <v>36000000</v>
      </c>
      <c r="L50" s="99" t="n">
        <v>50300000</v>
      </c>
      <c r="M50" s="99" t="n">
        <v>2400000</v>
      </c>
      <c r="N50" s="99" t="n">
        <v>0</v>
      </c>
      <c r="O50" s="104"/>
      <c r="P50" s="104"/>
      <c r="Q50" s="104"/>
      <c r="R50" s="104"/>
      <c r="S50" s="104"/>
      <c r="T50" s="104"/>
      <c r="U50" s="104"/>
      <c r="V50" s="104"/>
      <c r="W50" s="104"/>
      <c r="X50" s="329"/>
      <c r="Y50" s="329"/>
    </row>
    <row r="51" customFormat="false" ht="16.5" hidden="false" customHeight="false" outlineLevel="0" collapsed="false">
      <c r="A51" s="19" t="s">
        <v>2579</v>
      </c>
      <c r="B51" s="107" t="s">
        <v>2580</v>
      </c>
      <c r="C51" s="49" t="s">
        <v>242</v>
      </c>
      <c r="D51" s="104" t="n">
        <v>-16200000</v>
      </c>
      <c r="E51" s="104" t="n">
        <v>23700000</v>
      </c>
      <c r="F51" s="104" t="n">
        <v>-45400000</v>
      </c>
      <c r="G51" s="104" t="n">
        <v>0</v>
      </c>
      <c r="H51" s="104" t="n">
        <v>22000000</v>
      </c>
      <c r="I51" s="104" t="n">
        <v>-1400000</v>
      </c>
      <c r="J51" s="99" t="n">
        <v>28700000</v>
      </c>
      <c r="K51" s="99" t="n">
        <v>-20500000</v>
      </c>
      <c r="L51" s="99" t="n">
        <v>-19600000</v>
      </c>
      <c r="M51" s="99" t="n">
        <v>17600000</v>
      </c>
      <c r="N51" s="99" t="n">
        <v>-20800000</v>
      </c>
      <c r="O51" s="104"/>
      <c r="P51" s="104"/>
      <c r="Q51" s="104"/>
      <c r="R51" s="104"/>
      <c r="S51" s="104"/>
      <c r="T51" s="104"/>
      <c r="U51" s="104"/>
      <c r="V51" s="104"/>
      <c r="W51" s="104"/>
      <c r="X51" s="329"/>
      <c r="Y51" s="329"/>
    </row>
    <row r="52" customFormat="false" ht="16.5" hidden="false" customHeight="false" outlineLevel="0" collapsed="false">
      <c r="B52" s="19"/>
      <c r="C52" s="11"/>
      <c r="D52" s="104"/>
      <c r="E52" s="104"/>
      <c r="F52" s="104"/>
      <c r="G52" s="104"/>
      <c r="H52" s="104"/>
      <c r="I52" s="104"/>
      <c r="J52" s="104"/>
      <c r="K52" s="104"/>
      <c r="L52" s="104"/>
      <c r="M52" s="104"/>
      <c r="N52" s="104"/>
      <c r="O52" s="104"/>
      <c r="P52" s="104"/>
      <c r="Q52" s="104"/>
      <c r="R52" s="104"/>
      <c r="S52" s="104"/>
      <c r="T52" s="104"/>
      <c r="U52" s="104"/>
      <c r="V52" s="104"/>
      <c r="W52" s="104"/>
      <c r="X52" s="329"/>
      <c r="Y52" s="329"/>
    </row>
    <row r="53" customFormat="false" ht="15" hidden="false" customHeight="false" outlineLevel="0" collapsed="false">
      <c r="B53" s="19"/>
      <c r="C53" s="11"/>
      <c r="D53" s="0" t="s">
        <v>128</v>
      </c>
      <c r="E53" s="0" t="s">
        <v>128</v>
      </c>
      <c r="F53" s="0" t="s">
        <v>127</v>
      </c>
      <c r="G53" s="0" t="s">
        <v>127</v>
      </c>
      <c r="H53" s="0" t="s">
        <v>127</v>
      </c>
      <c r="I53" s="0" t="s">
        <v>127</v>
      </c>
      <c r="J53" s="0" t="s">
        <v>128</v>
      </c>
      <c r="K53" s="0" t="s">
        <v>128</v>
      </c>
      <c r="L53" s="0" t="s">
        <v>128</v>
      </c>
      <c r="M53" s="0" t="s">
        <v>128</v>
      </c>
      <c r="N53" s="0" t="s">
        <v>128</v>
      </c>
      <c r="O53" s="0" t="s">
        <v>128</v>
      </c>
      <c r="P53" s="0" t="s">
        <v>128</v>
      </c>
      <c r="Q53" s="0" t="s">
        <v>128</v>
      </c>
      <c r="R53" s="38" t="s">
        <v>128</v>
      </c>
      <c r="S53" s="38" t="s">
        <v>128</v>
      </c>
      <c r="T53" s="38" t="s">
        <v>128</v>
      </c>
      <c r="U53" s="38" t="s">
        <v>128</v>
      </c>
      <c r="V53" s="38" t="s">
        <v>128</v>
      </c>
      <c r="W53" s="38" t="s">
        <v>128</v>
      </c>
      <c r="X53" s="38" t="s">
        <v>128</v>
      </c>
      <c r="Y53" s="38" t="s">
        <v>128</v>
      </c>
    </row>
    <row r="54" customFormat="false" ht="16.5" hidden="false" customHeight="false" outlineLevel="0" collapsed="false">
      <c r="B54" s="19"/>
      <c r="C54" s="11"/>
      <c r="X54" s="329"/>
      <c r="Y54" s="329"/>
    </row>
    <row r="55" customFormat="false" ht="16.5" hidden="false" customHeight="false" outlineLevel="0" collapsed="false">
      <c r="B55" s="19"/>
      <c r="C55" s="11"/>
      <c r="X55" s="329"/>
      <c r="Y55" s="329"/>
    </row>
    <row r="56" customFormat="false" ht="15" hidden="false" customHeight="false" outlineLevel="0" collapsed="false">
      <c r="B56" s="19" t="s">
        <v>33</v>
      </c>
      <c r="C56" s="11"/>
      <c r="D56" s="55" t="n">
        <f aca="false">D6-D18-D7</f>
        <v>0</v>
      </c>
      <c r="E56" s="55" t="n">
        <f aca="false">E6-E18-E7</f>
        <v>-100000</v>
      </c>
      <c r="F56" s="55" t="n">
        <f aca="false">F6-F18-F7</f>
        <v>100000</v>
      </c>
      <c r="G56" s="55" t="n">
        <f aca="false">G6-G18-G7</f>
        <v>0</v>
      </c>
      <c r="H56" s="55" t="n">
        <f aca="false">H6-H18-H7</f>
        <v>0</v>
      </c>
      <c r="I56" s="55" t="n">
        <f aca="false">I6-I18-I7</f>
        <v>0</v>
      </c>
      <c r="J56" s="55" t="n">
        <f aca="false">J6-J18-J7</f>
        <v>10000</v>
      </c>
      <c r="K56" s="55" t="n">
        <f aca="false">K6-K18-K7</f>
        <v>0</v>
      </c>
      <c r="L56" s="55" t="n">
        <f aca="false">L6-L18-L7</f>
        <v>0</v>
      </c>
      <c r="M56" s="55" t="n">
        <f aca="false">M6-M18-M7</f>
        <v>0</v>
      </c>
      <c r="N56" s="55" t="n">
        <f aca="false">N6-N18-N7</f>
        <v>0</v>
      </c>
      <c r="O56" s="55" t="n">
        <f aca="false">O6-O18-O7</f>
        <v>0</v>
      </c>
      <c r="P56" s="55" t="n">
        <f aca="false">P6-P18-P7</f>
        <v>0</v>
      </c>
      <c r="Q56" s="55" t="n">
        <f aca="false">Q6-Q18-Q7</f>
        <v>0</v>
      </c>
      <c r="R56" s="55" t="n">
        <f aca="false">R6-R18-R7</f>
        <v>0</v>
      </c>
      <c r="S56" s="55" t="n">
        <f aca="false">S6-S18-S7</f>
        <v>0</v>
      </c>
      <c r="T56" s="55" t="n">
        <f aca="false">T6-T18-T7</f>
        <v>0</v>
      </c>
      <c r="U56" s="55" t="n">
        <f aca="false">U6-U18-U7</f>
        <v>0</v>
      </c>
      <c r="V56" s="55" t="n">
        <f aca="false">V6-V18-V7</f>
        <v>0</v>
      </c>
      <c r="W56" s="55" t="n">
        <f aca="false">W6-W18-W7</f>
        <v>0</v>
      </c>
      <c r="X56" s="55" t="n">
        <f aca="false">X6-X18-X7</f>
        <v>0</v>
      </c>
      <c r="Y56" s="55" t="n">
        <f aca="false">Y6-Y18-Y7</f>
        <v>0</v>
      </c>
    </row>
    <row r="57" customFormat="false" ht="15" hidden="false" customHeight="false" outlineLevel="0" collapsed="false">
      <c r="B57" s="19" t="s">
        <v>330</v>
      </c>
      <c r="C57" s="11"/>
      <c r="D57" s="55" t="n">
        <f aca="false">D7-D9-D16-D17</f>
        <v>-100000</v>
      </c>
      <c r="E57" s="55" t="n">
        <f aca="false">E7-E9-E16-E17</f>
        <v>0</v>
      </c>
      <c r="F57" s="55" t="n">
        <f aca="false">F7-F9-F16-F17</f>
        <v>2.98023223876953E-008</v>
      </c>
      <c r="G57" s="55" t="n">
        <f aca="false">G7-G9-G16-G17</f>
        <v>-100000</v>
      </c>
      <c r="H57" s="55" t="n">
        <f aca="false">H7-H9-H16-H17</f>
        <v>100000</v>
      </c>
      <c r="I57" s="55" t="n">
        <f aca="false">I7-I9-I16-I17</f>
        <v>0</v>
      </c>
      <c r="J57" s="55" t="n">
        <f aca="false">J7-J9-J16-J17</f>
        <v>100000</v>
      </c>
      <c r="K57" s="55" t="n">
        <f aca="false">K7-K9-K16-K17</f>
        <v>0</v>
      </c>
      <c r="L57" s="55" t="n">
        <f aca="false">L7-L9-L16-L17</f>
        <v>100000</v>
      </c>
      <c r="M57" s="55" t="n">
        <f aca="false">M7-M9-M16-M17</f>
        <v>200000</v>
      </c>
      <c r="N57" s="55" t="n">
        <f aca="false">N7-N9-N16-N17</f>
        <v>200000</v>
      </c>
      <c r="O57" s="55" t="n">
        <f aca="false">O7-O9-O16-O17</f>
        <v>100000</v>
      </c>
      <c r="P57" s="55" t="n">
        <f aca="false">P7-P9-P16-P17</f>
        <v>100000</v>
      </c>
      <c r="Q57" s="55" t="n">
        <f aca="false">Q7-Q9-Q16-Q17</f>
        <v>-100000</v>
      </c>
      <c r="R57" s="55" t="n">
        <f aca="false">R7-R9-R16-R17</f>
        <v>0</v>
      </c>
      <c r="S57" s="55" t="n">
        <f aca="false">S7-S9-S16-S17</f>
        <v>-100000</v>
      </c>
      <c r="T57" s="55" t="n">
        <f aca="false">T7-T9-T16-T17</f>
        <v>0</v>
      </c>
      <c r="U57" s="55" t="n">
        <f aca="false">U7-U9-U16-U17</f>
        <v>0</v>
      </c>
      <c r="V57" s="55" t="n">
        <f aca="false">V7-V9-V16-V17</f>
        <v>-100000</v>
      </c>
      <c r="W57" s="55" t="n">
        <f aca="false">W7-W9-W16-W17</f>
        <v>0</v>
      </c>
      <c r="X57" s="55" t="n">
        <f aca="false">X7-X9-X16-X17</f>
        <v>0</v>
      </c>
      <c r="Y57" s="55" t="n">
        <f aca="false">Y7-Y9-Y16-Y17</f>
        <v>0</v>
      </c>
    </row>
    <row r="58" customFormat="false" ht="16.5" hidden="false" customHeight="true" outlineLevel="0" collapsed="false">
      <c r="B58" s="19" t="s">
        <v>427</v>
      </c>
      <c r="C58" s="11"/>
      <c r="D58" s="55" t="n">
        <f aca="false">D9-D10-D11-D12-D14-D15</f>
        <v>0</v>
      </c>
      <c r="E58" s="55" t="n">
        <f aca="false">E9-E10-E11-E12-E14-E15</f>
        <v>0</v>
      </c>
      <c r="F58" s="55" t="n">
        <f aca="false">F9-F10-F11-F12-F14-F15</f>
        <v>0</v>
      </c>
      <c r="G58" s="55" t="n">
        <f aca="false">G9-G10-G11-G12-G14-G15</f>
        <v>0</v>
      </c>
      <c r="H58" s="55" t="n">
        <f aca="false">H9-H10-H11-H12-H14-H15</f>
        <v>-100000</v>
      </c>
      <c r="I58" s="55" t="n">
        <f aca="false">I9-I10-I11-I12-I14-I15</f>
        <v>0</v>
      </c>
      <c r="J58" s="55" t="n">
        <f aca="false">J9-J10-J11-J12-J14-J15</f>
        <v>0</v>
      </c>
      <c r="K58" s="55" t="n">
        <f aca="false">K9-K10-K11-K12-K14-K15</f>
        <v>0</v>
      </c>
      <c r="L58" s="55" t="n">
        <f aca="false">L9-L10-L11-L12-L14-L15</f>
        <v>0</v>
      </c>
      <c r="M58" s="55" t="n">
        <f aca="false">M9-M10-M11-M12-M14-M15</f>
        <v>100000</v>
      </c>
      <c r="N58" s="55" t="n">
        <f aca="false">N9-N10-N11-N12-N14-N15</f>
        <v>0</v>
      </c>
      <c r="O58" s="55" t="n">
        <f aca="false">O9-O10-O11-O12-O14-O15</f>
        <v>0</v>
      </c>
      <c r="P58" s="55" t="n">
        <f aca="false">P9-P10-P11-P12-P14-P15</f>
        <v>0</v>
      </c>
      <c r="Q58" s="55" t="n">
        <f aca="false">Q9-Q10-Q11-Q12-Q14-Q15</f>
        <v>0</v>
      </c>
      <c r="R58" s="55" t="n">
        <f aca="false">R9-R10-R11-R12-R14-R15</f>
        <v>0</v>
      </c>
      <c r="S58" s="55" t="n">
        <f aca="false">S9-S10-S11-S12-S14-S15</f>
        <v>0</v>
      </c>
      <c r="T58" s="55" t="n">
        <f aca="false">T9-T10-T11-T12-T14-T15</f>
        <v>0</v>
      </c>
      <c r="U58" s="55" t="n">
        <f aca="false">U9-U10-U11-U12-U14-U15</f>
        <v>-100000</v>
      </c>
      <c r="V58" s="55" t="n">
        <f aca="false">V9-V10-V11-V12-V14-V15</f>
        <v>100000</v>
      </c>
      <c r="W58" s="55" t="n">
        <f aca="false">W9-W10-W11-W12-W14-W15</f>
        <v>-100000</v>
      </c>
      <c r="X58" s="55" t="n">
        <f aca="false">X9-X10-X11-X12-X14-X15</f>
        <v>-100000</v>
      </c>
      <c r="Y58" s="55" t="n">
        <f aca="false">Y9-Y10-Y11-Y12-Y14-Y15</f>
        <v>0</v>
      </c>
    </row>
    <row r="59" customFormat="false" ht="16.5" hidden="false" customHeight="true" outlineLevel="0" collapsed="false">
      <c r="B59" s="19" t="s">
        <v>1115</v>
      </c>
      <c r="C59" s="11"/>
      <c r="D59" s="55" t="n">
        <f aca="false">D19-D20-D32</f>
        <v>0</v>
      </c>
      <c r="E59" s="55" t="n">
        <f aca="false">E19-E20-E32</f>
        <v>0</v>
      </c>
      <c r="F59" s="55" t="n">
        <f aca="false">F19-F20-F32</f>
        <v>0</v>
      </c>
      <c r="G59" s="55" t="n">
        <f aca="false">G19-G20-G32</f>
        <v>100000</v>
      </c>
      <c r="H59" s="55" t="n">
        <f aca="false">H19-H20-H32</f>
        <v>0</v>
      </c>
      <c r="I59" s="55" t="n">
        <f aca="false">I19-I20-I32</f>
        <v>-100000</v>
      </c>
      <c r="J59" s="55" t="n">
        <f aca="false">J19-J20-J32</f>
        <v>0</v>
      </c>
      <c r="K59" s="55" t="n">
        <f aca="false">K19-K20-K32</f>
        <v>0</v>
      </c>
      <c r="L59" s="55" t="n">
        <f aca="false">L19-L20-L32</f>
        <v>0</v>
      </c>
      <c r="M59" s="55" t="n">
        <f aca="false">M19-M20-M32</f>
        <v>0</v>
      </c>
      <c r="N59" s="55" t="n">
        <f aca="false">N19-N20-N32</f>
        <v>-100000</v>
      </c>
      <c r="O59" s="55" t="n">
        <f aca="false">O19-O20-O32</f>
        <v>0</v>
      </c>
      <c r="P59" s="55" t="n">
        <f aca="false">P19-P20-P32</f>
        <v>-100000</v>
      </c>
      <c r="Q59" s="55" t="n">
        <f aca="false">Q19-Q20-Q32</f>
        <v>-100000</v>
      </c>
      <c r="R59" s="55" t="n">
        <f aca="false">R19-R20-R32</f>
        <v>0</v>
      </c>
      <c r="S59" s="55" t="n">
        <f aca="false">S19-S20-S32</f>
        <v>0</v>
      </c>
      <c r="T59" s="55" t="n">
        <f aca="false">T19-T20-T32</f>
        <v>0</v>
      </c>
      <c r="U59" s="55" t="n">
        <f aca="false">U19-U20-U32</f>
        <v>-100000</v>
      </c>
      <c r="V59" s="55" t="n">
        <f aca="false">V19-V20-V32</f>
        <v>100000</v>
      </c>
      <c r="W59" s="55" t="n">
        <f aca="false">W19-W20-W32</f>
        <v>0</v>
      </c>
      <c r="X59" s="55" t="n">
        <f aca="false">X19-X20-X32</f>
        <v>0</v>
      </c>
      <c r="Y59" s="55" t="n">
        <f aca="false">Y19-Y20-Y32</f>
        <v>0</v>
      </c>
    </row>
    <row r="60" customFormat="false" ht="16.5" hidden="false" customHeight="true" outlineLevel="0" collapsed="false">
      <c r="B60" s="19" t="s">
        <v>429</v>
      </c>
      <c r="C60" s="11"/>
      <c r="D60" s="55" t="n">
        <f aca="false">D20-D22-D25-D26-D27-D28-D31</f>
        <v>-100000</v>
      </c>
      <c r="E60" s="55" t="n">
        <f aca="false">E20-E22-E25-E26-E27-E28-E31</f>
        <v>-100000</v>
      </c>
      <c r="F60" s="55" t="n">
        <f aca="false">F20-F22-F25-F26-F27-F28-F31</f>
        <v>0</v>
      </c>
      <c r="G60" s="55" t="n">
        <f aca="false">G20-G22-G25-G26-G27-G28-G31</f>
        <v>-100000</v>
      </c>
      <c r="H60" s="55" t="n">
        <f aca="false">H20-H22-H25-H26-H27-H28-H31</f>
        <v>0</v>
      </c>
      <c r="I60" s="55" t="n">
        <f aca="false">I20-I22-I25-I26-I27-I28-I31</f>
        <v>0</v>
      </c>
      <c r="J60" s="55" t="n">
        <f aca="false">J20-J22-J25-J26-J27-J28-J31</f>
        <v>-100000</v>
      </c>
      <c r="K60" s="55" t="n">
        <f aca="false">K20-K22-K25-K26-K27-K28-K31</f>
        <v>0</v>
      </c>
      <c r="L60" s="55" t="n">
        <f aca="false">L20-L22-L25-L26-L27-L28-L31</f>
        <v>-200000</v>
      </c>
      <c r="M60" s="55" t="n">
        <f aca="false">M20-M22-M25-M26-M27-M28-M31</f>
        <v>-100000</v>
      </c>
      <c r="N60" s="55" t="n">
        <f aca="false">N20-N22-N25-N26-N27-N28-N31</f>
        <v>0</v>
      </c>
      <c r="O60" s="55" t="n">
        <f aca="false">O20-O22-O25-O26-O27-O28-O31</f>
        <v>0</v>
      </c>
      <c r="P60" s="55" t="n">
        <f aca="false">P20-P22-P25-P26-P27-P28-P31</f>
        <v>100000</v>
      </c>
      <c r="Q60" s="55" t="n">
        <f aca="false">Q20-Q22-Q25-Q26-Q27-Q28-Q31</f>
        <v>0</v>
      </c>
      <c r="R60" s="55" t="n">
        <f aca="false">R20-R22-R25-R26-R27-R28-R31</f>
        <v>100000</v>
      </c>
      <c r="S60" s="55" t="n">
        <f aca="false">S20-S22-S25-S26-S27-S28-S31</f>
        <v>-100000</v>
      </c>
      <c r="T60" s="55" t="n">
        <f aca="false">T20-T22-T25-T26-T27-T28-T31</f>
        <v>0</v>
      </c>
      <c r="U60" s="55" t="n">
        <f aca="false">U20-U22-U25-U26-U27-U28-U31</f>
        <v>0</v>
      </c>
      <c r="V60" s="55" t="n">
        <f aca="false">V20-V22-V25-V26-V27-V28-V31</f>
        <v>0</v>
      </c>
      <c r="W60" s="55" t="n">
        <f aca="false">W20-W22-W25-W26-W27-W28-W31</f>
        <v>100000</v>
      </c>
      <c r="X60" s="55" t="n">
        <f aca="false">X20-X22-X25-X26-X27-X28-X31</f>
        <v>0</v>
      </c>
      <c r="Y60" s="55" t="n">
        <f aca="false">Y20-Y22-Y25-Y26-Y27-Y28-Y31</f>
        <v>100000.000000007</v>
      </c>
    </row>
    <row r="61" customFormat="false" ht="16.5" hidden="false" customHeight="true" outlineLevel="0" collapsed="false">
      <c r="B61" s="19" t="s">
        <v>2581</v>
      </c>
      <c r="C61" s="11"/>
      <c r="D61" s="56" t="n">
        <f aca="false">D22-D23-D24</f>
        <v>114400000</v>
      </c>
      <c r="E61" s="56" t="n">
        <f aca="false">E22-E23-E24</f>
        <v>127600000</v>
      </c>
      <c r="F61" s="56" t="n">
        <f aca="false">F22-F23-F24</f>
        <v>114100000</v>
      </c>
      <c r="G61" s="55" t="n">
        <f aca="false">G22-G23-G24</f>
        <v>0</v>
      </c>
      <c r="H61" s="55" t="n">
        <f aca="false">H22-H23-H24</f>
        <v>0</v>
      </c>
      <c r="I61" s="55" t="n">
        <f aca="false">I22-I23-I24</f>
        <v>0</v>
      </c>
      <c r="J61" s="55" t="n">
        <f aca="false">J22-J23-J24</f>
        <v>100000</v>
      </c>
      <c r="K61" s="55" t="n">
        <f aca="false">K22-K23-K24</f>
        <v>0</v>
      </c>
      <c r="L61" s="56" t="n">
        <f aca="false">L22-L23-L24</f>
        <v>200800000</v>
      </c>
      <c r="M61" s="56" t="n">
        <f aca="false">M22-M23-M24</f>
        <v>191200000</v>
      </c>
      <c r="N61" s="56" t="n">
        <f aca="false">N22-N23-N24</f>
        <v>195300000</v>
      </c>
      <c r="O61" s="56" t="n">
        <f aca="false">O22-O23-O24</f>
        <v>231900000</v>
      </c>
      <c r="P61" s="56" t="n">
        <f aca="false">P22-P23-P24</f>
        <v>227200000</v>
      </c>
      <c r="Q61" s="56" t="n">
        <f aca="false">Q22-Q23-Q24</f>
        <v>243500000</v>
      </c>
      <c r="R61" s="56" t="n">
        <f aca="false">R22-R23-R24</f>
        <v>242400000</v>
      </c>
      <c r="S61" s="56" t="n">
        <f aca="false">S22-S23-S24</f>
        <v>215300000</v>
      </c>
      <c r="T61" s="56" t="n">
        <f aca="false">T22-T23-T24</f>
        <v>229200000</v>
      </c>
      <c r="U61" s="56" t="n">
        <f aca="false">U22-U23-U24</f>
        <v>254300000</v>
      </c>
      <c r="V61" s="56" t="n">
        <f aca="false">V22-V23-V24</f>
        <v>268000000</v>
      </c>
      <c r="W61" s="56" t="n">
        <f aca="false">W22-W23-W24</f>
        <v>282000000</v>
      </c>
      <c r="X61" s="56" t="n">
        <f aca="false">X22-X23-X24</f>
        <v>286000000</v>
      </c>
      <c r="Y61" s="56" t="n">
        <f aca="false">Y22-Y23-Y24</f>
        <v>300500000</v>
      </c>
    </row>
    <row r="62" customFormat="false" ht="16.5" hidden="false" customHeight="true" outlineLevel="0" collapsed="false">
      <c r="B62" s="19" t="s">
        <v>268</v>
      </c>
      <c r="C62" s="11"/>
      <c r="D62" s="152" t="n">
        <f aca="false">D28-D29-D30</f>
        <v>0</v>
      </c>
      <c r="E62" s="152" t="n">
        <f aca="false">E28-E29-E30</f>
        <v>0</v>
      </c>
      <c r="F62" s="152" t="n">
        <f aca="false">F28-F29-F30</f>
        <v>0</v>
      </c>
      <c r="G62" s="152" t="n">
        <f aca="false">G28-G29-G30</f>
        <v>100000</v>
      </c>
      <c r="H62" s="152" t="n">
        <f aca="false">H28-H29-H30</f>
        <v>0</v>
      </c>
      <c r="I62" s="152" t="n">
        <f aca="false">I28-I29-I30</f>
        <v>100000</v>
      </c>
      <c r="J62" s="152" t="n">
        <f aca="false">J28-J29-J30</f>
        <v>0</v>
      </c>
      <c r="K62" s="152" t="n">
        <f aca="false">K28-K29-K30</f>
        <v>100000</v>
      </c>
      <c r="L62" s="56" t="n">
        <f aca="false">L28-L29-L30</f>
        <v>38200000</v>
      </c>
      <c r="M62" s="56" t="n">
        <f aca="false">M28-M29-M30</f>
        <v>46300000</v>
      </c>
      <c r="N62" s="56" t="n">
        <f aca="false">N28-N29-N30</f>
        <v>45000000</v>
      </c>
      <c r="O62" s="56" t="n">
        <f aca="false">O28-O29-O30</f>
        <v>51600000</v>
      </c>
      <c r="P62" s="56" t="n">
        <f aca="false">P28-P29-P30</f>
        <v>73600000</v>
      </c>
      <c r="Q62" s="56" t="n">
        <f aca="false">Q28-Q29-Q30</f>
        <v>75300000</v>
      </c>
      <c r="R62" s="56" t="n">
        <f aca="false">R28-R29-R30</f>
        <v>87200000</v>
      </c>
      <c r="S62" s="56" t="n">
        <f aca="false">S28-S29-S30</f>
        <v>89900000</v>
      </c>
      <c r="T62" s="56" t="n">
        <f aca="false">T28-T29-T30</f>
        <v>88400000</v>
      </c>
      <c r="U62" s="56" t="n">
        <f aca="false">U28-U29-U30</f>
        <v>83800000</v>
      </c>
      <c r="V62" s="56" t="n">
        <f aca="false">V28-V29-V30</f>
        <v>71400000</v>
      </c>
      <c r="W62" s="56" t="n">
        <f aca="false">W28-W29-W30</f>
        <v>69800000</v>
      </c>
      <c r="X62" s="56" t="n">
        <f aca="false">X28-X29-X30</f>
        <v>67800000</v>
      </c>
      <c r="Y62" s="56" t="n">
        <f aca="false">Y28-Y29-Y30</f>
        <v>66600000</v>
      </c>
    </row>
    <row r="63" customFormat="false" ht="16.5" hidden="false" customHeight="true" outlineLevel="0" collapsed="false">
      <c r="B63" s="19" t="s">
        <v>1491</v>
      </c>
      <c r="C63" s="152"/>
      <c r="D63" s="56" t="n">
        <f aca="false">D32-D33-D34</f>
        <v>135200000</v>
      </c>
      <c r="E63" s="56" t="n">
        <f aca="false">E32-E33-E34</f>
        <v>162600000</v>
      </c>
      <c r="F63" s="56" t="n">
        <f aca="false">F32-F33-F34</f>
        <v>244400000</v>
      </c>
      <c r="G63" s="56" t="n">
        <f aca="false">G32-G33-G34</f>
        <v>179100000</v>
      </c>
      <c r="H63" s="56" t="n">
        <f aca="false">H32-H33-H34</f>
        <v>93800000</v>
      </c>
      <c r="I63" s="56" t="n">
        <f aca="false">I32-I33-I34</f>
        <v>206000000</v>
      </c>
      <c r="J63" s="56" t="n">
        <f aca="false">J32-J33-J34</f>
        <v>285800000</v>
      </c>
      <c r="K63" s="56" t="n">
        <f aca="false">K32-K33-K34</f>
        <v>223100000</v>
      </c>
      <c r="L63" s="152" t="n">
        <f aca="false">L32-L33-L34</f>
        <v>0</v>
      </c>
      <c r="M63" s="152" t="n">
        <f aca="false">M32-M33-M34</f>
        <v>0</v>
      </c>
      <c r="N63" s="152" t="n">
        <f aca="false">N32-N33-N34</f>
        <v>0</v>
      </c>
      <c r="O63" s="152" t="n">
        <f aca="false">O32-O33-O34</f>
        <v>0</v>
      </c>
      <c r="P63" s="152" t="n">
        <f aca="false">P32-P33-P34</f>
        <v>0</v>
      </c>
      <c r="Q63" s="152" t="n">
        <f aca="false">Q32-Q33-Q34</f>
        <v>0</v>
      </c>
      <c r="R63" s="152" t="n">
        <f aca="false">R32-R33-R34</f>
        <v>0</v>
      </c>
      <c r="S63" s="152" t="n">
        <f aca="false">S32-S33-S34</f>
        <v>-100000</v>
      </c>
      <c r="T63" s="152" t="n">
        <f aca="false">T32-T33-T34</f>
        <v>0</v>
      </c>
      <c r="U63" s="152" t="n">
        <f aca="false">U32-U33-U34</f>
        <v>100000</v>
      </c>
      <c r="V63" s="152" t="n">
        <f aca="false">V32-V33-V34</f>
        <v>0</v>
      </c>
      <c r="W63" s="152" t="n">
        <f aca="false">W32-W33-W34</f>
        <v>0</v>
      </c>
      <c r="X63" s="152" t="n">
        <f aca="false">X32-X33-X34</f>
        <v>0</v>
      </c>
      <c r="Y63" s="152" t="n">
        <f aca="false">Y32-Y33-Y34</f>
        <v>0</v>
      </c>
    </row>
    <row r="64" customFormat="false" ht="18.75" hidden="false" customHeight="true" outlineLevel="0" collapsed="false">
      <c r="B64" s="19" t="s">
        <v>433</v>
      </c>
      <c r="C64" s="11"/>
      <c r="D64" s="152" t="n">
        <f aca="false">D39-D40-D45-D50-D51</f>
        <v>-100000</v>
      </c>
      <c r="E64" s="152" t="n">
        <f aca="false">E39-E40-E45-E50-E51</f>
        <v>0</v>
      </c>
      <c r="F64" s="55" t="n">
        <f aca="false">F39-F40-F45-F50-F51</f>
        <v>100000</v>
      </c>
      <c r="G64" s="55" t="n">
        <f aca="false">G39-G40-G45-G50-G51</f>
        <v>-100000</v>
      </c>
      <c r="H64" s="55" t="n">
        <f aca="false">H39-H40-H45-H50-H51</f>
        <v>0</v>
      </c>
      <c r="I64" s="55" t="n">
        <f aca="false">I39-I40-I45-I50-I51</f>
        <v>0</v>
      </c>
      <c r="J64" s="55" t="n">
        <f aca="false">J39-J40-J45-J50-J51</f>
        <v>0</v>
      </c>
      <c r="K64" s="55" t="n">
        <f aca="false">K39-K40-K45-K50-K51</f>
        <v>0</v>
      </c>
      <c r="L64" s="55" t="n">
        <f aca="false">L39-L40-L45-L50-L51</f>
        <v>0</v>
      </c>
      <c r="M64" s="55" t="n">
        <f aca="false">M39-M40-M45-M50-M51</f>
        <v>0</v>
      </c>
      <c r="N64" s="55" t="n">
        <f aca="false">N39-N40-N45-N50-N51</f>
        <v>0</v>
      </c>
      <c r="O64" s="55" t="n">
        <f aca="false">O39-O40-O45-O50-O51</f>
        <v>0</v>
      </c>
      <c r="P64" s="55" t="n">
        <f aca="false">P39-P40-P45-P50-P51</f>
        <v>0</v>
      </c>
      <c r="Q64" s="55" t="n">
        <f aca="false">Q39-Q40-Q45-Q50-Q51</f>
        <v>0</v>
      </c>
      <c r="R64" s="55" t="n">
        <f aca="false">R39-R40-R45-R50-R51</f>
        <v>0</v>
      </c>
      <c r="S64" s="55" t="n">
        <f aca="false">S39-S40-S45-S50-S51</f>
        <v>0</v>
      </c>
      <c r="T64" s="55" t="n">
        <f aca="false">T39-T40-T45-T50-T51</f>
        <v>0</v>
      </c>
      <c r="U64" s="55" t="n">
        <f aca="false">U39-U40-U45-U50-U51</f>
        <v>0</v>
      </c>
      <c r="V64" s="55" t="n">
        <f aca="false">V39-V40-V45-V50-V51</f>
        <v>0</v>
      </c>
      <c r="W64" s="55" t="n">
        <f aca="false">W39-W40-W45-W50-W51</f>
        <v>0</v>
      </c>
      <c r="X64" s="55" t="n">
        <f aca="false">X39-X40-X45-X50-X51</f>
        <v>0</v>
      </c>
      <c r="Y64" s="55" t="n">
        <f aca="false">Y39-Y40-Y45-Y50-Y51</f>
        <v>0</v>
      </c>
    </row>
    <row r="65" customFormat="false" ht="18.75" hidden="false" customHeight="true" outlineLevel="0" collapsed="false">
      <c r="B65" s="19" t="s">
        <v>909</v>
      </c>
      <c r="C65" s="11"/>
      <c r="D65" s="56" t="n">
        <f aca="false">D40-D41-D44</f>
        <v>72500000</v>
      </c>
      <c r="E65" s="56" t="n">
        <f aca="false">E40-E41-E44</f>
        <v>48200000</v>
      </c>
      <c r="F65" s="55" t="n">
        <f aca="false">F40-F41-F44</f>
        <v>0</v>
      </c>
      <c r="G65" s="55" t="n">
        <f aca="false">G40-G41-G44</f>
        <v>0</v>
      </c>
      <c r="H65" s="55" t="n">
        <f aca="false">H40-H41-H44</f>
        <v>-100000</v>
      </c>
      <c r="I65" s="55" t="n">
        <f aca="false">I40-I41-I44</f>
        <v>0</v>
      </c>
      <c r="J65" s="55" t="n">
        <f aca="false">J40-J41-J44</f>
        <v>0</v>
      </c>
      <c r="K65" s="55" t="n">
        <f aca="false">K40-K41-K44</f>
        <v>0</v>
      </c>
      <c r="L65" s="55" t="n">
        <f aca="false">L40-L41-L44</f>
        <v>0</v>
      </c>
      <c r="M65" s="55" t="n">
        <f aca="false">M40-M41-M44</f>
        <v>0</v>
      </c>
      <c r="N65" s="55" t="n">
        <f aca="false">N40-N41-N44</f>
        <v>0</v>
      </c>
      <c r="O65" s="55" t="n">
        <f aca="false">O40-O41-O44</f>
        <v>0</v>
      </c>
      <c r="P65" s="55" t="n">
        <f aca="false">P40-P41-P44</f>
        <v>0</v>
      </c>
      <c r="Q65" s="55" t="n">
        <f aca="false">Q40-Q41-Q44</f>
        <v>0</v>
      </c>
      <c r="R65" s="55" t="n">
        <f aca="false">R40-R41-R44</f>
        <v>0</v>
      </c>
      <c r="S65" s="55" t="n">
        <f aca="false">S40-S41-S44</f>
        <v>0</v>
      </c>
      <c r="T65" s="55" t="n">
        <f aca="false">T40-T41-T44</f>
        <v>0</v>
      </c>
      <c r="U65" s="55" t="n">
        <f aca="false">U40-U41-U44</f>
        <v>0</v>
      </c>
      <c r="V65" s="55" t="n">
        <f aca="false">V40-V41-V44</f>
        <v>0</v>
      </c>
      <c r="W65" s="55" t="n">
        <f aca="false">W40-W41-W44</f>
        <v>0</v>
      </c>
      <c r="X65" s="55" t="n">
        <f aca="false">X40-X41-X44</f>
        <v>0</v>
      </c>
      <c r="Y65" s="55" t="n">
        <f aca="false">Y40-Y41-Y44</f>
        <v>0</v>
      </c>
    </row>
    <row r="66" customFormat="false" ht="18.75" hidden="false" customHeight="true" outlineLevel="0" collapsed="false">
      <c r="B66" s="19" t="s">
        <v>2582</v>
      </c>
      <c r="C66" s="11"/>
      <c r="D66" s="152" t="n">
        <f aca="false">D41-D42-D43</f>
        <v>0</v>
      </c>
      <c r="E66" s="152" t="n">
        <f aca="false">E41-E42-E43</f>
        <v>0</v>
      </c>
      <c r="F66" s="152" t="n">
        <f aca="false">F41-F42-F43</f>
        <v>0</v>
      </c>
      <c r="G66" s="152" t="n">
        <f aca="false">G41-G42-G43</f>
        <v>0</v>
      </c>
      <c r="H66" s="152" t="n">
        <f aca="false">H41-H42-H43</f>
        <v>100000</v>
      </c>
      <c r="I66" s="152" t="n">
        <f aca="false">I41-I42-I43</f>
        <v>0</v>
      </c>
      <c r="J66" s="152" t="n">
        <f aca="false">J41-J42-J43</f>
        <v>0</v>
      </c>
      <c r="K66" s="152" t="n">
        <f aca="false">K41-K42-K43</f>
        <v>0</v>
      </c>
      <c r="L66" s="152" t="n">
        <f aca="false">L41-L42-L43</f>
        <v>0</v>
      </c>
      <c r="M66" s="152" t="n">
        <f aca="false">M41-M42-M43</f>
        <v>0</v>
      </c>
      <c r="N66" s="152" t="n">
        <f aca="false">N41-N42-N43</f>
        <v>0</v>
      </c>
      <c r="O66" s="152" t="n">
        <f aca="false">O41-O42-O43</f>
        <v>0</v>
      </c>
      <c r="P66" s="152" t="n">
        <f aca="false">P41-P42-P43</f>
        <v>0</v>
      </c>
      <c r="Q66" s="152" t="n">
        <f aca="false">Q41-Q42-Q43</f>
        <v>0</v>
      </c>
      <c r="R66" s="152" t="n">
        <f aca="false">R41-R42-R43</f>
        <v>0</v>
      </c>
      <c r="S66" s="152" t="n">
        <f aca="false">S41-S42-S43</f>
        <v>0</v>
      </c>
      <c r="T66" s="152" t="n">
        <f aca="false">T41-T42-T43</f>
        <v>0</v>
      </c>
      <c r="U66" s="152" t="n">
        <f aca="false">U41-U42-U43</f>
        <v>0</v>
      </c>
      <c r="V66" s="152" t="n">
        <f aca="false">V41-V42-V43</f>
        <v>0</v>
      </c>
      <c r="W66" s="152" t="n">
        <f aca="false">W41-W42-W43</f>
        <v>0</v>
      </c>
      <c r="X66" s="152" t="n">
        <f aca="false">X41-X42-X43</f>
        <v>0</v>
      </c>
      <c r="Y66" s="152" t="n">
        <f aca="false">Y41-Y42-Y43</f>
        <v>0</v>
      </c>
    </row>
    <row r="67" customFormat="false" ht="18.75" hidden="false" customHeight="true" outlineLevel="0" collapsed="false">
      <c r="B67" s="19" t="s">
        <v>274</v>
      </c>
      <c r="C67" s="11"/>
      <c r="D67" s="56" t="n">
        <f aca="false">D45-D46-D47-D48</f>
        <v>-4300000</v>
      </c>
      <c r="E67" s="56" t="n">
        <f aca="false">E45-E46-E47-E48</f>
        <v>47800000</v>
      </c>
      <c r="F67" s="56" t="n">
        <f aca="false">F45-F46-F47-F48</f>
        <v>-21100000</v>
      </c>
      <c r="G67" s="56" t="n">
        <f aca="false">G45-G46-G47-G48</f>
        <v>73600000</v>
      </c>
      <c r="H67" s="56" t="n">
        <f aca="false">H45-H46-H47-H48</f>
        <v>-38100000</v>
      </c>
      <c r="I67" s="152" t="n">
        <f aca="false">I45-I46-I47-I48</f>
        <v>0</v>
      </c>
      <c r="J67" s="152" t="n">
        <f aca="false">J45-J46-J47-J48</f>
        <v>0</v>
      </c>
      <c r="K67" s="152" t="n">
        <f aca="false">K45-K46-K47-K48</f>
        <v>0</v>
      </c>
      <c r="L67" s="152" t="n">
        <f aca="false">L45-L46-L47-L48</f>
        <v>0</v>
      </c>
      <c r="M67" s="152" t="n">
        <f aca="false">M45-M46-M47-M48</f>
        <v>0</v>
      </c>
      <c r="N67" s="152" t="n">
        <f aca="false">N45-N46-N47-N48</f>
        <v>-100000</v>
      </c>
      <c r="O67" s="152" t="n">
        <f aca="false">O45-O46-O47-O48</f>
        <v>0</v>
      </c>
      <c r="P67" s="152" t="n">
        <f aca="false">P45-P46-P47-P48</f>
        <v>0</v>
      </c>
      <c r="Q67" s="152" t="n">
        <f aca="false">Q45-Q46-Q47-Q48</f>
        <v>0</v>
      </c>
      <c r="R67" s="152" t="n">
        <f aca="false">R45-R46-R47-R48</f>
        <v>0</v>
      </c>
      <c r="S67" s="152" t="n">
        <f aca="false">S45-S46-S47-S48</f>
        <v>0</v>
      </c>
      <c r="T67" s="152" t="n">
        <f aca="false">T45-T46-T47-T48</f>
        <v>0</v>
      </c>
      <c r="U67" s="152" t="n">
        <f aca="false">U45-U46-U47-U48</f>
        <v>0</v>
      </c>
      <c r="V67" s="152" t="n">
        <f aca="false">V45-V46-V47-V48</f>
        <v>0</v>
      </c>
      <c r="W67" s="152" t="n">
        <f aca="false">W45-W46-W47-W48</f>
        <v>0</v>
      </c>
      <c r="X67" s="152" t="n">
        <f aca="false">X45-X46-X47-X48</f>
        <v>0</v>
      </c>
      <c r="Y67" s="152" t="n">
        <f aca="false">Y45-Y46-Y47-Y48</f>
        <v>0</v>
      </c>
    </row>
    <row r="68" customFormat="false" ht="18.75" hidden="false" customHeight="true" outlineLevel="0" collapsed="false">
      <c r="B68" s="19"/>
      <c r="C68" s="11"/>
      <c r="F68" s="55"/>
      <c r="X68" s="329"/>
      <c r="Y68" s="329"/>
    </row>
    <row r="69" customFormat="false" ht="16.5" hidden="false" customHeight="false" outlineLevel="0" collapsed="false">
      <c r="B69" s="19" t="s">
        <v>1047</v>
      </c>
      <c r="C69" s="11"/>
      <c r="D69" s="0" t="n">
        <v>520000000</v>
      </c>
      <c r="E69" s="0" t="n">
        <v>520000000</v>
      </c>
      <c r="F69" s="0" t="n">
        <v>540000000</v>
      </c>
      <c r="G69" s="0" t="n">
        <v>591000000</v>
      </c>
      <c r="H69" s="0" t="n">
        <v>599000000</v>
      </c>
      <c r="I69" s="0" t="n">
        <v>695000000</v>
      </c>
      <c r="J69" s="0" t="n">
        <v>699000000</v>
      </c>
      <c r="K69" s="0" t="n">
        <v>759000000</v>
      </c>
      <c r="L69" s="0" t="n">
        <v>826000000</v>
      </c>
      <c r="M69" s="0" t="n">
        <v>771000000</v>
      </c>
      <c r="N69" s="0" t="n">
        <v>771000000</v>
      </c>
      <c r="O69" s="0" t="n">
        <v>779000000</v>
      </c>
      <c r="P69" s="0" t="n">
        <v>800000000</v>
      </c>
      <c r="Q69" s="0" t="n">
        <v>836000000</v>
      </c>
      <c r="R69" s="184" t="n">
        <v>2462000000</v>
      </c>
      <c r="S69" s="184" t="n">
        <v>2575000000</v>
      </c>
      <c r="T69" s="184" t="n">
        <v>2692000000</v>
      </c>
      <c r="U69" s="184" t="n">
        <v>2831000000</v>
      </c>
      <c r="V69" s="184" t="n">
        <v>2983000000</v>
      </c>
      <c r="W69" s="184" t="n">
        <v>3139000000</v>
      </c>
      <c r="X69" s="184" t="n">
        <v>3298000000</v>
      </c>
      <c r="Y69" s="184" t="n">
        <v>3466000000</v>
      </c>
    </row>
    <row r="70" customFormat="false" ht="15" hidden="false" customHeight="false" outlineLevel="0" collapsed="false">
      <c r="B70" s="0" t="s">
        <v>140</v>
      </c>
      <c r="D70" s="313" t="n">
        <f aca="false">(D6/D69)*100</f>
        <v>63.5576923076923</v>
      </c>
      <c r="E70" s="313" t="n">
        <f aca="false">(E6/E69)*100</f>
        <v>63.5576923076923</v>
      </c>
      <c r="F70" s="313" t="n">
        <f aca="false">(F6/F69)*100</f>
        <v>59.037037037037</v>
      </c>
      <c r="G70" s="313" t="n">
        <f aca="false">(G6/G69)*100</f>
        <v>69.9153976311337</v>
      </c>
      <c r="H70" s="313" t="n">
        <f aca="false">(H6/H69)*100</f>
        <v>65.2253756260434</v>
      </c>
      <c r="I70" s="313" t="n">
        <f aca="false">(I6/I69)*100</f>
        <v>74.2014388489209</v>
      </c>
      <c r="J70" s="313" t="n">
        <f aca="false">(J6/J69)*100</f>
        <v>73.2346208869814</v>
      </c>
      <c r="K70" s="313" t="n">
        <f aca="false">(K6/K69)*100</f>
        <v>58.7351778656127</v>
      </c>
      <c r="L70" s="313" t="n">
        <f aca="false">(L6/L69)*100</f>
        <v>65.2905569007264</v>
      </c>
      <c r="M70" s="313" t="n">
        <f aca="false">(M6/M69)*100</f>
        <v>61.4656290531777</v>
      </c>
      <c r="N70" s="313" t="n">
        <f aca="false">(N6/N69)*100</f>
        <v>66.5110246433204</v>
      </c>
      <c r="O70" s="313" t="n">
        <f aca="false">(O6/O69)*100</f>
        <v>63.7227214377407</v>
      </c>
      <c r="P70" s="313" t="n">
        <f aca="false">(P6/P69)*100</f>
        <v>56.1625</v>
      </c>
      <c r="Q70" s="313" t="n">
        <f aca="false">(Q6/Q69)*100</f>
        <v>56.7822966507177</v>
      </c>
      <c r="R70" s="313" t="n">
        <f aca="false">(R6/R69)*100</f>
        <v>24.4841592201462</v>
      </c>
      <c r="S70" s="313" t="n">
        <f aca="false">(S6/S69)*100</f>
        <v>25.5611650485437</v>
      </c>
      <c r="T70" s="313" t="n">
        <f aca="false">(T6/T69)*100</f>
        <v>24.6136701337296</v>
      </c>
      <c r="U70" s="313" t="n">
        <f aca="false">(U6/U69)*100</f>
        <v>25.4150476863299</v>
      </c>
      <c r="V70" s="313" t="n">
        <f aca="false">(V6/V69)*100</f>
        <v>25.4642976868924</v>
      </c>
      <c r="W70" s="313" t="n">
        <f aca="false">(W6/W69)*100</f>
        <v>25.527237973877</v>
      </c>
      <c r="X70" s="313" t="n">
        <f aca="false">(X6/X69)*100</f>
        <v>25.5306246209824</v>
      </c>
      <c r="Y70" s="313" t="n">
        <f aca="false">(Y6/Y69)*100</f>
        <v>25.5251009809579</v>
      </c>
    </row>
    <row r="71" customFormat="false" ht="15" hidden="false" customHeight="false" outlineLevel="0" collapsed="false">
      <c r="B71" s="0" t="s">
        <v>1048</v>
      </c>
      <c r="D71" s="313" t="n">
        <f aca="false">(D19/D69)*100</f>
        <v>70.3269230769231</v>
      </c>
      <c r="E71" s="313" t="n">
        <f aca="false">(E19/E69)*100</f>
        <v>80.8846153846154</v>
      </c>
      <c r="F71" s="313" t="n">
        <f aca="false">(F19/F69)*100</f>
        <v>98.1111111111111</v>
      </c>
      <c r="G71" s="313" t="n">
        <f aca="false">(G19/G69)*100</f>
        <v>79.6615905245347</v>
      </c>
      <c r="H71" s="313" t="n">
        <f aca="false">(H19/H69)*100</f>
        <v>71.1519198664441</v>
      </c>
      <c r="I71" s="313" t="n">
        <f aca="false">(I19/I69)*100</f>
        <v>73.2230215827338</v>
      </c>
      <c r="J71" s="313" t="n">
        <f aca="false">(J19/J69)*100</f>
        <v>86.552217453505</v>
      </c>
      <c r="K71" s="313" t="n">
        <f aca="false">(K19/K69)*100</f>
        <v>75.862977602108</v>
      </c>
      <c r="L71" s="313" t="n">
        <f aca="false">(L19/L69)*100</f>
        <v>76.4769975786925</v>
      </c>
      <c r="M71" s="313" t="n">
        <f aca="false">(M19/M69)*100</f>
        <v>75.5771725032425</v>
      </c>
      <c r="N71" s="313" t="n">
        <f aca="false">(N19/N69)*100</f>
        <v>76.2645914396887</v>
      </c>
      <c r="O71" s="313" t="n">
        <f aca="false">(O19/O69)*100</f>
        <v>77.6893453145058</v>
      </c>
      <c r="P71" s="313" t="n">
        <f aca="false">(P19/P69)*100</f>
        <v>72.0375</v>
      </c>
      <c r="Q71" s="313" t="n">
        <f aca="false">(Q19/Q69)*100</f>
        <v>76.5071770334928</v>
      </c>
      <c r="R71" s="313" t="n">
        <f aca="false">(R19/R69)*100</f>
        <v>29.1470349309505</v>
      </c>
      <c r="S71" s="313" t="n">
        <f aca="false">(S19/S69)*100</f>
        <v>26.8194174757282</v>
      </c>
      <c r="T71" s="313" t="n">
        <f aca="false">(T19/T69)*100</f>
        <v>24.7919762258544</v>
      </c>
      <c r="U71" s="313" t="n">
        <f aca="false">(U19/U69)*100</f>
        <v>24.9063935005298</v>
      </c>
      <c r="V71" s="313" t="n">
        <f aca="false">(V19/V69)*100</f>
        <v>24.384847468991</v>
      </c>
      <c r="W71" s="313" t="n">
        <f aca="false">(W19/W69)*100</f>
        <v>24.2752468939153</v>
      </c>
      <c r="X71" s="313" t="n">
        <f aca="false">(X19/X69)*100</f>
        <v>24.0812613705276</v>
      </c>
      <c r="Y71" s="313" t="n">
        <f aca="false">(Y19/Y69)*100</f>
        <v>23.9411425274091</v>
      </c>
    </row>
    <row r="76"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7.xml><?xml version="1.0" encoding="utf-8"?>
<worksheet xmlns="http://schemas.openxmlformats.org/spreadsheetml/2006/main" xmlns:r="http://schemas.openxmlformats.org/officeDocument/2006/relationships">
  <sheetPr filterMode="false">
    <pageSetUpPr fitToPage="false"/>
  </sheetPr>
  <dimension ref="A1:AV6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D27" activePane="bottomRight" state="frozen"/>
      <selection pane="topLeft" activeCell="A1" activeCellId="0" sqref="A1"/>
      <selection pane="topRight" activeCell="D1" activeCellId="0" sqref="D1"/>
      <selection pane="bottomLeft" activeCell="A27" activeCellId="0" sqref="A27"/>
      <selection pane="bottomRight" activeCell="D1" activeCellId="0" sqref="D1"/>
    </sheetView>
  </sheetViews>
  <sheetFormatPr defaultRowHeight="15"/>
  <cols>
    <col collapsed="false" hidden="false" max="1" min="1" style="0" width="24.3010204081633"/>
    <col collapsed="false" hidden="false" max="2" min="2" style="0" width="34.4234693877551"/>
    <col collapsed="false" hidden="false" max="3" min="3" style="0" width="22.1377551020408"/>
    <col collapsed="false" hidden="false" max="24" min="4" style="0" width="18.0867346938776"/>
    <col collapsed="false" hidden="false" max="1025" min="25" style="0" width="8.50510204081633"/>
  </cols>
  <sheetData>
    <row r="1" customFormat="false" ht="15" hidden="false" customHeight="false" outlineLevel="0" collapsed="false">
      <c r="A1" s="1" t="s">
        <v>2583</v>
      </c>
      <c r="B1" s="2" t="s">
        <v>2584</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2585</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178"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customFormat="false" ht="15" hidden="false" customHeight="false" outlineLevel="0" collapsed="false">
      <c r="A6" s="11" t="s">
        <v>733</v>
      </c>
      <c r="B6" s="11" t="s">
        <v>2586</v>
      </c>
      <c r="C6" s="216" t="s">
        <v>34</v>
      </c>
      <c r="D6" s="77" t="n">
        <f aca="false">D7+D14</f>
        <v>16469000000</v>
      </c>
      <c r="E6" s="77" t="n">
        <f aca="false">E7+E14</f>
        <v>18222000000</v>
      </c>
      <c r="F6" s="77" t="n">
        <f aca="false">F7+F14</f>
        <v>20771000000</v>
      </c>
      <c r="G6" s="77" t="n">
        <f aca="false">G7+G14</f>
        <v>21809000000</v>
      </c>
      <c r="H6" s="77" t="n">
        <f aca="false">H7+H14</f>
        <v>23462000000</v>
      </c>
      <c r="I6" s="77" t="n">
        <f aca="false">I7+I14</f>
        <v>24927480000</v>
      </c>
      <c r="J6" s="77" t="n">
        <f aca="false">J7+J14</f>
        <v>29250000000</v>
      </c>
      <c r="K6" s="77" t="n">
        <f aca="false">K7+K14</f>
        <v>33611000000</v>
      </c>
      <c r="L6" s="77" t="n">
        <f aca="false">L7+L14</f>
        <v>35578000000</v>
      </c>
      <c r="M6" s="77" t="n">
        <f aca="false">M7+M14</f>
        <v>34037000000</v>
      </c>
      <c r="N6" s="77" t="n">
        <f aca="false">N7+N14</f>
        <v>37425000000</v>
      </c>
      <c r="O6" s="77" t="n">
        <f aca="false">O7+O14</f>
        <v>43178000000</v>
      </c>
      <c r="P6" s="77" t="n">
        <f aca="false">P7+P14</f>
        <v>45874000000</v>
      </c>
      <c r="Q6" s="77" t="n">
        <f aca="false">Q7+Q14</f>
        <v>49259000000</v>
      </c>
      <c r="R6" s="77" t="n">
        <f aca="false">R7+R14</f>
        <v>51517000000</v>
      </c>
      <c r="S6" s="77" t="n">
        <f aca="false">S7+S14</f>
        <v>55879000000</v>
      </c>
      <c r="T6" s="77" t="n">
        <f aca="false">T7+T14</f>
        <v>60630000000</v>
      </c>
      <c r="U6" s="77" t="n">
        <f aca="false">U7+U14</f>
        <v>65612000000</v>
      </c>
      <c r="V6" s="77" t="n">
        <f aca="false">V7+V14</f>
        <v>70789000000</v>
      </c>
      <c r="W6" s="77" t="n">
        <f aca="false">W7+W14</f>
        <v>76314000000</v>
      </c>
      <c r="X6" s="4"/>
      <c r="Y6" s="6"/>
      <c r="Z6" s="6"/>
      <c r="AA6" s="6"/>
      <c r="AB6" s="6"/>
      <c r="AC6" s="6"/>
      <c r="AD6" s="6"/>
      <c r="AE6" s="6"/>
      <c r="AF6" s="6"/>
      <c r="AG6" s="6"/>
      <c r="AH6" s="6"/>
      <c r="AI6" s="6"/>
      <c r="AJ6" s="6"/>
      <c r="AK6" s="6"/>
      <c r="AL6" s="6"/>
      <c r="AM6" s="6"/>
      <c r="AN6" s="6"/>
      <c r="AO6" s="6"/>
      <c r="AP6" s="6"/>
      <c r="AQ6" s="6"/>
      <c r="AR6" s="6"/>
      <c r="AS6" s="6"/>
      <c r="AT6" s="6"/>
      <c r="AU6" s="6"/>
      <c r="AV6" s="6"/>
    </row>
    <row r="7" s="13" customFormat="true" ht="16.5" hidden="false" customHeight="false" outlineLevel="0" collapsed="false">
      <c r="A7" s="32" t="s">
        <v>341</v>
      </c>
      <c r="B7" s="98" t="s">
        <v>2587</v>
      </c>
      <c r="C7" s="20" t="s">
        <v>37</v>
      </c>
      <c r="D7" s="111" t="n">
        <v>16469000000</v>
      </c>
      <c r="E7" s="111" t="n">
        <v>18222000000</v>
      </c>
      <c r="F7" s="111" t="n">
        <v>20771000000</v>
      </c>
      <c r="G7" s="111" t="n">
        <v>21809000000</v>
      </c>
      <c r="H7" s="111" t="n">
        <v>23462000000</v>
      </c>
      <c r="I7" s="108" t="n">
        <v>24927480000</v>
      </c>
      <c r="J7" s="108" t="n">
        <v>29250000000</v>
      </c>
      <c r="K7" s="108" t="n">
        <v>33611000000</v>
      </c>
      <c r="L7" s="111" t="n">
        <v>35578000000</v>
      </c>
      <c r="M7" s="111" t="n">
        <v>34037000000</v>
      </c>
      <c r="N7" s="111" t="n">
        <v>37425000000</v>
      </c>
      <c r="O7" s="111" t="n">
        <v>43178000000</v>
      </c>
      <c r="P7" s="111" t="n">
        <v>45874000000</v>
      </c>
      <c r="Q7" s="111" t="n">
        <v>49259000000</v>
      </c>
      <c r="R7" s="111" t="n">
        <v>51517000000</v>
      </c>
      <c r="S7" s="111" t="n">
        <v>55879000000</v>
      </c>
      <c r="T7" s="111" t="n">
        <v>60630000000</v>
      </c>
      <c r="U7" s="111" t="n">
        <v>65612000000</v>
      </c>
      <c r="V7" s="111" t="n">
        <v>70789000000</v>
      </c>
      <c r="W7" s="111" t="n">
        <v>76314000000</v>
      </c>
      <c r="X7" s="512"/>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19" t="s">
        <v>2053</v>
      </c>
      <c r="B8" s="30" t="s">
        <v>2588</v>
      </c>
      <c r="C8" s="49" t="s">
        <v>40</v>
      </c>
      <c r="D8" s="99" t="n">
        <v>15003000000</v>
      </c>
      <c r="E8" s="99" t="n">
        <v>15929000000</v>
      </c>
      <c r="F8" s="99" t="n">
        <v>19295000000</v>
      </c>
      <c r="G8" s="99" t="n">
        <v>20281000000</v>
      </c>
      <c r="H8" s="99" t="n">
        <v>21974000000</v>
      </c>
      <c r="I8" s="104" t="n">
        <v>23265648000</v>
      </c>
      <c r="J8" s="104" t="n">
        <v>27238000000</v>
      </c>
      <c r="K8" s="104" t="n">
        <v>31543000000</v>
      </c>
      <c r="L8" s="99" t="n">
        <v>33358000000</v>
      </c>
      <c r="M8" s="99" t="n">
        <v>31812000000</v>
      </c>
      <c r="N8" s="99" t="n">
        <v>34772000000</v>
      </c>
      <c r="O8" s="99" t="n">
        <v>40292000000</v>
      </c>
      <c r="P8" s="99" t="n">
        <v>42820000000</v>
      </c>
      <c r="Q8" s="99" t="n">
        <v>46336000000</v>
      </c>
      <c r="R8" s="99" t="n">
        <v>48512000000</v>
      </c>
      <c r="S8" s="99" t="n">
        <v>52483000000</v>
      </c>
      <c r="T8" s="99" t="n">
        <v>56840000000</v>
      </c>
      <c r="U8" s="99" t="n">
        <v>61510000000</v>
      </c>
      <c r="V8" s="99" t="n">
        <v>66363000000</v>
      </c>
      <c r="W8" s="99" t="n">
        <v>71540000000</v>
      </c>
      <c r="X8" s="4"/>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920</v>
      </c>
      <c r="B9" s="29" t="s">
        <v>2589</v>
      </c>
      <c r="C9" s="49" t="s">
        <v>43</v>
      </c>
      <c r="D9" s="99" t="n">
        <v>3706000000</v>
      </c>
      <c r="E9" s="99" t="n">
        <v>4149000000</v>
      </c>
      <c r="F9" s="99" t="n">
        <v>5463000000</v>
      </c>
      <c r="G9" s="99" t="n">
        <v>5764000000</v>
      </c>
      <c r="H9" s="99" t="n">
        <v>5862000000</v>
      </c>
      <c r="I9" s="104" t="n">
        <v>6231870000</v>
      </c>
      <c r="J9" s="104"/>
      <c r="K9" s="104"/>
      <c r="L9" s="99" t="n">
        <v>9714000000</v>
      </c>
      <c r="M9" s="99" t="n">
        <v>9715000000</v>
      </c>
      <c r="N9" s="99" t="n">
        <v>10330000000</v>
      </c>
      <c r="O9" s="99" t="n">
        <v>12710000000</v>
      </c>
      <c r="P9" s="99" t="n">
        <v>13454000000</v>
      </c>
      <c r="Q9" s="99" t="n">
        <v>16053000000</v>
      </c>
      <c r="R9" s="99" t="n">
        <v>17618000000</v>
      </c>
      <c r="S9" s="99" t="n">
        <v>18912000000</v>
      </c>
      <c r="T9" s="99" t="n">
        <v>20506000000</v>
      </c>
      <c r="U9" s="99" t="n">
        <v>22189000000</v>
      </c>
      <c r="V9" s="99" t="n">
        <v>23943000000</v>
      </c>
      <c r="W9" s="99" t="n">
        <v>25822000000</v>
      </c>
      <c r="X9" s="4"/>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7" t="s">
        <v>923</v>
      </c>
      <c r="B10" s="29" t="s">
        <v>2590</v>
      </c>
      <c r="C10" s="49" t="s">
        <v>43</v>
      </c>
      <c r="D10" s="99" t="n">
        <v>11297000000</v>
      </c>
      <c r="E10" s="99" t="n">
        <v>11780000000</v>
      </c>
      <c r="F10" s="99" t="n">
        <v>13832000000</v>
      </c>
      <c r="G10" s="99" t="n">
        <v>14517000000</v>
      </c>
      <c r="H10" s="99" t="n">
        <v>16112000000</v>
      </c>
      <c r="I10" s="104" t="n">
        <v>16618320000</v>
      </c>
      <c r="J10" s="104"/>
      <c r="K10" s="104"/>
      <c r="L10" s="99" t="n">
        <v>23644000000</v>
      </c>
      <c r="M10" s="99" t="n">
        <v>22096000000</v>
      </c>
      <c r="N10" s="99" t="n">
        <v>24442000000</v>
      </c>
      <c r="O10" s="99" t="n">
        <v>27582000000</v>
      </c>
      <c r="P10" s="99" t="n">
        <v>29366000000</v>
      </c>
      <c r="Q10" s="99" t="n">
        <v>30283000000</v>
      </c>
      <c r="R10" s="99" t="n">
        <v>30894000000</v>
      </c>
      <c r="S10" s="99" t="n">
        <v>33571000000</v>
      </c>
      <c r="T10" s="99" t="n">
        <v>36334000000</v>
      </c>
      <c r="U10" s="99" t="n">
        <v>39321000000</v>
      </c>
      <c r="V10" s="99" t="n">
        <v>42420000000</v>
      </c>
      <c r="W10" s="99" t="n">
        <v>45718000000</v>
      </c>
      <c r="X10" s="4"/>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27" t="s">
        <v>48</v>
      </c>
      <c r="B11" s="27" t="s">
        <v>1611</v>
      </c>
      <c r="C11" s="49" t="s">
        <v>43</v>
      </c>
      <c r="D11" s="99"/>
      <c r="E11" s="99"/>
      <c r="F11" s="99"/>
      <c r="G11" s="99"/>
      <c r="H11" s="99"/>
      <c r="I11" s="153" t="n">
        <f aca="false">I8-I9-I10</f>
        <v>415458000</v>
      </c>
      <c r="J11" s="104"/>
      <c r="K11" s="104"/>
      <c r="L11" s="99"/>
      <c r="M11" s="99"/>
      <c r="N11" s="99"/>
      <c r="O11" s="99"/>
      <c r="P11" s="99"/>
      <c r="Q11" s="99"/>
      <c r="R11" s="99"/>
      <c r="S11" s="99"/>
      <c r="T11" s="99"/>
      <c r="U11" s="99"/>
      <c r="V11" s="99"/>
      <c r="W11" s="99"/>
      <c r="X11" s="4"/>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19" t="s">
        <v>302</v>
      </c>
      <c r="B12" s="30" t="s">
        <v>51</v>
      </c>
      <c r="C12" s="49" t="s">
        <v>40</v>
      </c>
      <c r="D12" s="99" t="n">
        <v>1455000000</v>
      </c>
      <c r="E12" s="99" t="n">
        <v>2279000000</v>
      </c>
      <c r="F12" s="99" t="n">
        <v>1463000000</v>
      </c>
      <c r="G12" s="99" t="n">
        <v>1469000000</v>
      </c>
      <c r="H12" s="99" t="n">
        <v>1488000000</v>
      </c>
      <c r="I12" s="104" t="n">
        <v>1661832000</v>
      </c>
      <c r="J12" s="104" t="n">
        <v>2012000000</v>
      </c>
      <c r="K12" s="104" t="n">
        <v>2067000000</v>
      </c>
      <c r="L12" s="99" t="n">
        <v>2220000000</v>
      </c>
      <c r="M12" s="99" t="n">
        <v>2225000000</v>
      </c>
      <c r="N12" s="99" t="n">
        <v>2653000000</v>
      </c>
      <c r="O12" s="99" t="n">
        <v>2886000000</v>
      </c>
      <c r="P12" s="99" t="n">
        <v>3054000000</v>
      </c>
      <c r="Q12" s="99" t="n">
        <v>2924000000</v>
      </c>
      <c r="R12" s="99" t="n">
        <v>3005000000</v>
      </c>
      <c r="S12" s="99" t="n">
        <v>3396000000</v>
      </c>
      <c r="T12" s="99" t="n">
        <v>3791000000</v>
      </c>
      <c r="U12" s="99" t="n">
        <v>4102000000</v>
      </c>
      <c r="V12" s="99" t="n">
        <v>4426000000</v>
      </c>
      <c r="W12" s="99" t="n">
        <v>4773000000</v>
      </c>
      <c r="X12" s="4"/>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5" hidden="false" customHeight="false" outlineLevel="0" collapsed="false">
      <c r="A13" s="19" t="s">
        <v>444</v>
      </c>
      <c r="B13" s="19" t="s">
        <v>526</v>
      </c>
      <c r="C13" s="49" t="s">
        <v>40</v>
      </c>
      <c r="D13" s="99" t="n">
        <v>11000000</v>
      </c>
      <c r="E13" s="99" t="n">
        <v>14000000</v>
      </c>
      <c r="F13" s="99" t="n">
        <v>13000000</v>
      </c>
      <c r="G13" s="99" t="n">
        <v>59000000</v>
      </c>
      <c r="H13" s="99" t="n">
        <v>0</v>
      </c>
      <c r="I13" s="104"/>
      <c r="J13" s="104"/>
      <c r="K13" s="104"/>
      <c r="L13" s="99"/>
      <c r="M13" s="99"/>
      <c r="N13" s="99"/>
      <c r="O13" s="99"/>
      <c r="P13" s="99"/>
      <c r="Q13" s="99"/>
      <c r="R13" s="99"/>
      <c r="S13" s="99"/>
      <c r="T13" s="99"/>
      <c r="U13" s="99"/>
      <c r="V13" s="99"/>
      <c r="W13" s="99"/>
      <c r="X13" s="4"/>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A14" s="19" t="s">
        <v>744</v>
      </c>
      <c r="B14" s="19" t="s">
        <v>744</v>
      </c>
      <c r="C14" s="20" t="s">
        <v>37</v>
      </c>
      <c r="D14" s="99"/>
      <c r="E14" s="99"/>
      <c r="F14" s="99"/>
      <c r="G14" s="99"/>
      <c r="H14" s="99"/>
      <c r="I14" s="104"/>
      <c r="J14" s="104"/>
      <c r="K14" s="104"/>
      <c r="L14" s="99"/>
      <c r="M14" s="99"/>
      <c r="N14" s="99"/>
      <c r="O14" s="99"/>
      <c r="P14" s="99"/>
      <c r="Q14" s="99"/>
      <c r="R14" s="99"/>
      <c r="S14" s="99"/>
      <c r="T14" s="99"/>
      <c r="U14" s="99"/>
      <c r="V14" s="99"/>
      <c r="W14" s="99"/>
      <c r="X14" s="4"/>
      <c r="Y14" s="6"/>
      <c r="Z14" s="6"/>
      <c r="AA14" s="6"/>
      <c r="AB14" s="6"/>
      <c r="AC14" s="6"/>
      <c r="AD14" s="6"/>
      <c r="AE14" s="6"/>
      <c r="AF14" s="6"/>
      <c r="AG14" s="6"/>
      <c r="AH14" s="6"/>
      <c r="AI14" s="6"/>
      <c r="AJ14" s="6"/>
      <c r="AK14" s="6"/>
      <c r="AL14" s="6"/>
      <c r="AM14" s="6"/>
      <c r="AN14" s="6"/>
      <c r="AO14" s="6"/>
      <c r="AP14" s="6"/>
      <c r="AQ14" s="6"/>
      <c r="AR14" s="6"/>
      <c r="AS14" s="6"/>
      <c r="AT14" s="6"/>
      <c r="AU14" s="6"/>
      <c r="AV14" s="6"/>
    </row>
    <row r="15" s="13" customFormat="true" ht="16.5" hidden="false" customHeight="false" outlineLevel="0" collapsed="false">
      <c r="A15" s="32" t="s">
        <v>188</v>
      </c>
      <c r="B15" s="98" t="s">
        <v>2591</v>
      </c>
      <c r="C15" s="216" t="s">
        <v>34</v>
      </c>
      <c r="D15" s="99" t="n">
        <v>19110000000</v>
      </c>
      <c r="E15" s="99" t="n">
        <v>21327000000</v>
      </c>
      <c r="F15" s="99" t="n">
        <v>22541000000</v>
      </c>
      <c r="G15" s="99" t="n">
        <v>26333000000</v>
      </c>
      <c r="H15" s="99" t="n">
        <v>24337000000</v>
      </c>
      <c r="I15" s="108" t="n">
        <v>28458873000</v>
      </c>
      <c r="J15" s="108" t="n">
        <v>33721000000</v>
      </c>
      <c r="K15" s="108" t="n">
        <v>37382000000</v>
      </c>
      <c r="L15" s="99" t="n">
        <v>40355000000</v>
      </c>
      <c r="M15" s="111" t="n">
        <v>43709000000</v>
      </c>
      <c r="N15" s="111" t="n">
        <v>48385000000</v>
      </c>
      <c r="O15" s="111" t="n">
        <v>53511000000</v>
      </c>
      <c r="P15" s="111" t="n">
        <v>55320000000</v>
      </c>
      <c r="Q15" s="111" t="n">
        <v>58269000000</v>
      </c>
      <c r="R15" s="111" t="n">
        <v>61045000000</v>
      </c>
      <c r="S15" s="111" t="n">
        <v>66728000000</v>
      </c>
      <c r="T15" s="111" t="n">
        <v>71902000000</v>
      </c>
      <c r="U15" s="111" t="n">
        <v>77878000000</v>
      </c>
      <c r="V15" s="111" t="n">
        <v>83443000000</v>
      </c>
      <c r="W15" s="111" t="n">
        <v>89956000000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30" t="s">
        <v>70</v>
      </c>
      <c r="B16" s="30" t="s">
        <v>1508</v>
      </c>
      <c r="C16" s="49" t="s">
        <v>191</v>
      </c>
      <c r="D16" s="99" t="n">
        <v>13572000000</v>
      </c>
      <c r="E16" s="99" t="n">
        <v>15196000000</v>
      </c>
      <c r="F16" s="99" t="n">
        <v>15688000000</v>
      </c>
      <c r="G16" s="99" t="n">
        <v>17530000000</v>
      </c>
      <c r="H16" s="99" t="n">
        <v>17429000000</v>
      </c>
      <c r="I16" s="104" t="n">
        <v>18903339000</v>
      </c>
      <c r="J16" s="104" t="n">
        <v>21622000000</v>
      </c>
      <c r="K16" s="104" t="n">
        <v>24781000000</v>
      </c>
      <c r="L16" s="99" t="n">
        <v>29291000000</v>
      </c>
      <c r="M16" s="99" t="n">
        <v>32986000000</v>
      </c>
      <c r="N16" s="99" t="n">
        <v>36521000000</v>
      </c>
      <c r="O16" s="99" t="n">
        <v>41459000000</v>
      </c>
      <c r="P16" s="99" t="n">
        <v>43881000000</v>
      </c>
      <c r="Q16" s="99" t="n">
        <v>45555000000</v>
      </c>
      <c r="R16" s="99" t="n">
        <v>48204000000</v>
      </c>
      <c r="S16" s="99" t="n">
        <v>51757000000</v>
      </c>
      <c r="T16" s="99" t="n">
        <v>55473000000</v>
      </c>
      <c r="U16" s="99" t="n">
        <v>60175000000</v>
      </c>
      <c r="V16" s="99" t="n">
        <v>65098000000</v>
      </c>
      <c r="W16" s="99" t="n">
        <v>70307000000</v>
      </c>
      <c r="X16" s="4"/>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29" t="s">
        <v>533</v>
      </c>
      <c r="B17" s="29" t="s">
        <v>533</v>
      </c>
      <c r="C17" s="49" t="s">
        <v>194</v>
      </c>
      <c r="D17" s="99" t="n">
        <v>5160000000</v>
      </c>
      <c r="E17" s="99" t="n">
        <v>5980000000</v>
      </c>
      <c r="F17" s="99" t="n">
        <v>6446000000</v>
      </c>
      <c r="G17" s="99" t="n">
        <v>6799000000</v>
      </c>
      <c r="H17" s="99" t="n">
        <v>6816000000</v>
      </c>
      <c r="I17" s="104"/>
      <c r="J17" s="104" t="n">
        <v>7650000000</v>
      </c>
      <c r="K17" s="104" t="n">
        <v>8226000000</v>
      </c>
      <c r="L17" s="99" t="n">
        <v>9260000000</v>
      </c>
      <c r="M17" s="99" t="n">
        <v>11154000000</v>
      </c>
      <c r="N17" s="99" t="n">
        <v>12529000000</v>
      </c>
      <c r="O17" s="99" t="n">
        <v>14156000000</v>
      </c>
      <c r="P17" s="99" t="n">
        <v>15081000000</v>
      </c>
      <c r="Q17" s="99" t="n">
        <v>16968000000</v>
      </c>
      <c r="R17" s="99" t="n">
        <v>18521000000</v>
      </c>
      <c r="S17" s="99" t="n">
        <v>19171000000</v>
      </c>
      <c r="T17" s="99" t="n">
        <v>21057000000</v>
      </c>
      <c r="U17" s="99" t="n">
        <v>22785000000</v>
      </c>
      <c r="V17" s="99" t="n">
        <v>24586000000</v>
      </c>
      <c r="W17" s="99" t="n">
        <v>26516000000</v>
      </c>
      <c r="X17" s="4"/>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6.5" hidden="false" customHeight="false" outlineLevel="0" collapsed="false">
      <c r="A18" s="27" t="s">
        <v>79</v>
      </c>
      <c r="B18" s="29" t="s">
        <v>2592</v>
      </c>
      <c r="C18" s="49" t="s">
        <v>194</v>
      </c>
      <c r="D18" s="99" t="n">
        <v>2836000000</v>
      </c>
      <c r="E18" s="99" t="n">
        <v>2548000000</v>
      </c>
      <c r="F18" s="99" t="n">
        <v>2226000000</v>
      </c>
      <c r="G18" s="99" t="n">
        <v>2700000000</v>
      </c>
      <c r="H18" s="99" t="n">
        <v>2077000000</v>
      </c>
      <c r="I18" s="104"/>
      <c r="J18" s="104" t="n">
        <v>2881000000</v>
      </c>
      <c r="K18" s="104" t="n">
        <v>3496000000</v>
      </c>
      <c r="L18" s="99" t="n">
        <v>7392000000</v>
      </c>
      <c r="M18" s="99" t="n">
        <v>7511000000</v>
      </c>
      <c r="N18" s="99" t="n">
        <v>8126000000</v>
      </c>
      <c r="O18" s="99" t="n">
        <v>9869000000</v>
      </c>
      <c r="P18" s="99" t="n">
        <v>10295000000</v>
      </c>
      <c r="Q18" s="99" t="n">
        <v>8661000000</v>
      </c>
      <c r="R18" s="99" t="n">
        <v>8845000000</v>
      </c>
      <c r="S18" s="99" t="n">
        <v>10167000000</v>
      </c>
      <c r="T18" s="99" t="n">
        <v>10472000000</v>
      </c>
      <c r="U18" s="99" t="n">
        <v>11332000000</v>
      </c>
      <c r="V18" s="99" t="n">
        <v>12228000000</v>
      </c>
      <c r="W18" s="99" t="n">
        <v>13187000000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27" t="s">
        <v>1807</v>
      </c>
      <c r="B19" s="29" t="s">
        <v>2593</v>
      </c>
      <c r="C19" s="49" t="s">
        <v>194</v>
      </c>
      <c r="D19" s="104"/>
      <c r="E19" s="104"/>
      <c r="F19" s="104"/>
      <c r="G19" s="104"/>
      <c r="H19" s="104"/>
      <c r="I19" s="104"/>
      <c r="J19" s="104" t="n">
        <v>1829000000</v>
      </c>
      <c r="K19" s="104" t="n">
        <v>2005000000</v>
      </c>
      <c r="L19" s="99" t="n">
        <v>2347000000</v>
      </c>
      <c r="M19" s="99" t="n">
        <v>2776000000</v>
      </c>
      <c r="N19" s="99" t="n">
        <v>2979000000</v>
      </c>
      <c r="O19" s="99" t="n">
        <v>3147000000</v>
      </c>
      <c r="P19" s="99" t="n">
        <v>3306000000</v>
      </c>
      <c r="Q19" s="99" t="n">
        <v>3581000000</v>
      </c>
      <c r="R19" s="99" t="n">
        <v>3864000000</v>
      </c>
      <c r="S19" s="99" t="n">
        <v>4195000000</v>
      </c>
      <c r="T19" s="99" t="n">
        <v>4549000000</v>
      </c>
      <c r="U19" s="99" t="n">
        <v>4922000000</v>
      </c>
      <c r="V19" s="99" t="n">
        <v>5311000000</v>
      </c>
      <c r="W19" s="99" t="n">
        <v>5728000000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29" t="s">
        <v>87</v>
      </c>
      <c r="B20" s="29" t="s">
        <v>87</v>
      </c>
      <c r="C20" s="49" t="s">
        <v>194</v>
      </c>
      <c r="D20" s="99" t="n">
        <v>1831000000</v>
      </c>
      <c r="E20" s="99" t="n">
        <v>2290000000</v>
      </c>
      <c r="F20" s="99" t="n">
        <v>2269000000</v>
      </c>
      <c r="G20" s="99" t="n">
        <v>2266000000</v>
      </c>
      <c r="H20" s="99" t="n">
        <v>2601000000</v>
      </c>
      <c r="I20" s="104"/>
      <c r="J20" s="104" t="n">
        <v>3182000000</v>
      </c>
      <c r="K20" s="104" t="n">
        <v>3892000000</v>
      </c>
      <c r="L20" s="99" t="n">
        <v>4026000000</v>
      </c>
      <c r="M20" s="99" t="n">
        <v>4374000000</v>
      </c>
      <c r="N20" s="99" t="n">
        <v>4940000000</v>
      </c>
      <c r="O20" s="99" t="n">
        <v>5476000000</v>
      </c>
      <c r="P20" s="99" t="n">
        <v>6022000000</v>
      </c>
      <c r="Q20" s="99" t="n">
        <v>6569000000</v>
      </c>
      <c r="R20" s="99" t="n">
        <v>7065000000</v>
      </c>
      <c r="S20" s="99" t="n">
        <v>7400000000</v>
      </c>
      <c r="T20" s="99" t="n">
        <v>8223000000</v>
      </c>
      <c r="U20" s="99" t="n">
        <v>9068000000</v>
      </c>
      <c r="V20" s="99" t="n">
        <v>9973000000</v>
      </c>
      <c r="W20" s="99" t="n">
        <v>10878000000</v>
      </c>
      <c r="X20" s="4"/>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29" t="s">
        <v>360</v>
      </c>
      <c r="B21" s="29" t="s">
        <v>360</v>
      </c>
      <c r="C21" s="49" t="s">
        <v>194</v>
      </c>
      <c r="D21" s="99" t="n">
        <v>3745000000</v>
      </c>
      <c r="E21" s="99" t="n">
        <v>4379000000</v>
      </c>
      <c r="F21" s="99" t="n">
        <v>4746000000</v>
      </c>
      <c r="G21" s="99" t="n">
        <v>5764000000</v>
      </c>
      <c r="H21" s="99" t="n">
        <v>5936000000</v>
      </c>
      <c r="I21" s="104"/>
      <c r="J21" s="104" t="n">
        <v>6023000000</v>
      </c>
      <c r="K21" s="104" t="n">
        <v>7076000000</v>
      </c>
      <c r="L21" s="99" t="n">
        <v>6165000000</v>
      </c>
      <c r="M21" s="99" t="n">
        <v>7086000000</v>
      </c>
      <c r="N21" s="99" t="n">
        <v>7818000000</v>
      </c>
      <c r="O21" s="99" t="n">
        <v>8593000000</v>
      </c>
      <c r="P21" s="99" t="n">
        <v>8967000000</v>
      </c>
      <c r="Q21" s="99" t="n">
        <v>9499000000</v>
      </c>
      <c r="R21" s="99" t="n">
        <v>9638000000</v>
      </c>
      <c r="S21" s="99" t="n">
        <v>10552000000</v>
      </c>
      <c r="T21" s="99" t="n">
        <v>10901000000</v>
      </c>
      <c r="U21" s="99" t="n">
        <v>11796000000</v>
      </c>
      <c r="V21" s="99" t="n">
        <v>12729000000</v>
      </c>
      <c r="W21" s="99" t="n">
        <v>13728000000</v>
      </c>
      <c r="X21" s="4"/>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29" t="s">
        <v>49</v>
      </c>
      <c r="B22" s="29" t="s">
        <v>49</v>
      </c>
      <c r="C22" s="49" t="s">
        <v>194</v>
      </c>
      <c r="D22" s="104"/>
      <c r="E22" s="104"/>
      <c r="F22" s="104"/>
      <c r="G22" s="104"/>
      <c r="H22" s="104"/>
      <c r="I22" s="104"/>
      <c r="J22" s="104" t="n">
        <v>57000000</v>
      </c>
      <c r="K22" s="104" t="n">
        <v>86000000</v>
      </c>
      <c r="L22" s="99" t="n">
        <v>102000000</v>
      </c>
      <c r="M22" s="99" t="n">
        <v>84000000</v>
      </c>
      <c r="N22" s="99" t="n">
        <v>130000000</v>
      </c>
      <c r="O22" s="99" t="n">
        <v>220000000</v>
      </c>
      <c r="P22" s="99" t="n">
        <v>209000000</v>
      </c>
      <c r="Q22" s="99" t="n">
        <v>277000000</v>
      </c>
      <c r="R22" s="99" t="n">
        <v>271000000</v>
      </c>
      <c r="S22" s="99" t="n">
        <v>271000000</v>
      </c>
      <c r="T22" s="99" t="n">
        <v>271000000</v>
      </c>
      <c r="U22" s="99" t="n">
        <v>271000000</v>
      </c>
      <c r="V22" s="99" t="n">
        <v>271000000</v>
      </c>
      <c r="W22" s="99" t="n">
        <v>271000000</v>
      </c>
      <c r="X22" s="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30" t="s">
        <v>227</v>
      </c>
      <c r="B23" s="30" t="s">
        <v>1785</v>
      </c>
      <c r="C23" s="49" t="s">
        <v>191</v>
      </c>
      <c r="D23" s="99" t="n">
        <v>5538000000</v>
      </c>
      <c r="E23" s="99" t="n">
        <v>6131000000</v>
      </c>
      <c r="F23" s="99" t="n">
        <v>6853000000</v>
      </c>
      <c r="G23" s="99" t="n">
        <v>8804000000</v>
      </c>
      <c r="H23" s="99" t="n">
        <v>6907000000</v>
      </c>
      <c r="I23" s="104" t="n">
        <v>9555534000</v>
      </c>
      <c r="J23" s="104" t="n">
        <v>12100000000</v>
      </c>
      <c r="K23" s="104" t="n">
        <v>12602000000</v>
      </c>
      <c r="L23" s="99" t="n">
        <v>11064000000</v>
      </c>
      <c r="M23" s="99" t="n">
        <v>10723000000</v>
      </c>
      <c r="N23" s="99" t="n">
        <v>11864000000</v>
      </c>
      <c r="O23" s="99" t="n">
        <v>12052000000</v>
      </c>
      <c r="P23" s="99" t="n">
        <v>11439000000</v>
      </c>
      <c r="Q23" s="99" t="n">
        <v>12714000000</v>
      </c>
      <c r="R23" s="99" t="n">
        <v>12841000000</v>
      </c>
      <c r="S23" s="99" t="n">
        <v>14971000000</v>
      </c>
      <c r="T23" s="99" t="n">
        <v>16429000000</v>
      </c>
      <c r="U23" s="99" t="n">
        <v>17702000000</v>
      </c>
      <c r="V23" s="99" t="n">
        <v>18345000000</v>
      </c>
      <c r="W23" s="99" t="n">
        <v>19649000000</v>
      </c>
      <c r="X23" s="4"/>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B24" s="30" t="s">
        <v>2594</v>
      </c>
      <c r="C24" s="11"/>
      <c r="D24" s="104"/>
      <c r="E24" s="104"/>
      <c r="F24" s="104"/>
      <c r="G24" s="104"/>
      <c r="H24" s="104"/>
      <c r="I24" s="104"/>
      <c r="J24" s="104"/>
      <c r="K24" s="104"/>
      <c r="L24" s="99"/>
      <c r="M24" s="99"/>
      <c r="N24" s="99"/>
      <c r="O24" s="99"/>
      <c r="P24" s="99"/>
      <c r="Q24" s="99"/>
      <c r="R24" s="99"/>
      <c r="S24" s="99"/>
      <c r="T24" s="99"/>
      <c r="U24" s="99"/>
      <c r="V24" s="99"/>
      <c r="W24" s="99"/>
      <c r="X24" s="4"/>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B25" s="30" t="s">
        <v>2595</v>
      </c>
      <c r="C25" s="11"/>
      <c r="D25" s="104"/>
      <c r="E25" s="104"/>
      <c r="F25" s="104"/>
      <c r="G25" s="104"/>
      <c r="H25" s="104"/>
      <c r="I25" s="104"/>
      <c r="J25" s="104" t="n">
        <v>30539000000</v>
      </c>
      <c r="K25" s="104" t="n">
        <v>33491000000</v>
      </c>
      <c r="L25" s="99" t="n">
        <v>36329000000</v>
      </c>
      <c r="M25" s="99" t="n">
        <v>39335000000</v>
      </c>
      <c r="N25" s="99" t="n">
        <v>43446000000</v>
      </c>
      <c r="O25" s="99" t="n">
        <v>48035000000</v>
      </c>
      <c r="P25" s="99" t="n">
        <v>49297000000</v>
      </c>
      <c r="Q25" s="99" t="n">
        <v>51700000000</v>
      </c>
      <c r="R25" s="99" t="n">
        <v>53980000000</v>
      </c>
      <c r="S25" s="99" t="n">
        <v>59328000000</v>
      </c>
      <c r="T25" s="99" t="n">
        <v>63679000000</v>
      </c>
      <c r="U25" s="99" t="n">
        <v>68810000000</v>
      </c>
      <c r="V25" s="99" t="n">
        <v>73470000000</v>
      </c>
      <c r="W25" s="99" t="n">
        <v>79078000000</v>
      </c>
      <c r="X25" s="4"/>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B26" s="30" t="s">
        <v>1786</v>
      </c>
      <c r="C26" s="11"/>
      <c r="D26" s="104"/>
      <c r="E26" s="104"/>
      <c r="F26" s="104"/>
      <c r="G26" s="104"/>
      <c r="H26" s="104"/>
      <c r="I26" s="104" t="n">
        <v>-623187000</v>
      </c>
      <c r="J26" s="104" t="n">
        <v>-1289000000</v>
      </c>
      <c r="K26" s="104" t="n">
        <v>120000000</v>
      </c>
      <c r="L26" s="99" t="n">
        <v>-751000000</v>
      </c>
      <c r="M26" s="99" t="n">
        <v>-5297000000</v>
      </c>
      <c r="N26" s="99" t="n">
        <v>-6021000000</v>
      </c>
      <c r="O26" s="99" t="n">
        <v>-4857000000</v>
      </c>
      <c r="P26" s="99" t="n">
        <v>-3423000000</v>
      </c>
      <c r="Q26" s="99" t="n">
        <v>-2441000000</v>
      </c>
      <c r="R26" s="99" t="n">
        <v>-2463000000</v>
      </c>
      <c r="S26" s="99" t="n">
        <v>-3449000000</v>
      </c>
      <c r="T26" s="99" t="n">
        <v>-3049000000</v>
      </c>
      <c r="U26" s="99" t="n">
        <v>-3198000000</v>
      </c>
      <c r="V26" s="99" t="n">
        <v>-2681000000</v>
      </c>
      <c r="W26" s="99" t="n">
        <v>-2765000000</v>
      </c>
      <c r="X26" s="4"/>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B27" s="30" t="s">
        <v>324</v>
      </c>
      <c r="C27" s="11"/>
      <c r="D27" s="99" t="n">
        <v>-3588000000</v>
      </c>
      <c r="E27" s="99" t="n">
        <v>-3930000000</v>
      </c>
      <c r="F27" s="99" t="n">
        <v>-565000000</v>
      </c>
      <c r="G27" s="99" t="n">
        <v>-4469000000</v>
      </c>
      <c r="H27" s="99" t="n">
        <v>-871000000</v>
      </c>
      <c r="I27" s="104" t="n">
        <v>-3531393000</v>
      </c>
      <c r="J27" s="104" t="n">
        <v>-4471000000</v>
      </c>
      <c r="K27" s="104" t="n">
        <v>-3772000000</v>
      </c>
      <c r="L27" s="99" t="n">
        <v>-4777000000</v>
      </c>
      <c r="M27" s="99" t="n">
        <v>-9672000000</v>
      </c>
      <c r="N27" s="99" t="n">
        <v>-10960000000</v>
      </c>
      <c r="O27" s="99" t="n">
        <v>-10333000000</v>
      </c>
      <c r="P27" s="99" t="n">
        <v>-9446000000</v>
      </c>
      <c r="Q27" s="99" t="n">
        <v>-9010000000</v>
      </c>
      <c r="R27" s="99" t="n">
        <v>-9528000000</v>
      </c>
      <c r="S27" s="99" t="n">
        <v>-10849000000</v>
      </c>
      <c r="T27" s="99" t="n">
        <v>-11272000000</v>
      </c>
      <c r="U27" s="99" t="n">
        <v>-12266000000</v>
      </c>
      <c r="V27" s="99" t="n">
        <v>-12655000000</v>
      </c>
      <c r="W27" s="99" t="n">
        <v>-13642000000</v>
      </c>
      <c r="X27" s="4"/>
      <c r="Y27" s="6"/>
      <c r="Z27" s="6"/>
      <c r="AA27" s="6"/>
      <c r="AB27" s="6"/>
      <c r="AC27" s="6"/>
      <c r="AD27" s="6"/>
      <c r="AE27" s="6"/>
      <c r="AF27" s="6"/>
      <c r="AG27" s="6"/>
      <c r="AH27" s="6"/>
      <c r="AI27" s="6"/>
      <c r="AJ27" s="6"/>
      <c r="AK27" s="6"/>
      <c r="AL27" s="6"/>
      <c r="AM27" s="6"/>
      <c r="AN27" s="6"/>
      <c r="AO27" s="6"/>
      <c r="AP27" s="6"/>
      <c r="AQ27" s="6"/>
      <c r="AR27" s="6"/>
      <c r="AS27" s="6"/>
      <c r="AT27" s="6"/>
      <c r="AU27" s="6"/>
      <c r="AV27" s="6"/>
    </row>
    <row r="28" s="13" customFormat="true" ht="16.5" hidden="false" customHeight="false" outlineLevel="0" collapsed="false">
      <c r="A28" s="98" t="s">
        <v>110</v>
      </c>
      <c r="B28" s="98" t="s">
        <v>110</v>
      </c>
      <c r="C28" s="63" t="s">
        <v>34</v>
      </c>
      <c r="D28" s="108"/>
      <c r="E28" s="108"/>
      <c r="F28" s="108"/>
      <c r="G28" s="108"/>
      <c r="H28" s="108"/>
      <c r="I28" s="108" t="n">
        <v>3531393000</v>
      </c>
      <c r="J28" s="108" t="n">
        <v>4471000000</v>
      </c>
      <c r="K28" s="108" t="n">
        <v>3772000000</v>
      </c>
      <c r="L28" s="99" t="n">
        <v>4777000000</v>
      </c>
      <c r="M28" s="111" t="n">
        <v>9672000000</v>
      </c>
      <c r="N28" s="111" t="n">
        <v>10960000000</v>
      </c>
      <c r="O28" s="111" t="n">
        <v>10333000000</v>
      </c>
      <c r="P28" s="111" t="n">
        <v>9446000000</v>
      </c>
      <c r="Q28" s="111" t="n">
        <v>9010000000</v>
      </c>
      <c r="R28" s="111" t="n">
        <v>9528000000</v>
      </c>
      <c r="S28" s="111" t="n">
        <v>10849000000</v>
      </c>
      <c r="T28" s="111" t="n">
        <v>11272000000</v>
      </c>
      <c r="U28" s="111" t="n">
        <v>12266000000</v>
      </c>
      <c r="V28" s="111" t="n">
        <v>12655000000</v>
      </c>
      <c r="W28" s="111" t="n">
        <v>13642000000</v>
      </c>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19" t="s">
        <v>2596</v>
      </c>
      <c r="B29" s="30" t="s">
        <v>2597</v>
      </c>
      <c r="C29" s="49" t="s">
        <v>242</v>
      </c>
      <c r="D29" s="104"/>
      <c r="E29" s="104"/>
      <c r="F29" s="104"/>
      <c r="G29" s="104"/>
      <c r="H29" s="104"/>
      <c r="I29" s="104" t="n">
        <v>-415458000</v>
      </c>
      <c r="J29" s="104" t="n">
        <v>2867000000</v>
      </c>
      <c r="K29" s="104" t="n">
        <v>3040000000</v>
      </c>
      <c r="L29" s="99" t="n">
        <v>850000000</v>
      </c>
      <c r="M29" s="99" t="n">
        <v>4117000000</v>
      </c>
      <c r="N29" s="99" t="n">
        <v>5110000000</v>
      </c>
      <c r="O29" s="99" t="n">
        <v>378000000</v>
      </c>
      <c r="P29" s="99" t="n">
        <v>5743000000</v>
      </c>
      <c r="Q29" s="99" t="n">
        <v>6364000000</v>
      </c>
      <c r="R29" s="99" t="n">
        <v>2522000000</v>
      </c>
      <c r="S29" s="99" t="n">
        <v>2821000000</v>
      </c>
      <c r="T29" s="99" t="n">
        <v>3237000000</v>
      </c>
      <c r="U29" s="99" t="n">
        <v>3739000000</v>
      </c>
      <c r="V29" s="99" t="n">
        <v>4535000000</v>
      </c>
      <c r="W29" s="99" t="n">
        <v>5448000000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9" t="s">
        <v>422</v>
      </c>
      <c r="B30" s="29" t="s">
        <v>422</v>
      </c>
      <c r="C30" s="19" t="s">
        <v>1746</v>
      </c>
      <c r="D30" s="104"/>
      <c r="E30" s="104"/>
      <c r="F30" s="104"/>
      <c r="G30" s="104"/>
      <c r="H30" s="104"/>
      <c r="I30" s="104" t="n">
        <v>-415458000</v>
      </c>
      <c r="J30" s="104" t="n">
        <v>2867000000</v>
      </c>
      <c r="K30" s="104" t="n">
        <v>3040000000</v>
      </c>
      <c r="L30" s="99" t="n">
        <v>850000000</v>
      </c>
      <c r="M30" s="99" t="n">
        <v>4117000000</v>
      </c>
      <c r="N30" s="99" t="n">
        <v>5110000000</v>
      </c>
      <c r="O30" s="99" t="n">
        <v>2923000000</v>
      </c>
      <c r="P30" s="99" t="n">
        <v>262000000</v>
      </c>
      <c r="Q30" s="99" t="n">
        <v>3261000000</v>
      </c>
      <c r="R30" s="99" t="n">
        <v>2522000000</v>
      </c>
      <c r="S30" s="99" t="n">
        <v>2821000000</v>
      </c>
      <c r="T30" s="99" t="n">
        <v>3237000000</v>
      </c>
      <c r="U30" s="99" t="n">
        <v>3739000000</v>
      </c>
      <c r="V30" s="99" t="n">
        <v>4535000000</v>
      </c>
      <c r="W30" s="99" t="n">
        <v>5448000000</v>
      </c>
      <c r="X30" s="4"/>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105" t="s">
        <v>390</v>
      </c>
      <c r="B31" s="105" t="s">
        <v>390</v>
      </c>
      <c r="C31" s="11" t="s">
        <v>2272</v>
      </c>
      <c r="D31" s="104"/>
      <c r="E31" s="104"/>
      <c r="F31" s="104"/>
      <c r="G31" s="104"/>
      <c r="H31" s="104"/>
      <c r="I31" s="104" t="n">
        <v>1038645000</v>
      </c>
      <c r="J31" s="104" t="n">
        <v>4440000000</v>
      </c>
      <c r="K31" s="104" t="n">
        <v>4613000000</v>
      </c>
      <c r="L31" s="99" t="n">
        <v>2763000000</v>
      </c>
      <c r="M31" s="99" t="n">
        <v>6273000000</v>
      </c>
      <c r="N31" s="99" t="n">
        <v>7161000000</v>
      </c>
      <c r="O31" s="99" t="n">
        <v>5030000000</v>
      </c>
      <c r="P31" s="99" t="n">
        <v>2329000000</v>
      </c>
      <c r="Q31" s="99" t="n">
        <v>5520000000</v>
      </c>
      <c r="R31" s="99" t="n">
        <v>3795000000</v>
      </c>
      <c r="S31" s="99" t="n">
        <v>5398000000</v>
      </c>
      <c r="T31" s="99" t="n">
        <v>5813000000</v>
      </c>
      <c r="U31" s="99" t="n">
        <v>6490000000</v>
      </c>
      <c r="V31" s="99" t="n">
        <v>7315000000</v>
      </c>
      <c r="W31" s="99" t="n">
        <v>8039000000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105" t="s">
        <v>394</v>
      </c>
      <c r="B32" s="105" t="s">
        <v>394</v>
      </c>
      <c r="C32" s="11" t="s">
        <v>2272</v>
      </c>
      <c r="D32" s="104"/>
      <c r="E32" s="104"/>
      <c r="F32" s="104"/>
      <c r="G32" s="104"/>
      <c r="H32" s="104"/>
      <c r="I32" s="104" t="n">
        <v>-1454103000</v>
      </c>
      <c r="J32" s="104" t="n">
        <v>-1573000000</v>
      </c>
      <c r="K32" s="104" t="n">
        <v>-1572000000</v>
      </c>
      <c r="L32" s="99" t="n">
        <v>-1913000000</v>
      </c>
      <c r="M32" s="99" t="n">
        <v>-2155000000</v>
      </c>
      <c r="N32" s="99" t="n">
        <v>-2051000000</v>
      </c>
      <c r="O32" s="99" t="n">
        <v>-2106000000</v>
      </c>
      <c r="P32" s="99" t="n">
        <v>-2066000000</v>
      </c>
      <c r="Q32" s="99" t="n">
        <v>-2259000000</v>
      </c>
      <c r="R32" s="99" t="n">
        <v>-1273000000</v>
      </c>
      <c r="S32" s="99" t="n">
        <v>-2577000000</v>
      </c>
      <c r="T32" s="99" t="n">
        <v>-2575000000</v>
      </c>
      <c r="U32" s="99" t="n">
        <v>-2750000000</v>
      </c>
      <c r="V32" s="99" t="n">
        <v>-2780000000</v>
      </c>
      <c r="W32" s="99" t="n">
        <v>-2590000000</v>
      </c>
      <c r="X32" s="4"/>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29" t="s">
        <v>1183</v>
      </c>
      <c r="B33" s="29" t="s">
        <v>1183</v>
      </c>
      <c r="C33" s="19" t="s">
        <v>1746</v>
      </c>
      <c r="D33" s="104"/>
      <c r="E33" s="104"/>
      <c r="F33" s="104"/>
      <c r="G33" s="104"/>
      <c r="H33" s="104"/>
      <c r="I33" s="104" t="n">
        <v>0</v>
      </c>
      <c r="J33" s="104" t="n">
        <v>0</v>
      </c>
      <c r="K33" s="104" t="n">
        <v>0</v>
      </c>
      <c r="L33" s="99" t="n">
        <v>0</v>
      </c>
      <c r="M33" s="99" t="n">
        <v>0</v>
      </c>
      <c r="N33" s="99" t="n">
        <v>0</v>
      </c>
      <c r="O33" s="99" t="n">
        <v>-2545000000</v>
      </c>
      <c r="P33" s="99" t="n">
        <v>5481000000</v>
      </c>
      <c r="Q33" s="99" t="n">
        <v>3104000000</v>
      </c>
      <c r="R33" s="99" t="n">
        <v>0</v>
      </c>
      <c r="S33" s="99" t="n">
        <v>0</v>
      </c>
      <c r="T33" s="99" t="n">
        <v>0</v>
      </c>
      <c r="U33" s="99" t="n">
        <v>0</v>
      </c>
      <c r="V33" s="99" t="n">
        <v>0</v>
      </c>
      <c r="W33" s="99" t="n">
        <v>0</v>
      </c>
      <c r="X33" s="4"/>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105" t="s">
        <v>2598</v>
      </c>
      <c r="B34" s="105" t="s">
        <v>2598</v>
      </c>
      <c r="C34" s="11" t="s">
        <v>2599</v>
      </c>
      <c r="D34" s="104"/>
      <c r="E34" s="104"/>
      <c r="F34" s="104"/>
      <c r="G34" s="104"/>
      <c r="H34" s="104"/>
      <c r="I34" s="104"/>
      <c r="J34" s="104" t="n">
        <v>0</v>
      </c>
      <c r="K34" s="104" t="n">
        <v>0</v>
      </c>
      <c r="L34" s="99" t="n">
        <v>0</v>
      </c>
      <c r="M34" s="99" t="n">
        <v>0</v>
      </c>
      <c r="N34" s="99" t="n">
        <v>0</v>
      </c>
      <c r="O34" s="99" t="n">
        <v>0</v>
      </c>
      <c r="P34" s="99" t="n">
        <v>5481000000</v>
      </c>
      <c r="Q34" s="99" t="n">
        <v>5478000000</v>
      </c>
      <c r="R34" s="99" t="n">
        <v>0</v>
      </c>
      <c r="S34" s="99" t="n">
        <v>0</v>
      </c>
      <c r="T34" s="99" t="n">
        <v>0</v>
      </c>
      <c r="U34" s="99" t="n">
        <v>0</v>
      </c>
      <c r="V34" s="99" t="n">
        <v>0</v>
      </c>
      <c r="W34" s="99" t="n">
        <v>0</v>
      </c>
      <c r="X34" s="4"/>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105" t="s">
        <v>394</v>
      </c>
      <c r="B35" s="105" t="s">
        <v>394</v>
      </c>
      <c r="C35" s="11" t="s">
        <v>2599</v>
      </c>
      <c r="D35" s="104"/>
      <c r="E35" s="104"/>
      <c r="F35" s="104"/>
      <c r="G35" s="104"/>
      <c r="H35" s="104"/>
      <c r="I35" s="104"/>
      <c r="J35" s="104" t="n">
        <v>0</v>
      </c>
      <c r="K35" s="104" t="n">
        <v>0</v>
      </c>
      <c r="L35" s="99" t="n">
        <v>0</v>
      </c>
      <c r="M35" s="99" t="n">
        <v>0</v>
      </c>
      <c r="N35" s="99" t="n">
        <v>0</v>
      </c>
      <c r="O35" s="99" t="n">
        <v>-2545000000</v>
      </c>
      <c r="P35" s="99" t="n">
        <v>0</v>
      </c>
      <c r="Q35" s="99" t="n">
        <v>-2259000000</v>
      </c>
      <c r="R35" s="99" t="n">
        <v>0</v>
      </c>
      <c r="S35" s="99" t="n">
        <v>0</v>
      </c>
      <c r="T35" s="99" t="n">
        <v>0</v>
      </c>
      <c r="U35" s="99" t="n">
        <v>0</v>
      </c>
      <c r="V35" s="99" t="n">
        <v>0</v>
      </c>
      <c r="W35" s="99" t="n">
        <v>0</v>
      </c>
      <c r="X35" s="4"/>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A36" s="105" t="s">
        <v>2600</v>
      </c>
      <c r="B36" s="105" t="s">
        <v>2600</v>
      </c>
      <c r="C36" s="11" t="s">
        <v>2599</v>
      </c>
      <c r="D36" s="104"/>
      <c r="E36" s="104"/>
      <c r="F36" s="104"/>
      <c r="G36" s="104"/>
      <c r="H36" s="104"/>
      <c r="I36" s="104"/>
      <c r="J36" s="104"/>
      <c r="K36" s="104"/>
      <c r="L36" s="99"/>
      <c r="M36" s="99"/>
      <c r="N36" s="99"/>
      <c r="O36" s="99"/>
      <c r="P36" s="99"/>
      <c r="Q36" s="112" t="n">
        <f aca="false">Q33-Q34-Q35</f>
        <v>-115000000</v>
      </c>
      <c r="R36" s="99"/>
      <c r="S36" s="99"/>
      <c r="T36" s="99"/>
      <c r="U36" s="99"/>
      <c r="V36" s="99"/>
      <c r="W36" s="99"/>
      <c r="X36" s="4"/>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A37" s="19" t="s">
        <v>2601</v>
      </c>
      <c r="B37" s="30" t="s">
        <v>2602</v>
      </c>
      <c r="C37" s="49" t="s">
        <v>242</v>
      </c>
      <c r="D37" s="104"/>
      <c r="E37" s="104"/>
      <c r="F37" s="104"/>
      <c r="G37" s="104"/>
      <c r="H37" s="104"/>
      <c r="I37" s="104" t="n">
        <v>3946851000</v>
      </c>
      <c r="J37" s="104" t="n">
        <v>1604000000</v>
      </c>
      <c r="K37" s="104" t="n">
        <v>731000000</v>
      </c>
      <c r="L37" s="99" t="n">
        <v>3928000000</v>
      </c>
      <c r="M37" s="99" t="n">
        <v>5554000000</v>
      </c>
      <c r="N37" s="99" t="n">
        <v>5851000000</v>
      </c>
      <c r="O37" s="99" t="n">
        <v>9955000000</v>
      </c>
      <c r="P37" s="99" t="n">
        <v>3703000000</v>
      </c>
      <c r="Q37" s="99" t="n">
        <v>2645000000</v>
      </c>
      <c r="R37" s="99" t="n">
        <v>6586000000</v>
      </c>
      <c r="S37" s="99" t="n">
        <v>8028000000</v>
      </c>
      <c r="T37" s="99" t="n">
        <v>8034000000</v>
      </c>
      <c r="U37" s="99" t="n">
        <v>8526000000</v>
      </c>
      <c r="V37" s="99" t="n">
        <v>8120000000</v>
      </c>
      <c r="W37" s="99" t="n">
        <v>8194000000</v>
      </c>
      <c r="X37" s="4"/>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A38" s="19" t="s">
        <v>2346</v>
      </c>
      <c r="B38" s="107" t="s">
        <v>2603</v>
      </c>
      <c r="C38" s="19" t="s">
        <v>119</v>
      </c>
      <c r="D38" s="104"/>
      <c r="E38" s="104"/>
      <c r="F38" s="104"/>
      <c r="G38" s="104"/>
      <c r="H38" s="104"/>
      <c r="I38" s="104" t="n">
        <v>1038645000</v>
      </c>
      <c r="J38" s="104"/>
      <c r="K38" s="104"/>
      <c r="L38" s="99"/>
      <c r="M38" s="99"/>
      <c r="N38" s="99"/>
      <c r="O38" s="99"/>
      <c r="P38" s="99"/>
      <c r="Q38" s="99"/>
      <c r="R38" s="99"/>
      <c r="S38" s="99"/>
      <c r="T38" s="99"/>
      <c r="U38" s="99"/>
      <c r="V38" s="99"/>
      <c r="W38" s="99"/>
      <c r="X38" s="4"/>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19" t="s">
        <v>1943</v>
      </c>
      <c r="B39" s="107" t="s">
        <v>1487</v>
      </c>
      <c r="C39" s="19" t="s">
        <v>119</v>
      </c>
      <c r="D39" s="104"/>
      <c r="E39" s="104"/>
      <c r="F39" s="104"/>
      <c r="G39" s="104"/>
      <c r="H39" s="104"/>
      <c r="I39" s="104" t="n">
        <v>2700477000</v>
      </c>
      <c r="J39" s="104"/>
      <c r="K39" s="104"/>
      <c r="L39" s="99"/>
      <c r="M39" s="99"/>
      <c r="N39" s="99"/>
      <c r="O39" s="99"/>
      <c r="P39" s="99"/>
      <c r="Q39" s="99"/>
      <c r="R39" s="99"/>
      <c r="S39" s="99"/>
      <c r="T39" s="99"/>
      <c r="U39" s="99"/>
      <c r="V39" s="99"/>
      <c r="W39" s="99"/>
      <c r="X39" s="4"/>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A40" s="19" t="s">
        <v>2604</v>
      </c>
      <c r="B40" s="30" t="s">
        <v>2605</v>
      </c>
      <c r="C40" s="19" t="s">
        <v>119</v>
      </c>
      <c r="D40" s="104"/>
      <c r="E40" s="104"/>
      <c r="F40" s="104"/>
      <c r="G40" s="104"/>
      <c r="H40" s="104"/>
      <c r="I40" s="104" t="n">
        <v>0</v>
      </c>
      <c r="J40" s="104" t="n">
        <v>3763000000</v>
      </c>
      <c r="K40" s="104" t="n">
        <v>3119000000</v>
      </c>
      <c r="L40" s="99" t="n">
        <v>2019000000</v>
      </c>
      <c r="M40" s="99" t="n">
        <v>4388000000</v>
      </c>
      <c r="N40" s="99" t="n">
        <v>6171000000</v>
      </c>
      <c r="O40" s="99" t="n">
        <v>8305000000</v>
      </c>
      <c r="P40" s="99" t="n">
        <v>2019000000</v>
      </c>
      <c r="Q40" s="99" t="n">
        <v>2369000000</v>
      </c>
      <c r="R40" s="99" t="n">
        <v>6417000000</v>
      </c>
      <c r="S40" s="99" t="n">
        <v>8240000000</v>
      </c>
      <c r="T40" s="99" t="n">
        <v>8262000000</v>
      </c>
      <c r="U40" s="99" t="n">
        <v>8714000000</v>
      </c>
      <c r="V40" s="99" t="n">
        <v>8253000000</v>
      </c>
      <c r="W40" s="99" t="n">
        <v>8328000000</v>
      </c>
      <c r="X40" s="4"/>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B41" s="29" t="s">
        <v>2606</v>
      </c>
      <c r="C41" s="11"/>
      <c r="D41" s="104"/>
      <c r="E41" s="104"/>
      <c r="F41" s="104"/>
      <c r="G41" s="104"/>
      <c r="H41" s="104"/>
      <c r="I41" s="104"/>
      <c r="J41" s="104" t="n">
        <v>7137000000</v>
      </c>
      <c r="K41" s="104" t="n">
        <v>5308000000</v>
      </c>
      <c r="L41" s="99" t="n">
        <v>3851000000</v>
      </c>
      <c r="M41" s="99" t="n">
        <v>5172000000</v>
      </c>
      <c r="N41" s="99" t="n">
        <v>7890000000</v>
      </c>
      <c r="O41" s="99" t="n">
        <v>9609000000</v>
      </c>
      <c r="P41" s="99" t="n">
        <v>4540000000</v>
      </c>
      <c r="Q41" s="99" t="n">
        <v>2755000000</v>
      </c>
      <c r="R41" s="99" t="n">
        <v>8335000000</v>
      </c>
      <c r="S41" s="99" t="n">
        <v>12400000000</v>
      </c>
      <c r="T41" s="99" t="n">
        <v>13797000000</v>
      </c>
      <c r="U41" s="99" t="n">
        <v>11001000000</v>
      </c>
      <c r="V41" s="99" t="n">
        <v>11131000000</v>
      </c>
      <c r="W41" s="99" t="n">
        <v>12526000000</v>
      </c>
      <c r="X41" s="4"/>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29" t="s">
        <v>394</v>
      </c>
      <c r="C42" s="11"/>
      <c r="D42" s="104"/>
      <c r="E42" s="104"/>
      <c r="F42" s="104"/>
      <c r="G42" s="104"/>
      <c r="H42" s="104"/>
      <c r="I42" s="104"/>
      <c r="J42" s="104" t="n">
        <v>3374000000</v>
      </c>
      <c r="K42" s="104" t="n">
        <v>2189000000</v>
      </c>
      <c r="L42" s="99" t="n">
        <v>1832000000</v>
      </c>
      <c r="M42" s="99" t="n">
        <v>783000000</v>
      </c>
      <c r="N42" s="99" t="n">
        <v>1719000000</v>
      </c>
      <c r="O42" s="99" t="n">
        <v>1304000000</v>
      </c>
      <c r="P42" s="99" t="n">
        <v>2520000000</v>
      </c>
      <c r="Q42" s="99" t="n">
        <v>386000000</v>
      </c>
      <c r="R42" s="99" t="n">
        <v>1918000000</v>
      </c>
      <c r="S42" s="99" t="n">
        <v>4159000000</v>
      </c>
      <c r="T42" s="99" t="n">
        <v>5534000000</v>
      </c>
      <c r="U42" s="99" t="n">
        <v>2287000000</v>
      </c>
      <c r="V42" s="99" t="n">
        <v>2877000000</v>
      </c>
      <c r="W42" s="99" t="n">
        <v>4199000000</v>
      </c>
      <c r="X42" s="4"/>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6.5" hidden="false" customHeight="false" outlineLevel="0" collapsed="false">
      <c r="A43" s="30" t="s">
        <v>49</v>
      </c>
      <c r="B43" s="30" t="s">
        <v>49</v>
      </c>
      <c r="C43" s="19" t="s">
        <v>119</v>
      </c>
      <c r="D43" s="104"/>
      <c r="E43" s="104"/>
      <c r="F43" s="104"/>
      <c r="G43" s="104"/>
      <c r="H43" s="104"/>
      <c r="I43" s="153" t="n">
        <f aca="false">I37-I38-I39-I40-I44</f>
        <v>207729000</v>
      </c>
      <c r="J43" s="104" t="n">
        <v>-1160000000</v>
      </c>
      <c r="K43" s="104" t="n">
        <v>-594000000</v>
      </c>
      <c r="L43" s="99" t="n">
        <v>-393000000</v>
      </c>
      <c r="M43" s="99" t="n">
        <v>0</v>
      </c>
      <c r="N43" s="99" t="n">
        <v>0</v>
      </c>
      <c r="O43" s="112" t="n">
        <f aca="false">O37-O38-O39-O40-O44</f>
        <v>1000000</v>
      </c>
      <c r="P43" s="112" t="n">
        <f aca="false">P37-P38-P39-P40-P44</f>
        <v>322000000</v>
      </c>
      <c r="Q43" s="112" t="n">
        <f aca="false">Q37-Q38-Q39-Q40-Q44</f>
        <v>528000000</v>
      </c>
      <c r="R43" s="112" t="n">
        <f aca="false">R37-R38-R39-R40-R44</f>
        <v>0</v>
      </c>
      <c r="S43" s="99" t="n">
        <v>0</v>
      </c>
      <c r="T43" s="99" t="n">
        <v>0</v>
      </c>
      <c r="U43" s="99" t="n">
        <v>0</v>
      </c>
      <c r="V43" s="99" t="n">
        <v>0</v>
      </c>
      <c r="W43" s="99" t="n">
        <v>0</v>
      </c>
      <c r="X43" s="4"/>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6.5" hidden="false" customHeight="false" outlineLevel="0" collapsed="false">
      <c r="A44" s="19" t="s">
        <v>2607</v>
      </c>
      <c r="B44" s="30" t="s">
        <v>2608</v>
      </c>
      <c r="C44" s="19" t="s">
        <v>119</v>
      </c>
      <c r="D44" s="104"/>
      <c r="E44" s="104"/>
      <c r="F44" s="104"/>
      <c r="G44" s="104"/>
      <c r="H44" s="104"/>
      <c r="I44" s="104" t="n">
        <v>0</v>
      </c>
      <c r="J44" s="104" t="n">
        <v>-999000000</v>
      </c>
      <c r="K44" s="104" t="n">
        <v>-1794000000</v>
      </c>
      <c r="L44" s="99" t="n">
        <v>2302000000</v>
      </c>
      <c r="M44" s="99" t="n">
        <v>1166000000</v>
      </c>
      <c r="N44" s="99" t="n">
        <v>-320000000</v>
      </c>
      <c r="O44" s="99" t="n">
        <v>1649000000</v>
      </c>
      <c r="P44" s="99" t="n">
        <v>1362000000</v>
      </c>
      <c r="Q44" s="99" t="n">
        <v>-252000000</v>
      </c>
      <c r="R44" s="99" t="n">
        <v>169000000</v>
      </c>
      <c r="S44" s="99" t="n">
        <v>-212000000</v>
      </c>
      <c r="T44" s="99" t="n">
        <v>-228000000</v>
      </c>
      <c r="U44" s="99" t="n">
        <v>-188000000</v>
      </c>
      <c r="V44" s="99" t="n">
        <v>-134000000</v>
      </c>
      <c r="W44" s="99" t="n">
        <v>-134000000</v>
      </c>
      <c r="X44" s="4"/>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5" hidden="false" customHeight="false" outlineLevel="0" collapsed="false">
      <c r="A45" s="19" t="s">
        <v>2513</v>
      </c>
      <c r="B45" s="19" t="s">
        <v>2609</v>
      </c>
      <c r="C45" s="49" t="s">
        <v>242</v>
      </c>
      <c r="D45" s="104"/>
      <c r="E45" s="104"/>
      <c r="F45" s="104"/>
      <c r="G45" s="104"/>
      <c r="H45" s="104"/>
      <c r="I45" s="104"/>
      <c r="J45" s="104"/>
      <c r="K45" s="104"/>
      <c r="L45" s="99"/>
      <c r="M45" s="99"/>
      <c r="N45" s="99"/>
      <c r="O45" s="99"/>
      <c r="P45" s="99"/>
      <c r="Q45" s="99"/>
      <c r="R45" s="112" t="n">
        <f aca="false">R28-R29-R37</f>
        <v>420000000</v>
      </c>
      <c r="S45" s="99"/>
      <c r="T45" s="99"/>
      <c r="U45" s="99"/>
      <c r="V45" s="99"/>
      <c r="W45" s="99"/>
      <c r="X45" s="4"/>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6.5" hidden="false" customHeight="false" outlineLevel="0" collapsed="false">
      <c r="B46" s="30" t="s">
        <v>2610</v>
      </c>
      <c r="C46" s="11"/>
      <c r="D46" s="104"/>
      <c r="E46" s="104"/>
      <c r="F46" s="104"/>
      <c r="G46" s="104"/>
      <c r="H46" s="104"/>
      <c r="I46" s="104"/>
      <c r="J46" s="104" t="n">
        <v>1615000000</v>
      </c>
      <c r="K46" s="104" t="n">
        <v>2975000000</v>
      </c>
      <c r="L46" s="99" t="n">
        <v>2654000000</v>
      </c>
      <c r="M46" s="99" t="n">
        <v>1200000000</v>
      </c>
      <c r="N46" s="99" t="n">
        <v>1700000000</v>
      </c>
      <c r="O46" s="99" t="n">
        <v>1484000000</v>
      </c>
      <c r="P46" s="99" t="n">
        <v>1579000000</v>
      </c>
      <c r="Q46" s="99" t="n">
        <v>1691000000</v>
      </c>
      <c r="R46" s="99" t="n">
        <v>1834000000</v>
      </c>
      <c r="S46" s="99" t="n">
        <v>1992000000</v>
      </c>
      <c r="T46" s="99" t="n">
        <v>2160000000</v>
      </c>
      <c r="U46" s="99" t="n">
        <v>2337000000</v>
      </c>
      <c r="V46" s="99" t="n">
        <v>2522000000</v>
      </c>
      <c r="W46" s="99" t="n">
        <v>2720000000</v>
      </c>
      <c r="X46" s="4"/>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6.5" hidden="false" customHeight="false" outlineLevel="0" collapsed="false">
      <c r="B47" s="30" t="s">
        <v>2611</v>
      </c>
      <c r="C47" s="11"/>
      <c r="D47" s="104"/>
      <c r="E47" s="104"/>
      <c r="F47" s="104"/>
      <c r="G47" s="104"/>
      <c r="H47" s="104"/>
      <c r="I47" s="104"/>
      <c r="J47" s="104"/>
      <c r="K47" s="104"/>
      <c r="L47" s="99"/>
      <c r="M47" s="99" t="n">
        <v>0</v>
      </c>
      <c r="N47" s="99" t="n">
        <v>0</v>
      </c>
      <c r="O47" s="99" t="n">
        <v>0</v>
      </c>
      <c r="P47" s="99" t="n">
        <v>0</v>
      </c>
      <c r="Q47" s="99" t="n">
        <v>0</v>
      </c>
      <c r="R47" s="99" t="n">
        <v>0</v>
      </c>
      <c r="S47" s="99" t="n">
        <v>0</v>
      </c>
      <c r="T47" s="99" t="n">
        <v>0</v>
      </c>
      <c r="U47" s="99" t="n">
        <v>0</v>
      </c>
      <c r="V47" s="99" t="n">
        <v>0</v>
      </c>
      <c r="W47" s="99" t="n">
        <v>0</v>
      </c>
      <c r="X47" s="4"/>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30" t="s">
        <v>1786</v>
      </c>
      <c r="C48" s="11"/>
      <c r="D48" s="104"/>
      <c r="E48" s="104"/>
      <c r="F48" s="104"/>
      <c r="G48" s="104"/>
      <c r="H48" s="104"/>
      <c r="I48" s="104"/>
      <c r="J48" s="104" t="n">
        <v>326000000</v>
      </c>
      <c r="K48" s="104" t="n">
        <v>3095000000</v>
      </c>
      <c r="L48" s="99" t="n">
        <v>1903000000</v>
      </c>
      <c r="M48" s="99" t="n">
        <v>-4097000000</v>
      </c>
      <c r="N48" s="99" t="n">
        <v>-4321000000</v>
      </c>
      <c r="O48" s="99" t="n">
        <v>-3373000000</v>
      </c>
      <c r="P48" s="99" t="n">
        <v>-1845000000</v>
      </c>
      <c r="Q48" s="99" t="n">
        <v>-750000000</v>
      </c>
      <c r="R48" s="99" t="n">
        <v>-629000000</v>
      </c>
      <c r="S48" s="99" t="n">
        <v>-1457000000</v>
      </c>
      <c r="T48" s="99" t="n">
        <v>-889000000</v>
      </c>
      <c r="U48" s="99" t="n">
        <v>-861000000</v>
      </c>
      <c r="V48" s="99" t="n">
        <v>-160000000</v>
      </c>
      <c r="W48" s="99" t="n">
        <v>-45000000</v>
      </c>
      <c r="X48" s="4"/>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6.5" hidden="false" customHeight="false" outlineLevel="0" collapsed="false">
      <c r="B49" s="30" t="s">
        <v>87</v>
      </c>
      <c r="C49" s="11"/>
      <c r="D49" s="104"/>
      <c r="E49" s="104"/>
      <c r="F49" s="104"/>
      <c r="G49" s="104"/>
      <c r="H49" s="104"/>
      <c r="I49" s="104"/>
      <c r="J49" s="104" t="n">
        <v>3182000000</v>
      </c>
      <c r="K49" s="104" t="n">
        <v>3892000000</v>
      </c>
      <c r="L49" s="99" t="n">
        <v>4026000000</v>
      </c>
      <c r="M49" s="99" t="n">
        <v>4374000000</v>
      </c>
      <c r="N49" s="99" t="n">
        <v>4940000000</v>
      </c>
      <c r="O49" s="99" t="n">
        <v>5476000000</v>
      </c>
      <c r="P49" s="99" t="n">
        <v>6022000000</v>
      </c>
      <c r="Q49" s="99" t="n">
        <v>6569000000</v>
      </c>
      <c r="R49" s="99" t="n">
        <v>7065000000</v>
      </c>
      <c r="S49" s="99" t="n">
        <v>7400000000</v>
      </c>
      <c r="T49" s="99" t="n">
        <v>8223000000</v>
      </c>
      <c r="U49" s="99" t="n">
        <v>9068000000</v>
      </c>
      <c r="V49" s="99" t="n">
        <v>9973000000</v>
      </c>
      <c r="W49" s="99" t="n">
        <v>10878000000</v>
      </c>
      <c r="X49" s="4"/>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6.5" hidden="false" customHeight="false" outlineLevel="0" collapsed="false">
      <c r="B50" s="30" t="s">
        <v>324</v>
      </c>
      <c r="C50" s="11"/>
      <c r="D50" s="104"/>
      <c r="E50" s="104"/>
      <c r="F50" s="104"/>
      <c r="G50" s="104"/>
      <c r="H50" s="104"/>
      <c r="I50" s="104"/>
      <c r="J50" s="104" t="n">
        <v>-2856000000</v>
      </c>
      <c r="K50" s="104" t="n">
        <v>-797000000</v>
      </c>
      <c r="L50" s="99" t="n">
        <v>-2123000000</v>
      </c>
      <c r="M50" s="99" t="n">
        <v>-8472000000</v>
      </c>
      <c r="N50" s="99" t="n">
        <v>-9260000000</v>
      </c>
      <c r="O50" s="99" t="n">
        <v>-8849000000</v>
      </c>
      <c r="P50" s="99" t="n">
        <v>-7867000000</v>
      </c>
      <c r="Q50" s="99" t="n">
        <v>-7319000000</v>
      </c>
      <c r="R50" s="99" t="n">
        <v>-7694000000</v>
      </c>
      <c r="S50" s="99" t="n">
        <v>-8858000000</v>
      </c>
      <c r="T50" s="99" t="n">
        <v>-9112000000</v>
      </c>
      <c r="U50" s="99" t="n">
        <v>-9929000000</v>
      </c>
      <c r="V50" s="99" t="n">
        <v>-10133000000</v>
      </c>
      <c r="W50" s="99" t="n">
        <v>-10923000000</v>
      </c>
      <c r="X50" s="4"/>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6.5" hidden="false" customHeight="false" outlineLevel="0" collapsed="false">
      <c r="B51" s="30" t="s">
        <v>2612</v>
      </c>
      <c r="C51" s="11"/>
      <c r="D51" s="104"/>
      <c r="E51" s="104"/>
      <c r="F51" s="104"/>
      <c r="G51" s="104"/>
      <c r="H51" s="104"/>
      <c r="I51" s="104"/>
      <c r="J51" s="104" t="n">
        <v>-379000000</v>
      </c>
      <c r="K51" s="104" t="n">
        <v>272000000</v>
      </c>
      <c r="L51" s="99" t="n">
        <v>609000000</v>
      </c>
      <c r="M51" s="99" t="n">
        <v>-381000000</v>
      </c>
      <c r="N51" s="99" t="n">
        <v>-690000000</v>
      </c>
      <c r="O51" s="99" t="n">
        <v>-923000000</v>
      </c>
      <c r="P51" s="99" t="n">
        <v>-1488000000</v>
      </c>
      <c r="Q51" s="99" t="n">
        <v>-1429000000</v>
      </c>
      <c r="R51" s="99" t="n">
        <v>-1164000000</v>
      </c>
      <c r="S51" s="99" t="n">
        <v>-1108000000</v>
      </c>
      <c r="T51" s="99" t="n">
        <v>-1200000000</v>
      </c>
      <c r="U51" s="99" t="n">
        <v>-1199000000</v>
      </c>
      <c r="V51" s="99" t="n">
        <v>-1199000000</v>
      </c>
      <c r="W51" s="99" t="n">
        <v>-1199000000</v>
      </c>
      <c r="X51" s="4"/>
    </row>
    <row r="52" customFormat="false" ht="15" hidden="false" customHeight="false" outlineLevel="0" collapsed="false">
      <c r="B52" s="19"/>
      <c r="C52" s="11"/>
      <c r="D52" s="113"/>
      <c r="E52" s="113"/>
      <c r="F52" s="113"/>
      <c r="G52" s="113"/>
      <c r="H52" s="113"/>
      <c r="I52" s="113"/>
      <c r="J52" s="113"/>
      <c r="K52" s="113"/>
      <c r="L52" s="113"/>
      <c r="M52" s="113"/>
      <c r="N52" s="113"/>
      <c r="O52" s="113"/>
      <c r="P52" s="113"/>
      <c r="Q52" s="113"/>
      <c r="R52" s="113"/>
      <c r="S52" s="113"/>
      <c r="T52" s="113"/>
      <c r="U52" s="113"/>
      <c r="V52" s="113"/>
      <c r="W52" s="113"/>
      <c r="X52" s="4"/>
    </row>
    <row r="53" customFormat="false" ht="15" hidden="false" customHeight="false" outlineLevel="0" collapsed="false">
      <c r="B53" s="19"/>
      <c r="C53" s="11"/>
      <c r="D53" s="0" t="s">
        <v>128</v>
      </c>
      <c r="E53" s="0" t="s">
        <v>128</v>
      </c>
      <c r="F53" s="0" t="s">
        <v>128</v>
      </c>
      <c r="G53" s="0" t="s">
        <v>128</v>
      </c>
      <c r="H53" s="0" t="s">
        <v>128</v>
      </c>
      <c r="I53" s="0" t="s">
        <v>128</v>
      </c>
      <c r="J53" s="0" t="s">
        <v>128</v>
      </c>
      <c r="K53" s="0" t="s">
        <v>128</v>
      </c>
      <c r="L53" s="0" t="s">
        <v>128</v>
      </c>
      <c r="M53" s="0" t="s">
        <v>128</v>
      </c>
      <c r="N53" s="0" t="s">
        <v>128</v>
      </c>
      <c r="O53" s="0" t="s">
        <v>128</v>
      </c>
      <c r="P53" s="0" t="s">
        <v>128</v>
      </c>
      <c r="Q53" s="0" t="s">
        <v>128</v>
      </c>
      <c r="R53" s="0" t="s">
        <v>128</v>
      </c>
      <c r="S53" s="0" t="s">
        <v>128</v>
      </c>
      <c r="T53" s="0" t="s">
        <v>128</v>
      </c>
      <c r="U53" s="0" t="s">
        <v>128</v>
      </c>
      <c r="V53" s="0" t="s">
        <v>128</v>
      </c>
      <c r="W53" s="0" t="s">
        <v>128</v>
      </c>
      <c r="X53" s="4"/>
    </row>
    <row r="54" customFormat="false" ht="15" hidden="false" customHeight="false" outlineLevel="0" collapsed="false">
      <c r="B54" s="19"/>
      <c r="C54" s="11"/>
      <c r="X54" s="4"/>
    </row>
    <row r="55" customFormat="false" ht="15" hidden="false" customHeight="false" outlineLevel="0" collapsed="false">
      <c r="B55" s="19" t="s">
        <v>821</v>
      </c>
      <c r="C55" s="11"/>
      <c r="D55" s="55" t="n">
        <f aca="false">D6-D7-D14</f>
        <v>0</v>
      </c>
      <c r="E55" s="55" t="n">
        <f aca="false">E6-E7-E14</f>
        <v>0</v>
      </c>
      <c r="F55" s="55" t="n">
        <f aca="false">F6-F7-F14</f>
        <v>0</v>
      </c>
      <c r="G55" s="55" t="n">
        <f aca="false">G6-G7-G14</f>
        <v>0</v>
      </c>
      <c r="H55" s="55" t="n">
        <f aca="false">H6-H7-H14</f>
        <v>0</v>
      </c>
      <c r="I55" s="55" t="n">
        <f aca="false">I6-I7-I14</f>
        <v>0</v>
      </c>
      <c r="J55" s="55" t="n">
        <f aca="false">J6-J7-J14</f>
        <v>0</v>
      </c>
      <c r="K55" s="55" t="n">
        <f aca="false">K6-K7-K14</f>
        <v>0</v>
      </c>
      <c r="L55" s="55" t="n">
        <f aca="false">L6-L7-L14</f>
        <v>0</v>
      </c>
      <c r="M55" s="55" t="n">
        <f aca="false">M6-M7-M14</f>
        <v>0</v>
      </c>
      <c r="N55" s="55" t="n">
        <f aca="false">N6-N7-N14</f>
        <v>0</v>
      </c>
      <c r="O55" s="55" t="n">
        <f aca="false">O6-O7-O14</f>
        <v>0</v>
      </c>
      <c r="P55" s="55" t="n">
        <f aca="false">P6-P7-P14</f>
        <v>0</v>
      </c>
      <c r="Q55" s="55" t="n">
        <f aca="false">Q6-Q7-Q14</f>
        <v>0</v>
      </c>
      <c r="R55" s="55" t="n">
        <f aca="false">R6-R7-R14</f>
        <v>0</v>
      </c>
      <c r="S55" s="55" t="n">
        <f aca="false">S6-S7-S14</f>
        <v>0</v>
      </c>
      <c r="T55" s="55" t="n">
        <f aca="false">T6-T7-T14</f>
        <v>0</v>
      </c>
      <c r="U55" s="55" t="n">
        <f aca="false">U6-U7-U14</f>
        <v>0</v>
      </c>
      <c r="V55" s="55" t="n">
        <f aca="false">V6-V7-V14</f>
        <v>0</v>
      </c>
      <c r="W55" s="55" t="n">
        <f aca="false">W6-W7-W14</f>
        <v>0</v>
      </c>
      <c r="X55" s="4"/>
    </row>
    <row r="56" customFormat="false" ht="15" hidden="false" customHeight="false" outlineLevel="0" collapsed="false">
      <c r="B56" s="0" t="s">
        <v>130</v>
      </c>
      <c r="C56" s="11"/>
      <c r="D56" s="55" t="n">
        <f aca="false">D7-D8-D12-D13</f>
        <v>0</v>
      </c>
      <c r="E56" s="55" t="n">
        <f aca="false">E7-E8-E12-E13</f>
        <v>0</v>
      </c>
      <c r="F56" s="55" t="n">
        <f aca="false">F7-F8-F12-F13</f>
        <v>0</v>
      </c>
      <c r="G56" s="55" t="n">
        <f aca="false">G7-G8-G12-G13</f>
        <v>0</v>
      </c>
      <c r="H56" s="55" t="n">
        <f aca="false">H7-H8-H12-H13</f>
        <v>0</v>
      </c>
      <c r="I56" s="55" t="n">
        <f aca="false">I7-I8-I12</f>
        <v>0</v>
      </c>
      <c r="J56" s="55" t="n">
        <f aca="false">J7-J8-J12</f>
        <v>0</v>
      </c>
      <c r="K56" s="55" t="n">
        <f aca="false">K7-K8-K12</f>
        <v>1000000</v>
      </c>
      <c r="L56" s="55" t="n">
        <f aca="false">L7-L8-L12</f>
        <v>0</v>
      </c>
      <c r="M56" s="55" t="n">
        <f aca="false">M7-M8-M12</f>
        <v>0</v>
      </c>
      <c r="N56" s="55" t="n">
        <f aca="false">N7-N8-N12</f>
        <v>0</v>
      </c>
      <c r="O56" s="55" t="n">
        <f aca="false">O7-O8-O12</f>
        <v>0</v>
      </c>
      <c r="P56" s="55" t="n">
        <f aca="false">P7-P8-P12</f>
        <v>0</v>
      </c>
      <c r="Q56" s="55" t="n">
        <f aca="false">Q7-Q8-Q12</f>
        <v>-1000000</v>
      </c>
      <c r="R56" s="55" t="n">
        <f aca="false">R7-R8-R12</f>
        <v>0</v>
      </c>
      <c r="S56" s="55" t="n">
        <f aca="false">S7-S8-S12</f>
        <v>0</v>
      </c>
      <c r="T56" s="55" t="n">
        <f aca="false">T7-T8-T12</f>
        <v>-1000000</v>
      </c>
      <c r="U56" s="55" t="n">
        <f aca="false">U7-U8-U12</f>
        <v>0</v>
      </c>
      <c r="V56" s="55" t="n">
        <f aca="false">V7-V8-V12</f>
        <v>0</v>
      </c>
      <c r="W56" s="55" t="n">
        <f aca="false">W7-W8-W12</f>
        <v>1000000</v>
      </c>
      <c r="X56" s="4"/>
    </row>
    <row r="57" customFormat="false" ht="15" hidden="false" customHeight="false" outlineLevel="0" collapsed="false">
      <c r="B57" s="0" t="s">
        <v>131</v>
      </c>
      <c r="C57" s="11"/>
      <c r="D57" s="55" t="n">
        <f aca="false">D8-D9-D10-D11</f>
        <v>0</v>
      </c>
      <c r="E57" s="55" t="n">
        <f aca="false">E8-E9-E10-E11</f>
        <v>0</v>
      </c>
      <c r="F57" s="55" t="n">
        <f aca="false">F8-F9-F10-F11</f>
        <v>0</v>
      </c>
      <c r="G57" s="55" t="n">
        <f aca="false">G8-G9-G10-G11</f>
        <v>0</v>
      </c>
      <c r="H57" s="55" t="n">
        <f aca="false">H8-H9-H10-H11</f>
        <v>0</v>
      </c>
      <c r="I57" s="55" t="n">
        <f aca="false">I8-I9-I10-I11</f>
        <v>0</v>
      </c>
      <c r="J57" s="56" t="n">
        <f aca="false">J8-J9-J10</f>
        <v>27238000000</v>
      </c>
      <c r="K57" s="56" t="n">
        <f aca="false">K8-K9-K10</f>
        <v>31543000000</v>
      </c>
      <c r="L57" s="55" t="n">
        <f aca="false">L8-L9-L10</f>
        <v>0</v>
      </c>
      <c r="M57" s="55" t="n">
        <f aca="false">M8-M9-M10</f>
        <v>1000000</v>
      </c>
      <c r="N57" s="55" t="n">
        <f aca="false">N8-N9-N10</f>
        <v>0</v>
      </c>
      <c r="O57" s="55" t="n">
        <f aca="false">O8-O9-O10</f>
        <v>0</v>
      </c>
      <c r="P57" s="55" t="n">
        <f aca="false">P8-P9-P10</f>
        <v>0</v>
      </c>
      <c r="Q57" s="55" t="n">
        <f aca="false">Q8-Q9-Q10</f>
        <v>0</v>
      </c>
      <c r="R57" s="55" t="n">
        <f aca="false">R8-R9-R10</f>
        <v>0</v>
      </c>
      <c r="S57" s="55" t="n">
        <f aca="false">S8-S9-S10</f>
        <v>0</v>
      </c>
      <c r="T57" s="55" t="n">
        <f aca="false">T8-T9-T10</f>
        <v>0</v>
      </c>
      <c r="U57" s="55" t="n">
        <f aca="false">U8-U9-U10</f>
        <v>0</v>
      </c>
      <c r="V57" s="55" t="n">
        <f aca="false">V8-V9-V10</f>
        <v>0</v>
      </c>
      <c r="W57" s="55" t="n">
        <f aca="false">W8-W9-W10</f>
        <v>0</v>
      </c>
      <c r="X57" s="4"/>
    </row>
    <row r="58" customFormat="false" ht="15" hidden="false" customHeight="false" outlineLevel="0" collapsed="false">
      <c r="B58" s="0" t="s">
        <v>134</v>
      </c>
      <c r="C58" s="11"/>
      <c r="D58" s="55" t="n">
        <f aca="false">D15-D16-D23</f>
        <v>0</v>
      </c>
      <c r="E58" s="55" t="n">
        <f aca="false">E15-E16-E23</f>
        <v>0</v>
      </c>
      <c r="F58" s="55" t="n">
        <f aca="false">F15-F16-F23</f>
        <v>0</v>
      </c>
      <c r="G58" s="55" t="n">
        <f aca="false">G15-G16-G23</f>
        <v>-1000000</v>
      </c>
      <c r="H58" s="55" t="n">
        <f aca="false">H15-H16-H23</f>
        <v>1000000</v>
      </c>
      <c r="I58" s="55" t="n">
        <f aca="false">I15-I16-I23</f>
        <v>0</v>
      </c>
      <c r="J58" s="55" t="n">
        <f aca="false">J15-J16-J23</f>
        <v>-1000000</v>
      </c>
      <c r="K58" s="55" t="n">
        <f aca="false">K15-K16-K23</f>
        <v>-1000000</v>
      </c>
      <c r="L58" s="55" t="n">
        <f aca="false">L15-L16-L23</f>
        <v>0</v>
      </c>
      <c r="M58" s="55" t="n">
        <f aca="false">M15-M16-M23</f>
        <v>0</v>
      </c>
      <c r="N58" s="55" t="n">
        <f aca="false">N15-N16-N23</f>
        <v>0</v>
      </c>
      <c r="O58" s="55" t="n">
        <f aca="false">O15-O16-O23</f>
        <v>0</v>
      </c>
      <c r="P58" s="55" t="n">
        <f aca="false">P15-P16-P23</f>
        <v>0</v>
      </c>
      <c r="Q58" s="55" t="n">
        <f aca="false">Q15-Q16-Q23</f>
        <v>0</v>
      </c>
      <c r="R58" s="55" t="n">
        <f aca="false">R15-R16-R23</f>
        <v>0</v>
      </c>
      <c r="S58" s="55" t="n">
        <f aca="false">S15-S16-S23</f>
        <v>0</v>
      </c>
      <c r="T58" s="55" t="n">
        <f aca="false">T15-T16-T23</f>
        <v>0</v>
      </c>
      <c r="U58" s="55" t="n">
        <f aca="false">U15-U16-U23</f>
        <v>1000000</v>
      </c>
      <c r="V58" s="55" t="n">
        <f aca="false">V15-V16-V23</f>
        <v>0</v>
      </c>
      <c r="W58" s="55" t="n">
        <f aca="false">W15-W16-W23</f>
        <v>0</v>
      </c>
      <c r="X58" s="4"/>
    </row>
    <row r="59" customFormat="false" ht="15" hidden="false" customHeight="false" outlineLevel="0" collapsed="false">
      <c r="B59" s="0" t="s">
        <v>333</v>
      </c>
      <c r="C59" s="11"/>
      <c r="D59" s="55" t="n">
        <f aca="false">D16-D17-D18-D19-D20-D21-D22</f>
        <v>0</v>
      </c>
      <c r="E59" s="55" t="n">
        <f aca="false">E16-E17-E18-E19-E20-E21-E22</f>
        <v>-1000000</v>
      </c>
      <c r="F59" s="55" t="n">
        <f aca="false">F16-F17-F18-F19-F20-F21-F22</f>
        <v>1000000</v>
      </c>
      <c r="G59" s="55" t="n">
        <f aca="false">G16-G17-G18-G19-G20-G21-G22</f>
        <v>1000000</v>
      </c>
      <c r="H59" s="55" t="n">
        <f aca="false">H16-H17-H18-H19-H20-H21-H22</f>
        <v>-1000000</v>
      </c>
      <c r="I59" s="56" t="n">
        <f aca="false">I16-I17-I18-I19-I20-I21-I22</f>
        <v>18903339000</v>
      </c>
      <c r="J59" s="55" t="n">
        <f aca="false">J16-J17-J18-J19-J20-J21-J22</f>
        <v>0</v>
      </c>
      <c r="K59" s="55" t="n">
        <f aca="false">K16-K17-K18-K19-K20-K21-K22</f>
        <v>0</v>
      </c>
      <c r="L59" s="55" t="n">
        <f aca="false">L16-L17-L18-L19-L20-L21-L22</f>
        <v>-1000000</v>
      </c>
      <c r="M59" s="55" t="n">
        <f aca="false">M16-M17-M18-M19-M20-M21-M22</f>
        <v>1000000</v>
      </c>
      <c r="N59" s="55" t="n">
        <f aca="false">N16-N17-N18-N19-N20-N21-N22</f>
        <v>-1000000</v>
      </c>
      <c r="O59" s="55" t="n">
        <f aca="false">O16-O17-O18-O19-O20-O21-O22</f>
        <v>-2000000</v>
      </c>
      <c r="P59" s="55" t="n">
        <f aca="false">P16-P17-P18-P19-P20-P21-P22</f>
        <v>1000000</v>
      </c>
      <c r="Q59" s="55" t="n">
        <f aca="false">Q16-Q17-Q18-Q19-Q20-Q21-Q22</f>
        <v>0</v>
      </c>
      <c r="R59" s="55" t="n">
        <f aca="false">R16-R17-R18-R19-R20-R21-R22</f>
        <v>0</v>
      </c>
      <c r="S59" s="55" t="n">
        <f aca="false">S16-S17-S18-S19-S20-S21-S22</f>
        <v>1000000</v>
      </c>
      <c r="T59" s="55" t="n">
        <f aca="false">T16-T17-T18-T19-T20-T21-T22</f>
        <v>0</v>
      </c>
      <c r="U59" s="55" t="n">
        <f aca="false">U16-U17-U18-U19-U20-U21-U22</f>
        <v>1000000</v>
      </c>
      <c r="V59" s="55" t="n">
        <f aca="false">V16-V17-V18-V19-V20-V21-V22</f>
        <v>0</v>
      </c>
      <c r="W59" s="55" t="n">
        <f aca="false">W16-W17-W18-W19-W20-W21-W22</f>
        <v>-1000000</v>
      </c>
      <c r="X59" s="4"/>
    </row>
    <row r="60" customFormat="false" ht="15" hidden="false" customHeight="false" outlineLevel="0" collapsed="false">
      <c r="B60" s="0" t="s">
        <v>137</v>
      </c>
      <c r="C60" s="11"/>
      <c r="D60" s="55" t="n">
        <f aca="false">D28-D29-D37</f>
        <v>0</v>
      </c>
      <c r="E60" s="55" t="n">
        <f aca="false">E28-E29-E37</f>
        <v>0</v>
      </c>
      <c r="F60" s="55" t="n">
        <f aca="false">F28-F29-F37</f>
        <v>0</v>
      </c>
      <c r="G60" s="55" t="n">
        <f aca="false">G28-G29-G37</f>
        <v>0</v>
      </c>
      <c r="H60" s="55" t="n">
        <f aca="false">H28-H29-H37</f>
        <v>0</v>
      </c>
      <c r="I60" s="55" t="n">
        <f aca="false">I28-I29-I37</f>
        <v>0</v>
      </c>
      <c r="J60" s="55" t="n">
        <f aca="false">J28-J29-J37</f>
        <v>0</v>
      </c>
      <c r="K60" s="55" t="n">
        <f aca="false">K28-K29-K37</f>
        <v>1000000</v>
      </c>
      <c r="L60" s="55" t="n">
        <f aca="false">L28-L29-L37</f>
        <v>-1000000</v>
      </c>
      <c r="M60" s="55" t="n">
        <f aca="false">M28-M29-M37</f>
        <v>1000000</v>
      </c>
      <c r="N60" s="55" t="n">
        <f aca="false">N28-N29-N37</f>
        <v>-1000000</v>
      </c>
      <c r="O60" s="55" t="n">
        <f aca="false">O28-O29-O37</f>
        <v>0</v>
      </c>
      <c r="P60" s="55" t="n">
        <f aca="false">P28-P29-P37</f>
        <v>0</v>
      </c>
      <c r="Q60" s="55" t="n">
        <f aca="false">Q28-Q29-Q37</f>
        <v>1000000</v>
      </c>
      <c r="R60" s="55" t="n">
        <f aca="false">R28-R29-R37-R45</f>
        <v>0</v>
      </c>
      <c r="S60" s="55" t="n">
        <f aca="false">S28-S29-S37-S45</f>
        <v>0</v>
      </c>
      <c r="T60" s="55" t="n">
        <f aca="false">T28-T29-T37-T45</f>
        <v>1000000</v>
      </c>
      <c r="U60" s="55" t="n">
        <f aca="false">U28-U29-U37-U45</f>
        <v>1000000</v>
      </c>
      <c r="V60" s="55" t="n">
        <f aca="false">V28-V29-V37-V45</f>
        <v>0</v>
      </c>
      <c r="W60" s="55" t="n">
        <f aca="false">W28-W29-W37-W45</f>
        <v>0</v>
      </c>
      <c r="X60" s="4"/>
    </row>
    <row r="61" customFormat="false" ht="15" hidden="false" customHeight="false" outlineLevel="0" collapsed="false">
      <c r="B61" s="0" t="s">
        <v>505</v>
      </c>
      <c r="C61" s="11"/>
      <c r="D61" s="55" t="n">
        <f aca="false">D29-D30-D33</f>
        <v>0</v>
      </c>
      <c r="E61" s="55" t="n">
        <f aca="false">E29-E30-E33</f>
        <v>0</v>
      </c>
      <c r="F61" s="55" t="n">
        <f aca="false">F29-F30-F33</f>
        <v>0</v>
      </c>
      <c r="G61" s="55" t="n">
        <f aca="false">G29-G30-G33</f>
        <v>0</v>
      </c>
      <c r="H61" s="55" t="n">
        <f aca="false">H29-H30-H33</f>
        <v>0</v>
      </c>
      <c r="I61" s="55" t="n">
        <f aca="false">I29-I30-I33</f>
        <v>0</v>
      </c>
      <c r="J61" s="55" t="n">
        <f aca="false">J29-J30-J33</f>
        <v>0</v>
      </c>
      <c r="K61" s="55" t="n">
        <f aca="false">K29-K30-K33</f>
        <v>0</v>
      </c>
      <c r="L61" s="55" t="n">
        <f aca="false">L29-L30-L33</f>
        <v>0</v>
      </c>
      <c r="M61" s="55" t="n">
        <f aca="false">M29-M30-M33</f>
        <v>0</v>
      </c>
      <c r="N61" s="55" t="n">
        <f aca="false">N29-N30-N33</f>
        <v>0</v>
      </c>
      <c r="O61" s="55" t="n">
        <f aca="false">O29-O30-O33</f>
        <v>0</v>
      </c>
      <c r="P61" s="55" t="n">
        <f aca="false">P29-P30-P33</f>
        <v>0</v>
      </c>
      <c r="Q61" s="55" t="n">
        <f aca="false">Q29-Q30-Q33</f>
        <v>-1000000</v>
      </c>
      <c r="R61" s="55" t="n">
        <f aca="false">R29-R30-R33</f>
        <v>0</v>
      </c>
      <c r="S61" s="55" t="n">
        <f aca="false">S29-S30-S33</f>
        <v>0</v>
      </c>
      <c r="T61" s="55" t="n">
        <f aca="false">T29-T30-T33</f>
        <v>0</v>
      </c>
      <c r="U61" s="55" t="n">
        <f aca="false">U29-U30-U33</f>
        <v>0</v>
      </c>
      <c r="V61" s="55" t="n">
        <f aca="false">V29-V30-V33</f>
        <v>0</v>
      </c>
      <c r="W61" s="55" t="n">
        <f aca="false">W29-W30-W33</f>
        <v>0</v>
      </c>
      <c r="X61" s="4"/>
    </row>
    <row r="62" customFormat="false" ht="15" hidden="false" customHeight="false" outlineLevel="0" collapsed="false">
      <c r="B62" s="0" t="s">
        <v>506</v>
      </c>
      <c r="C62" s="11"/>
      <c r="D62" s="55" t="n">
        <f aca="false">D30-D31-D32</f>
        <v>0</v>
      </c>
      <c r="E62" s="55" t="n">
        <f aca="false">E30-E31-E32</f>
        <v>0</v>
      </c>
      <c r="F62" s="55" t="n">
        <f aca="false">F30-F31-F32</f>
        <v>0</v>
      </c>
      <c r="G62" s="55" t="n">
        <f aca="false">G30-G31-G32</f>
        <v>0</v>
      </c>
      <c r="H62" s="55" t="n">
        <f aca="false">H30-H31-H32</f>
        <v>0</v>
      </c>
      <c r="I62" s="55" t="n">
        <f aca="false">I30-I31-I32</f>
        <v>0</v>
      </c>
      <c r="J62" s="55" t="n">
        <f aca="false">J30-J31-J32</f>
        <v>0</v>
      </c>
      <c r="K62" s="55" t="n">
        <f aca="false">K30-K31-K32</f>
        <v>-1000000</v>
      </c>
      <c r="L62" s="55" t="n">
        <f aca="false">L30-L31-L32</f>
        <v>0</v>
      </c>
      <c r="M62" s="55" t="n">
        <f aca="false">M30-M31-M32</f>
        <v>-1000000</v>
      </c>
      <c r="N62" s="55" t="n">
        <f aca="false">N30-N31-N32</f>
        <v>0</v>
      </c>
      <c r="O62" s="55" t="n">
        <f aca="false">O30-O31-O32</f>
        <v>-1000000</v>
      </c>
      <c r="P62" s="55" t="n">
        <f aca="false">P30-P31-P32</f>
        <v>-1000000</v>
      </c>
      <c r="Q62" s="55" t="n">
        <f aca="false">Q30-Q31-Q32</f>
        <v>0</v>
      </c>
      <c r="R62" s="55" t="n">
        <f aca="false">R30-R31-R32</f>
        <v>0</v>
      </c>
      <c r="S62" s="55" t="n">
        <f aca="false">S30-S31-S32</f>
        <v>0</v>
      </c>
      <c r="T62" s="55" t="n">
        <f aca="false">T30-T31-T32</f>
        <v>-1000000</v>
      </c>
      <c r="U62" s="55" t="n">
        <f aca="false">U30-U31-U32</f>
        <v>-1000000</v>
      </c>
      <c r="V62" s="55" t="n">
        <f aca="false">V30-V31-V32</f>
        <v>0</v>
      </c>
      <c r="W62" s="55" t="n">
        <f aca="false">W30-W31-W32</f>
        <v>-1000000</v>
      </c>
      <c r="X62" s="4"/>
    </row>
    <row r="63" customFormat="false" ht="15" hidden="false" customHeight="false" outlineLevel="0" collapsed="false">
      <c r="B63" s="0" t="s">
        <v>2613</v>
      </c>
      <c r="C63" s="11"/>
      <c r="D63" s="55" t="n">
        <f aca="false">D33-D34-D35-D36</f>
        <v>0</v>
      </c>
      <c r="E63" s="55" t="n">
        <f aca="false">E33-E34-E35-E36</f>
        <v>0</v>
      </c>
      <c r="F63" s="55" t="n">
        <f aca="false">F33-F34-F35-F36</f>
        <v>0</v>
      </c>
      <c r="G63" s="55" t="n">
        <f aca="false">G33-G34-G35-G36</f>
        <v>0</v>
      </c>
      <c r="H63" s="55" t="n">
        <f aca="false">H33-H34-H35-H36</f>
        <v>0</v>
      </c>
      <c r="I63" s="55" t="n">
        <f aca="false">I33-I34-I35-I36</f>
        <v>0</v>
      </c>
      <c r="J63" s="55" t="n">
        <f aca="false">J33-J34-J35-J36</f>
        <v>0</v>
      </c>
      <c r="K63" s="55" t="n">
        <f aca="false">K33-K34-K35-K36</f>
        <v>0</v>
      </c>
      <c r="L63" s="55" t="n">
        <f aca="false">L33-L34-L35-L36</f>
        <v>0</v>
      </c>
      <c r="M63" s="55" t="n">
        <f aca="false">M33-M34-M35-M36</f>
        <v>0</v>
      </c>
      <c r="N63" s="55" t="n">
        <f aca="false">N33-N34-N35-N36</f>
        <v>0</v>
      </c>
      <c r="O63" s="55" t="n">
        <f aca="false">O33-O34-O35-O36</f>
        <v>0</v>
      </c>
      <c r="P63" s="55" t="n">
        <f aca="false">P33-P34-P35-P36</f>
        <v>0</v>
      </c>
      <c r="Q63" s="55" t="n">
        <f aca="false">Q33-Q34-Q35-Q36</f>
        <v>0</v>
      </c>
      <c r="R63" s="55" t="n">
        <f aca="false">R33-R34-R35-R36</f>
        <v>0</v>
      </c>
      <c r="S63" s="55" t="n">
        <f aca="false">S33-S34-S35-S36</f>
        <v>0</v>
      </c>
      <c r="T63" s="55" t="n">
        <f aca="false">T33-T34-T35-T36</f>
        <v>0</v>
      </c>
      <c r="U63" s="55" t="n">
        <f aca="false">U33-U34-U35-U36</f>
        <v>0</v>
      </c>
      <c r="V63" s="55" t="n">
        <f aca="false">V33-V34-V35-V36</f>
        <v>0</v>
      </c>
      <c r="W63" s="55" t="n">
        <f aca="false">W33-W34-W35-W36</f>
        <v>0</v>
      </c>
      <c r="X63" s="4"/>
    </row>
    <row r="64" customFormat="false" ht="15" hidden="false" customHeight="false" outlineLevel="0" collapsed="false">
      <c r="B64" s="0" t="s">
        <v>274</v>
      </c>
      <c r="C64" s="11"/>
      <c r="D64" s="55" t="n">
        <f aca="false">D37-D40-D43-D44</f>
        <v>0</v>
      </c>
      <c r="E64" s="55" t="n">
        <f aca="false">E37-E40-E43-E44</f>
        <v>0</v>
      </c>
      <c r="F64" s="55" t="n">
        <f aca="false">F37-F40-F43-F44</f>
        <v>0</v>
      </c>
      <c r="G64" s="55" t="n">
        <f aca="false">G37-G40-G43-G44</f>
        <v>0</v>
      </c>
      <c r="H64" s="55" t="n">
        <f aca="false">H37-H40-H43-H44</f>
        <v>0</v>
      </c>
      <c r="I64" s="55" t="n">
        <f aca="false">I37-I40-I43-I44-I38-I39</f>
        <v>0</v>
      </c>
      <c r="J64" s="55" t="n">
        <f aca="false">J37-J40-J43-J44-J38-J39</f>
        <v>0</v>
      </c>
      <c r="K64" s="55" t="n">
        <f aca="false">K37-K40-K43-K44-K38-K39</f>
        <v>0</v>
      </c>
      <c r="L64" s="55" t="n">
        <f aca="false">L37-L40-L43-L44-L38-L39</f>
        <v>0</v>
      </c>
      <c r="M64" s="55" t="n">
        <f aca="false">M37-M40-M43-M44-M38-M39</f>
        <v>0</v>
      </c>
      <c r="N64" s="55" t="n">
        <f aca="false">N37-N40-N43-N44-N38-N39</f>
        <v>0</v>
      </c>
      <c r="O64" s="152" t="n">
        <f aca="false">O37-O40-O43-O44-O38-O39</f>
        <v>0</v>
      </c>
      <c r="P64" s="152" t="n">
        <f aca="false">P37-P40-P43-P44-P38-P39</f>
        <v>0</v>
      </c>
      <c r="Q64" s="55" t="n">
        <f aca="false">Q37-Q40-Q43-Q44-Q38-Q39</f>
        <v>0</v>
      </c>
      <c r="R64" s="152" t="n">
        <f aca="false">R37-R40-R43-R44-R38-R39</f>
        <v>0</v>
      </c>
      <c r="S64" s="55" t="n">
        <f aca="false">S37-S40-S43-S44-S38-S39</f>
        <v>0</v>
      </c>
      <c r="T64" s="55" t="n">
        <f aca="false">T37-T40-T43-T44-T38-T39</f>
        <v>0</v>
      </c>
      <c r="U64" s="55" t="n">
        <f aca="false">U37-U40-U43-U44-U38-U39</f>
        <v>0</v>
      </c>
      <c r="V64" s="55" t="n">
        <f aca="false">V37-V40-V43-V44-V38-V39</f>
        <v>1000000</v>
      </c>
      <c r="W64" s="55" t="n">
        <f aca="false">W37-W40-W43-W44-W38-W39</f>
        <v>0</v>
      </c>
      <c r="X64" s="4"/>
    </row>
    <row r="66" customFormat="false" ht="15" hidden="false" customHeight="false" outlineLevel="0" collapsed="false">
      <c r="D66" s="55"/>
    </row>
    <row r="67" customFormat="false" ht="15" hidden="false" customHeight="false" outlineLevel="0" collapsed="false">
      <c r="B67" s="0" t="s">
        <v>971</v>
      </c>
      <c r="D67" s="0" t="n">
        <v>133427000000</v>
      </c>
      <c r="E67" s="0" t="n">
        <v>146978000000</v>
      </c>
      <c r="F67" s="0" t="n">
        <v>162507000000</v>
      </c>
      <c r="G67" s="0" t="n">
        <v>174044000000</v>
      </c>
      <c r="H67" s="0" t="n">
        <v>190440000000</v>
      </c>
      <c r="I67" s="0" t="n">
        <v>207729000000</v>
      </c>
      <c r="J67" s="0" t="n">
        <v>229836000000</v>
      </c>
      <c r="K67" s="0" t="n">
        <v>261760000000</v>
      </c>
      <c r="L67" s="0" t="n">
        <v>295872000000</v>
      </c>
      <c r="M67" s="0" t="n">
        <v>307967000000</v>
      </c>
      <c r="N67" s="0" t="n">
        <v>333093000000</v>
      </c>
      <c r="O67" s="0" t="n">
        <v>371012000000</v>
      </c>
      <c r="P67" s="0" t="n">
        <v>394723000000</v>
      </c>
      <c r="Q67" s="0" t="n">
        <v>422670000000</v>
      </c>
      <c r="R67" s="0" t="n">
        <v>459807000000</v>
      </c>
      <c r="S67" s="0" t="n">
        <v>499556000000</v>
      </c>
      <c r="T67" s="0" t="n">
        <v>540898000000</v>
      </c>
      <c r="U67" s="0" t="n">
        <v>584578000000</v>
      </c>
      <c r="V67" s="0" t="n">
        <v>630717000000</v>
      </c>
      <c r="W67" s="0" t="n">
        <v>680267000000</v>
      </c>
    </row>
    <row r="68" customFormat="false" ht="15" hidden="false" customHeight="false" outlineLevel="0" collapsed="false">
      <c r="B68" s="0" t="s">
        <v>130</v>
      </c>
      <c r="D68" s="0" t="n">
        <f aca="false">(D7/D67)*100</f>
        <v>12.3430789870116</v>
      </c>
      <c r="E68" s="0" t="n">
        <f aca="false">(E7/E67)*100</f>
        <v>12.3977738164895</v>
      </c>
      <c r="F68" s="0" t="n">
        <f aca="false">(F7/F67)*100</f>
        <v>12.7816032540137</v>
      </c>
      <c r="G68" s="0" t="n">
        <f aca="false">(G7/G67)*100</f>
        <v>12.530739353267</v>
      </c>
      <c r="H68" s="0" t="n">
        <f aca="false">(H7/H67)*100</f>
        <v>12.3198907792481</v>
      </c>
      <c r="I68" s="0" t="n">
        <f aca="false">(I7/I67)*100</f>
        <v>12</v>
      </c>
      <c r="J68" s="0" t="n">
        <f aca="false">(J7/J67)*100</f>
        <v>12.7264658278077</v>
      </c>
      <c r="K68" s="0" t="n">
        <f aca="false">(K7/K67)*100</f>
        <v>12.8403881418093</v>
      </c>
      <c r="L68" s="0" t="n">
        <f aca="false">(L7/L67)*100</f>
        <v>12.0247945057322</v>
      </c>
      <c r="M68" s="0" t="n">
        <f aca="false">(M7/M67)*100</f>
        <v>11.0521581857796</v>
      </c>
      <c r="N68" s="0" t="n">
        <f aca="false">(N7/N67)*100</f>
        <v>11.235600868226</v>
      </c>
      <c r="O68" s="0" t="n">
        <f aca="false">(O7/O67)*100</f>
        <v>11.6378985046306</v>
      </c>
      <c r="P68" s="0" t="n">
        <f aca="false">(P7/P67)*100</f>
        <v>11.6218208718519</v>
      </c>
      <c r="Q68" s="0" t="n">
        <f aca="false">(Q7/Q67)*100</f>
        <v>11.6542456289777</v>
      </c>
      <c r="R68" s="0" t="n">
        <f aca="false">(R7/R67)*100</f>
        <v>11.2040486551966</v>
      </c>
      <c r="S68" s="0" t="n">
        <f aca="false">(S7/S67)*100</f>
        <v>11.1857329308426</v>
      </c>
      <c r="T68" s="0" t="n">
        <f aca="false">(T7/T67)*100</f>
        <v>11.2091373974391</v>
      </c>
      <c r="U68" s="0" t="n">
        <f aca="false">(U7/U67)*100</f>
        <v>11.2238229971022</v>
      </c>
      <c r="V68" s="0" t="n">
        <f aca="false">(V7/V67)*100</f>
        <v>11.2235757082812</v>
      </c>
      <c r="W68" s="0" t="n">
        <f aca="false">(W7/W67)*100</f>
        <v>11.2182422489993</v>
      </c>
    </row>
    <row r="69" customFormat="false" ht="15" hidden="false" customHeight="false" outlineLevel="0" collapsed="false">
      <c r="B69" s="0" t="s">
        <v>134</v>
      </c>
      <c r="D69" s="0" t="n">
        <f aca="false">(D15/D67)*100</f>
        <v>14.3224384869629</v>
      </c>
      <c r="E69" s="0" t="n">
        <f aca="false">(E15/E67)*100</f>
        <v>14.5103348800501</v>
      </c>
      <c r="F69" s="0" t="n">
        <f aca="false">(F15/F67)*100</f>
        <v>13.8707871045555</v>
      </c>
      <c r="G69" s="0" t="n">
        <f aca="false">(G15/G67)*100</f>
        <v>15.1300820482177</v>
      </c>
      <c r="H69" s="0" t="n">
        <f aca="false">(H15/H67)*100</f>
        <v>12.7793530770846</v>
      </c>
      <c r="I69" s="0" t="n">
        <f aca="false">(I15/I67)*100</f>
        <v>13.7</v>
      </c>
      <c r="J69" s="0" t="n">
        <f aca="false">(J15/J67)*100</f>
        <v>14.6717659548548</v>
      </c>
      <c r="K69" s="0" t="n">
        <f aca="false">(K15/K67)*100</f>
        <v>14.2810207823961</v>
      </c>
      <c r="L69" s="0" t="n">
        <f aca="false">(L15/L67)*100</f>
        <v>13.6393440406662</v>
      </c>
      <c r="M69" s="0" t="n">
        <f aca="false">(M15/M67)*100</f>
        <v>14.1927544184929</v>
      </c>
      <c r="N69" s="0" t="n">
        <f aca="false">(N15/N67)*100</f>
        <v>14.5259732266965</v>
      </c>
      <c r="O69" s="0" t="n">
        <f aca="false">(O15/O67)*100</f>
        <v>14.4229836231712</v>
      </c>
      <c r="P69" s="0" t="n">
        <f aca="false">(P15/P67)*100</f>
        <v>14.014891455527</v>
      </c>
      <c r="Q69" s="0" t="n">
        <f aca="false">(Q15/Q67)*100</f>
        <v>13.7859322876003</v>
      </c>
      <c r="R69" s="0" t="n">
        <f aca="false">(R15/R67)*100</f>
        <v>13.2762224150568</v>
      </c>
      <c r="S69" s="0" t="n">
        <f aca="false">(S15/S67)*100</f>
        <v>13.3574614257461</v>
      </c>
      <c r="T69" s="0" t="n">
        <f aca="false">(T15/T67)*100</f>
        <v>13.2930792866677</v>
      </c>
      <c r="U69" s="0" t="n">
        <f aca="false">(U15/U67)*100</f>
        <v>13.322088754623</v>
      </c>
      <c r="V69" s="0" t="n">
        <f aca="false">(V15/V67)*100</f>
        <v>13.2298637899407</v>
      </c>
      <c r="W69" s="0" t="n">
        <f aca="false">(W15/W67)*100</f>
        <v>13.2236313094711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8.xml><?xml version="1.0" encoding="utf-8"?>
<worksheet xmlns="http://schemas.openxmlformats.org/spreadsheetml/2006/main" xmlns:r="http://schemas.openxmlformats.org/officeDocument/2006/relationships">
  <sheetPr filterMode="false">
    <pageSetUpPr fitToPage="false"/>
  </sheetPr>
  <dimension ref="A1:AY95"/>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8" activeCellId="0" sqref="R8"/>
    </sheetView>
  </sheetViews>
  <sheetFormatPr defaultRowHeight="15"/>
  <cols>
    <col collapsed="false" hidden="false" max="1" min="1" style="0" width="37.9336734693878"/>
    <col collapsed="false" hidden="false" max="2" min="2" style="0" width="46.1683673469388"/>
    <col collapsed="false" hidden="false" max="3" min="3" style="0" width="27.9438775510204"/>
    <col collapsed="false" hidden="false" max="4" min="4" style="0" width="24.1632653061224"/>
    <col collapsed="false" hidden="false" max="8" min="5" style="0" width="19.7091836734694"/>
    <col collapsed="false" hidden="false" max="15" min="9" style="0" width="22.5459183673469"/>
    <col collapsed="false" hidden="false" max="16" min="16" style="0" width="23.219387755102"/>
    <col collapsed="false" hidden="false" max="21" min="17" style="0" width="21.4642857142857"/>
    <col collapsed="false" hidden="false" max="1025" min="22" style="0" width="8.50510204081633"/>
  </cols>
  <sheetData>
    <row r="1" customFormat="false" ht="15" hidden="false" customHeight="false" outlineLevel="0" collapsed="false">
      <c r="A1" s="1" t="s">
        <v>2614</v>
      </c>
      <c r="B1" s="2" t="s">
        <v>2615</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customFormat="false" ht="15" hidden="false" customHeight="false" outlineLevel="0" collapsed="false">
      <c r="B2" s="7" t="s">
        <v>2616</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c r="AY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6"/>
      <c r="Y3" s="6"/>
      <c r="Z3" s="6"/>
      <c r="AA3" s="6"/>
      <c r="AB3" s="6"/>
      <c r="AC3" s="6"/>
      <c r="AD3" s="6"/>
      <c r="AE3" s="6"/>
      <c r="AF3" s="6"/>
      <c r="AG3" s="6"/>
      <c r="AH3" s="6"/>
      <c r="AI3" s="6"/>
      <c r="AJ3" s="6"/>
      <c r="AK3" s="6"/>
      <c r="AL3" s="6"/>
      <c r="AM3" s="6"/>
      <c r="AN3" s="6"/>
      <c r="AO3" s="6"/>
      <c r="AP3" s="6"/>
      <c r="AQ3" s="6"/>
      <c r="AR3" s="6"/>
      <c r="AS3" s="6"/>
      <c r="AT3" s="6"/>
      <c r="AU3" s="6"/>
      <c r="AV3" s="6"/>
      <c r="AW3" s="6"/>
      <c r="AX3" s="6"/>
      <c r="AY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6"/>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5" t="s">
        <v>780</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13" customFormat="true" ht="15.75" hidden="false" customHeight="false" outlineLevel="0" collapsed="false">
      <c r="A6" s="402" t="s">
        <v>32</v>
      </c>
      <c r="B6" s="63" t="s">
        <v>33</v>
      </c>
      <c r="C6" s="216" t="s">
        <v>34</v>
      </c>
      <c r="D6" s="324" t="n">
        <v>719800000000</v>
      </c>
      <c r="E6" s="324" t="n">
        <v>873000000000</v>
      </c>
      <c r="F6" s="324" t="n">
        <v>876900000000</v>
      </c>
      <c r="G6" s="324" t="n">
        <v>952700000000</v>
      </c>
      <c r="H6" s="324" t="n">
        <v>1027400000000</v>
      </c>
      <c r="I6" s="325" t="n">
        <v>1631000000000</v>
      </c>
      <c r="J6" s="325" t="n">
        <v>2398000000000</v>
      </c>
      <c r="K6" s="325" t="n">
        <v>2620000000000</v>
      </c>
      <c r="L6" s="325" t="n">
        <v>3352000000000</v>
      </c>
      <c r="M6" s="325" t="n">
        <v>3662000000000</v>
      </c>
      <c r="N6" s="325" t="n">
        <v>4258000000000</v>
      </c>
      <c r="O6" s="325" t="n">
        <v>6824000000000</v>
      </c>
      <c r="P6" s="328" t="n">
        <v>9047000000000</v>
      </c>
      <c r="Q6" s="35" t="n">
        <v>8544000000000</v>
      </c>
      <c r="R6" s="35" t="n">
        <v>11951000000000</v>
      </c>
      <c r="S6" s="35" t="n">
        <v>11729000000000</v>
      </c>
      <c r="T6" s="35" t="n">
        <v>13484000000000</v>
      </c>
      <c r="U6" s="35" t="n">
        <v>16022000000000</v>
      </c>
      <c r="X6" s="6"/>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customFormat="false" ht="15" hidden="false" customHeight="false" outlineLevel="0" collapsed="false">
      <c r="A7" s="18" t="s">
        <v>341</v>
      </c>
      <c r="B7" s="49" t="s">
        <v>35</v>
      </c>
      <c r="C7" s="20" t="s">
        <v>37</v>
      </c>
      <c r="D7" s="242" t="n">
        <v>594500000000</v>
      </c>
      <c r="E7" s="242" t="n">
        <v>670200000000</v>
      </c>
      <c r="F7" s="242" t="n">
        <v>763900000000</v>
      </c>
      <c r="G7" s="242" t="n">
        <v>754100000000</v>
      </c>
      <c r="H7" s="242" t="n">
        <v>936000000000</v>
      </c>
      <c r="I7" s="23" t="n">
        <v>1557000000000</v>
      </c>
      <c r="J7" s="23" t="n">
        <v>2172000000000</v>
      </c>
      <c r="K7" s="23" t="n">
        <v>2477000000000</v>
      </c>
      <c r="L7" s="23" t="n">
        <v>3249000000000</v>
      </c>
      <c r="M7" s="23" t="n">
        <v>3582000000000</v>
      </c>
      <c r="N7" s="23" t="n">
        <v>4155000000000</v>
      </c>
      <c r="O7" s="23" t="n">
        <v>5662000000000</v>
      </c>
      <c r="P7" s="22" t="n">
        <v>7976000000000</v>
      </c>
      <c r="Q7" s="24" t="n">
        <v>7905000000000</v>
      </c>
      <c r="R7" s="24" t="n">
        <v>8683000000000</v>
      </c>
      <c r="S7" s="24" t="n">
        <v>10356000000000</v>
      </c>
      <c r="T7" s="24" t="n">
        <v>11889000000000</v>
      </c>
      <c r="U7" s="24" t="n">
        <v>14136000000000</v>
      </c>
      <c r="X7" s="6"/>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5" hidden="false" customHeight="false" outlineLevel="0" collapsed="false">
      <c r="A8" s="26" t="s">
        <v>2202</v>
      </c>
      <c r="B8" s="47" t="s">
        <v>2617</v>
      </c>
      <c r="C8" s="20" t="s">
        <v>40</v>
      </c>
      <c r="D8" s="242" t="n">
        <v>146400000000</v>
      </c>
      <c r="E8" s="242" t="n">
        <v>166600000000</v>
      </c>
      <c r="F8" s="242" t="n">
        <v>145400000000</v>
      </c>
      <c r="G8" s="242" t="n">
        <v>105900000000</v>
      </c>
      <c r="H8" s="242" t="n">
        <v>171000000000</v>
      </c>
      <c r="I8" s="23" t="n">
        <v>381000000000</v>
      </c>
      <c r="J8" s="23" t="n">
        <v>675000000000</v>
      </c>
      <c r="K8" s="23" t="n">
        <v>572000000000</v>
      </c>
      <c r="L8" s="23" t="n">
        <v>738000000000</v>
      </c>
      <c r="M8" s="23" t="n">
        <v>725000000000</v>
      </c>
      <c r="N8" s="23" t="n">
        <v>1032000000000</v>
      </c>
      <c r="O8" s="23" t="n">
        <v>1296000000000</v>
      </c>
      <c r="P8" s="22" t="n">
        <v>1607000000000</v>
      </c>
      <c r="Q8" s="24" t="n">
        <v>1489000000000</v>
      </c>
      <c r="R8" s="24" t="n">
        <v>1326000000000</v>
      </c>
      <c r="S8" s="24" t="n">
        <v>1392000000000</v>
      </c>
      <c r="T8" s="24" t="n">
        <v>1596000000000</v>
      </c>
      <c r="U8" s="24" t="n">
        <v>1998000000000</v>
      </c>
      <c r="X8" s="6"/>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5" hidden="false" customHeight="false" outlineLevel="0" collapsed="false">
      <c r="A9" s="26" t="s">
        <v>291</v>
      </c>
      <c r="B9" s="47" t="s">
        <v>2618</v>
      </c>
      <c r="C9" s="20" t="s">
        <v>40</v>
      </c>
      <c r="D9" s="242" t="n">
        <f aca="false">D10-D15</f>
        <v>394200000000</v>
      </c>
      <c r="E9" s="242" t="n">
        <f aca="false">E10-E15</f>
        <v>440500000000</v>
      </c>
      <c r="F9" s="242" t="n">
        <f aca="false">F10-F15</f>
        <v>547200000000</v>
      </c>
      <c r="G9" s="242" t="n">
        <f aca="false">G10-G15</f>
        <v>599300000000</v>
      </c>
      <c r="H9" s="242" t="n">
        <f aca="false">H10-H15</f>
        <v>702400000000</v>
      </c>
      <c r="I9" s="242" t="n">
        <f aca="false">I10-I15</f>
        <v>1053000000000</v>
      </c>
      <c r="J9" s="242" t="n">
        <f aca="false">J10-J15</f>
        <v>1336000000000</v>
      </c>
      <c r="K9" s="242" t="n">
        <f aca="false">K10-K15</f>
        <v>1775000000000</v>
      </c>
      <c r="L9" s="242" t="n">
        <f aca="false">L10-L15</f>
        <v>2322000000000</v>
      </c>
      <c r="M9" s="242" t="n">
        <f aca="false">M10-M15</f>
        <v>2579000000000</v>
      </c>
      <c r="N9" s="242" t="n">
        <f aca="false">N10-N15</f>
        <v>2943000000000</v>
      </c>
      <c r="O9" s="242" t="n">
        <f aca="false">O10-O15</f>
        <v>3882000000000</v>
      </c>
      <c r="P9" s="22" t="n">
        <v>5993000000000</v>
      </c>
      <c r="Q9" s="24" t="n">
        <v>6130000000000</v>
      </c>
      <c r="R9" s="24" t="n">
        <v>6899000000000</v>
      </c>
      <c r="S9" s="24" t="n">
        <v>8578000000000</v>
      </c>
      <c r="T9" s="24" t="n">
        <v>9844000000000</v>
      </c>
      <c r="U9" s="24" t="n">
        <v>11606000000000</v>
      </c>
      <c r="X9" s="6"/>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5" hidden="false" customHeight="false" outlineLevel="0" collapsed="false">
      <c r="B10" s="47" t="s">
        <v>2619</v>
      </c>
      <c r="C10" s="20"/>
      <c r="D10" s="242" t="n">
        <v>448100000000</v>
      </c>
      <c r="E10" s="242" t="n">
        <v>503600000000</v>
      </c>
      <c r="F10" s="242" t="n">
        <v>618500000000</v>
      </c>
      <c r="G10" s="242" t="n">
        <v>648200000000</v>
      </c>
      <c r="H10" s="242" t="n">
        <v>765000000000</v>
      </c>
      <c r="I10" s="23" t="n">
        <v>1176000000000</v>
      </c>
      <c r="J10" s="23" t="n">
        <v>1497000000000</v>
      </c>
      <c r="K10" s="23" t="n">
        <v>1905000000000</v>
      </c>
      <c r="L10" s="23" t="n">
        <v>2511000000000</v>
      </c>
      <c r="M10" s="23" t="n">
        <v>2857000000000</v>
      </c>
      <c r="N10" s="23" t="n">
        <v>3123000000000</v>
      </c>
      <c r="O10" s="23" t="n">
        <v>4366000000000</v>
      </c>
      <c r="P10" s="22" t="n">
        <v>5993000000000</v>
      </c>
      <c r="Q10" s="24" t="n">
        <v>6130000000000</v>
      </c>
      <c r="R10" s="24" t="n">
        <v>6899000000000</v>
      </c>
      <c r="S10" s="24" t="n">
        <v>8578000000000</v>
      </c>
      <c r="T10" s="24" t="n">
        <v>9844000000000</v>
      </c>
      <c r="U10" s="24" t="n">
        <v>11606000000000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5" hidden="false" customHeight="false" outlineLevel="0" collapsed="false">
      <c r="A11" s="513" t="s">
        <v>920</v>
      </c>
      <c r="B11" s="513" t="s">
        <v>921</v>
      </c>
      <c r="C11" s="49" t="s">
        <v>1715</v>
      </c>
      <c r="D11" s="242" t="n">
        <v>58300000000</v>
      </c>
      <c r="E11" s="242" t="n">
        <v>78100000000</v>
      </c>
      <c r="F11" s="242" t="n">
        <v>94900000000</v>
      </c>
      <c r="G11" s="242" t="n">
        <v>102400000000</v>
      </c>
      <c r="H11" s="242" t="n">
        <v>117600000000</v>
      </c>
      <c r="I11" s="23" t="n">
        <v>181000000000</v>
      </c>
      <c r="J11" s="23" t="n">
        <v>280000000000</v>
      </c>
      <c r="K11" s="23" t="n">
        <v>427000000000</v>
      </c>
      <c r="L11" s="23" t="n">
        <v>508000000000</v>
      </c>
      <c r="M11" s="23" t="n">
        <v>677000000000</v>
      </c>
      <c r="N11" s="23" t="n">
        <v>732000000000</v>
      </c>
      <c r="O11" s="23" t="n">
        <v>1001000000000</v>
      </c>
      <c r="P11" s="22" t="n">
        <v>1776000000000</v>
      </c>
      <c r="Q11" s="24" t="n">
        <v>1484000000000</v>
      </c>
      <c r="R11" s="24" t="n">
        <v>1495000000000</v>
      </c>
      <c r="S11" s="24" t="n">
        <v>1608000000000</v>
      </c>
      <c r="T11" s="24" t="n">
        <v>1869000000000</v>
      </c>
      <c r="U11" s="24" t="n">
        <v>2311000000000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5" hidden="false" customHeight="false" outlineLevel="0" collapsed="false">
      <c r="A12" s="513" t="s">
        <v>923</v>
      </c>
      <c r="B12" s="513" t="s">
        <v>924</v>
      </c>
      <c r="C12" s="49" t="s">
        <v>1715</v>
      </c>
      <c r="D12" s="242" t="n">
        <v>335900000000</v>
      </c>
      <c r="E12" s="242" t="n">
        <v>362500000000</v>
      </c>
      <c r="F12" s="242" t="n">
        <v>452400000000</v>
      </c>
      <c r="G12" s="242" t="n">
        <v>497000000000</v>
      </c>
      <c r="H12" s="242" t="n">
        <v>584700000000</v>
      </c>
      <c r="I12" s="23" t="n">
        <v>872000000000</v>
      </c>
      <c r="J12" s="23" t="n">
        <v>1057000000000</v>
      </c>
      <c r="K12" s="23" t="n">
        <v>1348000000000</v>
      </c>
      <c r="L12" s="23" t="n">
        <v>1814000000000</v>
      </c>
      <c r="M12" s="23" t="n">
        <v>1902000000000</v>
      </c>
      <c r="N12" s="23" t="n">
        <v>2212000000000</v>
      </c>
      <c r="O12" s="23" t="n">
        <v>2881000000000</v>
      </c>
      <c r="P12" s="22" t="n">
        <v>4217000000000</v>
      </c>
      <c r="Q12" s="24" t="n">
        <v>4646000000000</v>
      </c>
      <c r="R12" s="24" t="n">
        <v>5404000000000</v>
      </c>
      <c r="S12" s="24" t="n">
        <v>6970000000000</v>
      </c>
      <c r="T12" s="24" t="n">
        <v>7975000000000</v>
      </c>
      <c r="U12" s="24" t="n">
        <v>9296000000000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5" hidden="false" customHeight="false" outlineLevel="0" collapsed="false">
      <c r="A13" s="191" t="s">
        <v>1879</v>
      </c>
      <c r="B13" s="191" t="s">
        <v>2620</v>
      </c>
      <c r="C13" s="49" t="s">
        <v>979</v>
      </c>
      <c r="D13" s="336" t="n">
        <f aca="false">D12-D14</f>
        <v>216800000000</v>
      </c>
      <c r="E13" s="336" t="n">
        <f aca="false">E12-E14</f>
        <v>248500000000</v>
      </c>
      <c r="F13" s="336" t="n">
        <f aca="false">F12-F14</f>
        <v>313300000000</v>
      </c>
      <c r="G13" s="336" t="n">
        <f aca="false">G12-G14</f>
        <v>347900000000</v>
      </c>
      <c r="H13" s="336" t="n">
        <f aca="false">H12-H14</f>
        <v>402800000000</v>
      </c>
      <c r="I13" s="23" t="n">
        <v>554000000000</v>
      </c>
      <c r="J13" s="23" t="n">
        <v>620000000000</v>
      </c>
      <c r="K13" s="23" t="n">
        <v>875000000000</v>
      </c>
      <c r="L13" s="23" t="n">
        <v>1244000000000</v>
      </c>
      <c r="M13" s="23" t="n">
        <v>1292000000000</v>
      </c>
      <c r="N13" s="23" t="n">
        <v>1526000000000</v>
      </c>
      <c r="O13" s="23" t="n">
        <v>1904000000000</v>
      </c>
      <c r="P13" s="22" t="n">
        <v>2765000000000</v>
      </c>
      <c r="Q13" s="24" t="n">
        <v>2943000000000</v>
      </c>
      <c r="R13" s="24" t="n">
        <v>3444000000000</v>
      </c>
      <c r="S13" s="24" t="n">
        <v>4715000000000</v>
      </c>
      <c r="T13" s="24" t="n">
        <v>5355000000000</v>
      </c>
      <c r="U13" s="24" t="n">
        <v>6196000000000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5" hidden="false" customHeight="false" outlineLevel="0" collapsed="false">
      <c r="A14" s="191" t="s">
        <v>607</v>
      </c>
      <c r="B14" s="191" t="s">
        <v>1317</v>
      </c>
      <c r="C14" s="49" t="s">
        <v>979</v>
      </c>
      <c r="D14" s="242" t="n">
        <v>119100000000</v>
      </c>
      <c r="E14" s="242" t="n">
        <v>114000000000</v>
      </c>
      <c r="F14" s="242" t="n">
        <v>139100000000</v>
      </c>
      <c r="G14" s="242" t="n">
        <v>149100000000</v>
      </c>
      <c r="H14" s="242" t="n">
        <v>181900000000</v>
      </c>
      <c r="I14" s="23" t="n">
        <v>318000000000</v>
      </c>
      <c r="J14" s="23" t="n">
        <v>436000000000</v>
      </c>
      <c r="K14" s="23" t="n">
        <v>473000000000</v>
      </c>
      <c r="L14" s="23" t="n">
        <v>570000000000</v>
      </c>
      <c r="M14" s="23" t="n">
        <v>610000000000</v>
      </c>
      <c r="N14" s="23" t="n">
        <v>685000000000</v>
      </c>
      <c r="O14" s="23" t="n">
        <v>978000000000</v>
      </c>
      <c r="P14" s="22" t="n">
        <v>1452000000000</v>
      </c>
      <c r="Q14" s="24" t="n">
        <v>1703000000000</v>
      </c>
      <c r="R14" s="24" t="n">
        <v>1960000000000</v>
      </c>
      <c r="S14" s="24" t="n">
        <v>2255000000000</v>
      </c>
      <c r="T14" s="24" t="n">
        <v>2620000000000</v>
      </c>
      <c r="U14" s="24" t="n">
        <v>3099000000000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5" hidden="false" customHeight="false" outlineLevel="0" collapsed="false">
      <c r="A15" s="26" t="s">
        <v>50</v>
      </c>
      <c r="B15" s="47" t="s">
        <v>1318</v>
      </c>
      <c r="C15" s="20" t="s">
        <v>40</v>
      </c>
      <c r="D15" s="242" t="n">
        <v>53900000000</v>
      </c>
      <c r="E15" s="242" t="n">
        <v>63100000000</v>
      </c>
      <c r="F15" s="242" t="n">
        <v>71300000000</v>
      </c>
      <c r="G15" s="242" t="n">
        <v>48900000000</v>
      </c>
      <c r="H15" s="242" t="n">
        <v>62600000000</v>
      </c>
      <c r="I15" s="23" t="n">
        <v>123000000000</v>
      </c>
      <c r="J15" s="23" t="n">
        <v>161000000000</v>
      </c>
      <c r="K15" s="23" t="n">
        <v>130000000000</v>
      </c>
      <c r="L15" s="23" t="n">
        <v>189000000000</v>
      </c>
      <c r="M15" s="23" t="n">
        <v>278000000000</v>
      </c>
      <c r="N15" s="23" t="n">
        <v>180000000000</v>
      </c>
      <c r="O15" s="23" t="n">
        <v>484000000000</v>
      </c>
      <c r="P15" s="22" t="n">
        <v>375000000000</v>
      </c>
      <c r="Q15" s="24" t="n">
        <v>286000000000</v>
      </c>
      <c r="R15" s="24" t="n">
        <v>458000000000</v>
      </c>
      <c r="S15" s="24" t="n">
        <v>386000000000</v>
      </c>
      <c r="T15" s="24" t="n">
        <v>449000000000</v>
      </c>
      <c r="U15" s="24" t="n">
        <v>531000000000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s="13" customFormat="true" ht="15" hidden="false" customHeight="false" outlineLevel="0" collapsed="false">
      <c r="A16" s="492" t="s">
        <v>52</v>
      </c>
      <c r="B16" s="63" t="s">
        <v>52</v>
      </c>
      <c r="C16" s="33" t="s">
        <v>37</v>
      </c>
      <c r="D16" s="324" t="n">
        <v>125300000000</v>
      </c>
      <c r="E16" s="324" t="n">
        <v>202800000000</v>
      </c>
      <c r="F16" s="324" t="n">
        <v>113000000000</v>
      </c>
      <c r="G16" s="324" t="n">
        <v>198600000000</v>
      </c>
      <c r="H16" s="324" t="n">
        <v>91400000000</v>
      </c>
      <c r="I16" s="325" t="n">
        <v>75000000000</v>
      </c>
      <c r="J16" s="325" t="n">
        <v>225000000000</v>
      </c>
      <c r="K16" s="325" t="n">
        <v>143000000000</v>
      </c>
      <c r="L16" s="325" t="n">
        <v>103000000000</v>
      </c>
      <c r="M16" s="325" t="n">
        <v>81000000000</v>
      </c>
      <c r="N16" s="325" t="n">
        <v>103000000000</v>
      </c>
      <c r="O16" s="325" t="n">
        <v>1162000000000</v>
      </c>
      <c r="P16" s="327" t="n">
        <v>1071000000000</v>
      </c>
      <c r="Q16" s="35" t="n">
        <v>639000000000</v>
      </c>
      <c r="R16" s="35" t="n">
        <v>3268000000000</v>
      </c>
      <c r="S16" s="35" t="n">
        <v>1372000000000</v>
      </c>
      <c r="T16" s="35" t="n">
        <v>1595000000000</v>
      </c>
      <c r="U16" s="35" t="n">
        <v>1887000000000</v>
      </c>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s="38" customFormat="true" ht="15" hidden="false" customHeight="false" outlineLevel="0" collapsed="false">
      <c r="A17" s="26" t="s">
        <v>528</v>
      </c>
      <c r="B17" s="47" t="s">
        <v>2249</v>
      </c>
      <c r="C17" s="36" t="s">
        <v>56</v>
      </c>
      <c r="D17" s="24"/>
      <c r="E17" s="24"/>
      <c r="F17" s="22"/>
      <c r="G17" s="22"/>
      <c r="H17" s="22"/>
      <c r="I17" s="23" t="n">
        <v>28000000000</v>
      </c>
      <c r="J17" s="23" t="n">
        <v>129000000000</v>
      </c>
      <c r="K17" s="23" t="n">
        <v>52000000000</v>
      </c>
      <c r="L17" s="23" t="n">
        <v>103000000000</v>
      </c>
      <c r="M17" s="23" t="n">
        <v>81000000000</v>
      </c>
      <c r="N17" s="23" t="n">
        <v>103000000000</v>
      </c>
      <c r="O17" s="23" t="n">
        <v>412000000000</v>
      </c>
      <c r="P17" s="22" t="n">
        <v>677000000000</v>
      </c>
      <c r="Q17" s="24" t="n">
        <v>462000000000</v>
      </c>
      <c r="R17" s="24" t="n">
        <v>1765000000000</v>
      </c>
      <c r="S17" s="24" t="n">
        <v>705000000000</v>
      </c>
      <c r="T17" s="24" t="n">
        <v>819000000000</v>
      </c>
      <c r="U17" s="24" t="n">
        <v>969000000000</v>
      </c>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5" hidden="false" customHeight="false" outlineLevel="0" collapsed="false">
      <c r="A18" s="26" t="s">
        <v>830</v>
      </c>
      <c r="B18" s="47" t="s">
        <v>2621</v>
      </c>
      <c r="C18" s="36" t="s">
        <v>56</v>
      </c>
      <c r="D18" s="24"/>
      <c r="E18" s="24"/>
      <c r="F18" s="22"/>
      <c r="G18" s="22"/>
      <c r="H18" s="22"/>
      <c r="I18" s="23" t="n">
        <v>4000000000</v>
      </c>
      <c r="J18" s="23" t="n">
        <v>10000000000</v>
      </c>
      <c r="K18" s="23" t="n">
        <v>33000000000</v>
      </c>
      <c r="L18" s="23" t="n">
        <v>0</v>
      </c>
      <c r="M18" s="23" t="n">
        <v>0</v>
      </c>
      <c r="N18" s="23" t="n">
        <v>0</v>
      </c>
      <c r="O18" s="23" t="n">
        <v>750000000000</v>
      </c>
      <c r="P18" s="22" t="n">
        <v>394000000000</v>
      </c>
      <c r="Q18" s="24" t="n">
        <v>177000000000</v>
      </c>
      <c r="R18" s="24" t="n">
        <v>710000000000</v>
      </c>
      <c r="S18" s="24" t="n">
        <v>668000000000</v>
      </c>
      <c r="T18" s="24" t="n">
        <v>776000000000</v>
      </c>
      <c r="U18" s="24" t="n">
        <v>918000000000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customFormat="false" ht="15" hidden="false" customHeight="false" outlineLevel="0" collapsed="false">
      <c r="A19" s="132" t="s">
        <v>2622</v>
      </c>
      <c r="B19" s="134" t="s">
        <v>2623</v>
      </c>
      <c r="C19" s="36" t="s">
        <v>56</v>
      </c>
      <c r="D19" s="24"/>
      <c r="E19" s="24"/>
      <c r="F19" s="22"/>
      <c r="G19" s="22"/>
      <c r="H19" s="22"/>
      <c r="I19" s="23" t="n">
        <v>44000000000</v>
      </c>
      <c r="J19" s="23" t="n">
        <v>86000000000</v>
      </c>
      <c r="K19" s="23" t="n">
        <v>58000000000</v>
      </c>
      <c r="L19" s="23" t="n">
        <v>0</v>
      </c>
      <c r="M19" s="23" t="n">
        <v>0</v>
      </c>
      <c r="N19" s="23" t="n">
        <v>0</v>
      </c>
      <c r="O19" s="23" t="n">
        <v>0</v>
      </c>
      <c r="P19" s="22" t="n">
        <v>0</v>
      </c>
      <c r="Q19" s="24" t="n">
        <v>0</v>
      </c>
      <c r="R19" s="24" t="n">
        <v>0</v>
      </c>
      <c r="S19" s="24" t="n">
        <v>0</v>
      </c>
      <c r="T19" s="24" t="n">
        <v>0</v>
      </c>
      <c r="U19" s="24" t="n">
        <v>0</v>
      </c>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5" hidden="false" customHeight="false" outlineLevel="0" collapsed="false">
      <c r="A20" s="132" t="s">
        <v>2624</v>
      </c>
      <c r="B20" s="134" t="s">
        <v>2625</v>
      </c>
      <c r="C20" s="36" t="s">
        <v>56</v>
      </c>
      <c r="D20" s="24"/>
      <c r="E20" s="24"/>
      <c r="F20" s="22"/>
      <c r="G20" s="22"/>
      <c r="H20" s="22"/>
      <c r="I20" s="28" t="n">
        <v>0</v>
      </c>
      <c r="J20" s="28" t="n">
        <v>0</v>
      </c>
      <c r="K20" s="28" t="n">
        <v>0</v>
      </c>
      <c r="L20" s="23" t="n">
        <v>0</v>
      </c>
      <c r="M20" s="23" t="n">
        <v>0</v>
      </c>
      <c r="N20" s="23" t="n">
        <v>0</v>
      </c>
      <c r="O20" s="23" t="n">
        <v>0</v>
      </c>
      <c r="P20" s="22" t="n">
        <v>0</v>
      </c>
      <c r="Q20" s="24" t="n">
        <v>0</v>
      </c>
      <c r="R20" s="24" t="n">
        <v>0</v>
      </c>
      <c r="S20" s="24" t="n">
        <v>0</v>
      </c>
      <c r="T20" s="24" t="n">
        <v>0</v>
      </c>
      <c r="U20" s="24" t="n">
        <v>0</v>
      </c>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5" hidden="false" customHeight="false" outlineLevel="0" collapsed="false">
      <c r="A21" s="113" t="s">
        <v>2626</v>
      </c>
      <c r="B21" s="47" t="s">
        <v>2627</v>
      </c>
      <c r="C21" s="36" t="s">
        <v>56</v>
      </c>
      <c r="D21" s="24"/>
      <c r="E21" s="24"/>
      <c r="F21" s="22"/>
      <c r="G21" s="22"/>
      <c r="H21" s="22"/>
      <c r="I21" s="22" t="n">
        <v>0</v>
      </c>
      <c r="J21" s="22" t="n">
        <v>0</v>
      </c>
      <c r="K21" s="22" t="n">
        <v>0</v>
      </c>
      <c r="L21" s="22" t="n">
        <v>0</v>
      </c>
      <c r="M21" s="22" t="n">
        <v>0</v>
      </c>
      <c r="N21" s="22" t="n">
        <v>0</v>
      </c>
      <c r="O21" s="22" t="n">
        <v>0</v>
      </c>
      <c r="P21" s="22" t="n">
        <v>0</v>
      </c>
      <c r="Q21" s="24" t="n">
        <v>0</v>
      </c>
      <c r="R21" s="24" t="n">
        <v>792000000000</v>
      </c>
      <c r="S21" s="24" t="n">
        <v>0</v>
      </c>
      <c r="T21" s="24" t="n">
        <v>0</v>
      </c>
      <c r="U21" s="24" t="n">
        <v>0</v>
      </c>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s="38" customFormat="true" ht="16.5" hidden="false" customHeight="false" outlineLevel="0" collapsed="false">
      <c r="A22" s="493"/>
      <c r="B22" s="49" t="s">
        <v>352</v>
      </c>
      <c r="D22" s="242" t="n">
        <v>893000000000</v>
      </c>
      <c r="E22" s="242" t="n">
        <v>1113800000000</v>
      </c>
      <c r="F22" s="242" t="n">
        <v>1157400000000</v>
      </c>
      <c r="G22" s="242" t="n">
        <v>1395300000000</v>
      </c>
      <c r="H22" s="242" t="n">
        <v>1464200000000</v>
      </c>
      <c r="I22" s="23" t="n">
        <v>1808000000000</v>
      </c>
      <c r="J22" s="23" t="n">
        <v>2871000000000</v>
      </c>
      <c r="K22" s="23" t="n">
        <v>2566000000000</v>
      </c>
      <c r="L22" s="23" t="n">
        <v>3627000000000</v>
      </c>
      <c r="M22" s="23" t="n">
        <v>5240000000000</v>
      </c>
      <c r="N22" s="23" t="n">
        <v>8049000000000</v>
      </c>
      <c r="O22" s="23" t="n">
        <v>7247000000000</v>
      </c>
      <c r="P22" s="514" t="n">
        <v>10342000000000</v>
      </c>
      <c r="Q22" s="24" t="n">
        <v>10785000000000</v>
      </c>
      <c r="R22" s="24" t="n">
        <v>13971000000000</v>
      </c>
      <c r="S22" s="24" t="n">
        <v>16808000000000</v>
      </c>
      <c r="T22" s="24" t="n">
        <v>15850000000000</v>
      </c>
      <c r="U22" s="24" t="n">
        <v>18036000000000</v>
      </c>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s="13" customFormat="true" ht="15.75" hidden="false" customHeight="false" outlineLevel="0" collapsed="false">
      <c r="A23" s="402" t="s">
        <v>68</v>
      </c>
      <c r="B23" s="63" t="s">
        <v>352</v>
      </c>
      <c r="C23" s="216" t="s">
        <v>34</v>
      </c>
      <c r="D23" s="324" t="n">
        <f aca="false">D24+D33+D37+D38</f>
        <v>893000000000</v>
      </c>
      <c r="E23" s="324" t="n">
        <f aca="false">E24+E33+E37+E38</f>
        <v>1113900000000</v>
      </c>
      <c r="F23" s="324" t="n">
        <f aca="false">F24+F33+F37+F38</f>
        <v>1157300000000</v>
      </c>
      <c r="G23" s="324" t="n">
        <f aca="false">G24+G33+G37+G38</f>
        <v>1395300000000</v>
      </c>
      <c r="H23" s="324" t="n">
        <f aca="false">H24+H33+H37+H38</f>
        <v>1464200000000</v>
      </c>
      <c r="I23" s="324" t="n">
        <f aca="false">I24+I33+I37+I38</f>
        <v>1807000000000</v>
      </c>
      <c r="J23" s="324" t="n">
        <f aca="false">J24+J33+J37+J38</f>
        <v>2871000000000</v>
      </c>
      <c r="K23" s="324" t="n">
        <f aca="false">K24+K33+K37+K38</f>
        <v>2567000000000</v>
      </c>
      <c r="L23" s="324" t="n">
        <f aca="false">L24+L33+L37+L38</f>
        <v>3627000000000</v>
      </c>
      <c r="M23" s="324" t="n">
        <f aca="false">M24+M33+M37+M38</f>
        <v>5240000000000</v>
      </c>
      <c r="N23" s="324" t="n">
        <f aca="false">N24+N33+N37+N38</f>
        <v>8049000000000</v>
      </c>
      <c r="O23" s="324" t="n">
        <f aca="false">O24+O33+O37+O38</f>
        <v>7247000000000</v>
      </c>
      <c r="P23" s="324" t="n">
        <f aca="false">P24+P33+P37+P38</f>
        <v>10343000000000</v>
      </c>
      <c r="Q23" s="324" t="n">
        <f aca="false">Q24+Q33+Q37+Q38</f>
        <v>10785000000000</v>
      </c>
      <c r="R23" s="324" t="n">
        <f aca="false">R24+R33+R37+R38</f>
        <v>13971000000000</v>
      </c>
      <c r="S23" s="324" t="n">
        <f aca="false">S24+S33+S37+S38</f>
        <v>16808000000000</v>
      </c>
      <c r="T23" s="324" t="n">
        <f aca="false">T24+T33+T37+T38</f>
        <v>15850000000000</v>
      </c>
      <c r="U23" s="324" t="n">
        <f aca="false">U24+U33+U37+U38</f>
        <v>18035000000000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6.5" hidden="false" customHeight="false" outlineLevel="0" collapsed="false">
      <c r="A24" s="18" t="s">
        <v>70</v>
      </c>
      <c r="B24" s="49" t="s">
        <v>2470</v>
      </c>
      <c r="C24" s="20" t="s">
        <v>72</v>
      </c>
      <c r="D24" s="242" t="n">
        <v>504000000000</v>
      </c>
      <c r="E24" s="242" t="n">
        <v>684700000000</v>
      </c>
      <c r="F24" s="242" t="n">
        <v>776100000000</v>
      </c>
      <c r="G24" s="242" t="n">
        <v>939000000000</v>
      </c>
      <c r="H24" s="242" t="n">
        <v>1015900000000</v>
      </c>
      <c r="I24" s="23" t="n">
        <v>1304000000000</v>
      </c>
      <c r="J24" s="23" t="n">
        <v>2188000000000</v>
      </c>
      <c r="K24" s="23" t="n">
        <v>1954000000000</v>
      </c>
      <c r="L24" s="23" t="n">
        <v>2787000000000</v>
      </c>
      <c r="M24" s="23" t="n">
        <v>3655000000000</v>
      </c>
      <c r="N24" s="23" t="n">
        <v>5570000000000</v>
      </c>
      <c r="O24" s="23" t="n">
        <v>5490000000000</v>
      </c>
      <c r="P24" s="514" t="n">
        <v>6291000000000</v>
      </c>
      <c r="Q24" s="24" t="n">
        <v>6954000000000</v>
      </c>
      <c r="R24" s="24" t="n">
        <v>8420000000000</v>
      </c>
      <c r="S24" s="24" t="n">
        <v>10287000000000</v>
      </c>
      <c r="T24" s="24" t="n">
        <v>10124000000000</v>
      </c>
      <c r="U24" s="24" t="n">
        <v>11709000000000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customFormat="false" ht="16.5" hidden="false" customHeight="false" outlineLevel="0" collapsed="false">
      <c r="B25" s="47" t="s">
        <v>2628</v>
      </c>
      <c r="C25" s="49"/>
      <c r="D25" s="24" t="n">
        <v>0</v>
      </c>
      <c r="E25" s="24" t="n">
        <v>0</v>
      </c>
      <c r="F25" s="22" t="n">
        <v>0</v>
      </c>
      <c r="G25" s="22" t="n">
        <v>0</v>
      </c>
      <c r="H25" s="22" t="n">
        <v>0</v>
      </c>
      <c r="I25" s="23" t="n">
        <v>975000000000</v>
      </c>
      <c r="J25" s="23" t="n">
        <v>1652000000000</v>
      </c>
      <c r="K25" s="23" t="n">
        <v>1541000000000</v>
      </c>
      <c r="L25" s="23" t="n">
        <v>2237000000000</v>
      </c>
      <c r="M25" s="23" t="n">
        <v>3195000000000</v>
      </c>
      <c r="N25" s="23" t="n">
        <v>5023000000000</v>
      </c>
      <c r="O25" s="23" t="n">
        <v>4826000000000</v>
      </c>
      <c r="P25" s="514" t="n">
        <v>5617000000000</v>
      </c>
      <c r="Q25" s="24" t="n">
        <v>6461000000000</v>
      </c>
      <c r="R25" s="24" t="n">
        <v>7894000000000</v>
      </c>
      <c r="S25" s="24" t="n">
        <v>9744000000000</v>
      </c>
      <c r="T25" s="24" t="n">
        <v>9332000000000</v>
      </c>
      <c r="U25" s="24" t="n">
        <v>10887000000000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customFormat="false" ht="16.5" hidden="false" customHeight="false" outlineLevel="0" collapsed="false">
      <c r="A26" s="26" t="s">
        <v>75</v>
      </c>
      <c r="B26" s="191" t="s">
        <v>900</v>
      </c>
      <c r="C26" s="20" t="s">
        <v>77</v>
      </c>
      <c r="D26" s="242" t="n">
        <v>206200000000</v>
      </c>
      <c r="E26" s="242" t="n">
        <v>215100000000</v>
      </c>
      <c r="F26" s="242" t="n">
        <v>236900000000</v>
      </c>
      <c r="G26" s="242" t="n">
        <v>258600000000</v>
      </c>
      <c r="H26" s="242" t="n">
        <v>274800000000</v>
      </c>
      <c r="I26" s="23" t="n">
        <v>333000000000</v>
      </c>
      <c r="J26" s="23" t="n">
        <v>444000000000</v>
      </c>
      <c r="K26" s="23" t="n">
        <v>607000000000</v>
      </c>
      <c r="L26" s="23" t="n">
        <v>860000000000</v>
      </c>
      <c r="M26" s="23" t="n">
        <v>1109000000000</v>
      </c>
      <c r="N26" s="23" t="n">
        <v>1551000000000</v>
      </c>
      <c r="O26" s="23" t="n">
        <v>1764000000000</v>
      </c>
      <c r="P26" s="514" t="n">
        <v>1757000000000</v>
      </c>
      <c r="Q26" s="24" t="n">
        <v>2102000000000</v>
      </c>
      <c r="R26" s="24" t="n">
        <v>2356000000000</v>
      </c>
      <c r="S26" s="24" t="n">
        <v>2947000000000</v>
      </c>
      <c r="T26" s="24" t="n">
        <v>3616000000000</v>
      </c>
      <c r="U26" s="24" t="n">
        <v>4277000000000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customFormat="false" ht="16.5" hidden="false" customHeight="false" outlineLevel="0" collapsed="false">
      <c r="A27" s="26" t="s">
        <v>79</v>
      </c>
      <c r="B27" s="191" t="s">
        <v>701</v>
      </c>
      <c r="C27" s="20" t="s">
        <v>77</v>
      </c>
      <c r="D27" s="242" t="n">
        <v>110400000000</v>
      </c>
      <c r="E27" s="242" t="n">
        <v>133900000000</v>
      </c>
      <c r="F27" s="242" t="n">
        <v>209900000000</v>
      </c>
      <c r="G27" s="242" t="n">
        <v>264500000000</v>
      </c>
      <c r="H27" s="242" t="n">
        <v>255700000000</v>
      </c>
      <c r="I27" s="23" t="n">
        <v>396000000000</v>
      </c>
      <c r="J27" s="23" t="n">
        <v>810000000000</v>
      </c>
      <c r="K27" s="23" t="n">
        <v>559000000000</v>
      </c>
      <c r="L27" s="23" t="n">
        <v>988000000000</v>
      </c>
      <c r="M27" s="23" t="n">
        <v>1361000000000</v>
      </c>
      <c r="N27" s="23" t="n">
        <v>2546000000000</v>
      </c>
      <c r="O27" s="23" t="n">
        <v>1814000000000</v>
      </c>
      <c r="P27" s="514" t="n">
        <v>2356000000000</v>
      </c>
      <c r="Q27" s="24" t="n">
        <v>2499000000000</v>
      </c>
      <c r="R27" s="24" t="n">
        <v>2689000000000</v>
      </c>
      <c r="S27" s="24" t="n">
        <v>3126000000000</v>
      </c>
      <c r="T27" s="24" t="n">
        <v>3376000000000</v>
      </c>
      <c r="U27" s="24" t="n">
        <v>3993000000000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6.5" hidden="false" customHeight="false" outlineLevel="0" collapsed="false">
      <c r="A28" s="26" t="s">
        <v>81</v>
      </c>
      <c r="B28" s="191" t="s">
        <v>2629</v>
      </c>
      <c r="C28" s="20" t="s">
        <v>77</v>
      </c>
      <c r="D28" s="242" t="n">
        <v>97600000000</v>
      </c>
      <c r="E28" s="242" t="n">
        <v>246100000000</v>
      </c>
      <c r="F28" s="242" t="n">
        <v>224000000000</v>
      </c>
      <c r="G28" s="242" t="n">
        <v>263200000000</v>
      </c>
      <c r="H28" s="242" t="n">
        <v>260400000000</v>
      </c>
      <c r="I28" s="23" t="n">
        <v>247000000000</v>
      </c>
      <c r="J28" s="23" t="n">
        <v>397000000000</v>
      </c>
      <c r="K28" s="23" t="n">
        <v>375000000000</v>
      </c>
      <c r="L28" s="23" t="n">
        <v>388000000000</v>
      </c>
      <c r="M28" s="23" t="n">
        <v>725000000000</v>
      </c>
      <c r="N28" s="23" t="n">
        <v>926000000000</v>
      </c>
      <c r="O28" s="23" t="n">
        <v>1248000000000</v>
      </c>
      <c r="P28" s="514" t="n">
        <v>1505000000000</v>
      </c>
      <c r="Q28" s="24" t="n">
        <v>1860000000000</v>
      </c>
      <c r="R28" s="24" t="n">
        <v>2021000000000</v>
      </c>
      <c r="S28" s="24" t="n">
        <v>2056000000000</v>
      </c>
      <c r="T28" s="24" t="n">
        <v>2340000000000</v>
      </c>
      <c r="U28" s="24" t="n">
        <v>2616000000000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6.5" hidden="false" customHeight="false" outlineLevel="0" collapsed="false">
      <c r="A29" s="26" t="s">
        <v>2626</v>
      </c>
      <c r="B29" s="191" t="s">
        <v>2627</v>
      </c>
      <c r="C29" s="20" t="s">
        <v>77</v>
      </c>
      <c r="D29" s="24" t="n">
        <v>0</v>
      </c>
      <c r="E29" s="24" t="n">
        <v>0</v>
      </c>
      <c r="F29" s="22" t="n">
        <v>0</v>
      </c>
      <c r="G29" s="22" t="n">
        <v>0</v>
      </c>
      <c r="H29" s="22" t="n">
        <v>0</v>
      </c>
      <c r="I29" s="22" t="n">
        <v>0</v>
      </c>
      <c r="J29" s="22" t="n">
        <v>0</v>
      </c>
      <c r="K29" s="22" t="n">
        <v>0</v>
      </c>
      <c r="L29" s="22" t="n">
        <v>0</v>
      </c>
      <c r="M29" s="22" t="n">
        <v>0</v>
      </c>
      <c r="N29" s="22" t="n">
        <v>0</v>
      </c>
      <c r="O29" s="22" t="n">
        <v>0</v>
      </c>
      <c r="P29" s="514" t="n">
        <v>0</v>
      </c>
      <c r="Q29" s="24" t="n">
        <v>0</v>
      </c>
      <c r="R29" s="24" t="n">
        <v>827000000000</v>
      </c>
      <c r="S29" s="24" t="n">
        <v>1613000000000</v>
      </c>
      <c r="T29" s="24" t="n">
        <v>0</v>
      </c>
      <c r="U29" s="24" t="n">
        <v>0</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6.5" hidden="false" customHeight="false" outlineLevel="0" collapsed="false">
      <c r="A30" s="26" t="s">
        <v>86</v>
      </c>
      <c r="B30" s="47" t="s">
        <v>2630</v>
      </c>
      <c r="C30" s="20" t="s">
        <v>77</v>
      </c>
      <c r="D30" s="22" t="n">
        <f aca="false">D31+D32</f>
        <v>89800000000</v>
      </c>
      <c r="E30" s="22" t="n">
        <f aca="false">E31+E32</f>
        <v>89600000000</v>
      </c>
      <c r="F30" s="22" t="n">
        <f aca="false">F31+F32</f>
        <v>105300000000</v>
      </c>
      <c r="G30" s="22" t="n">
        <f aca="false">G31+G32</f>
        <v>152600000000</v>
      </c>
      <c r="H30" s="22" t="n">
        <f aca="false">H31+H32</f>
        <v>224900000000</v>
      </c>
      <c r="I30" s="23" t="n">
        <v>329000000000</v>
      </c>
      <c r="J30" s="23" t="n">
        <v>536000000000</v>
      </c>
      <c r="K30" s="23" t="n">
        <v>413000000000</v>
      </c>
      <c r="L30" s="23" t="n">
        <v>550000000000</v>
      </c>
      <c r="M30" s="23" t="n">
        <v>461000000000</v>
      </c>
      <c r="N30" s="23" t="n">
        <v>547000000000</v>
      </c>
      <c r="O30" s="23" t="n">
        <v>664000000000</v>
      </c>
      <c r="P30" s="514" t="n">
        <v>674000000000</v>
      </c>
      <c r="Q30" s="24" t="n">
        <v>493000000000</v>
      </c>
      <c r="R30" s="24" t="n">
        <v>526000000000</v>
      </c>
      <c r="S30" s="24" t="n">
        <v>543000000000</v>
      </c>
      <c r="T30" s="24" t="n">
        <v>792000000000</v>
      </c>
      <c r="U30" s="24" t="n">
        <v>823000000000</v>
      </c>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6.5" hidden="false" customHeight="false" outlineLevel="0" collapsed="false">
      <c r="A31" s="191" t="s">
        <v>494</v>
      </c>
      <c r="B31" s="191" t="s">
        <v>2631</v>
      </c>
      <c r="C31" s="20" t="s">
        <v>201</v>
      </c>
      <c r="D31" s="242" t="n">
        <v>15900000000</v>
      </c>
      <c r="E31" s="242" t="n">
        <v>27500000000</v>
      </c>
      <c r="F31" s="242" t="n">
        <v>31200000000</v>
      </c>
      <c r="G31" s="242" t="n">
        <v>69200000000</v>
      </c>
      <c r="H31" s="242" t="n">
        <v>104300000000</v>
      </c>
      <c r="I31" s="23" t="n">
        <v>161000000000</v>
      </c>
      <c r="J31" s="23" t="n">
        <v>263000000000</v>
      </c>
      <c r="K31" s="23" t="n">
        <v>193000000000</v>
      </c>
      <c r="L31" s="23" t="n">
        <v>274000000000</v>
      </c>
      <c r="M31" s="23" t="n">
        <v>326000000000</v>
      </c>
      <c r="N31" s="23" t="n">
        <v>356000000000</v>
      </c>
      <c r="O31" s="23" t="n">
        <v>370000000000</v>
      </c>
      <c r="P31" s="514" t="n">
        <v>402000000000</v>
      </c>
      <c r="Q31" s="24" t="n">
        <v>421000000000</v>
      </c>
      <c r="R31" s="24" t="n">
        <v>434000000000</v>
      </c>
      <c r="S31" s="24" t="n">
        <v>415000000000</v>
      </c>
      <c r="T31" s="24" t="n">
        <v>539000000000</v>
      </c>
      <c r="U31" s="24" t="n">
        <v>549000000000</v>
      </c>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6.5" hidden="false" customHeight="false" outlineLevel="0" collapsed="false">
      <c r="A32" s="191" t="s">
        <v>361</v>
      </c>
      <c r="B32" s="191" t="s">
        <v>845</v>
      </c>
      <c r="C32" s="20" t="s">
        <v>201</v>
      </c>
      <c r="D32" s="242" t="n">
        <v>73900000000</v>
      </c>
      <c r="E32" s="242" t="n">
        <v>62100000000</v>
      </c>
      <c r="F32" s="242" t="n">
        <v>74100000000</v>
      </c>
      <c r="G32" s="242" t="n">
        <v>83400000000</v>
      </c>
      <c r="H32" s="242" t="n">
        <v>120600000000</v>
      </c>
      <c r="I32" s="23" t="n">
        <v>168000000000</v>
      </c>
      <c r="J32" s="23" t="n">
        <v>274000000000</v>
      </c>
      <c r="K32" s="23" t="n">
        <v>220000000000</v>
      </c>
      <c r="L32" s="23" t="n">
        <v>276000000000</v>
      </c>
      <c r="M32" s="23" t="n">
        <v>135000000000</v>
      </c>
      <c r="N32" s="23" t="n">
        <v>191000000000</v>
      </c>
      <c r="O32" s="23" t="n">
        <v>293000000000</v>
      </c>
      <c r="P32" s="514" t="n">
        <v>271000000000</v>
      </c>
      <c r="Q32" s="24" t="n">
        <v>72000000000</v>
      </c>
      <c r="R32" s="24" t="n">
        <v>93000000000</v>
      </c>
      <c r="S32" s="24" t="n">
        <v>128000000000</v>
      </c>
      <c r="T32" s="24" t="n">
        <v>253000000000</v>
      </c>
      <c r="U32" s="24" t="n">
        <v>274000000000</v>
      </c>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6.5" hidden="false" customHeight="false" outlineLevel="0" collapsed="false">
      <c r="A33" s="49" t="s">
        <v>227</v>
      </c>
      <c r="B33" s="49" t="s">
        <v>847</v>
      </c>
      <c r="C33" s="20" t="s">
        <v>72</v>
      </c>
      <c r="D33" s="242" t="n">
        <v>386600000000</v>
      </c>
      <c r="E33" s="242" t="n">
        <v>423400000000</v>
      </c>
      <c r="F33" s="242" t="n">
        <v>368900000000</v>
      </c>
      <c r="G33" s="242" t="n">
        <v>453400000000</v>
      </c>
      <c r="H33" s="242" t="n">
        <v>444000000000</v>
      </c>
      <c r="I33" s="23" t="n">
        <v>500000000000</v>
      </c>
      <c r="J33" s="23" t="n">
        <v>672000000000</v>
      </c>
      <c r="K33" s="23" t="n">
        <v>608000000000</v>
      </c>
      <c r="L33" s="23" t="n">
        <v>837000000000</v>
      </c>
      <c r="M33" s="23" t="n">
        <v>1577000000000</v>
      </c>
      <c r="N33" s="23" t="n">
        <v>2479000000000</v>
      </c>
      <c r="O33" s="23" t="n">
        <v>1750000000000</v>
      </c>
      <c r="P33" s="514" t="n">
        <v>3801000000000</v>
      </c>
      <c r="Q33" s="24" t="n">
        <v>3822000000000</v>
      </c>
      <c r="R33" s="24" t="n">
        <v>5445000000000</v>
      </c>
      <c r="S33" s="24" t="n">
        <v>6327000000000</v>
      </c>
      <c r="T33" s="24" t="n">
        <v>5683000000000</v>
      </c>
      <c r="U33" s="24" t="n">
        <v>6311000000000</v>
      </c>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customFormat="false" ht="16.5" hidden="false" customHeight="false" outlineLevel="0" collapsed="false">
      <c r="A34" s="26" t="s">
        <v>229</v>
      </c>
      <c r="B34" s="47" t="s">
        <v>2530</v>
      </c>
      <c r="C34" s="20" t="s">
        <v>91</v>
      </c>
      <c r="D34" s="242" t="n">
        <v>41600000000</v>
      </c>
      <c r="E34" s="242" t="n">
        <v>34700000000</v>
      </c>
      <c r="F34" s="242" t="n">
        <v>78400000000</v>
      </c>
      <c r="G34" s="242" t="n">
        <v>155900000000</v>
      </c>
      <c r="H34" s="242" t="n">
        <v>181100000000</v>
      </c>
      <c r="I34" s="23" t="n">
        <v>199000000000</v>
      </c>
      <c r="J34" s="23" t="n">
        <v>295000000000</v>
      </c>
      <c r="K34" s="23" t="n">
        <v>294000000000</v>
      </c>
      <c r="L34" s="23" t="n">
        <v>396000000000</v>
      </c>
      <c r="M34" s="23" t="n">
        <v>1273000000000</v>
      </c>
      <c r="N34" s="23" t="n">
        <v>2187000000000</v>
      </c>
      <c r="O34" s="23" t="n">
        <v>984000000000</v>
      </c>
      <c r="P34" s="514" t="n">
        <v>2674000000000</v>
      </c>
      <c r="Q34" s="24" t="n">
        <v>2184000000000</v>
      </c>
      <c r="R34" s="24" t="n">
        <v>2861000000000</v>
      </c>
      <c r="S34" s="24" t="n">
        <v>3280000000000</v>
      </c>
      <c r="T34" s="24" t="n">
        <v>3027000000000</v>
      </c>
      <c r="U34" s="24" t="n">
        <v>3580000000000</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6.5" hidden="false" customHeight="false" outlineLevel="0" collapsed="false">
      <c r="A35" s="26" t="s">
        <v>1139</v>
      </c>
      <c r="B35" s="47" t="s">
        <v>1578</v>
      </c>
      <c r="C35" s="20" t="s">
        <v>91</v>
      </c>
      <c r="D35" s="24" t="n">
        <v>0</v>
      </c>
      <c r="E35" s="24" t="n">
        <v>0</v>
      </c>
      <c r="F35" s="22" t="n">
        <v>0</v>
      </c>
      <c r="G35" s="22" t="n">
        <v>0</v>
      </c>
      <c r="H35" s="22" t="n">
        <v>0</v>
      </c>
      <c r="I35" s="22" t="n">
        <v>0</v>
      </c>
      <c r="J35" s="22" t="n">
        <v>0</v>
      </c>
      <c r="K35" s="22" t="n">
        <v>0</v>
      </c>
      <c r="L35" s="23" t="n">
        <v>5000000000</v>
      </c>
      <c r="M35" s="23" t="n">
        <v>19000000000</v>
      </c>
      <c r="N35" s="23" t="n">
        <v>13000000000</v>
      </c>
      <c r="O35" s="23" t="n">
        <v>13000000000</v>
      </c>
      <c r="P35" s="514" t="n">
        <v>14000000000</v>
      </c>
      <c r="Q35" s="24" t="n">
        <v>17000000000</v>
      </c>
      <c r="R35" s="24" t="n">
        <v>27000000000</v>
      </c>
      <c r="S35" s="24" t="n">
        <v>48000000000</v>
      </c>
      <c r="T35" s="24" t="n">
        <v>56000000000</v>
      </c>
      <c r="U35" s="24" t="n">
        <v>0</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6.5" hidden="false" customHeight="false" outlineLevel="0" collapsed="false">
      <c r="A36" s="26" t="s">
        <v>367</v>
      </c>
      <c r="B36" s="47" t="s">
        <v>2531</v>
      </c>
      <c r="C36" s="20" t="s">
        <v>91</v>
      </c>
      <c r="D36" s="242" t="n">
        <v>345000000000</v>
      </c>
      <c r="E36" s="242" t="n">
        <v>388700000000</v>
      </c>
      <c r="F36" s="242" t="n">
        <v>290500000000</v>
      </c>
      <c r="G36" s="242" t="n">
        <v>297500000000</v>
      </c>
      <c r="H36" s="242" t="n">
        <v>262900000000</v>
      </c>
      <c r="I36" s="23" t="n">
        <v>301000000000</v>
      </c>
      <c r="J36" s="23" t="n">
        <v>377000000000</v>
      </c>
      <c r="K36" s="23" t="n">
        <v>314000000000</v>
      </c>
      <c r="L36" s="23" t="n">
        <v>436000000000</v>
      </c>
      <c r="M36" s="23" t="n">
        <v>285000000000</v>
      </c>
      <c r="N36" s="23" t="n">
        <v>279000000000</v>
      </c>
      <c r="O36" s="23" t="n">
        <v>753000000000</v>
      </c>
      <c r="P36" s="514" t="n">
        <v>1113000000000</v>
      </c>
      <c r="Q36" s="24" t="n">
        <v>1620000000000</v>
      </c>
      <c r="R36" s="24" t="n">
        <v>2558000000000</v>
      </c>
      <c r="S36" s="24" t="n">
        <v>3000000000000</v>
      </c>
      <c r="T36" s="24" t="n">
        <v>2601000000000</v>
      </c>
      <c r="U36" s="24" t="n">
        <v>2731000000000</v>
      </c>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6.5" hidden="false" customHeight="false" outlineLevel="0" collapsed="false">
      <c r="A37" s="26" t="s">
        <v>234</v>
      </c>
      <c r="B37" s="49" t="s">
        <v>2632</v>
      </c>
      <c r="C37" s="20" t="s">
        <v>72</v>
      </c>
      <c r="D37" s="242" t="n">
        <v>2400000000</v>
      </c>
      <c r="E37" s="242" t="n">
        <v>1300000000</v>
      </c>
      <c r="F37" s="242" t="n">
        <v>4400000000</v>
      </c>
      <c r="G37" s="242" t="n">
        <v>1400000000</v>
      </c>
      <c r="H37" s="242" t="n">
        <v>700000000</v>
      </c>
      <c r="I37" s="23" t="n">
        <v>3000000000</v>
      </c>
      <c r="J37" s="23" t="n">
        <v>11000000000</v>
      </c>
      <c r="K37" s="23" t="n">
        <v>5000000000</v>
      </c>
      <c r="L37" s="23" t="n">
        <v>3000000000</v>
      </c>
      <c r="M37" s="23" t="n">
        <v>8000000000</v>
      </c>
      <c r="N37" s="23" t="n">
        <v>0</v>
      </c>
      <c r="O37" s="23" t="n">
        <v>7000000000</v>
      </c>
      <c r="P37" s="514" t="n">
        <v>251000000000</v>
      </c>
      <c r="Q37" s="24" t="n">
        <v>9000000000</v>
      </c>
      <c r="R37" s="24" t="n">
        <v>106000000000</v>
      </c>
      <c r="S37" s="24" t="n">
        <v>194000000000</v>
      </c>
      <c r="T37" s="24" t="n">
        <v>43000000000</v>
      </c>
      <c r="U37" s="24" t="n">
        <v>15000000000</v>
      </c>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6.5" hidden="false" customHeight="false" outlineLevel="0" collapsed="false">
      <c r="A38" s="49" t="s">
        <v>2633</v>
      </c>
      <c r="B38" s="49" t="s">
        <v>2634</v>
      </c>
      <c r="C38" s="20" t="s">
        <v>72</v>
      </c>
      <c r="D38" s="242" t="n">
        <v>0</v>
      </c>
      <c r="E38" s="242" t="n">
        <v>4500000000</v>
      </c>
      <c r="F38" s="242" t="n">
        <v>7900000000</v>
      </c>
      <c r="G38" s="242" t="n">
        <v>1500000000</v>
      </c>
      <c r="H38" s="242" t="n">
        <v>3600000000</v>
      </c>
      <c r="I38" s="23"/>
      <c r="J38" s="23"/>
      <c r="K38" s="23"/>
      <c r="L38" s="23"/>
      <c r="M38" s="23"/>
      <c r="N38" s="23"/>
      <c r="O38" s="23"/>
      <c r="P38" s="514"/>
      <c r="Q38" s="24"/>
      <c r="R38" s="24"/>
      <c r="S38" s="24"/>
      <c r="T38" s="24"/>
      <c r="U38" s="24"/>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6.5" hidden="false" customHeight="false" outlineLevel="0" collapsed="false">
      <c r="B39" s="49" t="s">
        <v>2635</v>
      </c>
      <c r="C39" s="49"/>
      <c r="D39" s="24" t="n">
        <v>0</v>
      </c>
      <c r="E39" s="24" t="n">
        <v>0</v>
      </c>
      <c r="F39" s="22" t="n">
        <v>0</v>
      </c>
      <c r="G39" s="22" t="n">
        <v>0</v>
      </c>
      <c r="H39" s="22" t="n">
        <v>0</v>
      </c>
      <c r="I39" s="23" t="n">
        <v>379000000000</v>
      </c>
      <c r="J39" s="23" t="n">
        <v>214000000000</v>
      </c>
      <c r="K39" s="23" t="n">
        <v>638000000000</v>
      </c>
      <c r="L39" s="23" t="n">
        <v>334000000000</v>
      </c>
      <c r="M39" s="23" t="n">
        <v>-1239000000000</v>
      </c>
      <c r="N39" s="23" t="n">
        <v>-3424000000000</v>
      </c>
      <c r="O39" s="23" t="n">
        <v>-539000000000</v>
      </c>
      <c r="P39" s="25" t="n">
        <v>-982000000000</v>
      </c>
      <c r="Q39" s="24" t="n">
        <v>-1188000000000</v>
      </c>
      <c r="R39" s="24" t="n">
        <v>-2638000000000</v>
      </c>
      <c r="S39" s="24" t="n">
        <v>-3324000000000</v>
      </c>
      <c r="T39" s="24" t="n">
        <v>-1108000000000</v>
      </c>
      <c r="U39" s="24" t="n">
        <v>-895000000000</v>
      </c>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6.5" hidden="false" customHeight="false" outlineLevel="0" collapsed="false">
      <c r="B40" s="49" t="s">
        <v>2636</v>
      </c>
      <c r="C40" s="49"/>
      <c r="D40" s="24" t="n">
        <v>0</v>
      </c>
      <c r="E40" s="24" t="n">
        <v>0</v>
      </c>
      <c r="F40" s="22" t="n">
        <v>0</v>
      </c>
      <c r="G40" s="22" t="n">
        <v>0</v>
      </c>
      <c r="H40" s="22" t="n">
        <v>0</v>
      </c>
      <c r="I40" s="22" t="n">
        <v>0</v>
      </c>
      <c r="J40" s="22" t="n">
        <v>0</v>
      </c>
      <c r="K40" s="22" t="n">
        <v>0</v>
      </c>
      <c r="L40" s="23" t="n">
        <v>1600000000</v>
      </c>
      <c r="M40" s="23" t="n">
        <v>-5600000000</v>
      </c>
      <c r="N40" s="23" t="n">
        <v>-12600000000</v>
      </c>
      <c r="O40" s="23" t="n">
        <v>-1600000000</v>
      </c>
      <c r="P40" s="25" t="n">
        <v>-2500000000</v>
      </c>
      <c r="Q40" s="24" t="n">
        <v>-2800000000</v>
      </c>
      <c r="R40" s="24" t="n">
        <v>-5700000000</v>
      </c>
      <c r="S40" s="24" t="n">
        <v>-6600000000</v>
      </c>
      <c r="T40" s="24" t="n">
        <v>-1900000000</v>
      </c>
      <c r="U40" s="24" t="n">
        <v>-1300000000</v>
      </c>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5" hidden="false" customHeight="false" outlineLevel="0" collapsed="false">
      <c r="B41" s="49" t="s">
        <v>903</v>
      </c>
      <c r="C41" s="49"/>
      <c r="D41" s="24" t="n">
        <v>0</v>
      </c>
      <c r="E41" s="24" t="n">
        <v>0</v>
      </c>
      <c r="F41" s="22" t="n">
        <v>0</v>
      </c>
      <c r="G41" s="22" t="n">
        <v>0</v>
      </c>
      <c r="H41" s="22" t="n">
        <v>0</v>
      </c>
      <c r="I41" s="22" t="n">
        <v>0</v>
      </c>
      <c r="J41" s="22" t="n">
        <v>0</v>
      </c>
      <c r="K41" s="22" t="n">
        <v>0</v>
      </c>
      <c r="L41" s="28" t="n">
        <v>0</v>
      </c>
      <c r="M41" s="28" t="n">
        <v>0</v>
      </c>
      <c r="N41" s="28" t="n">
        <v>0</v>
      </c>
      <c r="O41" s="28" t="n">
        <v>0</v>
      </c>
      <c r="P41" s="28" t="n">
        <v>0</v>
      </c>
      <c r="Q41" s="24" t="n">
        <v>0</v>
      </c>
      <c r="R41" s="24" t="n">
        <v>0</v>
      </c>
      <c r="S41" s="24" t="n">
        <v>0</v>
      </c>
      <c r="T41" s="24" t="n">
        <v>0</v>
      </c>
      <c r="U41" s="24" t="n">
        <v>0</v>
      </c>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6.5" hidden="false" customHeight="false" outlineLevel="0" collapsed="false">
      <c r="B42" s="49" t="s">
        <v>647</v>
      </c>
      <c r="C42" s="49"/>
      <c r="D42" s="242" t="n">
        <v>-298500000000</v>
      </c>
      <c r="E42" s="242" t="n">
        <v>-443600000000</v>
      </c>
      <c r="F42" s="242" t="n">
        <v>-393400000000</v>
      </c>
      <c r="G42" s="242" t="n">
        <v>-641200000000</v>
      </c>
      <c r="H42" s="242" t="n">
        <v>-528100000000</v>
      </c>
      <c r="I42" s="23" t="n">
        <v>-251000000000</v>
      </c>
      <c r="J42" s="23" t="n">
        <v>-699000000000</v>
      </c>
      <c r="K42" s="23" t="n">
        <v>-89000000000</v>
      </c>
      <c r="L42" s="23" t="n">
        <v>-379000000000</v>
      </c>
      <c r="M42" s="23" t="n">
        <v>-1658000000000</v>
      </c>
      <c r="N42" s="23" t="n">
        <v>-3894000000000</v>
      </c>
      <c r="O42" s="23" t="n">
        <v>-1585000000000</v>
      </c>
      <c r="P42" s="25" t="n">
        <v>-2367000000000</v>
      </c>
      <c r="Q42" s="24" t="n">
        <v>-2880000000000</v>
      </c>
      <c r="R42" s="24" t="n">
        <v>-5288000000000</v>
      </c>
      <c r="S42" s="24" t="n">
        <v>-6452000000000</v>
      </c>
      <c r="T42" s="24" t="n">
        <v>-3961000000000</v>
      </c>
      <c r="U42" s="24" t="n">
        <v>-3900000000000</v>
      </c>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customFormat="false" ht="16.5" hidden="false" customHeight="false" outlineLevel="0" collapsed="false">
      <c r="B43" s="49" t="s">
        <v>1350</v>
      </c>
      <c r="C43" s="49"/>
      <c r="D43" s="242" t="n">
        <v>-173200000000</v>
      </c>
      <c r="E43" s="242" t="n">
        <v>-240800000000</v>
      </c>
      <c r="F43" s="242" t="n">
        <v>-280400000000</v>
      </c>
      <c r="G43" s="242" t="n">
        <v>-442600000000</v>
      </c>
      <c r="H43" s="242" t="n">
        <v>-436800000000</v>
      </c>
      <c r="I43" s="23" t="n">
        <v>-176000000000</v>
      </c>
      <c r="J43" s="23" t="n">
        <v>-474000000000</v>
      </c>
      <c r="K43" s="23" t="n">
        <v>54000000000</v>
      </c>
      <c r="L43" s="23" t="n">
        <v>-276000000000</v>
      </c>
      <c r="M43" s="23" t="n">
        <v>-1578000000000</v>
      </c>
      <c r="N43" s="23" t="n">
        <v>-3791000000000</v>
      </c>
      <c r="O43" s="23" t="n">
        <v>-423000000000</v>
      </c>
      <c r="P43" s="25" t="n">
        <v>-1296000000000</v>
      </c>
      <c r="Q43" s="24" t="n">
        <v>-2241000000000</v>
      </c>
      <c r="R43" s="24" t="n">
        <v>-2020000000000</v>
      </c>
      <c r="S43" s="24" t="n">
        <v>-5079000000000</v>
      </c>
      <c r="T43" s="24" t="n">
        <v>-2366000000000</v>
      </c>
      <c r="U43" s="24" t="n">
        <v>-2014000000000</v>
      </c>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s="13" customFormat="true" ht="16.5" hidden="false" customHeight="false" outlineLevel="0" collapsed="false">
      <c r="A44" s="167" t="s">
        <v>110</v>
      </c>
      <c r="B44" s="63" t="s">
        <v>110</v>
      </c>
      <c r="C44" s="216" t="s">
        <v>34</v>
      </c>
      <c r="D44" s="324" t="n">
        <v>200300000000</v>
      </c>
      <c r="E44" s="324" t="n">
        <v>261100000000</v>
      </c>
      <c r="F44" s="324" t="n">
        <v>365600000000</v>
      </c>
      <c r="G44" s="324" t="n">
        <v>432300000000</v>
      </c>
      <c r="H44" s="324" t="n">
        <v>444300000000</v>
      </c>
      <c r="I44" s="325" t="n">
        <v>176000000000</v>
      </c>
      <c r="J44" s="325" t="n">
        <v>474000000000</v>
      </c>
      <c r="K44" s="325" t="n">
        <v>-38000000000</v>
      </c>
      <c r="L44" s="325" t="n">
        <v>332000000000</v>
      </c>
      <c r="M44" s="325" t="n">
        <v>1650000000000</v>
      </c>
      <c r="N44" s="325" t="n">
        <v>3897000000000</v>
      </c>
      <c r="O44" s="325" t="n">
        <v>367000000000</v>
      </c>
      <c r="P44" s="515" t="n">
        <v>1422000000000</v>
      </c>
      <c r="Q44" s="35" t="n">
        <v>2241000000000</v>
      </c>
      <c r="R44" s="35" t="n">
        <v>2020000000000</v>
      </c>
      <c r="S44" s="35" t="n">
        <v>3435000000000</v>
      </c>
      <c r="T44" s="35" t="n">
        <v>1375000000000</v>
      </c>
      <c r="U44" s="35" t="n">
        <v>1356000000000</v>
      </c>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6.5" hidden="false" customHeight="false" outlineLevel="0" collapsed="false">
      <c r="A45" s="18" t="s">
        <v>115</v>
      </c>
      <c r="B45" s="49" t="s">
        <v>857</v>
      </c>
      <c r="C45" s="20" t="s">
        <v>114</v>
      </c>
      <c r="D45" s="242" t="n">
        <v>89900000000</v>
      </c>
      <c r="E45" s="242" t="n">
        <v>16200000000</v>
      </c>
      <c r="F45" s="242" t="n">
        <v>261100000000</v>
      </c>
      <c r="G45" s="242" t="n">
        <v>374100000000</v>
      </c>
      <c r="H45" s="242" t="n">
        <v>322500000000</v>
      </c>
      <c r="I45" s="23" t="n">
        <v>134000000000</v>
      </c>
      <c r="J45" s="23" t="n">
        <v>586000000000</v>
      </c>
      <c r="K45" s="23" t="n">
        <v>-82000000000</v>
      </c>
      <c r="L45" s="23" t="n">
        <v>225000000000</v>
      </c>
      <c r="M45" s="23" t="n">
        <v>1686000000000</v>
      </c>
      <c r="N45" s="23" t="n">
        <v>3837000000000</v>
      </c>
      <c r="O45" s="23" t="n">
        <v>605000000000</v>
      </c>
      <c r="P45" s="514" t="n">
        <v>1314000000000</v>
      </c>
      <c r="Q45" s="24" t="n">
        <v>1042000000000</v>
      </c>
      <c r="R45" s="24" t="n">
        <v>596000000000</v>
      </c>
      <c r="S45" s="24" t="n">
        <v>1536000000000</v>
      </c>
      <c r="T45" s="24" t="n">
        <v>-185000000000</v>
      </c>
      <c r="U45" s="24" t="n">
        <v>-141000000000</v>
      </c>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6.5" hidden="false" customHeight="false" outlineLevel="0" collapsed="false">
      <c r="A46" s="26" t="s">
        <v>117</v>
      </c>
      <c r="B46" s="47" t="s">
        <v>858</v>
      </c>
      <c r="C46" s="19" t="s">
        <v>119</v>
      </c>
      <c r="D46" s="242" t="n">
        <v>105500000000</v>
      </c>
      <c r="E46" s="242" t="n">
        <v>21800000000</v>
      </c>
      <c r="F46" s="242" t="n">
        <v>230300000000</v>
      </c>
      <c r="G46" s="242" t="n">
        <v>272100000000</v>
      </c>
      <c r="H46" s="242" t="n">
        <v>240400000000</v>
      </c>
      <c r="I46" s="23" t="n">
        <v>135000000000</v>
      </c>
      <c r="J46" s="23" t="n">
        <v>617000000000</v>
      </c>
      <c r="K46" s="23" t="n">
        <v>-125000000000</v>
      </c>
      <c r="L46" s="23" t="n">
        <v>472000000000</v>
      </c>
      <c r="M46" s="23" t="n">
        <v>1349000000000</v>
      </c>
      <c r="N46" s="23" t="n">
        <v>4073000000000</v>
      </c>
      <c r="O46" s="23" t="n">
        <v>-4378000000000</v>
      </c>
      <c r="P46" s="514" t="n">
        <v>1470000000000</v>
      </c>
      <c r="Q46" s="24" t="n">
        <v>1011000000000</v>
      </c>
      <c r="R46" s="24" t="n">
        <v>768000000000</v>
      </c>
      <c r="S46" s="24" t="n">
        <v>1394000000000</v>
      </c>
      <c r="T46" s="24" t="n">
        <v>-75000000000</v>
      </c>
      <c r="U46" s="24" t="n">
        <v>-75000000000</v>
      </c>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6.5" hidden="false" customHeight="false" outlineLevel="0" collapsed="false">
      <c r="B47" s="191" t="s">
        <v>118</v>
      </c>
      <c r="C47" s="49"/>
      <c r="D47" s="24" t="n">
        <v>0</v>
      </c>
      <c r="E47" s="24" t="n">
        <v>0</v>
      </c>
      <c r="F47" s="22" t="n">
        <v>0</v>
      </c>
      <c r="G47" s="22" t="n">
        <v>0</v>
      </c>
      <c r="H47" s="22" t="n">
        <v>0</v>
      </c>
      <c r="I47" s="23" t="n">
        <v>-21000000000</v>
      </c>
      <c r="J47" s="23" t="n">
        <v>916000000000</v>
      </c>
      <c r="K47" s="23" t="n">
        <v>-187000000000</v>
      </c>
      <c r="L47" s="23" t="n">
        <v>50000000000</v>
      </c>
      <c r="M47" s="23" t="n">
        <v>1364000000000</v>
      </c>
      <c r="N47" s="23" t="n">
        <v>2907000000000</v>
      </c>
      <c r="O47" s="23" t="n">
        <v>-4671000000000</v>
      </c>
      <c r="P47" s="514" t="n">
        <v>1865000000000</v>
      </c>
      <c r="Q47" s="24" t="n">
        <v>901000000000</v>
      </c>
      <c r="R47" s="24" t="n">
        <v>768000000000</v>
      </c>
      <c r="S47" s="24" t="n">
        <v>394000000000</v>
      </c>
      <c r="T47" s="24" t="n">
        <v>0</v>
      </c>
      <c r="U47" s="24" t="n">
        <v>0</v>
      </c>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6.5" hidden="false" customHeight="false" outlineLevel="0" collapsed="false">
      <c r="B48" s="191" t="s">
        <v>651</v>
      </c>
      <c r="C48" s="49"/>
      <c r="D48" s="24" t="n">
        <v>0</v>
      </c>
      <c r="E48" s="24" t="n">
        <v>0</v>
      </c>
      <c r="F48" s="22" t="n">
        <v>0</v>
      </c>
      <c r="G48" s="22" t="n">
        <v>0</v>
      </c>
      <c r="H48" s="22" t="n">
        <v>0</v>
      </c>
      <c r="I48" s="23" t="n">
        <v>156000000000</v>
      </c>
      <c r="J48" s="23" t="n">
        <v>-300000000000</v>
      </c>
      <c r="K48" s="23" t="n">
        <v>62000000000</v>
      </c>
      <c r="L48" s="23" t="n">
        <v>422000000000</v>
      </c>
      <c r="M48" s="23" t="n">
        <v>-15000000000</v>
      </c>
      <c r="N48" s="23" t="n">
        <v>1166000000000</v>
      </c>
      <c r="O48" s="23" t="n">
        <v>293000000000</v>
      </c>
      <c r="P48" s="514" t="n">
        <v>-395000000000</v>
      </c>
      <c r="Q48" s="24" t="n">
        <v>110000000000</v>
      </c>
      <c r="R48" s="24" t="n">
        <v>0</v>
      </c>
      <c r="S48" s="24" t="n">
        <v>1000000000000</v>
      </c>
      <c r="T48" s="24" t="n">
        <v>-75000000000</v>
      </c>
      <c r="U48" s="24" t="n">
        <v>-75000000000</v>
      </c>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customFormat="false" ht="16.5" hidden="false" customHeight="false" outlineLevel="0" collapsed="false">
      <c r="A49" s="26" t="s">
        <v>404</v>
      </c>
      <c r="B49" s="47" t="s">
        <v>862</v>
      </c>
      <c r="C49" s="19" t="s">
        <v>119</v>
      </c>
      <c r="D49" s="242" t="n">
        <v>-15600000000</v>
      </c>
      <c r="E49" s="242" t="n">
        <v>-5600000000</v>
      </c>
      <c r="F49" s="242" t="n">
        <v>30800000000</v>
      </c>
      <c r="G49" s="242" t="n">
        <v>102000000000</v>
      </c>
      <c r="H49" s="242" t="n">
        <v>82100000000</v>
      </c>
      <c r="I49" s="23" t="n">
        <v>-1000000000</v>
      </c>
      <c r="J49" s="23" t="n">
        <v>-31000000000</v>
      </c>
      <c r="K49" s="23" t="n">
        <v>43000000000</v>
      </c>
      <c r="L49" s="23" t="n">
        <v>-247000000000</v>
      </c>
      <c r="M49" s="23" t="n">
        <v>337000000000</v>
      </c>
      <c r="N49" s="23" t="n">
        <v>-236000000000</v>
      </c>
      <c r="O49" s="23" t="n">
        <v>4984000000000</v>
      </c>
      <c r="P49" s="514" t="n">
        <v>-155000000000</v>
      </c>
      <c r="Q49" s="24" t="n">
        <v>31000000000</v>
      </c>
      <c r="R49" s="24" t="n">
        <v>-173000000000</v>
      </c>
      <c r="S49" s="24" t="n">
        <v>142000000000</v>
      </c>
      <c r="T49" s="24" t="n">
        <v>-110000000000</v>
      </c>
      <c r="U49" s="24" t="n">
        <v>-66000000000</v>
      </c>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customFormat="false" ht="16.5" hidden="false" customHeight="false" outlineLevel="0" collapsed="false">
      <c r="B50" s="47" t="s">
        <v>2637</v>
      </c>
      <c r="C50" s="19"/>
      <c r="D50" s="24" t="n">
        <v>0</v>
      </c>
      <c r="E50" s="24" t="n">
        <v>0</v>
      </c>
      <c r="F50" s="22" t="n">
        <v>0</v>
      </c>
      <c r="G50" s="22" t="n">
        <v>0</v>
      </c>
      <c r="H50" s="22" t="n">
        <v>0</v>
      </c>
      <c r="I50" s="23" t="n">
        <v>88000000000</v>
      </c>
      <c r="J50" s="23" t="n">
        <v>285000000000</v>
      </c>
      <c r="K50" s="23" t="n">
        <v>189000000000</v>
      </c>
      <c r="L50" s="23" t="n">
        <v>69000000000</v>
      </c>
      <c r="M50" s="23" t="n">
        <v>0</v>
      </c>
      <c r="N50" s="23" t="n">
        <v>0</v>
      </c>
      <c r="O50" s="23" t="n">
        <v>0</v>
      </c>
      <c r="P50" s="514" t="n">
        <v>0</v>
      </c>
      <c r="Q50" s="24" t="n">
        <v>0</v>
      </c>
      <c r="R50" s="24" t="n">
        <v>0</v>
      </c>
      <c r="S50" s="24" t="n">
        <v>0</v>
      </c>
      <c r="T50" s="24" t="n">
        <v>0</v>
      </c>
      <c r="U50" s="24" t="n">
        <v>0</v>
      </c>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customFormat="false" ht="16.5" hidden="false" customHeight="false" outlineLevel="0" collapsed="false">
      <c r="B51" s="191" t="s">
        <v>2638</v>
      </c>
      <c r="C51" s="49"/>
      <c r="D51" s="24" t="n">
        <v>0</v>
      </c>
      <c r="E51" s="24" t="n">
        <v>0</v>
      </c>
      <c r="F51" s="22" t="n">
        <v>0</v>
      </c>
      <c r="G51" s="22" t="n">
        <v>0</v>
      </c>
      <c r="H51" s="22" t="n">
        <v>0</v>
      </c>
      <c r="I51" s="23" t="n">
        <v>-83000000000</v>
      </c>
      <c r="J51" s="23" t="n">
        <v>-241000000000</v>
      </c>
      <c r="K51" s="23" t="n">
        <v>-237000000000</v>
      </c>
      <c r="L51" s="23" t="n">
        <v>-339000000000</v>
      </c>
      <c r="M51" s="23" t="n">
        <v>-39000000000</v>
      </c>
      <c r="N51" s="23" t="n">
        <v>-124000000000</v>
      </c>
      <c r="O51" s="23" t="n">
        <v>-6000000000</v>
      </c>
      <c r="P51" s="514" t="n">
        <v>-3000000000</v>
      </c>
      <c r="Q51" s="24" t="n">
        <v>200000000000</v>
      </c>
      <c r="R51" s="24" t="n">
        <v>-285000000000</v>
      </c>
      <c r="S51" s="24" t="n">
        <v>-285000000000</v>
      </c>
      <c r="T51" s="24" t="n">
        <v>-130000000000</v>
      </c>
      <c r="U51" s="24" t="n">
        <v>-90000000000</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customFormat="false" ht="16.5" hidden="false" customHeight="false" outlineLevel="0" collapsed="false">
      <c r="B52" s="191" t="s">
        <v>2639</v>
      </c>
      <c r="C52" s="49"/>
      <c r="D52" s="24" t="n">
        <v>0</v>
      </c>
      <c r="E52" s="24" t="n">
        <v>0</v>
      </c>
      <c r="F52" s="22" t="n">
        <v>0</v>
      </c>
      <c r="G52" s="22" t="n">
        <v>0</v>
      </c>
      <c r="H52" s="22" t="n">
        <v>0</v>
      </c>
      <c r="I52" s="23" t="n">
        <v>0</v>
      </c>
      <c r="J52" s="23" t="n">
        <v>0</v>
      </c>
      <c r="K52" s="23" t="n">
        <v>75000000000</v>
      </c>
      <c r="L52" s="23" t="n">
        <v>-25000000000</v>
      </c>
      <c r="M52" s="23" t="n">
        <v>0</v>
      </c>
      <c r="N52" s="23" t="n">
        <v>-157000000000</v>
      </c>
      <c r="O52" s="23" t="n">
        <v>0</v>
      </c>
      <c r="P52" s="514" t="n">
        <v>-152000000000</v>
      </c>
      <c r="Q52" s="24" t="n">
        <v>0</v>
      </c>
      <c r="R52" s="24" t="n">
        <v>106000000000</v>
      </c>
      <c r="S52" s="24" t="n">
        <v>-150000000000</v>
      </c>
      <c r="T52" s="24" t="n">
        <v>776000000000</v>
      </c>
      <c r="U52" s="24" t="n">
        <v>918000000000</v>
      </c>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customFormat="false" ht="16.5" hidden="false" customHeight="false" outlineLevel="0" collapsed="false">
      <c r="B53" s="191" t="s">
        <v>2640</v>
      </c>
      <c r="C53" s="49"/>
      <c r="D53" s="24" t="n">
        <v>0</v>
      </c>
      <c r="E53" s="24" t="n">
        <v>0</v>
      </c>
      <c r="F53" s="22" t="n">
        <v>0</v>
      </c>
      <c r="G53" s="22" t="n">
        <v>0</v>
      </c>
      <c r="H53" s="22" t="n">
        <v>0</v>
      </c>
      <c r="I53" s="23" t="n">
        <v>-35000000000</v>
      </c>
      <c r="J53" s="23" t="n">
        <v>-92000000000</v>
      </c>
      <c r="K53" s="23" t="n">
        <v>30000000000</v>
      </c>
      <c r="L53" s="23" t="n">
        <v>48000000000</v>
      </c>
      <c r="M53" s="23" t="n">
        <v>118000000000</v>
      </c>
      <c r="N53" s="23" t="n">
        <v>23000000000</v>
      </c>
      <c r="O53" s="23" t="n">
        <v>170000000000</v>
      </c>
      <c r="P53" s="514" t="n">
        <v>0</v>
      </c>
      <c r="Q53" s="24" t="n">
        <v>0</v>
      </c>
      <c r="R53" s="24" t="n">
        <v>0</v>
      </c>
      <c r="S53" s="24" t="n">
        <v>0</v>
      </c>
      <c r="T53" s="24" t="n">
        <v>0</v>
      </c>
      <c r="U53" s="24" t="n">
        <v>0</v>
      </c>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customFormat="false" ht="16.5" hidden="false" customHeight="false" outlineLevel="0" collapsed="false">
      <c r="B54" s="191" t="s">
        <v>2641</v>
      </c>
      <c r="C54" s="49"/>
      <c r="D54" s="24" t="n">
        <v>0</v>
      </c>
      <c r="E54" s="24" t="n">
        <v>0</v>
      </c>
      <c r="F54" s="22" t="n">
        <v>0</v>
      </c>
      <c r="G54" s="22" t="n">
        <v>0</v>
      </c>
      <c r="H54" s="22" t="n">
        <v>0</v>
      </c>
      <c r="I54" s="23" t="n">
        <v>0</v>
      </c>
      <c r="J54" s="23" t="n">
        <v>0</v>
      </c>
      <c r="K54" s="23" t="n">
        <v>0</v>
      </c>
      <c r="L54" s="23" t="n">
        <v>0</v>
      </c>
      <c r="M54" s="23" t="n">
        <v>0</v>
      </c>
      <c r="N54" s="23" t="n">
        <v>0</v>
      </c>
      <c r="O54" s="23" t="n">
        <v>4634000000000</v>
      </c>
      <c r="P54" s="514" t="n">
        <v>0</v>
      </c>
      <c r="Q54" s="24" t="n">
        <v>0</v>
      </c>
      <c r="R54" s="24" t="n">
        <v>0</v>
      </c>
      <c r="S54" s="24" t="n">
        <v>560000000000</v>
      </c>
      <c r="T54" s="24" t="n">
        <v>0</v>
      </c>
      <c r="U54" s="24" t="n">
        <v>0</v>
      </c>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customFormat="false" ht="16.5" hidden="false" customHeight="false" outlineLevel="0" collapsed="false">
      <c r="B55" s="191" t="s">
        <v>49</v>
      </c>
      <c r="C55" s="49"/>
      <c r="D55" s="24" t="n">
        <v>0</v>
      </c>
      <c r="E55" s="24" t="n">
        <v>0</v>
      </c>
      <c r="F55" s="22" t="n">
        <v>0</v>
      </c>
      <c r="G55" s="22" t="n">
        <v>0</v>
      </c>
      <c r="H55" s="22" t="n">
        <v>0</v>
      </c>
      <c r="I55" s="23" t="n">
        <v>29000000000</v>
      </c>
      <c r="J55" s="23" t="n">
        <v>17000000000</v>
      </c>
      <c r="K55" s="23" t="n">
        <v>-14000000000</v>
      </c>
      <c r="L55" s="23" t="n">
        <v>0</v>
      </c>
      <c r="M55" s="23" t="n">
        <v>258000000000</v>
      </c>
      <c r="N55" s="23" t="n">
        <v>22000000000</v>
      </c>
      <c r="O55" s="23" t="n">
        <v>186000000000</v>
      </c>
      <c r="P55" s="514" t="n">
        <v>0</v>
      </c>
      <c r="Q55" s="24" t="n">
        <v>9000000000</v>
      </c>
      <c r="R55" s="24" t="n">
        <v>7000000000</v>
      </c>
      <c r="S55" s="24" t="n">
        <v>17000000000</v>
      </c>
      <c r="T55" s="24" t="n">
        <v>20000000000</v>
      </c>
      <c r="U55" s="24" t="n">
        <v>24000000000</v>
      </c>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customFormat="false" ht="15" hidden="false" customHeight="false" outlineLevel="0" collapsed="false">
      <c r="A56" s="18" t="s">
        <v>112</v>
      </c>
      <c r="B56" s="49" t="s">
        <v>2642</v>
      </c>
      <c r="C56" s="20" t="s">
        <v>114</v>
      </c>
      <c r="D56" s="242" t="n">
        <v>110400000000</v>
      </c>
      <c r="E56" s="242" t="n">
        <v>244800000000</v>
      </c>
      <c r="F56" s="242" t="n">
        <v>104500000000</v>
      </c>
      <c r="G56" s="242" t="n">
        <v>58200000000</v>
      </c>
      <c r="H56" s="242" t="n">
        <v>121800000000</v>
      </c>
      <c r="I56" s="23" t="n">
        <v>42000000000</v>
      </c>
      <c r="J56" s="23" t="n">
        <v>-112000000000</v>
      </c>
      <c r="K56" s="23" t="n">
        <v>44000000000</v>
      </c>
      <c r="L56" s="23" t="n">
        <v>108000000000</v>
      </c>
      <c r="M56" s="23" t="n">
        <v>-36000000000</v>
      </c>
      <c r="N56" s="23" t="n">
        <v>60000000000</v>
      </c>
      <c r="O56" s="23" t="n">
        <v>-238000000000</v>
      </c>
      <c r="P56" s="22" t="n">
        <v>108000000000</v>
      </c>
      <c r="Q56" s="24" t="n">
        <v>1200000000000</v>
      </c>
      <c r="R56" s="24" t="n">
        <v>1425000000000</v>
      </c>
      <c r="S56" s="24" t="n">
        <v>1899000000000</v>
      </c>
      <c r="T56" s="24" t="n">
        <v>1560000000000</v>
      </c>
      <c r="U56" s="24" t="n">
        <v>1497000000000</v>
      </c>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customFormat="false" ht="15" hidden="false" customHeight="false" outlineLevel="0" collapsed="false">
      <c r="A57" s="132" t="s">
        <v>422</v>
      </c>
      <c r="B57" s="47" t="s">
        <v>1029</v>
      </c>
      <c r="C57" s="49" t="s">
        <v>251</v>
      </c>
      <c r="D57" s="242" t="n">
        <v>224300000000</v>
      </c>
      <c r="E57" s="242" t="n">
        <v>346500000000</v>
      </c>
      <c r="F57" s="242" t="n">
        <v>215800000000</v>
      </c>
      <c r="G57" s="242" t="n">
        <v>165200000000</v>
      </c>
      <c r="H57" s="242" t="n">
        <v>204900000000</v>
      </c>
      <c r="I57" s="23" t="n">
        <v>273000000000</v>
      </c>
      <c r="J57" s="23" t="n">
        <v>248000000000</v>
      </c>
      <c r="K57" s="23" t="n">
        <v>262000000000</v>
      </c>
      <c r="L57" s="23" t="n">
        <v>333000000000</v>
      </c>
      <c r="M57" s="23" t="n">
        <v>204000000000</v>
      </c>
      <c r="N57" s="23" t="n">
        <v>177000000000</v>
      </c>
      <c r="O57" s="23" t="n">
        <v>845000000000</v>
      </c>
      <c r="P57" s="22" t="n">
        <v>939000000000</v>
      </c>
      <c r="Q57" s="24" t="n">
        <v>1509000000000</v>
      </c>
      <c r="R57" s="24" t="n">
        <v>1791000000000</v>
      </c>
      <c r="S57" s="24" t="n">
        <v>2295000000000</v>
      </c>
      <c r="T57" s="24" t="n">
        <v>2073000000000</v>
      </c>
      <c r="U57" s="24" t="n">
        <v>2107000000000</v>
      </c>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customFormat="false" ht="15" hidden="false" customHeight="false" outlineLevel="0" collapsed="false">
      <c r="A58" s="191" t="s">
        <v>1126</v>
      </c>
      <c r="B58" s="191" t="s">
        <v>1126</v>
      </c>
      <c r="C58" s="49" t="s">
        <v>2643</v>
      </c>
      <c r="D58" s="242" t="n">
        <v>221200000000</v>
      </c>
      <c r="E58" s="242" t="n">
        <v>229100000000</v>
      </c>
      <c r="F58" s="242" t="n">
        <v>213900000000</v>
      </c>
      <c r="G58" s="242" t="n">
        <v>143200000000</v>
      </c>
      <c r="H58" s="242" t="n">
        <v>204900000000</v>
      </c>
      <c r="I58" s="22"/>
      <c r="J58" s="22"/>
      <c r="K58" s="22"/>
      <c r="L58" s="22"/>
      <c r="M58" s="22"/>
      <c r="N58" s="23" t="n">
        <v>177000000000</v>
      </c>
      <c r="O58" s="23" t="n">
        <v>341000000000</v>
      </c>
      <c r="P58" s="22" t="n">
        <v>436000000000</v>
      </c>
      <c r="Q58" s="24" t="n">
        <v>1268000000000</v>
      </c>
      <c r="R58" s="24" t="n">
        <v>792000000000</v>
      </c>
      <c r="S58" s="24" t="n">
        <v>2295000000000</v>
      </c>
      <c r="T58" s="24" t="n">
        <v>1782000000000</v>
      </c>
      <c r="U58" s="24" t="n">
        <v>1762000000000</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customFormat="false" ht="15" hidden="false" customHeight="false" outlineLevel="0" collapsed="false">
      <c r="A59" s="191" t="s">
        <v>1127</v>
      </c>
      <c r="B59" s="191" t="s">
        <v>1127</v>
      </c>
      <c r="C59" s="49" t="s">
        <v>2643</v>
      </c>
      <c r="D59" s="242" t="n">
        <v>3100000000</v>
      </c>
      <c r="E59" s="242" t="n">
        <v>117400000000</v>
      </c>
      <c r="F59" s="242" t="n">
        <v>1900000000</v>
      </c>
      <c r="G59" s="242" t="n">
        <v>22100000000</v>
      </c>
      <c r="H59" s="242" t="n">
        <v>0</v>
      </c>
      <c r="I59" s="22"/>
      <c r="J59" s="22"/>
      <c r="K59" s="22"/>
      <c r="L59" s="22"/>
      <c r="M59" s="22"/>
      <c r="N59" s="23" t="n">
        <v>0</v>
      </c>
      <c r="O59" s="23" t="n">
        <v>504000000000</v>
      </c>
      <c r="P59" s="22" t="n">
        <v>503000000000</v>
      </c>
      <c r="Q59" s="24" t="n">
        <v>242000000000</v>
      </c>
      <c r="R59" s="24" t="n">
        <v>999000000000</v>
      </c>
      <c r="S59" s="24" t="n">
        <v>0</v>
      </c>
      <c r="T59" s="24" t="n">
        <v>291000000000</v>
      </c>
      <c r="U59" s="24" t="n">
        <v>344000000000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customFormat="false" ht="15" hidden="false" customHeight="false" outlineLevel="0" collapsed="false">
      <c r="A60" s="191" t="s">
        <v>2627</v>
      </c>
      <c r="B60" s="191" t="s">
        <v>2627</v>
      </c>
      <c r="C60" s="49" t="s">
        <v>2643</v>
      </c>
      <c r="D60" s="24" t="n">
        <v>0</v>
      </c>
      <c r="E60" s="24" t="n">
        <v>0</v>
      </c>
      <c r="F60" s="22" t="n">
        <v>0</v>
      </c>
      <c r="G60" s="22" t="n">
        <v>0</v>
      </c>
      <c r="H60" s="22" t="n">
        <v>0</v>
      </c>
      <c r="I60" s="22"/>
      <c r="J60" s="22"/>
      <c r="K60" s="22"/>
      <c r="L60" s="22"/>
      <c r="M60" s="22"/>
      <c r="N60" s="22" t="n">
        <v>0</v>
      </c>
      <c r="O60" s="22" t="n">
        <v>0</v>
      </c>
      <c r="P60" s="22" t="n">
        <v>0</v>
      </c>
      <c r="Q60" s="24"/>
      <c r="R60" s="24" t="n">
        <v>0</v>
      </c>
      <c r="S60" s="24" t="n">
        <v>0</v>
      </c>
      <c r="T60" s="24"/>
      <c r="U60" s="24"/>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customFormat="false" ht="15" hidden="false" customHeight="false" outlineLevel="0" collapsed="false">
      <c r="A61" s="26" t="s">
        <v>393</v>
      </c>
      <c r="B61" s="47" t="s">
        <v>868</v>
      </c>
      <c r="C61" s="49" t="s">
        <v>251</v>
      </c>
      <c r="D61" s="242" t="n">
        <v>-140000000000</v>
      </c>
      <c r="E61" s="242" t="n">
        <v>-234100000000</v>
      </c>
      <c r="F61" s="242" t="n">
        <v>-191100000000</v>
      </c>
      <c r="G61" s="242" t="n">
        <v>-247600000000</v>
      </c>
      <c r="H61" s="242" t="n">
        <v>-288400000000</v>
      </c>
      <c r="I61" s="23" t="n">
        <v>-433000000000</v>
      </c>
      <c r="J61" s="23" t="n">
        <v>-831000000000</v>
      </c>
      <c r="K61" s="23" t="n">
        <v>-637000000000</v>
      </c>
      <c r="L61" s="23" t="n">
        <v>-636000000000</v>
      </c>
      <c r="M61" s="23" t="n">
        <v>-443000000000</v>
      </c>
      <c r="N61" s="23" t="n">
        <v>-605000000000</v>
      </c>
      <c r="O61" s="23" t="n">
        <v>-1166000000000</v>
      </c>
      <c r="P61" s="22" t="n">
        <v>-1522000000000</v>
      </c>
      <c r="Q61" s="24" t="n">
        <v>-341000000000</v>
      </c>
      <c r="R61" s="24" t="n">
        <v>-421000000000</v>
      </c>
      <c r="S61" s="24" t="n">
        <v>-396000000000</v>
      </c>
      <c r="T61" s="24" t="n">
        <v>-513000000000</v>
      </c>
      <c r="U61" s="24" t="n">
        <v>-610000000000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customFormat="false" ht="16.5" hidden="false" customHeight="false" outlineLevel="0" collapsed="false">
      <c r="A62" s="339" t="s">
        <v>1254</v>
      </c>
      <c r="B62" s="47" t="s">
        <v>1947</v>
      </c>
      <c r="C62" s="49" t="s">
        <v>251</v>
      </c>
      <c r="D62" s="242" t="n">
        <v>0</v>
      </c>
      <c r="E62" s="242" t="n">
        <v>133500000000</v>
      </c>
      <c r="F62" s="242" t="n">
        <v>83100000000</v>
      </c>
      <c r="G62" s="242" t="n">
        <v>119700000000</v>
      </c>
      <c r="H62" s="242" t="n">
        <v>80000000000</v>
      </c>
      <c r="I62" s="23" t="n">
        <v>143000000000</v>
      </c>
      <c r="J62" s="23" t="n">
        <v>103000000000</v>
      </c>
      <c r="K62" s="23" t="n">
        <v>83000000000</v>
      </c>
      <c r="L62" s="23" t="n">
        <v>251000000000</v>
      </c>
      <c r="M62" s="23" t="n">
        <v>11000000000</v>
      </c>
      <c r="N62" s="23" t="n">
        <v>149000000000</v>
      </c>
      <c r="O62" s="23" t="n">
        <v>566000000000</v>
      </c>
      <c r="P62" s="22" t="n">
        <v>2446000000000</v>
      </c>
      <c r="Q62" s="24" t="n">
        <v>6000000000</v>
      </c>
      <c r="R62" s="24" t="n">
        <v>4000000000</v>
      </c>
      <c r="S62" s="24" t="n">
        <v>1079000000000</v>
      </c>
      <c r="T62" s="24" t="n">
        <v>0</v>
      </c>
      <c r="U62" s="24" t="n">
        <v>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customFormat="false" ht="15" hidden="false" customHeight="false" outlineLevel="0" collapsed="false">
      <c r="B63" s="47" t="s">
        <v>2644</v>
      </c>
      <c r="C63" s="49"/>
      <c r="D63" s="242" t="n">
        <v>26100000000</v>
      </c>
      <c r="E63" s="242" t="n">
        <v>500000000</v>
      </c>
      <c r="F63" s="242" t="n">
        <v>-1700000000</v>
      </c>
      <c r="G63" s="242" t="n">
        <v>26900000000</v>
      </c>
      <c r="H63" s="242" t="n">
        <v>84000000000</v>
      </c>
      <c r="I63" s="23" t="n">
        <v>58000000000</v>
      </c>
      <c r="J63" s="23" t="n">
        <v>368000000000</v>
      </c>
      <c r="K63" s="23" t="n">
        <v>336000000000</v>
      </c>
      <c r="L63" s="23" t="n">
        <v>159000000000</v>
      </c>
      <c r="M63" s="23" t="n">
        <v>192000000000</v>
      </c>
      <c r="N63" s="23" t="n">
        <v>340000000000</v>
      </c>
      <c r="O63" s="23" t="n">
        <v>-483000000000</v>
      </c>
      <c r="P63" s="22" t="n">
        <v>-1755000000000</v>
      </c>
      <c r="Q63" s="24" t="n">
        <v>26000000000</v>
      </c>
      <c r="R63" s="24" t="n">
        <v>50000000000</v>
      </c>
      <c r="S63" s="24" t="n">
        <v>-1079000000000</v>
      </c>
      <c r="T63" s="24" t="n">
        <v>0</v>
      </c>
      <c r="U63" s="24" t="n">
        <v>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customFormat="false" ht="15" hidden="false" customHeight="false" outlineLevel="0" collapsed="false">
      <c r="B64" s="47" t="s">
        <v>2645</v>
      </c>
      <c r="C64" s="49"/>
      <c r="D64" s="242"/>
      <c r="E64" s="242"/>
      <c r="F64" s="242"/>
      <c r="G64" s="242"/>
      <c r="H64" s="242" t="n">
        <v>42700000000</v>
      </c>
      <c r="I64" s="23"/>
      <c r="J64" s="23"/>
      <c r="K64" s="23"/>
      <c r="L64" s="23"/>
      <c r="M64" s="23"/>
      <c r="N64" s="23"/>
      <c r="O64" s="23"/>
      <c r="P64" s="22"/>
      <c r="Q64" s="24"/>
      <c r="R64" s="24"/>
      <c r="S64" s="24"/>
      <c r="T64" s="24"/>
      <c r="U64" s="24"/>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customFormat="false" ht="15" hidden="false" customHeight="false" outlineLevel="0" collapsed="false">
      <c r="B65" s="337" t="s">
        <v>2646</v>
      </c>
      <c r="C65" s="49"/>
      <c r="D65" s="242" t="n">
        <v>0</v>
      </c>
      <c r="E65" s="242" t="n">
        <v>-1600000000</v>
      </c>
      <c r="F65" s="242" t="n">
        <v>-1700000000</v>
      </c>
      <c r="G65" s="242" t="n">
        <v>-6000000000</v>
      </c>
      <c r="H65" s="242" t="n">
        <v>-1400000000</v>
      </c>
      <c r="I65" s="23" t="n">
        <v>0</v>
      </c>
      <c r="J65" s="23" t="n">
        <v>0</v>
      </c>
      <c r="K65" s="23" t="n">
        <v>0</v>
      </c>
      <c r="L65" s="23" t="n">
        <v>0</v>
      </c>
      <c r="M65" s="23" t="n">
        <v>0</v>
      </c>
      <c r="N65" s="23" t="n">
        <v>0</v>
      </c>
      <c r="O65" s="23" t="n">
        <v>0</v>
      </c>
      <c r="P65" s="22" t="n">
        <v>0</v>
      </c>
      <c r="Q65" s="24" t="n">
        <v>0</v>
      </c>
      <c r="R65" s="24" t="n">
        <v>0</v>
      </c>
      <c r="S65" s="24" t="n">
        <v>0</v>
      </c>
      <c r="T65" s="24" t="n">
        <v>0</v>
      </c>
      <c r="U65" s="24" t="n">
        <v>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customFormat="false" ht="15" hidden="false" customHeight="false" outlineLevel="0" collapsed="false">
      <c r="B66" s="47" t="s">
        <v>1236</v>
      </c>
      <c r="C66" s="49"/>
      <c r="D66" s="242" t="n">
        <v>0</v>
      </c>
      <c r="E66" s="242" t="n">
        <v>0</v>
      </c>
      <c r="F66" s="242" t="n">
        <v>-6100000000</v>
      </c>
      <c r="G66" s="242" t="n">
        <v>-28500000000</v>
      </c>
      <c r="H66" s="242" t="n">
        <v>0</v>
      </c>
      <c r="I66" s="23"/>
      <c r="J66" s="23"/>
      <c r="K66" s="23" t="n">
        <v>-16000000000</v>
      </c>
      <c r="L66" s="23" t="n">
        <v>-57000000000</v>
      </c>
      <c r="M66" s="23" t="n">
        <v>-73000000000</v>
      </c>
      <c r="N66" s="23" t="n">
        <v>-106000000000</v>
      </c>
      <c r="O66" s="23" t="n">
        <v>56000000000</v>
      </c>
      <c r="P66" s="22" t="n">
        <v>-127000000000</v>
      </c>
      <c r="Q66" s="24" t="n">
        <v>0</v>
      </c>
      <c r="R66" s="24" t="n">
        <v>0</v>
      </c>
      <c r="S66" s="24" t="n">
        <v>0</v>
      </c>
      <c r="T66" s="24" t="n">
        <v>0</v>
      </c>
      <c r="U66" s="24" t="n">
        <v>0</v>
      </c>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customFormat="false" ht="15" hidden="false" customHeight="false" outlineLevel="0" collapsed="false">
      <c r="B67" s="49" t="s">
        <v>1263</v>
      </c>
      <c r="C67" s="49"/>
      <c r="D67" s="24" t="n">
        <v>0</v>
      </c>
      <c r="E67" s="24" t="n">
        <v>0</v>
      </c>
      <c r="F67" s="22" t="n">
        <v>0</v>
      </c>
      <c r="G67" s="22" t="n">
        <v>0</v>
      </c>
      <c r="H67" s="22" t="n">
        <v>0</v>
      </c>
      <c r="I67" s="23" t="n">
        <v>0</v>
      </c>
      <c r="J67" s="23" t="n">
        <v>0</v>
      </c>
      <c r="K67" s="23" t="n">
        <v>0</v>
      </c>
      <c r="L67" s="23" t="n">
        <v>0</v>
      </c>
      <c r="M67" s="23" t="n">
        <v>0</v>
      </c>
      <c r="N67" s="23" t="n">
        <v>0</v>
      </c>
      <c r="O67" s="23" t="n">
        <v>0</v>
      </c>
      <c r="P67" s="22" t="n">
        <v>0</v>
      </c>
      <c r="Q67" s="24" t="n">
        <v>0</v>
      </c>
      <c r="R67" s="24" t="n">
        <v>0</v>
      </c>
      <c r="S67" s="24" t="n">
        <v>1644000000000</v>
      </c>
      <c r="T67" s="24" t="n">
        <v>991000000000</v>
      </c>
      <c r="U67" s="24" t="n">
        <v>658000000000</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customFormat="false" ht="15" hidden="false" customHeight="false" outlineLevel="0" collapsed="false">
      <c r="B68" s="49" t="s">
        <v>2647</v>
      </c>
      <c r="C68" s="49"/>
      <c r="D68" s="24" t="n">
        <v>0</v>
      </c>
      <c r="E68" s="24" t="n">
        <v>0</v>
      </c>
      <c r="F68" s="22" t="n">
        <v>0</v>
      </c>
      <c r="G68" s="22" t="n">
        <v>0</v>
      </c>
      <c r="H68" s="22" t="n">
        <v>0</v>
      </c>
      <c r="I68" s="22" t="n">
        <v>0</v>
      </c>
      <c r="J68" s="22" t="n">
        <v>0</v>
      </c>
      <c r="K68" s="22" t="n">
        <v>0</v>
      </c>
      <c r="L68" s="22" t="n">
        <v>0</v>
      </c>
      <c r="M68" s="22" t="n">
        <v>0</v>
      </c>
      <c r="N68" s="22" t="n">
        <v>0</v>
      </c>
      <c r="O68" s="22" t="n">
        <v>0</v>
      </c>
      <c r="P68" s="22" t="n">
        <v>0</v>
      </c>
      <c r="Q68" s="24" t="n">
        <v>0</v>
      </c>
      <c r="R68" s="24" t="n">
        <v>0</v>
      </c>
      <c r="S68" s="24" t="n">
        <v>1644000000000</v>
      </c>
      <c r="T68" s="24" t="n">
        <v>991000000000</v>
      </c>
      <c r="U68" s="24" t="n">
        <v>658000000000</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customFormat="false" ht="15" hidden="false" customHeight="false" outlineLevel="0" collapsed="false">
      <c r="B69" s="49" t="s">
        <v>260</v>
      </c>
      <c r="C69" s="49"/>
      <c r="D69" s="24" t="n">
        <v>0</v>
      </c>
      <c r="E69" s="24" t="n">
        <v>0</v>
      </c>
      <c r="F69" s="22" t="n">
        <v>0</v>
      </c>
      <c r="G69" s="22" t="n">
        <v>0</v>
      </c>
      <c r="H69" s="22" t="n">
        <v>0</v>
      </c>
      <c r="I69" s="22" t="n">
        <v>0</v>
      </c>
      <c r="J69" s="22" t="n">
        <v>0</v>
      </c>
      <c r="K69" s="22" t="n">
        <v>0</v>
      </c>
      <c r="L69" s="22" t="n">
        <v>0</v>
      </c>
      <c r="M69" s="22" t="n">
        <v>0</v>
      </c>
      <c r="N69" s="22" t="n">
        <v>0</v>
      </c>
      <c r="O69" s="22" t="n">
        <v>0</v>
      </c>
      <c r="P69" s="22" t="n">
        <v>0</v>
      </c>
      <c r="Q69" s="24" t="n">
        <v>0</v>
      </c>
      <c r="R69" s="24" t="n">
        <v>0</v>
      </c>
      <c r="S69" s="24" t="n">
        <v>288000000000</v>
      </c>
      <c r="T69" s="24" t="n">
        <v>0</v>
      </c>
      <c r="U69" s="24" t="n">
        <v>0</v>
      </c>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customFormat="false" ht="15" hidden="false" customHeight="false" outlineLevel="0" collapsed="false">
      <c r="B70" s="49" t="s">
        <v>2648</v>
      </c>
      <c r="C70" s="49"/>
      <c r="D70" s="24" t="n">
        <v>0</v>
      </c>
      <c r="E70" s="24" t="n">
        <v>0</v>
      </c>
      <c r="F70" s="22" t="n">
        <v>0</v>
      </c>
      <c r="G70" s="22" t="n">
        <v>0</v>
      </c>
      <c r="H70" s="22" t="n">
        <v>0</v>
      </c>
      <c r="I70" s="22" t="n">
        <v>0</v>
      </c>
      <c r="J70" s="22" t="n">
        <v>0</v>
      </c>
      <c r="K70" s="22" t="n">
        <v>0</v>
      </c>
      <c r="L70" s="22" t="n">
        <v>0</v>
      </c>
      <c r="M70" s="22" t="n">
        <v>0</v>
      </c>
      <c r="N70" s="22" t="n">
        <v>0</v>
      </c>
      <c r="O70" s="22" t="n">
        <v>0</v>
      </c>
      <c r="P70" s="22" t="n">
        <v>0</v>
      </c>
      <c r="Q70" s="24" t="n">
        <v>0</v>
      </c>
      <c r="R70" s="24" t="n">
        <v>0</v>
      </c>
      <c r="S70" s="24" t="n">
        <v>1357000000000</v>
      </c>
      <c r="T70" s="24" t="n">
        <v>0</v>
      </c>
      <c r="U70" s="24" t="n">
        <v>0</v>
      </c>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row>
    <row r="71" customFormat="false" ht="15" hidden="false" customHeight="false" outlineLevel="0" collapsed="false">
      <c r="B71" s="49" t="s">
        <v>2649</v>
      </c>
      <c r="C71" s="49"/>
      <c r="D71" s="24" t="n">
        <v>0</v>
      </c>
      <c r="E71" s="24" t="n">
        <v>0</v>
      </c>
      <c r="F71" s="22" t="n">
        <v>0</v>
      </c>
      <c r="G71" s="22" t="n">
        <v>0</v>
      </c>
      <c r="H71" s="22" t="n">
        <v>0</v>
      </c>
      <c r="I71" s="22" t="n">
        <v>0</v>
      </c>
      <c r="J71" s="22" t="n">
        <v>0</v>
      </c>
      <c r="K71" s="22" t="n">
        <v>0</v>
      </c>
      <c r="L71" s="22" t="n">
        <v>0</v>
      </c>
      <c r="M71" s="22" t="n">
        <v>0</v>
      </c>
      <c r="N71" s="22" t="n">
        <v>0</v>
      </c>
      <c r="O71" s="22" t="n">
        <v>0</v>
      </c>
      <c r="P71" s="22" t="n">
        <v>0</v>
      </c>
      <c r="Q71" s="24" t="n">
        <v>0</v>
      </c>
      <c r="R71" s="24" t="n">
        <v>0</v>
      </c>
      <c r="S71" s="24" t="s">
        <v>74</v>
      </c>
      <c r="T71" s="24" t="n">
        <v>991000000000</v>
      </c>
      <c r="U71" s="24" t="n">
        <v>658000000000</v>
      </c>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row>
    <row r="72" customFormat="false" ht="15" hidden="false" customHeight="false" outlineLevel="0" collapsed="false">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row>
    <row r="73" customFormat="false" ht="15" hidden="false" customHeight="false" outlineLevel="0" collapsed="false">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row>
    <row r="74" customFormat="false" ht="15" hidden="false" customHeight="false" outlineLevel="0" collapsed="false">
      <c r="D74" s="0" t="s">
        <v>128</v>
      </c>
      <c r="E74" s="0" t="s">
        <v>128</v>
      </c>
      <c r="F74" s="0" t="s">
        <v>128</v>
      </c>
      <c r="G74" s="0" t="s">
        <v>128</v>
      </c>
      <c r="H74" s="0" t="s">
        <v>128</v>
      </c>
      <c r="I74" s="0" t="s">
        <v>128</v>
      </c>
      <c r="J74" s="0" t="s">
        <v>128</v>
      </c>
      <c r="K74" s="0" t="s">
        <v>128</v>
      </c>
      <c r="L74" s="0" t="s">
        <v>128</v>
      </c>
      <c r="M74" s="0" t="s">
        <v>128</v>
      </c>
      <c r="N74" s="0" t="s">
        <v>128</v>
      </c>
      <c r="O74" s="0" t="s">
        <v>128</v>
      </c>
      <c r="P74" s="0" t="s">
        <v>128</v>
      </c>
      <c r="Q74" s="0" t="s">
        <v>128</v>
      </c>
      <c r="R74" s="0" t="s">
        <v>128</v>
      </c>
      <c r="S74" s="0" t="s">
        <v>128</v>
      </c>
      <c r="T74" s="0" t="s">
        <v>128</v>
      </c>
      <c r="U74" s="0" t="s">
        <v>128</v>
      </c>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row>
    <row r="75" customFormat="false" ht="15" hidden="false" customHeight="false" outlineLevel="0" collapsed="false">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row>
    <row r="76" customFormat="false" ht="15" hidden="false" customHeight="false" outlineLevel="0" collapsed="false">
      <c r="B76" s="0" t="s">
        <v>821</v>
      </c>
      <c r="D76" s="114" t="n">
        <f aca="false">D6-D7-D16</f>
        <v>0</v>
      </c>
      <c r="E76" s="114" t="n">
        <f aca="false">E6-E7-E16</f>
        <v>0</v>
      </c>
      <c r="F76" s="114" t="n">
        <f aca="false">F6-F7-F16</f>
        <v>0</v>
      </c>
      <c r="G76" s="114" t="n">
        <f aca="false">G6-G7-G16</f>
        <v>0</v>
      </c>
      <c r="H76" s="114" t="n">
        <f aca="false">H6-H7-H16</f>
        <v>0</v>
      </c>
      <c r="I76" s="114" t="n">
        <f aca="false">I6-I7-I16</f>
        <v>-1000000000</v>
      </c>
      <c r="J76" s="114" t="n">
        <f aca="false">J6-J7-J16</f>
        <v>1000000000</v>
      </c>
      <c r="K76" s="114" t="n">
        <f aca="false">K6-K7-K16</f>
        <v>0</v>
      </c>
      <c r="L76" s="114" t="n">
        <f aca="false">L6-L7-L16</f>
        <v>0</v>
      </c>
      <c r="M76" s="114" t="n">
        <f aca="false">M6-M7-M16</f>
        <v>-1000000000</v>
      </c>
      <c r="N76" s="114" t="n">
        <f aca="false">N6-N7-N16</f>
        <v>0</v>
      </c>
      <c r="O76" s="114" t="n">
        <f aca="false">O6-O7-O16</f>
        <v>0</v>
      </c>
      <c r="P76" s="114" t="n">
        <f aca="false">P6-P7-P16</f>
        <v>0</v>
      </c>
      <c r="Q76" s="114" t="n">
        <f aca="false">Q6-Q7-Q16</f>
        <v>0</v>
      </c>
      <c r="R76" s="114" t="n">
        <f aca="false">R6-R7-R16</f>
        <v>0</v>
      </c>
      <c r="S76" s="114" t="n">
        <f aca="false">S6-S7-S16</f>
        <v>1000000000</v>
      </c>
      <c r="T76" s="114" t="n">
        <f aca="false">T6-T7-T16</f>
        <v>0</v>
      </c>
      <c r="U76" s="114" t="n">
        <f aca="false">U6-U7-U16</f>
        <v>-1000000000</v>
      </c>
    </row>
    <row r="77" customFormat="false" ht="15" hidden="false" customHeight="false" outlineLevel="0" collapsed="false">
      <c r="B77" s="0" t="s">
        <v>130</v>
      </c>
      <c r="D77" s="114" t="n">
        <f aca="false">D7-D8-D9-D15</f>
        <v>0</v>
      </c>
      <c r="E77" s="114" t="n">
        <f aca="false">E7-E8-E9-E15</f>
        <v>0</v>
      </c>
      <c r="F77" s="114" t="n">
        <f aca="false">F7-F8-F9-F15</f>
        <v>0</v>
      </c>
      <c r="G77" s="114" t="n">
        <f aca="false">G7-G8-G9-G15</f>
        <v>0</v>
      </c>
      <c r="H77" s="114" t="n">
        <f aca="false">H7-H8-H9-H15</f>
        <v>0</v>
      </c>
      <c r="I77" s="114" t="n">
        <f aca="false">I7-I8-I9-I15</f>
        <v>0</v>
      </c>
      <c r="J77" s="114" t="n">
        <f aca="false">J7-J8-J9-J15</f>
        <v>0</v>
      </c>
      <c r="K77" s="114" t="n">
        <f aca="false">K7-K8-K9-K15</f>
        <v>0</v>
      </c>
      <c r="L77" s="114" t="n">
        <f aca="false">L7-L8-L9-L15</f>
        <v>0</v>
      </c>
      <c r="M77" s="114" t="n">
        <f aca="false">M7-M8-M9-M15</f>
        <v>0</v>
      </c>
      <c r="N77" s="114" t="n">
        <f aca="false">N7-N8-N9-N15</f>
        <v>0</v>
      </c>
      <c r="O77" s="114" t="n">
        <f aca="false">O7-O8-O9-O15</f>
        <v>0</v>
      </c>
      <c r="P77" s="114" t="n">
        <f aca="false">P7-P8-P9-P15</f>
        <v>1000000000</v>
      </c>
      <c r="Q77" s="114" t="n">
        <f aca="false">Q7-Q8-Q9-Q15</f>
        <v>0</v>
      </c>
      <c r="R77" s="114" t="n">
        <f aca="false">R7-R8-R9-R15</f>
        <v>0</v>
      </c>
      <c r="S77" s="114" t="n">
        <f aca="false">S7-S8-S9-S15</f>
        <v>0</v>
      </c>
      <c r="T77" s="114" t="n">
        <f aca="false">T7-T8-T9-T15</f>
        <v>0</v>
      </c>
      <c r="U77" s="114" t="n">
        <f aca="false">U7-U8-U9-U15</f>
        <v>1000000000</v>
      </c>
    </row>
    <row r="78" customFormat="false" ht="15" hidden="false" customHeight="false" outlineLevel="0" collapsed="false">
      <c r="B78" s="0" t="s">
        <v>2236</v>
      </c>
      <c r="D78" s="114" t="n">
        <f aca="false">D9-D11-D12</f>
        <v>0</v>
      </c>
      <c r="E78" s="114" t="n">
        <f aca="false">E9-E11-E12</f>
        <v>-100000000</v>
      </c>
      <c r="F78" s="114" t="n">
        <f aca="false">F9-F11-F12</f>
        <v>-100000000</v>
      </c>
      <c r="G78" s="114" t="n">
        <f aca="false">G9-G11-G12</f>
        <v>-100000000</v>
      </c>
      <c r="H78" s="114" t="n">
        <f aca="false">H9-H11-H12</f>
        <v>100000000</v>
      </c>
      <c r="I78" s="114" t="n">
        <f aca="false">I9-I11-I12</f>
        <v>0</v>
      </c>
      <c r="J78" s="114" t="n">
        <f aca="false">J9-J11-J12</f>
        <v>-1000000000</v>
      </c>
      <c r="K78" s="114" t="n">
        <f aca="false">K9-K11-K12</f>
        <v>0</v>
      </c>
      <c r="L78" s="114" t="n">
        <f aca="false">L9-L11-L12</f>
        <v>0</v>
      </c>
      <c r="M78" s="114" t="n">
        <f aca="false">M9-M11-M12</f>
        <v>0</v>
      </c>
      <c r="N78" s="114" t="n">
        <f aca="false">N9-N11-N12</f>
        <v>-1000000000</v>
      </c>
      <c r="O78" s="114" t="n">
        <f aca="false">O9-O11-O12</f>
        <v>0</v>
      </c>
      <c r="P78" s="114" t="n">
        <f aca="false">P9-P11-P12</f>
        <v>0</v>
      </c>
      <c r="Q78" s="114" t="n">
        <f aca="false">Q9-Q11-Q12</f>
        <v>0</v>
      </c>
      <c r="R78" s="114" t="n">
        <f aca="false">R9-R11-R12</f>
        <v>0</v>
      </c>
      <c r="S78" s="114" t="n">
        <f aca="false">S9-S11-S12</f>
        <v>0</v>
      </c>
      <c r="T78" s="114" t="n">
        <f aca="false">T9-T11-T12</f>
        <v>0</v>
      </c>
      <c r="U78" s="114" t="n">
        <f aca="false">U9-U11-U12</f>
        <v>-1000000000</v>
      </c>
    </row>
    <row r="79" customFormat="false" ht="15" hidden="false" customHeight="false" outlineLevel="0" collapsed="false">
      <c r="B79" s="0" t="s">
        <v>924</v>
      </c>
      <c r="D79" s="114" t="n">
        <f aca="false">D12-D13-D14</f>
        <v>0</v>
      </c>
      <c r="E79" s="114" t="n">
        <f aca="false">E12-E13-E14</f>
        <v>0</v>
      </c>
      <c r="F79" s="114" t="n">
        <f aca="false">F12-F13-F14</f>
        <v>0</v>
      </c>
      <c r="G79" s="114" t="n">
        <f aca="false">G12-G13-G14</f>
        <v>0</v>
      </c>
      <c r="H79" s="114" t="n">
        <f aca="false">H12-H13-H14</f>
        <v>0</v>
      </c>
      <c r="I79" s="114" t="n">
        <f aca="false">I12-I13-I14</f>
        <v>0</v>
      </c>
      <c r="J79" s="114" t="n">
        <f aca="false">J12-J13-J14</f>
        <v>1000000000</v>
      </c>
      <c r="K79" s="114" t="n">
        <f aca="false">K12-K13-K14</f>
        <v>0</v>
      </c>
      <c r="L79" s="114" t="n">
        <f aca="false">L12-L13-L14</f>
        <v>0</v>
      </c>
      <c r="M79" s="114" t="n">
        <f aca="false">M12-M13-M14</f>
        <v>0</v>
      </c>
      <c r="N79" s="114" t="n">
        <f aca="false">N12-N13-N14</f>
        <v>1000000000</v>
      </c>
      <c r="O79" s="114" t="n">
        <f aca="false">O12-O13-O14</f>
        <v>-1000000000</v>
      </c>
      <c r="P79" s="114" t="n">
        <f aca="false">P12-P13-P14</f>
        <v>0</v>
      </c>
      <c r="Q79" s="114" t="n">
        <f aca="false">Q12-Q13-Q14</f>
        <v>0</v>
      </c>
      <c r="R79" s="114" t="n">
        <f aca="false">R12-R13-R14</f>
        <v>0</v>
      </c>
      <c r="S79" s="114" t="n">
        <f aca="false">S12-S13-S14</f>
        <v>0</v>
      </c>
      <c r="T79" s="114" t="n">
        <f aca="false">T12-T13-T14</f>
        <v>0</v>
      </c>
      <c r="U79" s="114" t="n">
        <f aca="false">U12-U13-U14</f>
        <v>1000000000</v>
      </c>
    </row>
    <row r="80" customFormat="false" ht="15" hidden="false" customHeight="false" outlineLevel="0" collapsed="false">
      <c r="B80" s="0" t="s">
        <v>2650</v>
      </c>
      <c r="D80" s="117" t="n">
        <f aca="false">D16-D17-D18-D21</f>
        <v>125300000000</v>
      </c>
      <c r="E80" s="117" t="n">
        <f aca="false">E16-E17-E18-E21</f>
        <v>202800000000</v>
      </c>
      <c r="F80" s="117" t="n">
        <f aca="false">F16-F17-F18-F21</f>
        <v>113000000000</v>
      </c>
      <c r="G80" s="117" t="n">
        <f aca="false">G16-G17-G18-G21</f>
        <v>198600000000</v>
      </c>
      <c r="H80" s="117" t="n">
        <f aca="false">H16-H17-H18-H21</f>
        <v>91400000000</v>
      </c>
      <c r="I80" s="114" t="n">
        <f aca="false">I16-I17-I18-I21-I19</f>
        <v>-1000000000</v>
      </c>
      <c r="J80" s="114" t="n">
        <f aca="false">J16-J17-J18-J21-J19</f>
        <v>0</v>
      </c>
      <c r="K80" s="114" t="n">
        <f aca="false">K16-K17-K18-K21-K19</f>
        <v>0</v>
      </c>
      <c r="L80" s="114" t="n">
        <f aca="false">L16-L17-L18-L21</f>
        <v>0</v>
      </c>
      <c r="M80" s="114" t="n">
        <f aca="false">M16-M17-M18-M21</f>
        <v>0</v>
      </c>
      <c r="N80" s="114" t="n">
        <f aca="false">N16-N17-N18-N21</f>
        <v>0</v>
      </c>
      <c r="O80" s="114" t="n">
        <f aca="false">O16-O17-O18-O21</f>
        <v>0</v>
      </c>
      <c r="P80" s="114" t="n">
        <f aca="false">P16-P17-P18-P21</f>
        <v>0</v>
      </c>
      <c r="Q80" s="114" t="n">
        <f aca="false">Q16-Q17-Q18-Q21</f>
        <v>0</v>
      </c>
      <c r="R80" s="114" t="n">
        <f aca="false">R16-R17-R18-R21</f>
        <v>1000000000</v>
      </c>
      <c r="S80" s="114" t="n">
        <f aca="false">S16-S17-S18-S21</f>
        <v>-1000000000</v>
      </c>
      <c r="T80" s="114" t="n">
        <f aca="false">T16-T17-T18-T21</f>
        <v>0</v>
      </c>
      <c r="U80" s="114" t="n">
        <f aca="false">U16-U17-U18-U21</f>
        <v>0</v>
      </c>
    </row>
    <row r="81" customFormat="false" ht="15" hidden="false" customHeight="false" outlineLevel="0" collapsed="false">
      <c r="B81" s="0" t="s">
        <v>1115</v>
      </c>
      <c r="D81" s="114" t="n">
        <f aca="false">D23-D24-D33-D38-D37</f>
        <v>0</v>
      </c>
      <c r="E81" s="114" t="n">
        <f aca="false">E23-E24-E33-E38-E37</f>
        <v>0</v>
      </c>
      <c r="F81" s="114" t="n">
        <f aca="false">F23-F24-F33-F38-F37</f>
        <v>0</v>
      </c>
      <c r="G81" s="114" t="n">
        <f aca="false">G23-G24-G33-G38-G37</f>
        <v>0</v>
      </c>
      <c r="H81" s="114" t="n">
        <f aca="false">H23-H24-H33-H38-H37</f>
        <v>0</v>
      </c>
      <c r="I81" s="114" t="n">
        <f aca="false">I23-I24-I33-I38-I37</f>
        <v>0</v>
      </c>
      <c r="J81" s="114" t="n">
        <f aca="false">J23-J24-J33-J38-J37</f>
        <v>0</v>
      </c>
      <c r="K81" s="114" t="n">
        <f aca="false">K23-K24-K33-K38-K37</f>
        <v>0</v>
      </c>
      <c r="L81" s="114" t="n">
        <f aca="false">L23-L24-L33-L38-L37</f>
        <v>0</v>
      </c>
      <c r="M81" s="114" t="n">
        <f aca="false">M23-M24-M33-M38-M37</f>
        <v>0</v>
      </c>
      <c r="N81" s="114" t="n">
        <f aca="false">N23-N24-N33-N38-N37</f>
        <v>0</v>
      </c>
      <c r="O81" s="114" t="n">
        <f aca="false">O23-O24-O33-O38-O37</f>
        <v>0</v>
      </c>
      <c r="P81" s="114" t="n">
        <f aca="false">P23-P24-P33-P38-P37</f>
        <v>0</v>
      </c>
      <c r="Q81" s="114" t="n">
        <f aca="false">Q23-Q24-Q33-Q38-Q37</f>
        <v>0</v>
      </c>
      <c r="R81" s="114" t="n">
        <f aca="false">R23-R24-R33-R38-R37</f>
        <v>0</v>
      </c>
      <c r="S81" s="114" t="n">
        <f aca="false">S23-S24-S33-S38-S37</f>
        <v>0</v>
      </c>
      <c r="T81" s="114" t="n">
        <f aca="false">T23-T24-T33-T38-T37</f>
        <v>0</v>
      </c>
      <c r="U81" s="114" t="n">
        <f aca="false">U23-U24-U33-U38-U37</f>
        <v>0</v>
      </c>
    </row>
    <row r="82" customFormat="false" ht="15" hidden="false" customHeight="false" outlineLevel="0" collapsed="false">
      <c r="B82" s="0" t="s">
        <v>2651</v>
      </c>
      <c r="D82" s="114" t="n">
        <f aca="false">D24-D26-D27-D28-D29-D30</f>
        <v>0</v>
      </c>
      <c r="E82" s="114" t="n">
        <f aca="false">E24-E26-E27-E28-E29-E30</f>
        <v>0</v>
      </c>
      <c r="F82" s="114" t="n">
        <f aca="false">F24-F26-F27-F28-F29-F30</f>
        <v>0</v>
      </c>
      <c r="G82" s="114" t="n">
        <f aca="false">G24-G26-G27-G28-G29-G30</f>
        <v>100000000</v>
      </c>
      <c r="H82" s="114" t="n">
        <f aca="false">H24-H26-H27-H28-H29-H30</f>
        <v>100000000.000031</v>
      </c>
      <c r="I82" s="114" t="n">
        <f aca="false">I24-I26-I27-I28-I29-I30</f>
        <v>-1000000000</v>
      </c>
      <c r="J82" s="114" t="n">
        <f aca="false">J24-J26-J27-J28-J29-J30</f>
        <v>1000000000</v>
      </c>
      <c r="K82" s="114" t="n">
        <f aca="false">K24-K26-K27-K28-K29-K30</f>
        <v>0</v>
      </c>
      <c r="L82" s="114" t="n">
        <f aca="false">L24-L26-L27-L28-L29-L30</f>
        <v>1000000000</v>
      </c>
      <c r="M82" s="114" t="n">
        <f aca="false">M24-M26-M27-M28-M29-M30</f>
        <v>-1000000000</v>
      </c>
      <c r="N82" s="114" t="n">
        <f aca="false">N24-N26-N27-N28-N29-N30</f>
        <v>0</v>
      </c>
      <c r="O82" s="114" t="n">
        <f aca="false">O24-O26-O27-O28-O29-O30</f>
        <v>0</v>
      </c>
      <c r="P82" s="114" t="n">
        <f aca="false">P24-P26-P27-P28-P29-P30</f>
        <v>-1000000000</v>
      </c>
      <c r="Q82" s="114" t="n">
        <f aca="false">Q24-Q26-Q27-Q28-Q29-Q30</f>
        <v>0</v>
      </c>
      <c r="R82" s="114" t="n">
        <f aca="false">R24-R26-R27-R28-R29-R30</f>
        <v>1000000000</v>
      </c>
      <c r="S82" s="114" t="n">
        <f aca="false">S24-S26-S27-S28-S29-S30</f>
        <v>2000000000</v>
      </c>
      <c r="T82" s="114" t="n">
        <f aca="false">T24-T26-T27-T28-T29-T30</f>
        <v>0</v>
      </c>
      <c r="U82" s="114" t="n">
        <f aca="false">U24-U26-U27-U28-U29-U30</f>
        <v>0</v>
      </c>
    </row>
    <row r="83" customFormat="false" ht="15" hidden="false" customHeight="false" outlineLevel="0" collapsed="false">
      <c r="B83" s="0" t="s">
        <v>268</v>
      </c>
      <c r="D83" s="114" t="n">
        <f aca="false">D30-D31-D32</f>
        <v>0</v>
      </c>
      <c r="E83" s="114" t="n">
        <f aca="false">E30-E31-E32</f>
        <v>0</v>
      </c>
      <c r="F83" s="114" t="n">
        <f aca="false">F30-F31-F32</f>
        <v>0</v>
      </c>
      <c r="G83" s="114" t="n">
        <f aca="false">G30-G31-G32</f>
        <v>0</v>
      </c>
      <c r="H83" s="114" t="n">
        <f aca="false">H30-H31-H32</f>
        <v>0</v>
      </c>
      <c r="I83" s="114" t="n">
        <f aca="false">I30-I31-I32</f>
        <v>0</v>
      </c>
      <c r="J83" s="114" t="n">
        <f aca="false">J30-J31-J32</f>
        <v>-1000000000</v>
      </c>
      <c r="K83" s="114" t="n">
        <f aca="false">K30-K31-K32</f>
        <v>0</v>
      </c>
      <c r="L83" s="114" t="n">
        <f aca="false">L30-L31-L32</f>
        <v>0</v>
      </c>
      <c r="M83" s="114" t="n">
        <f aca="false">M30-M31-M32</f>
        <v>0</v>
      </c>
      <c r="N83" s="114" t="n">
        <f aca="false">N30-N31-N32</f>
        <v>0</v>
      </c>
      <c r="O83" s="114" t="n">
        <f aca="false">O30-O31-O32</f>
        <v>1000000000</v>
      </c>
      <c r="P83" s="114" t="n">
        <f aca="false">P30-P31-P32</f>
        <v>1000000000</v>
      </c>
      <c r="Q83" s="114" t="n">
        <f aca="false">Q30-Q31-Q32</f>
        <v>0</v>
      </c>
      <c r="R83" s="114" t="n">
        <f aca="false">R30-R31-R32</f>
        <v>-1000000000</v>
      </c>
      <c r="S83" s="114" t="n">
        <f aca="false">S30-S31-S32</f>
        <v>0</v>
      </c>
      <c r="T83" s="114" t="n">
        <f aca="false">T30-T31-T32</f>
        <v>0</v>
      </c>
      <c r="U83" s="114" t="n">
        <f aca="false">U30-U31-U32</f>
        <v>0</v>
      </c>
    </row>
    <row r="84" customFormat="false" ht="15" hidden="false" customHeight="false" outlineLevel="0" collapsed="false">
      <c r="B84" s="0" t="s">
        <v>2652</v>
      </c>
      <c r="D84" s="114" t="n">
        <f aca="false">D33-D34-D35-D36</f>
        <v>0</v>
      </c>
      <c r="E84" s="114" t="n">
        <f aca="false">E33-E34-E35-E36</f>
        <v>0</v>
      </c>
      <c r="F84" s="114" t="n">
        <f aca="false">F33-F34-F35-F36</f>
        <v>0</v>
      </c>
      <c r="G84" s="114" t="n">
        <f aca="false">G33-G34-G35-G36</f>
        <v>0</v>
      </c>
      <c r="H84" s="114" t="n">
        <f aca="false">H33-H34-H35-H36</f>
        <v>0</v>
      </c>
      <c r="I84" s="114" t="n">
        <f aca="false">I33-I34-I35-I36</f>
        <v>0</v>
      </c>
      <c r="J84" s="114" t="n">
        <f aca="false">J33-J34-J35-J36</f>
        <v>0</v>
      </c>
      <c r="K84" s="114" t="n">
        <f aca="false">K33-K34-K35-K36</f>
        <v>0</v>
      </c>
      <c r="L84" s="114" t="n">
        <f aca="false">L33-L34-L35-L36</f>
        <v>0</v>
      </c>
      <c r="M84" s="114" t="n">
        <f aca="false">M33-M34-M35-M36</f>
        <v>0</v>
      </c>
      <c r="N84" s="114" t="n">
        <f aca="false">N33-N34-N35-N36</f>
        <v>0</v>
      </c>
      <c r="O84" s="114" t="n">
        <f aca="false">O33-O34-O35-O36</f>
        <v>0</v>
      </c>
      <c r="P84" s="114" t="n">
        <f aca="false">P33-P34-P35-P36</f>
        <v>0</v>
      </c>
      <c r="Q84" s="114" t="n">
        <f aca="false">Q33-Q34-Q35-Q36</f>
        <v>1000000000</v>
      </c>
      <c r="R84" s="114" t="n">
        <f aca="false">R33-R34-R35-R36</f>
        <v>-1000000000</v>
      </c>
      <c r="S84" s="114" t="n">
        <f aca="false">S33-S34-S35-S36</f>
        <v>-1000000000</v>
      </c>
      <c r="T84" s="114" t="n">
        <f aca="false">T33-T34-T35-T36</f>
        <v>-1000000000</v>
      </c>
      <c r="U84" s="114" t="n">
        <f aca="false">U33-U34-U35-U36</f>
        <v>0</v>
      </c>
    </row>
    <row r="85" customFormat="false" ht="15" hidden="false" customHeight="false" outlineLevel="0" collapsed="false">
      <c r="B85" s="0" t="s">
        <v>2653</v>
      </c>
      <c r="D85" s="115" t="n">
        <f aca="false">D45-D46-D49</f>
        <v>0</v>
      </c>
      <c r="E85" s="115" t="n">
        <f aca="false">E45-E46-E49</f>
        <v>0</v>
      </c>
      <c r="F85" s="115" t="n">
        <f aca="false">F45-F46-F49</f>
        <v>0</v>
      </c>
      <c r="G85" s="115" t="n">
        <f aca="false">G45-G46-G49</f>
        <v>0</v>
      </c>
      <c r="H85" s="115" t="n">
        <f aca="false">H45-H46-H49</f>
        <v>0</v>
      </c>
      <c r="I85" s="115" t="n">
        <f aca="false">I45-I46-I49</f>
        <v>0</v>
      </c>
      <c r="J85" s="115" t="n">
        <f aca="false">J45-J46-J49</f>
        <v>0</v>
      </c>
      <c r="K85" s="115" t="n">
        <f aca="false">K45-K46-K49</f>
        <v>0</v>
      </c>
      <c r="L85" s="115" t="n">
        <f aca="false">L45-L46-L49</f>
        <v>0</v>
      </c>
      <c r="M85" s="115" t="n">
        <f aca="false">M45-M46-M49</f>
        <v>0</v>
      </c>
      <c r="N85" s="115" t="n">
        <f aca="false">N45-N46-N49</f>
        <v>0</v>
      </c>
      <c r="O85" s="115" t="n">
        <f aca="false">O45-O46-O49</f>
        <v>-1000000000</v>
      </c>
      <c r="P85" s="115" t="n">
        <f aca="false">P45-P46-P49</f>
        <v>-1000000000</v>
      </c>
      <c r="Q85" s="115" t="n">
        <f aca="false">Q45-Q46-Q49</f>
        <v>0</v>
      </c>
      <c r="R85" s="115" t="n">
        <f aca="false">R45-R46-R49</f>
        <v>1000000000</v>
      </c>
      <c r="S85" s="115" t="n">
        <f aca="false">S45-S46-S49</f>
        <v>0</v>
      </c>
      <c r="T85" s="115" t="n">
        <f aca="false">T45-T46-T49</f>
        <v>0</v>
      </c>
      <c r="U85" s="115" t="n">
        <f aca="false">U45-U46-U49</f>
        <v>0</v>
      </c>
    </row>
    <row r="86" customFormat="false" ht="15" hidden="false" customHeight="false" outlineLevel="0" collapsed="false">
      <c r="B86" s="0" t="s">
        <v>137</v>
      </c>
      <c r="C86" s="114"/>
      <c r="D86" s="114" t="n">
        <f aca="false">D44-D45-D56</f>
        <v>0</v>
      </c>
      <c r="E86" s="114" t="n">
        <f aca="false">E44-E45-E56</f>
        <v>100000000.000031</v>
      </c>
      <c r="F86" s="114" t="n">
        <f aca="false">F44-F45-F56</f>
        <v>0</v>
      </c>
      <c r="G86" s="114" t="n">
        <f aca="false">G44-G45-G56</f>
        <v>0</v>
      </c>
      <c r="H86" s="114" t="n">
        <f aca="false">H44-H45-H56</f>
        <v>0</v>
      </c>
      <c r="I86" s="114" t="n">
        <f aca="false">I44-I45-I56</f>
        <v>0</v>
      </c>
      <c r="J86" s="114" t="n">
        <f aca="false">J44-J45-J56</f>
        <v>0</v>
      </c>
      <c r="K86" s="114" t="n">
        <f aca="false">K44-K45-K56</f>
        <v>0</v>
      </c>
      <c r="L86" s="114" t="n">
        <f aca="false">L44-L45-L56</f>
        <v>-1000000000</v>
      </c>
      <c r="M86" s="114" t="n">
        <f aca="false">M44-M45-M56</f>
        <v>0</v>
      </c>
      <c r="N86" s="114" t="n">
        <f aca="false">N44-N45-N56</f>
        <v>0</v>
      </c>
      <c r="O86" s="114" t="n">
        <f aca="false">O44-O45-O56</f>
        <v>0</v>
      </c>
      <c r="P86" s="114" t="n">
        <f aca="false">P44-P45-P56</f>
        <v>0</v>
      </c>
      <c r="Q86" s="114" t="n">
        <f aca="false">Q44-Q45-Q56</f>
        <v>-1000000000</v>
      </c>
      <c r="R86" s="114" t="n">
        <f aca="false">R44-R45-R56</f>
        <v>-1000000000</v>
      </c>
      <c r="S86" s="114" t="n">
        <f aca="false">S44-S45-S56</f>
        <v>0</v>
      </c>
      <c r="T86" s="114" t="n">
        <f aca="false">T44-T45-T56</f>
        <v>0</v>
      </c>
      <c r="U86" s="114" t="n">
        <f aca="false">U44-U45-U56</f>
        <v>0</v>
      </c>
    </row>
    <row r="87" customFormat="false" ht="15" hidden="false" customHeight="false" outlineLevel="0" collapsed="false">
      <c r="B87" s="0" t="s">
        <v>2654</v>
      </c>
      <c r="C87" s="114"/>
      <c r="D87" s="114" t="n">
        <f aca="false">D57-D58-D59-D60</f>
        <v>0</v>
      </c>
      <c r="E87" s="114" t="n">
        <f aca="false">E57-E58-E59-E60</f>
        <v>0</v>
      </c>
      <c r="F87" s="114" t="n">
        <f aca="false">F57-F58-F59-F60</f>
        <v>0</v>
      </c>
      <c r="G87" s="114" t="n">
        <f aca="false">G57-G58-G59-G60</f>
        <v>-100000000</v>
      </c>
      <c r="H87" s="114" t="n">
        <f aca="false">H57-H58-H59-H60</f>
        <v>0</v>
      </c>
      <c r="I87" s="117" t="n">
        <f aca="false">I57-I58-I59-I60</f>
        <v>273000000000</v>
      </c>
      <c r="J87" s="117" t="n">
        <f aca="false">J57-J58-J59-J60</f>
        <v>248000000000</v>
      </c>
      <c r="K87" s="117" t="n">
        <f aca="false">K57-K58-K59-K60</f>
        <v>262000000000</v>
      </c>
      <c r="L87" s="117" t="n">
        <f aca="false">L57-L58-L59-L60</f>
        <v>333000000000</v>
      </c>
      <c r="M87" s="117" t="n">
        <f aca="false">M57-M58-M59-M60</f>
        <v>204000000000</v>
      </c>
      <c r="N87" s="114" t="n">
        <f aca="false">N57-N58-N59-N60</f>
        <v>0</v>
      </c>
      <c r="O87" s="114" t="n">
        <f aca="false">O57-O58-O59-O60</f>
        <v>0</v>
      </c>
      <c r="P87" s="114" t="n">
        <f aca="false">P57-P58-P59-P60</f>
        <v>0</v>
      </c>
      <c r="Q87" s="114" t="n">
        <f aca="false">Q57-Q58-Q59-Q60</f>
        <v>-1000000000</v>
      </c>
      <c r="R87" s="114" t="n">
        <f aca="false">R57-R58-R59-R60</f>
        <v>0</v>
      </c>
      <c r="S87" s="114" t="n">
        <f aca="false">S57-S58-S59-S60</f>
        <v>0</v>
      </c>
      <c r="T87" s="114" t="n">
        <f aca="false">T57-T58-T59-T60</f>
        <v>0</v>
      </c>
      <c r="U87" s="114" t="n">
        <f aca="false">U57-U58-U59-U60</f>
        <v>1000000000</v>
      </c>
    </row>
    <row r="88" customFormat="false" ht="14.25" hidden="false" customHeight="true" outlineLevel="0" collapsed="false">
      <c r="B88" s="0" t="s">
        <v>2655</v>
      </c>
      <c r="D88" s="114" t="n">
        <f aca="false">D57+D61+D62-D56+D63+D65+D64</f>
        <v>0</v>
      </c>
      <c r="E88" s="114" t="n">
        <f aca="false">E57+E61+E62-E56+E63+E65+E64</f>
        <v>0</v>
      </c>
      <c r="F88" s="114" t="n">
        <f aca="false">F57+F61+F62-F56+F63+F65+F64</f>
        <v>-100000000</v>
      </c>
      <c r="G88" s="114" t="n">
        <f aca="false">G57+G61+G62-G56+G63+G65+G64</f>
        <v>0</v>
      </c>
      <c r="H88" s="114" t="n">
        <f aca="false">H57+H61+H62-H56+H63+H65+H64</f>
        <v>0</v>
      </c>
      <c r="I88" s="114" t="n">
        <f aca="false">I57+I61+I62-I56+I63+I65+I64</f>
        <v>-1000000000</v>
      </c>
      <c r="J88" s="114" t="n">
        <f aca="false">J57+J61+J62-J56+J63+J65+J64</f>
        <v>0</v>
      </c>
      <c r="K88" s="114" t="n">
        <f aca="false">K57+K61+K62-K56+K63+K65+K64</f>
        <v>0</v>
      </c>
      <c r="L88" s="114" t="n">
        <f aca="false">L57+L61+L62-L56+L63+L65+L64</f>
        <v>-1000000000</v>
      </c>
      <c r="M88" s="114" t="n">
        <f aca="false">M57+M61+M62-M56+M63+M65+M64</f>
        <v>0</v>
      </c>
      <c r="N88" s="114" t="n">
        <f aca="false">N57+N61+N62-N56+N63+N65+N64</f>
        <v>1000000000</v>
      </c>
      <c r="O88" s="114" t="n">
        <f aca="false">O57+O61+O62-O56+O63+O65+O64</f>
        <v>0</v>
      </c>
      <c r="P88" s="114" t="n">
        <f aca="false">P57+P61+P62-P56+P63+P65+P64</f>
        <v>0</v>
      </c>
      <c r="Q88" s="114" t="n">
        <f aca="false">Q57+Q61+Q62-Q56+Q63+Q65+Q64</f>
        <v>0</v>
      </c>
      <c r="R88" s="114" t="n">
        <f aca="false">R57+R61+R62-R56+R63+R65+R64</f>
        <v>-1000000000</v>
      </c>
      <c r="S88" s="114" t="n">
        <f aca="false">S57+S61+S62-S56+S63+S65+S64</f>
        <v>0</v>
      </c>
      <c r="T88" s="114" t="n">
        <f aca="false">T57+T61+T62-T56+T63+T65+T64</f>
        <v>0</v>
      </c>
      <c r="U88" s="114" t="n">
        <f aca="false">U57+U61+U62-U56+U63+U65+U64</f>
        <v>0</v>
      </c>
    </row>
    <row r="89" customFormat="false" ht="15" hidden="false" customHeight="false" outlineLevel="0" collapsed="false">
      <c r="B89" s="0" t="s">
        <v>334</v>
      </c>
      <c r="D89" s="55" t="n">
        <f aca="false">D45-D46-D49</f>
        <v>0</v>
      </c>
      <c r="E89" s="55" t="n">
        <f aca="false">E45-E46-E49</f>
        <v>0</v>
      </c>
      <c r="F89" s="55" t="n">
        <f aca="false">F45-F46-F49</f>
        <v>0</v>
      </c>
      <c r="G89" s="55" t="n">
        <f aca="false">G45-G46-G49</f>
        <v>0</v>
      </c>
      <c r="H89" s="55" t="n">
        <f aca="false">H45-H46-H49</f>
        <v>0</v>
      </c>
      <c r="I89" s="55" t="n">
        <f aca="false">I45-I46-I49</f>
        <v>0</v>
      </c>
      <c r="J89" s="55" t="n">
        <f aca="false">J45-J46-J49</f>
        <v>0</v>
      </c>
      <c r="K89" s="55" t="n">
        <f aca="false">K45-K46-K49</f>
        <v>0</v>
      </c>
      <c r="L89" s="55" t="n">
        <f aca="false">L45-L46-L49</f>
        <v>0</v>
      </c>
      <c r="M89" s="55" t="n">
        <f aca="false">M45-M46-M49</f>
        <v>0</v>
      </c>
      <c r="N89" s="55" t="n">
        <f aca="false">N45-N46-N49</f>
        <v>0</v>
      </c>
      <c r="O89" s="55" t="n">
        <f aca="false">O45-O46-O49</f>
        <v>-1000000000</v>
      </c>
      <c r="P89" s="55" t="n">
        <f aca="false">P45-P46-P49</f>
        <v>-1000000000</v>
      </c>
      <c r="Q89" s="55" t="n">
        <f aca="false">Q45-Q46-Q49</f>
        <v>0</v>
      </c>
      <c r="R89" s="55" t="n">
        <f aca="false">R45-R46-R49</f>
        <v>1000000000</v>
      </c>
      <c r="S89" s="55" t="n">
        <f aca="false">S45-S46-S49</f>
        <v>0</v>
      </c>
      <c r="T89" s="55" t="n">
        <f aca="false">T45-T46-T49</f>
        <v>0</v>
      </c>
      <c r="U89" s="55" t="n">
        <f aca="false">U45-U46-U49</f>
        <v>0</v>
      </c>
    </row>
    <row r="90" customFormat="false" ht="15" hidden="false" customHeight="false" outlineLevel="0" collapsed="false">
      <c r="D90" s="55"/>
    </row>
    <row r="91" customFormat="false" ht="15" hidden="false" customHeight="false" outlineLevel="0" collapsed="false">
      <c r="B91" s="0" t="s">
        <v>139</v>
      </c>
      <c r="D91" s="57" t="n">
        <v>5436893000000</v>
      </c>
      <c r="E91" s="57" t="n">
        <v>5919671000000</v>
      </c>
      <c r="F91" s="57" t="n">
        <v>6340315000000</v>
      </c>
      <c r="G91" s="57" t="n">
        <v>6840950000000</v>
      </c>
      <c r="H91" s="57" t="n">
        <v>8157718000000</v>
      </c>
      <c r="I91" s="57" t="n">
        <v>10703668000000</v>
      </c>
      <c r="J91" s="57" t="n">
        <v>15094205000000</v>
      </c>
      <c r="K91" s="57" t="n">
        <v>17354234000000</v>
      </c>
      <c r="L91" s="57" t="n">
        <v>20780430000000</v>
      </c>
      <c r="M91" s="57" t="n">
        <v>22132627000000</v>
      </c>
      <c r="N91" s="57" t="n">
        <v>27118423000000</v>
      </c>
      <c r="O91" s="57" t="n">
        <v>33739492000000</v>
      </c>
      <c r="P91" s="57" t="n">
        <v>39590739000000</v>
      </c>
      <c r="Q91" s="57" t="n">
        <v>43048165000000</v>
      </c>
      <c r="R91" s="57" t="n">
        <v>47387699000000</v>
      </c>
      <c r="S91" s="57" t="n">
        <v>52187055000000</v>
      </c>
      <c r="T91" s="57" t="n">
        <v>58807496000000</v>
      </c>
      <c r="U91" s="57" t="n">
        <v>66785576000000</v>
      </c>
      <c r="V91" s="57"/>
      <c r="W91" s="57"/>
    </row>
    <row r="92" customFormat="false" ht="15" hidden="false" customHeight="false" outlineLevel="0" collapsed="false">
      <c r="B92" s="0" t="s">
        <v>140</v>
      </c>
      <c r="D92" s="0" t="n">
        <f aca="false">(D6/D91)*100</f>
        <v>13.2391790678978</v>
      </c>
      <c r="E92" s="0" t="n">
        <f aca="false">(E6/E91)*100</f>
        <v>14.7474412007019</v>
      </c>
      <c r="F92" s="0" t="n">
        <f aca="false">(F6/F91)*100</f>
        <v>13.830543119703</v>
      </c>
      <c r="G92" s="0" t="n">
        <f aca="false">(G6/G91)*100</f>
        <v>13.9264283469401</v>
      </c>
      <c r="H92" s="0" t="n">
        <f aca="false">(H6/H91)*100</f>
        <v>12.5942083313005</v>
      </c>
      <c r="I92" s="0" t="n">
        <f aca="false">(I6/I91)*100</f>
        <v>15.2377670906833</v>
      </c>
      <c r="J92" s="0" t="n">
        <f aca="false">(J6/J91)*100</f>
        <v>15.8868916912153</v>
      </c>
      <c r="K92" s="0" t="n">
        <f aca="false">(K6/K91)*100</f>
        <v>15.0971803192235</v>
      </c>
      <c r="L92" s="0" t="n">
        <f aca="false">(L6/L91)*100</f>
        <v>16.1305613021482</v>
      </c>
      <c r="M92" s="0" t="n">
        <f aca="false">(M6/M91)*100</f>
        <v>16.5457087403136</v>
      </c>
      <c r="N92" s="0" t="n">
        <f aca="false">(N6/N91)*100</f>
        <v>15.7015029966897</v>
      </c>
      <c r="O92" s="0" t="n">
        <f aca="false">(O6/O91)*100</f>
        <v>20.2255564488049</v>
      </c>
      <c r="P92" s="0" t="n">
        <f aca="false">(P6/P91)*100</f>
        <v>22.851303684935</v>
      </c>
      <c r="Q92" s="0" t="n">
        <f aca="false">(Q6/Q91)*100</f>
        <v>19.8475358938064</v>
      </c>
      <c r="R92" s="0" t="n">
        <f aca="false">(R6/R91)*100</f>
        <v>25.2196250339144</v>
      </c>
      <c r="S92" s="0" t="n">
        <f aca="false">(S6/S91)*100</f>
        <v>22.4749221813724</v>
      </c>
      <c r="T92" s="0" t="n">
        <f aca="false">(T6/T91)*100</f>
        <v>22.9290497252255</v>
      </c>
      <c r="U92" s="0" t="n">
        <f aca="false">(U6/U91)*100</f>
        <v>23.9902101016543</v>
      </c>
    </row>
    <row r="93" customFormat="false" ht="15" hidden="false" customHeight="false" outlineLevel="0" collapsed="false">
      <c r="B93" s="0" t="s">
        <v>141</v>
      </c>
      <c r="D93" s="0" t="n">
        <f aca="false">(D22/D91)*100</f>
        <v>16.4248220445023</v>
      </c>
      <c r="E93" s="0" t="n">
        <f aca="false">(E22/E91)*100</f>
        <v>18.815234833152</v>
      </c>
      <c r="F93" s="0" t="n">
        <f aca="false">(F22/F91)*100</f>
        <v>18.2546135326084</v>
      </c>
      <c r="G93" s="0" t="n">
        <f aca="false">(G22/G91)*100</f>
        <v>20.3962899889635</v>
      </c>
      <c r="H93" s="0" t="n">
        <f aca="false">(H22/H91)*100</f>
        <v>17.9486469132667</v>
      </c>
      <c r="I93" s="0" t="n">
        <f aca="false">(I22/I91)*100</f>
        <v>16.8914058246201</v>
      </c>
      <c r="J93" s="0" t="n">
        <f aca="false">(J22/J91)*100</f>
        <v>19.0205446394825</v>
      </c>
      <c r="K93" s="0" t="n">
        <f aca="false">(K22/K91)*100</f>
        <v>14.7860170607357</v>
      </c>
      <c r="L93" s="0" t="n">
        <f aca="false">(L22/L91)*100</f>
        <v>17.4539217908388</v>
      </c>
      <c r="M93" s="0" t="n">
        <f aca="false">(M22/M91)*100</f>
        <v>23.675454341683</v>
      </c>
      <c r="N93" s="0" t="n">
        <f aca="false">(N22/N91)*100</f>
        <v>29.6809294552268</v>
      </c>
      <c r="O93" s="0" t="n">
        <f aca="false">(O22/O91)*100</f>
        <v>21.4792801266836</v>
      </c>
      <c r="P93" s="0" t="n">
        <f aca="false">(P22/P91)*100</f>
        <v>26.1222706653695</v>
      </c>
      <c r="Q93" s="0" t="n">
        <f aca="false">(Q22/Q91)*100</f>
        <v>25.0533327030316</v>
      </c>
      <c r="R93" s="0" t="n">
        <f aca="false">(R22/R91)*100</f>
        <v>29.4823346455374</v>
      </c>
      <c r="S93" s="0" t="n">
        <f aca="false">(S22/S91)*100</f>
        <v>32.2072207370199</v>
      </c>
      <c r="T93" s="0" t="n">
        <f aca="false">(T22/T91)*100</f>
        <v>26.9523463471391</v>
      </c>
      <c r="U93" s="0" t="n">
        <f aca="false">(U22/U91)*100</f>
        <v>27.0058313190261</v>
      </c>
    </row>
    <row r="95" customFormat="false" ht="13.5" hidden="false" customHeight="true" outlineLevel="0" collapsed="false">
      <c r="B95" s="0" t="s">
        <v>142</v>
      </c>
      <c r="D95" s="0" t="n">
        <f aca="false">IF(D37&lt;0, (D37/D22)*100)</f>
        <v>0</v>
      </c>
      <c r="E95" s="0" t="n">
        <f aca="false">IF(E37&lt;0, (E37/E22)*100)</f>
        <v>0</v>
      </c>
      <c r="F95" s="0" t="n">
        <f aca="false">IF(F37&lt;0, (F37/F22)*100)</f>
        <v>0</v>
      </c>
      <c r="G95" s="0" t="n">
        <f aca="false">IF(G37&lt;0, (G37/G22)*100)</f>
        <v>0</v>
      </c>
      <c r="H95" s="0" t="n">
        <f aca="false">IF(H37&lt;0, (H37/H22)*100)</f>
        <v>0</v>
      </c>
      <c r="I95" s="0" t="n">
        <f aca="false">IF(I37&lt;0, (I37/I22)*100)</f>
        <v>0</v>
      </c>
      <c r="J95" s="0" t="n">
        <f aca="false">IF(J37&lt;0, (J37/J22)*100)</f>
        <v>0</v>
      </c>
      <c r="K95" s="0" t="n">
        <f aca="false">IF(K37&lt;0, (K37/K22)*100)</f>
        <v>0</v>
      </c>
      <c r="L95" s="0" t="n">
        <f aca="false">IF(L37&lt;0, (L37/L22)*100)</f>
        <v>0</v>
      </c>
      <c r="M95" s="0" t="n">
        <f aca="false">IF(M37&lt;0, (M37/M22)*100)</f>
        <v>0</v>
      </c>
      <c r="N95" s="0" t="n">
        <f aca="false">IF(N37&lt;0, (N37/N22)*100)</f>
        <v>0</v>
      </c>
      <c r="O95" s="0" t="n">
        <f aca="false">IF(O37&lt;0, (O37/O22)*100)</f>
        <v>0</v>
      </c>
      <c r="P95" s="0" t="n">
        <f aca="false">IF(P37&lt;0, (P37/P22)*100)</f>
        <v>0</v>
      </c>
      <c r="Q95" s="0" t="n">
        <f aca="false">IF(Q37&lt;0, (Q37/Q22)*100)</f>
        <v>0</v>
      </c>
      <c r="R95" s="0" t="n">
        <f aca="false">IF(R37&lt;0, (R37/R22)*100)</f>
        <v>0</v>
      </c>
      <c r="S95" s="0" t="n">
        <f aca="false">IF(S37&lt;0, (S37/S22)*100)</f>
        <v>0</v>
      </c>
      <c r="T95" s="0" t="n">
        <f aca="false">IF(T37&lt;0, (T37/T22)*100)</f>
        <v>0</v>
      </c>
      <c r="U95" s="0" t="n">
        <f aca="false">IF(U37&lt;0, (U37/U22)*100)</f>
        <v>0</v>
      </c>
      <c r="V95" s="0" t="n">
        <f aca="false">IF(V37&lt;0, (V37/V22)*100)</f>
        <v>0</v>
      </c>
      <c r="W95" s="0" t="n">
        <f aca="false">IF(W37&lt;0, (W37/W22)*100)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9.xml><?xml version="1.0" encoding="utf-8"?>
<worksheet xmlns="http://schemas.openxmlformats.org/spreadsheetml/2006/main" xmlns:r="http://schemas.openxmlformats.org/officeDocument/2006/relationships">
  <sheetPr filterMode="false">
    <pageSetUpPr fitToPage="false"/>
  </sheetPr>
  <dimension ref="A1:AJ8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O48" activePane="bottomRight" state="frozen"/>
      <selection pane="topLeft" activeCell="A1" activeCellId="0" sqref="A1"/>
      <selection pane="topRight" activeCell="O1" activeCellId="0" sqref="O1"/>
      <selection pane="bottomLeft" activeCell="A48" activeCellId="0" sqref="A48"/>
      <selection pane="bottomRight" activeCell="V78" activeCellId="0" sqref="V78"/>
    </sheetView>
  </sheetViews>
  <sheetFormatPr defaultRowHeight="16.5"/>
  <cols>
    <col collapsed="false" hidden="false" max="1" min="1" style="0" width="34.8265306122449"/>
    <col collapsed="false" hidden="false" max="2" min="2" style="0" width="46.5714285714286"/>
    <col collapsed="false" hidden="false" max="3" min="3" style="0" width="28.484693877551"/>
    <col collapsed="false" hidden="false" max="4" min="4" style="0" width="15.9285714285714"/>
    <col collapsed="false" hidden="false" max="5" min="5" style="0" width="29.5612244897959"/>
    <col collapsed="false" hidden="false" max="6" min="6" style="0" width="20.5204081632653"/>
    <col collapsed="false" hidden="false" max="7" min="7" style="0" width="29.5612244897959"/>
    <col collapsed="false" hidden="false" max="8" min="8" style="0" width="26.7295918367347"/>
    <col collapsed="false" hidden="false" max="9" min="9" style="0" width="28.7551020408163"/>
    <col collapsed="false" hidden="false" max="13" min="10" style="0" width="20.5204081632653"/>
    <col collapsed="false" hidden="false" max="14" min="14" style="0" width="20.6530612244898"/>
    <col collapsed="false" hidden="false" max="15" min="15" style="0" width="20.1122448979592"/>
    <col collapsed="false" hidden="false" max="16" min="16" style="0" width="25.7857142857143"/>
    <col collapsed="false" hidden="false" max="17" min="17" style="0" width="26.4591836734694"/>
    <col collapsed="false" hidden="false" max="18" min="18" style="0" width="21.5969387755102"/>
    <col collapsed="false" hidden="false" max="19" min="19" style="0" width="26.4591836734694"/>
    <col collapsed="false" hidden="false" max="20" min="20" style="0" width="23.3520408163265"/>
    <col collapsed="false" hidden="false" max="21" min="21" style="0" width="21.3265306122449"/>
    <col collapsed="false" hidden="false" max="23" min="22" style="0" width="20.25"/>
    <col collapsed="false" hidden="false" max="24" min="24" style="444" width="20.7908163265306"/>
    <col collapsed="false" hidden="false" max="25" min="25" style="0" width="8.50510204081633"/>
    <col collapsed="false" hidden="false" max="26" min="26" style="0" width="16.3316326530612"/>
    <col collapsed="false" hidden="false" max="1025" min="27" style="0" width="8.50510204081633"/>
  </cols>
  <sheetData>
    <row r="1" customFormat="false" ht="16.5" hidden="false" customHeight="false" outlineLevel="0" collapsed="false">
      <c r="A1" s="1" t="s">
        <v>2656</v>
      </c>
      <c r="B1" s="2" t="s">
        <v>2657</v>
      </c>
      <c r="C1" s="2"/>
      <c r="D1" s="3"/>
      <c r="E1" s="3"/>
      <c r="F1" s="3"/>
      <c r="G1" s="3"/>
      <c r="H1" s="3"/>
      <c r="I1" s="3"/>
      <c r="J1" s="3"/>
      <c r="K1" s="3"/>
      <c r="L1" s="3"/>
      <c r="M1" s="3"/>
      <c r="N1" s="3"/>
      <c r="O1" s="4"/>
      <c r="P1" s="4"/>
      <c r="Q1" s="4"/>
      <c r="R1" s="5"/>
      <c r="S1" s="4"/>
      <c r="T1" s="4"/>
      <c r="U1" s="4"/>
      <c r="V1" s="4"/>
      <c r="W1" s="4"/>
      <c r="X1" s="516"/>
      <c r="Y1" s="6"/>
      <c r="Z1" s="6"/>
      <c r="AA1" s="6"/>
      <c r="AB1" s="6"/>
      <c r="AC1" s="6"/>
      <c r="AD1" s="6"/>
      <c r="AE1" s="6"/>
      <c r="AF1" s="6"/>
      <c r="AG1" s="6"/>
      <c r="AH1" s="6"/>
      <c r="AI1" s="6"/>
      <c r="AJ1" s="6"/>
    </row>
    <row r="2" customFormat="false" ht="16.5" hidden="false" customHeight="false" outlineLevel="0" collapsed="false">
      <c r="B2" s="7" t="s">
        <v>1118</v>
      </c>
      <c r="C2" s="7"/>
      <c r="D2" s="4"/>
      <c r="E2" s="4"/>
      <c r="F2" s="4"/>
      <c r="G2" s="4"/>
      <c r="H2" s="4"/>
      <c r="I2" s="4"/>
      <c r="J2" s="4"/>
      <c r="K2" s="4"/>
      <c r="L2" s="4"/>
      <c r="M2" s="4"/>
      <c r="N2" s="4"/>
      <c r="O2" s="4"/>
      <c r="P2" s="4"/>
      <c r="Q2" s="4"/>
      <c r="R2" s="8"/>
      <c r="S2" s="9"/>
      <c r="T2" s="10"/>
      <c r="U2" s="4"/>
      <c r="V2" s="4"/>
      <c r="W2" s="4"/>
      <c r="X2" s="516"/>
      <c r="Y2" s="6"/>
      <c r="Z2" s="6"/>
      <c r="AA2" s="6"/>
      <c r="AB2" s="6"/>
      <c r="AC2" s="6"/>
      <c r="AD2" s="6"/>
      <c r="AE2" s="6"/>
      <c r="AF2" s="6"/>
      <c r="AG2" s="6"/>
      <c r="AH2" s="6"/>
      <c r="AI2" s="6"/>
      <c r="AJ2" s="6"/>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517" t="n">
        <v>2020</v>
      </c>
      <c r="Y3" s="6"/>
      <c r="Z3" s="6"/>
      <c r="AA3" s="6"/>
      <c r="AB3" s="6"/>
      <c r="AC3" s="6"/>
      <c r="AD3" s="6"/>
      <c r="AE3" s="6"/>
      <c r="AF3" s="6"/>
      <c r="AG3" s="6"/>
      <c r="AH3" s="6"/>
      <c r="AI3" s="6"/>
      <c r="AJ3" s="6"/>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516"/>
      <c r="Y4" s="6"/>
      <c r="Z4" s="6"/>
      <c r="AA4" s="6"/>
      <c r="AB4" s="6"/>
      <c r="AC4" s="6"/>
      <c r="AD4" s="6"/>
      <c r="AE4" s="6"/>
      <c r="AF4" s="6"/>
      <c r="AG4" s="6"/>
      <c r="AH4" s="6"/>
      <c r="AI4" s="6"/>
      <c r="AJ4" s="6"/>
    </row>
    <row r="5" customFormat="false" ht="16.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2658</v>
      </c>
      <c r="S5" s="4" t="s">
        <v>31</v>
      </c>
      <c r="T5" s="4" t="s">
        <v>31</v>
      </c>
      <c r="U5" s="4" t="s">
        <v>31</v>
      </c>
      <c r="V5" s="4" t="s">
        <v>31</v>
      </c>
      <c r="W5" s="4" t="s">
        <v>31</v>
      </c>
      <c r="X5" s="517" t="s">
        <v>31</v>
      </c>
      <c r="Y5" s="6"/>
      <c r="Z5" s="6"/>
      <c r="AA5" s="6"/>
      <c r="AB5" s="6"/>
      <c r="AC5" s="6"/>
      <c r="AD5" s="6"/>
      <c r="AE5" s="6"/>
      <c r="AF5" s="6"/>
      <c r="AG5" s="6"/>
      <c r="AH5" s="6"/>
      <c r="AI5" s="6"/>
      <c r="AJ5" s="6"/>
    </row>
    <row r="6" s="17" customFormat="true" ht="16.5" hidden="false" customHeight="false" outlineLevel="0" collapsed="false">
      <c r="A6" s="518" t="s">
        <v>32</v>
      </c>
      <c r="B6" s="345" t="s">
        <v>2659</v>
      </c>
      <c r="C6" s="441" t="s">
        <v>34</v>
      </c>
      <c r="D6" s="519"/>
      <c r="E6" s="41" t="n">
        <v>45600000000</v>
      </c>
      <c r="F6" s="41" t="n">
        <v>30400000000</v>
      </c>
      <c r="G6" s="41" t="n">
        <v>35100000000</v>
      </c>
      <c r="H6" s="41" t="n">
        <v>49100000000</v>
      </c>
      <c r="I6" s="41" t="n">
        <v>48200000000</v>
      </c>
      <c r="J6" s="41" t="n">
        <v>50600000000</v>
      </c>
      <c r="K6" s="41" t="n">
        <v>53800000000</v>
      </c>
      <c r="L6" s="41" t="n">
        <v>89300000000</v>
      </c>
      <c r="M6" s="41" t="n">
        <v>97500000000</v>
      </c>
      <c r="N6" s="41" t="n">
        <v>84600000000</v>
      </c>
      <c r="O6" s="43" t="n">
        <v>87000000000</v>
      </c>
      <c r="P6" s="43" t="n">
        <v>58100000000</v>
      </c>
      <c r="Q6" s="43" t="n">
        <v>58900000000</v>
      </c>
      <c r="R6" s="43" t="n">
        <v>115000000000</v>
      </c>
      <c r="S6" s="43" t="n">
        <v>113500000000</v>
      </c>
      <c r="T6" s="43" t="n">
        <v>129100000000</v>
      </c>
      <c r="U6" s="520" t="n">
        <v>131500000000</v>
      </c>
      <c r="V6" s="520" t="n">
        <v>144700000000</v>
      </c>
      <c r="W6" s="520" t="n">
        <v>159500000000</v>
      </c>
      <c r="X6" s="521" t="n">
        <v>175700000000</v>
      </c>
      <c r="Y6" s="6"/>
      <c r="Z6" s="6"/>
      <c r="AA6" s="6"/>
      <c r="AB6" s="6"/>
      <c r="AC6" s="6"/>
      <c r="AD6" s="6"/>
      <c r="AE6" s="6"/>
      <c r="AF6" s="6"/>
      <c r="AG6" s="6"/>
      <c r="AH6" s="6"/>
      <c r="AI6" s="6"/>
      <c r="AJ6" s="6"/>
    </row>
    <row r="7" customFormat="false" ht="16.5" hidden="false" customHeight="false" outlineLevel="0" collapsed="false">
      <c r="A7" s="18" t="s">
        <v>341</v>
      </c>
      <c r="B7" s="30" t="s">
        <v>35</v>
      </c>
      <c r="C7" s="20" t="s">
        <v>37</v>
      </c>
      <c r="D7" s="174"/>
      <c r="E7" s="23" t="n">
        <v>24500000000</v>
      </c>
      <c r="F7" s="23" t="n">
        <v>21700000000</v>
      </c>
      <c r="G7" s="23" t="n">
        <v>20800000000</v>
      </c>
      <c r="H7" s="23" t="n">
        <v>24500000000</v>
      </c>
      <c r="I7" s="23" t="n">
        <v>28000000000</v>
      </c>
      <c r="J7" s="23" t="n">
        <v>31500000000</v>
      </c>
      <c r="K7" s="23" t="n">
        <v>26600000000</v>
      </c>
      <c r="L7" s="23" t="n">
        <v>34600000000</v>
      </c>
      <c r="M7" s="23" t="n">
        <v>35400000000</v>
      </c>
      <c r="N7" s="23" t="n">
        <v>44600000000</v>
      </c>
      <c r="O7" s="25" t="n">
        <v>52600000000</v>
      </c>
      <c r="P7" s="25" t="n">
        <v>46000000000</v>
      </c>
      <c r="Q7" s="25" t="n">
        <v>41100000000</v>
      </c>
      <c r="R7" s="25" t="n">
        <v>65500000000</v>
      </c>
      <c r="S7" s="25" t="n">
        <v>76800000000</v>
      </c>
      <c r="T7" s="25" t="n">
        <v>90500000000</v>
      </c>
      <c r="U7" s="26" t="n">
        <v>88600000000</v>
      </c>
      <c r="V7" s="522" t="n">
        <v>97300000000</v>
      </c>
      <c r="W7" s="522" t="n">
        <v>106800000000</v>
      </c>
      <c r="X7" s="523" t="n">
        <v>117300000000</v>
      </c>
      <c r="Y7" s="6"/>
      <c r="Z7" s="6"/>
      <c r="AA7" s="6"/>
      <c r="AB7" s="6"/>
      <c r="AC7" s="6"/>
      <c r="AD7" s="6"/>
      <c r="AE7" s="6"/>
      <c r="AF7" s="6"/>
      <c r="AG7" s="6"/>
      <c r="AH7" s="6"/>
      <c r="AI7" s="6"/>
      <c r="AJ7" s="6"/>
    </row>
    <row r="8" customFormat="false" ht="16.5" hidden="false" customHeight="false" outlineLevel="0" collapsed="false">
      <c r="A8" s="26" t="s">
        <v>38</v>
      </c>
      <c r="B8" s="29" t="s">
        <v>293</v>
      </c>
      <c r="C8" s="20" t="s">
        <v>40</v>
      </c>
      <c r="D8" s="174"/>
      <c r="E8" s="23" t="n">
        <v>14800000000</v>
      </c>
      <c r="F8" s="23" t="n">
        <v>11900000000</v>
      </c>
      <c r="G8" s="23" t="n">
        <v>11900000000</v>
      </c>
      <c r="H8" s="23" t="n">
        <v>11800000000</v>
      </c>
      <c r="I8" s="23" t="n">
        <v>18300000000</v>
      </c>
      <c r="J8" s="23" t="n">
        <v>18500000000</v>
      </c>
      <c r="K8" s="23" t="n">
        <v>18800000000</v>
      </c>
      <c r="L8" s="23" t="n">
        <v>20900000000</v>
      </c>
      <c r="M8" s="23" t="n">
        <v>26600000000</v>
      </c>
      <c r="N8" s="23" t="n">
        <v>33100000000</v>
      </c>
      <c r="O8" s="25" t="n">
        <v>40300000000</v>
      </c>
      <c r="P8" s="25" t="n">
        <v>38900000000</v>
      </c>
      <c r="Q8" s="25" t="n">
        <v>35400000000</v>
      </c>
      <c r="R8" s="25" t="n">
        <v>44200000000</v>
      </c>
      <c r="S8" s="25" t="n">
        <v>56200000000</v>
      </c>
      <c r="T8" s="25" t="n">
        <v>66200000000</v>
      </c>
      <c r="U8" s="522" t="n">
        <v>69600000000</v>
      </c>
      <c r="V8" s="522" t="n">
        <v>77700000000</v>
      </c>
      <c r="W8" s="522" t="n">
        <v>86700000000</v>
      </c>
      <c r="X8" s="523" t="n">
        <v>96500000000</v>
      </c>
      <c r="Y8" s="6"/>
      <c r="Z8" s="6"/>
      <c r="AA8" s="6"/>
      <c r="AB8" s="6"/>
      <c r="AC8" s="6"/>
      <c r="AD8" s="6"/>
      <c r="AE8" s="6"/>
      <c r="AF8" s="6"/>
      <c r="AG8" s="6"/>
      <c r="AH8" s="6"/>
      <c r="AI8" s="6"/>
      <c r="AJ8" s="6"/>
    </row>
    <row r="9" customFormat="false" ht="16.5" hidden="false" customHeight="false" outlineLevel="0" collapsed="false">
      <c r="A9" s="26" t="s">
        <v>50</v>
      </c>
      <c r="B9" s="29" t="s">
        <v>1056</v>
      </c>
      <c r="C9" s="20" t="s">
        <v>40</v>
      </c>
      <c r="D9" s="174"/>
      <c r="E9" s="23" t="n">
        <v>9700000000</v>
      </c>
      <c r="F9" s="23" t="n">
        <v>9800000000</v>
      </c>
      <c r="G9" s="23" t="n">
        <v>8900000000</v>
      </c>
      <c r="H9" s="23" t="n">
        <v>12700000000</v>
      </c>
      <c r="I9" s="23" t="n">
        <v>9600000000</v>
      </c>
      <c r="J9" s="23" t="n">
        <v>13000000000</v>
      </c>
      <c r="K9" s="23" t="n">
        <v>7800000000</v>
      </c>
      <c r="L9" s="23" t="n">
        <v>13700000000</v>
      </c>
      <c r="M9" s="23" t="n">
        <v>8800000000</v>
      </c>
      <c r="N9" s="23" t="n">
        <v>11500000000</v>
      </c>
      <c r="O9" s="25" t="n">
        <v>12300000000</v>
      </c>
      <c r="P9" s="25" t="n">
        <v>7100000000</v>
      </c>
      <c r="Q9" s="25" t="n">
        <v>5700000000</v>
      </c>
      <c r="R9" s="25" t="n">
        <v>21400000000</v>
      </c>
      <c r="S9" s="25" t="n">
        <v>20600000000</v>
      </c>
      <c r="T9" s="25" t="n">
        <v>24200000000</v>
      </c>
      <c r="U9" s="522" t="n">
        <v>18900000000</v>
      </c>
      <c r="V9" s="522" t="n">
        <v>19500000000</v>
      </c>
      <c r="W9" s="522" t="n">
        <v>20100000000</v>
      </c>
      <c r="X9" s="523" t="n">
        <v>20800000000</v>
      </c>
      <c r="Y9" s="6"/>
      <c r="Z9" s="6"/>
      <c r="AA9" s="6"/>
      <c r="AB9" s="6"/>
      <c r="AC9" s="6"/>
      <c r="AD9" s="6"/>
      <c r="AE9" s="6"/>
      <c r="AF9" s="6"/>
      <c r="AG9" s="6"/>
      <c r="AH9" s="6"/>
      <c r="AI9" s="6"/>
      <c r="AJ9" s="6"/>
    </row>
    <row r="10" customFormat="false" ht="16.5" hidden="false" customHeight="false" outlineLevel="0" collapsed="false">
      <c r="B10" s="105" t="s">
        <v>2660</v>
      </c>
      <c r="C10" s="205"/>
      <c r="E10" s="22"/>
      <c r="F10" s="22"/>
      <c r="G10" s="22"/>
      <c r="H10" s="22"/>
      <c r="I10" s="22"/>
      <c r="J10" s="22"/>
      <c r="K10" s="22"/>
      <c r="L10" s="22"/>
      <c r="M10" s="22"/>
      <c r="N10" s="22"/>
      <c r="O10" s="22"/>
      <c r="P10" s="22"/>
      <c r="Q10" s="22"/>
      <c r="R10" s="25" t="n">
        <v>4800000000</v>
      </c>
      <c r="S10" s="22" t="n">
        <v>3300000000</v>
      </c>
      <c r="T10" s="22" t="n">
        <v>10000000000</v>
      </c>
      <c r="U10" s="522" t="n">
        <v>0</v>
      </c>
      <c r="V10" s="522" t="n">
        <v>0</v>
      </c>
      <c r="W10" s="522" t="n">
        <v>0</v>
      </c>
      <c r="X10" s="523" t="n">
        <v>0</v>
      </c>
      <c r="Y10" s="6"/>
      <c r="Z10" s="6"/>
      <c r="AA10" s="6"/>
      <c r="AB10" s="6"/>
      <c r="AC10" s="6"/>
      <c r="AD10" s="6"/>
      <c r="AE10" s="6"/>
      <c r="AF10" s="6"/>
      <c r="AG10" s="6"/>
      <c r="AH10" s="6"/>
      <c r="AI10" s="6"/>
      <c r="AJ10" s="6"/>
    </row>
    <row r="11" customFormat="false" ht="16.5" hidden="false" customHeight="false" outlineLevel="0" collapsed="false">
      <c r="B11" s="45" t="s">
        <v>2661</v>
      </c>
      <c r="C11" s="205"/>
      <c r="E11" s="22"/>
      <c r="F11" s="22"/>
      <c r="G11" s="22"/>
      <c r="H11" s="22"/>
      <c r="I11" s="22"/>
      <c r="J11" s="22"/>
      <c r="K11" s="22"/>
      <c r="L11" s="23" t="n">
        <v>7900000000</v>
      </c>
      <c r="M11" s="23" t="n">
        <v>3000000000</v>
      </c>
      <c r="N11" s="23" t="n">
        <v>5200000000</v>
      </c>
      <c r="O11" s="22"/>
      <c r="P11" s="22"/>
      <c r="Q11" s="22"/>
      <c r="R11" s="22"/>
      <c r="S11" s="22"/>
      <c r="T11" s="22"/>
      <c r="U11" s="522"/>
      <c r="V11" s="522"/>
      <c r="W11" s="522"/>
      <c r="X11" s="523"/>
      <c r="Y11" s="6"/>
      <c r="Z11" s="6"/>
      <c r="AA11" s="6"/>
      <c r="AB11" s="6"/>
      <c r="AC11" s="6"/>
      <c r="AD11" s="6"/>
      <c r="AE11" s="6"/>
      <c r="AF11" s="6"/>
      <c r="AG11" s="6"/>
      <c r="AH11" s="6"/>
      <c r="AI11" s="6"/>
      <c r="AJ11" s="6"/>
    </row>
    <row r="12" s="17" customFormat="true" ht="16.5" hidden="false" customHeight="false" outlineLevel="0" collapsed="false">
      <c r="A12" s="461" t="s">
        <v>52</v>
      </c>
      <c r="B12" s="524" t="s">
        <v>52</v>
      </c>
      <c r="C12" s="243" t="s">
        <v>37</v>
      </c>
      <c r="D12" s="519"/>
      <c r="E12" s="41" t="n">
        <v>21100000000</v>
      </c>
      <c r="F12" s="41" t="n">
        <v>8700000000</v>
      </c>
      <c r="G12" s="41" t="n">
        <v>14300000000</v>
      </c>
      <c r="H12" s="41" t="n">
        <v>24500000000</v>
      </c>
      <c r="I12" s="41" t="n">
        <v>20200000000</v>
      </c>
      <c r="J12" s="41" t="n">
        <v>19100000000</v>
      </c>
      <c r="K12" s="41" t="n">
        <v>27200000000</v>
      </c>
      <c r="L12" s="41" t="n">
        <v>54700000000</v>
      </c>
      <c r="M12" s="41" t="n">
        <v>62100000000</v>
      </c>
      <c r="N12" s="41" t="n">
        <v>40000000000</v>
      </c>
      <c r="O12" s="525" t="n">
        <v>34400000000</v>
      </c>
      <c r="P12" s="525" t="n">
        <v>12100000000</v>
      </c>
      <c r="Q12" s="525" t="n">
        <v>17800000000</v>
      </c>
      <c r="R12" s="525" t="n">
        <v>49500000000</v>
      </c>
      <c r="S12" s="525" t="n">
        <v>36800000000</v>
      </c>
      <c r="T12" s="525" t="n">
        <v>38600000000</v>
      </c>
      <c r="U12" s="520" t="n">
        <v>42900000000</v>
      </c>
      <c r="V12" s="520" t="n">
        <v>47500000000</v>
      </c>
      <c r="W12" s="520" t="n">
        <v>52700000000</v>
      </c>
      <c r="X12" s="521" t="n">
        <v>58400000000</v>
      </c>
      <c r="Y12" s="6"/>
      <c r="Z12" s="6"/>
      <c r="AA12" s="6"/>
      <c r="AB12" s="6"/>
      <c r="AC12" s="6"/>
      <c r="AD12" s="6"/>
      <c r="AE12" s="6"/>
      <c r="AF12" s="6"/>
      <c r="AG12" s="6"/>
      <c r="AH12" s="6"/>
      <c r="AI12" s="6"/>
      <c r="AJ12" s="6"/>
    </row>
    <row r="13" customFormat="false" ht="16.5" hidden="false" customHeight="false" outlineLevel="0" collapsed="false">
      <c r="A13" s="26" t="s">
        <v>830</v>
      </c>
      <c r="B13" s="29" t="s">
        <v>2662</v>
      </c>
      <c r="C13" s="36" t="s">
        <v>56</v>
      </c>
      <c r="D13" s="174"/>
      <c r="E13" s="23" t="n">
        <v>8300000000</v>
      </c>
      <c r="F13" s="23" t="n">
        <v>1900000000</v>
      </c>
      <c r="G13" s="23" t="n">
        <v>4800000000</v>
      </c>
      <c r="H13" s="23" t="n">
        <v>12000000000</v>
      </c>
      <c r="I13" s="23" t="n">
        <v>5100000000</v>
      </c>
      <c r="J13" s="23" t="n">
        <v>10200000000</v>
      </c>
      <c r="K13" s="23" t="n">
        <v>17000000000</v>
      </c>
      <c r="L13" s="23" t="n">
        <v>16400000000</v>
      </c>
      <c r="M13" s="23" t="n">
        <v>28500000000</v>
      </c>
      <c r="N13" s="23" t="n">
        <v>9400000000</v>
      </c>
      <c r="O13" s="25" t="n">
        <v>8700000000</v>
      </c>
      <c r="P13" s="25" t="n">
        <v>9100000000</v>
      </c>
      <c r="Q13" s="25" t="n">
        <v>4000000000</v>
      </c>
      <c r="R13" s="25" t="n">
        <v>23300000000</v>
      </c>
      <c r="S13" s="25" t="n">
        <v>10700000000</v>
      </c>
      <c r="T13" s="25" t="n">
        <v>10700000000</v>
      </c>
      <c r="U13" s="522" t="n">
        <v>11500000000</v>
      </c>
      <c r="V13" s="522" t="n">
        <v>12400000000</v>
      </c>
      <c r="W13" s="522" t="n">
        <v>13300000000</v>
      </c>
      <c r="X13" s="523" t="n">
        <v>14400000000</v>
      </c>
      <c r="Y13" s="6"/>
      <c r="Z13" s="6"/>
      <c r="AA13" s="6"/>
      <c r="AB13" s="6"/>
      <c r="AC13" s="6"/>
      <c r="AD13" s="6"/>
      <c r="AE13" s="6"/>
      <c r="AF13" s="6"/>
      <c r="AG13" s="6"/>
      <c r="AH13" s="6"/>
      <c r="AI13" s="6"/>
      <c r="AJ13" s="6"/>
    </row>
    <row r="14" customFormat="false" ht="16.5" hidden="false" customHeight="false" outlineLevel="0" collapsed="false">
      <c r="B14" s="105" t="s">
        <v>2663</v>
      </c>
      <c r="C14" s="19"/>
      <c r="E14" s="22"/>
      <c r="F14" s="22"/>
      <c r="G14" s="22"/>
      <c r="H14" s="22"/>
      <c r="I14" s="22"/>
      <c r="J14" s="22"/>
      <c r="K14" s="22"/>
      <c r="L14" s="22"/>
      <c r="M14" s="22"/>
      <c r="N14" s="22"/>
      <c r="O14" s="22"/>
      <c r="P14" s="22"/>
      <c r="Q14" s="22"/>
      <c r="R14" s="25" t="n">
        <v>9300000000</v>
      </c>
      <c r="S14" s="28" t="n">
        <v>0</v>
      </c>
      <c r="T14" s="28" t="n">
        <v>0</v>
      </c>
      <c r="U14" s="522" t="n">
        <v>0</v>
      </c>
      <c r="V14" s="522" t="n">
        <v>0</v>
      </c>
      <c r="W14" s="522" t="n">
        <v>0</v>
      </c>
      <c r="X14" s="523" t="n">
        <v>0</v>
      </c>
      <c r="Y14" s="6"/>
      <c r="Z14" s="6"/>
      <c r="AA14" s="6"/>
      <c r="AB14" s="6"/>
      <c r="AC14" s="6"/>
      <c r="AD14" s="6"/>
      <c r="AE14" s="6"/>
      <c r="AF14" s="6"/>
      <c r="AG14" s="6"/>
      <c r="AH14" s="6"/>
      <c r="AI14" s="6"/>
      <c r="AJ14" s="6"/>
    </row>
    <row r="15" customFormat="false" ht="16.5" hidden="false" customHeight="false" outlineLevel="0" collapsed="false">
      <c r="A15" s="26" t="s">
        <v>528</v>
      </c>
      <c r="B15" s="29" t="s">
        <v>2664</v>
      </c>
      <c r="C15" s="36" t="s">
        <v>56</v>
      </c>
      <c r="D15" s="174"/>
      <c r="E15" s="23" t="n">
        <v>12900000000</v>
      </c>
      <c r="F15" s="23" t="n">
        <v>6800000000</v>
      </c>
      <c r="G15" s="23" t="n">
        <v>9500000000</v>
      </c>
      <c r="H15" s="23" t="n">
        <v>12500000000</v>
      </c>
      <c r="I15" s="23" t="n">
        <v>15200000000</v>
      </c>
      <c r="J15" s="23" t="n">
        <v>8900000000</v>
      </c>
      <c r="K15" s="23" t="n">
        <v>10100000000</v>
      </c>
      <c r="L15" s="23" t="n">
        <v>38400000000</v>
      </c>
      <c r="M15" s="23" t="n">
        <v>33600000000</v>
      </c>
      <c r="N15" s="23" t="n">
        <v>30600000000</v>
      </c>
      <c r="O15" s="25" t="n">
        <v>25700000000</v>
      </c>
      <c r="P15" s="25" t="n">
        <v>3100000000</v>
      </c>
      <c r="Q15" s="25" t="n">
        <v>13800000000</v>
      </c>
      <c r="R15" s="25" t="n">
        <v>26200000000</v>
      </c>
      <c r="S15" s="25" t="n">
        <v>26100000000</v>
      </c>
      <c r="T15" s="25" t="n">
        <v>27900000000</v>
      </c>
      <c r="U15" s="522" t="n">
        <v>31400000000</v>
      </c>
      <c r="V15" s="522" t="n">
        <v>35100000000</v>
      </c>
      <c r="W15" s="522" t="n">
        <v>39300000000</v>
      </c>
      <c r="X15" s="523" t="n">
        <v>44000000000</v>
      </c>
      <c r="Y15" s="6"/>
      <c r="Z15" s="6"/>
      <c r="AA15" s="6"/>
      <c r="AB15" s="6"/>
      <c r="AC15" s="6"/>
      <c r="AD15" s="6"/>
      <c r="AE15" s="6"/>
      <c r="AF15" s="6"/>
      <c r="AG15" s="6"/>
      <c r="AH15" s="6"/>
      <c r="AI15" s="6"/>
      <c r="AJ15" s="6"/>
    </row>
    <row r="16" s="17" customFormat="true" ht="16.5" hidden="false" customHeight="false" outlineLevel="0" collapsed="false">
      <c r="A16" s="50" t="s">
        <v>68</v>
      </c>
      <c r="B16" s="345" t="s">
        <v>309</v>
      </c>
      <c r="C16" s="441" t="s">
        <v>34</v>
      </c>
      <c r="D16" s="519"/>
      <c r="E16" s="41" t="n">
        <v>62800000000</v>
      </c>
      <c r="F16" s="41" t="n">
        <v>46400000000</v>
      </c>
      <c r="G16" s="41" t="n">
        <v>52800000000</v>
      </c>
      <c r="H16" s="41" t="n">
        <v>70400000000</v>
      </c>
      <c r="I16" s="41" t="n">
        <v>67100000000</v>
      </c>
      <c r="J16" s="41" t="n">
        <v>66200000000</v>
      </c>
      <c r="K16" s="41" t="n">
        <v>73700000000</v>
      </c>
      <c r="L16" s="41" t="n">
        <v>92400000000</v>
      </c>
      <c r="M16" s="41" t="n">
        <v>83200000000</v>
      </c>
      <c r="N16" s="41" t="n">
        <v>85500000000</v>
      </c>
      <c r="O16" s="43" t="n">
        <v>94400000000</v>
      </c>
      <c r="P16" s="43" t="n">
        <v>69500000000</v>
      </c>
      <c r="Q16" s="43" t="n">
        <v>68000000000</v>
      </c>
      <c r="R16" s="43" t="n">
        <v>126900000000</v>
      </c>
      <c r="S16" s="43" t="n">
        <v>127300000000</v>
      </c>
      <c r="T16" s="43" t="n">
        <v>142500000000</v>
      </c>
      <c r="U16" s="520" t="n">
        <v>148600000000</v>
      </c>
      <c r="V16" s="520" t="n">
        <v>158000000000</v>
      </c>
      <c r="W16" s="520" t="n">
        <v>172500000000</v>
      </c>
      <c r="X16" s="521" t="n">
        <v>187500000000</v>
      </c>
      <c r="Y16" s="6"/>
      <c r="Z16" s="6"/>
      <c r="AA16" s="6"/>
      <c r="AB16" s="6"/>
      <c r="AC16" s="6"/>
      <c r="AD16" s="6"/>
      <c r="AE16" s="6"/>
      <c r="AF16" s="6"/>
      <c r="AG16" s="6"/>
      <c r="AH16" s="6"/>
      <c r="AI16" s="6"/>
      <c r="AJ16" s="6"/>
    </row>
    <row r="17" customFormat="false" ht="16.5" hidden="false" customHeight="false" outlineLevel="0" collapsed="false">
      <c r="A17" s="18" t="s">
        <v>70</v>
      </c>
      <c r="B17" s="30" t="s">
        <v>310</v>
      </c>
      <c r="C17" s="20" t="s">
        <v>72</v>
      </c>
      <c r="D17" s="174"/>
      <c r="E17" s="23" t="n">
        <v>41100000000</v>
      </c>
      <c r="F17" s="23" t="n">
        <v>33700000000</v>
      </c>
      <c r="G17" s="23" t="n">
        <v>34900000000</v>
      </c>
      <c r="H17" s="23" t="n">
        <v>42100000000</v>
      </c>
      <c r="I17" s="23" t="n">
        <v>44000000000</v>
      </c>
      <c r="J17" s="23" t="n">
        <v>46600000000</v>
      </c>
      <c r="K17" s="23" t="n">
        <v>49300000000</v>
      </c>
      <c r="L17" s="23" t="n">
        <v>52400000000</v>
      </c>
      <c r="M17" s="23" t="n">
        <v>47200000000</v>
      </c>
      <c r="N17" s="23" t="n">
        <v>49300000000</v>
      </c>
      <c r="O17" s="25" t="n">
        <v>57300000000</v>
      </c>
      <c r="P17" s="25" t="n">
        <v>62300000000</v>
      </c>
      <c r="Q17" s="25" t="n">
        <v>49700000000</v>
      </c>
      <c r="R17" s="25" t="n">
        <v>87400000000</v>
      </c>
      <c r="S17" s="25" t="n">
        <v>84100000000</v>
      </c>
      <c r="T17" s="25" t="n">
        <v>87200000000</v>
      </c>
      <c r="U17" s="522" t="n">
        <v>92200000000</v>
      </c>
      <c r="V17" s="522" t="n">
        <v>97600000000</v>
      </c>
      <c r="W17" s="522" t="n">
        <v>106000000000</v>
      </c>
      <c r="X17" s="523" t="n">
        <v>114900000000</v>
      </c>
      <c r="Y17" s="6"/>
      <c r="Z17" s="6"/>
      <c r="AA17" s="6"/>
      <c r="AB17" s="6"/>
      <c r="AC17" s="6"/>
      <c r="AD17" s="6"/>
      <c r="AE17" s="6"/>
      <c r="AF17" s="6"/>
      <c r="AG17" s="6"/>
      <c r="AH17" s="6"/>
      <c r="AI17" s="6"/>
      <c r="AJ17" s="6"/>
    </row>
    <row r="18" customFormat="false" ht="16.5" hidden="false" customHeight="false" outlineLevel="0" collapsed="false">
      <c r="A18" s="26" t="s">
        <v>75</v>
      </c>
      <c r="B18" s="29" t="s">
        <v>76</v>
      </c>
      <c r="C18" s="20" t="s">
        <v>77</v>
      </c>
      <c r="D18" s="174"/>
      <c r="E18" s="23" t="n">
        <v>11000000000</v>
      </c>
      <c r="F18" s="23" t="n">
        <v>10500000000</v>
      </c>
      <c r="G18" s="23" t="n">
        <v>13600000000</v>
      </c>
      <c r="H18" s="23" t="n">
        <v>16200000000</v>
      </c>
      <c r="I18" s="23" t="n">
        <v>21300000000</v>
      </c>
      <c r="J18" s="23" t="n">
        <v>20500000000</v>
      </c>
      <c r="K18" s="23" t="n">
        <v>21900000000</v>
      </c>
      <c r="L18" s="23" t="n">
        <v>20500000000</v>
      </c>
      <c r="M18" s="23" t="n">
        <v>20500000000</v>
      </c>
      <c r="N18" s="23" t="n">
        <v>20700000000</v>
      </c>
      <c r="O18" s="25" t="n">
        <v>23600000000</v>
      </c>
      <c r="P18" s="25" t="n">
        <v>25100000000</v>
      </c>
      <c r="Q18" s="25" t="n">
        <v>24300000000</v>
      </c>
      <c r="R18" s="25" t="n">
        <v>32300000000</v>
      </c>
      <c r="S18" s="25" t="n">
        <v>32500000000</v>
      </c>
      <c r="T18" s="25" t="n">
        <v>34600000000</v>
      </c>
      <c r="U18" s="522" t="n">
        <v>34600000000</v>
      </c>
      <c r="V18" s="522" t="n">
        <v>36000000000</v>
      </c>
      <c r="W18" s="522" t="n">
        <v>38800000000</v>
      </c>
      <c r="X18" s="523" t="n">
        <v>42000000000</v>
      </c>
      <c r="Y18" s="6"/>
      <c r="Z18" s="6"/>
      <c r="AA18" s="6"/>
      <c r="AB18" s="6"/>
      <c r="AC18" s="6"/>
      <c r="AD18" s="6"/>
      <c r="AE18" s="6"/>
      <c r="AF18" s="6"/>
      <c r="AG18" s="6"/>
      <c r="AH18" s="6"/>
      <c r="AI18" s="6"/>
      <c r="AJ18" s="6"/>
    </row>
    <row r="19" customFormat="false" ht="16.5" hidden="false" customHeight="false" outlineLevel="0" collapsed="false">
      <c r="A19" s="26" t="s">
        <v>79</v>
      </c>
      <c r="B19" s="29" t="s">
        <v>47</v>
      </c>
      <c r="C19" s="20" t="s">
        <v>77</v>
      </c>
      <c r="D19" s="174"/>
      <c r="E19" s="23" t="n">
        <v>7400000000</v>
      </c>
      <c r="F19" s="23" t="n">
        <v>7700000000</v>
      </c>
      <c r="G19" s="23" t="n">
        <v>3900000000</v>
      </c>
      <c r="H19" s="23" t="n">
        <v>4500000000</v>
      </c>
      <c r="I19" s="23" t="n">
        <v>7600000000</v>
      </c>
      <c r="J19" s="23" t="n">
        <v>7900000000</v>
      </c>
      <c r="K19" s="23" t="n">
        <v>6200000000</v>
      </c>
      <c r="L19" s="23" t="n">
        <v>8000000000</v>
      </c>
      <c r="M19" s="23" t="n">
        <v>6400000000</v>
      </c>
      <c r="N19" s="23" t="n">
        <v>8600000000</v>
      </c>
      <c r="O19" s="25" t="n">
        <v>8400000000</v>
      </c>
      <c r="P19" s="25" t="n">
        <v>12800000000</v>
      </c>
      <c r="Q19" s="25" t="n">
        <v>9000000000</v>
      </c>
      <c r="R19" s="25" t="n">
        <v>12200000000</v>
      </c>
      <c r="S19" s="25" t="n">
        <v>14600000000</v>
      </c>
      <c r="T19" s="25" t="n">
        <v>19000000000</v>
      </c>
      <c r="U19" s="522" t="n">
        <v>20400000000</v>
      </c>
      <c r="V19" s="522" t="n">
        <v>21300000000</v>
      </c>
      <c r="W19" s="522" t="n">
        <v>23000000000</v>
      </c>
      <c r="X19" s="523" t="n">
        <v>24800000000</v>
      </c>
      <c r="Y19" s="6"/>
      <c r="Z19" s="6"/>
      <c r="AA19" s="6"/>
      <c r="AB19" s="6"/>
      <c r="AC19" s="6"/>
      <c r="AD19" s="6"/>
      <c r="AE19" s="6"/>
      <c r="AF19" s="6"/>
      <c r="AG19" s="6"/>
      <c r="AH19" s="6"/>
      <c r="AI19" s="6"/>
      <c r="AJ19" s="6"/>
    </row>
    <row r="20" customFormat="false" ht="16.5" hidden="false" customHeight="false" outlineLevel="0" collapsed="false">
      <c r="A20" s="26" t="s">
        <v>838</v>
      </c>
      <c r="B20" s="29" t="s">
        <v>360</v>
      </c>
      <c r="C20" s="20" t="s">
        <v>77</v>
      </c>
      <c r="D20" s="174"/>
      <c r="E20" s="23" t="n">
        <v>7200000000</v>
      </c>
      <c r="F20" s="23" t="n">
        <v>7400000000</v>
      </c>
      <c r="G20" s="23" t="n">
        <v>5100000000</v>
      </c>
      <c r="H20" s="23" t="n">
        <v>5000000000</v>
      </c>
      <c r="I20" s="23" t="n">
        <v>6100000000</v>
      </c>
      <c r="J20" s="23" t="n">
        <v>8300000000</v>
      </c>
      <c r="K20" s="23" t="n">
        <v>9400000000</v>
      </c>
      <c r="L20" s="23" t="n">
        <v>10900000000</v>
      </c>
      <c r="M20" s="23" t="n">
        <v>11000000000</v>
      </c>
      <c r="N20" s="23" t="n">
        <v>10700000000</v>
      </c>
      <c r="O20" s="25" t="n">
        <v>11800000000</v>
      </c>
      <c r="P20" s="25" t="n">
        <v>12800000000</v>
      </c>
      <c r="Q20" s="25" t="n">
        <v>12600000000</v>
      </c>
      <c r="R20" s="25" t="n">
        <v>13300000000</v>
      </c>
      <c r="S20" s="25" t="n">
        <v>20200000000</v>
      </c>
      <c r="T20" s="25" t="n">
        <v>17100000000</v>
      </c>
      <c r="U20" s="522" t="n">
        <v>17800000000</v>
      </c>
      <c r="V20" s="522" t="n">
        <v>18600000000</v>
      </c>
      <c r="W20" s="522" t="n">
        <v>20100000000</v>
      </c>
      <c r="X20" s="523" t="n">
        <v>21700000000</v>
      </c>
      <c r="Y20" s="6"/>
      <c r="Z20" s="6"/>
      <c r="AA20" s="6"/>
      <c r="AB20" s="6"/>
      <c r="AC20" s="6"/>
      <c r="AD20" s="6"/>
      <c r="AE20" s="6"/>
      <c r="AF20" s="6"/>
      <c r="AG20" s="6"/>
      <c r="AH20" s="6"/>
      <c r="AI20" s="6"/>
      <c r="AJ20" s="6"/>
    </row>
    <row r="21" customFormat="false" ht="16.5" hidden="false" customHeight="false" outlineLevel="0" collapsed="false">
      <c r="A21" s="26" t="s">
        <v>363</v>
      </c>
      <c r="B21" s="29" t="s">
        <v>2665</v>
      </c>
      <c r="C21" s="20" t="s">
        <v>77</v>
      </c>
      <c r="D21" s="174"/>
      <c r="E21" s="23" t="n">
        <v>3300000000</v>
      </c>
      <c r="F21" s="23" t="n">
        <v>1200000000</v>
      </c>
      <c r="G21" s="23" t="n">
        <v>4500000000</v>
      </c>
      <c r="H21" s="23" t="n">
        <v>7700000000</v>
      </c>
      <c r="I21" s="23" t="n">
        <v>2400000000</v>
      </c>
      <c r="J21" s="23" t="n">
        <v>4900000000</v>
      </c>
      <c r="K21" s="23" t="n">
        <v>6000000000</v>
      </c>
      <c r="L21" s="23" t="n">
        <v>5700000000</v>
      </c>
      <c r="M21" s="23" t="n">
        <v>7500000000</v>
      </c>
      <c r="N21" s="23" t="n">
        <v>8600000000</v>
      </c>
      <c r="O21" s="25" t="n">
        <v>12900000000</v>
      </c>
      <c r="P21" s="25" t="n">
        <v>11400000000</v>
      </c>
      <c r="Q21" s="25" t="n">
        <v>3500000000</v>
      </c>
      <c r="R21" s="25" t="n">
        <v>26900000000</v>
      </c>
      <c r="S21" s="25" t="n">
        <v>11300000000</v>
      </c>
      <c r="T21" s="25" t="n">
        <v>13900000000</v>
      </c>
      <c r="U21" s="522" t="n">
        <v>14400000000</v>
      </c>
      <c r="V21" s="522" t="n">
        <v>16600000000</v>
      </c>
      <c r="W21" s="522" t="n">
        <v>19100000000</v>
      </c>
      <c r="X21" s="523" t="n">
        <v>21500000000</v>
      </c>
      <c r="Y21" s="6"/>
      <c r="Z21" s="6"/>
      <c r="AA21" s="6"/>
      <c r="AB21" s="6"/>
      <c r="AC21" s="6"/>
      <c r="AD21" s="6"/>
      <c r="AE21" s="6"/>
      <c r="AF21" s="6"/>
      <c r="AG21" s="6"/>
      <c r="AH21" s="6"/>
      <c r="AI21" s="6"/>
      <c r="AJ21" s="6"/>
    </row>
    <row r="22" customFormat="false" ht="16.5" hidden="false" customHeight="false" outlineLevel="0" collapsed="false">
      <c r="A22" s="26" t="s">
        <v>86</v>
      </c>
      <c r="B22" s="349" t="s">
        <v>2666</v>
      </c>
      <c r="C22" s="20" t="s">
        <v>77</v>
      </c>
      <c r="D22" s="174"/>
      <c r="E22" s="23" t="n">
        <v>12200000000</v>
      </c>
      <c r="F22" s="23" t="n">
        <v>6900000000</v>
      </c>
      <c r="G22" s="22" t="n">
        <v>7800000000</v>
      </c>
      <c r="H22" s="22" t="n">
        <v>8700000000</v>
      </c>
      <c r="I22" s="23" t="n">
        <v>6700000000</v>
      </c>
      <c r="J22" s="23" t="n">
        <v>5000000000</v>
      </c>
      <c r="K22" s="23" t="n">
        <v>5800000000</v>
      </c>
      <c r="L22" s="23" t="n">
        <v>7300000000</v>
      </c>
      <c r="M22" s="23" t="n">
        <v>1800000000</v>
      </c>
      <c r="N22" s="23" t="n">
        <v>700000000</v>
      </c>
      <c r="O22" s="256" t="n">
        <v>600000000</v>
      </c>
      <c r="P22" s="256" t="n">
        <v>100000000</v>
      </c>
      <c r="Q22" s="256" t="n">
        <v>400000000</v>
      </c>
      <c r="R22" s="256" t="n">
        <v>2700000000</v>
      </c>
      <c r="S22" s="256" t="n">
        <v>5500000000</v>
      </c>
      <c r="T22" s="256" t="n">
        <v>2500000000</v>
      </c>
      <c r="U22" s="522" t="n">
        <v>4900000000</v>
      </c>
      <c r="V22" s="522" t="n">
        <v>5100000000</v>
      </c>
      <c r="W22" s="522" t="n">
        <v>5000000000</v>
      </c>
      <c r="X22" s="523" t="n">
        <v>5000000000</v>
      </c>
      <c r="Y22" s="6"/>
      <c r="Z22" s="6"/>
      <c r="AA22" s="6"/>
      <c r="AB22" s="6"/>
      <c r="AC22" s="6"/>
      <c r="AD22" s="6"/>
      <c r="AE22" s="6"/>
      <c r="AF22" s="6"/>
      <c r="AG22" s="6"/>
      <c r="AH22" s="6"/>
      <c r="AI22" s="6"/>
      <c r="AJ22" s="6"/>
    </row>
    <row r="23" customFormat="false" ht="16.5" hidden="false" customHeight="false" outlineLevel="0" collapsed="false">
      <c r="A23" s="21" t="s">
        <v>494</v>
      </c>
      <c r="B23" s="105" t="s">
        <v>2667</v>
      </c>
      <c r="C23" s="20" t="s">
        <v>201</v>
      </c>
      <c r="D23" s="174"/>
      <c r="E23" s="23" t="n">
        <v>600000000</v>
      </c>
      <c r="F23" s="23" t="n">
        <v>800000000</v>
      </c>
      <c r="G23" s="22"/>
      <c r="H23" s="22"/>
      <c r="I23" s="22"/>
      <c r="J23" s="22"/>
      <c r="K23" s="23" t="n">
        <v>700000000</v>
      </c>
      <c r="L23" s="23" t="n">
        <v>1300000000</v>
      </c>
      <c r="M23" s="23" t="n">
        <v>0</v>
      </c>
      <c r="N23" s="23" t="n">
        <v>200000000</v>
      </c>
      <c r="O23" s="25" t="n">
        <v>200000000</v>
      </c>
      <c r="P23" s="25" t="n">
        <v>0</v>
      </c>
      <c r="Q23" s="25" t="n">
        <v>0</v>
      </c>
      <c r="R23" s="25"/>
      <c r="S23" s="25"/>
      <c r="T23" s="25"/>
      <c r="U23" s="522"/>
      <c r="V23" s="522"/>
      <c r="W23" s="522"/>
      <c r="X23" s="523"/>
      <c r="Y23" s="6"/>
      <c r="Z23" s="6"/>
      <c r="AA23" s="6"/>
      <c r="AB23" s="6"/>
      <c r="AC23" s="6"/>
      <c r="AD23" s="6"/>
      <c r="AE23" s="6"/>
      <c r="AF23" s="6"/>
      <c r="AG23" s="6"/>
      <c r="AH23" s="6"/>
      <c r="AI23" s="6"/>
      <c r="AJ23" s="6"/>
    </row>
    <row r="24" customFormat="false" ht="16.5" hidden="false" customHeight="false" outlineLevel="0" collapsed="false">
      <c r="A24" s="21" t="s">
        <v>548</v>
      </c>
      <c r="B24" s="105" t="s">
        <v>2668</v>
      </c>
      <c r="C24" s="20" t="s">
        <v>201</v>
      </c>
      <c r="D24" s="174"/>
      <c r="E24" s="23" t="n">
        <v>11600000000</v>
      </c>
      <c r="F24" s="23" t="n">
        <v>6100000000</v>
      </c>
      <c r="G24" s="22"/>
      <c r="H24" s="22"/>
      <c r="I24" s="22"/>
      <c r="J24" s="22"/>
      <c r="K24" s="23" t="n">
        <v>5100000000</v>
      </c>
      <c r="L24" s="23" t="n">
        <v>6000000000</v>
      </c>
      <c r="M24" s="23" t="n">
        <v>1700000000</v>
      </c>
      <c r="N24" s="23" t="n">
        <v>500000000</v>
      </c>
      <c r="O24" s="25" t="n">
        <v>300000000</v>
      </c>
      <c r="P24" s="25" t="n">
        <v>100000000</v>
      </c>
      <c r="Q24" s="25" t="n">
        <v>400000000</v>
      </c>
      <c r="R24" s="25"/>
      <c r="S24" s="25"/>
      <c r="T24" s="25"/>
      <c r="U24" s="522"/>
      <c r="V24" s="522"/>
      <c r="W24" s="522"/>
      <c r="X24" s="523"/>
      <c r="Y24" s="6"/>
      <c r="Z24" s="6"/>
      <c r="AA24" s="6"/>
      <c r="AB24" s="6"/>
      <c r="AC24" s="6"/>
      <c r="AD24" s="6"/>
      <c r="AE24" s="6"/>
      <c r="AF24" s="6"/>
      <c r="AG24" s="6"/>
      <c r="AH24" s="6"/>
      <c r="AI24" s="6"/>
      <c r="AJ24" s="6"/>
    </row>
    <row r="25" customFormat="false" ht="16.5" hidden="false" customHeight="false" outlineLevel="0" collapsed="false">
      <c r="A25" s="19" t="s">
        <v>2556</v>
      </c>
      <c r="B25" s="30" t="s">
        <v>795</v>
      </c>
      <c r="C25" s="20" t="s">
        <v>72</v>
      </c>
      <c r="E25" s="23" t="n">
        <v>21600000000</v>
      </c>
      <c r="F25" s="23" t="n">
        <v>12700000000</v>
      </c>
      <c r="G25" s="23" t="n">
        <v>17900000000</v>
      </c>
      <c r="H25" s="23" t="n">
        <v>28300000000</v>
      </c>
      <c r="I25" s="23" t="n">
        <v>23100000000</v>
      </c>
      <c r="J25" s="23" t="n">
        <v>19700000000</v>
      </c>
      <c r="K25" s="23" t="n">
        <v>24400000000</v>
      </c>
      <c r="L25" s="23" t="n">
        <v>40000000000</v>
      </c>
      <c r="M25" s="23" t="n">
        <v>36000000000</v>
      </c>
      <c r="N25" s="23" t="n">
        <v>36200000000</v>
      </c>
      <c r="O25" s="25" t="n">
        <v>37000000000</v>
      </c>
      <c r="P25" s="25" t="n">
        <v>7200000000</v>
      </c>
      <c r="Q25" s="25" t="n">
        <v>18300000000</v>
      </c>
      <c r="R25" s="25" t="n">
        <v>39500000000</v>
      </c>
      <c r="S25" s="25" t="n">
        <v>43200000000</v>
      </c>
      <c r="T25" s="25" t="n">
        <v>55400000000</v>
      </c>
      <c r="U25" s="522" t="n">
        <v>56400000000</v>
      </c>
      <c r="V25" s="522" t="n">
        <v>60400000000</v>
      </c>
      <c r="W25" s="522" t="n">
        <v>66500000000</v>
      </c>
      <c r="X25" s="523" t="n">
        <v>72600000000</v>
      </c>
      <c r="Y25" s="6"/>
      <c r="Z25" s="6"/>
      <c r="AA25" s="6"/>
      <c r="AB25" s="6"/>
      <c r="AC25" s="6"/>
      <c r="AD25" s="6"/>
      <c r="AE25" s="6"/>
      <c r="AF25" s="6"/>
      <c r="AG25" s="6"/>
      <c r="AH25" s="6"/>
      <c r="AI25" s="6"/>
      <c r="AJ25" s="6"/>
    </row>
    <row r="26" customFormat="false" ht="16.5" hidden="false" customHeight="false" outlineLevel="0" collapsed="false">
      <c r="A26" s="27" t="s">
        <v>2669</v>
      </c>
      <c r="B26" s="349" t="s">
        <v>2670</v>
      </c>
      <c r="C26" s="20" t="s">
        <v>91</v>
      </c>
      <c r="E26" s="23" t="n">
        <v>20000000000</v>
      </c>
      <c r="F26" s="23" t="n">
        <v>12700000000</v>
      </c>
      <c r="G26" s="23" t="n">
        <v>15300000000</v>
      </c>
      <c r="H26" s="23" t="n">
        <v>15800000000</v>
      </c>
      <c r="I26" s="23" t="n">
        <v>22400000000</v>
      </c>
      <c r="J26" s="23" t="n">
        <v>17400000000</v>
      </c>
      <c r="K26" s="23" t="n">
        <v>23400000000</v>
      </c>
      <c r="L26" s="23" t="n">
        <v>39600000000</v>
      </c>
      <c r="M26" s="23" t="n">
        <v>35700000000</v>
      </c>
      <c r="N26" s="23" t="n">
        <v>35800000000</v>
      </c>
      <c r="O26" s="256" t="n">
        <v>36900000000</v>
      </c>
      <c r="P26" s="256" t="n">
        <v>7100000000</v>
      </c>
      <c r="Q26" s="256" t="n">
        <v>18300000000</v>
      </c>
      <c r="R26" s="256" t="n">
        <v>39400000000</v>
      </c>
      <c r="S26" s="25" t="n">
        <v>43200000000</v>
      </c>
      <c r="T26" s="25" t="n">
        <v>55200000000</v>
      </c>
      <c r="U26" s="522" t="n">
        <v>56200000000</v>
      </c>
      <c r="V26" s="522" t="n">
        <v>60200000000</v>
      </c>
      <c r="W26" s="522" t="n">
        <v>66300000000</v>
      </c>
      <c r="X26" s="523" t="n">
        <v>72300000000</v>
      </c>
      <c r="Y26" s="6"/>
      <c r="Z26" s="6"/>
      <c r="AA26" s="6"/>
      <c r="AB26" s="6"/>
      <c r="AC26" s="6"/>
      <c r="AD26" s="6"/>
      <c r="AE26" s="6"/>
      <c r="AF26" s="6"/>
      <c r="AG26" s="6"/>
      <c r="AH26" s="6"/>
      <c r="AI26" s="6"/>
      <c r="AJ26" s="6"/>
    </row>
    <row r="27" customFormat="false" ht="16.5" hidden="false" customHeight="false" outlineLevel="0" collapsed="false">
      <c r="A27" s="45" t="s">
        <v>229</v>
      </c>
      <c r="B27" s="105" t="s">
        <v>1138</v>
      </c>
      <c r="C27" s="20" t="s">
        <v>2671</v>
      </c>
      <c r="E27" s="23" t="n">
        <v>2500000000</v>
      </c>
      <c r="F27" s="23" t="n">
        <v>700000000</v>
      </c>
      <c r="G27" s="23" t="n">
        <v>100000000</v>
      </c>
      <c r="H27" s="23" t="n">
        <v>500000000</v>
      </c>
      <c r="I27" s="23" t="n">
        <v>1100000000</v>
      </c>
      <c r="J27" s="23" t="n">
        <v>400000000</v>
      </c>
      <c r="K27" s="22"/>
      <c r="L27" s="23" t="n">
        <v>1200000000</v>
      </c>
      <c r="M27" s="23" t="n">
        <v>1000000000</v>
      </c>
      <c r="N27" s="23" t="n">
        <v>500000000</v>
      </c>
      <c r="O27" s="25" t="n">
        <v>1800000000</v>
      </c>
      <c r="P27" s="25" t="n">
        <v>600000000</v>
      </c>
      <c r="Q27" s="25" t="n">
        <v>0</v>
      </c>
      <c r="R27" s="25" t="n">
        <v>100000000</v>
      </c>
      <c r="S27" s="25" t="n">
        <v>4600000000</v>
      </c>
      <c r="T27" s="25" t="n">
        <v>8300000000</v>
      </c>
      <c r="U27" s="522" t="n">
        <v>5800000000</v>
      </c>
      <c r="V27" s="522" t="n">
        <v>7900000000</v>
      </c>
      <c r="W27" s="522" t="n">
        <v>7700000000</v>
      </c>
      <c r="X27" s="523" t="n">
        <v>6700000000</v>
      </c>
      <c r="Y27" s="6"/>
      <c r="Z27" s="6"/>
      <c r="AA27" s="6"/>
      <c r="AB27" s="6"/>
      <c r="AC27" s="6"/>
      <c r="AD27" s="6"/>
      <c r="AE27" s="6"/>
      <c r="AF27" s="6"/>
      <c r="AG27" s="6"/>
      <c r="AH27" s="6"/>
      <c r="AI27" s="6"/>
      <c r="AJ27" s="6"/>
    </row>
    <row r="28" customFormat="false" ht="16.5" hidden="false" customHeight="false" outlineLevel="0" collapsed="false">
      <c r="A28" s="45" t="s">
        <v>232</v>
      </c>
      <c r="B28" s="105" t="s">
        <v>368</v>
      </c>
      <c r="C28" s="20" t="s">
        <v>2671</v>
      </c>
      <c r="E28" s="23" t="n">
        <v>17500000000</v>
      </c>
      <c r="F28" s="23" t="n">
        <v>12000000000</v>
      </c>
      <c r="G28" s="23" t="n">
        <v>15200000000</v>
      </c>
      <c r="H28" s="23" t="n">
        <v>15300000000</v>
      </c>
      <c r="I28" s="23" t="n">
        <v>21400000000</v>
      </c>
      <c r="J28" s="23" t="n">
        <v>17000000000</v>
      </c>
      <c r="K28" s="22"/>
      <c r="L28" s="23" t="n">
        <v>38400000000</v>
      </c>
      <c r="M28" s="23" t="n">
        <v>34600000000</v>
      </c>
      <c r="N28" s="23" t="n">
        <v>35400000000</v>
      </c>
      <c r="O28" s="25" t="n">
        <v>35100000000</v>
      </c>
      <c r="P28" s="25" t="n">
        <v>6500000000</v>
      </c>
      <c r="Q28" s="25" t="n">
        <v>18300000000</v>
      </c>
      <c r="R28" s="25" t="n">
        <v>39200000000</v>
      </c>
      <c r="S28" s="25" t="n">
        <v>38600000000</v>
      </c>
      <c r="T28" s="25" t="n">
        <v>46900000000</v>
      </c>
      <c r="U28" s="522" t="n">
        <v>50300000000</v>
      </c>
      <c r="V28" s="522" t="n">
        <v>52300000000</v>
      </c>
      <c r="W28" s="522" t="n">
        <v>58500000000</v>
      </c>
      <c r="X28" s="523" t="n">
        <v>65500000000</v>
      </c>
      <c r="Y28" s="6"/>
      <c r="Z28" s="6"/>
      <c r="AA28" s="6"/>
      <c r="AB28" s="6"/>
      <c r="AC28" s="6"/>
      <c r="AD28" s="6"/>
      <c r="AE28" s="6"/>
      <c r="AF28" s="6"/>
      <c r="AG28" s="6"/>
      <c r="AH28" s="6"/>
      <c r="AI28" s="6"/>
      <c r="AJ28" s="6"/>
    </row>
    <row r="29" customFormat="false" ht="16.5" hidden="false" customHeight="false" outlineLevel="0" collapsed="false">
      <c r="A29" s="27" t="s">
        <v>2672</v>
      </c>
      <c r="B29" s="349" t="s">
        <v>2673</v>
      </c>
      <c r="C29" s="20" t="s">
        <v>91</v>
      </c>
      <c r="E29" s="23" t="n">
        <v>1700000000</v>
      </c>
      <c r="F29" s="23" t="n">
        <v>0</v>
      </c>
      <c r="G29" s="23" t="n">
        <v>2700000000</v>
      </c>
      <c r="H29" s="23" t="n">
        <v>12500000000</v>
      </c>
      <c r="I29" s="23" t="n">
        <v>600000000</v>
      </c>
      <c r="J29" s="23" t="n">
        <v>2300000000</v>
      </c>
      <c r="K29" s="23" t="n">
        <v>1000000000</v>
      </c>
      <c r="L29" s="23" t="n">
        <v>400000000</v>
      </c>
      <c r="M29" s="23" t="n">
        <v>300000000</v>
      </c>
      <c r="N29" s="23" t="n">
        <v>400000000</v>
      </c>
      <c r="O29" s="256" t="n">
        <v>100000000</v>
      </c>
      <c r="P29" s="256" t="n">
        <v>100000000</v>
      </c>
      <c r="Q29" s="256" t="n">
        <v>0</v>
      </c>
      <c r="R29" s="256" t="n">
        <v>100000000</v>
      </c>
      <c r="S29" s="25" t="n">
        <v>0</v>
      </c>
      <c r="T29" s="256" t="n">
        <v>200000000</v>
      </c>
      <c r="U29" s="522" t="n">
        <v>200000000</v>
      </c>
      <c r="V29" s="522" t="n">
        <v>200000000</v>
      </c>
      <c r="W29" s="522" t="n">
        <v>300000000</v>
      </c>
      <c r="X29" s="523" t="n">
        <v>300000000</v>
      </c>
      <c r="Y29" s="6"/>
      <c r="Z29" s="6"/>
      <c r="AA29" s="6"/>
      <c r="AB29" s="6"/>
      <c r="AC29" s="6"/>
      <c r="AD29" s="6"/>
      <c r="AE29" s="6"/>
      <c r="AF29" s="6"/>
      <c r="AG29" s="6"/>
      <c r="AH29" s="6"/>
      <c r="AI29" s="6"/>
      <c r="AJ29" s="6"/>
    </row>
    <row r="30" customFormat="false" ht="16.5" hidden="false" customHeight="false" outlineLevel="0" collapsed="false">
      <c r="A30" s="45" t="s">
        <v>229</v>
      </c>
      <c r="B30" s="105" t="s">
        <v>1138</v>
      </c>
      <c r="C30" s="20" t="s">
        <v>2674</v>
      </c>
      <c r="E30" s="23" t="n">
        <v>0</v>
      </c>
      <c r="F30" s="23" t="n">
        <v>0</v>
      </c>
      <c r="G30" s="22"/>
      <c r="H30" s="22"/>
      <c r="I30" s="23" t="n">
        <v>600000000</v>
      </c>
      <c r="J30" s="23" t="n">
        <v>1600000000</v>
      </c>
      <c r="K30" s="22"/>
      <c r="L30" s="23" t="n">
        <v>400000000</v>
      </c>
      <c r="M30" s="23" t="n">
        <v>300000000</v>
      </c>
      <c r="N30" s="23" t="n">
        <v>400000000</v>
      </c>
      <c r="O30" s="25" t="n">
        <v>100000000</v>
      </c>
      <c r="P30" s="25" t="n">
        <v>100000000</v>
      </c>
      <c r="Q30" s="25" t="n">
        <v>0</v>
      </c>
      <c r="R30" s="25" t="n">
        <v>100000000</v>
      </c>
      <c r="S30" s="25" t="n">
        <v>0</v>
      </c>
      <c r="T30" s="25" t="n">
        <v>200000000</v>
      </c>
      <c r="U30" s="522" t="n">
        <v>200000000</v>
      </c>
      <c r="V30" s="522" t="n">
        <v>200000000</v>
      </c>
      <c r="W30" s="522" t="n">
        <v>300000000</v>
      </c>
      <c r="X30" s="523" t="n">
        <v>300000000</v>
      </c>
      <c r="Y30" s="6"/>
      <c r="Z30" s="6"/>
      <c r="AA30" s="6"/>
      <c r="AB30" s="6"/>
      <c r="AC30" s="6"/>
      <c r="AD30" s="6"/>
      <c r="AE30" s="6"/>
      <c r="AF30" s="6"/>
      <c r="AG30" s="6"/>
      <c r="AH30" s="6"/>
      <c r="AI30" s="6"/>
      <c r="AJ30" s="6"/>
    </row>
    <row r="31" customFormat="false" ht="16.5" hidden="false" customHeight="false" outlineLevel="0" collapsed="false">
      <c r="A31" s="45" t="s">
        <v>232</v>
      </c>
      <c r="B31" s="105" t="s">
        <v>368</v>
      </c>
      <c r="C31" s="20" t="s">
        <v>2674</v>
      </c>
      <c r="E31" s="23" t="n">
        <v>1700000000</v>
      </c>
      <c r="F31" s="23" t="n">
        <v>0</v>
      </c>
      <c r="G31" s="22"/>
      <c r="H31" s="22"/>
      <c r="I31" s="23" t="n">
        <v>0</v>
      </c>
      <c r="J31" s="23" t="n">
        <v>700000000</v>
      </c>
      <c r="K31" s="22"/>
      <c r="L31" s="22"/>
      <c r="M31" s="22"/>
      <c r="N31" s="22"/>
      <c r="O31" s="25" t="n">
        <v>0</v>
      </c>
      <c r="P31" s="25" t="n">
        <v>0</v>
      </c>
      <c r="Q31" s="25" t="n">
        <v>0</v>
      </c>
      <c r="R31" s="25"/>
      <c r="S31" s="25"/>
      <c r="T31" s="25"/>
      <c r="U31" s="522"/>
      <c r="V31" s="522"/>
      <c r="W31" s="522"/>
      <c r="X31" s="523"/>
      <c r="Y31" s="6"/>
      <c r="Z31" s="6"/>
      <c r="AA31" s="6"/>
      <c r="AB31" s="6"/>
      <c r="AC31" s="6"/>
      <c r="AD31" s="6"/>
      <c r="AE31" s="6"/>
      <c r="AF31" s="6"/>
      <c r="AG31" s="6"/>
      <c r="AH31" s="6"/>
      <c r="AI31" s="6"/>
      <c r="AJ31" s="6"/>
    </row>
    <row r="32" customFormat="false" ht="16.5" hidden="false" customHeight="false" outlineLevel="0" collapsed="false">
      <c r="B32" s="30" t="s">
        <v>2675</v>
      </c>
      <c r="C32" s="19"/>
      <c r="E32" s="23" t="n">
        <v>-17100000000</v>
      </c>
      <c r="F32" s="23" t="n">
        <v>-16100000000</v>
      </c>
      <c r="G32" s="23" t="n">
        <v>-17700000000</v>
      </c>
      <c r="H32" s="23" t="n">
        <v>-21400000000</v>
      </c>
      <c r="I32" s="23" t="n">
        <v>-18900000000</v>
      </c>
      <c r="J32" s="23" t="n">
        <v>-15600000000</v>
      </c>
      <c r="K32" s="23" t="n">
        <v>-19900000000</v>
      </c>
      <c r="L32" s="23" t="n">
        <v>-3100000000</v>
      </c>
      <c r="M32" s="23" t="n">
        <v>14300000000</v>
      </c>
      <c r="N32" s="23" t="n">
        <v>-900000000</v>
      </c>
      <c r="O32" s="25" t="n">
        <v>-7300000000</v>
      </c>
      <c r="P32" s="25" t="n">
        <v>-11400000000</v>
      </c>
      <c r="Q32" s="25" t="n">
        <v>-9200000000</v>
      </c>
      <c r="R32" s="25" t="n">
        <v>-11800000000</v>
      </c>
      <c r="S32" s="25" t="n">
        <v>-13800000000</v>
      </c>
      <c r="T32" s="25" t="n">
        <v>-13500000000</v>
      </c>
      <c r="U32" s="522" t="n">
        <v>-17100000000</v>
      </c>
      <c r="V32" s="522" t="n">
        <v>-13300000000</v>
      </c>
      <c r="W32" s="522" t="n">
        <v>-13100000000</v>
      </c>
      <c r="X32" s="523" t="n">
        <v>-11800000000</v>
      </c>
      <c r="Y32" s="6"/>
      <c r="Z32" s="6"/>
      <c r="AA32" s="6"/>
      <c r="AB32" s="6"/>
      <c r="AC32" s="6"/>
      <c r="AD32" s="6"/>
      <c r="AE32" s="6"/>
      <c r="AF32" s="6"/>
      <c r="AG32" s="6"/>
      <c r="AH32" s="6"/>
      <c r="AI32" s="6"/>
      <c r="AJ32" s="6"/>
    </row>
    <row r="33" customFormat="false" ht="16.5" hidden="false" customHeight="false" outlineLevel="0" collapsed="false">
      <c r="B33" s="30" t="s">
        <v>2676</v>
      </c>
      <c r="C33" s="19"/>
      <c r="E33" s="23" t="n">
        <v>-38300000000</v>
      </c>
      <c r="F33" s="23" t="n">
        <v>-24700000000</v>
      </c>
      <c r="G33" s="23" t="n">
        <v>-32000000000</v>
      </c>
      <c r="H33" s="23" t="n">
        <v>-45900000000</v>
      </c>
      <c r="I33" s="23" t="n">
        <v>-39100000000</v>
      </c>
      <c r="J33" s="23" t="n">
        <v>-34800000000</v>
      </c>
      <c r="K33" s="23" t="n">
        <v>-47000000000</v>
      </c>
      <c r="L33" s="23" t="n">
        <v>-57800000000</v>
      </c>
      <c r="M33" s="23" t="n">
        <v>-47800000000</v>
      </c>
      <c r="N33" s="23" t="n">
        <v>-40900000000</v>
      </c>
      <c r="O33" s="25" t="n">
        <v>-41800000000</v>
      </c>
      <c r="P33" s="25" t="n">
        <v>-23500000000</v>
      </c>
      <c r="Q33" s="25" t="n">
        <v>-26900000000</v>
      </c>
      <c r="R33" s="25" t="n">
        <v>-61300000000</v>
      </c>
      <c r="S33" s="25" t="n">
        <v>-50600000000</v>
      </c>
      <c r="T33" s="25" t="n">
        <v>-52100000000</v>
      </c>
      <c r="U33" s="522" t="n">
        <v>-60000000000</v>
      </c>
      <c r="V33" s="522" t="n">
        <v>-60800000000</v>
      </c>
      <c r="W33" s="522" t="n">
        <v>-65700000000</v>
      </c>
      <c r="X33" s="523" t="n">
        <v>-70200000000</v>
      </c>
      <c r="Y33" s="6"/>
      <c r="Z33" s="6"/>
      <c r="AA33" s="6"/>
      <c r="AB33" s="6"/>
      <c r="AC33" s="6"/>
      <c r="AD33" s="6"/>
      <c r="AE33" s="6"/>
      <c r="AF33" s="6"/>
      <c r="AG33" s="6"/>
      <c r="AH33" s="6"/>
      <c r="AI33" s="6"/>
      <c r="AJ33" s="6"/>
    </row>
    <row r="34" customFormat="false" ht="16.5" hidden="false" customHeight="false" outlineLevel="0" collapsed="false">
      <c r="B34" s="30" t="s">
        <v>2677</v>
      </c>
      <c r="C34" s="19"/>
      <c r="E34" s="23" t="n">
        <v>1900000000</v>
      </c>
      <c r="F34" s="23" t="n">
        <v>1400000000</v>
      </c>
      <c r="G34" s="23" t="n">
        <v>14800000000</v>
      </c>
      <c r="H34" s="23" t="n">
        <v>1500000000</v>
      </c>
      <c r="I34" s="23" t="n">
        <v>-100000000</v>
      </c>
      <c r="J34" s="23" t="n">
        <v>5500000000</v>
      </c>
      <c r="K34" s="23" t="n">
        <v>4200000000</v>
      </c>
      <c r="L34" s="23" t="n">
        <v>4800000000</v>
      </c>
      <c r="M34" s="23" t="n">
        <v>-4900000000</v>
      </c>
      <c r="N34" s="23" t="n">
        <v>-7700000000</v>
      </c>
      <c r="O34" s="25" t="n">
        <v>-3200000000</v>
      </c>
      <c r="P34" s="25" t="n">
        <v>3500000000</v>
      </c>
      <c r="Q34" s="25" t="n">
        <v>9700000000</v>
      </c>
      <c r="R34" s="25" t="n">
        <v>-1800000000</v>
      </c>
      <c r="S34" s="25" t="n">
        <v>-8100000000</v>
      </c>
      <c r="T34" s="25" t="n">
        <v>-3000000000</v>
      </c>
      <c r="U34" s="522" t="n">
        <v>0</v>
      </c>
      <c r="V34" s="522" t="n">
        <v>0</v>
      </c>
      <c r="W34" s="522" t="n">
        <v>0</v>
      </c>
      <c r="X34" s="523" t="n">
        <v>-1900000000</v>
      </c>
      <c r="Y34" s="6"/>
      <c r="Z34" s="6"/>
      <c r="AA34" s="6"/>
      <c r="AB34" s="6"/>
      <c r="AC34" s="6"/>
      <c r="AD34" s="6"/>
      <c r="AE34" s="6"/>
      <c r="AF34" s="6"/>
      <c r="AG34" s="6"/>
      <c r="AH34" s="6"/>
      <c r="AI34" s="6"/>
      <c r="AJ34" s="6"/>
    </row>
    <row r="35" customFormat="false" ht="16.5" hidden="false" customHeight="false" outlineLevel="0" collapsed="false">
      <c r="B35" s="30" t="s">
        <v>2678</v>
      </c>
      <c r="E35" s="23" t="n">
        <v>1900000000</v>
      </c>
      <c r="F35" s="23" t="n">
        <v>5300000000</v>
      </c>
      <c r="G35" s="23" t="n">
        <v>17700000000</v>
      </c>
      <c r="H35" s="23" t="n">
        <v>3900000000</v>
      </c>
      <c r="I35" s="23" t="n">
        <v>4200000000</v>
      </c>
      <c r="J35" s="23" t="n">
        <v>7900000000</v>
      </c>
      <c r="K35" s="23" t="n">
        <v>7800000000</v>
      </c>
      <c r="L35" s="23" t="n">
        <v>10700000000</v>
      </c>
      <c r="M35" s="23" t="n">
        <v>0</v>
      </c>
      <c r="N35" s="23" t="n">
        <v>0</v>
      </c>
      <c r="O35" s="25" t="n">
        <v>0</v>
      </c>
      <c r="P35" s="25" t="n">
        <v>3500000000</v>
      </c>
      <c r="Q35" s="25" t="n">
        <v>9700000000</v>
      </c>
      <c r="R35" s="25" t="n">
        <v>2200000000</v>
      </c>
      <c r="S35" s="25" t="n">
        <v>0</v>
      </c>
      <c r="T35" s="25" t="n">
        <v>0</v>
      </c>
      <c r="U35" s="522" t="n">
        <v>0</v>
      </c>
      <c r="V35" s="522" t="n">
        <v>0</v>
      </c>
      <c r="W35" s="522" t="n">
        <v>0</v>
      </c>
      <c r="X35" s="523" t="n">
        <v>0</v>
      </c>
      <c r="Y35" s="6"/>
      <c r="Z35" s="6"/>
      <c r="AA35" s="6"/>
      <c r="AB35" s="6"/>
      <c r="AC35" s="6"/>
      <c r="AD35" s="6"/>
      <c r="AE35" s="6"/>
      <c r="AF35" s="6"/>
      <c r="AG35" s="6"/>
      <c r="AH35" s="6"/>
      <c r="AI35" s="6"/>
      <c r="AJ35" s="6"/>
    </row>
    <row r="36" customFormat="false" ht="16.5" hidden="false" customHeight="false" outlineLevel="0" collapsed="false">
      <c r="B36" s="30" t="s">
        <v>2679</v>
      </c>
      <c r="E36" s="23" t="n">
        <v>0</v>
      </c>
      <c r="F36" s="23" t="n">
        <v>-3900000000</v>
      </c>
      <c r="G36" s="23" t="n">
        <v>-2900000000</v>
      </c>
      <c r="H36" s="23" t="n">
        <v>-2400000000</v>
      </c>
      <c r="I36" s="23" t="n">
        <v>-4300000000</v>
      </c>
      <c r="J36" s="23" t="n">
        <v>-2300000000</v>
      </c>
      <c r="K36" s="23" t="n">
        <v>-3600000000</v>
      </c>
      <c r="L36" s="23" t="n">
        <v>-5900000000</v>
      </c>
      <c r="M36" s="23" t="n">
        <v>-4900000000</v>
      </c>
      <c r="N36" s="23" t="n">
        <v>-7700000000</v>
      </c>
      <c r="O36" s="25" t="n">
        <v>-3200000000</v>
      </c>
      <c r="P36" s="25" t="n">
        <v>0</v>
      </c>
      <c r="Q36" s="25" t="n">
        <v>0</v>
      </c>
      <c r="R36" s="25" t="n">
        <v>-4000000000</v>
      </c>
      <c r="S36" s="25" t="n">
        <v>-8100000000</v>
      </c>
      <c r="T36" s="25" t="n">
        <v>-3000000000</v>
      </c>
      <c r="U36" s="522" t="n">
        <v>0</v>
      </c>
      <c r="V36" s="522" t="n">
        <v>0</v>
      </c>
      <c r="W36" s="522" t="n">
        <v>0</v>
      </c>
      <c r="X36" s="523" t="n">
        <v>-1900000000</v>
      </c>
      <c r="Y36" s="6"/>
      <c r="Z36" s="6"/>
      <c r="AA36" s="6"/>
      <c r="AB36" s="6"/>
      <c r="AC36" s="6"/>
      <c r="AD36" s="6"/>
      <c r="AE36" s="6"/>
      <c r="AF36" s="6"/>
      <c r="AG36" s="6"/>
      <c r="AH36" s="6"/>
      <c r="AI36" s="6"/>
      <c r="AJ36" s="6"/>
    </row>
    <row r="37" customFormat="false" ht="16.5" hidden="false" customHeight="false" outlineLevel="0" collapsed="false">
      <c r="B37" s="30" t="s">
        <v>2680</v>
      </c>
      <c r="C37" s="19"/>
      <c r="E37" s="23" t="n">
        <v>2800000000</v>
      </c>
      <c r="F37" s="23" t="n">
        <v>2800000000</v>
      </c>
      <c r="G37" s="23" t="n">
        <v>5800000000</v>
      </c>
      <c r="H37" s="23" t="n">
        <v>4500000000</v>
      </c>
      <c r="I37" s="23" t="n">
        <v>3800000000</v>
      </c>
      <c r="J37" s="23" t="n">
        <v>3200000000</v>
      </c>
      <c r="K37" s="23" t="n">
        <v>4500000000</v>
      </c>
      <c r="L37" s="23" t="n">
        <v>5200000000</v>
      </c>
      <c r="M37" s="23" t="n">
        <v>1300000000</v>
      </c>
      <c r="N37" s="23" t="n">
        <v>0</v>
      </c>
      <c r="O37" s="25" t="n">
        <v>0</v>
      </c>
      <c r="P37" s="25" t="n">
        <v>0</v>
      </c>
      <c r="Q37" s="25" t="n">
        <v>0</v>
      </c>
      <c r="R37" s="25" t="n">
        <v>0</v>
      </c>
      <c r="S37" s="25" t="n">
        <v>-900000000</v>
      </c>
      <c r="T37" s="25" t="n">
        <v>0</v>
      </c>
      <c r="U37" s="522" t="n">
        <v>0</v>
      </c>
      <c r="V37" s="522" t="n">
        <v>0</v>
      </c>
      <c r="W37" s="522" t="n">
        <v>0</v>
      </c>
      <c r="X37" s="523" t="n">
        <v>0</v>
      </c>
      <c r="Y37" s="6"/>
      <c r="Z37" s="6"/>
      <c r="AA37" s="6"/>
      <c r="AB37" s="6"/>
      <c r="AC37" s="6"/>
      <c r="AD37" s="6"/>
      <c r="AE37" s="6"/>
      <c r="AF37" s="6"/>
      <c r="AG37" s="6"/>
      <c r="AH37" s="6"/>
      <c r="AI37" s="6"/>
      <c r="AJ37" s="6"/>
    </row>
    <row r="38" customFormat="false" ht="16.5" hidden="false" customHeight="false" outlineLevel="0" collapsed="false">
      <c r="B38" s="30" t="s">
        <v>2681</v>
      </c>
      <c r="C38" s="19"/>
      <c r="E38" s="23"/>
      <c r="F38" s="23"/>
      <c r="G38" s="23"/>
      <c r="H38" s="23"/>
      <c r="I38" s="23"/>
      <c r="J38" s="23"/>
      <c r="K38" s="23"/>
      <c r="L38" s="23"/>
      <c r="M38" s="23"/>
      <c r="N38" s="23"/>
      <c r="O38" s="25"/>
      <c r="P38" s="25"/>
      <c r="Q38" s="25"/>
      <c r="R38" s="25" t="n">
        <v>0</v>
      </c>
      <c r="S38" s="25" t="n">
        <v>0</v>
      </c>
      <c r="T38" s="25" t="n">
        <v>0</v>
      </c>
      <c r="U38" s="522" t="n">
        <v>0</v>
      </c>
      <c r="V38" s="522" t="n">
        <v>0</v>
      </c>
      <c r="W38" s="522" t="n">
        <v>0</v>
      </c>
      <c r="X38" s="523" t="n">
        <v>0</v>
      </c>
      <c r="Y38" s="6"/>
      <c r="Z38" s="6"/>
      <c r="AA38" s="6"/>
      <c r="AB38" s="6"/>
      <c r="AC38" s="6"/>
      <c r="AD38" s="6"/>
      <c r="AE38" s="6"/>
      <c r="AF38" s="6"/>
      <c r="AG38" s="6"/>
      <c r="AH38" s="6"/>
      <c r="AI38" s="6"/>
      <c r="AJ38" s="6"/>
    </row>
    <row r="39" customFormat="false" ht="16.5" hidden="false" customHeight="false" outlineLevel="0" collapsed="false">
      <c r="B39" s="30" t="s">
        <v>2682</v>
      </c>
      <c r="E39" s="23" t="n">
        <v>-2800000000</v>
      </c>
      <c r="F39" s="23" t="n">
        <v>1500000000</v>
      </c>
      <c r="G39" s="23" t="n">
        <v>-6900000000</v>
      </c>
      <c r="H39" s="23" t="n">
        <v>2000000000</v>
      </c>
      <c r="I39" s="23" t="n">
        <v>-1000000000</v>
      </c>
      <c r="J39" s="23" t="n">
        <v>-600000000</v>
      </c>
      <c r="K39" s="23" t="n">
        <v>-1100000000</v>
      </c>
      <c r="L39" s="23" t="n">
        <v>-400000000</v>
      </c>
      <c r="M39" s="23" t="n">
        <v>0</v>
      </c>
      <c r="N39" s="23" t="n">
        <v>-1800000000</v>
      </c>
      <c r="O39" s="25" t="n">
        <v>100000000</v>
      </c>
      <c r="P39" s="25" t="n">
        <v>-5800000000</v>
      </c>
      <c r="Q39" s="25" t="n">
        <v>9900000000</v>
      </c>
      <c r="R39" s="25" t="n">
        <v>-700000000</v>
      </c>
      <c r="S39" s="25" t="n">
        <v>0</v>
      </c>
      <c r="T39" s="25" t="n">
        <v>0</v>
      </c>
      <c r="U39" s="522" t="n">
        <v>0</v>
      </c>
      <c r="V39" s="522" t="n">
        <v>0</v>
      </c>
      <c r="W39" s="522" t="n">
        <v>0</v>
      </c>
      <c r="X39" s="523" t="n">
        <v>0</v>
      </c>
      <c r="Y39" s="6"/>
      <c r="Z39" s="6"/>
      <c r="AA39" s="6"/>
      <c r="AB39" s="6"/>
      <c r="AC39" s="6"/>
      <c r="AD39" s="6"/>
      <c r="AE39" s="6"/>
      <c r="AF39" s="6"/>
      <c r="AG39" s="6"/>
      <c r="AH39" s="6"/>
      <c r="AI39" s="6"/>
      <c r="AJ39" s="6"/>
    </row>
    <row r="40" customFormat="false" ht="16.5" hidden="false" customHeight="false" outlineLevel="0" collapsed="false">
      <c r="B40" s="30" t="s">
        <v>2683</v>
      </c>
      <c r="C40" s="19"/>
      <c r="E40" s="23" t="n">
        <v>-15300000000</v>
      </c>
      <c r="F40" s="23" t="n">
        <v>-10300000000</v>
      </c>
      <c r="G40" s="23" t="n">
        <v>-4000000000</v>
      </c>
      <c r="H40" s="23" t="n">
        <v>-13300000000</v>
      </c>
      <c r="I40" s="23" t="n">
        <v>-16200000000</v>
      </c>
      <c r="J40" s="23" t="n">
        <v>-7500000000</v>
      </c>
      <c r="K40" s="23" t="n">
        <v>-12300000000</v>
      </c>
      <c r="L40" s="23" t="n">
        <v>6400000000</v>
      </c>
      <c r="M40" s="23" t="n">
        <v>10700000000</v>
      </c>
      <c r="N40" s="23" t="n">
        <v>-10500000000</v>
      </c>
      <c r="O40" s="25" t="n">
        <v>-10400000000</v>
      </c>
      <c r="P40" s="25" t="n">
        <v>-13700000000</v>
      </c>
      <c r="Q40" s="25" t="n">
        <v>-9400000000</v>
      </c>
      <c r="R40" s="25" t="n">
        <v>-16100000000</v>
      </c>
      <c r="S40" s="25" t="n">
        <v>-22800000000</v>
      </c>
      <c r="T40" s="25" t="n">
        <v>-16500000000</v>
      </c>
      <c r="U40" s="522" t="n">
        <v>-17100000000</v>
      </c>
      <c r="V40" s="522" t="n">
        <v>-13300000000</v>
      </c>
      <c r="W40" s="522" t="n">
        <v>-13100000000</v>
      </c>
      <c r="X40" s="523" t="n">
        <v>-13600000000</v>
      </c>
      <c r="Y40" s="6"/>
      <c r="Z40" s="6"/>
      <c r="AA40" s="6"/>
      <c r="AB40" s="6"/>
      <c r="AC40" s="6"/>
      <c r="AD40" s="6"/>
      <c r="AE40" s="6"/>
      <c r="AF40" s="6"/>
      <c r="AG40" s="6"/>
      <c r="AH40" s="6"/>
      <c r="AI40" s="6"/>
      <c r="AJ40" s="6"/>
    </row>
    <row r="41" s="38" customFormat="true" ht="16.5" hidden="false" customHeight="false" outlineLevel="0" collapsed="false">
      <c r="A41" s="231"/>
      <c r="B41" s="30" t="s">
        <v>2684</v>
      </c>
      <c r="C41" s="11"/>
      <c r="E41" s="23" t="n">
        <v>15300000000</v>
      </c>
      <c r="F41" s="23" t="n">
        <v>10300000000</v>
      </c>
      <c r="G41" s="23" t="n">
        <v>4000000000</v>
      </c>
      <c r="H41" s="23" t="n">
        <v>13300000000</v>
      </c>
      <c r="I41" s="23" t="n">
        <v>16200000000</v>
      </c>
      <c r="J41" s="23" t="n">
        <v>7500000000</v>
      </c>
      <c r="K41" s="23" t="n">
        <v>12300000000</v>
      </c>
      <c r="L41" s="23" t="n">
        <v>-6400000000</v>
      </c>
      <c r="M41" s="23" t="n">
        <v>-10700000000</v>
      </c>
      <c r="N41" s="23" t="n">
        <v>10500000000</v>
      </c>
      <c r="O41" s="25" t="n">
        <v>10400000000</v>
      </c>
      <c r="P41" s="25" t="n">
        <v>13700000000</v>
      </c>
      <c r="Q41" s="25" t="n">
        <v>9400000000</v>
      </c>
      <c r="R41" s="23" t="n">
        <v>16100000000</v>
      </c>
      <c r="S41" s="23" t="n">
        <v>22800000000</v>
      </c>
      <c r="T41" s="23" t="n">
        <v>16500000000</v>
      </c>
      <c r="U41" s="526" t="n">
        <v>17100000000</v>
      </c>
      <c r="V41" s="526" t="n">
        <v>13300000000</v>
      </c>
      <c r="W41" s="526" t="n">
        <v>13100000000</v>
      </c>
      <c r="X41" s="527" t="n">
        <v>13600000000</v>
      </c>
      <c r="Y41" s="6"/>
      <c r="AA41" s="6"/>
      <c r="AB41" s="6"/>
      <c r="AC41" s="6"/>
      <c r="AD41" s="6"/>
      <c r="AE41" s="6"/>
      <c r="AF41" s="6"/>
      <c r="AG41" s="6"/>
      <c r="AH41" s="6"/>
      <c r="AI41" s="6"/>
      <c r="AJ41" s="6"/>
    </row>
    <row r="42" s="17" customFormat="true" ht="16.5" hidden="false" customHeight="false" outlineLevel="0" collapsed="false">
      <c r="A42" s="50" t="s">
        <v>110</v>
      </c>
      <c r="B42" s="345" t="s">
        <v>110</v>
      </c>
      <c r="C42" s="441" t="s">
        <v>34</v>
      </c>
      <c r="E42" s="41" t="n">
        <f aca="false">E41-E60</f>
        <v>15300000000</v>
      </c>
      <c r="F42" s="41" t="n">
        <f aca="false">F41-F60</f>
        <v>10300000000</v>
      </c>
      <c r="G42" s="41" t="n">
        <f aca="false">G41-G60</f>
        <v>4000000000</v>
      </c>
      <c r="H42" s="41" t="n">
        <f aca="false">H41-H60</f>
        <v>13300000000</v>
      </c>
      <c r="I42" s="41" t="n">
        <f aca="false">I41-I60</f>
        <v>16200000000</v>
      </c>
      <c r="J42" s="348" t="n">
        <f aca="false">J43+J51</f>
        <v>7700000000</v>
      </c>
      <c r="K42" s="41" t="n">
        <f aca="false">K41-K60</f>
        <v>25000000000</v>
      </c>
      <c r="L42" s="41" t="n">
        <f aca="false">L41-L60</f>
        <v>-6400000000</v>
      </c>
      <c r="M42" s="41" t="n">
        <f aca="false">M41-M60</f>
        <v>-10700000000</v>
      </c>
      <c r="N42" s="41" t="n">
        <f aca="false">N41-N60</f>
        <v>10500000000</v>
      </c>
      <c r="O42" s="41" t="n">
        <f aca="false">O41-O60</f>
        <v>10400000000</v>
      </c>
      <c r="P42" s="41" t="n">
        <f aca="false">P41-P60</f>
        <v>13700000000</v>
      </c>
      <c r="Q42" s="41" t="n">
        <f aca="false">Q41-Q60</f>
        <v>9400000000</v>
      </c>
      <c r="R42" s="41" t="n">
        <f aca="false">R41-R60</f>
        <v>16100000000</v>
      </c>
      <c r="S42" s="41" t="n">
        <f aca="false">S41-S60</f>
        <v>18100000000</v>
      </c>
      <c r="T42" s="41" t="n">
        <f aca="false">T41-T60</f>
        <v>12800000000</v>
      </c>
      <c r="U42" s="41" t="n">
        <f aca="false">U41-U60</f>
        <v>13400000000</v>
      </c>
      <c r="V42" s="41" t="n">
        <f aca="false">V41-V60</f>
        <v>11500000000</v>
      </c>
      <c r="W42" s="41" t="n">
        <f aca="false">W41-W60</f>
        <v>13100000000</v>
      </c>
      <c r="X42" s="41" t="n">
        <f aca="false">X41-X60</f>
        <v>13600000000</v>
      </c>
      <c r="Y42" s="6"/>
      <c r="Z42" s="6"/>
      <c r="AA42" s="6"/>
      <c r="AB42" s="6"/>
      <c r="AC42" s="6"/>
      <c r="AD42" s="6"/>
      <c r="AE42" s="6"/>
      <c r="AF42" s="6"/>
      <c r="AG42" s="6"/>
      <c r="AH42" s="6"/>
      <c r="AI42" s="6"/>
      <c r="AJ42" s="6"/>
    </row>
    <row r="43" customFormat="false" ht="16.5" hidden="false" customHeight="false" outlineLevel="0" collapsed="false">
      <c r="A43" s="18" t="s">
        <v>115</v>
      </c>
      <c r="B43" s="30" t="s">
        <v>1171</v>
      </c>
      <c r="C43" s="20" t="s">
        <v>114</v>
      </c>
      <c r="E43" s="23" t="n">
        <v>-700000000</v>
      </c>
      <c r="F43" s="23" t="n">
        <v>3600000000</v>
      </c>
      <c r="G43" s="23" t="n">
        <v>-5400000000</v>
      </c>
      <c r="H43" s="23" t="n">
        <v>-1600000000</v>
      </c>
      <c r="I43" s="23" t="n">
        <v>9300000000</v>
      </c>
      <c r="J43" s="23" t="n">
        <v>-1800000000</v>
      </c>
      <c r="K43" s="23" t="n">
        <v>8800000000</v>
      </c>
      <c r="L43" s="23" t="n">
        <v>-4600000000</v>
      </c>
      <c r="M43" s="23" t="n">
        <v>-10500000000</v>
      </c>
      <c r="N43" s="23" t="n">
        <v>7100000000</v>
      </c>
      <c r="O43" s="256" t="n">
        <v>1100000000</v>
      </c>
      <c r="P43" s="256" t="n">
        <v>9000000000</v>
      </c>
      <c r="Q43" s="256" t="n">
        <v>4900000000</v>
      </c>
      <c r="R43" s="25" t="n">
        <v>3400000000</v>
      </c>
      <c r="S43" s="25" t="n">
        <v>4200000000</v>
      </c>
      <c r="T43" s="25" t="n">
        <v>-4000000000</v>
      </c>
      <c r="U43" s="522" t="n">
        <v>-3300000000</v>
      </c>
      <c r="V43" s="522" t="n">
        <v>-3300000000</v>
      </c>
      <c r="W43" s="522" t="n">
        <v>-2400000000</v>
      </c>
      <c r="X43" s="523" t="n">
        <v>-2800000000</v>
      </c>
      <c r="Y43" s="6"/>
      <c r="Z43" s="6"/>
      <c r="AA43" s="6"/>
      <c r="AB43" s="6"/>
      <c r="AC43" s="6"/>
      <c r="AD43" s="6"/>
      <c r="AE43" s="6"/>
      <c r="AF43" s="6"/>
      <c r="AG43" s="6"/>
      <c r="AH43" s="6"/>
      <c r="AI43" s="6"/>
      <c r="AJ43" s="6"/>
    </row>
    <row r="44" customFormat="false" ht="16.5" hidden="false" customHeight="false" outlineLevel="0" collapsed="false">
      <c r="A44" s="26" t="s">
        <v>117</v>
      </c>
      <c r="B44" s="349" t="s">
        <v>2685</v>
      </c>
      <c r="C44" s="19" t="s">
        <v>119</v>
      </c>
      <c r="E44" s="23" t="n">
        <v>-3900000000</v>
      </c>
      <c r="F44" s="23" t="n">
        <v>3200000000</v>
      </c>
      <c r="G44" s="23" t="n">
        <v>-4500000000</v>
      </c>
      <c r="H44" s="23" t="n">
        <v>-1200000000</v>
      </c>
      <c r="I44" s="23" t="n">
        <v>9200000000</v>
      </c>
      <c r="J44" s="23" t="n">
        <v>-500000000</v>
      </c>
      <c r="K44" s="23" t="n">
        <v>9900000000</v>
      </c>
      <c r="L44" s="23" t="n">
        <v>-4600000000</v>
      </c>
      <c r="M44" s="23" t="n">
        <v>-10500000000</v>
      </c>
      <c r="N44" s="23" t="n">
        <v>7100000000</v>
      </c>
      <c r="O44" s="256" t="n">
        <v>1100000000</v>
      </c>
      <c r="P44" s="256" t="n">
        <v>9000000000</v>
      </c>
      <c r="Q44" s="256" t="n">
        <v>4900000000</v>
      </c>
      <c r="R44" s="25" t="n">
        <v>3400000000</v>
      </c>
      <c r="S44" s="256" t="n">
        <v>4400000000</v>
      </c>
      <c r="T44" s="256" t="n">
        <v>-2200000000</v>
      </c>
      <c r="U44" s="522" t="n">
        <v>-1200000000</v>
      </c>
      <c r="V44" s="522" t="n">
        <v>-1200000000</v>
      </c>
      <c r="W44" s="522" t="n">
        <v>-1200000000</v>
      </c>
      <c r="X44" s="523" t="n">
        <v>-1800000000</v>
      </c>
      <c r="Y44" s="6"/>
      <c r="Z44" s="6"/>
      <c r="AA44" s="6"/>
      <c r="AB44" s="6"/>
      <c r="AC44" s="6"/>
      <c r="AD44" s="6"/>
      <c r="AE44" s="6"/>
      <c r="AF44" s="6"/>
      <c r="AG44" s="6"/>
      <c r="AH44" s="6"/>
      <c r="AI44" s="6"/>
      <c r="AJ44" s="6"/>
    </row>
    <row r="45" customFormat="false" ht="16.5" hidden="false" customHeight="false" outlineLevel="0" collapsed="false">
      <c r="B45" s="105" t="s">
        <v>2686</v>
      </c>
      <c r="E45" s="22"/>
      <c r="F45" s="22"/>
      <c r="G45" s="22"/>
      <c r="H45" s="22"/>
      <c r="I45" s="23" t="n">
        <v>-500000000</v>
      </c>
      <c r="J45" s="23" t="n">
        <v>-1100000000</v>
      </c>
      <c r="K45" s="23" t="n">
        <v>-1400000000</v>
      </c>
      <c r="L45" s="23" t="n">
        <v>700000000</v>
      </c>
      <c r="M45" s="23" t="n">
        <v>-8000000000</v>
      </c>
      <c r="N45" s="23" t="n">
        <v>17700000000</v>
      </c>
      <c r="O45" s="25" t="n">
        <v>1300000000</v>
      </c>
      <c r="P45" s="25" t="n">
        <v>0</v>
      </c>
      <c r="Q45" s="25" t="n">
        <v>0</v>
      </c>
      <c r="R45" s="25" t="n">
        <v>2900000000</v>
      </c>
      <c r="S45" s="25" t="n">
        <v>0</v>
      </c>
      <c r="T45" s="25" t="n">
        <v>-600000000</v>
      </c>
      <c r="U45" s="522" t="n">
        <v>-1200000000</v>
      </c>
      <c r="V45" s="522" t="n">
        <v>-1200000000</v>
      </c>
      <c r="W45" s="522" t="n">
        <v>-1200000000</v>
      </c>
      <c r="X45" s="523" t="n">
        <v>-1800000000</v>
      </c>
      <c r="Y45" s="6"/>
      <c r="Z45" s="6"/>
      <c r="AA45" s="6"/>
      <c r="AB45" s="6"/>
      <c r="AC45" s="6"/>
      <c r="AD45" s="6"/>
      <c r="AE45" s="6"/>
      <c r="AF45" s="6"/>
      <c r="AG45" s="6"/>
      <c r="AH45" s="6"/>
      <c r="AI45" s="6"/>
      <c r="AJ45" s="6"/>
    </row>
    <row r="46" customFormat="false" ht="16.5" hidden="false" customHeight="false" outlineLevel="0" collapsed="false">
      <c r="B46" s="105" t="s">
        <v>2687</v>
      </c>
      <c r="E46" s="23" t="n">
        <v>-500000000</v>
      </c>
      <c r="F46" s="23" t="n">
        <v>-1100000000</v>
      </c>
      <c r="G46" s="23" t="n">
        <v>-2800000000</v>
      </c>
      <c r="H46" s="23" t="n">
        <v>-2800000000</v>
      </c>
      <c r="I46" s="22"/>
      <c r="J46" s="22"/>
      <c r="K46" s="22"/>
      <c r="L46" s="22"/>
      <c r="M46" s="22"/>
      <c r="N46" s="22"/>
      <c r="O46" s="25" t="n">
        <v>3500000000</v>
      </c>
      <c r="P46" s="25" t="n">
        <v>0</v>
      </c>
      <c r="Q46" s="25" t="n">
        <v>0</v>
      </c>
      <c r="R46" s="25" t="n">
        <v>2900000000</v>
      </c>
      <c r="S46" s="25" t="n">
        <v>0</v>
      </c>
      <c r="T46" s="25" t="n">
        <v>-600000000</v>
      </c>
      <c r="U46" s="522" t="n">
        <v>-1200000000</v>
      </c>
      <c r="V46" s="522" t="n">
        <v>-1200000000</v>
      </c>
      <c r="W46" s="522" t="n">
        <v>-1200000000</v>
      </c>
      <c r="X46" s="523" t="n">
        <v>-1800000000</v>
      </c>
      <c r="Y46" s="6"/>
      <c r="Z46" s="6"/>
      <c r="AA46" s="6"/>
      <c r="AB46" s="6"/>
      <c r="AC46" s="6"/>
      <c r="AD46" s="6"/>
      <c r="AE46" s="6"/>
      <c r="AF46" s="6"/>
      <c r="AG46" s="6"/>
      <c r="AH46" s="6"/>
      <c r="AI46" s="6"/>
      <c r="AJ46" s="6"/>
    </row>
    <row r="47" customFormat="false" ht="16.5" hidden="false" customHeight="false" outlineLevel="0" collapsed="false">
      <c r="B47" s="105" t="s">
        <v>2688</v>
      </c>
      <c r="E47" s="22"/>
      <c r="F47" s="22"/>
      <c r="G47" s="22"/>
      <c r="H47" s="22"/>
      <c r="I47" s="22"/>
      <c r="J47" s="22"/>
      <c r="K47" s="22"/>
      <c r="L47" s="22"/>
      <c r="M47" s="22"/>
      <c r="N47" s="22"/>
      <c r="O47" s="25" t="n">
        <v>-4800000000</v>
      </c>
      <c r="P47" s="25" t="n">
        <v>9300000000</v>
      </c>
      <c r="Q47" s="25" t="n">
        <v>-800000000</v>
      </c>
      <c r="R47" s="25" t="n">
        <v>-7900000000</v>
      </c>
      <c r="S47" s="25" t="n">
        <v>4400000000</v>
      </c>
      <c r="T47" s="25" t="n">
        <v>-1600000000</v>
      </c>
      <c r="U47" s="522" t="n">
        <v>0</v>
      </c>
      <c r="V47" s="522" t="n">
        <v>0</v>
      </c>
      <c r="W47" s="522" t="n">
        <v>0</v>
      </c>
      <c r="X47" s="523" t="n">
        <v>0</v>
      </c>
      <c r="Y47" s="6"/>
      <c r="Z47" s="6"/>
      <c r="AA47" s="6"/>
      <c r="AB47" s="6"/>
      <c r="AC47" s="6"/>
      <c r="AD47" s="6"/>
      <c r="AE47" s="6"/>
      <c r="AF47" s="6"/>
      <c r="AG47" s="6"/>
      <c r="AH47" s="6"/>
      <c r="AI47" s="6"/>
      <c r="AJ47" s="6"/>
    </row>
    <row r="48" customFormat="false" ht="16.5" hidden="false" customHeight="false" outlineLevel="0" collapsed="false">
      <c r="B48" s="105" t="s">
        <v>2689</v>
      </c>
      <c r="E48" s="22"/>
      <c r="F48" s="22"/>
      <c r="G48" s="22"/>
      <c r="H48" s="22"/>
      <c r="I48" s="23" t="n">
        <v>-300000000</v>
      </c>
      <c r="J48" s="23" t="n">
        <v>1600000000</v>
      </c>
      <c r="K48" s="23" t="n">
        <v>12600000000</v>
      </c>
      <c r="L48" s="23" t="n">
        <v>-5300000000</v>
      </c>
      <c r="M48" s="23" t="n">
        <v>-2500000000</v>
      </c>
      <c r="N48" s="23" t="n">
        <v>-3800000000</v>
      </c>
      <c r="O48" s="25" t="n">
        <v>4600000000</v>
      </c>
      <c r="P48" s="25" t="n">
        <v>-300000000</v>
      </c>
      <c r="Q48" s="256" t="n">
        <v>-4300000000</v>
      </c>
      <c r="R48" s="25" t="n">
        <v>8500000000</v>
      </c>
      <c r="S48" s="25" t="n">
        <v>0</v>
      </c>
      <c r="T48" s="25" t="n">
        <v>0</v>
      </c>
      <c r="U48" s="522" t="n">
        <v>0</v>
      </c>
      <c r="V48" s="522" t="n">
        <v>0</v>
      </c>
      <c r="W48" s="522" t="n">
        <v>0</v>
      </c>
      <c r="X48" s="523" t="n">
        <v>0</v>
      </c>
      <c r="Y48" s="6"/>
      <c r="Z48" s="6"/>
      <c r="AA48" s="6"/>
      <c r="AB48" s="6"/>
      <c r="AC48" s="6"/>
      <c r="AD48" s="6"/>
      <c r="AE48" s="6"/>
      <c r="AF48" s="6"/>
      <c r="AG48" s="6"/>
      <c r="AH48" s="6"/>
      <c r="AI48" s="6"/>
      <c r="AJ48" s="6"/>
    </row>
    <row r="49" customFormat="false" ht="16.5" hidden="false" customHeight="false" outlineLevel="0" collapsed="false">
      <c r="B49" s="105" t="s">
        <v>2690</v>
      </c>
      <c r="E49" s="22"/>
      <c r="F49" s="22"/>
      <c r="G49" s="22"/>
      <c r="H49" s="22"/>
      <c r="I49" s="23" t="n">
        <v>10000000000</v>
      </c>
      <c r="J49" s="23" t="n">
        <v>-1100000000</v>
      </c>
      <c r="K49" s="23" t="n">
        <v>-1300000000</v>
      </c>
      <c r="L49" s="23" t="n">
        <v>0</v>
      </c>
      <c r="M49" s="23" t="n">
        <v>0</v>
      </c>
      <c r="N49" s="23" t="n">
        <v>-6700000000</v>
      </c>
      <c r="O49" s="25" t="n">
        <v>0</v>
      </c>
      <c r="P49" s="25" t="n">
        <v>0</v>
      </c>
      <c r="Q49" s="25" t="n">
        <v>10000000000</v>
      </c>
      <c r="R49" s="25" t="n">
        <v>15000000000</v>
      </c>
      <c r="S49" s="25" t="n">
        <v>0</v>
      </c>
      <c r="T49" s="25" t="n">
        <v>0</v>
      </c>
      <c r="U49" s="522" t="n">
        <v>0</v>
      </c>
      <c r="V49" s="522" t="n">
        <v>0</v>
      </c>
      <c r="W49" s="522" t="n">
        <v>0</v>
      </c>
      <c r="X49" s="523" t="n">
        <v>0</v>
      </c>
      <c r="Y49" s="6"/>
      <c r="Z49" s="6"/>
      <c r="AA49" s="6"/>
      <c r="AB49" s="6"/>
      <c r="AC49" s="6"/>
      <c r="AD49" s="6"/>
      <c r="AE49" s="6"/>
      <c r="AF49" s="6"/>
      <c r="AG49" s="6"/>
      <c r="AH49" s="6"/>
      <c r="AI49" s="6"/>
      <c r="AJ49" s="6"/>
    </row>
    <row r="50" customFormat="false" ht="16.5" hidden="false" customHeight="false" outlineLevel="0" collapsed="false">
      <c r="A50" s="26" t="s">
        <v>404</v>
      </c>
      <c r="B50" s="349" t="s">
        <v>2691</v>
      </c>
      <c r="C50" s="19" t="s">
        <v>119</v>
      </c>
      <c r="E50" s="23" t="n">
        <v>3100000000</v>
      </c>
      <c r="F50" s="23" t="n">
        <v>400000000</v>
      </c>
      <c r="G50" s="23" t="n">
        <v>-1000000000</v>
      </c>
      <c r="H50" s="23" t="n">
        <v>-400000000</v>
      </c>
      <c r="I50" s="23" t="n">
        <v>200000000</v>
      </c>
      <c r="J50" s="23" t="n">
        <v>-1300000000</v>
      </c>
      <c r="K50" s="23" t="n">
        <v>-1100000000</v>
      </c>
      <c r="L50" s="22"/>
      <c r="M50" s="22"/>
      <c r="N50" s="22"/>
      <c r="O50" s="256" t="n">
        <v>0</v>
      </c>
      <c r="P50" s="256" t="n">
        <v>0</v>
      </c>
      <c r="Q50" s="256" t="n">
        <v>0</v>
      </c>
      <c r="R50" s="256" t="n">
        <v>0</v>
      </c>
      <c r="S50" s="28" t="n">
        <v>-200000000</v>
      </c>
      <c r="T50" s="256" t="n">
        <v>-1800000000</v>
      </c>
      <c r="U50" s="522" t="n">
        <v>-2100000000</v>
      </c>
      <c r="V50" s="522" t="n">
        <v>-2100000000</v>
      </c>
      <c r="W50" s="522" t="n">
        <v>-1300000000</v>
      </c>
      <c r="X50" s="523" t="n">
        <v>-1000000000</v>
      </c>
      <c r="Y50" s="6"/>
      <c r="Z50" s="6"/>
      <c r="AA50" s="6"/>
      <c r="AB50" s="6"/>
      <c r="AC50" s="6"/>
      <c r="AD50" s="6"/>
      <c r="AE50" s="6"/>
      <c r="AF50" s="6"/>
      <c r="AG50" s="6"/>
      <c r="AH50" s="6"/>
      <c r="AI50" s="6"/>
      <c r="AJ50" s="6"/>
    </row>
    <row r="51" customFormat="false" ht="16.5" hidden="false" customHeight="false" outlineLevel="0" collapsed="false">
      <c r="A51" s="18" t="s">
        <v>112</v>
      </c>
      <c r="B51" s="30" t="s">
        <v>2692</v>
      </c>
      <c r="C51" s="20" t="s">
        <v>114</v>
      </c>
      <c r="E51" s="23" t="n">
        <v>16000000000</v>
      </c>
      <c r="F51" s="23" t="n">
        <v>6700000000</v>
      </c>
      <c r="G51" s="23" t="n">
        <v>9400000000</v>
      </c>
      <c r="H51" s="23" t="n">
        <v>14900000000</v>
      </c>
      <c r="I51" s="23" t="n">
        <v>6900000000</v>
      </c>
      <c r="J51" s="348" t="n">
        <f aca="false">J52+J55+J56+J57</f>
        <v>9500000000</v>
      </c>
      <c r="K51" s="23" t="n">
        <v>16200000000</v>
      </c>
      <c r="L51" s="23" t="n">
        <v>-1800000000</v>
      </c>
      <c r="M51" s="23" t="n">
        <v>-200000000</v>
      </c>
      <c r="N51" s="23" t="n">
        <v>3200000000</v>
      </c>
      <c r="O51" s="25" t="n">
        <v>9400000000</v>
      </c>
      <c r="P51" s="25" t="n">
        <v>4600000000</v>
      </c>
      <c r="Q51" s="25" t="n">
        <v>4500000000</v>
      </c>
      <c r="R51" s="25" t="n">
        <v>12700000000</v>
      </c>
      <c r="S51" s="25" t="n">
        <v>13800000000</v>
      </c>
      <c r="T51" s="25" t="n">
        <v>16700000000</v>
      </c>
      <c r="U51" s="522" t="n">
        <v>16800000000</v>
      </c>
      <c r="V51" s="522" t="n">
        <v>14800000000</v>
      </c>
      <c r="W51" s="522" t="n">
        <v>15500000000</v>
      </c>
      <c r="X51" s="523" t="n">
        <v>16400000000</v>
      </c>
      <c r="Y51" s="6"/>
      <c r="Z51" s="6"/>
      <c r="AA51" s="6"/>
      <c r="AB51" s="6"/>
      <c r="AC51" s="6"/>
      <c r="AD51" s="6"/>
      <c r="AE51" s="6"/>
      <c r="AF51" s="6"/>
      <c r="AG51" s="6"/>
      <c r="AH51" s="6"/>
      <c r="AI51" s="6"/>
      <c r="AJ51" s="6"/>
    </row>
    <row r="52" customFormat="false" ht="18.75" hidden="false" customHeight="true" outlineLevel="0" collapsed="false">
      <c r="A52" s="26" t="s">
        <v>390</v>
      </c>
      <c r="B52" s="29" t="s">
        <v>390</v>
      </c>
      <c r="C52" s="49" t="s">
        <v>251</v>
      </c>
      <c r="E52" s="23" t="n">
        <v>4600000000</v>
      </c>
      <c r="F52" s="23" t="n">
        <v>4900000000</v>
      </c>
      <c r="G52" s="23" t="n">
        <v>8000000000</v>
      </c>
      <c r="H52" s="23" t="n">
        <v>13800000000</v>
      </c>
      <c r="I52" s="23" t="n">
        <v>6200000000</v>
      </c>
      <c r="J52" s="23" t="n">
        <v>8800000000</v>
      </c>
      <c r="K52" s="23" t="n">
        <v>11600000000</v>
      </c>
      <c r="L52" s="23" t="n">
        <v>100000000</v>
      </c>
      <c r="M52" s="23" t="n">
        <v>1000000000</v>
      </c>
      <c r="N52" s="23" t="n">
        <v>4700000000</v>
      </c>
      <c r="O52" s="256" t="n">
        <v>9400000000</v>
      </c>
      <c r="P52" s="256" t="n">
        <v>5100000000</v>
      </c>
      <c r="Q52" s="256" t="n">
        <v>4600000000</v>
      </c>
      <c r="R52" s="25" t="n">
        <v>13100000000</v>
      </c>
      <c r="S52" s="25" t="n">
        <v>15700000000</v>
      </c>
      <c r="T52" s="25" t="n">
        <v>18900000000</v>
      </c>
      <c r="U52" s="522" t="n">
        <v>18900000000</v>
      </c>
      <c r="V52" s="522" t="n">
        <v>17200000000</v>
      </c>
      <c r="W52" s="522" t="n">
        <v>19200000000</v>
      </c>
      <c r="X52" s="523" t="n">
        <v>21500000000</v>
      </c>
      <c r="Y52" s="6"/>
      <c r="Z52" s="6"/>
      <c r="AA52" s="6"/>
      <c r="AB52" s="6"/>
      <c r="AC52" s="6"/>
      <c r="AD52" s="6"/>
      <c r="AE52" s="6"/>
      <c r="AF52" s="6"/>
      <c r="AG52" s="6"/>
      <c r="AH52" s="6"/>
      <c r="AI52" s="6"/>
      <c r="AJ52" s="6"/>
    </row>
    <row r="53" customFormat="false" ht="16.5" hidden="false" customHeight="false" outlineLevel="0" collapsed="false">
      <c r="A53" s="45" t="s">
        <v>2693</v>
      </c>
      <c r="B53" s="105" t="s">
        <v>2694</v>
      </c>
      <c r="C53" s="0" t="s">
        <v>476</v>
      </c>
      <c r="E53" s="23" t="n">
        <v>2900000000</v>
      </c>
      <c r="F53" s="23" t="n">
        <v>4900000000</v>
      </c>
      <c r="G53" s="23" t="n">
        <v>5700000000</v>
      </c>
      <c r="H53" s="23" t="n">
        <v>6200000000</v>
      </c>
      <c r="I53" s="23" t="n">
        <v>6200000000</v>
      </c>
      <c r="J53" s="23" t="n">
        <v>8800000000</v>
      </c>
      <c r="K53" s="23" t="n">
        <v>11600000000</v>
      </c>
      <c r="L53" s="22"/>
      <c r="M53" s="22"/>
      <c r="N53" s="22"/>
      <c r="O53" s="25" t="n">
        <v>9400000000</v>
      </c>
      <c r="P53" s="25" t="n">
        <v>5100000000</v>
      </c>
      <c r="Q53" s="25" t="n">
        <v>4600000000</v>
      </c>
      <c r="R53" s="25" t="n">
        <v>13100000000</v>
      </c>
      <c r="S53" s="25" t="n">
        <v>12500000000</v>
      </c>
      <c r="T53" s="25" t="n">
        <v>18900000000</v>
      </c>
      <c r="U53" s="522" t="n">
        <v>18900000000</v>
      </c>
      <c r="V53" s="522" t="n">
        <v>17200000000</v>
      </c>
      <c r="W53" s="522" t="n">
        <v>19200000000</v>
      </c>
      <c r="X53" s="523" t="n">
        <v>21500000000</v>
      </c>
      <c r="Y53" s="6"/>
      <c r="Z53" s="6"/>
      <c r="AA53" s="6"/>
      <c r="AB53" s="6"/>
      <c r="AC53" s="6"/>
      <c r="AD53" s="6"/>
      <c r="AE53" s="6"/>
      <c r="AF53" s="6"/>
      <c r="AG53" s="6"/>
      <c r="AH53" s="6"/>
      <c r="AI53" s="6"/>
      <c r="AJ53" s="6"/>
    </row>
    <row r="54" customFormat="false" ht="16.5" hidden="false" customHeight="false" outlineLevel="0" collapsed="false">
      <c r="A54" s="105" t="s">
        <v>1321</v>
      </c>
      <c r="B54" s="105" t="s">
        <v>1321</v>
      </c>
      <c r="C54" s="0" t="s">
        <v>476</v>
      </c>
      <c r="E54" s="23" t="n">
        <v>1700000000</v>
      </c>
      <c r="F54" s="23" t="n">
        <v>0</v>
      </c>
      <c r="G54" s="23" t="n">
        <v>2300000000</v>
      </c>
      <c r="H54" s="23" t="n">
        <v>7600000000</v>
      </c>
      <c r="I54" s="23" t="n">
        <v>0</v>
      </c>
      <c r="J54" s="23" t="n">
        <v>0</v>
      </c>
      <c r="K54" s="23" t="n">
        <v>0</v>
      </c>
      <c r="L54" s="22"/>
      <c r="M54" s="22"/>
      <c r="N54" s="22"/>
      <c r="O54" s="25" t="n">
        <v>0</v>
      </c>
      <c r="P54" s="25" t="n">
        <v>0</v>
      </c>
      <c r="Q54" s="25" t="n">
        <v>0</v>
      </c>
      <c r="R54" s="25" t="n">
        <v>0</v>
      </c>
      <c r="S54" s="25" t="n">
        <v>3200000000</v>
      </c>
      <c r="T54" s="25" t="n">
        <v>0</v>
      </c>
      <c r="U54" s="522" t="n">
        <v>0</v>
      </c>
      <c r="V54" s="522" t="n">
        <v>0</v>
      </c>
      <c r="W54" s="522" t="n">
        <v>0</v>
      </c>
      <c r="X54" s="523" t="n">
        <v>0</v>
      </c>
      <c r="Y54" s="6"/>
      <c r="Z54" s="6"/>
      <c r="AA54" s="6"/>
      <c r="AB54" s="6"/>
      <c r="AC54" s="6"/>
      <c r="AD54" s="6"/>
      <c r="AE54" s="6"/>
      <c r="AF54" s="6"/>
      <c r="AG54" s="6"/>
      <c r="AH54" s="6"/>
      <c r="AI54" s="6"/>
      <c r="AJ54" s="6"/>
    </row>
    <row r="55" customFormat="false" ht="16.5" hidden="false" customHeight="false" outlineLevel="0" collapsed="false">
      <c r="A55" s="26" t="s">
        <v>393</v>
      </c>
      <c r="B55" s="29" t="s">
        <v>2695</v>
      </c>
      <c r="C55" s="49" t="s">
        <v>251</v>
      </c>
      <c r="E55" s="23" t="n">
        <v>-17400000000</v>
      </c>
      <c r="F55" s="23" t="n">
        <v>-19700000000</v>
      </c>
      <c r="G55" s="23" t="n">
        <v>-19000000000</v>
      </c>
      <c r="H55" s="23" t="n">
        <v>-18900000000</v>
      </c>
      <c r="I55" s="23" t="n">
        <v>-18000000000</v>
      </c>
      <c r="J55" s="23" t="n">
        <v>-13400000000</v>
      </c>
      <c r="K55" s="23" t="n">
        <v>-11800000000</v>
      </c>
      <c r="L55" s="23" t="n">
        <v>-12800000000</v>
      </c>
      <c r="M55" s="23" t="n">
        <v>-4100000000</v>
      </c>
      <c r="N55" s="23" t="n">
        <v>-455500000000</v>
      </c>
      <c r="O55" s="25" t="n">
        <v>-700000000</v>
      </c>
      <c r="P55" s="25" t="n">
        <v>-500000000</v>
      </c>
      <c r="Q55" s="25" t="n">
        <v>-100000000</v>
      </c>
      <c r="R55" s="25" t="n">
        <v>-2900000000</v>
      </c>
      <c r="S55" s="25" t="n">
        <v>-1900000000</v>
      </c>
      <c r="T55" s="25" t="n">
        <v>-2200000000</v>
      </c>
      <c r="U55" s="522" t="n">
        <v>-2200000000</v>
      </c>
      <c r="V55" s="522" t="n">
        <v>-2300000000</v>
      </c>
      <c r="W55" s="522" t="n">
        <v>-3700000000</v>
      </c>
      <c r="X55" s="523" t="n">
        <v>-5100000000</v>
      </c>
      <c r="Y55" s="6"/>
      <c r="Z55" s="6"/>
      <c r="AA55" s="6"/>
      <c r="AB55" s="6"/>
      <c r="AC55" s="6"/>
      <c r="AD55" s="6"/>
      <c r="AE55" s="6"/>
      <c r="AF55" s="6"/>
      <c r="AG55" s="6"/>
      <c r="AH55" s="6"/>
      <c r="AI55" s="6"/>
      <c r="AJ55" s="6"/>
    </row>
    <row r="56" customFormat="false" ht="16.5" hidden="false" customHeight="false" outlineLevel="0" collapsed="false">
      <c r="A56" s="132" t="s">
        <v>571</v>
      </c>
      <c r="B56" s="29" t="s">
        <v>2696</v>
      </c>
      <c r="C56" s="49" t="s">
        <v>251</v>
      </c>
      <c r="E56" s="23" t="n">
        <v>2800000000</v>
      </c>
      <c r="F56" s="23" t="n">
        <v>14400000000</v>
      </c>
      <c r="G56" s="23" t="n">
        <v>15800000000</v>
      </c>
      <c r="H56" s="23" t="n">
        <v>15500000000</v>
      </c>
      <c r="I56" s="23" t="n">
        <v>13400000000</v>
      </c>
      <c r="J56" s="23" t="n">
        <v>8700000000</v>
      </c>
      <c r="K56" s="23" t="n">
        <v>11100000000</v>
      </c>
      <c r="L56" s="23" t="n">
        <v>6000000000</v>
      </c>
      <c r="M56" s="23" t="n">
        <v>2800000000</v>
      </c>
      <c r="N56" s="23" t="n">
        <v>0</v>
      </c>
      <c r="O56" s="25" t="n">
        <v>-91400000000</v>
      </c>
      <c r="P56" s="25" t="n">
        <v>0</v>
      </c>
      <c r="Q56" s="25" t="n">
        <v>0</v>
      </c>
      <c r="R56" s="25" t="n">
        <v>0</v>
      </c>
      <c r="S56" s="25" t="n">
        <v>0</v>
      </c>
      <c r="T56" s="25" t="n">
        <v>0</v>
      </c>
      <c r="U56" s="522" t="n">
        <v>0</v>
      </c>
      <c r="V56" s="522" t="n">
        <v>0</v>
      </c>
      <c r="W56" s="522" t="n">
        <v>0</v>
      </c>
      <c r="X56" s="523" t="n">
        <v>0</v>
      </c>
      <c r="Y56" s="6"/>
      <c r="Z56" s="6"/>
      <c r="AA56" s="6"/>
      <c r="AB56" s="6"/>
      <c r="AC56" s="6"/>
      <c r="AD56" s="6"/>
      <c r="AE56" s="6"/>
      <c r="AF56" s="6"/>
      <c r="AG56" s="6"/>
      <c r="AH56" s="6"/>
      <c r="AI56" s="6"/>
      <c r="AJ56" s="6"/>
    </row>
    <row r="57" customFormat="false" ht="16.5" hidden="false" customHeight="false" outlineLevel="0" collapsed="false">
      <c r="A57" s="339" t="s">
        <v>1254</v>
      </c>
      <c r="B57" s="29" t="s">
        <v>2697</v>
      </c>
      <c r="C57" s="49" t="s">
        <v>251</v>
      </c>
      <c r="E57" s="23" t="n">
        <v>26000000000</v>
      </c>
      <c r="F57" s="23" t="n">
        <v>7100000000</v>
      </c>
      <c r="G57" s="23" t="n">
        <v>4700000000</v>
      </c>
      <c r="H57" s="23" t="n">
        <v>4500000000</v>
      </c>
      <c r="I57" s="23" t="n">
        <v>5300000000</v>
      </c>
      <c r="J57" s="23" t="n">
        <v>5400000000</v>
      </c>
      <c r="K57" s="23" t="n">
        <v>5300000000</v>
      </c>
      <c r="L57" s="23" t="n">
        <v>4900000000</v>
      </c>
      <c r="M57" s="23" t="n">
        <v>0</v>
      </c>
      <c r="N57" s="23" t="n">
        <v>454100000000</v>
      </c>
      <c r="O57" s="25" t="n">
        <v>92100000000</v>
      </c>
      <c r="P57" s="25" t="n">
        <v>0</v>
      </c>
      <c r="Q57" s="25" t="n">
        <v>0</v>
      </c>
      <c r="R57" s="25" t="n">
        <v>2500000000</v>
      </c>
      <c r="S57" s="25" t="n">
        <v>0</v>
      </c>
      <c r="T57" s="25" t="n">
        <v>0</v>
      </c>
      <c r="U57" s="522" t="n">
        <v>0</v>
      </c>
      <c r="V57" s="522" t="n">
        <v>0</v>
      </c>
      <c r="W57" s="522" t="n">
        <v>0</v>
      </c>
      <c r="X57" s="523" t="n">
        <v>0</v>
      </c>
      <c r="Y57" s="6"/>
      <c r="Z57" s="6"/>
      <c r="AA57" s="6"/>
      <c r="AB57" s="6"/>
      <c r="AC57" s="6"/>
      <c r="AD57" s="6"/>
      <c r="AE57" s="6"/>
      <c r="AF57" s="6"/>
      <c r="AG57" s="6"/>
      <c r="AH57" s="6"/>
      <c r="AI57" s="6"/>
      <c r="AJ57" s="6"/>
    </row>
    <row r="58" customFormat="false" ht="16.5" hidden="false" customHeight="false" outlineLevel="0" collapsed="false">
      <c r="B58" s="30" t="s">
        <v>2698</v>
      </c>
      <c r="C58" s="20"/>
      <c r="E58" s="23" t="n">
        <v>0</v>
      </c>
      <c r="F58" s="23" t="n">
        <v>0</v>
      </c>
      <c r="G58" s="23" t="n">
        <v>0</v>
      </c>
      <c r="H58" s="23" t="n">
        <v>0</v>
      </c>
      <c r="I58" s="23" t="n">
        <v>0</v>
      </c>
      <c r="J58" s="23" t="n">
        <v>0</v>
      </c>
      <c r="K58" s="23" t="n">
        <v>-12700000000</v>
      </c>
      <c r="L58" s="23" t="n">
        <v>0</v>
      </c>
      <c r="M58" s="23" t="n">
        <v>0</v>
      </c>
      <c r="N58" s="23" t="n">
        <v>100000000</v>
      </c>
      <c r="O58" s="25" t="n">
        <v>0</v>
      </c>
      <c r="P58" s="25" t="n">
        <v>0</v>
      </c>
      <c r="Q58" s="25" t="n">
        <v>0</v>
      </c>
      <c r="R58" s="25" t="n">
        <v>0</v>
      </c>
      <c r="S58" s="25" t="n">
        <v>4700000000</v>
      </c>
      <c r="T58" s="25" t="n">
        <v>3700000000</v>
      </c>
      <c r="U58" s="522" t="n">
        <v>3700000000</v>
      </c>
      <c r="V58" s="522" t="n">
        <v>1800000000</v>
      </c>
      <c r="W58" s="522" t="n">
        <v>0</v>
      </c>
      <c r="X58" s="523" t="n">
        <v>0</v>
      </c>
      <c r="Y58" s="6"/>
      <c r="Z58" s="6"/>
      <c r="AA58" s="6"/>
      <c r="AB58" s="6"/>
      <c r="AC58" s="6"/>
      <c r="AD58" s="6"/>
      <c r="AE58" s="6"/>
      <c r="AF58" s="6"/>
      <c r="AG58" s="6"/>
      <c r="AH58" s="6"/>
      <c r="AI58" s="6"/>
      <c r="AJ58" s="6"/>
    </row>
    <row r="59" customFormat="false" ht="16.5" hidden="false" customHeight="false" outlineLevel="0" collapsed="false">
      <c r="B59" s="30" t="s">
        <v>2699</v>
      </c>
      <c r="C59" s="20"/>
      <c r="E59" s="22"/>
      <c r="F59" s="22"/>
      <c r="G59" s="22"/>
      <c r="H59" s="22"/>
      <c r="I59" s="22"/>
      <c r="J59" s="23" t="n">
        <v>0</v>
      </c>
      <c r="K59" s="23" t="n">
        <v>0</v>
      </c>
      <c r="L59" s="23" t="n">
        <v>0</v>
      </c>
      <c r="M59" s="23" t="n">
        <v>0</v>
      </c>
      <c r="N59" s="23" t="n">
        <v>100000000</v>
      </c>
      <c r="O59" s="25" t="n">
        <v>0</v>
      </c>
      <c r="P59" s="25" t="n">
        <v>0</v>
      </c>
      <c r="Q59" s="25" t="n">
        <v>0</v>
      </c>
      <c r="R59" s="25" t="n">
        <v>0</v>
      </c>
      <c r="S59" s="25" t="n">
        <v>0</v>
      </c>
      <c r="T59" s="25" t="n">
        <v>0</v>
      </c>
      <c r="U59" s="522" t="n">
        <v>0</v>
      </c>
      <c r="V59" s="522" t="n">
        <v>0</v>
      </c>
      <c r="W59" s="522" t="n">
        <v>0</v>
      </c>
      <c r="X59" s="523" t="n">
        <v>0</v>
      </c>
      <c r="Y59" s="6"/>
      <c r="Z59" s="6"/>
      <c r="AA59" s="6"/>
      <c r="AB59" s="6"/>
      <c r="AC59" s="6"/>
      <c r="AD59" s="6"/>
      <c r="AE59" s="6"/>
      <c r="AF59" s="6"/>
      <c r="AG59" s="6"/>
      <c r="AH59" s="6"/>
      <c r="AI59" s="6"/>
      <c r="AJ59" s="6"/>
    </row>
    <row r="60" customFormat="false" ht="16.5" hidden="false" customHeight="false" outlineLevel="0" collapsed="false">
      <c r="A60" s="18"/>
      <c r="B60" s="30" t="s">
        <v>2700</v>
      </c>
      <c r="C60" s="20"/>
      <c r="E60" s="22"/>
      <c r="F60" s="22"/>
      <c r="G60" s="22"/>
      <c r="H60" s="22"/>
      <c r="I60" s="22"/>
      <c r="J60" s="23" t="n">
        <v>0</v>
      </c>
      <c r="K60" s="23" t="n">
        <v>-12700000000</v>
      </c>
      <c r="L60" s="22"/>
      <c r="M60" s="22"/>
      <c r="N60" s="22"/>
      <c r="O60" s="25" t="n">
        <v>0</v>
      </c>
      <c r="P60" s="25" t="n">
        <v>0</v>
      </c>
      <c r="Q60" s="25" t="n">
        <v>0</v>
      </c>
      <c r="R60" s="25" t="n">
        <v>0</v>
      </c>
      <c r="S60" s="25" t="n">
        <v>4700000000</v>
      </c>
      <c r="T60" s="25" t="n">
        <v>3700000000</v>
      </c>
      <c r="U60" s="522" t="n">
        <v>3700000000</v>
      </c>
      <c r="V60" s="522" t="n">
        <v>1800000000</v>
      </c>
      <c r="W60" s="522" t="n">
        <v>0</v>
      </c>
      <c r="X60" s="523" t="n">
        <v>0</v>
      </c>
      <c r="Y60" s="6"/>
      <c r="Z60" s="6"/>
      <c r="AA60" s="6"/>
      <c r="AB60" s="6"/>
      <c r="AC60" s="6"/>
      <c r="AD60" s="6"/>
      <c r="AE60" s="6"/>
      <c r="AF60" s="6"/>
      <c r="AG60" s="6"/>
      <c r="AH60" s="6"/>
      <c r="AI60" s="6"/>
      <c r="AJ60" s="6"/>
    </row>
    <row r="61" customFormat="false" ht="16.5" hidden="false" customHeight="false" outlineLevel="0" collapsed="false">
      <c r="B61" s="30" t="s">
        <v>2701</v>
      </c>
      <c r="C61" s="19"/>
      <c r="E61" s="22"/>
      <c r="F61" s="22"/>
      <c r="G61" s="23" t="n">
        <v>-6800000000</v>
      </c>
      <c r="H61" s="23" t="n">
        <v>-10800000000</v>
      </c>
      <c r="I61" s="23" t="n">
        <v>-11000000000</v>
      </c>
      <c r="J61" s="23" t="n">
        <v>-12100000000</v>
      </c>
      <c r="K61" s="23" t="n">
        <v>-19100000000</v>
      </c>
      <c r="L61" s="23" t="n">
        <v>-12100000000</v>
      </c>
      <c r="M61" s="23" t="n">
        <v>-11400000000</v>
      </c>
      <c r="N61" s="23" t="n">
        <v>-4900000000</v>
      </c>
      <c r="O61" s="25" t="n">
        <v>-6100000000</v>
      </c>
      <c r="P61" s="25" t="n">
        <v>-16800000000</v>
      </c>
      <c r="Q61" s="25" t="n">
        <v>-8200000000</v>
      </c>
      <c r="R61" s="25" t="n">
        <v>-19400000000</v>
      </c>
      <c r="S61" s="25" t="n">
        <v>-6500000000</v>
      </c>
      <c r="T61" s="25" t="n">
        <v>-2700000000</v>
      </c>
      <c r="U61" s="522" t="n">
        <v>-4800000000</v>
      </c>
      <c r="V61" s="522" t="n">
        <v>-3400000000</v>
      </c>
      <c r="W61" s="522" t="n">
        <v>-2200000000</v>
      </c>
      <c r="X61" s="523" t="n">
        <v>300000000</v>
      </c>
      <c r="Y61" s="6"/>
      <c r="Z61" s="6"/>
      <c r="AA61" s="6"/>
      <c r="AB61" s="6"/>
      <c r="AC61" s="6"/>
      <c r="AD61" s="6"/>
      <c r="AE61" s="6"/>
      <c r="AF61" s="6"/>
      <c r="AG61" s="6"/>
      <c r="AH61" s="6"/>
      <c r="AI61" s="6"/>
      <c r="AJ61" s="6"/>
    </row>
    <row r="62" customFormat="false" ht="16.5" hidden="false" customHeight="false" outlineLevel="0" collapsed="false">
      <c r="B62" s="30" t="s">
        <v>35</v>
      </c>
      <c r="E62" s="22"/>
      <c r="F62" s="22"/>
      <c r="G62" s="23" t="n">
        <v>20800000000</v>
      </c>
      <c r="H62" s="23" t="n">
        <v>24500000000</v>
      </c>
      <c r="I62" s="23" t="n">
        <v>28000000000</v>
      </c>
      <c r="J62" s="23" t="n">
        <v>31500000000</v>
      </c>
      <c r="K62" s="22"/>
      <c r="L62" s="23" t="n">
        <v>34600000000</v>
      </c>
      <c r="M62" s="23" t="n">
        <v>35400000000</v>
      </c>
      <c r="N62" s="23" t="n">
        <v>44600000000</v>
      </c>
      <c r="O62" s="25" t="n">
        <v>52600000000</v>
      </c>
      <c r="P62" s="25" t="n">
        <v>46000000000</v>
      </c>
      <c r="Q62" s="25" t="n">
        <v>41100000000</v>
      </c>
      <c r="R62" s="25" t="n">
        <v>65500000000</v>
      </c>
      <c r="S62" s="25" t="n">
        <v>76800000000</v>
      </c>
      <c r="T62" s="25" t="n">
        <v>90500000000</v>
      </c>
      <c r="U62" s="522" t="n">
        <v>88600000000</v>
      </c>
      <c r="V62" s="522" t="n">
        <v>97300000000</v>
      </c>
      <c r="W62" s="522" t="n">
        <v>106800000000</v>
      </c>
      <c r="X62" s="523" t="n">
        <v>117300000000</v>
      </c>
      <c r="Y62" s="6"/>
      <c r="Z62" s="6"/>
      <c r="AA62" s="6"/>
      <c r="AB62" s="6"/>
      <c r="AC62" s="6"/>
      <c r="AD62" s="6"/>
      <c r="AE62" s="6"/>
      <c r="AF62" s="6"/>
      <c r="AG62" s="6"/>
      <c r="AH62" s="6"/>
      <c r="AI62" s="6"/>
      <c r="AJ62" s="6"/>
    </row>
    <row r="63" customFormat="false" ht="16.5" hidden="false" customHeight="false" outlineLevel="0" collapsed="false">
      <c r="B63" s="30" t="s">
        <v>2702</v>
      </c>
      <c r="E63" s="22"/>
      <c r="F63" s="22"/>
      <c r="G63" s="23" t="n">
        <v>27700000000</v>
      </c>
      <c r="H63" s="23" t="n">
        <v>35300000000</v>
      </c>
      <c r="I63" s="23" t="n">
        <v>39000000000</v>
      </c>
      <c r="J63" s="23" t="n">
        <v>43500000000</v>
      </c>
      <c r="K63" s="22"/>
      <c r="L63" s="23" t="n">
        <v>46700000000</v>
      </c>
      <c r="M63" s="23" t="n">
        <v>46800000000</v>
      </c>
      <c r="N63" s="23" t="n">
        <v>49500000000</v>
      </c>
      <c r="O63" s="25" t="n">
        <v>58700000000</v>
      </c>
      <c r="P63" s="25" t="n">
        <v>62900000000</v>
      </c>
      <c r="Q63" s="25" t="n">
        <v>49400000000</v>
      </c>
      <c r="R63" s="25" t="n">
        <v>84900000000</v>
      </c>
      <c r="S63" s="25" t="n">
        <v>83200000000</v>
      </c>
      <c r="T63" s="25" t="n">
        <v>93100000000</v>
      </c>
      <c r="U63" s="522" t="n">
        <v>93400000000</v>
      </c>
      <c r="V63" s="522" t="n">
        <v>100700000000</v>
      </c>
      <c r="W63" s="522" t="n">
        <v>109000000000</v>
      </c>
      <c r="X63" s="523" t="n">
        <v>116900000000</v>
      </c>
      <c r="Y63" s="6"/>
      <c r="Z63" s="6"/>
      <c r="AA63" s="6"/>
      <c r="AB63" s="6"/>
      <c r="AC63" s="6"/>
      <c r="AD63" s="6"/>
      <c r="AE63" s="6"/>
      <c r="AF63" s="6"/>
      <c r="AG63" s="6"/>
      <c r="AH63" s="6"/>
      <c r="AI63" s="6"/>
      <c r="AJ63" s="6"/>
    </row>
    <row r="64" customFormat="false" ht="16.5" hidden="false" customHeight="false" outlineLevel="0" collapsed="false">
      <c r="B64" s="19" t="s">
        <v>1508</v>
      </c>
      <c r="E64" s="22"/>
      <c r="F64" s="22"/>
      <c r="G64" s="23" t="n">
        <v>27200000000</v>
      </c>
      <c r="H64" s="23" t="n">
        <v>33300000000</v>
      </c>
      <c r="I64" s="23" t="n">
        <v>37300000000</v>
      </c>
      <c r="J64" s="23" t="n">
        <v>41600000000</v>
      </c>
      <c r="K64" s="22"/>
      <c r="L64" s="23" t="n">
        <v>45100000000</v>
      </c>
      <c r="M64" s="23" t="n">
        <v>45400000000</v>
      </c>
      <c r="N64" s="23" t="n">
        <v>48600000000</v>
      </c>
      <c r="O64" s="25"/>
      <c r="P64" s="25"/>
      <c r="Q64" s="25"/>
      <c r="R64" s="25"/>
      <c r="S64" s="25"/>
      <c r="T64" s="25"/>
      <c r="X64" s="516"/>
      <c r="Y64" s="6"/>
      <c r="Z64" s="6"/>
      <c r="AA64" s="6"/>
      <c r="AB64" s="6"/>
      <c r="AC64" s="6"/>
      <c r="AD64" s="6"/>
      <c r="AE64" s="6"/>
      <c r="AF64" s="6"/>
      <c r="AG64" s="6"/>
      <c r="AH64" s="6"/>
      <c r="AI64" s="6"/>
      <c r="AJ64" s="6"/>
    </row>
    <row r="65" customFormat="false" ht="16.5" hidden="false" customHeight="false" outlineLevel="0" collapsed="false">
      <c r="B65" s="19" t="s">
        <v>1785</v>
      </c>
      <c r="E65" s="22"/>
      <c r="F65" s="22"/>
      <c r="G65" s="23" t="n">
        <v>500000000</v>
      </c>
      <c r="H65" s="23" t="n">
        <v>2000000000</v>
      </c>
      <c r="I65" s="23" t="n">
        <v>1700000000</v>
      </c>
      <c r="J65" s="23" t="n">
        <v>2000000000</v>
      </c>
      <c r="K65" s="22"/>
      <c r="L65" s="23" t="n">
        <v>1600000000</v>
      </c>
      <c r="M65" s="23" t="n">
        <v>1400000000</v>
      </c>
      <c r="N65" s="23" t="n">
        <v>900000000</v>
      </c>
      <c r="O65" s="25"/>
      <c r="P65" s="25"/>
      <c r="Q65" s="25"/>
      <c r="R65" s="25"/>
      <c r="S65" s="25"/>
      <c r="T65" s="25"/>
      <c r="X65" s="516"/>
      <c r="Y65" s="6"/>
      <c r="Z65" s="6"/>
      <c r="AA65" s="6"/>
      <c r="AB65" s="6"/>
      <c r="AC65" s="6"/>
      <c r="AD65" s="6"/>
      <c r="AE65" s="6"/>
      <c r="AF65" s="6"/>
      <c r="AG65" s="6"/>
      <c r="AH65" s="6"/>
      <c r="AI65" s="6"/>
      <c r="AJ65" s="6"/>
    </row>
    <row r="66" customFormat="false" ht="16.5" hidden="false" customHeight="false" outlineLevel="0" collapsed="false">
      <c r="X66" s="516"/>
      <c r="Y66" s="6"/>
      <c r="Z66" s="6"/>
      <c r="AA66" s="6"/>
      <c r="AB66" s="6"/>
      <c r="AC66" s="6"/>
      <c r="AD66" s="6"/>
      <c r="AE66" s="6"/>
      <c r="AF66" s="6"/>
      <c r="AG66" s="6"/>
      <c r="AH66" s="6"/>
      <c r="AI66" s="6"/>
      <c r="AJ66" s="6"/>
    </row>
    <row r="67" customFormat="false" ht="15" hidden="false" customHeight="false" outlineLevel="0" collapsed="false">
      <c r="E67" s="0" t="s">
        <v>128</v>
      </c>
      <c r="F67" s="0" t="s">
        <v>128</v>
      </c>
      <c r="G67" s="0" t="s">
        <v>128</v>
      </c>
      <c r="H67" s="0" t="s">
        <v>128</v>
      </c>
      <c r="I67" s="0" t="s">
        <v>128</v>
      </c>
      <c r="J67" s="0" t="s">
        <v>128</v>
      </c>
      <c r="K67" s="0" t="s">
        <v>128</v>
      </c>
      <c r="L67" s="0" t="s">
        <v>128</v>
      </c>
      <c r="M67" s="0" t="s">
        <v>128</v>
      </c>
      <c r="N67" s="0" t="s">
        <v>128</v>
      </c>
      <c r="O67" s="0" t="s">
        <v>128</v>
      </c>
      <c r="P67" s="0" t="s">
        <v>128</v>
      </c>
      <c r="Q67" s="0" t="s">
        <v>128</v>
      </c>
      <c r="R67" s="0" t="s">
        <v>128</v>
      </c>
      <c r="S67" s="0" t="s">
        <v>128</v>
      </c>
      <c r="T67" s="0" t="s">
        <v>128</v>
      </c>
      <c r="U67" s="0" t="s">
        <v>128</v>
      </c>
      <c r="V67" s="0" t="s">
        <v>128</v>
      </c>
      <c r="W67" s="0" t="s">
        <v>128</v>
      </c>
      <c r="X67" s="0" t="s">
        <v>128</v>
      </c>
      <c r="Y67" s="6"/>
      <c r="Z67" s="6"/>
      <c r="AA67" s="6"/>
      <c r="AB67" s="6"/>
      <c r="AC67" s="6"/>
      <c r="AD67" s="6"/>
      <c r="AE67" s="6"/>
      <c r="AF67" s="6"/>
      <c r="AG67" s="6"/>
      <c r="AH67" s="6"/>
      <c r="AI67" s="6"/>
      <c r="AJ67" s="6"/>
    </row>
    <row r="68" customFormat="false" ht="16.5" hidden="false" customHeight="false" outlineLevel="0" collapsed="false">
      <c r="X68" s="0"/>
      <c r="Y68" s="6"/>
      <c r="Z68" s="6"/>
      <c r="AA68" s="6"/>
      <c r="AB68" s="6"/>
      <c r="AC68" s="6"/>
      <c r="AD68" s="6"/>
      <c r="AE68" s="6"/>
      <c r="AF68" s="6"/>
      <c r="AG68" s="6"/>
      <c r="AH68" s="6"/>
      <c r="AI68" s="6"/>
      <c r="AJ68" s="6"/>
    </row>
    <row r="69" customFormat="false" ht="16.5" hidden="false" customHeight="false" outlineLevel="0" collapsed="false">
      <c r="B69" s="0" t="s">
        <v>1646</v>
      </c>
      <c r="D69" s="211"/>
      <c r="E69" s="115" t="n">
        <f aca="false">E6-E7-E12</f>
        <v>0</v>
      </c>
      <c r="F69" s="115" t="n">
        <f aca="false">F6-F7-F12</f>
        <v>0</v>
      </c>
      <c r="G69" s="115" t="n">
        <f aca="false">G6-G7-G12</f>
        <v>0</v>
      </c>
      <c r="H69" s="115" t="n">
        <f aca="false">H6-H7-H12</f>
        <v>100000000</v>
      </c>
      <c r="I69" s="115" t="n">
        <f aca="false">I6-I7-I12</f>
        <v>0</v>
      </c>
      <c r="J69" s="115" t="n">
        <f aca="false">J6-J7-J12</f>
        <v>0</v>
      </c>
      <c r="K69" s="115" t="n">
        <f aca="false">K6-K7-K12</f>
        <v>0</v>
      </c>
      <c r="L69" s="115" t="n">
        <f aca="false">L6-L7-L12</f>
        <v>0</v>
      </c>
      <c r="M69" s="115" t="n">
        <f aca="false">M6-M7-M12</f>
        <v>0</v>
      </c>
      <c r="N69" s="115" t="n">
        <f aca="false">N6-N7-N12</f>
        <v>0</v>
      </c>
      <c r="O69" s="115" t="n">
        <f aca="false">O6-O7-O12</f>
        <v>0</v>
      </c>
      <c r="P69" s="115" t="n">
        <f aca="false">P6-P7-P12</f>
        <v>0</v>
      </c>
      <c r="Q69" s="115" t="n">
        <f aca="false">Q6-Q7-Q12</f>
        <v>0</v>
      </c>
      <c r="R69" s="115" t="n">
        <f aca="false">R6-R7-R12</f>
        <v>0</v>
      </c>
      <c r="S69" s="115" t="n">
        <f aca="false">S6-S7-S12</f>
        <v>-100000000</v>
      </c>
      <c r="T69" s="115" t="n">
        <f aca="false">T6-T7-T12</f>
        <v>0</v>
      </c>
      <c r="U69" s="115" t="n">
        <f aca="false">U6-U7-U12</f>
        <v>0</v>
      </c>
      <c r="V69" s="115" t="n">
        <f aca="false">V6-V7-V12</f>
        <v>-100000000</v>
      </c>
      <c r="W69" s="115" t="n">
        <f aca="false">W6-W7-W12</f>
        <v>0</v>
      </c>
      <c r="X69" s="528" t="n">
        <f aca="false">X6-X7-X12</f>
        <v>0</v>
      </c>
      <c r="Y69" s="6"/>
      <c r="Z69" s="6"/>
      <c r="AA69" s="6"/>
      <c r="AB69" s="6"/>
      <c r="AC69" s="6"/>
      <c r="AD69" s="6"/>
      <c r="AE69" s="6"/>
      <c r="AF69" s="6"/>
      <c r="AG69" s="6"/>
      <c r="AH69" s="6"/>
      <c r="AI69" s="6"/>
      <c r="AJ69" s="6"/>
    </row>
    <row r="70" customFormat="false" ht="16.5" hidden="false" customHeight="false" outlineLevel="0" collapsed="false">
      <c r="B70" s="0" t="s">
        <v>130</v>
      </c>
      <c r="D70" s="211"/>
      <c r="E70" s="115" t="n">
        <f aca="false">E7-E8-E9</f>
        <v>0</v>
      </c>
      <c r="F70" s="115" t="n">
        <f aca="false">F7-F8-F9</f>
        <v>0</v>
      </c>
      <c r="G70" s="115" t="n">
        <f aca="false">G7-G8-G9</f>
        <v>0</v>
      </c>
      <c r="H70" s="115" t="n">
        <f aca="false">H7-H8-H9</f>
        <v>0</v>
      </c>
      <c r="I70" s="115" t="n">
        <f aca="false">I7-I8-I9</f>
        <v>100000000</v>
      </c>
      <c r="J70" s="115" t="n">
        <f aca="false">J7-J8-J9</f>
        <v>0</v>
      </c>
      <c r="K70" s="115" t="n">
        <f aca="false">K7-K8-K9</f>
        <v>0</v>
      </c>
      <c r="L70" s="115" t="n">
        <f aca="false">L7-L8-L9</f>
        <v>0</v>
      </c>
      <c r="M70" s="115" t="n">
        <f aca="false">M7-M8-M9</f>
        <v>0</v>
      </c>
      <c r="N70" s="115" t="n">
        <f aca="false">N7-N8-N9</f>
        <v>0</v>
      </c>
      <c r="O70" s="115" t="n">
        <f aca="false">O7-O8-O9</f>
        <v>0</v>
      </c>
      <c r="P70" s="115" t="n">
        <f aca="false">P7-P8-P9</f>
        <v>0</v>
      </c>
      <c r="Q70" s="115" t="n">
        <f aca="false">Q7-Q8-Q9</f>
        <v>0</v>
      </c>
      <c r="R70" s="115" t="n">
        <f aca="false">R7-R8-R9</f>
        <v>-100000000</v>
      </c>
      <c r="S70" s="115" t="n">
        <f aca="false">S7-S8-S9</f>
        <v>0</v>
      </c>
      <c r="T70" s="115" t="n">
        <f aca="false">T7-T8-T9</f>
        <v>100000000</v>
      </c>
      <c r="U70" s="115" t="n">
        <f aca="false">U7-U8-U9</f>
        <v>100000000</v>
      </c>
      <c r="V70" s="115" t="n">
        <f aca="false">V7-V8-V9</f>
        <v>100000000</v>
      </c>
      <c r="W70" s="115" t="n">
        <f aca="false">W7-W8-W9</f>
        <v>0</v>
      </c>
      <c r="X70" s="528" t="n">
        <f aca="false">X7-X8-X9</f>
        <v>0</v>
      </c>
      <c r="Y70" s="6"/>
      <c r="Z70" s="6"/>
      <c r="AA70" s="6"/>
      <c r="AB70" s="6"/>
      <c r="AC70" s="6"/>
      <c r="AD70" s="6"/>
      <c r="AE70" s="6"/>
      <c r="AF70" s="6"/>
      <c r="AG70" s="6"/>
      <c r="AH70" s="6"/>
      <c r="AI70" s="6"/>
      <c r="AJ70" s="6"/>
    </row>
    <row r="71" customFormat="false" ht="16.5" hidden="false" customHeight="false" outlineLevel="0" collapsed="false">
      <c r="B71" s="0" t="s">
        <v>132</v>
      </c>
      <c r="D71" s="211"/>
      <c r="E71" s="115" t="n">
        <f aca="false">E12-E13-E15</f>
        <v>-100000000</v>
      </c>
      <c r="F71" s="115" t="n">
        <f aca="false">F12-F13-F15</f>
        <v>0</v>
      </c>
      <c r="G71" s="115" t="n">
        <f aca="false">G12-G13-G15</f>
        <v>0</v>
      </c>
      <c r="H71" s="115" t="n">
        <f aca="false">H12-H13-H15</f>
        <v>0</v>
      </c>
      <c r="I71" s="115" t="n">
        <f aca="false">I12-I13-I15</f>
        <v>-100000000</v>
      </c>
      <c r="J71" s="115" t="n">
        <f aca="false">J12-J13-J15</f>
        <v>0</v>
      </c>
      <c r="K71" s="115" t="n">
        <f aca="false">K12-K13-K15</f>
        <v>100000000</v>
      </c>
      <c r="L71" s="115" t="n">
        <f aca="false">L12-L13-L15</f>
        <v>-100000000</v>
      </c>
      <c r="M71" s="115" t="n">
        <f aca="false">M12-M13-M15</f>
        <v>0</v>
      </c>
      <c r="N71" s="115" t="n">
        <f aca="false">N12-N13-N15</f>
        <v>0</v>
      </c>
      <c r="O71" s="115" t="n">
        <f aca="false">O12-O13-O15</f>
        <v>0</v>
      </c>
      <c r="P71" s="115" t="n">
        <f aca="false">P12-P13-P15</f>
        <v>-100000000</v>
      </c>
      <c r="Q71" s="115" t="n">
        <f aca="false">Q12-Q13-Q15</f>
        <v>0</v>
      </c>
      <c r="R71" s="115" t="n">
        <f aca="false">R12-R13-R15</f>
        <v>0</v>
      </c>
      <c r="S71" s="115" t="n">
        <f aca="false">S12-S13-S15</f>
        <v>0</v>
      </c>
      <c r="T71" s="115" t="n">
        <f aca="false">T12-T13-T15</f>
        <v>0</v>
      </c>
      <c r="U71" s="115" t="n">
        <f aca="false">U12-U13-U15</f>
        <v>0</v>
      </c>
      <c r="V71" s="115" t="n">
        <f aca="false">V12-V13-V15</f>
        <v>0</v>
      </c>
      <c r="W71" s="115" t="n">
        <f aca="false">W12-W13-W15</f>
        <v>100000000</v>
      </c>
      <c r="X71" s="528" t="n">
        <f aca="false">X12-X13-X15</f>
        <v>0</v>
      </c>
      <c r="Y71" s="6"/>
      <c r="Z71" s="6"/>
      <c r="AA71" s="6"/>
      <c r="AB71" s="6"/>
      <c r="AC71" s="6"/>
      <c r="AD71" s="6"/>
      <c r="AE71" s="6"/>
      <c r="AF71" s="6"/>
      <c r="AG71" s="6"/>
      <c r="AH71" s="6"/>
      <c r="AI71" s="6"/>
      <c r="AJ71" s="6"/>
    </row>
    <row r="72" customFormat="false" ht="16.5" hidden="false" customHeight="false" outlineLevel="0" collapsed="false">
      <c r="B72" s="0" t="s">
        <v>134</v>
      </c>
      <c r="D72" s="53"/>
      <c r="E72" s="115" t="n">
        <f aca="false">E16-E17-E25</f>
        <v>100000000</v>
      </c>
      <c r="F72" s="115" t="n">
        <f aca="false">F16-F17-F25</f>
        <v>0</v>
      </c>
      <c r="G72" s="115" t="n">
        <f aca="false">G16-G17-G25</f>
        <v>0</v>
      </c>
      <c r="H72" s="115" t="n">
        <f aca="false">H16-H17-H25</f>
        <v>0</v>
      </c>
      <c r="I72" s="115" t="n">
        <f aca="false">I16-I17-I25</f>
        <v>0</v>
      </c>
      <c r="J72" s="115" t="n">
        <f aca="false">J16-J17-J25</f>
        <v>-100000000</v>
      </c>
      <c r="K72" s="115" t="n">
        <f aca="false">K16-K17-K25</f>
        <v>0</v>
      </c>
      <c r="L72" s="115" t="n">
        <f aca="false">L16-L17-L25</f>
        <v>0</v>
      </c>
      <c r="M72" s="115" t="n">
        <f aca="false">M16-M17-M25</f>
        <v>0</v>
      </c>
      <c r="N72" s="115" t="n">
        <f aca="false">N16-N17-N25</f>
        <v>0</v>
      </c>
      <c r="O72" s="115" t="n">
        <f aca="false">O16-O17-O25</f>
        <v>100000000</v>
      </c>
      <c r="P72" s="115" t="n">
        <f aca="false">P16-P17-P25</f>
        <v>0</v>
      </c>
      <c r="Q72" s="115" t="n">
        <f aca="false">Q16-Q17-Q25</f>
        <v>0</v>
      </c>
      <c r="R72" s="115" t="n">
        <f aca="false">R16-R17-R25</f>
        <v>0</v>
      </c>
      <c r="S72" s="115" t="n">
        <f aca="false">S16-S17-S25</f>
        <v>0</v>
      </c>
      <c r="T72" s="115" t="n">
        <f aca="false">T16-T17-T25</f>
        <v>-100000000</v>
      </c>
      <c r="U72" s="115" t="n">
        <f aca="false">U16-U17-U25</f>
        <v>0</v>
      </c>
      <c r="V72" s="115" t="n">
        <f aca="false">V16-V17-V25</f>
        <v>0</v>
      </c>
      <c r="W72" s="115" t="n">
        <f aca="false">W16-W17-W25</f>
        <v>0</v>
      </c>
      <c r="X72" s="528" t="n">
        <f aca="false">X16-X17-X25</f>
        <v>0</v>
      </c>
      <c r="Y72" s="6"/>
      <c r="Z72" s="6"/>
      <c r="AA72" s="6"/>
      <c r="AB72" s="6"/>
      <c r="AC72" s="6"/>
      <c r="AD72" s="6"/>
      <c r="AE72" s="6"/>
      <c r="AF72" s="6"/>
      <c r="AG72" s="6"/>
      <c r="AH72" s="6"/>
      <c r="AI72" s="6"/>
      <c r="AJ72" s="6"/>
    </row>
    <row r="73" customFormat="false" ht="16.5" hidden="false" customHeight="false" outlineLevel="0" collapsed="false">
      <c r="B73" s="0" t="s">
        <v>333</v>
      </c>
      <c r="D73" s="333"/>
      <c r="E73" s="115" t="n">
        <f aca="false">E17-E18-E19-E20-E21-E22</f>
        <v>0</v>
      </c>
      <c r="F73" s="115" t="n">
        <f aca="false">F17-F18-F19-F20-F21-F22</f>
        <v>0</v>
      </c>
      <c r="G73" s="115" t="n">
        <f aca="false">G17-G18-G19-G20-G21-G22</f>
        <v>0</v>
      </c>
      <c r="H73" s="115" t="n">
        <f aca="false">H17-H18-H19-H20-H21-H22</f>
        <v>0</v>
      </c>
      <c r="I73" s="115" t="n">
        <f aca="false">I17-I18-I19-I20-I21-I22</f>
        <v>-100000000</v>
      </c>
      <c r="J73" s="115" t="n">
        <f aca="false">J17-J18-J19-J20-J21-J22</f>
        <v>0</v>
      </c>
      <c r="K73" s="115" t="n">
        <f aca="false">K17-K18-K19-K20-K21-K22</f>
        <v>0</v>
      </c>
      <c r="L73" s="115" t="n">
        <f aca="false">L17-L18-L19-L20-L21-L22</f>
        <v>0</v>
      </c>
      <c r="M73" s="115" t="n">
        <f aca="false">M17-M18-M19-M20-M21-M22</f>
        <v>0</v>
      </c>
      <c r="N73" s="115" t="n">
        <f aca="false">N17-N18-N19-N20-N21-N22</f>
        <v>0</v>
      </c>
      <c r="O73" s="115" t="n">
        <f aca="false">O17-O18-O19-O20-O21-O22</f>
        <v>0</v>
      </c>
      <c r="P73" s="115" t="n">
        <f aca="false">P17-P18-P19-P20-P21-P22</f>
        <v>100000000</v>
      </c>
      <c r="Q73" s="115" t="n">
        <f aca="false">Q17-Q18-Q19-Q20-Q21-Q22</f>
        <v>-100000000</v>
      </c>
      <c r="R73" s="115" t="n">
        <f aca="false">R17-R18-R19-R20-R21-R22</f>
        <v>0</v>
      </c>
      <c r="S73" s="115" t="n">
        <f aca="false">S17-S18-S19-S20-S21-S22</f>
        <v>0</v>
      </c>
      <c r="T73" s="115" t="n">
        <f aca="false">T17-T18-T19-T20-T21-T22</f>
        <v>99999999.9999981</v>
      </c>
      <c r="U73" s="115" t="n">
        <f aca="false">U17-U18-U19-U20-U21-U22</f>
        <v>100000000</v>
      </c>
      <c r="V73" s="115" t="n">
        <f aca="false">V17-V18-V19-V20-V21-V22</f>
        <v>0</v>
      </c>
      <c r="W73" s="115" t="n">
        <f aca="false">W17-W18-W19-W20-W21-W22</f>
        <v>0</v>
      </c>
      <c r="X73" s="528" t="n">
        <f aca="false">X17-X18-X19-X20-X21-X22</f>
        <v>-100000000</v>
      </c>
      <c r="Y73" s="6"/>
      <c r="Z73" s="6"/>
      <c r="AA73" s="6"/>
      <c r="AB73" s="6"/>
      <c r="AC73" s="6"/>
      <c r="AD73" s="6"/>
      <c r="AE73" s="6"/>
      <c r="AF73" s="6"/>
      <c r="AG73" s="6"/>
      <c r="AH73" s="6"/>
      <c r="AI73" s="6"/>
      <c r="AJ73" s="6"/>
    </row>
    <row r="74" customFormat="false" ht="16.5" hidden="false" customHeight="false" outlineLevel="0" collapsed="false">
      <c r="B74" s="0" t="s">
        <v>878</v>
      </c>
      <c r="D74" s="529"/>
      <c r="E74" s="115" t="n">
        <f aca="false">E22-E23-E24</f>
        <v>0</v>
      </c>
      <c r="F74" s="115" t="n">
        <f aca="false">F22-F23-F24</f>
        <v>0</v>
      </c>
      <c r="G74" s="146" t="n">
        <f aca="false">G22-G23-G24</f>
        <v>7800000000</v>
      </c>
      <c r="H74" s="146" t="n">
        <f aca="false">H22-H23-H24</f>
        <v>8700000000</v>
      </c>
      <c r="I74" s="146" t="n">
        <f aca="false">I22-I23-I24</f>
        <v>6700000000</v>
      </c>
      <c r="J74" s="146" t="n">
        <f aca="false">J22-J23-J24</f>
        <v>5000000000</v>
      </c>
      <c r="K74" s="115" t="n">
        <f aca="false">K22-K23-K24</f>
        <v>0</v>
      </c>
      <c r="L74" s="115" t="n">
        <f aca="false">L22-L23-L24</f>
        <v>0</v>
      </c>
      <c r="M74" s="115" t="n">
        <f aca="false">M22-M23-M24</f>
        <v>100000000</v>
      </c>
      <c r="N74" s="115" t="n">
        <f aca="false">N22-N23-N24</f>
        <v>0</v>
      </c>
      <c r="O74" s="115" t="n">
        <f aca="false">O22-O23-O24</f>
        <v>100000000</v>
      </c>
      <c r="P74" s="115" t="n">
        <f aca="false">P22-P23-P24</f>
        <v>0</v>
      </c>
      <c r="Q74" s="115" t="n">
        <f aca="false">Q22-Q23-Q24</f>
        <v>0</v>
      </c>
      <c r="R74" s="115" t="n">
        <f aca="false">R22-R23-R24</f>
        <v>2700000000</v>
      </c>
      <c r="S74" s="115" t="n">
        <f aca="false">S22-S23-S24</f>
        <v>5500000000</v>
      </c>
      <c r="T74" s="115" t="n">
        <f aca="false">T22-T23-T24</f>
        <v>2500000000</v>
      </c>
      <c r="U74" s="115" t="n">
        <f aca="false">U22-U23-U24</f>
        <v>4900000000</v>
      </c>
      <c r="V74" s="115" t="n">
        <f aca="false">V22-V23-V24</f>
        <v>5100000000</v>
      </c>
      <c r="W74" s="115" t="n">
        <f aca="false">W22-W23-W24</f>
        <v>5000000000</v>
      </c>
      <c r="X74" s="528" t="n">
        <f aca="false">X22-X23-X24</f>
        <v>5000000000</v>
      </c>
      <c r="Y74" s="6"/>
      <c r="Z74" s="6"/>
      <c r="AA74" s="6"/>
      <c r="AB74" s="6"/>
      <c r="AC74" s="6"/>
      <c r="AD74" s="6"/>
      <c r="AE74" s="6"/>
      <c r="AF74" s="6"/>
      <c r="AG74" s="6"/>
      <c r="AH74" s="6"/>
      <c r="AI74" s="6"/>
      <c r="AJ74" s="6"/>
    </row>
    <row r="75" customFormat="false" ht="16.5" hidden="false" customHeight="false" outlineLevel="0" collapsed="false">
      <c r="B75" s="0" t="s">
        <v>822</v>
      </c>
      <c r="D75" s="53"/>
      <c r="E75" s="115" t="n">
        <f aca="false">E25-E26-E29</f>
        <v>-100000000</v>
      </c>
      <c r="F75" s="115" t="n">
        <f aca="false">F25-F26-F29</f>
        <v>0</v>
      </c>
      <c r="G75" s="115" t="n">
        <f aca="false">G25-G26-G29</f>
        <v>-100000000</v>
      </c>
      <c r="H75" s="115" t="n">
        <f aca="false">H25-H26-H29</f>
        <v>0</v>
      </c>
      <c r="I75" s="115" t="n">
        <f aca="false">I25-I26-I29</f>
        <v>100000000</v>
      </c>
      <c r="J75" s="115" t="n">
        <f aca="false">J25-J26-J29</f>
        <v>0</v>
      </c>
      <c r="K75" s="115" t="n">
        <f aca="false">K25-K26-K29</f>
        <v>0</v>
      </c>
      <c r="L75" s="115" t="n">
        <f aca="false">L25-L26-L29</f>
        <v>0</v>
      </c>
      <c r="M75" s="115" t="n">
        <f aca="false">M25-M26-M29</f>
        <v>0</v>
      </c>
      <c r="N75" s="115" t="n">
        <f aca="false">N25-N26-N29</f>
        <v>0</v>
      </c>
      <c r="O75" s="115" t="n">
        <f aca="false">O25-O26-O29</f>
        <v>0</v>
      </c>
      <c r="P75" s="115" t="n">
        <f aca="false">P25-P26-P29</f>
        <v>0</v>
      </c>
      <c r="Q75" s="115" t="n">
        <f aca="false">Q25-Q26-Q29</f>
        <v>0</v>
      </c>
      <c r="R75" s="115" t="n">
        <f aca="false">R25-R26-R29</f>
        <v>0</v>
      </c>
      <c r="S75" s="115" t="n">
        <f aca="false">S25-S26-S29</f>
        <v>0</v>
      </c>
      <c r="T75" s="115" t="n">
        <f aca="false">T25-T26-T29</f>
        <v>0</v>
      </c>
      <c r="U75" s="115" t="n">
        <f aca="false">U25-U26-U29</f>
        <v>0</v>
      </c>
      <c r="V75" s="115" t="n">
        <f aca="false">V25-V26-V29</f>
        <v>0</v>
      </c>
      <c r="W75" s="115" t="n">
        <f aca="false">W25-W26-W29</f>
        <v>-100000000</v>
      </c>
      <c r="X75" s="528" t="n">
        <f aca="false">X25-X26-X29</f>
        <v>0</v>
      </c>
      <c r="Y75" s="6"/>
      <c r="Z75" s="6"/>
      <c r="AA75" s="6"/>
      <c r="AB75" s="6"/>
      <c r="AC75" s="6"/>
      <c r="AD75" s="6"/>
      <c r="AE75" s="6"/>
      <c r="AF75" s="6"/>
      <c r="AG75" s="6"/>
      <c r="AH75" s="6"/>
      <c r="AI75" s="6"/>
      <c r="AJ75" s="6"/>
    </row>
    <row r="76" customFormat="false" ht="16.5" hidden="false" customHeight="false" outlineLevel="0" collapsed="false">
      <c r="B76" s="0" t="s">
        <v>2703</v>
      </c>
      <c r="D76" s="53"/>
      <c r="E76" s="115" t="n">
        <f aca="false">E26-E27-E28</f>
        <v>0</v>
      </c>
      <c r="F76" s="115" t="n">
        <f aca="false">F26-F27-F28</f>
        <v>0</v>
      </c>
      <c r="G76" s="115" t="n">
        <f aca="false">G26-G27-G28</f>
        <v>0</v>
      </c>
      <c r="H76" s="115" t="n">
        <f aca="false">H26-H27-H28</f>
        <v>0</v>
      </c>
      <c r="I76" s="115" t="n">
        <f aca="false">I26-I27-I28</f>
        <v>-100000000</v>
      </c>
      <c r="J76" s="115" t="n">
        <f aca="false">J26-J27-J28</f>
        <v>0</v>
      </c>
      <c r="K76" s="146" t="n">
        <f aca="false">K26-K27-K28</f>
        <v>23400000000</v>
      </c>
      <c r="L76" s="115" t="n">
        <f aca="false">L26-L27-L28</f>
        <v>0</v>
      </c>
      <c r="M76" s="115" t="n">
        <f aca="false">M26-M27-M28</f>
        <v>100000000</v>
      </c>
      <c r="N76" s="115" t="n">
        <f aca="false">N26-N27-N28</f>
        <v>-100000000</v>
      </c>
      <c r="O76" s="115" t="n">
        <f aca="false">O26-O27-O28</f>
        <v>0</v>
      </c>
      <c r="P76" s="115" t="n">
        <f aca="false">P26-P27-P28</f>
        <v>0</v>
      </c>
      <c r="Q76" s="115" t="n">
        <f aca="false">Q26-Q27-Q28</f>
        <v>0</v>
      </c>
      <c r="R76" s="115" t="n">
        <f aca="false">R26-R27-R28</f>
        <v>100000000</v>
      </c>
      <c r="S76" s="115" t="n">
        <f aca="false">S26-S27-S28</f>
        <v>0</v>
      </c>
      <c r="T76" s="115" t="n">
        <f aca="false">T26-T27-T28</f>
        <v>0</v>
      </c>
      <c r="U76" s="115" t="n">
        <f aca="false">U26-U27-U28</f>
        <v>100000000</v>
      </c>
      <c r="V76" s="115" t="n">
        <f aca="false">V26-V27-V28</f>
        <v>0</v>
      </c>
      <c r="W76" s="115" t="n">
        <f aca="false">W26-W27-W28</f>
        <v>100000000</v>
      </c>
      <c r="X76" s="528" t="n">
        <f aca="false">X26-X27-X28</f>
        <v>100000000</v>
      </c>
      <c r="Y76" s="6"/>
      <c r="Z76" s="6"/>
      <c r="AA76" s="6"/>
      <c r="AB76" s="6"/>
      <c r="AC76" s="6"/>
      <c r="AD76" s="6"/>
      <c r="AE76" s="6"/>
      <c r="AF76" s="6"/>
      <c r="AG76" s="6"/>
      <c r="AH76" s="6"/>
      <c r="AI76" s="6"/>
      <c r="AJ76" s="6"/>
    </row>
    <row r="77" customFormat="false" ht="16.5" hidden="false" customHeight="false" outlineLevel="0" collapsed="false">
      <c r="B77" s="0" t="s">
        <v>2704</v>
      </c>
      <c r="D77" s="53"/>
      <c r="E77" s="115" t="n">
        <f aca="false">E29-E30-E31</f>
        <v>0</v>
      </c>
      <c r="F77" s="115" t="n">
        <f aca="false">F29-F30-F31</f>
        <v>0</v>
      </c>
      <c r="G77" s="146" t="n">
        <f aca="false">G29-G30-G31</f>
        <v>2700000000</v>
      </c>
      <c r="H77" s="146" t="n">
        <f aca="false">H29-H30-H31</f>
        <v>12500000000</v>
      </c>
      <c r="I77" s="115" t="n">
        <f aca="false">I29-I30-I31</f>
        <v>0</v>
      </c>
      <c r="J77" s="115" t="n">
        <f aca="false">J29-J30-J31</f>
        <v>0</v>
      </c>
      <c r="K77" s="146" t="n">
        <f aca="false">K29-K30-K31</f>
        <v>1000000000</v>
      </c>
      <c r="L77" s="115" t="n">
        <f aca="false">L29-L30-L31</f>
        <v>0</v>
      </c>
      <c r="M77" s="115" t="n">
        <f aca="false">M29-M30-M31</f>
        <v>0</v>
      </c>
      <c r="N77" s="115" t="n">
        <f aca="false">N29-N30-N31</f>
        <v>0</v>
      </c>
      <c r="O77" s="115" t="n">
        <f aca="false">O29-O30-O31</f>
        <v>0</v>
      </c>
      <c r="P77" s="115" t="n">
        <f aca="false">P29-P30-P31</f>
        <v>0</v>
      </c>
      <c r="Q77" s="115" t="n">
        <f aca="false">Q29-Q30-Q31</f>
        <v>0</v>
      </c>
      <c r="R77" s="115" t="n">
        <f aca="false">R29-R30-R31</f>
        <v>0</v>
      </c>
      <c r="S77" s="115" t="n">
        <f aca="false">S29-S30-S31</f>
        <v>0</v>
      </c>
      <c r="T77" s="115" t="n">
        <f aca="false">T29-T30-T31</f>
        <v>0</v>
      </c>
      <c r="U77" s="115" t="n">
        <f aca="false">U29-U30-U31</f>
        <v>0</v>
      </c>
      <c r="V77" s="115" t="n">
        <f aca="false">V29-V30-V31</f>
        <v>0</v>
      </c>
      <c r="W77" s="115" t="n">
        <f aca="false">W29-W30-W31</f>
        <v>0</v>
      </c>
      <c r="X77" s="528" t="n">
        <f aca="false">X29-X30-X31</f>
        <v>0</v>
      </c>
      <c r="Y77" s="6"/>
      <c r="Z77" s="6"/>
      <c r="AA77" s="6"/>
      <c r="AB77" s="6"/>
      <c r="AC77" s="6"/>
      <c r="AD77" s="6"/>
      <c r="AE77" s="6"/>
      <c r="AF77" s="6"/>
      <c r="AG77" s="6"/>
      <c r="AH77" s="6"/>
      <c r="AI77" s="6"/>
      <c r="AJ77" s="6"/>
    </row>
    <row r="78" customFormat="false" ht="15" hidden="false" customHeight="false" outlineLevel="0" collapsed="false">
      <c r="B78" s="0" t="s">
        <v>137</v>
      </c>
      <c r="E78" s="55" t="n">
        <f aca="false">E42-E43-E51</f>
        <v>0</v>
      </c>
      <c r="F78" s="55" t="n">
        <f aca="false">F42-F43-F51</f>
        <v>0</v>
      </c>
      <c r="G78" s="55" t="n">
        <f aca="false">G42-G43-G51</f>
        <v>0</v>
      </c>
      <c r="H78" s="55" t="n">
        <f aca="false">H42-H43-H51</f>
        <v>0</v>
      </c>
      <c r="I78" s="55" t="n">
        <f aca="false">I42-I43-I51</f>
        <v>0</v>
      </c>
      <c r="J78" s="55" t="n">
        <f aca="false">J42-J43-J51</f>
        <v>0</v>
      </c>
      <c r="K78" s="55" t="n">
        <f aca="false">K42-K43-K51</f>
        <v>0</v>
      </c>
      <c r="L78" s="55" t="n">
        <f aca="false">L42-L43-L51</f>
        <v>0</v>
      </c>
      <c r="M78" s="55" t="n">
        <f aca="false">M42-M43-M51</f>
        <v>0</v>
      </c>
      <c r="N78" s="55" t="n">
        <f aca="false">N42-N43-N51</f>
        <v>200000000</v>
      </c>
      <c r="O78" s="55" t="n">
        <f aca="false">O42-O43-O51</f>
        <v>-100000000</v>
      </c>
      <c r="P78" s="55" t="n">
        <f aca="false">P42-P43-P51</f>
        <v>100000000</v>
      </c>
      <c r="Q78" s="55" t="n">
        <f aca="false">Q42-Q43-Q51</f>
        <v>0</v>
      </c>
      <c r="R78" s="55" t="n">
        <f aca="false">R42-R43-R51</f>
        <v>0</v>
      </c>
      <c r="S78" s="55" t="n">
        <f aca="false">S42-S43-S51</f>
        <v>100000000</v>
      </c>
      <c r="T78" s="55" t="n">
        <f aca="false">T42-T43-T51</f>
        <v>100000000</v>
      </c>
      <c r="U78" s="55" t="n">
        <f aca="false">U42-U43-U51</f>
        <v>-99999999.9999981</v>
      </c>
      <c r="V78" s="55" t="n">
        <f aca="false">V42-V43-V51</f>
        <v>0</v>
      </c>
      <c r="W78" s="55" t="n">
        <f aca="false">W42-W43-W51</f>
        <v>0</v>
      </c>
      <c r="X78" s="55" t="n">
        <f aca="false">X42-X43-X51</f>
        <v>0</v>
      </c>
      <c r="Y78" s="6"/>
      <c r="Z78" s="6"/>
      <c r="AA78" s="6"/>
      <c r="AB78" s="6"/>
      <c r="AC78" s="6"/>
      <c r="AD78" s="6"/>
      <c r="AE78" s="6"/>
      <c r="AF78" s="6"/>
      <c r="AG78" s="6"/>
      <c r="AH78" s="6"/>
      <c r="AI78" s="6"/>
      <c r="AJ78" s="6"/>
    </row>
    <row r="79" customFormat="false" ht="16.5" hidden="false" customHeight="false" outlineLevel="0" collapsed="false">
      <c r="B79" s="0" t="s">
        <v>274</v>
      </c>
      <c r="E79" s="55" t="n">
        <f aca="false">E43-E44-E50</f>
        <v>100000000</v>
      </c>
      <c r="F79" s="55" t="n">
        <f aca="false">F43-F44-F50</f>
        <v>0</v>
      </c>
      <c r="G79" s="55" t="n">
        <f aca="false">G43-G44-G50</f>
        <v>100000000</v>
      </c>
      <c r="H79" s="55" t="n">
        <f aca="false">H43-H44-H50</f>
        <v>0</v>
      </c>
      <c r="I79" s="55" t="n">
        <f aca="false">I43-I44-I50</f>
        <v>-100000000</v>
      </c>
      <c r="J79" s="55" t="n">
        <f aca="false">J43-J44-J50</f>
        <v>0</v>
      </c>
      <c r="K79" s="55" t="n">
        <f aca="false">K43-K44-K50</f>
        <v>0</v>
      </c>
      <c r="L79" s="55" t="n">
        <f aca="false">L43-L44-L50</f>
        <v>0</v>
      </c>
      <c r="M79" s="55" t="n">
        <f aca="false">M43-M44-M50</f>
        <v>0</v>
      </c>
      <c r="N79" s="55" t="n">
        <f aca="false">N43-N44-N50</f>
        <v>0</v>
      </c>
      <c r="O79" s="55" t="n">
        <f aca="false">O43-O44-O50</f>
        <v>0</v>
      </c>
      <c r="P79" s="55" t="n">
        <f aca="false">P43-P44-P50</f>
        <v>0</v>
      </c>
      <c r="Q79" s="55" t="n">
        <f aca="false">Q43-Q44-Q50</f>
        <v>0</v>
      </c>
      <c r="R79" s="55" t="n">
        <f aca="false">R43-R44-R50</f>
        <v>0</v>
      </c>
      <c r="S79" s="55" t="n">
        <f aca="false">S43-S44-S50</f>
        <v>0</v>
      </c>
      <c r="T79" s="55" t="n">
        <f aca="false">T43-T44-T50</f>
        <v>0</v>
      </c>
      <c r="U79" s="55" t="n">
        <f aca="false">U43-U44-U50</f>
        <v>0</v>
      </c>
      <c r="V79" s="55" t="n">
        <f aca="false">V43-V44-V50</f>
        <v>0</v>
      </c>
      <c r="W79" s="55" t="n">
        <f aca="false">W43-W44-W50</f>
        <v>100000000</v>
      </c>
      <c r="X79" s="530" t="n">
        <f aca="false">X43-X44-X50</f>
        <v>0</v>
      </c>
      <c r="Y79" s="6"/>
      <c r="Z79" s="6"/>
      <c r="AA79" s="6"/>
      <c r="AB79" s="6"/>
      <c r="AC79" s="6"/>
      <c r="AD79" s="6"/>
      <c r="AE79" s="6"/>
      <c r="AF79" s="6"/>
      <c r="AG79" s="6"/>
      <c r="AH79" s="6"/>
      <c r="AI79" s="6"/>
      <c r="AJ79" s="6"/>
    </row>
    <row r="80" customFormat="false" ht="16.5" hidden="false" customHeight="false" outlineLevel="0" collapsed="false">
      <c r="B80" s="0" t="s">
        <v>505</v>
      </c>
      <c r="E80" s="55" t="n">
        <f aca="false">E51-E52-E55-E56-E57</f>
        <v>0</v>
      </c>
      <c r="F80" s="55" t="n">
        <f aca="false">F51-F52-F55-F56-F57</f>
        <v>0</v>
      </c>
      <c r="G80" s="55" t="n">
        <f aca="false">G51-G52-G55-G56-G57</f>
        <v>-100000000</v>
      </c>
      <c r="H80" s="55" t="n">
        <f aca="false">H51-H52-H55-H56-H57</f>
        <v>0</v>
      </c>
      <c r="I80" s="55" t="n">
        <f aca="false">I51-I52-I55-I56-I57</f>
        <v>0</v>
      </c>
      <c r="J80" s="55" t="n">
        <f aca="false">J51-J52-J55-J56-J57</f>
        <v>0</v>
      </c>
      <c r="K80" s="55" t="n">
        <f aca="false">K51-K52-K55-K56-K57</f>
        <v>0</v>
      </c>
      <c r="L80" s="55" t="n">
        <f aca="false">L51-L52-L55-L56-L57</f>
        <v>0</v>
      </c>
      <c r="M80" s="55" t="n">
        <f aca="false">M51-M52-M55-M56-M57</f>
        <v>99999999.9999995</v>
      </c>
      <c r="N80" s="55" t="n">
        <f aca="false">N51-N52-N55-N56-N57</f>
        <v>-100000000</v>
      </c>
      <c r="O80" s="55" t="n">
        <f aca="false">O51-O52-O55-O56-O57</f>
        <v>0</v>
      </c>
      <c r="P80" s="55" t="n">
        <f aca="false">P51-P52-P55-P56-P57</f>
        <v>0</v>
      </c>
      <c r="Q80" s="55" t="n">
        <f aca="false">Q51-Q52-Q55-Q56-Q57</f>
        <v>0</v>
      </c>
      <c r="R80" s="55" t="n">
        <f aca="false">R51-R52-R55-R56-R57</f>
        <v>0</v>
      </c>
      <c r="S80" s="55" t="n">
        <f aca="false">S51-S52-S55-S56-S57</f>
        <v>0</v>
      </c>
      <c r="T80" s="55" t="n">
        <f aca="false">T51-T52-T55-T56-T57</f>
        <v>0</v>
      </c>
      <c r="U80" s="55" t="n">
        <f aca="false">U51-U52-U55-U56-U57</f>
        <v>100000000</v>
      </c>
      <c r="V80" s="55" t="n">
        <f aca="false">V51-V52-V55-V56-V57</f>
        <v>-100000000</v>
      </c>
      <c r="W80" s="55" t="n">
        <f aca="false">W51-W52-W55-W56-W57</f>
        <v>0</v>
      </c>
      <c r="X80" s="530" t="n">
        <f aca="false">X51-X52-X55-X56-X57</f>
        <v>0</v>
      </c>
      <c r="Y80" s="6"/>
      <c r="Z80" s="6"/>
      <c r="AA80" s="6"/>
      <c r="AB80" s="6"/>
      <c r="AC80" s="6"/>
      <c r="AD80" s="6"/>
      <c r="AE80" s="6"/>
      <c r="AF80" s="6"/>
      <c r="AG80" s="6"/>
      <c r="AH80" s="6"/>
      <c r="AI80" s="6"/>
      <c r="AJ80" s="6"/>
    </row>
    <row r="81" customFormat="false" ht="16.5" hidden="false" customHeight="false" outlineLevel="0" collapsed="false">
      <c r="B81" s="0" t="s">
        <v>2705</v>
      </c>
      <c r="E81" s="55" t="n">
        <f aca="false">E52-E53-E54</f>
        <v>0</v>
      </c>
      <c r="F81" s="55" t="n">
        <f aca="false">F52-F53-F54</f>
        <v>0</v>
      </c>
      <c r="G81" s="55" t="n">
        <f aca="false">G52-G53-G54</f>
        <v>0</v>
      </c>
      <c r="H81" s="55" t="n">
        <f aca="false">H52-H53-H54</f>
        <v>0</v>
      </c>
      <c r="I81" s="55" t="n">
        <f aca="false">I52-I53-I54</f>
        <v>0</v>
      </c>
      <c r="J81" s="55" t="n">
        <f aca="false">J52-J53-J54</f>
        <v>0</v>
      </c>
      <c r="K81" s="55" t="n">
        <f aca="false">K52-K53-K54</f>
        <v>0</v>
      </c>
      <c r="L81" s="56" t="n">
        <f aca="false">L52-L53-L54</f>
        <v>100000000</v>
      </c>
      <c r="M81" s="56" t="n">
        <f aca="false">M52-M53-M54</f>
        <v>1000000000</v>
      </c>
      <c r="N81" s="56" t="n">
        <f aca="false">N52-N53-N54</f>
        <v>4700000000</v>
      </c>
      <c r="O81" s="55" t="n">
        <f aca="false">O52-O53-O54</f>
        <v>0</v>
      </c>
      <c r="P81" s="55" t="n">
        <f aca="false">P52-P53-P54</f>
        <v>0</v>
      </c>
      <c r="Q81" s="55" t="n">
        <f aca="false">Q52-Q53-Q54</f>
        <v>0</v>
      </c>
      <c r="R81" s="55" t="n">
        <f aca="false">R52-R53-R54</f>
        <v>0</v>
      </c>
      <c r="S81" s="55" t="n">
        <f aca="false">S52-S53-S54</f>
        <v>0</v>
      </c>
      <c r="T81" s="55" t="n">
        <f aca="false">T52-T53-T54</f>
        <v>0</v>
      </c>
      <c r="U81" s="55" t="n">
        <f aca="false">U52-U53-U54</f>
        <v>0</v>
      </c>
      <c r="V81" s="55" t="n">
        <f aca="false">V52-V53-V54</f>
        <v>0</v>
      </c>
      <c r="W81" s="55" t="n">
        <f aca="false">W52-W53-W54</f>
        <v>0</v>
      </c>
      <c r="X81" s="530" t="n">
        <f aca="false">X52-X53-X54</f>
        <v>0</v>
      </c>
      <c r="Y81" s="6"/>
      <c r="Z81" s="6"/>
      <c r="AA81" s="6"/>
      <c r="AB81" s="6"/>
      <c r="AC81" s="6"/>
      <c r="AD81" s="6"/>
      <c r="AE81" s="6"/>
      <c r="AF81" s="6"/>
      <c r="AG81" s="6"/>
      <c r="AH81" s="6"/>
      <c r="AI81" s="6"/>
      <c r="AJ81" s="6"/>
    </row>
    <row r="82" customFormat="false" ht="16.5" hidden="false" customHeight="false" outlineLevel="0" collapsed="false">
      <c r="D82" s="55"/>
      <c r="X82" s="0"/>
      <c r="Y82" s="6"/>
      <c r="Z82" s="6"/>
      <c r="AA82" s="6"/>
      <c r="AB82" s="6"/>
      <c r="AC82" s="6"/>
      <c r="AD82" s="6"/>
      <c r="AE82" s="6"/>
      <c r="AF82" s="6"/>
      <c r="AG82" s="6"/>
      <c r="AH82" s="6"/>
      <c r="AI82" s="6"/>
      <c r="AJ82" s="6"/>
    </row>
    <row r="83" customFormat="false" ht="16.5" hidden="false" customHeight="false" outlineLevel="0" collapsed="false">
      <c r="X83" s="0"/>
      <c r="Y83" s="6"/>
      <c r="Z83" s="6"/>
      <c r="AA83" s="6"/>
      <c r="AB83" s="6"/>
      <c r="AC83" s="6"/>
      <c r="AD83" s="6"/>
      <c r="AE83" s="6"/>
      <c r="AF83" s="6"/>
      <c r="AG83" s="6"/>
      <c r="AH83" s="6"/>
      <c r="AI83" s="6"/>
      <c r="AJ83" s="6"/>
    </row>
    <row r="84" customFormat="false" ht="16.5" hidden="false" customHeight="false" outlineLevel="0" collapsed="false">
      <c r="B84" s="0" t="s">
        <v>1047</v>
      </c>
      <c r="E84" s="0" t="n">
        <v>287555000000</v>
      </c>
      <c r="F84" s="0" t="n">
        <v>289838000000</v>
      </c>
      <c r="G84" s="0" t="n">
        <v>276877000000</v>
      </c>
      <c r="H84" s="0" t="n">
        <v>280577000000</v>
      </c>
      <c r="I84" s="114" t="n">
        <v>309514000000</v>
      </c>
      <c r="J84" s="114" t="n">
        <v>309462000000</v>
      </c>
      <c r="K84" s="114" t="n">
        <v>333381000000</v>
      </c>
      <c r="L84" s="114" t="n">
        <v>386952000000</v>
      </c>
      <c r="M84" s="114" t="n">
        <v>389930000000</v>
      </c>
      <c r="N84" s="114" t="n">
        <v>419743000000</v>
      </c>
      <c r="O84" s="114" t="n">
        <v>520776000000</v>
      </c>
      <c r="P84" s="114" t="n">
        <v>489523000000</v>
      </c>
      <c r="Q84" s="114" t="n">
        <v>475945000000</v>
      </c>
      <c r="R84" s="114" t="n">
        <v>548400000000</v>
      </c>
      <c r="S84" s="114" t="n">
        <v>608000000000</v>
      </c>
      <c r="T84" s="114" t="n">
        <v>648500000000</v>
      </c>
      <c r="U84" s="114" t="n">
        <v>696500000000</v>
      </c>
      <c r="V84" s="114" t="n">
        <v>750900000000</v>
      </c>
      <c r="W84" s="114" t="n">
        <v>810500000000</v>
      </c>
      <c r="X84" s="531" t="n">
        <v>875500000000</v>
      </c>
      <c r="Y84" s="6"/>
      <c r="Z84" s="6"/>
      <c r="AA84" s="6"/>
      <c r="AB84" s="6"/>
      <c r="AC84" s="6"/>
      <c r="AD84" s="6"/>
      <c r="AE84" s="6"/>
      <c r="AF84" s="6"/>
      <c r="AG84" s="6"/>
      <c r="AH84" s="6"/>
      <c r="AI84" s="6"/>
      <c r="AJ84" s="6"/>
    </row>
    <row r="85" customFormat="false" ht="16.5" hidden="false" customHeight="false" outlineLevel="0" collapsed="false">
      <c r="B85" s="0" t="s">
        <v>335</v>
      </c>
      <c r="E85" s="0" t="n">
        <f aca="false">(E6/E84)*100</f>
        <v>15.8578358922641</v>
      </c>
      <c r="F85" s="0" t="n">
        <f aca="false">(F6/F84)*100</f>
        <v>10.4886177795872</v>
      </c>
      <c r="G85" s="0" t="n">
        <f aca="false">(G6/G84)*100</f>
        <v>12.6771093301358</v>
      </c>
      <c r="H85" s="0" t="n">
        <f aca="false">(H6/H84)*100</f>
        <v>17.4996525018088</v>
      </c>
      <c r="I85" s="114" t="n">
        <f aca="false">(I6/I84)*100</f>
        <v>15.5728012303159</v>
      </c>
      <c r="J85" s="114" t="n">
        <f aca="false">(J6/J84)*100</f>
        <v>16.3509574681221</v>
      </c>
      <c r="K85" s="114" t="n">
        <f aca="false">(K6/K84)*100</f>
        <v>16.1376923099997</v>
      </c>
      <c r="L85" s="114" t="n">
        <f aca="false">(L6/L84)*100</f>
        <v>23.07779776303</v>
      </c>
      <c r="M85" s="114" t="n">
        <f aca="false">(M6/M84)*100</f>
        <v>25.004487985023</v>
      </c>
      <c r="N85" s="114" t="n">
        <f aca="false">(N6/N84)*100</f>
        <v>20.1551901997174</v>
      </c>
      <c r="O85" s="114" t="n">
        <f aca="false">(O6/O84)*100</f>
        <v>16.7058389787548</v>
      </c>
      <c r="P85" s="114" t="n">
        <f aca="false">(P6/P84)*100</f>
        <v>11.8686966700237</v>
      </c>
      <c r="Q85" s="114" t="n">
        <f aca="false">(Q6/Q84)*100</f>
        <v>12.3753795081364</v>
      </c>
      <c r="R85" s="114" t="n">
        <f aca="false">(R6/R84)*100</f>
        <v>20.9700948212983</v>
      </c>
      <c r="S85" s="114" t="n">
        <f aca="false">(S6/S84)*100</f>
        <v>18.6677631578947</v>
      </c>
      <c r="T85" s="114" t="n">
        <f aca="false">(T6/T84)*100</f>
        <v>19.9074787972244</v>
      </c>
      <c r="U85" s="114" t="n">
        <f aca="false">(U6/U84)*100</f>
        <v>18.8801148600144</v>
      </c>
      <c r="V85" s="114" t="n">
        <f aca="false">(V6/V84)*100</f>
        <v>19.2702090824344</v>
      </c>
      <c r="W85" s="114" t="n">
        <f aca="false">(W6/W84)*100</f>
        <v>19.6792103639729</v>
      </c>
      <c r="X85" s="531" t="n">
        <f aca="false">(X6/X84)*100</f>
        <v>20.0685322672758</v>
      </c>
      <c r="Y85" s="6"/>
      <c r="Z85" s="6"/>
      <c r="AA85" s="6"/>
      <c r="AB85" s="6"/>
      <c r="AC85" s="6"/>
      <c r="AD85" s="6"/>
      <c r="AE85" s="6"/>
      <c r="AF85" s="6"/>
      <c r="AG85" s="6"/>
      <c r="AH85" s="6"/>
      <c r="AI85" s="6"/>
      <c r="AJ85" s="6"/>
    </row>
    <row r="86" customFormat="false" ht="16.5" hidden="false" customHeight="false" outlineLevel="0" collapsed="false">
      <c r="B86" s="0" t="s">
        <v>141</v>
      </c>
      <c r="E86" s="0" t="n">
        <f aca="false">(E16/E84)*100</f>
        <v>21.8393003077672</v>
      </c>
      <c r="F86" s="0" t="n">
        <f aca="false">(F16/F84)*100</f>
        <v>16.0089429267384</v>
      </c>
      <c r="G86" s="0" t="n">
        <f aca="false">(G16/G84)*100</f>
        <v>19.0698396761017</v>
      </c>
      <c r="H86" s="0" t="n">
        <f aca="false">(H16/H84)*100</f>
        <v>25.0911514486219</v>
      </c>
      <c r="I86" s="114" t="n">
        <f aca="false">(I16/I84)*100</f>
        <v>21.6791486007095</v>
      </c>
      <c r="J86" s="114" t="n">
        <f aca="false">(J16/J84)*100</f>
        <v>21.3919641183732</v>
      </c>
      <c r="K86" s="114" t="n">
        <f aca="false">(K16/K84)*100</f>
        <v>22.1068387220627</v>
      </c>
      <c r="L86" s="114" t="n">
        <f aca="false">(L16/L84)*100</f>
        <v>23.8789307200893</v>
      </c>
      <c r="M86" s="114" t="n">
        <f aca="false">(M16/M84)*100</f>
        <v>21.3371630805529</v>
      </c>
      <c r="N86" s="114" t="n">
        <f aca="false">(N16/N84)*100</f>
        <v>20.3696071167357</v>
      </c>
      <c r="O86" s="114" t="n">
        <f aca="false">(O16/O84)*100</f>
        <v>18.1267953976374</v>
      </c>
      <c r="P86" s="114" t="n">
        <f aca="false">(P16/P84)*100</f>
        <v>14.1974942954672</v>
      </c>
      <c r="Q86" s="114" t="n">
        <f aca="false">(Q16/Q84)*100</f>
        <v>14.287365136728</v>
      </c>
      <c r="R86" s="114" t="n">
        <f aca="false">(R16/R84)*100</f>
        <v>23.1400437636761</v>
      </c>
      <c r="S86" s="114" t="n">
        <f aca="false">(S16/S84)*100</f>
        <v>20.9375</v>
      </c>
      <c r="T86" s="114" t="n">
        <f aca="false">(T16/T84)*100</f>
        <v>21.9737856592136</v>
      </c>
      <c r="U86" s="114" t="n">
        <f aca="false">(U16/U84)*100</f>
        <v>21.335247666906</v>
      </c>
      <c r="V86" s="114" t="n">
        <f aca="false">(V16/V84)*100</f>
        <v>21.0414169663071</v>
      </c>
      <c r="W86" s="114" t="n">
        <f aca="false">(W16/W84)*100</f>
        <v>21.2831585441086</v>
      </c>
      <c r="X86" s="531" t="n">
        <f aca="false">(X16/X84)*100</f>
        <v>21.4163335237007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0.xml><?xml version="1.0" encoding="utf-8"?>
<worksheet xmlns="http://schemas.openxmlformats.org/spreadsheetml/2006/main" xmlns:r="http://schemas.openxmlformats.org/officeDocument/2006/relationships">
  <sheetPr filterMode="false">
    <pageSetUpPr fitToPage="false"/>
  </sheetPr>
  <dimension ref="A1:AU5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P30" activeCellId="0" sqref="P30"/>
    </sheetView>
  </sheetViews>
  <sheetFormatPr defaultRowHeight="15"/>
  <cols>
    <col collapsed="false" hidden="false" max="1" min="1" style="0" width="32.3979591836735"/>
    <col collapsed="false" hidden="false" max="2" min="2" style="0" width="31.5867346938776"/>
    <col collapsed="false" hidden="false" max="3" min="3" style="0" width="22.1377551020408"/>
    <col collapsed="false" hidden="false" max="7" min="4" style="0" width="8.50510204081633"/>
    <col collapsed="false" hidden="false" max="8" min="8" style="0" width="13.5"/>
    <col collapsed="false" hidden="false" max="9" min="9" style="0" width="8.50510204081633"/>
    <col collapsed="false" hidden="false" max="22" min="10" style="0" width="17.4132653061224"/>
    <col collapsed="false" hidden="false" max="1025" min="23" style="0" width="8.50510204081633"/>
  </cols>
  <sheetData>
    <row r="1" customFormat="false" ht="15" hidden="false" customHeight="false" outlineLevel="0" collapsed="false">
      <c r="A1" s="1" t="s">
        <v>2706</v>
      </c>
      <c r="B1" s="2" t="s">
        <v>2707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row>
    <row r="2" customFormat="false" ht="15" hidden="false" customHeight="false" outlineLevel="0" collapsed="false">
      <c r="B2" s="7" t="s">
        <v>2708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row>
    <row r="6" s="13" customFormat="true" ht="15" hidden="false" customHeight="false" outlineLevel="0" collapsed="false">
      <c r="A6" s="216" t="s">
        <v>733</v>
      </c>
      <c r="B6" s="216" t="s">
        <v>781</v>
      </c>
      <c r="C6" s="216" t="s">
        <v>34</v>
      </c>
      <c r="D6" s="168"/>
      <c r="E6" s="168"/>
      <c r="F6" s="168"/>
      <c r="G6" s="168"/>
      <c r="H6" s="168"/>
      <c r="I6" s="195"/>
      <c r="J6" s="217" t="n">
        <f aca="false">J7+J31</f>
        <v>85556000000</v>
      </c>
      <c r="K6" s="217" t="n">
        <f aca="false">K7+K31</f>
        <v>97207200000</v>
      </c>
      <c r="L6" s="217" t="n">
        <f aca="false">L7+L31</f>
        <v>101398500000</v>
      </c>
      <c r="M6" s="217" t="n">
        <f aca="false">M7+M31</f>
        <v>118200000000</v>
      </c>
      <c r="N6" s="217" t="n">
        <f aca="false">N7+N31</f>
        <v>120900000000</v>
      </c>
      <c r="O6" s="217" t="n">
        <f aca="false">O7+O31</f>
        <v>134400000000</v>
      </c>
      <c r="P6" s="217" t="n">
        <f aca="false">P7+P31</f>
        <v>150300000000</v>
      </c>
      <c r="Q6" s="217" t="n">
        <f aca="false">Q7+Q31</f>
        <v>156400000000</v>
      </c>
      <c r="R6" s="217" t="n">
        <f aca="false">R7+R31</f>
        <v>178800000000</v>
      </c>
      <c r="S6" s="217" t="n">
        <f aca="false">S7+S31</f>
        <v>204000000000</v>
      </c>
      <c r="T6" s="217" t="n">
        <f aca="false">T7+T31</f>
        <v>208600000000</v>
      </c>
      <c r="U6" s="217" t="n">
        <f aca="false">U7+U31</f>
        <v>225400000000</v>
      </c>
      <c r="V6" s="217" t="n">
        <f aca="false">V7+V31</f>
        <v>224900000000</v>
      </c>
      <c r="W6" s="168"/>
      <c r="X6" s="168"/>
      <c r="Y6" s="6"/>
      <c r="Z6" s="6"/>
      <c r="AA6" s="6"/>
      <c r="AB6" s="6"/>
      <c r="AC6" s="6"/>
      <c r="AD6" s="6"/>
      <c r="AE6" s="6"/>
      <c r="AF6" s="6"/>
      <c r="AG6" s="6"/>
      <c r="AH6" s="6"/>
      <c r="AI6" s="6"/>
      <c r="AJ6" s="6"/>
      <c r="AK6" s="6"/>
      <c r="AL6" s="6"/>
      <c r="AM6" s="6"/>
      <c r="AN6" s="6"/>
      <c r="AO6" s="6"/>
      <c r="AP6" s="6"/>
      <c r="AQ6" s="6"/>
      <c r="AR6" s="6"/>
      <c r="AS6" s="6"/>
      <c r="AT6" s="6"/>
      <c r="AU6" s="6"/>
    </row>
    <row r="7" customFormat="false" ht="15" hidden="false" customHeight="false" outlineLevel="0" collapsed="false">
      <c r="A7" s="3" t="s">
        <v>149</v>
      </c>
      <c r="B7" s="3" t="s">
        <v>149</v>
      </c>
      <c r="C7" s="20" t="s">
        <v>37</v>
      </c>
      <c r="J7" s="46" t="n">
        <v>68036000000</v>
      </c>
      <c r="K7" s="46" t="n">
        <v>85936800000</v>
      </c>
      <c r="L7" s="46" t="n">
        <v>84955500000</v>
      </c>
      <c r="M7" s="46" t="n">
        <v>100900000000</v>
      </c>
      <c r="N7" s="46" t="n">
        <v>109300000000</v>
      </c>
      <c r="O7" s="181" t="n">
        <f aca="false">O8+O14</f>
        <v>120900000000</v>
      </c>
      <c r="P7" s="181" t="n">
        <f aca="false">P8+P14</f>
        <v>136800000000</v>
      </c>
      <c r="Q7" s="181" t="n">
        <f aca="false">Q8+Q14</f>
        <v>143600000000</v>
      </c>
      <c r="R7" s="181" t="n">
        <f aca="false">R8+R14</f>
        <v>162700000000</v>
      </c>
      <c r="S7" s="181" t="n">
        <f aca="false">S8+S14</f>
        <v>187100000000</v>
      </c>
      <c r="T7" s="181" t="n">
        <f aca="false">T8+T14</f>
        <v>190400000000</v>
      </c>
      <c r="U7" s="181" t="n">
        <f aca="false">U8+U14</f>
        <v>205900000000</v>
      </c>
      <c r="V7" s="181" t="n">
        <f aca="false">V8+V14</f>
        <v>213300000000</v>
      </c>
      <c r="Y7" s="6"/>
      <c r="Z7" s="6"/>
      <c r="AA7" s="6"/>
      <c r="AB7" s="6"/>
      <c r="AC7" s="6"/>
      <c r="AD7" s="6"/>
      <c r="AE7" s="6"/>
      <c r="AF7" s="6"/>
      <c r="AG7" s="6"/>
      <c r="AH7" s="6"/>
      <c r="AI7" s="6"/>
      <c r="AJ7" s="6"/>
      <c r="AK7" s="6"/>
      <c r="AL7" s="6"/>
      <c r="AM7" s="6"/>
      <c r="AN7" s="6"/>
      <c r="AO7" s="6"/>
      <c r="AP7" s="6"/>
      <c r="AQ7" s="6"/>
      <c r="AR7" s="6"/>
      <c r="AS7" s="6"/>
      <c r="AT7" s="6"/>
      <c r="AU7" s="6"/>
    </row>
    <row r="8" customFormat="false" ht="15" hidden="false" customHeight="false" outlineLevel="0" collapsed="false">
      <c r="A8" s="3" t="s">
        <v>2709</v>
      </c>
      <c r="B8" s="3" t="s">
        <v>2710</v>
      </c>
      <c r="C8" s="49" t="s">
        <v>40</v>
      </c>
      <c r="J8" s="46" t="n">
        <v>61904000000</v>
      </c>
      <c r="K8" s="181" t="n">
        <f aca="false">K9+K10+K11+K12</f>
        <v>80653800000</v>
      </c>
      <c r="L8" s="46" t="n">
        <v>82998000000</v>
      </c>
      <c r="M8" s="46" t="n">
        <v>94900000000</v>
      </c>
      <c r="N8" s="46" t="n">
        <v>108100000000</v>
      </c>
      <c r="O8" s="46" t="n">
        <v>120900000000</v>
      </c>
      <c r="P8" s="46" t="n">
        <v>129400000000</v>
      </c>
      <c r="Q8" s="46" t="n">
        <v>143600000000</v>
      </c>
      <c r="R8" s="46" t="n">
        <v>162700000000</v>
      </c>
      <c r="S8" s="46" t="n">
        <v>187100000000</v>
      </c>
      <c r="T8" s="46" t="n">
        <v>190400000000</v>
      </c>
      <c r="U8" s="46" t="n">
        <v>205900000000</v>
      </c>
      <c r="V8" s="46" t="n">
        <v>213300000000</v>
      </c>
      <c r="Y8" s="6"/>
      <c r="Z8" s="6"/>
      <c r="AA8" s="6"/>
      <c r="AB8" s="6"/>
      <c r="AC8" s="6"/>
      <c r="AD8" s="6"/>
      <c r="AE8" s="6"/>
      <c r="AF8" s="6"/>
      <c r="AG8" s="6"/>
      <c r="AH8" s="6"/>
      <c r="AI8" s="6"/>
      <c r="AJ8" s="6"/>
      <c r="AK8" s="6"/>
      <c r="AL8" s="6"/>
      <c r="AM8" s="6"/>
      <c r="AN8" s="6"/>
      <c r="AO8" s="6"/>
      <c r="AP8" s="6"/>
      <c r="AQ8" s="6"/>
      <c r="AR8" s="6"/>
      <c r="AS8" s="6"/>
      <c r="AT8" s="6"/>
      <c r="AU8" s="6"/>
    </row>
    <row r="9" customFormat="false" ht="15" hidden="false" customHeight="false" outlineLevel="0" collapsed="false">
      <c r="A9" s="4" t="s">
        <v>38</v>
      </c>
      <c r="B9" s="4" t="s">
        <v>2711</v>
      </c>
      <c r="C9" s="11" t="s">
        <v>2712</v>
      </c>
      <c r="J9" s="46" t="n">
        <v>57816000000</v>
      </c>
      <c r="K9" s="46" t="n">
        <v>77484000000</v>
      </c>
      <c r="L9" s="46" t="n">
        <v>79083000000</v>
      </c>
      <c r="M9" s="46" t="n">
        <v>89100000000</v>
      </c>
      <c r="N9" s="77" t="n">
        <v>101000000000</v>
      </c>
      <c r="O9" s="77" t="n">
        <v>111400000000</v>
      </c>
      <c r="P9" s="77" t="n">
        <v>118300000000</v>
      </c>
      <c r="Q9" s="77" t="n">
        <v>128900000000</v>
      </c>
      <c r="R9" s="77" t="n">
        <v>139800000000</v>
      </c>
      <c r="S9" s="77" t="n">
        <v>152600000000</v>
      </c>
      <c r="T9" s="77" t="n">
        <v>166300000000</v>
      </c>
      <c r="U9" s="77" t="n">
        <v>181000000000</v>
      </c>
      <c r="V9" s="77" t="n">
        <v>195700000000</v>
      </c>
      <c r="Y9" s="6"/>
      <c r="Z9" s="6"/>
      <c r="AA9" s="6"/>
      <c r="AB9" s="6"/>
      <c r="AC9" s="6"/>
      <c r="AD9" s="6"/>
      <c r="AE9" s="6"/>
      <c r="AF9" s="6"/>
      <c r="AG9" s="6"/>
      <c r="AH9" s="6"/>
      <c r="AI9" s="6"/>
      <c r="AJ9" s="6"/>
      <c r="AK9" s="6"/>
      <c r="AL9" s="6"/>
      <c r="AM9" s="6"/>
      <c r="AN9" s="6"/>
      <c r="AO9" s="6"/>
      <c r="AP9" s="6"/>
      <c r="AQ9" s="6"/>
      <c r="AR9" s="6"/>
      <c r="AS9" s="6"/>
      <c r="AT9" s="6"/>
      <c r="AU9" s="6"/>
    </row>
    <row r="10" customFormat="false" ht="15" hidden="false" customHeight="false" outlineLevel="0" collapsed="false">
      <c r="A10" s="4" t="s">
        <v>178</v>
      </c>
      <c r="B10" s="4" t="s">
        <v>1318</v>
      </c>
      <c r="C10" s="11" t="s">
        <v>2712</v>
      </c>
      <c r="J10" s="46" t="n">
        <v>3796000000</v>
      </c>
      <c r="K10" s="46" t="n">
        <v>3169800000</v>
      </c>
      <c r="L10" s="46" t="n">
        <v>3523500000</v>
      </c>
      <c r="M10" s="46" t="n">
        <v>5800000000</v>
      </c>
      <c r="N10" s="77" t="n">
        <v>6900000000</v>
      </c>
      <c r="O10" s="77" t="n">
        <v>9500000000</v>
      </c>
      <c r="P10" s="77" t="n">
        <v>11100000000</v>
      </c>
      <c r="Q10" s="77" t="n">
        <v>13200000000</v>
      </c>
      <c r="R10" s="77" t="n">
        <v>13900000000</v>
      </c>
      <c r="S10" s="77" t="n">
        <v>12800000000</v>
      </c>
      <c r="T10" s="77" t="n">
        <v>13100000000</v>
      </c>
      <c r="U10" s="77" t="n">
        <v>13800000000</v>
      </c>
      <c r="V10" s="77" t="n">
        <v>17600000000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5" hidden="false" customHeight="false" outlineLevel="0" collapsed="false">
      <c r="A11" s="4" t="s">
        <v>2713</v>
      </c>
      <c r="B11" s="4" t="s">
        <v>2714</v>
      </c>
      <c r="C11" s="11" t="s">
        <v>2712</v>
      </c>
      <c r="J11" s="46" t="n">
        <v>0</v>
      </c>
      <c r="K11" s="46" t="n">
        <v>0</v>
      </c>
      <c r="L11" s="46" t="n">
        <v>0</v>
      </c>
      <c r="M11" s="46" t="n">
        <v>0</v>
      </c>
      <c r="N11" s="77" t="n">
        <v>0</v>
      </c>
      <c r="O11" s="77" t="n">
        <v>0</v>
      </c>
      <c r="P11" s="77" t="n">
        <v>0</v>
      </c>
      <c r="Q11" s="77" t="n">
        <v>1600000000</v>
      </c>
      <c r="R11" s="77" t="n">
        <v>9000000000</v>
      </c>
      <c r="S11" s="77" t="n">
        <v>21700000000</v>
      </c>
      <c r="T11" s="77" t="n">
        <v>11000000000</v>
      </c>
      <c r="U11" s="77" t="n">
        <v>11100000000</v>
      </c>
      <c r="V11" s="77" t="n">
        <v>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5" hidden="false" customHeight="false" outlineLevel="0" collapsed="false">
      <c r="A12" s="4" t="s">
        <v>444</v>
      </c>
      <c r="B12" s="4" t="s">
        <v>526</v>
      </c>
      <c r="C12" s="11" t="s">
        <v>2712</v>
      </c>
      <c r="J12" s="46" t="n">
        <v>0</v>
      </c>
      <c r="K12" s="46" t="n">
        <v>0</v>
      </c>
      <c r="L12" s="46" t="n">
        <v>391500000</v>
      </c>
      <c r="M12" s="46" t="n">
        <v>0</v>
      </c>
      <c r="N12" s="77" t="n">
        <v>200000000</v>
      </c>
      <c r="O12" s="77" t="n">
        <v>0</v>
      </c>
      <c r="P12" s="77" t="n">
        <v>0</v>
      </c>
      <c r="Q12" s="77" t="n">
        <v>0</v>
      </c>
      <c r="R12" s="77" t="n">
        <v>0</v>
      </c>
      <c r="S12" s="77" t="n">
        <v>0</v>
      </c>
      <c r="T12" s="77" t="n">
        <v>0</v>
      </c>
      <c r="U12" s="77" t="n">
        <v>0</v>
      </c>
      <c r="V12" s="77" t="n">
        <v>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5" hidden="false" customHeight="false" outlineLevel="0" collapsed="false">
      <c r="A13" s="4" t="s">
        <v>2715</v>
      </c>
      <c r="B13" s="4" t="s">
        <v>2716</v>
      </c>
      <c r="C13" s="11" t="s">
        <v>2712</v>
      </c>
      <c r="J13" s="46" t="n">
        <f aca="false">J8-J9-J10-J11-J12</f>
        <v>292000000</v>
      </c>
      <c r="K13" s="46"/>
      <c r="L13" s="46"/>
      <c r="M13" s="46"/>
      <c r="N13" s="77"/>
      <c r="O13" s="77"/>
      <c r="P13" s="77"/>
      <c r="Q13" s="77"/>
      <c r="R13" s="77"/>
      <c r="S13" s="77"/>
      <c r="T13" s="77"/>
      <c r="U13" s="77"/>
      <c r="V13" s="77"/>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5" hidden="false" customHeight="false" outlineLevel="0" collapsed="false">
      <c r="A14" s="3" t="s">
        <v>2717</v>
      </c>
      <c r="B14" s="3" t="s">
        <v>2717</v>
      </c>
      <c r="C14" s="49" t="s">
        <v>40</v>
      </c>
      <c r="J14" s="46" t="n">
        <v>6132000000</v>
      </c>
      <c r="K14" s="46" t="n">
        <v>5283000000</v>
      </c>
      <c r="L14" s="46" t="n">
        <v>1957500000</v>
      </c>
      <c r="M14" s="46" t="n">
        <v>5900000000</v>
      </c>
      <c r="N14" s="77" t="n">
        <v>1200000000</v>
      </c>
      <c r="O14" s="310"/>
      <c r="P14" s="77" t="n">
        <v>7400000000</v>
      </c>
      <c r="Q14" s="310"/>
      <c r="R14" s="310"/>
      <c r="S14" s="310"/>
      <c r="T14" s="310"/>
      <c r="U14" s="310"/>
      <c r="V14" s="310"/>
      <c r="Y14" s="6"/>
      <c r="Z14" s="6"/>
      <c r="AA14" s="6"/>
      <c r="AB14" s="6"/>
      <c r="AC14" s="6"/>
      <c r="AD14" s="6"/>
      <c r="AE14" s="6"/>
      <c r="AF14" s="6"/>
      <c r="AG14" s="6"/>
      <c r="AH14" s="6"/>
      <c r="AI14" s="6"/>
      <c r="AJ14" s="6"/>
      <c r="AK14" s="6"/>
      <c r="AL14" s="6"/>
      <c r="AM14" s="6"/>
      <c r="AN14" s="6"/>
      <c r="AO14" s="6"/>
      <c r="AP14" s="6"/>
      <c r="AQ14" s="6"/>
      <c r="AR14" s="6"/>
      <c r="AS14" s="6"/>
      <c r="AT14" s="6"/>
      <c r="AU14" s="6"/>
    </row>
    <row r="15" s="13" customFormat="true" ht="15" hidden="false" customHeight="false" outlineLevel="0" collapsed="false">
      <c r="A15" s="13" t="s">
        <v>188</v>
      </c>
      <c r="B15" s="195" t="s">
        <v>935</v>
      </c>
      <c r="C15" s="11" t="s">
        <v>34</v>
      </c>
      <c r="J15" s="109" t="n">
        <v>95776000000</v>
      </c>
      <c r="K15" s="181" t="n">
        <f aca="false">K16+K23</f>
        <v>107773200000</v>
      </c>
      <c r="L15" s="109" t="n">
        <v>116275500000</v>
      </c>
      <c r="M15" s="109" t="n">
        <v>132100000000</v>
      </c>
      <c r="N15" s="109" t="n">
        <v>137200000000</v>
      </c>
      <c r="O15" s="109" t="n">
        <v>154400000000</v>
      </c>
      <c r="P15" s="84" t="n">
        <v>176400000000</v>
      </c>
      <c r="Q15" s="109" t="n">
        <v>186300000000</v>
      </c>
      <c r="R15" s="109" t="n">
        <v>212200000000</v>
      </c>
      <c r="S15" s="109" t="n">
        <v>236400000000</v>
      </c>
      <c r="T15" s="181" t="n">
        <f aca="false">T16+T23</f>
        <v>252200000000</v>
      </c>
      <c r="U15" s="181" t="n">
        <f aca="false">U16+U23</f>
        <v>268800000000</v>
      </c>
      <c r="V15" s="109" t="n">
        <v>256200000000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5" hidden="false" customHeight="false" outlineLevel="0" collapsed="false">
      <c r="A16" s="4" t="s">
        <v>70</v>
      </c>
      <c r="B16" s="3" t="s">
        <v>698</v>
      </c>
      <c r="C16" s="49" t="s">
        <v>191</v>
      </c>
      <c r="J16" s="46" t="n">
        <v>62196000000</v>
      </c>
      <c r="K16" s="46" t="n">
        <v>64804800000</v>
      </c>
      <c r="L16" s="181" t="n">
        <f aca="false">L17+L18+L19+L20</f>
        <v>78300000000</v>
      </c>
      <c r="M16" s="46" t="n">
        <v>80400000000</v>
      </c>
      <c r="N16" s="77" t="n">
        <v>86400000000</v>
      </c>
      <c r="O16" s="77" t="n">
        <v>100600000000</v>
      </c>
      <c r="P16" s="77" t="n">
        <v>114900000000</v>
      </c>
      <c r="Q16" s="46" t="n">
        <v>120200000000</v>
      </c>
      <c r="R16" s="77" t="n">
        <v>129200000000</v>
      </c>
      <c r="S16" s="77" t="n">
        <v>138100000000</v>
      </c>
      <c r="T16" s="77" t="n">
        <v>147500000000</v>
      </c>
      <c r="U16" s="77" t="n">
        <v>157600000000</v>
      </c>
      <c r="V16" s="77" t="n">
        <v>166200000000</v>
      </c>
      <c r="Y16" s="6"/>
      <c r="Z16" s="6"/>
      <c r="AA16" s="6"/>
      <c r="AB16" s="6"/>
      <c r="AC16" s="6"/>
      <c r="AD16" s="6"/>
      <c r="AE16" s="6"/>
      <c r="AF16" s="6"/>
      <c r="AG16" s="6"/>
      <c r="AH16" s="6"/>
      <c r="AI16" s="6"/>
      <c r="AJ16" s="6"/>
      <c r="AK16" s="6"/>
      <c r="AL16" s="6"/>
      <c r="AM16" s="6"/>
      <c r="AN16" s="6"/>
      <c r="AO16" s="6"/>
      <c r="AP16" s="6"/>
      <c r="AQ16" s="6"/>
      <c r="AR16" s="6"/>
      <c r="AS16" s="6"/>
      <c r="AT16" s="6"/>
      <c r="AU16" s="6"/>
    </row>
    <row r="17" customFormat="false" ht="15" hidden="false" customHeight="false" outlineLevel="0" collapsed="false">
      <c r="A17" s="4" t="s">
        <v>75</v>
      </c>
      <c r="B17" s="4" t="s">
        <v>2581</v>
      </c>
      <c r="C17" s="49" t="s">
        <v>194</v>
      </c>
      <c r="J17" s="46" t="n">
        <v>20148000000</v>
      </c>
      <c r="K17" s="46" t="n">
        <v>21836400000</v>
      </c>
      <c r="L17" s="46" t="n">
        <v>23881500000</v>
      </c>
      <c r="M17" s="46" t="n">
        <v>26200000000</v>
      </c>
      <c r="N17" s="77" t="n">
        <v>28400000000</v>
      </c>
      <c r="O17" s="77" t="n">
        <v>31300000000</v>
      </c>
      <c r="P17" s="77" t="n">
        <v>34900000000</v>
      </c>
      <c r="Q17" s="46" t="n">
        <v>38000000000</v>
      </c>
      <c r="R17" s="77" t="n">
        <v>41000000000</v>
      </c>
      <c r="S17" s="77" t="n">
        <v>43800000000</v>
      </c>
      <c r="T17" s="77" t="n">
        <v>47000000000</v>
      </c>
      <c r="U17" s="77" t="n">
        <v>50200000000</v>
      </c>
      <c r="V17" s="77" t="n">
        <v>53500000000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5" hidden="false" customHeight="false" outlineLevel="0" collapsed="false">
      <c r="A18" s="4" t="s">
        <v>2718</v>
      </c>
      <c r="B18" s="4" t="s">
        <v>2719</v>
      </c>
      <c r="C18" s="49" t="s">
        <v>194</v>
      </c>
      <c r="J18" s="46" t="n">
        <v>19564000000</v>
      </c>
      <c r="K18" s="46" t="n">
        <v>20427600000</v>
      </c>
      <c r="L18" s="46" t="n">
        <v>24273000000</v>
      </c>
      <c r="M18" s="46" t="n">
        <v>25900000000</v>
      </c>
      <c r="N18" s="77" t="n">
        <v>26800000000</v>
      </c>
      <c r="O18" s="77" t="n">
        <v>33700000000</v>
      </c>
      <c r="P18" s="77" t="n">
        <v>34200000000</v>
      </c>
      <c r="Q18" s="46" t="n">
        <v>36900000000</v>
      </c>
      <c r="R18" s="77" t="n">
        <v>39800000000</v>
      </c>
      <c r="S18" s="77" t="n">
        <v>42800000000</v>
      </c>
      <c r="T18" s="77" t="n">
        <v>46000000000</v>
      </c>
      <c r="U18" s="77" t="n">
        <v>49500000000</v>
      </c>
      <c r="V18" s="77" t="n">
        <v>53000000000</v>
      </c>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5" hidden="false" customHeight="false" outlineLevel="0" collapsed="false">
      <c r="A19" s="4" t="s">
        <v>360</v>
      </c>
      <c r="B19" s="4" t="s">
        <v>537</v>
      </c>
      <c r="C19" s="49" t="s">
        <v>194</v>
      </c>
      <c r="J19" s="46" t="n">
        <v>15476000000</v>
      </c>
      <c r="K19" s="46" t="n">
        <v>16201200000</v>
      </c>
      <c r="L19" s="46" t="n">
        <v>23490000000</v>
      </c>
      <c r="M19" s="46" t="n">
        <v>21800000000</v>
      </c>
      <c r="N19" s="77" t="n">
        <v>23300000000</v>
      </c>
      <c r="O19" s="77" t="n">
        <v>27500000000</v>
      </c>
      <c r="P19" s="77" t="n">
        <v>39400000000</v>
      </c>
      <c r="Q19" s="46" t="n">
        <v>38100000000</v>
      </c>
      <c r="R19" s="77" t="n">
        <v>40500000000</v>
      </c>
      <c r="S19" s="77" t="n">
        <v>42800000000</v>
      </c>
      <c r="T19" s="77" t="n">
        <v>46000000000</v>
      </c>
      <c r="U19" s="77" t="n">
        <v>48900000000</v>
      </c>
      <c r="V19" s="77" t="n">
        <v>51100000000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 hidden="false" customHeight="false" outlineLevel="0" collapsed="false">
      <c r="A20" s="4" t="s">
        <v>87</v>
      </c>
      <c r="B20" s="4" t="s">
        <v>2720</v>
      </c>
      <c r="C20" s="49" t="s">
        <v>194</v>
      </c>
      <c r="J20" s="46" t="n">
        <v>7008000000</v>
      </c>
      <c r="K20" s="46" t="n">
        <v>6339600000</v>
      </c>
      <c r="L20" s="46" t="n">
        <v>6655500000</v>
      </c>
      <c r="M20" s="46" t="n">
        <v>6600000000</v>
      </c>
      <c r="N20" s="77" t="n">
        <v>7900000000</v>
      </c>
      <c r="O20" s="77" t="n">
        <v>8100000000</v>
      </c>
      <c r="P20" s="77" t="n">
        <v>6500000000</v>
      </c>
      <c r="Q20" s="46" t="n">
        <v>7200000000</v>
      </c>
      <c r="R20" s="77" t="n">
        <v>7900000000</v>
      </c>
      <c r="S20" s="77" t="n">
        <v>8700000000</v>
      </c>
      <c r="T20" s="77" t="n">
        <v>8600000000</v>
      </c>
      <c r="U20" s="77" t="n">
        <v>9000000000</v>
      </c>
      <c r="V20" s="77" t="n">
        <v>8700000000</v>
      </c>
      <c r="Y20" s="6"/>
      <c r="Z20" s="6"/>
      <c r="AA20" s="6"/>
      <c r="AB20" s="6"/>
      <c r="AC20" s="6"/>
      <c r="AD20" s="6"/>
      <c r="AE20" s="6"/>
      <c r="AF20" s="6"/>
      <c r="AG20" s="6"/>
      <c r="AH20" s="6"/>
      <c r="AI20" s="6"/>
      <c r="AJ20" s="6"/>
      <c r="AK20" s="6"/>
      <c r="AL20" s="6"/>
      <c r="AM20" s="6"/>
      <c r="AN20" s="6"/>
      <c r="AO20" s="6"/>
      <c r="AP20" s="6"/>
      <c r="AQ20" s="6"/>
      <c r="AR20" s="6"/>
      <c r="AS20" s="6"/>
      <c r="AT20" s="6"/>
      <c r="AU20" s="6"/>
    </row>
    <row r="21" customFormat="false" ht="15" hidden="false" customHeight="false" outlineLevel="0" collapsed="false">
      <c r="A21" s="436" t="s">
        <v>199</v>
      </c>
      <c r="B21" s="436" t="s">
        <v>1934</v>
      </c>
      <c r="C21" s="49" t="s">
        <v>201</v>
      </c>
      <c r="J21" s="46" t="n">
        <v>2628000000</v>
      </c>
      <c r="K21" s="46" t="n">
        <v>3169800000</v>
      </c>
      <c r="L21" s="46" t="n">
        <v>3132000000</v>
      </c>
      <c r="M21" s="46" t="n">
        <v>3300000000</v>
      </c>
      <c r="N21" s="77" t="n">
        <v>4000000000</v>
      </c>
      <c r="O21" s="77" t="n">
        <v>4000000000</v>
      </c>
      <c r="P21" s="77" t="n">
        <v>2600000000</v>
      </c>
      <c r="Q21" s="46" t="n">
        <v>3300000000</v>
      </c>
      <c r="R21" s="77" t="n">
        <v>3200000000</v>
      </c>
      <c r="S21" s="77" t="n">
        <v>3300000000</v>
      </c>
      <c r="T21" s="77" t="n">
        <v>3000000000</v>
      </c>
      <c r="U21" s="77" t="n">
        <v>3400000000</v>
      </c>
      <c r="V21" s="77" t="n">
        <v>3000000000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5" hidden="false" customHeight="false" outlineLevel="0" collapsed="false">
      <c r="A22" s="436" t="s">
        <v>361</v>
      </c>
      <c r="B22" s="436" t="s">
        <v>2096</v>
      </c>
      <c r="C22" s="49" t="s">
        <v>201</v>
      </c>
      <c r="J22" s="46" t="n">
        <v>4380000000</v>
      </c>
      <c r="K22" s="46" t="n">
        <v>3169800000</v>
      </c>
      <c r="L22" s="46" t="n">
        <v>3523500000</v>
      </c>
      <c r="M22" s="46" t="n">
        <v>3300000000</v>
      </c>
      <c r="N22" s="77" t="n">
        <v>3900000000</v>
      </c>
      <c r="O22" s="77" t="n">
        <v>4000000000</v>
      </c>
      <c r="P22" s="77" t="n">
        <v>3900000000</v>
      </c>
      <c r="Q22" s="46" t="n">
        <v>3900000000</v>
      </c>
      <c r="R22" s="77" t="n">
        <v>4600000000</v>
      </c>
      <c r="S22" s="77" t="n">
        <v>5400000000</v>
      </c>
      <c r="T22" s="77" t="n">
        <v>5600000000</v>
      </c>
      <c r="U22" s="77" t="n">
        <v>5600000000</v>
      </c>
      <c r="V22" s="77" t="n">
        <v>5600000000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5" hidden="false" customHeight="false" outlineLevel="0" collapsed="false">
      <c r="A23" s="3" t="s">
        <v>227</v>
      </c>
      <c r="B23" s="3" t="s">
        <v>847</v>
      </c>
      <c r="C23" s="49" t="s">
        <v>191</v>
      </c>
      <c r="J23" s="46" t="n">
        <v>33580000000</v>
      </c>
      <c r="K23" s="181" t="n">
        <f aca="false">K24+K25+K26+K27+K28</f>
        <v>42968400000</v>
      </c>
      <c r="L23" s="46" t="n">
        <v>37975500000</v>
      </c>
      <c r="M23" s="46" t="n">
        <v>51700000000</v>
      </c>
      <c r="N23" s="77" t="n">
        <v>50800000000</v>
      </c>
      <c r="O23" s="77" t="n">
        <v>53800000000</v>
      </c>
      <c r="P23" s="77" t="n">
        <v>61500000000</v>
      </c>
      <c r="Q23" s="46" t="n">
        <v>66100000000</v>
      </c>
      <c r="R23" s="77" t="n">
        <v>83000000000</v>
      </c>
      <c r="S23" s="77" t="n">
        <v>98200000000</v>
      </c>
      <c r="T23" s="310" t="n">
        <f aca="false">T24+T25+T26+T27+T28</f>
        <v>104700000000</v>
      </c>
      <c r="U23" s="310" t="n">
        <f aca="false">U24+U25+U26+U27+U28</f>
        <v>111200000000</v>
      </c>
      <c r="V23" s="77" t="n">
        <v>90000000000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5" hidden="false" customHeight="false" outlineLevel="0" collapsed="false">
      <c r="A24" s="4" t="s">
        <v>2721</v>
      </c>
      <c r="B24" s="4" t="s">
        <v>2722</v>
      </c>
      <c r="C24" s="49" t="s">
        <v>231</v>
      </c>
      <c r="J24" s="46" t="n">
        <v>18980000000</v>
      </c>
      <c r="K24" s="311" t="n">
        <v>23949600000</v>
      </c>
      <c r="L24" s="311" t="n">
        <v>21141000000</v>
      </c>
      <c r="M24" s="46" t="n">
        <v>17100000000</v>
      </c>
      <c r="N24" s="77" t="n">
        <v>15800000000</v>
      </c>
      <c r="O24" s="77" t="n">
        <v>17600000000</v>
      </c>
      <c r="P24" s="77" t="n">
        <v>22300000000</v>
      </c>
      <c r="Q24" s="46" t="n">
        <v>31200000000</v>
      </c>
      <c r="R24" s="77" t="n">
        <v>36500000000</v>
      </c>
      <c r="S24" s="77" t="n">
        <v>39600000000</v>
      </c>
      <c r="T24" s="77" t="n">
        <v>33600000000</v>
      </c>
      <c r="U24" s="77" t="n">
        <v>35900000000</v>
      </c>
      <c r="V24" s="77" t="n">
        <v>24800000000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5" hidden="false" customHeight="false" outlineLevel="0" collapsed="false">
      <c r="A25" s="4" t="s">
        <v>2723</v>
      </c>
      <c r="B25" s="4" t="s">
        <v>2724</v>
      </c>
      <c r="C25" s="49" t="s">
        <v>231</v>
      </c>
      <c r="J25" s="46" t="n">
        <v>0</v>
      </c>
      <c r="K25" s="46" t="n">
        <v>0</v>
      </c>
      <c r="L25" s="46" t="n">
        <v>0</v>
      </c>
      <c r="M25" s="46" t="n">
        <v>0</v>
      </c>
      <c r="N25" s="46" t="n">
        <v>0</v>
      </c>
      <c r="O25" s="77" t="n">
        <v>0</v>
      </c>
      <c r="P25" s="77" t="n">
        <v>0</v>
      </c>
      <c r="Q25" s="46" t="n">
        <v>1600000000</v>
      </c>
      <c r="R25" s="77" t="n">
        <v>9000000000</v>
      </c>
      <c r="S25" s="77" t="n">
        <v>21700000000</v>
      </c>
      <c r="T25" s="77" t="n">
        <v>11000000000</v>
      </c>
      <c r="U25" s="77" t="n">
        <v>11100000000</v>
      </c>
      <c r="V25" s="77" t="n">
        <v>0</v>
      </c>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 hidden="false" customHeight="false" outlineLevel="0" collapsed="false">
      <c r="A26" s="4" t="s">
        <v>2725</v>
      </c>
      <c r="B26" s="4" t="s">
        <v>2726</v>
      </c>
      <c r="C26" s="49" t="s">
        <v>231</v>
      </c>
      <c r="J26" s="46" t="n">
        <v>12848000000</v>
      </c>
      <c r="K26" s="46" t="n">
        <v>19018800000</v>
      </c>
      <c r="L26" s="46" t="n">
        <v>15268500000</v>
      </c>
      <c r="M26" s="46" t="n">
        <v>25900000000</v>
      </c>
      <c r="N26" s="77" t="n">
        <v>27400000000</v>
      </c>
      <c r="O26" s="77" t="n">
        <v>24900000000</v>
      </c>
      <c r="P26" s="77" t="n">
        <v>26500000000</v>
      </c>
      <c r="Q26" s="46" t="n">
        <v>19300000000</v>
      </c>
      <c r="R26" s="77" t="n">
        <v>26800000000</v>
      </c>
      <c r="S26" s="77" t="n">
        <v>25800000000</v>
      </c>
      <c r="T26" s="77" t="n">
        <v>48000000000</v>
      </c>
      <c r="U26" s="77" t="n">
        <v>57100000000</v>
      </c>
      <c r="V26" s="77" t="n">
        <v>62100000000</v>
      </c>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 hidden="false" customHeight="false" outlineLevel="0" collapsed="false">
      <c r="A27" s="4" t="s">
        <v>2717</v>
      </c>
      <c r="B27" s="4" t="s">
        <v>2717</v>
      </c>
      <c r="C27" s="49" t="s">
        <v>231</v>
      </c>
      <c r="J27" s="46" t="n">
        <v>1752000000</v>
      </c>
      <c r="K27" s="46"/>
      <c r="L27" s="46" t="n">
        <v>1566000000</v>
      </c>
      <c r="M27" s="46" t="n">
        <v>2700000000</v>
      </c>
      <c r="N27" s="77" t="n">
        <v>3100000000</v>
      </c>
      <c r="O27" s="77" t="n">
        <v>3400000000</v>
      </c>
      <c r="P27" s="77" t="n">
        <v>5400000000</v>
      </c>
      <c r="Q27" s="46" t="n">
        <v>3700000000</v>
      </c>
      <c r="R27" s="77" t="n">
        <v>10300000000</v>
      </c>
      <c r="S27" s="77" t="n">
        <v>11200000000</v>
      </c>
      <c r="T27" s="77" t="n">
        <v>12100000000</v>
      </c>
      <c r="U27" s="77" t="n">
        <v>7100000000</v>
      </c>
      <c r="V27" s="77" t="n">
        <v>3100000000</v>
      </c>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4" t="s">
        <v>2727</v>
      </c>
      <c r="B28" s="4" t="s">
        <v>2728</v>
      </c>
      <c r="C28" s="49" t="s">
        <v>231</v>
      </c>
      <c r="J28" s="46" t="n">
        <v>0</v>
      </c>
      <c r="K28" s="46" t="n">
        <v>0</v>
      </c>
      <c r="L28" s="46" t="n">
        <v>0</v>
      </c>
      <c r="M28" s="46" t="n">
        <v>3300000000</v>
      </c>
      <c r="N28" s="77" t="n">
        <v>200000000</v>
      </c>
      <c r="O28" s="77" t="n">
        <v>3900000000</v>
      </c>
      <c r="P28" s="77" t="n">
        <v>5300000000</v>
      </c>
      <c r="Q28" s="46" t="n">
        <v>8300000000</v>
      </c>
      <c r="R28" s="77" t="n">
        <v>0</v>
      </c>
      <c r="S28" s="77" t="n">
        <v>0</v>
      </c>
      <c r="T28" s="77" t="n">
        <v>0</v>
      </c>
      <c r="U28" s="77" t="n">
        <v>0</v>
      </c>
      <c r="V28" s="77" t="n">
        <v>0</v>
      </c>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5" hidden="false" customHeight="false" outlineLevel="0" collapsed="false">
      <c r="A29" s="4" t="s">
        <v>2672</v>
      </c>
      <c r="B29" s="4" t="s">
        <v>2672</v>
      </c>
      <c r="C29" s="49" t="s">
        <v>231</v>
      </c>
      <c r="J29" s="46"/>
      <c r="K29" s="46"/>
      <c r="L29" s="46"/>
      <c r="M29" s="46" t="n">
        <f aca="false">M23-M24-M25-M26-M27-M28</f>
        <v>2700000000</v>
      </c>
      <c r="N29" s="46" t="n">
        <f aca="false">N23-N24-N25-N26-N27-N28</f>
        <v>4300000000</v>
      </c>
      <c r="O29" s="46" t="n">
        <f aca="false">O23-O24-O25-O26-O27-O28</f>
        <v>4000000000</v>
      </c>
      <c r="P29" s="46" t="n">
        <f aca="false">P23-P24-P25-P26-P27-P28</f>
        <v>2000000000</v>
      </c>
      <c r="Q29" s="46" t="n">
        <f aca="false">Q23-Q24-Q25-Q26-Q27-Q28</f>
        <v>1999999999.99999</v>
      </c>
      <c r="R29" s="46" t="n">
        <f aca="false">R23-R24-R25-R26-R27-R28</f>
        <v>400000000</v>
      </c>
      <c r="S29" s="46"/>
      <c r="T29" s="46"/>
      <c r="U29" s="46"/>
      <c r="V29" s="46" t="n">
        <f aca="false">V23-V24-V25-V26-V27-V28</f>
        <v>0</v>
      </c>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5" hidden="false" customHeight="false" outlineLevel="0" collapsed="false">
      <c r="B30" s="3" t="s">
        <v>2729</v>
      </c>
      <c r="J30" s="46" t="n">
        <v>-27740000000</v>
      </c>
      <c r="K30" s="46" t="n">
        <v>-20427600000</v>
      </c>
      <c r="L30" s="46" t="n">
        <v>-31320000000</v>
      </c>
      <c r="M30" s="46" t="n">
        <v>-28600000000</v>
      </c>
      <c r="N30" s="77" t="n">
        <v>-25000000000</v>
      </c>
      <c r="O30" s="77" t="n">
        <v>-35700000000</v>
      </c>
      <c r="P30" s="77" t="n">
        <v>-39100000000</v>
      </c>
      <c r="Q30" s="46" t="n">
        <v>-44100000000</v>
      </c>
      <c r="R30" s="77" t="n">
        <v>-50900000000</v>
      </c>
      <c r="S30" s="77" t="n">
        <v>-51100000000</v>
      </c>
      <c r="T30" s="77" t="n">
        <v>-52200000000</v>
      </c>
      <c r="U30" s="77" t="n">
        <v>-53000000000</v>
      </c>
      <c r="V30" s="77" t="n">
        <v>-43900000000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5" hidden="false" customHeight="false" outlineLevel="0" collapsed="false">
      <c r="A31" s="3" t="s">
        <v>52</v>
      </c>
      <c r="B31" s="3" t="s">
        <v>52</v>
      </c>
      <c r="C31" s="20" t="s">
        <v>37</v>
      </c>
      <c r="J31" s="46" t="n">
        <v>17520000000</v>
      </c>
      <c r="K31" s="46" t="n">
        <v>11270400000</v>
      </c>
      <c r="L31" s="46" t="n">
        <v>16443000000</v>
      </c>
      <c r="M31" s="46" t="n">
        <v>17300000000</v>
      </c>
      <c r="N31" s="77" t="n">
        <v>11600000000</v>
      </c>
      <c r="O31" s="77" t="n">
        <v>13500000000</v>
      </c>
      <c r="P31" s="77" t="n">
        <v>13500000000</v>
      </c>
      <c r="Q31" s="46" t="n">
        <v>12800000000</v>
      </c>
      <c r="R31" s="77" t="n">
        <v>16100000000</v>
      </c>
      <c r="S31" s="77" t="n">
        <v>16900000000</v>
      </c>
      <c r="T31" s="77" t="n">
        <v>18200000000</v>
      </c>
      <c r="U31" s="77" t="n">
        <v>19500000000</v>
      </c>
      <c r="V31" s="77" t="n">
        <v>11600000000</v>
      </c>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B32" s="373" t="s">
        <v>2730</v>
      </c>
      <c r="J32" s="46" t="n">
        <v>-10220000000</v>
      </c>
      <c r="K32" s="46" t="n">
        <v>-9509400000</v>
      </c>
      <c r="L32" s="46" t="n">
        <v>-14877000000</v>
      </c>
      <c r="M32" s="46" t="n">
        <v>0</v>
      </c>
      <c r="N32" s="77" t="n">
        <v>0</v>
      </c>
      <c r="O32" s="77" t="n">
        <v>0</v>
      </c>
      <c r="P32" s="77"/>
      <c r="Q32" s="46" t="n">
        <v>0</v>
      </c>
      <c r="R32" s="77" t="n">
        <v>0</v>
      </c>
      <c r="S32" s="77" t="n">
        <v>0</v>
      </c>
      <c r="T32" s="77" t="n">
        <v>0</v>
      </c>
      <c r="U32" s="77" t="n">
        <v>0</v>
      </c>
      <c r="V32" s="77" t="n">
        <v>0</v>
      </c>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5" hidden="false" customHeight="false" outlineLevel="0" collapsed="false">
      <c r="B33" s="49" t="s">
        <v>2731</v>
      </c>
      <c r="J33" s="46" t="n">
        <v>10804000000</v>
      </c>
      <c r="K33" s="46" t="n">
        <v>7748400000</v>
      </c>
      <c r="L33" s="46" t="n">
        <v>3915000000</v>
      </c>
      <c r="M33" s="46" t="n">
        <v>0</v>
      </c>
      <c r="N33" s="77" t="n">
        <v>0</v>
      </c>
      <c r="O33" s="77" t="n">
        <v>0</v>
      </c>
      <c r="P33" s="77"/>
      <c r="Q33" s="46" t="n">
        <v>0</v>
      </c>
      <c r="R33" s="77" t="n">
        <v>0</v>
      </c>
      <c r="S33" s="77" t="n">
        <v>0</v>
      </c>
      <c r="T33" s="77" t="n">
        <v>0</v>
      </c>
      <c r="U33" s="77" t="n">
        <v>0</v>
      </c>
      <c r="V33" s="77" t="n">
        <v>0</v>
      </c>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5" hidden="false" customHeight="false" outlineLevel="0" collapsed="false">
      <c r="B34" s="3" t="s">
        <v>2732</v>
      </c>
      <c r="J34" s="46" t="n">
        <v>-21024000000</v>
      </c>
      <c r="K34" s="46" t="n">
        <v>-17257800000</v>
      </c>
      <c r="L34" s="46" t="n">
        <v>-18400500000</v>
      </c>
      <c r="M34" s="46" t="n">
        <v>-14000000000</v>
      </c>
      <c r="N34" s="77" t="n">
        <v>-16300000000</v>
      </c>
      <c r="O34" s="77" t="n">
        <v>-22900000000</v>
      </c>
      <c r="P34" s="77" t="n">
        <v>-26000000000</v>
      </c>
      <c r="Q34" s="46" t="n">
        <v>-32200000000</v>
      </c>
      <c r="R34" s="77" t="n">
        <v>-34700000000</v>
      </c>
      <c r="S34" s="77" t="n">
        <v>-34200000000</v>
      </c>
      <c r="T34" s="77" t="n">
        <v>-34000000000</v>
      </c>
      <c r="U34" s="77" t="n">
        <v>-33500000000</v>
      </c>
      <c r="V34" s="77" t="n">
        <v>-32300000000</v>
      </c>
      <c r="Y34" s="6"/>
      <c r="Z34" s="6"/>
      <c r="AA34" s="6"/>
      <c r="AB34" s="6"/>
      <c r="AC34" s="6"/>
      <c r="AD34" s="6"/>
      <c r="AE34" s="6"/>
      <c r="AF34" s="6"/>
      <c r="AG34" s="6"/>
      <c r="AH34" s="6"/>
      <c r="AI34" s="6"/>
      <c r="AJ34" s="6"/>
      <c r="AK34" s="6"/>
      <c r="AL34" s="6"/>
      <c r="AM34" s="6"/>
      <c r="AN34" s="6"/>
      <c r="AO34" s="6"/>
      <c r="AP34" s="6"/>
      <c r="AQ34" s="6"/>
      <c r="AR34" s="6"/>
      <c r="AS34" s="6"/>
      <c r="AT34" s="6"/>
      <c r="AU34" s="6"/>
    </row>
    <row r="35" s="13" customFormat="true" ht="15" hidden="false" customHeight="false" outlineLevel="0" collapsed="false">
      <c r="A35" s="195" t="s">
        <v>556</v>
      </c>
      <c r="B35" s="195" t="s">
        <v>556</v>
      </c>
      <c r="C35" s="11" t="s">
        <v>34</v>
      </c>
      <c r="J35" s="109" t="n">
        <v>21024000000</v>
      </c>
      <c r="K35" s="109" t="n">
        <v>17257800000</v>
      </c>
      <c r="L35" s="109" t="n">
        <v>18400500000</v>
      </c>
      <c r="M35" s="109" t="n">
        <v>14000000000</v>
      </c>
      <c r="N35" s="109" t="n">
        <v>16300000000</v>
      </c>
      <c r="O35" s="109" t="n">
        <v>22900000000</v>
      </c>
      <c r="P35" s="84" t="n">
        <v>26000000000</v>
      </c>
      <c r="Q35" s="109" t="n">
        <v>32200000000</v>
      </c>
      <c r="R35" s="109" t="n">
        <v>34700000000</v>
      </c>
      <c r="S35" s="109" t="n">
        <v>34200000000</v>
      </c>
      <c r="T35" s="109" t="n">
        <v>34000000000</v>
      </c>
      <c r="U35" s="109" t="n">
        <v>33500000000</v>
      </c>
      <c r="V35" s="109" t="n">
        <v>32300000000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5" hidden="false" customHeight="false" outlineLevel="0" collapsed="false">
      <c r="A36" s="3" t="s">
        <v>248</v>
      </c>
      <c r="B36" s="3" t="s">
        <v>2733</v>
      </c>
      <c r="C36" s="49" t="s">
        <v>242</v>
      </c>
      <c r="J36" s="46" t="n">
        <v>18396000000</v>
      </c>
      <c r="K36" s="46" t="n">
        <v>19371000000</v>
      </c>
      <c r="L36" s="46" t="n">
        <v>26622000000</v>
      </c>
      <c r="M36" s="46" t="n">
        <v>20300000000</v>
      </c>
      <c r="N36" s="77" t="n">
        <v>14400000000</v>
      </c>
      <c r="O36" s="77" t="n">
        <v>11400000000</v>
      </c>
      <c r="P36" s="77" t="n">
        <v>25600000000</v>
      </c>
      <c r="Q36" s="46" t="n">
        <v>49800000000</v>
      </c>
      <c r="R36" s="77" t="n">
        <v>39600000000</v>
      </c>
      <c r="S36" s="77" t="n">
        <v>47500000000</v>
      </c>
      <c r="T36" s="77" t="n">
        <v>38700000000</v>
      </c>
      <c r="U36" s="77" t="n">
        <v>40700000000</v>
      </c>
      <c r="V36" s="77" t="n">
        <v>24000000000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5" hidden="false" customHeight="false" outlineLevel="0" collapsed="false">
      <c r="A37" s="3" t="s">
        <v>115</v>
      </c>
      <c r="B37" s="3" t="s">
        <v>2734</v>
      </c>
      <c r="C37" s="49" t="s">
        <v>242</v>
      </c>
      <c r="J37" s="46" t="n">
        <v>2628000000</v>
      </c>
      <c r="K37" s="46" t="n">
        <v>1761000000</v>
      </c>
      <c r="L37" s="46" t="n">
        <v>1957500000</v>
      </c>
      <c r="M37" s="46" t="n">
        <v>-2700000000</v>
      </c>
      <c r="N37" s="77" t="n">
        <v>1500000000</v>
      </c>
      <c r="O37" s="77" t="n">
        <v>5100000000</v>
      </c>
      <c r="P37" s="77" t="n">
        <v>5300000000</v>
      </c>
      <c r="Q37" s="46" t="n">
        <v>-2100000000</v>
      </c>
      <c r="R37" s="77" t="n">
        <v>-1200000000</v>
      </c>
      <c r="S37" s="77" t="n">
        <v>-7100000000</v>
      </c>
      <c r="T37" s="77" t="n">
        <v>2100000000</v>
      </c>
      <c r="U37" s="77" t="n">
        <v>100000000</v>
      </c>
      <c r="V37" s="77" t="n">
        <v>-3000000000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5" hidden="false" customHeight="false" outlineLevel="0" collapsed="false">
      <c r="A38" s="3" t="s">
        <v>2735</v>
      </c>
      <c r="B38" s="3" t="s">
        <v>2736</v>
      </c>
      <c r="C38" s="49" t="s">
        <v>242</v>
      </c>
      <c r="J38" s="46" t="n">
        <v>0</v>
      </c>
      <c r="K38" s="46" t="n">
        <v>-3874200000</v>
      </c>
      <c r="L38" s="46" t="n">
        <v>-10179000000</v>
      </c>
      <c r="M38" s="46" t="n">
        <v>-3600000000</v>
      </c>
      <c r="N38" s="77" t="n">
        <v>400000000</v>
      </c>
      <c r="O38" s="77" t="n">
        <v>6400000000</v>
      </c>
      <c r="P38" s="77" t="n">
        <v>-4900000000</v>
      </c>
      <c r="Q38" s="46" t="n">
        <v>-15600000000</v>
      </c>
      <c r="R38" s="77" t="n">
        <v>-3700000000</v>
      </c>
      <c r="S38" s="77" t="n">
        <v>-6300000000</v>
      </c>
      <c r="T38" s="77" t="n">
        <v>-6800000000</v>
      </c>
      <c r="U38" s="77" t="n">
        <v>-7200000000</v>
      </c>
      <c r="V38" s="77" t="n">
        <v>11300000000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B39" s="3" t="s">
        <v>577</v>
      </c>
      <c r="J39" s="0" t="n">
        <f aca="false">(J31/J6)*100</f>
        <v>20.4778156996587</v>
      </c>
      <c r="K39" s="0" t="n">
        <f aca="false">(K31/K6)*100</f>
        <v>11.5942028985507</v>
      </c>
      <c r="L39" s="0" t="n">
        <f aca="false">(L31/L6)*100</f>
        <v>16.2162162162162</v>
      </c>
      <c r="M39" s="0" t="n">
        <f aca="false">(M31/M6)*100</f>
        <v>14.6362098138748</v>
      </c>
      <c r="N39" s="0" t="n">
        <f aca="false">(N31/N6)*100</f>
        <v>9.59470636889992</v>
      </c>
      <c r="O39" s="0" t="n">
        <f aca="false">(O31/O6)*100</f>
        <v>10.0446428571429</v>
      </c>
      <c r="P39" s="0" t="n">
        <f aca="false">(P31/P6)*100</f>
        <v>8.98203592814371</v>
      </c>
      <c r="Q39" s="0" t="n">
        <f aca="false">(Q31/Q6)*100</f>
        <v>8.18414322250639</v>
      </c>
      <c r="R39" s="0" t="n">
        <f aca="false">(R31/R6)*100</f>
        <v>9.00447427293065</v>
      </c>
      <c r="S39" s="0" t="n">
        <f aca="false">(S31/S6)*100</f>
        <v>8.2843137254902</v>
      </c>
      <c r="T39" s="0" t="n">
        <f aca="false">(T31/T6)*100</f>
        <v>8.7248322147651</v>
      </c>
      <c r="U39" s="0" t="n">
        <f aca="false">(U31/U6)*100</f>
        <v>8.65128660159716</v>
      </c>
      <c r="V39" s="0" t="n">
        <f aca="false">(V31/V6)*100</f>
        <v>5.15784793241441</v>
      </c>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J41" s="0" t="s">
        <v>128</v>
      </c>
      <c r="K41" s="0" t="s">
        <v>128</v>
      </c>
      <c r="L41" s="0" t="s">
        <v>128</v>
      </c>
      <c r="M41" s="0" t="s">
        <v>425</v>
      </c>
      <c r="N41" s="0" t="s">
        <v>425</v>
      </c>
      <c r="O41" s="0" t="s">
        <v>425</v>
      </c>
      <c r="P41" s="0" t="s">
        <v>425</v>
      </c>
      <c r="Q41" s="0" t="s">
        <v>425</v>
      </c>
      <c r="R41" s="0" t="s">
        <v>425</v>
      </c>
      <c r="S41" s="0" t="s">
        <v>425</v>
      </c>
      <c r="T41" s="0" t="s">
        <v>425</v>
      </c>
      <c r="U41" s="0" t="s">
        <v>425</v>
      </c>
      <c r="V41" s="0" t="s">
        <v>425</v>
      </c>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0" t="s">
        <v>33</v>
      </c>
      <c r="J43" s="55" t="n">
        <f aca="false">J6-J7-J31</f>
        <v>0</v>
      </c>
      <c r="K43" s="55" t="n">
        <f aca="false">K6-K7-K31</f>
        <v>0</v>
      </c>
      <c r="L43" s="55" t="n">
        <f aca="false">L6-L7-L31</f>
        <v>0</v>
      </c>
      <c r="M43" s="55" t="n">
        <f aca="false">M6-M7-M31</f>
        <v>0</v>
      </c>
      <c r="N43" s="55" t="n">
        <f aca="false">N6-N7-N31</f>
        <v>0</v>
      </c>
      <c r="O43" s="55" t="n">
        <f aca="false">O6-O7-O31</f>
        <v>0</v>
      </c>
      <c r="P43" s="55" t="n">
        <f aca="false">P6-P7-P31</f>
        <v>0</v>
      </c>
      <c r="Q43" s="55" t="n">
        <f aca="false">Q6-Q7-Q31</f>
        <v>0</v>
      </c>
      <c r="R43" s="55" t="n">
        <f aca="false">R6-R7-R31</f>
        <v>0</v>
      </c>
      <c r="S43" s="55" t="n">
        <f aca="false">S6-S7-S31</f>
        <v>0</v>
      </c>
      <c r="T43" s="55" t="n">
        <f aca="false">T6-T7-T31</f>
        <v>0</v>
      </c>
      <c r="U43" s="55" t="n">
        <f aca="false">U6-U7-U31</f>
        <v>0</v>
      </c>
      <c r="V43" s="55" t="n">
        <f aca="false">V6-V7-V31</f>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B44" s="0" t="s">
        <v>130</v>
      </c>
      <c r="J44" s="55" t="n">
        <f aca="false">J7-J8-J14</f>
        <v>0</v>
      </c>
      <c r="K44" s="55" t="n">
        <f aca="false">K7-K8-K14</f>
        <v>0</v>
      </c>
      <c r="L44" s="55" t="n">
        <f aca="false">L7-L8-L14</f>
        <v>0</v>
      </c>
      <c r="M44" s="55" t="n">
        <f aca="false">M7-M8-M14</f>
        <v>100000000</v>
      </c>
      <c r="N44" s="55" t="n">
        <f aca="false">N7-N8-N14</f>
        <v>0</v>
      </c>
      <c r="O44" s="55" t="n">
        <f aca="false">O7-O8-O14</f>
        <v>0</v>
      </c>
      <c r="P44" s="55" t="n">
        <f aca="false">P7-P8-P14</f>
        <v>0</v>
      </c>
      <c r="Q44" s="55" t="n">
        <f aca="false">Q7-Q8-Q14</f>
        <v>0</v>
      </c>
      <c r="R44" s="55" t="n">
        <f aca="false">R7-R8-R14</f>
        <v>0</v>
      </c>
      <c r="S44" s="55" t="n">
        <f aca="false">S7-S8-S14</f>
        <v>0</v>
      </c>
      <c r="T44" s="55" t="n">
        <f aca="false">T7-T8-T14</f>
        <v>0</v>
      </c>
      <c r="U44" s="55" t="n">
        <f aca="false">U7-U8-U14</f>
        <v>0</v>
      </c>
      <c r="V44" s="55" t="n">
        <f aca="false">V7-V8-V14</f>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B45" s="0" t="s">
        <v>2737</v>
      </c>
      <c r="J45" s="55" t="n">
        <f aca="false">J8-J9-J10-J11-J12-J13</f>
        <v>0</v>
      </c>
      <c r="K45" s="55" t="n">
        <f aca="false">K8-K9-K10-K11-K12-K13</f>
        <v>0</v>
      </c>
      <c r="L45" s="55" t="n">
        <f aca="false">L8-L9-L10-L11-L12-L13</f>
        <v>0</v>
      </c>
      <c r="M45" s="55" t="n">
        <f aca="false">M8-M9-M10-M11-M12-M13</f>
        <v>0</v>
      </c>
      <c r="N45" s="55" t="n">
        <f aca="false">N8-N9-N10-N11-N12-N13</f>
        <v>0</v>
      </c>
      <c r="O45" s="55" t="n">
        <f aca="false">O8-O9-O10-O11-O12-O13</f>
        <v>0</v>
      </c>
      <c r="P45" s="55" t="n">
        <f aca="false">P8-P9-P10-P11-P12-P13</f>
        <v>0</v>
      </c>
      <c r="Q45" s="55" t="n">
        <f aca="false">Q8-Q9-Q10-Q11-Q12-Q13</f>
        <v>-100000000</v>
      </c>
      <c r="R45" s="55" t="n">
        <f aca="false">R8-R9-R10-R11-R12-R13</f>
        <v>0</v>
      </c>
      <c r="S45" s="55" t="n">
        <f aca="false">S8-S9-S10-S11-S12-S13</f>
        <v>0</v>
      </c>
      <c r="T45" s="55" t="n">
        <f aca="false">T8-T9-T10-T11-T12-T13</f>
        <v>0</v>
      </c>
      <c r="U45" s="55" t="n">
        <f aca="false">U8-U9-U10-U11-U12-U13</f>
        <v>0</v>
      </c>
      <c r="V45" s="55" t="n">
        <f aca="false">V8-V9-V10-V11-V12-V13</f>
        <v>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B46" s="0" t="s">
        <v>134</v>
      </c>
      <c r="J46" s="55" t="n">
        <f aca="false">J15-J16-J23</f>
        <v>0</v>
      </c>
      <c r="K46" s="55" t="n">
        <f aca="false">K15-K16-K23</f>
        <v>0</v>
      </c>
      <c r="L46" s="55" t="n">
        <f aca="false">L15-L16-L23</f>
        <v>0</v>
      </c>
      <c r="M46" s="55" t="n">
        <f aca="false">M15-M16-M23</f>
        <v>0</v>
      </c>
      <c r="N46" s="55" t="n">
        <f aca="false">N15-N16-N23</f>
        <v>0</v>
      </c>
      <c r="O46" s="55" t="n">
        <f aca="false">O15-O16-O23</f>
        <v>0</v>
      </c>
      <c r="P46" s="55" t="n">
        <f aca="false">P15-P16-P23</f>
        <v>0</v>
      </c>
      <c r="Q46" s="55" t="n">
        <f aca="false">Q15-Q16-Q23</f>
        <v>0</v>
      </c>
      <c r="R46" s="55" t="n">
        <f aca="false">R15-R16-R23</f>
        <v>0</v>
      </c>
      <c r="S46" s="55" t="n">
        <f aca="false">S15-S16-S23</f>
        <v>100000000</v>
      </c>
      <c r="T46" s="55" t="n">
        <f aca="false">T15-T16-T23</f>
        <v>0</v>
      </c>
      <c r="U46" s="55" t="n">
        <f aca="false">U15-U16-U23</f>
        <v>0</v>
      </c>
      <c r="V46" s="55" t="n">
        <f aca="false">V15-V16-V23</f>
        <v>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B47" s="0" t="s">
        <v>333</v>
      </c>
      <c r="J47" s="55" t="n">
        <f aca="false">J16-J17-J18-J19-J20</f>
        <v>0</v>
      </c>
      <c r="K47" s="55" t="n">
        <f aca="false">K16-K17-K18-K19-K20</f>
        <v>0</v>
      </c>
      <c r="L47" s="55" t="n">
        <f aca="false">L16-L17-L18-L19-L20</f>
        <v>0</v>
      </c>
      <c r="M47" s="55" t="n">
        <f aca="false">M16-M17-M18-M19-M20</f>
        <v>-100000000</v>
      </c>
      <c r="N47" s="55" t="n">
        <f aca="false">N16-N17-N18-N19-N20</f>
        <v>0</v>
      </c>
      <c r="O47" s="55" t="n">
        <f aca="false">O16-O17-O18-O19-O20</f>
        <v>0</v>
      </c>
      <c r="P47" s="55" t="n">
        <f aca="false">P16-P17-P18-P19-P20</f>
        <v>-100000000</v>
      </c>
      <c r="Q47" s="55" t="n">
        <f aca="false">Q16-Q17-Q18-Q19-Q20</f>
        <v>0</v>
      </c>
      <c r="R47" s="55" t="n">
        <f aca="false">R16-R17-R18-R19-R20</f>
        <v>0</v>
      </c>
      <c r="S47" s="55" t="n">
        <f aca="false">S16-S17-S18-S19-S20</f>
        <v>0</v>
      </c>
      <c r="T47" s="55" t="n">
        <f aca="false">T16-T17-T18-T19-T20</f>
        <v>-100000000</v>
      </c>
      <c r="U47" s="55" t="n">
        <f aca="false">U16-U17-U18-U19-U20</f>
        <v>0</v>
      </c>
      <c r="V47" s="55" t="n">
        <f aca="false">V16-V17-V18-V19-V20</f>
        <v>-100000000</v>
      </c>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 hidden="false" customHeight="false" outlineLevel="0" collapsed="false">
      <c r="B48" s="0" t="s">
        <v>1449</v>
      </c>
      <c r="J48" s="55" t="n">
        <f aca="false">J20-J21-J22</f>
        <v>0</v>
      </c>
      <c r="K48" s="55" t="n">
        <f aca="false">K20-K21-K22</f>
        <v>0</v>
      </c>
      <c r="L48" s="55" t="n">
        <f aca="false">L20-L21-L22</f>
        <v>0</v>
      </c>
      <c r="M48" s="55" t="n">
        <f aca="false">M20-M21-M22</f>
        <v>0</v>
      </c>
      <c r="N48" s="55" t="n">
        <f aca="false">N20-N21-N22</f>
        <v>0</v>
      </c>
      <c r="O48" s="55" t="n">
        <f aca="false">O20-O21-O22</f>
        <v>100000000</v>
      </c>
      <c r="P48" s="55" t="n">
        <f aca="false">P20-P21-P22</f>
        <v>0</v>
      </c>
      <c r="Q48" s="55" t="n">
        <f aca="false">Q20-Q21-Q22</f>
        <v>0</v>
      </c>
      <c r="R48" s="55" t="n">
        <f aca="false">R20-R21-R22</f>
        <v>100000000</v>
      </c>
      <c r="S48" s="55" t="n">
        <f aca="false">S20-S21-S22</f>
        <v>0</v>
      </c>
      <c r="T48" s="55" t="n">
        <f aca="false">T20-T21-T22</f>
        <v>0</v>
      </c>
      <c r="U48" s="55" t="n">
        <f aca="false">U20-U21-U22</f>
        <v>0</v>
      </c>
      <c r="V48" s="55" t="n">
        <f aca="false">V20-V21-V22</f>
        <v>100000000</v>
      </c>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5" hidden="false" customHeight="false" outlineLevel="0" collapsed="false">
      <c r="B49" s="0" t="s">
        <v>2738</v>
      </c>
      <c r="H49" s="55"/>
      <c r="J49" s="55" t="n">
        <f aca="false">J23-J24-J26-J27-J28-J25-J29</f>
        <v>0</v>
      </c>
      <c r="K49" s="55" t="n">
        <f aca="false">K23-K24-K26-K27-K28-K25-K29</f>
        <v>0</v>
      </c>
      <c r="L49" s="55" t="n">
        <f aca="false">L23-L24-L26-L27-L28-L25-L29</f>
        <v>0</v>
      </c>
      <c r="M49" s="55" t="n">
        <f aca="false">M23-M24-M26-M27-M28-M25-M29</f>
        <v>0</v>
      </c>
      <c r="N49" s="55" t="n">
        <f aca="false">N23-N24-N26-N27-N28-N25-N29</f>
        <v>0</v>
      </c>
      <c r="O49" s="55" t="n">
        <f aca="false">O23-O24-O26-O27-O28-O25-O29</f>
        <v>0</v>
      </c>
      <c r="P49" s="55" t="n">
        <f aca="false">P23-P24-P26-P27-P28-P25-P29</f>
        <v>0</v>
      </c>
      <c r="Q49" s="55" t="n">
        <f aca="false">Q23-Q24-Q26-Q27-Q28-Q25-Q29</f>
        <v>0</v>
      </c>
      <c r="R49" s="55" t="n">
        <f aca="false">R23-R24-R26-R27-R28-R25-R29</f>
        <v>0</v>
      </c>
      <c r="S49" s="55" t="n">
        <f aca="false">S23-S24-S26-S27-S28-S25-S29</f>
        <v>-100000000</v>
      </c>
      <c r="T49" s="55" t="n">
        <f aca="false">T23-T24-T26-T27-T28-T25-T29</f>
        <v>0</v>
      </c>
      <c r="U49" s="55" t="n">
        <f aca="false">U23-U24-U26-U27-U28-U25-U29</f>
        <v>0</v>
      </c>
      <c r="V49" s="55" t="n">
        <f aca="false">V23-V24-V26-V27-V28-V25-V29</f>
        <v>0</v>
      </c>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B50" s="0" t="s">
        <v>2739</v>
      </c>
      <c r="J50" s="55" t="n">
        <f aca="false">J35-J36-J37-J38</f>
        <v>0</v>
      </c>
      <c r="K50" s="55" t="n">
        <f aca="false">K35-K36-K37-K38</f>
        <v>0</v>
      </c>
      <c r="L50" s="55" t="n">
        <f aca="false">L35-L36-L37-L38</f>
        <v>0</v>
      </c>
      <c r="M50" s="55" t="n">
        <f aca="false">M35-M36-M37-M38</f>
        <v>0</v>
      </c>
      <c r="N50" s="55" t="n">
        <f aca="false">N35-N36-N37-N38</f>
        <v>0</v>
      </c>
      <c r="O50" s="55" t="n">
        <f aca="false">O35-O36-O37-O38</f>
        <v>0</v>
      </c>
      <c r="P50" s="55" t="n">
        <f aca="false">P35-P36-P37-P38</f>
        <v>0</v>
      </c>
      <c r="Q50" s="55" t="n">
        <f aca="false">Q35-Q36-Q37-Q38</f>
        <v>100000000.000004</v>
      </c>
      <c r="R50" s="55" t="n">
        <f aca="false">R35-R36-R37-R38</f>
        <v>0</v>
      </c>
      <c r="S50" s="55" t="n">
        <f aca="false">S35-S36-S37-S38</f>
        <v>100000000.000004</v>
      </c>
      <c r="T50" s="55" t="n">
        <f aca="false">T35-T36-T37-T38</f>
        <v>0</v>
      </c>
      <c r="U50" s="55" t="n">
        <f aca="false">U35-U36-U37-U38</f>
        <v>-100000000</v>
      </c>
      <c r="V50" s="55" t="n">
        <f aca="false">V35-V36-V37-V38</f>
        <v>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 hidden="false" customHeight="false" outlineLevel="0" collapsed="false">
      <c r="J51" s="55"/>
      <c r="K51" s="55"/>
      <c r="L51" s="55"/>
      <c r="M51" s="55"/>
      <c r="N51" s="55"/>
      <c r="O51" s="55"/>
      <c r="P51" s="55"/>
      <c r="Q51" s="55"/>
      <c r="R51" s="55"/>
      <c r="S51" s="55"/>
      <c r="T51" s="55"/>
      <c r="U51" s="55"/>
      <c r="V51" s="55"/>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B52" s="0" t="s">
        <v>586</v>
      </c>
      <c r="J52" s="0" t="n">
        <v>262250000000</v>
      </c>
      <c r="K52" s="0" t="n">
        <v>291964000000</v>
      </c>
      <c r="L52" s="0" t="n">
        <v>352151000000</v>
      </c>
      <c r="M52" s="0" t="n">
        <v>391506000000</v>
      </c>
      <c r="N52" s="0" t="n">
        <v>413114000000</v>
      </c>
      <c r="O52" s="0" t="n">
        <v>460072000000</v>
      </c>
      <c r="P52" s="0" t="n">
        <v>525671000000</v>
      </c>
      <c r="Q52" s="0" t="n">
        <v>582656000000</v>
      </c>
      <c r="R52" s="0" t="n">
        <v>614130000000</v>
      </c>
      <c r="S52" s="0" t="n">
        <v>670216000000</v>
      </c>
      <c r="T52" s="0" t="n">
        <v>721636000000</v>
      </c>
      <c r="U52" s="0" t="n">
        <v>782577000000</v>
      </c>
      <c r="V52" s="0" t="n">
        <v>847886000000</v>
      </c>
      <c r="W52" s="0" t="n">
        <v>914.594</v>
      </c>
      <c r="X52" s="0" t="n">
        <v>979.118</v>
      </c>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B53" s="0" t="s">
        <v>130</v>
      </c>
      <c r="J53" s="0" t="n">
        <f aca="false">(J7/J52)*100</f>
        <v>25.9431839847474</v>
      </c>
      <c r="K53" s="0" t="n">
        <f aca="false">(K7/K52)*100</f>
        <v>29.4340398131276</v>
      </c>
      <c r="L53" s="0" t="n">
        <f aca="false">(L7/L52)*100</f>
        <v>24.1247362637051</v>
      </c>
      <c r="M53" s="0" t="n">
        <f aca="false">(M7/M52)*100</f>
        <v>25.772274243562</v>
      </c>
      <c r="N53" s="0" t="n">
        <f aca="false">(N7/N52)*100</f>
        <v>26.4575879781368</v>
      </c>
      <c r="O53" s="0" t="n">
        <f aca="false">(O7/O52)*100</f>
        <v>26.2784955398285</v>
      </c>
      <c r="P53" s="0" t="n">
        <f aca="false">(P7/P52)*100</f>
        <v>26.0238818576638</v>
      </c>
      <c r="Q53" s="0" t="n">
        <f aca="false">(Q7/Q52)*100</f>
        <v>24.6457601054482</v>
      </c>
      <c r="R53" s="0" t="n">
        <f aca="false">(R7/R52)*100</f>
        <v>26.4927621187696</v>
      </c>
      <c r="S53" s="0" t="n">
        <f aca="false">(S7/S52)*100</f>
        <v>27.9163732289292</v>
      </c>
      <c r="T53" s="0" t="n">
        <f aca="false">(T7/T52)*100</f>
        <v>26.384493013098</v>
      </c>
      <c r="U53" s="0" t="n">
        <f aca="false">(U7/U52)*100</f>
        <v>26.3105100201003</v>
      </c>
      <c r="V53" s="0" t="n">
        <f aca="false">(V7/V52)*100</f>
        <v>25.156683799473</v>
      </c>
    </row>
    <row r="54" customFormat="false" ht="15" hidden="false" customHeight="false" outlineLevel="0" collapsed="false">
      <c r="B54" s="0" t="s">
        <v>134</v>
      </c>
      <c r="J54" s="55" t="n">
        <f aca="false">(J15/J52)*100</f>
        <v>36.5208770257388</v>
      </c>
      <c r="K54" s="55" t="n">
        <f aca="false">(K15/K52)*100</f>
        <v>36.9131810771191</v>
      </c>
      <c r="L54" s="55" t="n">
        <f aca="false">(L15/L52)*100</f>
        <v>33.0186482503244</v>
      </c>
      <c r="M54" s="55" t="n">
        <f aca="false">(M15/M52)*100</f>
        <v>33.741500768826</v>
      </c>
      <c r="N54" s="55" t="n">
        <f aca="false">(N15/N52)*100</f>
        <v>33.2111717346786</v>
      </c>
      <c r="O54" s="55" t="n">
        <f aca="false">(O15/O52)*100</f>
        <v>33.5599645272914</v>
      </c>
      <c r="P54" s="55" t="n">
        <f aca="false">(P15/P52)*100</f>
        <v>33.5571108164612</v>
      </c>
      <c r="Q54" s="55" t="n">
        <f aca="false">(Q15/Q52)*100</f>
        <v>31.9742695518453</v>
      </c>
      <c r="R54" s="55" t="n">
        <f aca="false">(R15/R52)*100</f>
        <v>34.5529448162441</v>
      </c>
      <c r="S54" s="55" t="n">
        <f aca="false">(S15/S52)*100</f>
        <v>35.2722107499672</v>
      </c>
      <c r="T54" s="55" t="n">
        <f aca="false">(T15/T52)*100</f>
        <v>34.9483673209208</v>
      </c>
      <c r="U54" s="55" t="n">
        <f aca="false">(U15/U52)*100</f>
        <v>34.3480577630061</v>
      </c>
      <c r="V54" s="55" t="n">
        <f aca="false">(V15/V52)*100</f>
        <v>30.2163262514064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1.xml><?xml version="1.0" encoding="utf-8"?>
<worksheet xmlns="http://schemas.openxmlformats.org/spreadsheetml/2006/main" xmlns:r="http://schemas.openxmlformats.org/officeDocument/2006/relationships">
  <sheetPr filterMode="false">
    <pageSetUpPr fitToPage="false"/>
  </sheetPr>
  <dimension ref="A1:BD89"/>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8" activeCellId="0" sqref="R8"/>
    </sheetView>
  </sheetViews>
  <sheetFormatPr defaultRowHeight="15"/>
  <cols>
    <col collapsed="false" hidden="false" max="1" min="1" style="0" width="38.4744897959184"/>
    <col collapsed="false" hidden="false" max="2" min="2" style="0" width="47.2448979591837"/>
    <col collapsed="false" hidden="false" max="3" min="3" style="0" width="27.9438775510204"/>
    <col collapsed="false" hidden="false" max="7" min="4" style="0" width="8.50510204081633"/>
    <col collapsed="false" hidden="false" max="12" min="8" style="0" width="19.5714285714286"/>
    <col collapsed="false" hidden="false" max="13" min="13" style="0" width="19.9795918367347"/>
    <col collapsed="false" hidden="false" max="14" min="14" style="0" width="20.3826530612245"/>
    <col collapsed="false" hidden="false" max="16" min="15" style="0" width="19.3061224489796"/>
    <col collapsed="false" hidden="false" max="19" min="17" style="0" width="20.3826530612245"/>
    <col collapsed="false" hidden="false" max="1025" min="20" style="0" width="8.50510204081633"/>
  </cols>
  <sheetData>
    <row r="1" customFormat="false" ht="15" hidden="false" customHeight="false" outlineLevel="0" collapsed="false">
      <c r="A1" s="1" t="s">
        <v>2740</v>
      </c>
      <c r="B1" s="2" t="s">
        <v>2741</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customFormat="false" ht="15" hidden="false" customHeight="false" outlineLevel="0" collapsed="false">
      <c r="B2" s="7" t="s">
        <v>2742</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2743</v>
      </c>
      <c r="R5" s="4" t="s">
        <v>780</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13" customFormat="true" ht="16.5" hidden="false" customHeight="false" outlineLevel="0" collapsed="false">
      <c r="A6" s="280" t="s">
        <v>32</v>
      </c>
      <c r="B6" s="235" t="s">
        <v>2545</v>
      </c>
      <c r="C6" s="216" t="s">
        <v>34</v>
      </c>
      <c r="H6" s="324" t="n">
        <v>14306000000</v>
      </c>
      <c r="I6" s="325" t="n">
        <v>22056000000</v>
      </c>
      <c r="J6" s="325" t="n">
        <v>26558000000</v>
      </c>
      <c r="K6" s="325" t="n">
        <v>34713000000</v>
      </c>
      <c r="L6" s="325" t="n">
        <v>37901000000</v>
      </c>
      <c r="M6" s="326" t="n">
        <v>47717000000</v>
      </c>
      <c r="N6" s="326" t="n">
        <v>63822000000</v>
      </c>
      <c r="O6" s="326" t="n">
        <v>66321000000</v>
      </c>
      <c r="P6" s="326" t="n">
        <v>76774000000</v>
      </c>
      <c r="Q6" s="326" t="n">
        <v>75855000000</v>
      </c>
      <c r="R6" s="326" t="n">
        <v>76085000000</v>
      </c>
      <c r="S6" s="326" t="n">
        <v>86987000000</v>
      </c>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6.5" hidden="false" customHeight="false" outlineLevel="0" collapsed="false">
      <c r="A7" s="18" t="s">
        <v>35</v>
      </c>
      <c r="B7" s="30" t="s">
        <v>2744</v>
      </c>
      <c r="C7" s="20" t="s">
        <v>37</v>
      </c>
      <c r="H7" s="242" t="n">
        <v>12457000000</v>
      </c>
      <c r="I7" s="23" t="n">
        <v>16255000000</v>
      </c>
      <c r="J7" s="23" t="n">
        <v>20110000000</v>
      </c>
      <c r="K7" s="23" t="n">
        <v>23197000000</v>
      </c>
      <c r="L7" s="23" t="n">
        <v>26849000000</v>
      </c>
      <c r="M7" s="25" t="n">
        <v>29881000000</v>
      </c>
      <c r="N7" s="25" t="n">
        <v>31425000000</v>
      </c>
      <c r="O7" s="25" t="n">
        <v>38893000000</v>
      </c>
      <c r="P7" s="25" t="n">
        <v>41970000000</v>
      </c>
      <c r="Q7" s="25" t="n">
        <v>46475000000</v>
      </c>
      <c r="R7" s="25" t="n">
        <v>48669000000</v>
      </c>
      <c r="S7" s="25" t="n">
        <v>61429000000</v>
      </c>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6.5" hidden="false" customHeight="false" outlineLevel="0" collapsed="false">
      <c r="A8" s="27" t="s">
        <v>1713</v>
      </c>
      <c r="B8" s="29" t="s">
        <v>2745</v>
      </c>
      <c r="C8" s="20" t="s">
        <v>40</v>
      </c>
      <c r="H8" s="242" t="n">
        <v>8769000000</v>
      </c>
      <c r="I8" s="23" t="n">
        <v>10653000000</v>
      </c>
      <c r="J8" s="23" t="n">
        <v>12878000000</v>
      </c>
      <c r="K8" s="23" t="n">
        <v>15740000000</v>
      </c>
      <c r="L8" s="23" t="n">
        <v>18026000000</v>
      </c>
      <c r="M8" s="25" t="n">
        <v>19954000000</v>
      </c>
      <c r="N8" s="25" t="n">
        <v>19393000000</v>
      </c>
      <c r="O8" s="25" t="n">
        <v>24460000000</v>
      </c>
      <c r="P8" s="25" t="n">
        <v>28076000000</v>
      </c>
      <c r="Q8" s="25" t="n">
        <v>29242000000</v>
      </c>
      <c r="R8" s="25" t="n">
        <v>33380000000</v>
      </c>
      <c r="S8" s="25" t="n">
        <v>38291000000</v>
      </c>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6.5" hidden="false" customHeight="false" outlineLevel="0" collapsed="false">
      <c r="A9" s="27" t="s">
        <v>164</v>
      </c>
      <c r="B9" s="29" t="s">
        <v>299</v>
      </c>
      <c r="C9" s="20" t="s">
        <v>40</v>
      </c>
      <c r="H9" s="242" t="n">
        <v>3481000000</v>
      </c>
      <c r="I9" s="23" t="n">
        <v>4275000000</v>
      </c>
      <c r="J9" s="23" t="n">
        <v>6099000000</v>
      </c>
      <c r="K9" s="23" t="n">
        <v>6828000000</v>
      </c>
      <c r="L9" s="23" t="n">
        <v>7917000000</v>
      </c>
      <c r="M9" s="25" t="n">
        <v>8958000000</v>
      </c>
      <c r="N9" s="25" t="n">
        <v>11394000000</v>
      </c>
      <c r="O9" s="25" t="n">
        <v>13672000000</v>
      </c>
      <c r="P9" s="25" t="n">
        <v>13721000000</v>
      </c>
      <c r="Q9" s="25" t="n">
        <v>14230000000</v>
      </c>
      <c r="R9" s="25" t="n">
        <v>13401000000</v>
      </c>
      <c r="S9" s="25" t="n">
        <v>18128000000</v>
      </c>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6.5" hidden="false" customHeight="false" outlineLevel="0" collapsed="false">
      <c r="B10" s="180" t="s">
        <v>2746</v>
      </c>
      <c r="H10" s="22"/>
      <c r="I10" s="22"/>
      <c r="J10" s="22"/>
      <c r="K10" s="22"/>
      <c r="L10" s="22"/>
      <c r="M10" s="22"/>
      <c r="N10" s="22"/>
      <c r="O10" s="25" t="n">
        <v>1573000000</v>
      </c>
      <c r="P10" s="25" t="n">
        <v>1877000000</v>
      </c>
      <c r="Q10" s="25" t="n">
        <v>1028000000</v>
      </c>
      <c r="R10" s="25" t="n">
        <v>820000000</v>
      </c>
      <c r="S10" s="25" t="n">
        <v>7989000000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6.5" hidden="false" customHeight="false" outlineLevel="0" collapsed="false">
      <c r="A11" s="132" t="s">
        <v>348</v>
      </c>
      <c r="B11" s="29" t="s">
        <v>2747</v>
      </c>
      <c r="C11" s="20" t="s">
        <v>40</v>
      </c>
      <c r="H11" s="242" t="n">
        <v>207000000</v>
      </c>
      <c r="I11" s="23" t="n">
        <v>1328000000</v>
      </c>
      <c r="J11" s="23" t="n">
        <v>1133000000</v>
      </c>
      <c r="K11" s="23" t="n">
        <v>629000000</v>
      </c>
      <c r="L11" s="23" t="n">
        <v>906000000</v>
      </c>
      <c r="M11" s="25" t="n">
        <v>970000000</v>
      </c>
      <c r="N11" s="25" t="n">
        <v>638000000</v>
      </c>
      <c r="O11" s="25" t="n">
        <v>761000000</v>
      </c>
      <c r="P11" s="25" t="n">
        <v>174000000</v>
      </c>
      <c r="Q11" s="25" t="n">
        <v>3002000000</v>
      </c>
      <c r="R11" s="25" t="n">
        <v>1888000000</v>
      </c>
      <c r="S11" s="25" t="n">
        <v>5010000000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6.5" hidden="false" customHeight="false" outlineLevel="0" collapsed="false">
      <c r="B12" s="180" t="s">
        <v>2748</v>
      </c>
      <c r="H12" s="22"/>
      <c r="I12" s="22"/>
      <c r="J12" s="22"/>
      <c r="K12" s="22"/>
      <c r="L12" s="22"/>
      <c r="M12" s="22"/>
      <c r="N12" s="22"/>
      <c r="O12" s="25"/>
      <c r="P12" s="25" t="n">
        <v>1350000000</v>
      </c>
      <c r="Q12" s="25" t="n">
        <v>1954000000</v>
      </c>
      <c r="R12" s="25" t="n">
        <v>1562000000</v>
      </c>
      <c r="S12" s="25" t="n">
        <v>1500000000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6.5" hidden="false" customHeight="false" outlineLevel="0" collapsed="false">
      <c r="B13" s="180" t="s">
        <v>2749</v>
      </c>
      <c r="H13" s="22"/>
      <c r="I13" s="22"/>
      <c r="J13" s="22"/>
      <c r="K13" s="22"/>
      <c r="L13" s="22"/>
      <c r="M13" s="22"/>
      <c r="N13" s="22"/>
      <c r="O13" s="25"/>
      <c r="P13" s="25" t="n">
        <v>0</v>
      </c>
      <c r="Q13" s="25" t="n">
        <v>0</v>
      </c>
      <c r="R13" s="25" t="n">
        <v>0</v>
      </c>
      <c r="S13" s="25" t="n">
        <v>1300000000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s="13" customFormat="true" ht="16.5" hidden="false" customHeight="false" outlineLevel="0" collapsed="false">
      <c r="A14" s="18" t="s">
        <v>52</v>
      </c>
      <c r="B14" s="98" t="s">
        <v>52</v>
      </c>
      <c r="C14" s="33" t="s">
        <v>37</v>
      </c>
      <c r="H14" s="324" t="n">
        <v>1848000000</v>
      </c>
      <c r="I14" s="325" t="n">
        <v>5800000000</v>
      </c>
      <c r="J14" s="325" t="n">
        <v>6449000000</v>
      </c>
      <c r="K14" s="325" t="n">
        <v>11517000000</v>
      </c>
      <c r="L14" s="325" t="n">
        <v>11052000000</v>
      </c>
      <c r="M14" s="326" t="n">
        <v>17836000000</v>
      </c>
      <c r="N14" s="326" t="n">
        <v>32397000000</v>
      </c>
      <c r="O14" s="326" t="n">
        <v>27428000000</v>
      </c>
      <c r="P14" s="326" t="n">
        <v>34803000000</v>
      </c>
      <c r="Q14" s="326" t="n">
        <v>29380000000</v>
      </c>
      <c r="R14" s="326" t="n">
        <v>27415000000</v>
      </c>
      <c r="S14" s="326" t="n">
        <v>25558000000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6.5" hidden="false" customHeight="false" outlineLevel="0" collapsed="false">
      <c r="A15" s="26" t="s">
        <v>830</v>
      </c>
      <c r="B15" s="29" t="s">
        <v>2750</v>
      </c>
      <c r="C15" s="36" t="s">
        <v>56</v>
      </c>
      <c r="H15" s="242" t="n">
        <v>476000000</v>
      </c>
      <c r="I15" s="23" t="n">
        <v>2361000000</v>
      </c>
      <c r="J15" s="23" t="n">
        <v>684000000</v>
      </c>
      <c r="K15" s="23" t="n">
        <v>2720000000</v>
      </c>
      <c r="L15" s="23" t="n">
        <v>3485000000</v>
      </c>
      <c r="M15" s="25" t="n">
        <v>3873000000</v>
      </c>
      <c r="N15" s="25" t="n">
        <v>8966000000</v>
      </c>
      <c r="O15" s="25" t="n">
        <v>3492000000</v>
      </c>
      <c r="P15" s="25" t="n">
        <v>1123000000</v>
      </c>
      <c r="Q15" s="25" t="n">
        <v>3791000000</v>
      </c>
      <c r="R15" s="25" t="n">
        <v>5001000000</v>
      </c>
      <c r="S15" s="25" t="n">
        <v>3324000000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6.5" hidden="false" customHeight="false" outlineLevel="0" collapsed="false">
      <c r="A16" s="26" t="s">
        <v>528</v>
      </c>
      <c r="B16" s="29" t="s">
        <v>2664</v>
      </c>
      <c r="C16" s="36" t="s">
        <v>56</v>
      </c>
      <c r="H16" s="242" t="n">
        <v>1372000000</v>
      </c>
      <c r="I16" s="23" t="n">
        <v>3440000000</v>
      </c>
      <c r="J16" s="23" t="n">
        <v>5765000000</v>
      </c>
      <c r="K16" s="23" t="n">
        <v>8797000000</v>
      </c>
      <c r="L16" s="23" t="n">
        <v>7568000000</v>
      </c>
      <c r="M16" s="25" t="n">
        <v>13962000000</v>
      </c>
      <c r="N16" s="25" t="n">
        <v>12742000000</v>
      </c>
      <c r="O16" s="25" t="n">
        <v>23935000000</v>
      </c>
      <c r="P16" s="25" t="n">
        <v>33681000000</v>
      </c>
      <c r="Q16" s="25" t="n">
        <v>25589000000</v>
      </c>
      <c r="R16" s="25" t="n">
        <v>22414000000</v>
      </c>
      <c r="S16" s="25" t="n">
        <v>22234000000</v>
      </c>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6.5" hidden="false" customHeight="false" outlineLevel="0" collapsed="false">
      <c r="A17" s="141" t="s">
        <v>64</v>
      </c>
      <c r="B17" s="141" t="s">
        <v>64</v>
      </c>
      <c r="C17" s="36" t="s">
        <v>56</v>
      </c>
      <c r="H17" s="242"/>
      <c r="I17" s="23"/>
      <c r="J17" s="23"/>
      <c r="K17" s="23"/>
      <c r="L17" s="23"/>
      <c r="M17" s="25"/>
      <c r="N17" s="25" t="n">
        <f aca="false">N14-N15-N16</f>
        <v>10689000000</v>
      </c>
      <c r="O17" s="25"/>
      <c r="P17" s="25"/>
      <c r="Q17" s="25"/>
      <c r="R17" s="25"/>
      <c r="S17" s="25"/>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s="13" customFormat="true" ht="16.5" hidden="false" customHeight="false" outlineLevel="0" collapsed="false">
      <c r="A18" s="26" t="s">
        <v>68</v>
      </c>
      <c r="B18" s="235" t="s">
        <v>791</v>
      </c>
      <c r="C18" s="216" t="s">
        <v>34</v>
      </c>
      <c r="H18" s="324" t="n">
        <v>15996000000</v>
      </c>
      <c r="I18" s="325" t="n">
        <v>23111000000</v>
      </c>
      <c r="J18" s="325" t="n">
        <v>29890000000</v>
      </c>
      <c r="K18" s="325" t="n">
        <v>34248000000</v>
      </c>
      <c r="L18" s="325" t="n">
        <v>45680000000</v>
      </c>
      <c r="M18" s="326" t="n">
        <v>60030000000</v>
      </c>
      <c r="N18" s="326" t="n">
        <v>58002000000</v>
      </c>
      <c r="O18" s="326" t="n">
        <v>77352000000</v>
      </c>
      <c r="P18" s="326" t="n">
        <v>92490000000</v>
      </c>
      <c r="Q18" s="326" t="n">
        <v>101888000000</v>
      </c>
      <c r="R18" s="326" t="n">
        <v>100894000000</v>
      </c>
      <c r="S18" s="326" t="n">
        <v>102481000000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6.5" hidden="false" customHeight="false" outlineLevel="0" collapsed="false">
      <c r="A19" s="18" t="s">
        <v>70</v>
      </c>
      <c r="B19" s="30" t="s">
        <v>310</v>
      </c>
      <c r="C19" s="20" t="s">
        <v>72</v>
      </c>
      <c r="H19" s="242" t="n">
        <v>11037000000</v>
      </c>
      <c r="I19" s="23" t="n">
        <v>16161000000</v>
      </c>
      <c r="J19" s="23" t="n">
        <v>19242000000</v>
      </c>
      <c r="K19" s="23" t="n">
        <v>18864000000</v>
      </c>
      <c r="L19" s="23" t="n">
        <v>26935000000</v>
      </c>
      <c r="M19" s="25" t="n">
        <v>31136000000</v>
      </c>
      <c r="N19" s="25" t="n">
        <v>29849000000</v>
      </c>
      <c r="O19" s="25" t="n">
        <v>35232000000</v>
      </c>
      <c r="P19" s="25" t="n">
        <v>39006000000</v>
      </c>
      <c r="Q19" s="25" t="n">
        <v>43158000000</v>
      </c>
      <c r="R19" s="25" t="n">
        <v>48473000000</v>
      </c>
      <c r="S19" s="25" t="n">
        <v>56185000000</v>
      </c>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6.5" hidden="false" customHeight="false" outlineLevel="0" collapsed="false">
      <c r="A20" s="26" t="s">
        <v>75</v>
      </c>
      <c r="B20" s="29" t="s">
        <v>76</v>
      </c>
      <c r="C20" s="20" t="s">
        <v>77</v>
      </c>
      <c r="H20" s="242" t="n">
        <v>4126000000</v>
      </c>
      <c r="I20" s="23" t="n">
        <v>5700000000</v>
      </c>
      <c r="J20" s="23" t="n">
        <v>6470000000</v>
      </c>
      <c r="K20" s="23" t="n">
        <v>8087000000</v>
      </c>
      <c r="L20" s="23" t="n">
        <v>11716000000</v>
      </c>
      <c r="M20" s="25" t="n">
        <v>13396000000</v>
      </c>
      <c r="N20" s="25" t="n">
        <v>14563000000</v>
      </c>
      <c r="O20" s="25" t="n">
        <v>14809000000</v>
      </c>
      <c r="P20" s="25" t="n">
        <v>16706000000</v>
      </c>
      <c r="Q20" s="25" t="n">
        <v>20007000000</v>
      </c>
      <c r="R20" s="25" t="n">
        <v>22625000000</v>
      </c>
      <c r="S20" s="25" t="n">
        <v>27000000000</v>
      </c>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6.5" hidden="false" customHeight="false" outlineLevel="0" collapsed="false">
      <c r="A21" s="26" t="s">
        <v>79</v>
      </c>
      <c r="B21" s="29" t="s">
        <v>47</v>
      </c>
      <c r="C21" s="20" t="s">
        <v>77</v>
      </c>
      <c r="H21" s="332" t="n">
        <v>4500000000</v>
      </c>
      <c r="I21" s="23" t="n">
        <v>4306000000</v>
      </c>
      <c r="J21" s="23" t="n">
        <v>6167000000</v>
      </c>
      <c r="K21" s="23" t="n">
        <v>3027000000</v>
      </c>
      <c r="L21" s="23" t="n">
        <v>8416000000</v>
      </c>
      <c r="M21" s="25" t="n">
        <v>7655000000</v>
      </c>
      <c r="N21" s="25" t="n">
        <v>7040000000</v>
      </c>
      <c r="O21" s="25" t="n">
        <v>7525000000</v>
      </c>
      <c r="P21" s="25" t="n">
        <v>11406000000</v>
      </c>
      <c r="Q21" s="25" t="n">
        <v>11320000000</v>
      </c>
      <c r="R21" s="25" t="n">
        <v>13175000000</v>
      </c>
      <c r="S21" s="25" t="n">
        <v>14643000000</v>
      </c>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6.5" hidden="false" customHeight="false" outlineLevel="0" collapsed="false">
      <c r="A22" s="26" t="s">
        <v>86</v>
      </c>
      <c r="B22" s="29" t="s">
        <v>319</v>
      </c>
      <c r="C22" s="20" t="s">
        <v>77</v>
      </c>
      <c r="H22" s="242" t="n">
        <v>1150000000</v>
      </c>
      <c r="I22" s="23" t="n">
        <v>1132000000</v>
      </c>
      <c r="J22" s="23" t="n">
        <v>1052000000</v>
      </c>
      <c r="K22" s="23" t="n">
        <v>2420000000</v>
      </c>
      <c r="L22" s="23" t="n">
        <v>1768000000</v>
      </c>
      <c r="M22" s="25" t="n">
        <v>2242000000</v>
      </c>
      <c r="N22" s="25" t="n">
        <v>1569000000</v>
      </c>
      <c r="O22" s="25" t="n">
        <v>1272000000</v>
      </c>
      <c r="P22" s="25" t="n">
        <v>1359000000</v>
      </c>
      <c r="Q22" s="25" t="n">
        <v>1711000000</v>
      </c>
      <c r="R22" s="25" t="n">
        <v>1774000000</v>
      </c>
      <c r="S22" s="25" t="n">
        <v>2348000000</v>
      </c>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6.5" hidden="false" customHeight="false" outlineLevel="0" collapsed="false">
      <c r="A23" s="105" t="s">
        <v>361</v>
      </c>
      <c r="B23" s="105" t="s">
        <v>361</v>
      </c>
      <c r="C23" s="20" t="s">
        <v>201</v>
      </c>
      <c r="H23" s="242" t="n">
        <v>662000000</v>
      </c>
      <c r="I23" s="22"/>
      <c r="J23" s="23" t="n">
        <v>209000000</v>
      </c>
      <c r="K23" s="23" t="n">
        <v>720000000</v>
      </c>
      <c r="L23" s="23" t="n">
        <v>928000000</v>
      </c>
      <c r="M23" s="25" t="n">
        <v>1106000000</v>
      </c>
      <c r="N23" s="25" t="n">
        <v>452000000</v>
      </c>
      <c r="O23" s="25" t="n">
        <v>153000000</v>
      </c>
      <c r="P23" s="25" t="n">
        <v>229000000</v>
      </c>
      <c r="Q23" s="25" t="n">
        <v>407000000</v>
      </c>
      <c r="R23" s="25" t="n">
        <v>575000000</v>
      </c>
      <c r="S23" s="25" t="n">
        <v>1048000000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6.5" hidden="false" customHeight="false" outlineLevel="0" collapsed="false">
      <c r="A24" s="105" t="s">
        <v>199</v>
      </c>
      <c r="B24" s="105" t="s">
        <v>199</v>
      </c>
      <c r="C24" s="20" t="s">
        <v>201</v>
      </c>
      <c r="H24" s="242" t="n">
        <v>488000000</v>
      </c>
      <c r="I24" s="22"/>
      <c r="J24" s="23" t="n">
        <v>843000000</v>
      </c>
      <c r="K24" s="23" t="n">
        <v>1700000000</v>
      </c>
      <c r="L24" s="23" t="n">
        <v>840000000</v>
      </c>
      <c r="M24" s="25" t="n">
        <v>1136000000</v>
      </c>
      <c r="N24" s="25" t="n">
        <v>1118000000</v>
      </c>
      <c r="O24" s="25" t="n">
        <v>1119000000</v>
      </c>
      <c r="P24" s="25" t="n">
        <v>1130000000</v>
      </c>
      <c r="Q24" s="25" t="n">
        <v>1304000000</v>
      </c>
      <c r="R24" s="25" t="n">
        <v>1200000000</v>
      </c>
      <c r="S24" s="25" t="n">
        <v>1300000000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6.5" hidden="false" customHeight="false" outlineLevel="0" collapsed="false">
      <c r="A25" s="27" t="s">
        <v>2023</v>
      </c>
      <c r="B25" s="29" t="s">
        <v>2375</v>
      </c>
      <c r="C25" s="20" t="s">
        <v>77</v>
      </c>
      <c r="H25" s="242" t="n">
        <v>1261000000</v>
      </c>
      <c r="I25" s="23" t="n">
        <v>5023000000</v>
      </c>
      <c r="J25" s="23" t="n">
        <v>5553000000</v>
      </c>
      <c r="K25" s="23" t="n">
        <v>5330000000</v>
      </c>
      <c r="L25" s="23" t="n">
        <v>5035000000</v>
      </c>
      <c r="M25" s="25" t="n">
        <v>7844000000</v>
      </c>
      <c r="N25" s="25" t="n">
        <v>6677000000</v>
      </c>
      <c r="O25" s="25" t="n">
        <v>11626000000</v>
      </c>
      <c r="P25" s="25" t="n">
        <v>9534000000</v>
      </c>
      <c r="Q25" s="25" t="n">
        <v>10120000000</v>
      </c>
      <c r="R25" s="25" t="n">
        <v>10898000000</v>
      </c>
      <c r="S25" s="25" t="n">
        <v>12195000000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6.5" hidden="false" customHeight="false" outlineLevel="0" collapsed="false">
      <c r="A26" s="45" t="s">
        <v>2751</v>
      </c>
      <c r="B26" s="180" t="s">
        <v>2752</v>
      </c>
      <c r="C26" s="20" t="s">
        <v>463</v>
      </c>
      <c r="H26" s="23"/>
      <c r="I26" s="23"/>
      <c r="J26" s="23"/>
      <c r="K26" s="23"/>
      <c r="L26" s="23"/>
      <c r="M26" s="25"/>
      <c r="N26" s="25" t="n">
        <v>3793000000</v>
      </c>
      <c r="O26" s="25" t="n">
        <v>8233000000</v>
      </c>
      <c r="P26" s="25" t="n">
        <v>4844000000</v>
      </c>
      <c r="Q26" s="25" t="n">
        <v>5652000000</v>
      </c>
      <c r="R26" s="25" t="n">
        <v>5331000000</v>
      </c>
      <c r="S26" s="25" t="n">
        <v>5100000000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6.5" hidden="false" customHeight="false" outlineLevel="0" collapsed="false">
      <c r="A27" s="45" t="s">
        <v>2753</v>
      </c>
      <c r="B27" s="180" t="s">
        <v>2754</v>
      </c>
      <c r="C27" s="20" t="s">
        <v>463</v>
      </c>
      <c r="H27" s="22"/>
      <c r="I27" s="22"/>
      <c r="J27" s="22"/>
      <c r="K27" s="22"/>
      <c r="L27" s="22"/>
      <c r="M27" s="22"/>
      <c r="N27" s="22"/>
      <c r="O27" s="25" t="n">
        <v>0</v>
      </c>
      <c r="P27" s="25" t="n">
        <v>0</v>
      </c>
      <c r="Q27" s="25" t="n">
        <v>0</v>
      </c>
      <c r="R27" s="25" t="n">
        <v>0</v>
      </c>
      <c r="S27" s="25" t="n">
        <v>2781000000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5" hidden="false" customHeight="false" outlineLevel="0" collapsed="false">
      <c r="A28" s="135" t="s">
        <v>464</v>
      </c>
      <c r="B28" s="135" t="s">
        <v>464</v>
      </c>
      <c r="C28" s="20" t="s">
        <v>463</v>
      </c>
      <c r="H28" s="22"/>
      <c r="I28" s="22"/>
      <c r="J28" s="22"/>
      <c r="K28" s="22"/>
      <c r="L28" s="22"/>
      <c r="M28" s="22"/>
      <c r="N28" s="22" t="n">
        <f aca="false">N25-N26</f>
        <v>2884000000</v>
      </c>
      <c r="O28" s="22" t="n">
        <f aca="false">O25-O26</f>
        <v>3393000000</v>
      </c>
      <c r="P28" s="22" t="n">
        <f aca="false">P25-P26</f>
        <v>4690000000</v>
      </c>
      <c r="Q28" s="22" t="n">
        <f aca="false">Q25-Q26</f>
        <v>4468000000</v>
      </c>
      <c r="R28" s="22" t="n">
        <f aca="false">R25-R26</f>
        <v>5567000000</v>
      </c>
      <c r="S28" s="22" t="n">
        <f aca="false">S25-S26-S27</f>
        <v>4314000000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6.5" hidden="false" customHeight="false" outlineLevel="0" collapsed="false">
      <c r="A29" s="18" t="s">
        <v>227</v>
      </c>
      <c r="B29" s="30" t="s">
        <v>320</v>
      </c>
      <c r="C29" s="20" t="s">
        <v>72</v>
      </c>
      <c r="H29" s="242" t="n">
        <v>4960000000</v>
      </c>
      <c r="I29" s="23" t="n">
        <v>6949000000</v>
      </c>
      <c r="J29" s="23" t="n">
        <v>10648000000</v>
      </c>
      <c r="K29" s="23" t="n">
        <v>15385000000</v>
      </c>
      <c r="L29" s="23" t="n">
        <v>18745000000</v>
      </c>
      <c r="M29" s="25" t="n">
        <v>28894000000</v>
      </c>
      <c r="N29" s="25" t="n">
        <v>28153000000</v>
      </c>
      <c r="O29" s="25" t="n">
        <v>42120000000</v>
      </c>
      <c r="P29" s="25" t="n">
        <v>53484000000</v>
      </c>
      <c r="Q29" s="25" t="n">
        <v>58730000000</v>
      </c>
      <c r="R29" s="25" t="n">
        <v>52421000000</v>
      </c>
      <c r="S29" s="25" t="n">
        <v>46296000000</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6.5" hidden="false" customHeight="false" outlineLevel="0" collapsed="false">
      <c r="A30" s="26" t="s">
        <v>229</v>
      </c>
      <c r="B30" s="29" t="s">
        <v>1138</v>
      </c>
      <c r="C30" s="20" t="s">
        <v>91</v>
      </c>
      <c r="H30" s="242" t="n">
        <v>3031000000</v>
      </c>
      <c r="I30" s="23" t="n">
        <v>2144000000</v>
      </c>
      <c r="J30" s="23" t="n">
        <v>1940000000</v>
      </c>
      <c r="K30" s="23" t="n">
        <v>3546000000</v>
      </c>
      <c r="L30" s="23" t="n">
        <v>5611000000</v>
      </c>
      <c r="M30" s="25" t="n">
        <v>10959000000</v>
      </c>
      <c r="N30" s="25" t="n">
        <v>14689000000</v>
      </c>
      <c r="O30" s="25" t="n">
        <v>17642000000</v>
      </c>
      <c r="P30" s="25" t="n">
        <v>19252000000</v>
      </c>
      <c r="Q30" s="25" t="n">
        <v>32870000000</v>
      </c>
      <c r="R30" s="25" t="n">
        <v>29209000000</v>
      </c>
      <c r="S30" s="25" t="n">
        <v>23581000000</v>
      </c>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6.5" hidden="false" customHeight="false" outlineLevel="0" collapsed="false">
      <c r="A31" s="0" t="s">
        <v>2755</v>
      </c>
      <c r="B31" s="180" t="s">
        <v>2756</v>
      </c>
      <c r="C31" s="20" t="s">
        <v>2757</v>
      </c>
      <c r="H31" s="22"/>
      <c r="I31" s="22"/>
      <c r="J31" s="22"/>
      <c r="K31" s="22"/>
      <c r="L31" s="23" t="n">
        <v>5611000000</v>
      </c>
      <c r="M31" s="25" t="n">
        <v>2225000000</v>
      </c>
      <c r="N31" s="25" t="n">
        <v>13475000000</v>
      </c>
      <c r="O31" s="25" t="n">
        <v>16431000000</v>
      </c>
      <c r="P31" s="25" t="n">
        <v>19252000000</v>
      </c>
      <c r="Q31" s="25" t="n">
        <v>32870000000</v>
      </c>
      <c r="R31" s="25" t="n">
        <v>29209000000</v>
      </c>
      <c r="S31" s="25" t="n">
        <v>23581000000</v>
      </c>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6.5" hidden="false" customHeight="false" outlineLevel="0" collapsed="false">
      <c r="B32" s="180" t="s">
        <v>2758</v>
      </c>
      <c r="H32" s="22"/>
      <c r="I32" s="22"/>
      <c r="J32" s="22"/>
      <c r="K32" s="22"/>
      <c r="L32" s="22"/>
      <c r="M32" s="25" t="n">
        <v>2225000000</v>
      </c>
      <c r="N32" s="25" t="n">
        <v>2991000000</v>
      </c>
      <c r="O32" s="25" t="n">
        <v>7479000000</v>
      </c>
      <c r="P32" s="25" t="n">
        <v>9264000000</v>
      </c>
      <c r="Q32" s="25" t="n">
        <v>14450000000</v>
      </c>
      <c r="R32" s="25" t="n">
        <v>14596000000</v>
      </c>
      <c r="S32" s="25" t="n">
        <v>11500000000</v>
      </c>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6.5" hidden="false" customHeight="false" outlineLevel="0" collapsed="false">
      <c r="B33" s="180" t="s">
        <v>2759</v>
      </c>
      <c r="H33" s="22"/>
      <c r="I33" s="22"/>
      <c r="J33" s="22"/>
      <c r="K33" s="22"/>
      <c r="L33" s="22"/>
      <c r="M33" s="25" t="n">
        <v>0</v>
      </c>
      <c r="N33" s="22"/>
      <c r="O33" s="25" t="n">
        <v>0</v>
      </c>
      <c r="P33" s="25" t="n">
        <v>1130000000</v>
      </c>
      <c r="Q33" s="25" t="n">
        <v>1587000000</v>
      </c>
      <c r="R33" s="25" t="n">
        <v>1404000000</v>
      </c>
      <c r="S33" s="25" t="n">
        <v>3010000000</v>
      </c>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6.5" hidden="false" customHeight="false" outlineLevel="0" collapsed="false">
      <c r="B34" s="180" t="s">
        <v>2760</v>
      </c>
      <c r="H34" s="22"/>
      <c r="I34" s="22"/>
      <c r="J34" s="22"/>
      <c r="K34" s="22"/>
      <c r="L34" s="22"/>
      <c r="M34" s="25" t="n">
        <v>1899000000</v>
      </c>
      <c r="N34" s="22"/>
      <c r="O34" s="25" t="n">
        <v>0</v>
      </c>
      <c r="P34" s="25" t="n">
        <v>0</v>
      </c>
      <c r="Q34" s="25" t="n">
        <v>1704000000</v>
      </c>
      <c r="R34" s="25" t="n">
        <v>1748000000</v>
      </c>
      <c r="S34" s="25" t="n">
        <v>2800000000</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6.5" hidden="false" customHeight="false" outlineLevel="0" collapsed="false">
      <c r="A35" s="0" t="s">
        <v>2761</v>
      </c>
      <c r="B35" s="135" t="s">
        <v>49</v>
      </c>
      <c r="C35" s="20" t="s">
        <v>2757</v>
      </c>
      <c r="H35" s="22"/>
      <c r="I35" s="22"/>
      <c r="J35" s="22"/>
      <c r="K35" s="22"/>
      <c r="L35" s="22"/>
      <c r="M35" s="25" t="n">
        <f aca="false">M30-M31</f>
        <v>8734000000</v>
      </c>
      <c r="N35" s="25" t="n">
        <f aca="false">N30-N31</f>
        <v>1214000000</v>
      </c>
      <c r="O35" s="25" t="n">
        <f aca="false">O30-O31</f>
        <v>1211000000</v>
      </c>
      <c r="P35" s="25" t="n">
        <f aca="false">P30-P31</f>
        <v>0</v>
      </c>
      <c r="Q35" s="25" t="n">
        <f aca="false">Q30-Q31</f>
        <v>0</v>
      </c>
      <c r="R35" s="25" t="n">
        <f aca="false">R30-R31</f>
        <v>0</v>
      </c>
      <c r="S35" s="25" t="n">
        <f aca="false">S30-S31</f>
        <v>0</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6.5" hidden="false" customHeight="false" outlineLevel="0" collapsed="false">
      <c r="A36" s="26" t="s">
        <v>367</v>
      </c>
      <c r="B36" s="29" t="s">
        <v>642</v>
      </c>
      <c r="C36" s="20" t="s">
        <v>91</v>
      </c>
      <c r="H36" s="242" t="n">
        <v>1929000000</v>
      </c>
      <c r="I36" s="23" t="n">
        <v>4805000000</v>
      </c>
      <c r="J36" s="23" t="n">
        <v>8708000000</v>
      </c>
      <c r="K36" s="23" t="n">
        <v>11839000000</v>
      </c>
      <c r="L36" s="23" t="n">
        <v>13134000000</v>
      </c>
      <c r="M36" s="25" t="n">
        <v>17934000000</v>
      </c>
      <c r="N36" s="25" t="n">
        <v>13464000000</v>
      </c>
      <c r="O36" s="25" t="n">
        <v>24478000000</v>
      </c>
      <c r="P36" s="25" t="n">
        <v>34232000000</v>
      </c>
      <c r="Q36" s="25" t="n">
        <v>25861000000</v>
      </c>
      <c r="R36" s="25" t="n">
        <v>23212000000</v>
      </c>
      <c r="S36" s="25" t="n">
        <v>22716000000</v>
      </c>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6.5" hidden="false" customHeight="false" outlineLevel="0" collapsed="false">
      <c r="B37" s="232" t="s">
        <v>2762</v>
      </c>
      <c r="H37" s="242" t="n">
        <v>1897000000</v>
      </c>
      <c r="I37" s="23" t="n">
        <v>-1055000000</v>
      </c>
      <c r="J37" s="23" t="n">
        <v>-3332000000</v>
      </c>
      <c r="K37" s="23" t="n">
        <v>465000000</v>
      </c>
      <c r="L37" s="23" t="n">
        <v>-7778000000</v>
      </c>
      <c r="M37" s="25" t="n">
        <v>-12313000000</v>
      </c>
      <c r="N37" s="25" t="n">
        <v>5819000000</v>
      </c>
      <c r="O37" s="25" t="n">
        <v>-11031000000</v>
      </c>
      <c r="P37" s="25" t="n">
        <v>-15716000000</v>
      </c>
      <c r="Q37" s="25" t="n">
        <v>-26033000000</v>
      </c>
      <c r="R37" s="25" t="n">
        <v>-24809000000</v>
      </c>
      <c r="S37" s="25" t="n">
        <v>-15494000000</v>
      </c>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6.5" hidden="false" customHeight="false" outlineLevel="0" collapsed="false">
      <c r="B38" s="30" t="s">
        <v>1344</v>
      </c>
      <c r="H38" s="242" t="n">
        <v>1421000000</v>
      </c>
      <c r="I38" s="23" t="n">
        <v>-6856000000</v>
      </c>
      <c r="J38" s="23" t="n">
        <v>-9781000000</v>
      </c>
      <c r="K38" s="23" t="n">
        <v>-11052000000</v>
      </c>
      <c r="L38" s="23" t="n">
        <v>-18831000000</v>
      </c>
      <c r="M38" s="25" t="n">
        <v>-30149000000</v>
      </c>
      <c r="N38" s="25" t="n">
        <v>-26577000000</v>
      </c>
      <c r="O38" s="25" t="n">
        <v>-38458000000</v>
      </c>
      <c r="P38" s="25" t="n">
        <v>-50520000000</v>
      </c>
      <c r="Q38" s="25" t="n">
        <v>-55413000000</v>
      </c>
      <c r="R38" s="25" t="n">
        <v>-52224000000</v>
      </c>
      <c r="S38" s="25" t="n">
        <v>-41052000000</v>
      </c>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6.5" hidden="false" customHeight="false" outlineLevel="0" collapsed="false">
      <c r="B39" s="30" t="s">
        <v>2763</v>
      </c>
      <c r="H39" s="242" t="n">
        <v>-1691000000</v>
      </c>
      <c r="I39" s="23" t="n">
        <v>-2050000000</v>
      </c>
      <c r="J39" s="23" t="n">
        <v>-1073000000</v>
      </c>
      <c r="K39" s="23" t="n">
        <v>787000000</v>
      </c>
      <c r="L39" s="23" t="n">
        <v>-5697000000</v>
      </c>
      <c r="M39" s="25" t="n">
        <v>-12214000000</v>
      </c>
      <c r="N39" s="25" t="n">
        <v>-13113000000</v>
      </c>
      <c r="O39" s="25" t="n">
        <v>-13980000000</v>
      </c>
      <c r="P39" s="25" t="n">
        <v>-16288000000</v>
      </c>
      <c r="Q39" s="25" t="n">
        <v>-29552000000</v>
      </c>
      <c r="R39" s="25" t="n">
        <v>-29013000000</v>
      </c>
      <c r="S39" s="25" t="n">
        <v>-18337000000</v>
      </c>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customFormat="false" ht="16.5" hidden="false" customHeight="false" outlineLevel="0" collapsed="false">
      <c r="B40" s="232" t="s">
        <v>2764</v>
      </c>
      <c r="H40" s="22"/>
      <c r="I40" s="22"/>
      <c r="J40" s="22"/>
      <c r="K40" s="22"/>
      <c r="L40" s="23" t="n">
        <v>-2212000000</v>
      </c>
      <c r="M40" s="25" t="n">
        <v>-565000000</v>
      </c>
      <c r="N40" s="25" t="n">
        <v>3713000000</v>
      </c>
      <c r="O40" s="25" t="n">
        <v>-18000000</v>
      </c>
      <c r="P40" s="25" t="n">
        <v>139000000</v>
      </c>
      <c r="Q40" s="25" t="n">
        <v>3388000000</v>
      </c>
      <c r="R40" s="25" t="n">
        <v>-410000000</v>
      </c>
      <c r="S40" s="25" t="n">
        <v>0</v>
      </c>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s="13" customFormat="true" ht="16.5" hidden="false" customHeight="false" outlineLevel="0" collapsed="false">
      <c r="A41" s="26" t="s">
        <v>110</v>
      </c>
      <c r="B41" s="235" t="s">
        <v>110</v>
      </c>
      <c r="C41" s="216" t="s">
        <v>34</v>
      </c>
      <c r="H41" s="324" t="n">
        <v>3413000000</v>
      </c>
      <c r="I41" s="325" t="n">
        <v>1055000000</v>
      </c>
      <c r="J41" s="325" t="n">
        <v>3332000000</v>
      </c>
      <c r="K41" s="325" t="n">
        <v>-465000000</v>
      </c>
      <c r="L41" s="325" t="n">
        <v>7778000000</v>
      </c>
      <c r="M41" s="326" t="n">
        <v>11749000000</v>
      </c>
      <c r="N41" s="326" t="n">
        <v>-2107000000</v>
      </c>
      <c r="O41" s="326" t="n">
        <v>11013000000</v>
      </c>
      <c r="P41" s="326" t="n">
        <v>15855000000</v>
      </c>
      <c r="Q41" s="326" t="n">
        <v>29421000000</v>
      </c>
      <c r="R41" s="326" t="n">
        <v>24399000000</v>
      </c>
      <c r="S41" s="326" t="n">
        <v>15494000000</v>
      </c>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6.5" hidden="false" customHeight="false" outlineLevel="0" collapsed="false">
      <c r="A42" s="18" t="s">
        <v>112</v>
      </c>
      <c r="B42" s="30" t="s">
        <v>2765</v>
      </c>
      <c r="C42" s="20" t="s">
        <v>114</v>
      </c>
      <c r="H42" s="242" t="n">
        <v>605000000</v>
      </c>
      <c r="I42" s="23" t="n">
        <v>1064000000</v>
      </c>
      <c r="J42" s="23" t="n">
        <v>4038000000</v>
      </c>
      <c r="K42" s="23" t="n">
        <v>-106000000</v>
      </c>
      <c r="L42" s="23" t="n">
        <v>6786000000</v>
      </c>
      <c r="M42" s="25" t="n">
        <v>8141000000</v>
      </c>
      <c r="N42" s="25" t="n">
        <v>9530000000</v>
      </c>
      <c r="O42" s="25" t="n">
        <v>16341000000</v>
      </c>
      <c r="P42" s="25" t="n">
        <v>15454000000</v>
      </c>
      <c r="Q42" s="25" t="n">
        <v>16636000000</v>
      </c>
      <c r="R42" s="25" t="n">
        <v>15601000000</v>
      </c>
      <c r="S42" s="25" t="n">
        <v>12110000000</v>
      </c>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6.5" hidden="false" customHeight="false" outlineLevel="0" collapsed="false">
      <c r="B43" s="29" t="s">
        <v>2766</v>
      </c>
      <c r="H43" s="242" t="n">
        <v>-179000000</v>
      </c>
      <c r="I43" s="23" t="n">
        <v>2737000000</v>
      </c>
      <c r="J43" s="23" t="n">
        <v>3719000000</v>
      </c>
      <c r="K43" s="23" t="n">
        <v>1620000000</v>
      </c>
      <c r="L43" s="23" t="n">
        <v>6786000000</v>
      </c>
      <c r="M43" s="25" t="n">
        <v>8141000000</v>
      </c>
      <c r="N43" s="25" t="n">
        <v>9530000000</v>
      </c>
      <c r="O43" s="25" t="n">
        <v>16341000000</v>
      </c>
      <c r="P43" s="25" t="n">
        <v>15454000000</v>
      </c>
      <c r="Q43" s="25" t="n">
        <v>16636000000</v>
      </c>
      <c r="R43" s="25" t="n">
        <v>15601000000</v>
      </c>
      <c r="S43" s="25" t="n">
        <v>12110000000</v>
      </c>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6.5" hidden="false" customHeight="false" outlineLevel="0" collapsed="false">
      <c r="A44" s="532" t="s">
        <v>390</v>
      </c>
      <c r="B44" s="532" t="s">
        <v>390</v>
      </c>
      <c r="C44" s="49" t="s">
        <v>251</v>
      </c>
      <c r="H44" s="242" t="n">
        <v>954000000</v>
      </c>
      <c r="I44" s="23" t="n">
        <v>4010000000</v>
      </c>
      <c r="J44" s="23" t="n">
        <v>3719000000</v>
      </c>
      <c r="K44" s="23" t="n">
        <v>3406000000</v>
      </c>
      <c r="L44" s="23" t="n">
        <v>8461000000</v>
      </c>
      <c r="M44" s="25" t="n">
        <v>9935000000</v>
      </c>
      <c r="N44" s="25" t="n">
        <v>9836000000</v>
      </c>
      <c r="O44" s="25" t="n">
        <v>16419000000</v>
      </c>
      <c r="P44" s="25" t="n">
        <v>15581000000</v>
      </c>
      <c r="Q44" s="25" t="n">
        <v>17425000000</v>
      </c>
      <c r="R44" s="25" t="n">
        <v>16730000000</v>
      </c>
      <c r="S44" s="25" t="n">
        <v>14218000000</v>
      </c>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6.5" hidden="false" customHeight="false" outlineLevel="0" collapsed="false">
      <c r="A45" s="105" t="s">
        <v>2767</v>
      </c>
      <c r="B45" s="105" t="s">
        <v>2768</v>
      </c>
      <c r="C45" s="49" t="s">
        <v>476</v>
      </c>
      <c r="H45" s="242" t="n">
        <v>397000000</v>
      </c>
      <c r="I45" s="23" t="n">
        <v>2645000000</v>
      </c>
      <c r="J45" s="23" t="n">
        <v>776000000</v>
      </c>
      <c r="K45" s="23" t="n">
        <v>364000000</v>
      </c>
      <c r="L45" s="23" t="n">
        <v>2895000000</v>
      </c>
      <c r="M45" s="25" t="n">
        <v>5963000000</v>
      </c>
      <c r="N45" s="25"/>
      <c r="O45" s="25" t="n">
        <f aca="false">O44-O46-O47</f>
        <v>2660000000</v>
      </c>
      <c r="P45" s="25"/>
      <c r="Q45" s="25"/>
      <c r="R45" s="25"/>
      <c r="S45" s="25"/>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6.5" hidden="false" customHeight="false" outlineLevel="0" collapsed="false">
      <c r="A46" s="45" t="s">
        <v>2769</v>
      </c>
      <c r="B46" s="533" t="s">
        <v>2770</v>
      </c>
      <c r="C46" s="49" t="s">
        <v>476</v>
      </c>
      <c r="H46" s="23"/>
      <c r="I46" s="23"/>
      <c r="J46" s="23"/>
      <c r="K46" s="23"/>
      <c r="L46" s="23"/>
      <c r="M46" s="52" t="n">
        <f aca="false">M44-M45-M47</f>
        <v>-8000000</v>
      </c>
      <c r="N46" s="25" t="n">
        <v>9114000000</v>
      </c>
      <c r="O46" s="25" t="n">
        <v>13216000000</v>
      </c>
      <c r="P46" s="25" t="n">
        <v>15029000000</v>
      </c>
      <c r="Q46" s="25" t="n">
        <v>17153000000</v>
      </c>
      <c r="R46" s="25" t="n">
        <v>15933000000</v>
      </c>
      <c r="S46" s="25" t="n">
        <v>13736000000</v>
      </c>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6.5" hidden="false" customHeight="false" outlineLevel="0" collapsed="false">
      <c r="A47" s="45" t="s">
        <v>1160</v>
      </c>
      <c r="B47" s="105" t="s">
        <v>1161</v>
      </c>
      <c r="C47" s="49" t="s">
        <v>476</v>
      </c>
      <c r="H47" s="242" t="n">
        <v>557000000</v>
      </c>
      <c r="I47" s="23" t="n">
        <v>1365000000</v>
      </c>
      <c r="J47" s="23" t="n">
        <v>2943000000</v>
      </c>
      <c r="K47" s="23" t="n">
        <v>3042000000</v>
      </c>
      <c r="L47" s="23" t="n">
        <v>5566000000</v>
      </c>
      <c r="M47" s="25" t="n">
        <v>3980000000</v>
      </c>
      <c r="N47" s="25" t="n">
        <v>722000000</v>
      </c>
      <c r="O47" s="25" t="n">
        <v>543000000</v>
      </c>
      <c r="P47" s="25" t="n">
        <v>551000000</v>
      </c>
      <c r="Q47" s="25" t="n">
        <v>272000000</v>
      </c>
      <c r="R47" s="25" t="n">
        <v>797000000</v>
      </c>
      <c r="S47" s="25" t="n">
        <v>481000000</v>
      </c>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6.5" hidden="false" customHeight="false" outlineLevel="0" collapsed="false">
      <c r="A48" s="532" t="s">
        <v>393</v>
      </c>
      <c r="B48" s="532" t="s">
        <v>393</v>
      </c>
      <c r="C48" s="49" t="s">
        <v>251</v>
      </c>
      <c r="H48" s="242" t="n">
        <v>-1136000000</v>
      </c>
      <c r="I48" s="23" t="n">
        <v>-1274000000</v>
      </c>
      <c r="J48" s="23" t="n">
        <v>0</v>
      </c>
      <c r="K48" s="23" t="n">
        <v>-1786000000</v>
      </c>
      <c r="L48" s="23" t="n">
        <v>-1676000000</v>
      </c>
      <c r="M48" s="25" t="n">
        <v>-1794000000</v>
      </c>
      <c r="N48" s="25" t="n">
        <v>-306000000</v>
      </c>
      <c r="O48" s="25" t="n">
        <v>-77000000</v>
      </c>
      <c r="P48" s="25" t="n">
        <v>-127000000</v>
      </c>
      <c r="Q48" s="25" t="n">
        <v>-789000000</v>
      </c>
      <c r="R48" s="25" t="n">
        <v>-1129000000</v>
      </c>
      <c r="S48" s="25" t="n">
        <v>-2108000000</v>
      </c>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6.5" hidden="false" customHeight="false" outlineLevel="0" collapsed="false">
      <c r="A49" s="132" t="s">
        <v>2771</v>
      </c>
      <c r="B49" s="29" t="s">
        <v>2772</v>
      </c>
      <c r="C49" s="49" t="s">
        <v>251</v>
      </c>
      <c r="H49" s="242" t="n">
        <v>784000000</v>
      </c>
      <c r="I49" s="23" t="n">
        <v>-1673000000</v>
      </c>
      <c r="J49" s="23" t="n">
        <v>319000000</v>
      </c>
      <c r="K49" s="23" t="n">
        <v>-1726000000</v>
      </c>
      <c r="L49" s="23" t="n">
        <v>0</v>
      </c>
      <c r="M49" s="25" t="n">
        <v>0</v>
      </c>
      <c r="N49" s="25" t="n">
        <v>0</v>
      </c>
      <c r="O49" s="25" t="n">
        <v>0</v>
      </c>
      <c r="P49" s="25" t="n">
        <v>0</v>
      </c>
      <c r="Q49" s="25" t="n">
        <v>0</v>
      </c>
      <c r="R49" s="25" t="n">
        <v>0</v>
      </c>
      <c r="S49" s="25" t="n">
        <v>0</v>
      </c>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6.5" hidden="false" customHeight="false" outlineLevel="0" collapsed="false">
      <c r="A50" s="27" t="s">
        <v>397</v>
      </c>
      <c r="B50" s="141" t="s">
        <v>2185</v>
      </c>
      <c r="C50" s="49" t="s">
        <v>251</v>
      </c>
      <c r="H50" s="242" t="n">
        <f aca="false">H42-H44-H48-H49</f>
        <v>3000000</v>
      </c>
      <c r="I50" s="23"/>
      <c r="J50" s="23"/>
      <c r="K50" s="23"/>
      <c r="L50" s="23"/>
      <c r="M50" s="25"/>
      <c r="N50" s="25"/>
      <c r="O50" s="25"/>
      <c r="P50" s="25"/>
      <c r="Q50" s="25"/>
      <c r="R50" s="25"/>
      <c r="S50" s="25"/>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6.5" hidden="false" customHeight="false" outlineLevel="0" collapsed="false">
      <c r="A51" s="18" t="s">
        <v>115</v>
      </c>
      <c r="B51" s="30" t="s">
        <v>2773</v>
      </c>
      <c r="C51" s="20" t="s">
        <v>114</v>
      </c>
      <c r="H51" s="242" t="n">
        <v>2807000000</v>
      </c>
      <c r="I51" s="23" t="n">
        <v>-9000000</v>
      </c>
      <c r="J51" s="23" t="n">
        <v>-706000000</v>
      </c>
      <c r="K51" s="23" t="n">
        <v>-1264000000</v>
      </c>
      <c r="L51" s="23" t="n">
        <v>83000000</v>
      </c>
      <c r="M51" s="25" t="n">
        <v>2082000000</v>
      </c>
      <c r="N51" s="25" t="n">
        <v>-11637000000</v>
      </c>
      <c r="O51" s="25" t="n">
        <v>-5328000000</v>
      </c>
      <c r="P51" s="25" t="n">
        <v>402000000</v>
      </c>
      <c r="Q51" s="25" t="n">
        <v>12785000000</v>
      </c>
      <c r="R51" s="25" t="n">
        <v>8798000000</v>
      </c>
      <c r="S51" s="25" t="n">
        <v>3384000000</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6.5" hidden="false" customHeight="false" outlineLevel="0" collapsed="false">
      <c r="A52" s="26" t="s">
        <v>117</v>
      </c>
      <c r="B52" s="29" t="s">
        <v>2188</v>
      </c>
      <c r="C52" s="19" t="s">
        <v>119</v>
      </c>
      <c r="H52" s="242" t="n">
        <v>2789000000</v>
      </c>
      <c r="I52" s="23" t="n">
        <v>-50000000</v>
      </c>
      <c r="J52" s="23" t="n">
        <v>-634000000</v>
      </c>
      <c r="K52" s="23" t="n">
        <v>-1264000000</v>
      </c>
      <c r="L52" s="23" t="n">
        <v>-229000000</v>
      </c>
      <c r="M52" s="25" t="n">
        <v>644000000</v>
      </c>
      <c r="N52" s="25" t="n">
        <v>-13945000000</v>
      </c>
      <c r="O52" s="25" t="n">
        <v>-7163000000</v>
      </c>
      <c r="P52" s="25" t="n">
        <v>-3480000000</v>
      </c>
      <c r="Q52" s="25" t="n">
        <v>14026000000</v>
      </c>
      <c r="R52" s="25" t="n">
        <v>10442000000</v>
      </c>
      <c r="S52" s="25" t="n">
        <v>13505000000</v>
      </c>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6.5" hidden="false" customHeight="false" outlineLevel="0" collapsed="false">
      <c r="B53" s="532" t="s">
        <v>2774</v>
      </c>
      <c r="H53" s="242" t="n">
        <v>2821000000</v>
      </c>
      <c r="I53" s="23" t="n">
        <v>-21000000</v>
      </c>
      <c r="J53" s="23" t="n">
        <v>-344000000</v>
      </c>
      <c r="K53" s="23" t="n">
        <v>-949000000</v>
      </c>
      <c r="L53" s="23" t="n">
        <v>121000000</v>
      </c>
      <c r="M53" s="25" t="n">
        <v>644000000</v>
      </c>
      <c r="N53" s="25" t="n">
        <v>-11248000000</v>
      </c>
      <c r="O53" s="25" t="n">
        <v>-2912000000</v>
      </c>
      <c r="P53" s="25" t="n">
        <v>-433000000</v>
      </c>
      <c r="Q53" s="25" t="n">
        <v>2332000000</v>
      </c>
      <c r="R53" s="25" t="n">
        <v>5272000000</v>
      </c>
      <c r="S53" s="25" t="n">
        <v>7505000000</v>
      </c>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6.5" hidden="false" customHeight="false" outlineLevel="0" collapsed="false">
      <c r="B54" s="105" t="s">
        <v>2775</v>
      </c>
      <c r="H54" s="22"/>
      <c r="I54" s="22"/>
      <c r="J54" s="22"/>
      <c r="K54" s="22"/>
      <c r="L54" s="22"/>
      <c r="M54" s="25" t="n">
        <v>0</v>
      </c>
      <c r="N54" s="25" t="n">
        <v>0</v>
      </c>
      <c r="O54" s="25" t="n">
        <v>0</v>
      </c>
      <c r="P54" s="25" t="n">
        <v>1130000000</v>
      </c>
      <c r="Q54" s="25" t="n">
        <v>1587000000</v>
      </c>
      <c r="R54" s="25" t="n">
        <v>1097000000</v>
      </c>
      <c r="S54" s="25" t="n">
        <v>3010000000</v>
      </c>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6.5" hidden="false" customHeight="false" outlineLevel="0" collapsed="false">
      <c r="B55" s="180" t="s">
        <v>2776</v>
      </c>
      <c r="H55" s="22"/>
      <c r="I55" s="22"/>
      <c r="J55" s="22"/>
      <c r="K55" s="22"/>
      <c r="L55" s="22"/>
      <c r="M55" s="25" t="n">
        <v>0</v>
      </c>
      <c r="N55" s="22" t="n">
        <v>0</v>
      </c>
      <c r="O55" s="25" t="n">
        <v>0</v>
      </c>
      <c r="P55" s="25" t="n">
        <v>0</v>
      </c>
      <c r="Q55" s="25" t="n">
        <v>0</v>
      </c>
      <c r="R55" s="25" t="n">
        <v>2869000000</v>
      </c>
      <c r="S55" s="25" t="n">
        <v>-574000000</v>
      </c>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6.5" hidden="false" customHeight="false" outlineLevel="0" collapsed="false">
      <c r="B56" s="532" t="s">
        <v>1175</v>
      </c>
      <c r="H56" s="242" t="n">
        <v>-32000000</v>
      </c>
      <c r="I56" s="23" t="n">
        <v>-29000000</v>
      </c>
      <c r="J56" s="23" t="n">
        <v>-290000000</v>
      </c>
      <c r="K56" s="23" t="n">
        <v>-315000000</v>
      </c>
      <c r="L56" s="22" t="n">
        <v>-349000000</v>
      </c>
      <c r="M56" s="25" t="n">
        <v>0</v>
      </c>
      <c r="N56" s="25" t="n">
        <v>-2697000000</v>
      </c>
      <c r="O56" s="25" t="n">
        <v>-4251000000</v>
      </c>
      <c r="P56" s="25" t="n">
        <v>-3048000000</v>
      </c>
      <c r="Q56" s="25" t="n">
        <v>11694000000</v>
      </c>
      <c r="R56" s="25" t="n">
        <v>5171000000</v>
      </c>
      <c r="S56" s="25" t="n">
        <v>6000000000</v>
      </c>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6.5" hidden="false" customHeight="false" outlineLevel="0" collapsed="false">
      <c r="B57" s="180" t="s">
        <v>2777</v>
      </c>
      <c r="H57" s="242" t="n">
        <v>18000000</v>
      </c>
      <c r="I57" s="22"/>
      <c r="J57" s="22"/>
      <c r="K57" s="22"/>
      <c r="L57" s="22"/>
      <c r="M57" s="25" t="n">
        <v>0</v>
      </c>
      <c r="N57" s="25" t="n">
        <v>300000000</v>
      </c>
      <c r="O57" s="25" t="n">
        <v>-300000000</v>
      </c>
      <c r="P57" s="25" t="n">
        <v>0</v>
      </c>
      <c r="Q57" s="25" t="n">
        <v>2875000000</v>
      </c>
      <c r="R57" s="25" t="n">
        <v>1105000000</v>
      </c>
      <c r="S57" s="25" t="n">
        <v>1053000000</v>
      </c>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6.5" hidden="false" customHeight="false" outlineLevel="0" collapsed="false">
      <c r="B58" s="180" t="s">
        <v>2776</v>
      </c>
      <c r="H58" s="22"/>
      <c r="I58" s="22"/>
      <c r="J58" s="22"/>
      <c r="K58" s="22"/>
      <c r="L58" s="22"/>
      <c r="M58" s="25" t="n">
        <v>0</v>
      </c>
      <c r="N58" s="22" t="n">
        <v>0</v>
      </c>
      <c r="O58" s="25" t="n">
        <v>0</v>
      </c>
      <c r="P58" s="25" t="n">
        <v>0</v>
      </c>
      <c r="Q58" s="25" t="n">
        <v>0</v>
      </c>
      <c r="R58" s="25" t="n">
        <v>2869000000</v>
      </c>
      <c r="S58" s="25" t="n">
        <v>-574000000</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6.5" hidden="false" customHeight="false" outlineLevel="0" collapsed="false">
      <c r="A59" s="26" t="s">
        <v>404</v>
      </c>
      <c r="B59" s="29" t="s">
        <v>1178</v>
      </c>
      <c r="C59" s="19" t="s">
        <v>119</v>
      </c>
      <c r="H59" s="22"/>
      <c r="I59" s="23" t="n">
        <v>0</v>
      </c>
      <c r="J59" s="23" t="n">
        <v>-120000000</v>
      </c>
      <c r="K59" s="23" t="n">
        <v>0</v>
      </c>
      <c r="L59" s="22" t="n">
        <v>312000000</v>
      </c>
      <c r="M59" s="25" t="n">
        <v>1439000000</v>
      </c>
      <c r="N59" s="25" t="n">
        <v>2308000000</v>
      </c>
      <c r="O59" s="25" t="n">
        <v>1835000000</v>
      </c>
      <c r="P59" s="25" t="n">
        <v>3882000000</v>
      </c>
      <c r="Q59" s="25" t="n">
        <v>-1241000000</v>
      </c>
      <c r="R59" s="25" t="n">
        <v>-1645000000</v>
      </c>
      <c r="S59" s="25" t="n">
        <v>-10121000000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6.5" hidden="false" customHeight="false" outlineLevel="0" collapsed="false">
      <c r="B60" s="180" t="s">
        <v>2777</v>
      </c>
      <c r="H60" s="22"/>
      <c r="I60" s="22"/>
      <c r="J60" s="22"/>
      <c r="K60" s="22"/>
      <c r="L60" s="22"/>
      <c r="M60" s="25" t="n">
        <v>0</v>
      </c>
      <c r="N60" s="25" t="n">
        <v>0</v>
      </c>
      <c r="O60" s="25" t="n">
        <v>0</v>
      </c>
      <c r="P60" s="25" t="n">
        <v>0</v>
      </c>
      <c r="Q60" s="25" t="n">
        <v>1800000000</v>
      </c>
      <c r="R60" s="25" t="n">
        <v>-250000000</v>
      </c>
      <c r="S60" s="25" t="n">
        <v>1000000000</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6.5" hidden="false" customHeight="false" outlineLevel="0" collapsed="false">
      <c r="B61" s="180" t="s">
        <v>2778</v>
      </c>
      <c r="H61" s="22"/>
      <c r="I61" s="22"/>
      <c r="J61" s="22"/>
      <c r="K61" s="22"/>
      <c r="L61" s="22"/>
      <c r="M61" s="22" t="n">
        <v>-460000000</v>
      </c>
      <c r="N61" s="22"/>
      <c r="O61" s="25" t="n">
        <v>0</v>
      </c>
      <c r="P61" s="25" t="n">
        <v>0</v>
      </c>
      <c r="Q61" s="25" t="n">
        <v>-1800000000</v>
      </c>
      <c r="R61" s="25" t="n">
        <v>-1845000000</v>
      </c>
      <c r="S61" s="25" t="n">
        <v>-1883000000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6.5" hidden="false" customHeight="false" outlineLevel="0" collapsed="false">
      <c r="B62" s="180" t="s">
        <v>2779</v>
      </c>
      <c r="H62" s="22"/>
      <c r="I62" s="22"/>
      <c r="J62" s="22"/>
      <c r="K62" s="22"/>
      <c r="L62" s="22"/>
      <c r="M62" s="22"/>
      <c r="N62" s="22"/>
      <c r="O62" s="25" t="n">
        <v>0</v>
      </c>
      <c r="P62" s="25" t="n">
        <v>0</v>
      </c>
      <c r="Q62" s="25" t="n">
        <v>-3366000000</v>
      </c>
      <c r="R62" s="25" t="n">
        <v>-2541000000</v>
      </c>
      <c r="S62" s="25" t="n">
        <v>-2500000000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6.5" hidden="false" customHeight="false" outlineLevel="0" collapsed="false">
      <c r="B63" s="180" t="s">
        <v>2780</v>
      </c>
      <c r="H63" s="22"/>
      <c r="I63" s="22"/>
      <c r="J63" s="22"/>
      <c r="K63" s="22"/>
      <c r="L63" s="22"/>
      <c r="M63" s="22"/>
      <c r="N63" s="22"/>
      <c r="O63" s="25" t="n">
        <v>0</v>
      </c>
      <c r="P63" s="25" t="n">
        <v>0</v>
      </c>
      <c r="Q63" s="25" t="n">
        <v>0</v>
      </c>
      <c r="R63" s="25" t="n">
        <v>-1004000000</v>
      </c>
      <c r="S63" s="25" t="n">
        <v>-1000000000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6.5" hidden="false" customHeight="false" outlineLevel="0" collapsed="false">
      <c r="B64" s="180" t="s">
        <v>2781</v>
      </c>
      <c r="H64" s="22"/>
      <c r="I64" s="22"/>
      <c r="J64" s="22"/>
      <c r="K64" s="22"/>
      <c r="L64" s="22"/>
      <c r="M64" s="22"/>
      <c r="N64" s="22"/>
      <c r="O64" s="25" t="n">
        <v>0</v>
      </c>
      <c r="P64" s="25" t="n">
        <v>0</v>
      </c>
      <c r="Q64" s="25" t="n">
        <v>445000000</v>
      </c>
      <c r="R64" s="25" t="n">
        <v>-63000000</v>
      </c>
      <c r="S64" s="25" t="n">
        <v>0</v>
      </c>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6.5" hidden="false" customHeight="false" outlineLevel="0" collapsed="false">
      <c r="B65" s="180" t="s">
        <v>2782</v>
      </c>
      <c r="H65" s="22"/>
      <c r="I65" s="22"/>
      <c r="J65" s="22"/>
      <c r="K65" s="22"/>
      <c r="L65" s="22"/>
      <c r="M65" s="22"/>
      <c r="N65" s="22"/>
      <c r="O65" s="25" t="n">
        <v>0</v>
      </c>
      <c r="P65" s="25" t="n">
        <v>0</v>
      </c>
      <c r="Q65" s="25" t="n">
        <v>1680000000</v>
      </c>
      <c r="R65" s="25" t="n">
        <v>4058000000</v>
      </c>
      <c r="S65" s="25" t="n">
        <v>-5738000000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6.5" hidden="false" customHeight="false" outlineLevel="0" collapsed="false">
      <c r="B66" s="27" t="s">
        <v>2783</v>
      </c>
      <c r="H66" s="242" t="n">
        <v>18000000</v>
      </c>
      <c r="I66" s="23" t="n">
        <v>41000000</v>
      </c>
      <c r="J66" s="23" t="n">
        <v>48000000</v>
      </c>
      <c r="K66" s="23" t="n">
        <v>0</v>
      </c>
      <c r="L66" s="22" t="n">
        <v>0</v>
      </c>
      <c r="M66" s="22" t="n">
        <v>0</v>
      </c>
      <c r="N66" s="22" t="n">
        <v>0</v>
      </c>
      <c r="O66" s="25"/>
      <c r="P66" s="25"/>
      <c r="Q66" s="25"/>
      <c r="R66" s="25"/>
      <c r="S66" s="25"/>
    </row>
    <row r="67" customFormat="false" ht="16.5" hidden="false" customHeight="false" outlineLevel="0" collapsed="false">
      <c r="A67" s="19" t="s">
        <v>1355</v>
      </c>
      <c r="B67" s="19" t="s">
        <v>1356</v>
      </c>
      <c r="C67" s="20" t="s">
        <v>114</v>
      </c>
      <c r="H67" s="22"/>
      <c r="I67" s="23" t="n">
        <v>0</v>
      </c>
      <c r="J67" s="23" t="n">
        <v>0</v>
      </c>
      <c r="K67" s="23" t="n">
        <v>134000000</v>
      </c>
      <c r="L67" s="23" t="n">
        <v>163000000</v>
      </c>
      <c r="M67" s="23" t="n">
        <v>143000000</v>
      </c>
      <c r="N67" s="22"/>
      <c r="O67" s="25"/>
      <c r="P67" s="25"/>
      <c r="Q67" s="25"/>
      <c r="R67" s="25"/>
      <c r="S67" s="25"/>
    </row>
    <row r="68" customFormat="false" ht="16.5" hidden="false" customHeight="false" outlineLevel="0" collapsed="false">
      <c r="A68" s="19" t="s">
        <v>2784</v>
      </c>
      <c r="B68" s="19" t="s">
        <v>2785</v>
      </c>
      <c r="C68" s="20" t="s">
        <v>114</v>
      </c>
      <c r="H68" s="22"/>
      <c r="I68" s="22"/>
      <c r="J68" s="23" t="n">
        <v>0</v>
      </c>
      <c r="K68" s="23" t="n">
        <v>771000000</v>
      </c>
      <c r="L68" s="23" t="n">
        <v>747000000</v>
      </c>
      <c r="M68" s="22" t="n">
        <v>1383000000</v>
      </c>
      <c r="N68" s="22"/>
      <c r="O68" s="25"/>
      <c r="P68" s="25"/>
      <c r="Q68" s="25"/>
      <c r="R68" s="25"/>
      <c r="S68" s="25"/>
    </row>
    <row r="70" customFormat="false" ht="15" hidden="false" customHeight="false" outlineLevel="0" collapsed="false">
      <c r="H70" s="0" t="s">
        <v>128</v>
      </c>
      <c r="I70" s="0" t="s">
        <v>128</v>
      </c>
      <c r="J70" s="0" t="s">
        <v>128</v>
      </c>
      <c r="K70" s="0" t="s">
        <v>128</v>
      </c>
      <c r="L70" s="0" t="s">
        <v>128</v>
      </c>
      <c r="M70" s="0" t="s">
        <v>128</v>
      </c>
      <c r="N70" s="0" t="s">
        <v>128</v>
      </c>
      <c r="O70" s="0" t="s">
        <v>128</v>
      </c>
      <c r="P70" s="0" t="s">
        <v>128</v>
      </c>
      <c r="Q70" s="0" t="s">
        <v>128</v>
      </c>
      <c r="R70" s="0" t="s">
        <v>128</v>
      </c>
      <c r="S70" s="0" t="s">
        <v>128</v>
      </c>
    </row>
    <row r="72" customFormat="false" ht="15" hidden="false" customHeight="false" outlineLevel="0" collapsed="false">
      <c r="B72" s="0" t="s">
        <v>1079</v>
      </c>
      <c r="D72" s="114"/>
      <c r="E72" s="114"/>
      <c r="F72" s="114"/>
      <c r="G72" s="114"/>
      <c r="H72" s="114" t="n">
        <f aca="false">H6-H7-H14</f>
        <v>1000000</v>
      </c>
      <c r="I72" s="114" t="n">
        <f aca="false">I6-I7-I14</f>
        <v>1000000</v>
      </c>
      <c r="J72" s="114" t="n">
        <f aca="false">J6-J7-J14</f>
        <v>-1000000</v>
      </c>
      <c r="K72" s="114" t="n">
        <f aca="false">K6-K7-K14</f>
        <v>-1000000</v>
      </c>
      <c r="L72" s="114" t="n">
        <f aca="false">L6-L7-L14</f>
        <v>0</v>
      </c>
      <c r="M72" s="114" t="n">
        <f aca="false">M6-M7-M14</f>
        <v>0</v>
      </c>
      <c r="N72" s="114" t="n">
        <f aca="false">N6-N7-N14</f>
        <v>0</v>
      </c>
      <c r="O72" s="114" t="n">
        <f aca="false">O6-O7-O14</f>
        <v>0</v>
      </c>
      <c r="P72" s="114" t="n">
        <f aca="false">P6-P7-P14</f>
        <v>1000000</v>
      </c>
      <c r="Q72" s="114" t="n">
        <f aca="false">Q6-Q7-Q14</f>
        <v>0</v>
      </c>
      <c r="R72" s="114" t="n">
        <f aca="false">R6-R7-R14</f>
        <v>1000000</v>
      </c>
      <c r="S72" s="114" t="n">
        <f aca="false">S6-S7-S14</f>
        <v>0</v>
      </c>
    </row>
    <row r="73" customFormat="false" ht="15" hidden="false" customHeight="false" outlineLevel="0" collapsed="false">
      <c r="B73" s="0" t="s">
        <v>2786</v>
      </c>
      <c r="D73" s="114"/>
      <c r="E73" s="114"/>
      <c r="F73" s="114"/>
      <c r="G73" s="114"/>
      <c r="H73" s="114" t="n">
        <f aca="false">H7-H8-H9-H11</f>
        <v>0</v>
      </c>
      <c r="I73" s="114" t="n">
        <f aca="false">I7-I8-I9-I11</f>
        <v>-1000000</v>
      </c>
      <c r="J73" s="114" t="n">
        <f aca="false">J7-J8-J9-J11</f>
        <v>0</v>
      </c>
      <c r="K73" s="114" t="n">
        <f aca="false">K7-K8-K9-K11</f>
        <v>0</v>
      </c>
      <c r="L73" s="114" t="n">
        <f aca="false">L7-L8-L9-L11</f>
        <v>0</v>
      </c>
      <c r="M73" s="114" t="n">
        <f aca="false">M7-M8-M9-M11</f>
        <v>-1000000</v>
      </c>
      <c r="N73" s="114" t="n">
        <f aca="false">N7-N8-N9-N11</f>
        <v>0</v>
      </c>
      <c r="O73" s="114" t="n">
        <f aca="false">O7-O8-O9-O11</f>
        <v>0</v>
      </c>
      <c r="P73" s="114" t="n">
        <f aca="false">P7-P8-P9-P11</f>
        <v>-1000000</v>
      </c>
      <c r="Q73" s="114" t="n">
        <f aca="false">Q7-Q8-Q9-Q11</f>
        <v>1000000</v>
      </c>
      <c r="R73" s="114" t="n">
        <f aca="false">R7-R8-R9-R11</f>
        <v>0</v>
      </c>
      <c r="S73" s="114" t="n">
        <f aca="false">S7-S8-S9-S11</f>
        <v>0</v>
      </c>
    </row>
    <row r="74" customFormat="false" ht="15" hidden="false" customHeight="false" outlineLevel="0" collapsed="false">
      <c r="B74" s="0" t="s">
        <v>1266</v>
      </c>
      <c r="D74" s="114"/>
      <c r="E74" s="114"/>
      <c r="F74" s="114"/>
      <c r="G74" s="114"/>
      <c r="H74" s="114" t="n">
        <f aca="false">H14-H15-H16-H17</f>
        <v>0</v>
      </c>
      <c r="I74" s="114" t="n">
        <f aca="false">I14-I15-I16-I17</f>
        <v>-1000000</v>
      </c>
      <c r="J74" s="114" t="n">
        <f aca="false">J14-J15-J16-J17</f>
        <v>0</v>
      </c>
      <c r="K74" s="114" t="n">
        <f aca="false">K14-K15-K16-K17</f>
        <v>0</v>
      </c>
      <c r="L74" s="114" t="n">
        <f aca="false">L14-L15-L16-L17</f>
        <v>-1000000</v>
      </c>
      <c r="M74" s="114" t="n">
        <f aca="false">M14-M15-M16-M17</f>
        <v>1000000</v>
      </c>
      <c r="N74" s="114" t="n">
        <f aca="false">N14-N15-N16-N17</f>
        <v>0</v>
      </c>
      <c r="O74" s="114" t="n">
        <f aca="false">O14-O15-O16-O17</f>
        <v>1000000</v>
      </c>
      <c r="P74" s="114" t="n">
        <f aca="false">P14-P15-P16-P17</f>
        <v>-1000000</v>
      </c>
      <c r="Q74" s="114" t="n">
        <f aca="false">Q14-Q15-Q16-Q17</f>
        <v>0</v>
      </c>
      <c r="R74" s="114" t="n">
        <f aca="false">R14-R15-R16-R17</f>
        <v>0</v>
      </c>
      <c r="S74" s="114" t="n">
        <f aca="false">S14-S15-S16-S17</f>
        <v>0</v>
      </c>
    </row>
    <row r="75" customFormat="false" ht="15" hidden="false" customHeight="false" outlineLevel="0" collapsed="false">
      <c r="B75" s="0" t="s">
        <v>1115</v>
      </c>
      <c r="D75" s="114"/>
      <c r="E75" s="114"/>
      <c r="F75" s="114"/>
      <c r="G75" s="114"/>
      <c r="H75" s="114" t="n">
        <f aca="false">H18-H19-H29</f>
        <v>-1000000</v>
      </c>
      <c r="I75" s="114" t="n">
        <f aca="false">I18-I19-I29</f>
        <v>1000000</v>
      </c>
      <c r="J75" s="114" t="n">
        <f aca="false">J18-J19-J29</f>
        <v>0</v>
      </c>
      <c r="K75" s="114" t="n">
        <f aca="false">K18-K19-K29</f>
        <v>-1000000</v>
      </c>
      <c r="L75" s="114" t="n">
        <f aca="false">L18-L19-L29</f>
        <v>0</v>
      </c>
      <c r="M75" s="114" t="n">
        <f aca="false">M18-M19-M29</f>
        <v>0</v>
      </c>
      <c r="N75" s="114" t="n">
        <f aca="false">N18-N19-N29</f>
        <v>0</v>
      </c>
      <c r="O75" s="114" t="n">
        <f aca="false">O18-O19-O29</f>
        <v>0</v>
      </c>
      <c r="P75" s="114" t="n">
        <f aca="false">P18-P19-P29</f>
        <v>0</v>
      </c>
      <c r="Q75" s="114" t="n">
        <f aca="false">Q18-Q19-Q29</f>
        <v>0</v>
      </c>
      <c r="R75" s="114" t="n">
        <f aca="false">R18-R19-R29</f>
        <v>0</v>
      </c>
      <c r="S75" s="114" t="n">
        <f aca="false">S18-S19-S29</f>
        <v>0</v>
      </c>
    </row>
    <row r="76" customFormat="false" ht="15" hidden="false" customHeight="false" outlineLevel="0" collapsed="false">
      <c r="B76" s="0" t="s">
        <v>2651</v>
      </c>
      <c r="D76" s="114"/>
      <c r="E76" s="114"/>
      <c r="F76" s="114"/>
      <c r="G76" s="114"/>
      <c r="H76" s="114" t="n">
        <f aca="false">H19-H20-H21-H22-H25</f>
        <v>0</v>
      </c>
      <c r="I76" s="114" t="n">
        <f aca="false">I19-I20-I21-I22-I25</f>
        <v>0</v>
      </c>
      <c r="J76" s="114" t="n">
        <f aca="false">J19-J20-J21-J22-J25</f>
        <v>0</v>
      </c>
      <c r="K76" s="114" t="n">
        <f aca="false">K19-K20-K21-K22-K25</f>
        <v>0</v>
      </c>
      <c r="L76" s="114" t="n">
        <f aca="false">L19-L20-L21-L22-L25</f>
        <v>0</v>
      </c>
      <c r="M76" s="114" t="n">
        <f aca="false">M19-M20-M21-M22-M25</f>
        <v>-1000000</v>
      </c>
      <c r="N76" s="114" t="n">
        <f aca="false">N19-N20-N21-N22-N25</f>
        <v>0</v>
      </c>
      <c r="O76" s="114" t="n">
        <f aca="false">O19-O20-O21-O22-O25</f>
        <v>0</v>
      </c>
      <c r="P76" s="114" t="n">
        <f aca="false">P19-P20-P21-P22-P25</f>
        <v>1000000</v>
      </c>
      <c r="Q76" s="114" t="n">
        <f aca="false">Q19-Q20-Q21-Q22-Q25</f>
        <v>0</v>
      </c>
      <c r="R76" s="114" t="n">
        <f aca="false">R19-R20-R21-R22-R25</f>
        <v>1000000</v>
      </c>
      <c r="S76" s="114" t="n">
        <f aca="false">S19-S20-S21-S22-S25</f>
        <v>-1000000</v>
      </c>
    </row>
    <row r="77" customFormat="false" ht="15" hidden="false" customHeight="false" outlineLevel="0" collapsed="false">
      <c r="B77" s="0" t="s">
        <v>268</v>
      </c>
      <c r="D77" s="114"/>
      <c r="E77" s="114"/>
      <c r="F77" s="114"/>
      <c r="G77" s="114"/>
      <c r="H77" s="114" t="n">
        <f aca="false">H22-H23-H24</f>
        <v>0</v>
      </c>
      <c r="I77" s="117" t="n">
        <f aca="false">I22-I23-I24</f>
        <v>1132000000</v>
      </c>
      <c r="J77" s="114" t="n">
        <f aca="false">J22-J23-J24</f>
        <v>0</v>
      </c>
      <c r="K77" s="114" t="n">
        <f aca="false">K22-K23-K24</f>
        <v>0</v>
      </c>
      <c r="L77" s="114" t="n">
        <f aca="false">L22-L23-L24</f>
        <v>0</v>
      </c>
      <c r="M77" s="114" t="n">
        <f aca="false">M22-M23-M24</f>
        <v>0</v>
      </c>
      <c r="N77" s="114" t="n">
        <f aca="false">N22-N23-N24</f>
        <v>-1000000</v>
      </c>
      <c r="O77" s="114" t="n">
        <f aca="false">O22-O23-O24</f>
        <v>0</v>
      </c>
      <c r="P77" s="114" t="n">
        <f aca="false">P22-P23-P24</f>
        <v>0</v>
      </c>
      <c r="Q77" s="114" t="n">
        <f aca="false">Q22-Q23-Q24</f>
        <v>0</v>
      </c>
      <c r="R77" s="114" t="n">
        <f aca="false">R22-R23-R24</f>
        <v>-1000000</v>
      </c>
      <c r="S77" s="114" t="n">
        <f aca="false">S22-S23-S24</f>
        <v>0</v>
      </c>
    </row>
    <row r="78" customFormat="false" ht="15" hidden="false" customHeight="false" outlineLevel="0" collapsed="false">
      <c r="B78" s="0" t="s">
        <v>1767</v>
      </c>
      <c r="D78" s="114"/>
      <c r="E78" s="114"/>
      <c r="F78" s="114"/>
      <c r="G78" s="114"/>
      <c r="H78" s="117" t="n">
        <f aca="false">H25-H26-H27-H28</f>
        <v>1261000000</v>
      </c>
      <c r="I78" s="117" t="n">
        <f aca="false">I25-I26-I27-I28</f>
        <v>5023000000</v>
      </c>
      <c r="J78" s="117" t="n">
        <f aca="false">J25-J26-J27-J28</f>
        <v>5553000000</v>
      </c>
      <c r="K78" s="117" t="n">
        <f aca="false">K25-K26-K27-K28</f>
        <v>5330000000</v>
      </c>
      <c r="L78" s="117" t="n">
        <f aca="false">L25-L26-L27-L28</f>
        <v>5035000000</v>
      </c>
      <c r="M78" s="117" t="n">
        <f aca="false">M25-M26-M27-M28</f>
        <v>7844000000</v>
      </c>
      <c r="N78" s="114" t="n">
        <f aca="false">N25-N26-N27-N28</f>
        <v>0</v>
      </c>
      <c r="O78" s="114" t="n">
        <f aca="false">O25-O26-O27-O28</f>
        <v>0</v>
      </c>
      <c r="P78" s="114" t="n">
        <f aca="false">P25-P26-P27-P28</f>
        <v>0</v>
      </c>
      <c r="Q78" s="114" t="n">
        <f aca="false">Q25-Q26-Q27-Q28</f>
        <v>0</v>
      </c>
      <c r="R78" s="114" t="n">
        <f aca="false">R25-R26-R27-R28</f>
        <v>0</v>
      </c>
      <c r="S78" s="114" t="n">
        <f aca="false">S25-S26-S27-S28</f>
        <v>0</v>
      </c>
    </row>
    <row r="79" customFormat="false" ht="15" hidden="false" customHeight="false" outlineLevel="0" collapsed="false">
      <c r="B79" s="0" t="s">
        <v>822</v>
      </c>
      <c r="D79" s="114"/>
      <c r="E79" s="114"/>
      <c r="F79" s="114"/>
      <c r="G79" s="114"/>
      <c r="H79" s="114" t="n">
        <f aca="false">H29-H30-H36</f>
        <v>0</v>
      </c>
      <c r="I79" s="114" t="n">
        <f aca="false">I29-I30-I36</f>
        <v>0</v>
      </c>
      <c r="J79" s="114" t="n">
        <f aca="false">J29-J30-J36</f>
        <v>0</v>
      </c>
      <c r="K79" s="114" t="n">
        <f aca="false">K29-K30-K36</f>
        <v>0</v>
      </c>
      <c r="L79" s="114" t="n">
        <f aca="false">L29-L30-L36</f>
        <v>0</v>
      </c>
      <c r="M79" s="114" t="n">
        <f aca="false">M29-M30-M36</f>
        <v>1000000</v>
      </c>
      <c r="N79" s="114" t="n">
        <f aca="false">N29-N30-N36</f>
        <v>0</v>
      </c>
      <c r="O79" s="114" t="n">
        <f aca="false">O29-O30-O36</f>
        <v>0</v>
      </c>
      <c r="P79" s="114" t="n">
        <f aca="false">P29-P30-P36</f>
        <v>0</v>
      </c>
      <c r="Q79" s="114" t="n">
        <f aca="false">Q29-Q30-Q36</f>
        <v>-1000000</v>
      </c>
      <c r="R79" s="114" t="n">
        <f aca="false">R29-R30-R36</f>
        <v>0</v>
      </c>
      <c r="S79" s="114" t="n">
        <f aca="false">S29-S30-S36</f>
        <v>-1000000</v>
      </c>
    </row>
    <row r="80" customFormat="false" ht="15" hidden="false" customHeight="false" outlineLevel="0" collapsed="false">
      <c r="B80" s="0" t="s">
        <v>2787</v>
      </c>
      <c r="D80" s="114"/>
      <c r="E80" s="114"/>
      <c r="F80" s="114"/>
      <c r="G80" s="114"/>
      <c r="H80" s="117" t="n">
        <f aca="false">H30-H31-H35</f>
        <v>3031000000</v>
      </c>
      <c r="I80" s="117" t="n">
        <f aca="false">I30-I31-I35</f>
        <v>2144000000</v>
      </c>
      <c r="J80" s="117" t="n">
        <f aca="false">J30-J31-J35</f>
        <v>1940000000</v>
      </c>
      <c r="K80" s="117" t="n">
        <f aca="false">K30-K31-K35</f>
        <v>3546000000</v>
      </c>
      <c r="L80" s="114" t="n">
        <f aca="false">L30-L31-L35</f>
        <v>0</v>
      </c>
      <c r="M80" s="114" t="n">
        <f aca="false">M30-M31-M35</f>
        <v>0</v>
      </c>
      <c r="N80" s="114" t="n">
        <f aca="false">N30-N31-N35</f>
        <v>0</v>
      </c>
      <c r="O80" s="114" t="n">
        <f aca="false">O30-O31-O35</f>
        <v>0</v>
      </c>
      <c r="P80" s="114" t="n">
        <f aca="false">P30-P31-P35</f>
        <v>0</v>
      </c>
      <c r="Q80" s="114" t="n">
        <f aca="false">Q30-Q31-Q35</f>
        <v>0</v>
      </c>
      <c r="R80" s="114" t="n">
        <f aca="false">R30-R31-R35</f>
        <v>0</v>
      </c>
      <c r="S80" s="114" t="n">
        <f aca="false">S30-S31-S35</f>
        <v>0</v>
      </c>
    </row>
    <row r="81" customFormat="false" ht="15" hidden="false" customHeight="false" outlineLevel="0" collapsed="false">
      <c r="B81" s="0" t="s">
        <v>433</v>
      </c>
      <c r="D81" s="114"/>
      <c r="E81" s="114"/>
      <c r="F81" s="114"/>
      <c r="G81" s="114"/>
      <c r="H81" s="114" t="n">
        <f aca="false">H41-H42-H51-H68-H67</f>
        <v>1000000</v>
      </c>
      <c r="I81" s="114" t="n">
        <f aca="false">I41-I42-I51-I68-I67</f>
        <v>0</v>
      </c>
      <c r="J81" s="114" t="n">
        <f aca="false">J41-J42-J51-J68-J67</f>
        <v>0</v>
      </c>
      <c r="K81" s="114" t="n">
        <f aca="false">K41-K42-K51-K68-K67</f>
        <v>0</v>
      </c>
      <c r="L81" s="114" t="n">
        <f aca="false">L41-L42-L51-L68-L67</f>
        <v>-1000000</v>
      </c>
      <c r="M81" s="114" t="n">
        <f aca="false">M41-M42-M51-M68-M67</f>
        <v>0</v>
      </c>
      <c r="N81" s="114" t="n">
        <f aca="false">N41-N42-N51-N68-N67</f>
        <v>0</v>
      </c>
      <c r="O81" s="114" t="n">
        <f aca="false">O41-O42-O51-O68-O67</f>
        <v>0</v>
      </c>
      <c r="P81" s="114" t="n">
        <f aca="false">P41-P42-P51-P68-P67</f>
        <v>-1000000</v>
      </c>
      <c r="Q81" s="114" t="n">
        <f aca="false">Q41-Q42-Q51-Q68-Q67</f>
        <v>0</v>
      </c>
      <c r="R81" s="114" t="n">
        <f aca="false">R41-R42-R51-R68-R67</f>
        <v>0</v>
      </c>
      <c r="S81" s="114" t="n">
        <f aca="false">S41-S42-S51-S68-S67</f>
        <v>0</v>
      </c>
    </row>
    <row r="82" customFormat="false" ht="15" hidden="false" customHeight="false" outlineLevel="0" collapsed="false">
      <c r="B82" s="0" t="s">
        <v>274</v>
      </c>
      <c r="D82" s="114"/>
      <c r="E82" s="114"/>
      <c r="F82" s="114"/>
      <c r="G82" s="114"/>
      <c r="H82" s="114" t="n">
        <f aca="false">H51-H52-H59-H66</f>
        <v>0</v>
      </c>
      <c r="I82" s="114" t="n">
        <f aca="false">I51-I52-I59-I66</f>
        <v>0</v>
      </c>
      <c r="J82" s="114" t="n">
        <f aca="false">J51-J52-J59-J66</f>
        <v>0</v>
      </c>
      <c r="K82" s="114" t="n">
        <f aca="false">K51-K52-K59-K66</f>
        <v>0</v>
      </c>
      <c r="L82" s="114" t="n">
        <f aca="false">L51-L52-L59-L66</f>
        <v>0</v>
      </c>
      <c r="M82" s="114" t="n">
        <f aca="false">M51-M52-M59-M66</f>
        <v>-1000000</v>
      </c>
      <c r="N82" s="114" t="n">
        <f aca="false">N51-N52-N59-N66</f>
        <v>0</v>
      </c>
      <c r="O82" s="114" t="n">
        <f aca="false">O51-O52-O59-O66</f>
        <v>0</v>
      </c>
      <c r="P82" s="114" t="n">
        <f aca="false">P51-P52-P59-P66</f>
        <v>0</v>
      </c>
      <c r="Q82" s="114" t="n">
        <f aca="false">Q51-Q52-Q59-Q66</f>
        <v>0</v>
      </c>
      <c r="R82" s="114" t="n">
        <f aca="false">R51-R52-R59-R66</f>
        <v>1000000</v>
      </c>
      <c r="S82" s="114" t="n">
        <f aca="false">S51-S52-S59-S66</f>
        <v>0</v>
      </c>
    </row>
    <row r="83" customFormat="false" ht="15" hidden="false" customHeight="false" outlineLevel="0" collapsed="false">
      <c r="B83" s="0" t="s">
        <v>505</v>
      </c>
      <c r="D83" s="114"/>
      <c r="E83" s="114"/>
      <c r="F83" s="114"/>
      <c r="G83" s="114"/>
      <c r="H83" s="114" t="n">
        <f aca="false">H44+H48+H49-H42+H50</f>
        <v>0</v>
      </c>
      <c r="I83" s="114" t="n">
        <f aca="false">I44+I48+I49-I42+I50</f>
        <v>-1000000</v>
      </c>
      <c r="J83" s="114" t="n">
        <f aca="false">J44+J48+J49-J42+J50</f>
        <v>0</v>
      </c>
      <c r="K83" s="114" t="n">
        <f aca="false">K44+K48+K49-K42+K50</f>
        <v>0</v>
      </c>
      <c r="L83" s="114" t="n">
        <f aca="false">L44+L48+L49-L42+L50</f>
        <v>-1000000</v>
      </c>
      <c r="M83" s="114" t="n">
        <f aca="false">M44+M48+M49-M42+M50</f>
        <v>0</v>
      </c>
      <c r="N83" s="114" t="n">
        <f aca="false">N44+N48+N49-N42+N50</f>
        <v>0</v>
      </c>
      <c r="O83" s="114" t="n">
        <f aca="false">O44+O48+O49-O42+O50</f>
        <v>1000000</v>
      </c>
      <c r="P83" s="114" t="n">
        <f aca="false">P44+P48+P49-P42+P50</f>
        <v>0</v>
      </c>
      <c r="Q83" s="114" t="n">
        <f aca="false">Q44+Q48+Q49-Q42+Q50</f>
        <v>0</v>
      </c>
      <c r="R83" s="114" t="n">
        <f aca="false">R44+R48+R49-R42+R50</f>
        <v>0</v>
      </c>
      <c r="S83" s="114" t="n">
        <f aca="false">S44+S48+S49-S42+S50</f>
        <v>0</v>
      </c>
    </row>
    <row r="84" customFormat="false" ht="15" hidden="false" customHeight="false" outlineLevel="0" collapsed="false">
      <c r="B84" s="0" t="s">
        <v>2788</v>
      </c>
      <c r="H84" s="147" t="n">
        <f aca="false">H44-H45-H46-H47</f>
        <v>0</v>
      </c>
      <c r="I84" s="147" t="n">
        <f aca="false">I44-I45-I46-I47</f>
        <v>0</v>
      </c>
      <c r="J84" s="147" t="n">
        <f aca="false">J44-J45-J46-J47</f>
        <v>0</v>
      </c>
      <c r="K84" s="147" t="n">
        <f aca="false">K44-K45-K46-K47</f>
        <v>0</v>
      </c>
      <c r="L84" s="147" t="n">
        <f aca="false">L44-L45-L46-L47</f>
        <v>0</v>
      </c>
      <c r="M84" s="147" t="n">
        <f aca="false">M44-M45-M46-M47</f>
        <v>0</v>
      </c>
      <c r="N84" s="147" t="n">
        <f aca="false">N44-N45-N46-N47</f>
        <v>0</v>
      </c>
      <c r="O84" s="147" t="n">
        <f aca="false">O44-O45-O46-O47</f>
        <v>0</v>
      </c>
      <c r="P84" s="143" t="n">
        <f aca="false">P44-P45-P46-P47</f>
        <v>1000000</v>
      </c>
      <c r="Q84" s="143" t="n">
        <f aca="false">Q44-Q45-Q46-Q47</f>
        <v>0</v>
      </c>
      <c r="R84" s="143" t="n">
        <f aca="false">R44-R45-R46-R47</f>
        <v>0</v>
      </c>
      <c r="S84" s="143" t="n">
        <f aca="false">S44-S45-S46-S47</f>
        <v>1000000</v>
      </c>
    </row>
    <row r="87" customFormat="false" ht="15" hidden="false" customHeight="false" outlineLevel="0" collapsed="false">
      <c r="B87" s="0" t="s">
        <v>586</v>
      </c>
      <c r="H87" s="0" t="n">
        <v>140387000000</v>
      </c>
      <c r="I87" s="0" t="n">
        <v>168035000000</v>
      </c>
      <c r="J87" s="0" t="n">
        <v>197138000000</v>
      </c>
      <c r="K87" s="0" t="n">
        <v>220110000000</v>
      </c>
      <c r="L87" s="0" t="n">
        <v>250590000000</v>
      </c>
      <c r="M87" s="0" t="n">
        <v>267880000000</v>
      </c>
      <c r="N87" s="0" t="n">
        <v>266952000000</v>
      </c>
      <c r="O87" s="0" t="n">
        <v>302854000000</v>
      </c>
      <c r="P87" s="0" t="n">
        <v>328061000000</v>
      </c>
      <c r="Q87" s="0" t="n">
        <v>364811000000</v>
      </c>
      <c r="R87" s="0" t="n">
        <v>398346000000</v>
      </c>
      <c r="S87" s="0" t="n">
        <v>437870000000</v>
      </c>
    </row>
    <row r="88" customFormat="false" ht="15" hidden="false" customHeight="false" outlineLevel="0" collapsed="false">
      <c r="B88" s="0" t="s">
        <v>140</v>
      </c>
      <c r="H88" s="0" t="n">
        <f aca="false">(H6/H87)*100</f>
        <v>10.1904022452221</v>
      </c>
      <c r="I88" s="0" t="n">
        <f aca="false">(I6/I87)*100</f>
        <v>13.1258368792216</v>
      </c>
      <c r="J88" s="0" t="n">
        <f aca="false">(J6/J87)*100</f>
        <v>13.4717811888119</v>
      </c>
      <c r="K88" s="0" t="n">
        <f aca="false">(K6/K87)*100</f>
        <v>15.7707509881423</v>
      </c>
      <c r="L88" s="0" t="n">
        <f aca="false">(L6/L87)*100</f>
        <v>15.1247056945608</v>
      </c>
      <c r="M88" s="0" t="n">
        <f aca="false">(M6/M87)*100</f>
        <v>17.8128266387935</v>
      </c>
      <c r="N88" s="0" t="n">
        <f aca="false">(N6/N87)*100</f>
        <v>23.90766879439</v>
      </c>
      <c r="O88" s="0" t="n">
        <f aca="false">(O6/O87)*100</f>
        <v>21.8986706465822</v>
      </c>
      <c r="P88" s="0" t="n">
        <f aca="false">(P6/P87)*100</f>
        <v>23.4023550498231</v>
      </c>
      <c r="Q88" s="0" t="n">
        <f aca="false">(Q6/Q87)*100</f>
        <v>20.7929585456579</v>
      </c>
      <c r="R88" s="0" t="n">
        <f aca="false">(R6/R87)*100</f>
        <v>19.1002294487707</v>
      </c>
      <c r="S88" s="0" t="n">
        <f aca="false">(S6/S87)*100</f>
        <v>19.8659419462398</v>
      </c>
    </row>
    <row r="89" customFormat="false" ht="15" hidden="false" customHeight="false" outlineLevel="0" collapsed="false">
      <c r="B89" s="0" t="s">
        <v>141</v>
      </c>
      <c r="H89" s="0" t="n">
        <f aca="false">(H18/H87)*100</f>
        <v>11.3942174132933</v>
      </c>
      <c r="I89" s="0" t="n">
        <f aca="false">(I18/I87)*100</f>
        <v>13.753682268575</v>
      </c>
      <c r="J89" s="0" t="n">
        <f aca="false">(J18/J87)*100</f>
        <v>15.1619677586259</v>
      </c>
      <c r="K89" s="0" t="n">
        <f aca="false">(K18/K87)*100</f>
        <v>15.5594929807823</v>
      </c>
      <c r="L89" s="0" t="n">
        <f aca="false">(L18/L87)*100</f>
        <v>18.2289796081248</v>
      </c>
      <c r="M89" s="0" t="n">
        <f aca="false">(M18/M87)*100</f>
        <v>22.4092877407795</v>
      </c>
      <c r="N89" s="0" t="n">
        <f aca="false">(N18/N87)*100</f>
        <v>21.7275015733165</v>
      </c>
      <c r="O89" s="0" t="n">
        <f aca="false">(O18/O87)*100</f>
        <v>25.5410197652994</v>
      </c>
      <c r="P89" s="0" t="n">
        <f aca="false">(P18/P87)*100</f>
        <v>28.1929275348182</v>
      </c>
      <c r="Q89" s="0" t="n">
        <f aca="false">(Q18/Q87)*100</f>
        <v>27.9289824045876</v>
      </c>
      <c r="R89" s="0" t="n">
        <f aca="false">(R18/R87)*100</f>
        <v>25.3282322403137</v>
      </c>
      <c r="S89" s="0" t="n">
        <f aca="false">(S18/S87)*100</f>
        <v>23.4044351063101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2.xml><?xml version="1.0" encoding="utf-8"?>
<worksheet xmlns="http://schemas.openxmlformats.org/spreadsheetml/2006/main" xmlns:r="http://schemas.openxmlformats.org/officeDocument/2006/relationships">
  <sheetPr filterMode="false">
    <pageSetUpPr fitToPage="false"/>
  </sheetPr>
  <dimension ref="A1:BA7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37.9336734693878"/>
    <col collapsed="false" hidden="false" max="2" min="2" style="0" width="46.1683673469388"/>
    <col collapsed="false" hidden="false" max="3" min="3" style="0" width="23.219387755102"/>
    <col collapsed="false" hidden="false" max="4" min="4" style="0" width="15.3877551020408"/>
    <col collapsed="false" hidden="false" max="7" min="5" style="0" width="14.5816326530612"/>
    <col collapsed="false" hidden="false" max="8" min="8" style="0" width="15.7959183673469"/>
    <col collapsed="false" hidden="false" max="11" min="9" style="0" width="14.5816326530612"/>
    <col collapsed="false" hidden="false" max="13" min="12" style="0" width="15.2551020408163"/>
    <col collapsed="false" hidden="false" max="15" min="14" style="0" width="17.4132653061224"/>
    <col collapsed="false" hidden="false" max="16" min="16" style="0" width="16.3316326530612"/>
    <col collapsed="false" hidden="false" max="17" min="17" style="0" width="16.7397959183673"/>
    <col collapsed="false" hidden="false" max="18" min="18" style="0" width="16.0663265306122"/>
    <col collapsed="false" hidden="false" max="19" min="19" style="0" width="16.3316326530612"/>
    <col collapsed="false" hidden="false" max="22" min="20" style="0" width="16.7397959183673"/>
    <col collapsed="false" hidden="false" max="23" min="23" style="0" width="16.3316326530612"/>
    <col collapsed="false" hidden="false" max="24" min="24" style="0" width="16.7397959183673"/>
    <col collapsed="false" hidden="false" max="26" min="25" style="0" width="8.50510204081633"/>
    <col collapsed="false" hidden="false" max="27" min="27" style="0" width="19.4387755102041"/>
    <col collapsed="false" hidden="false" max="1025" min="28" style="0" width="8.50510204081633"/>
  </cols>
  <sheetData>
    <row r="1" customFormat="false" ht="15" hidden="false" customHeight="false" outlineLevel="0" collapsed="false">
      <c r="A1" s="1" t="s">
        <v>2789</v>
      </c>
      <c r="B1" s="2" t="s">
        <v>2790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2791</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customFormat="false" ht="15" hidden="false" customHeight="false" outlineLevel="0" collapsed="false">
      <c r="A6" s="63" t="s">
        <v>32</v>
      </c>
      <c r="B6" s="371" t="s">
        <v>2792</v>
      </c>
      <c r="C6" s="11" t="s">
        <v>34</v>
      </c>
      <c r="D6" s="181" t="n">
        <f aca="false">D7+D14</f>
        <v>20050952000</v>
      </c>
      <c r="E6" s="109" t="n">
        <v>23683200000</v>
      </c>
      <c r="F6" s="109" t="n">
        <v>25058398000</v>
      </c>
      <c r="G6" s="181" t="n">
        <f aca="false">G7+G14</f>
        <v>28277964000</v>
      </c>
      <c r="H6" s="181" t="n">
        <f aca="false">H7+H14</f>
        <v>33270648000</v>
      </c>
      <c r="I6" s="181" t="n">
        <f aca="false">I7+I14</f>
        <v>32155900000</v>
      </c>
      <c r="J6" s="181" t="n">
        <f aca="false">J7+J14</f>
        <v>37457355000</v>
      </c>
      <c r="K6" s="109" t="n">
        <v>43303962000</v>
      </c>
      <c r="L6" s="100" t="n">
        <v>52241000000</v>
      </c>
      <c r="M6" s="110" t="n">
        <v>47007000000</v>
      </c>
      <c r="N6" s="110" t="n">
        <v>50494000000</v>
      </c>
      <c r="O6" s="357" t="n">
        <v>57340000000</v>
      </c>
      <c r="P6" s="181" t="n">
        <f aca="false">P7+P14</f>
        <v>60823392000</v>
      </c>
      <c r="Q6" s="181" t="n">
        <f aca="false">Q7+Q14</f>
        <v>64381500000</v>
      </c>
      <c r="R6" s="181" t="n">
        <f aca="false">R7+R14</f>
        <v>75776000000</v>
      </c>
      <c r="S6" s="181" t="n">
        <f aca="false">S7+S14</f>
        <v>81492500000</v>
      </c>
      <c r="T6" s="181" t="n">
        <f aca="false">T7+T14</f>
        <v>87893500000</v>
      </c>
      <c r="U6" s="181" t="n">
        <f aca="false">U7+U14</f>
        <v>95622600000</v>
      </c>
      <c r="V6" s="181" t="n">
        <f aca="false">V7+V14</f>
        <v>103843800000</v>
      </c>
      <c r="W6" s="181" t="n">
        <f aca="false">W7+W14</f>
        <v>112809000000</v>
      </c>
      <c r="X6" s="181" t="n">
        <f aca="false">X7+X14</f>
        <v>121933500000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customFormat="false" ht="15" hidden="false" customHeight="false" outlineLevel="0" collapsed="false">
      <c r="A7" s="49" t="s">
        <v>149</v>
      </c>
      <c r="B7" s="49" t="s">
        <v>149</v>
      </c>
      <c r="C7" s="20" t="s">
        <v>37</v>
      </c>
      <c r="D7" s="181" t="n">
        <f aca="false">D8+D13</f>
        <v>18984412000</v>
      </c>
      <c r="E7" s="181" t="n">
        <f aca="false">E8+E13</f>
        <v>21551712000</v>
      </c>
      <c r="F7" s="181" t="n">
        <f aca="false">F8+F13</f>
        <v>23637561000</v>
      </c>
      <c r="G7" s="181" t="n">
        <f aca="false">G8+G13</f>
        <v>26992602000</v>
      </c>
      <c r="H7" s="181" t="n">
        <f aca="false">H8+H13</f>
        <v>31655568000</v>
      </c>
      <c r="I7" s="181" t="n">
        <f aca="false">I8+I13</f>
        <v>30134672000</v>
      </c>
      <c r="J7" s="181" t="n">
        <f aca="false">J8+J13</f>
        <v>34387080000</v>
      </c>
      <c r="K7" s="165" t="n">
        <f aca="false">K8+K13</f>
        <v>40510158000</v>
      </c>
      <c r="L7" s="165" t="n">
        <f aca="false">L8+L13</f>
        <v>46789000000</v>
      </c>
      <c r="M7" s="165" t="n">
        <f aca="false">M8+M13</f>
        <v>41987000000</v>
      </c>
      <c r="N7" s="165" t="n">
        <f aca="false">N8+N13</f>
        <v>46416000000</v>
      </c>
      <c r="O7" s="165" t="n">
        <f aca="false">O8+O13</f>
        <v>54252000000</v>
      </c>
      <c r="P7" s="181" t="n">
        <f aca="false">P8+P13</f>
        <v>57202952000</v>
      </c>
      <c r="Q7" s="181" t="n">
        <f aca="false">Q8+Q13</f>
        <v>61369500000</v>
      </c>
      <c r="R7" s="181" t="n">
        <f aca="false">R8+R13</f>
        <v>72499200000</v>
      </c>
      <c r="S7" s="181" t="n">
        <f aca="false">S8+S13</f>
        <v>77968500000</v>
      </c>
      <c r="T7" s="181" t="n">
        <f aca="false">T8+T13</f>
        <v>85042900000</v>
      </c>
      <c r="U7" s="181" t="n">
        <f aca="false">U8+U13</f>
        <v>93052100000</v>
      </c>
      <c r="V7" s="181" t="n">
        <f aca="false">V8+V13</f>
        <v>101610600000</v>
      </c>
      <c r="W7" s="181" t="n">
        <f aca="false">W8+W13</f>
        <v>110383000000</v>
      </c>
      <c r="X7" s="181" t="n">
        <f aca="false">X8+X13</f>
        <v>119956200000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5" hidden="false" customHeight="false" outlineLevel="0" collapsed="false">
      <c r="A8" s="49" t="s">
        <v>783</v>
      </c>
      <c r="B8" s="49" t="s">
        <v>784</v>
      </c>
      <c r="C8" s="49" t="s">
        <v>40</v>
      </c>
      <c r="D8" s="181" t="n">
        <f aca="false">D9+D10+D11+D12</f>
        <v>18984412000</v>
      </c>
      <c r="E8" s="46" t="n">
        <v>21551712000</v>
      </c>
      <c r="F8" s="46" t="n">
        <v>23637561000</v>
      </c>
      <c r="G8" s="181" t="n">
        <f aca="false">G9+G10+G11+G12</f>
        <v>26992602000</v>
      </c>
      <c r="H8" s="181" t="n">
        <f aca="false">H9+H10+H11+H12</f>
        <v>31655568000</v>
      </c>
      <c r="I8" s="181" t="n">
        <f aca="false">I9+I10+I11+I12</f>
        <v>29950924000</v>
      </c>
      <c r="J8" s="181" t="n">
        <f aca="false">J9+J10+J11+J12</f>
        <v>34387080000</v>
      </c>
      <c r="K8" s="46" t="n">
        <v>40510158000</v>
      </c>
      <c r="L8" s="100" t="n">
        <v>46789000000</v>
      </c>
      <c r="M8" s="100" t="n">
        <v>41987000000</v>
      </c>
      <c r="N8" s="100" t="n">
        <v>46416000000</v>
      </c>
      <c r="O8" s="534" t="n">
        <v>54252000000</v>
      </c>
      <c r="P8" s="181" t="n">
        <f aca="false">P9+P10+P11+P12</f>
        <v>57202952000</v>
      </c>
      <c r="Q8" s="99" t="n">
        <v>61369500000</v>
      </c>
      <c r="R8" s="181" t="n">
        <f aca="false">R9+R10+R11+R12</f>
        <v>72499200000</v>
      </c>
      <c r="S8" s="181" t="n">
        <v>77968500000</v>
      </c>
      <c r="T8" s="181" t="n">
        <v>85042900000</v>
      </c>
      <c r="U8" s="181" t="n">
        <v>93052100000</v>
      </c>
      <c r="V8" s="181" t="n">
        <v>101610600000</v>
      </c>
      <c r="W8" s="181" t="n">
        <v>110383000000</v>
      </c>
      <c r="X8" s="4" t="n">
        <v>119956200000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5" hidden="false" customHeight="false" outlineLevel="0" collapsed="false">
      <c r="A9" s="47" t="s">
        <v>38</v>
      </c>
      <c r="B9" s="47" t="s">
        <v>262</v>
      </c>
      <c r="C9" s="11" t="s">
        <v>785</v>
      </c>
      <c r="D9" s="46" t="n">
        <v>17491256000</v>
      </c>
      <c r="E9" s="46" t="n">
        <v>19183392000</v>
      </c>
      <c r="F9" s="46" t="n">
        <v>20537553000</v>
      </c>
      <c r="G9" s="46" t="n">
        <v>23707788000</v>
      </c>
      <c r="H9" s="46" t="n">
        <v>28263900000</v>
      </c>
      <c r="I9" s="46" t="n">
        <v>26643460000</v>
      </c>
      <c r="J9" s="46" t="n">
        <v>31521490000</v>
      </c>
      <c r="K9" s="46" t="n">
        <v>37716354000</v>
      </c>
      <c r="L9" s="100" t="n">
        <v>42329000000</v>
      </c>
      <c r="M9" s="100" t="n">
        <v>39035000000</v>
      </c>
      <c r="N9" s="100" t="n">
        <v>43172000000</v>
      </c>
      <c r="O9" s="534" t="n">
        <v>50322000000</v>
      </c>
      <c r="P9" s="99" t="n">
        <v>53582512000</v>
      </c>
      <c r="Q9" s="99" t="n">
        <v>56851500000</v>
      </c>
      <c r="R9" s="99" t="n">
        <v>68403200000</v>
      </c>
      <c r="S9" s="99" t="n">
        <v>73563500000</v>
      </c>
      <c r="T9" s="99" t="n">
        <v>80291900000</v>
      </c>
      <c r="U9" s="99" t="n">
        <v>87911100000</v>
      </c>
      <c r="V9" s="99" t="n">
        <v>96027600000</v>
      </c>
      <c r="W9" s="99" t="n">
        <v>104318000000</v>
      </c>
      <c r="X9" s="4" t="n">
        <v>113365200000</v>
      </c>
      <c r="Y9" s="6"/>
      <c r="Z9" s="6"/>
      <c r="AA9" s="535"/>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5" hidden="false" customHeight="false" outlineLevel="0" collapsed="false">
      <c r="A10" s="47" t="s">
        <v>50</v>
      </c>
      <c r="B10" s="47" t="s">
        <v>696</v>
      </c>
      <c r="C10" s="11" t="s">
        <v>785</v>
      </c>
      <c r="D10" s="46" t="n">
        <v>853232000</v>
      </c>
      <c r="E10" s="46" t="n">
        <v>1065744000</v>
      </c>
      <c r="F10" s="46" t="n">
        <v>1291670000</v>
      </c>
      <c r="G10" s="46" t="n">
        <v>1428180000</v>
      </c>
      <c r="H10" s="46" t="n">
        <v>1615080000</v>
      </c>
      <c r="I10" s="46" t="n">
        <v>1837480000</v>
      </c>
      <c r="J10" s="46" t="n">
        <v>2046850000</v>
      </c>
      <c r="K10" s="46" t="n">
        <v>2095353000</v>
      </c>
      <c r="L10" s="104"/>
      <c r="M10" s="104"/>
      <c r="N10" s="104"/>
      <c r="O10" s="104"/>
      <c r="P10" s="99" t="n">
        <v>3620440000</v>
      </c>
      <c r="Q10" s="99" t="n">
        <v>4518000000</v>
      </c>
      <c r="R10" s="99" t="n">
        <v>4096000000</v>
      </c>
      <c r="S10" s="99" t="n">
        <v>4405000000</v>
      </c>
      <c r="T10" s="99" t="n">
        <v>4751000000</v>
      </c>
      <c r="U10" s="99" t="n">
        <v>5141000000</v>
      </c>
      <c r="V10" s="99" t="n">
        <v>5583000000</v>
      </c>
      <c r="W10" s="99" t="n">
        <v>6065000000</v>
      </c>
      <c r="X10" s="4" t="n">
        <v>6591000000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5" hidden="false" customHeight="false" outlineLevel="0" collapsed="false">
      <c r="A11" s="47" t="s">
        <v>360</v>
      </c>
      <c r="B11" s="47" t="s">
        <v>360</v>
      </c>
      <c r="C11" s="11" t="s">
        <v>785</v>
      </c>
      <c r="D11" s="46" t="n">
        <v>639924000</v>
      </c>
      <c r="E11" s="46" t="n">
        <v>1302576000</v>
      </c>
      <c r="F11" s="46" t="n">
        <v>1808338000</v>
      </c>
      <c r="G11" s="46" t="n">
        <v>1856634000</v>
      </c>
      <c r="H11" s="46" t="n">
        <v>1776588000</v>
      </c>
      <c r="I11" s="46" t="n">
        <v>1469984000</v>
      </c>
      <c r="J11" s="46" t="n">
        <v>818740000</v>
      </c>
      <c r="K11" s="46" t="n">
        <v>698451000</v>
      </c>
      <c r="L11" s="104"/>
      <c r="M11" s="104"/>
      <c r="N11" s="104"/>
      <c r="O11" s="104"/>
      <c r="P11" s="99"/>
      <c r="Q11" s="99"/>
      <c r="R11" s="99"/>
      <c r="S11" s="99"/>
      <c r="T11" s="99"/>
      <c r="U11" s="99"/>
      <c r="V11" s="99"/>
      <c r="W11" s="99"/>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5" hidden="false" customHeight="false" outlineLevel="0" collapsed="false">
      <c r="A12" s="48" t="s">
        <v>2793</v>
      </c>
      <c r="B12" s="48" t="s">
        <v>2793</v>
      </c>
      <c r="C12" s="11" t="s">
        <v>785</v>
      </c>
      <c r="D12" s="46"/>
      <c r="E12" s="46"/>
      <c r="F12" s="46"/>
      <c r="G12" s="46"/>
      <c r="H12" s="46"/>
      <c r="I12" s="46"/>
      <c r="J12" s="46"/>
      <c r="K12" s="46"/>
      <c r="L12" s="104" t="n">
        <f aca="false">L8-L9-L10-L11</f>
        <v>4460000000</v>
      </c>
      <c r="M12" s="104" t="n">
        <f aca="false">M8-M9-M10-M11</f>
        <v>2952000000</v>
      </c>
      <c r="N12" s="104" t="n">
        <f aca="false">N8-N9-N10-N11</f>
        <v>3244000000</v>
      </c>
      <c r="O12" s="104" t="n">
        <f aca="false">O8-O9-O10-O11</f>
        <v>3930000000</v>
      </c>
      <c r="P12" s="99"/>
      <c r="Q12" s="99"/>
      <c r="R12" s="99"/>
      <c r="S12" s="99"/>
      <c r="T12" s="99"/>
      <c r="U12" s="99"/>
      <c r="V12" s="99"/>
      <c r="W12" s="99"/>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5" hidden="false" customHeight="false" outlineLevel="0" collapsed="false">
      <c r="A13" s="49" t="s">
        <v>444</v>
      </c>
      <c r="B13" s="49" t="s">
        <v>526</v>
      </c>
      <c r="C13" s="49" t="s">
        <v>40</v>
      </c>
      <c r="D13" s="46"/>
      <c r="E13" s="46"/>
      <c r="F13" s="46"/>
      <c r="G13" s="46"/>
      <c r="H13" s="46"/>
      <c r="I13" s="46" t="n">
        <v>183748000</v>
      </c>
      <c r="J13" s="46" t="n">
        <v>0</v>
      </c>
      <c r="K13" s="46" t="n">
        <v>0</v>
      </c>
      <c r="L13" s="104"/>
      <c r="M13" s="104"/>
      <c r="N13" s="104"/>
      <c r="O13" s="104"/>
      <c r="P13" s="99" t="n">
        <v>0</v>
      </c>
      <c r="Q13" s="99" t="n">
        <v>0</v>
      </c>
      <c r="R13" s="99" t="n">
        <v>0</v>
      </c>
      <c r="S13" s="99" t="n">
        <v>0</v>
      </c>
      <c r="T13" s="99" t="n">
        <v>0</v>
      </c>
      <c r="U13" s="99" t="n">
        <v>0</v>
      </c>
      <c r="V13" s="99" t="n">
        <v>0</v>
      </c>
      <c r="W13" s="99" t="n">
        <v>0</v>
      </c>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5" hidden="false" customHeight="false" outlineLevel="0" collapsed="false">
      <c r="A14" s="63" t="s">
        <v>52</v>
      </c>
      <c r="B14" s="63" t="s">
        <v>52</v>
      </c>
      <c r="C14" s="20" t="s">
        <v>37</v>
      </c>
      <c r="D14" s="109" t="n">
        <v>1066540000</v>
      </c>
      <c r="E14" s="109" t="n">
        <v>2131488000</v>
      </c>
      <c r="F14" s="109" t="n">
        <v>1420837000</v>
      </c>
      <c r="G14" s="109" t="n">
        <v>1285362000</v>
      </c>
      <c r="H14" s="109" t="n">
        <v>1615080000</v>
      </c>
      <c r="I14" s="109" t="n">
        <v>2021228000</v>
      </c>
      <c r="J14" s="109" t="n">
        <v>3070275000</v>
      </c>
      <c r="K14" s="109" t="n">
        <v>2793804000</v>
      </c>
      <c r="L14" s="100" t="n">
        <v>5452000000</v>
      </c>
      <c r="M14" s="110" t="n">
        <v>5020000000</v>
      </c>
      <c r="N14" s="110" t="n">
        <v>4078000000</v>
      </c>
      <c r="O14" s="110" t="n">
        <v>3088000000</v>
      </c>
      <c r="P14" s="111" t="n">
        <v>3620440000</v>
      </c>
      <c r="Q14" s="111" t="n">
        <v>3012000000</v>
      </c>
      <c r="R14" s="111" t="n">
        <v>3276800000</v>
      </c>
      <c r="S14" s="111" t="n">
        <v>3524000000</v>
      </c>
      <c r="T14" s="111" t="n">
        <v>2850600000</v>
      </c>
      <c r="U14" s="111" t="n">
        <v>2570500000</v>
      </c>
      <c r="V14" s="111" t="n">
        <v>2233200000</v>
      </c>
      <c r="W14" s="111" t="n">
        <v>2426000000</v>
      </c>
      <c r="X14" s="13" t="n">
        <v>1977300000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B15" s="338" t="s">
        <v>2794</v>
      </c>
      <c r="C15" s="11"/>
      <c r="D15" s="165"/>
      <c r="E15" s="165"/>
      <c r="F15" s="165"/>
      <c r="G15" s="165"/>
      <c r="H15" s="165"/>
      <c r="I15" s="311" t="n">
        <v>0</v>
      </c>
      <c r="J15" s="311" t="n">
        <v>818740000</v>
      </c>
      <c r="K15" s="220" t="n">
        <v>232817000</v>
      </c>
      <c r="L15" s="100"/>
      <c r="M15" s="100"/>
      <c r="N15" s="100"/>
      <c r="O15" s="100"/>
      <c r="P15" s="99"/>
      <c r="Q15" s="99"/>
      <c r="R15" s="99"/>
      <c r="S15" s="99"/>
      <c r="T15" s="99"/>
      <c r="U15" s="99"/>
      <c r="V15" s="99"/>
      <c r="W15" s="99"/>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5" hidden="false" customHeight="false" outlineLevel="0" collapsed="false">
      <c r="B16" s="371" t="s">
        <v>2795</v>
      </c>
      <c r="C16" s="11"/>
      <c r="D16" s="109" t="n">
        <v>26023576000</v>
      </c>
      <c r="E16" s="109" t="n">
        <v>30906576000</v>
      </c>
      <c r="F16" s="109" t="n">
        <v>31904249000</v>
      </c>
      <c r="G16" s="109" t="n">
        <v>36275772000</v>
      </c>
      <c r="H16" s="109" t="n">
        <v>39084936000</v>
      </c>
      <c r="I16" s="311" t="n">
        <v>36565852000</v>
      </c>
      <c r="J16" s="311" t="n">
        <v>39504205000</v>
      </c>
      <c r="K16" s="220" t="n">
        <v>48193119000</v>
      </c>
      <c r="L16" s="100" t="n">
        <v>58683000000</v>
      </c>
      <c r="M16" s="110" t="n">
        <v>63669000000</v>
      </c>
      <c r="N16" s="110" t="n">
        <v>64466000000</v>
      </c>
      <c r="O16" s="110" t="n">
        <v>68068000000</v>
      </c>
      <c r="P16" s="111" t="n">
        <v>82183988000</v>
      </c>
      <c r="Q16" s="111" t="n">
        <v>93748500000</v>
      </c>
      <c r="R16" s="111" t="n">
        <v>94617600000</v>
      </c>
      <c r="S16" s="111" t="n">
        <v>98672000000</v>
      </c>
      <c r="T16" s="111" t="n">
        <v>103571800000</v>
      </c>
      <c r="U16" s="111" t="n">
        <v>109503300000</v>
      </c>
      <c r="V16" s="111" t="n">
        <v>117801300000</v>
      </c>
      <c r="W16" s="111" t="n">
        <v>126152000000</v>
      </c>
      <c r="X16" s="13" t="n">
        <v>135115500000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5" hidden="false" customHeight="false" outlineLevel="0" collapsed="false">
      <c r="A17" s="63" t="s">
        <v>188</v>
      </c>
      <c r="B17" s="371" t="s">
        <v>2795</v>
      </c>
      <c r="C17" s="11" t="s">
        <v>34</v>
      </c>
      <c r="D17" s="181" t="n">
        <f aca="false">D18+D29+D32</f>
        <v>25916922000</v>
      </c>
      <c r="E17" s="181" t="n">
        <f aca="false">E18+E29+E32</f>
        <v>30788160000</v>
      </c>
      <c r="F17" s="181" t="n">
        <f aca="false">F18+F29+F32</f>
        <v>31904249000</v>
      </c>
      <c r="G17" s="181" t="n">
        <f aca="false">G18+G29+G32</f>
        <v>36275772000</v>
      </c>
      <c r="H17" s="181" t="n">
        <f aca="false">H18+H29+H32</f>
        <v>38923428000</v>
      </c>
      <c r="I17" s="181" t="n">
        <f aca="false">I18+I29+I32</f>
        <v>36565852000</v>
      </c>
      <c r="J17" s="181" t="n">
        <f aca="false">J18+J29+J32</f>
        <v>39504205000</v>
      </c>
      <c r="K17" s="181" t="n">
        <f aca="false">K18+K29+K32</f>
        <v>48425936000</v>
      </c>
      <c r="L17" s="181" t="n">
        <f aca="false">L18+L29+L32</f>
        <v>58682000000</v>
      </c>
      <c r="M17" s="181" t="n">
        <f aca="false">M18+M29+M32</f>
        <v>63669000000</v>
      </c>
      <c r="N17" s="181" t="n">
        <f aca="false">N18+N29+N32</f>
        <v>64466000000</v>
      </c>
      <c r="O17" s="181" t="n">
        <f aca="false">O18+O29+O32</f>
        <v>68068000000</v>
      </c>
      <c r="P17" s="181" t="n">
        <f aca="false">P18+P29+P32</f>
        <v>81821944000</v>
      </c>
      <c r="Q17" s="181" t="n">
        <f aca="false">Q18+Q29+Q32</f>
        <v>93748500000</v>
      </c>
      <c r="R17" s="181" t="n">
        <f aca="false">R18+R29+R32</f>
        <v>95027200000</v>
      </c>
      <c r="S17" s="181" t="n">
        <f aca="false">S18+S29+S32</f>
        <v>98231500000</v>
      </c>
      <c r="T17" s="181" t="n">
        <f aca="false">T18+T29+T32</f>
        <v>104046900000</v>
      </c>
      <c r="U17" s="181" t="n">
        <f aca="false">U18+U29+U32</f>
        <v>110017400000</v>
      </c>
      <c r="V17" s="181" t="n">
        <f aca="false">V18+V29+V32</f>
        <v>118359600000</v>
      </c>
      <c r="W17" s="181" t="n">
        <f aca="false">W18+W29+W32</f>
        <v>126758500000</v>
      </c>
      <c r="X17" s="181" t="n">
        <f aca="false">X18+X29+X32</f>
        <v>136433700000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5" hidden="false" customHeight="false" outlineLevel="0" collapsed="false">
      <c r="A18" s="49" t="s">
        <v>1628</v>
      </c>
      <c r="B18" s="49" t="s">
        <v>698</v>
      </c>
      <c r="C18" s="49" t="s">
        <v>191</v>
      </c>
      <c r="D18" s="181" t="n">
        <f aca="false">D19+D20+D21+D25</f>
        <v>18451142000</v>
      </c>
      <c r="E18" s="46" t="n">
        <f aca="false">E19+E20+E21+E25+E28</f>
        <v>22143792000</v>
      </c>
      <c r="F18" s="46" t="n">
        <v>24283396000</v>
      </c>
      <c r="G18" s="46" t="n">
        <v>28420782000</v>
      </c>
      <c r="H18" s="46" t="n">
        <v>29555964000</v>
      </c>
      <c r="I18" s="311" t="n">
        <v>28664688000</v>
      </c>
      <c r="J18" s="311" t="n">
        <v>32954285000</v>
      </c>
      <c r="K18" s="222" t="n">
        <f aca="false">K19+K20+K21+K25+K28</f>
        <v>39578890000</v>
      </c>
      <c r="L18" s="100" t="n">
        <v>45982000000</v>
      </c>
      <c r="M18" s="100" t="n">
        <v>51351000000</v>
      </c>
      <c r="N18" s="100" t="n">
        <v>53668000000</v>
      </c>
      <c r="O18" s="100" t="n">
        <v>54633000000</v>
      </c>
      <c r="P18" s="222" t="n">
        <f aca="false">P19+P20+P21+P25+P28</f>
        <v>65892008000</v>
      </c>
      <c r="Q18" s="222" t="n">
        <f aca="false">Q19+Q20+Q21+Q25+Q28</f>
        <v>74547000000</v>
      </c>
      <c r="R18" s="222" t="n">
        <f aca="false">R19+R20+R21+R25+R28</f>
        <v>73728000000</v>
      </c>
      <c r="S18" s="99" t="n">
        <v>80171000000</v>
      </c>
      <c r="T18" s="222" t="n">
        <f aca="false">T19+T20+T21+T25+T28</f>
        <v>85518000000</v>
      </c>
      <c r="U18" s="222" t="n">
        <f aca="false">U19+U20+U21+U25+U28</f>
        <v>88939300000</v>
      </c>
      <c r="V18" s="222" t="n">
        <f aca="false">V19+V20+V21+V25+V28</f>
        <v>95469300000</v>
      </c>
      <c r="W18" s="222" t="n">
        <f aca="false">W19+W20+W21+W25+W28</f>
        <v>101892000000</v>
      </c>
      <c r="X18" s="222" t="n">
        <f aca="false">X19+X20+X21+X25+X28</f>
        <v>108092400000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5" hidden="false" customHeight="false" outlineLevel="0" collapsed="false">
      <c r="A19" s="47" t="s">
        <v>75</v>
      </c>
      <c r="B19" s="47" t="s">
        <v>900</v>
      </c>
      <c r="C19" s="49" t="s">
        <v>194</v>
      </c>
      <c r="D19" s="46" t="n">
        <v>9492206000</v>
      </c>
      <c r="E19" s="46" t="n">
        <v>11960016000</v>
      </c>
      <c r="F19" s="46" t="n">
        <v>13820869000</v>
      </c>
      <c r="G19" s="46" t="n">
        <v>15424344000</v>
      </c>
      <c r="H19" s="46" t="n">
        <v>16796832000</v>
      </c>
      <c r="I19" s="311" t="n">
        <v>15067336000</v>
      </c>
      <c r="J19" s="311" t="n">
        <v>16988855000</v>
      </c>
      <c r="K19" s="220" t="n">
        <v>21419164000</v>
      </c>
      <c r="L19" s="100" t="n">
        <v>24511000000</v>
      </c>
      <c r="M19" s="100" t="n">
        <v>29938000000</v>
      </c>
      <c r="N19" s="100" t="n">
        <v>31908000000</v>
      </c>
      <c r="O19" s="100" t="n">
        <v>32235000000</v>
      </c>
      <c r="P19" s="99" t="n">
        <v>34756224000</v>
      </c>
      <c r="Q19" s="99" t="n">
        <v>36897000000</v>
      </c>
      <c r="R19" s="99" t="n">
        <v>37273600000</v>
      </c>
      <c r="S19" s="99" t="n">
        <v>38323500000</v>
      </c>
      <c r="T19" s="99" t="n">
        <v>39908400000</v>
      </c>
      <c r="U19" s="99" t="n">
        <v>41128000000</v>
      </c>
      <c r="V19" s="99" t="n">
        <v>44664000000</v>
      </c>
      <c r="W19" s="99" t="n">
        <v>48520000000</v>
      </c>
      <c r="X19" s="38" t="n">
        <v>52728000000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5" hidden="false" customHeight="false" outlineLevel="0" collapsed="false">
      <c r="A20" s="47" t="s">
        <v>79</v>
      </c>
      <c r="B20" s="47" t="s">
        <v>701</v>
      </c>
      <c r="C20" s="49" t="s">
        <v>194</v>
      </c>
      <c r="D20" s="46" t="n">
        <v>2879658000</v>
      </c>
      <c r="E20" s="46" t="n">
        <v>3315648000</v>
      </c>
      <c r="F20" s="46" t="n">
        <v>3100008000</v>
      </c>
      <c r="G20" s="46" t="n">
        <v>3570450000</v>
      </c>
      <c r="H20" s="46" t="n">
        <v>3876192000</v>
      </c>
      <c r="I20" s="311" t="n">
        <v>4409952000</v>
      </c>
      <c r="J20" s="311" t="n">
        <v>5321810000</v>
      </c>
      <c r="K20" s="220" t="n">
        <v>6518876000</v>
      </c>
      <c r="L20" s="100" t="n">
        <v>6885000000</v>
      </c>
      <c r="M20" s="100" t="n">
        <v>8235000000</v>
      </c>
      <c r="N20" s="100" t="n">
        <v>7408000000</v>
      </c>
      <c r="O20" s="100" t="n">
        <v>7702000000</v>
      </c>
      <c r="P20" s="99" t="n">
        <v>9775188000</v>
      </c>
      <c r="Q20" s="99" t="n">
        <v>11295000000</v>
      </c>
      <c r="R20" s="99" t="n">
        <v>10240000000</v>
      </c>
      <c r="S20" s="99" t="n">
        <v>11453000000</v>
      </c>
      <c r="T20" s="99" t="n">
        <v>12352600000</v>
      </c>
      <c r="U20" s="99" t="n">
        <v>13880700000</v>
      </c>
      <c r="V20" s="99" t="n">
        <v>14515800000</v>
      </c>
      <c r="W20" s="99" t="n">
        <v>15162500000</v>
      </c>
      <c r="X20" s="4" t="n">
        <v>16477500000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5" hidden="false" customHeight="false" outlineLevel="0" collapsed="false">
      <c r="A21" s="47" t="s">
        <v>360</v>
      </c>
      <c r="B21" s="47" t="s">
        <v>360</v>
      </c>
      <c r="C21" s="49" t="s">
        <v>194</v>
      </c>
      <c r="D21" s="46" t="n">
        <v>3412928000</v>
      </c>
      <c r="E21" s="46" t="n">
        <v>4262976000</v>
      </c>
      <c r="F21" s="46" t="n">
        <v>4908346000</v>
      </c>
      <c r="G21" s="46" t="n">
        <v>6569628000</v>
      </c>
      <c r="H21" s="46" t="n">
        <v>5814288000</v>
      </c>
      <c r="I21" s="311" t="n">
        <v>6798676000</v>
      </c>
      <c r="J21" s="311" t="n">
        <v>7368660000</v>
      </c>
      <c r="K21" s="220" t="n">
        <v>8847046000</v>
      </c>
      <c r="L21" s="100" t="n">
        <v>12974000000</v>
      </c>
      <c r="M21" s="100" t="n">
        <v>11169000000</v>
      </c>
      <c r="N21" s="100" t="n">
        <v>9578000000</v>
      </c>
      <c r="O21" s="100" t="n">
        <v>8712000000</v>
      </c>
      <c r="P21" s="99" t="n">
        <v>15567892000</v>
      </c>
      <c r="Q21" s="99" t="n">
        <v>16566000000</v>
      </c>
      <c r="R21" s="99" t="n">
        <v>14745600000</v>
      </c>
      <c r="S21" s="99" t="n">
        <v>16298500000</v>
      </c>
      <c r="T21" s="99" t="n">
        <v>16628500000</v>
      </c>
      <c r="U21" s="99" t="n">
        <v>15937100000</v>
      </c>
      <c r="V21" s="99" t="n">
        <v>17307300000</v>
      </c>
      <c r="W21" s="99" t="n">
        <v>17588500000</v>
      </c>
      <c r="X21" s="38" t="n">
        <v>19113900000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customFormat="false" ht="15" hidden="false" customHeight="false" outlineLevel="0" collapsed="false">
      <c r="A22" s="45"/>
      <c r="B22" s="156" t="s">
        <v>2796</v>
      </c>
      <c r="C22" s="11"/>
      <c r="D22" s="46"/>
      <c r="E22" s="46"/>
      <c r="F22" s="46"/>
      <c r="G22" s="46"/>
      <c r="H22" s="46"/>
      <c r="I22" s="311"/>
      <c r="J22" s="311" t="n">
        <v>1023425000</v>
      </c>
      <c r="K22" s="220" t="n">
        <v>931268000</v>
      </c>
      <c r="L22" s="100"/>
      <c r="M22" s="100"/>
      <c r="N22" s="100"/>
      <c r="O22" s="100"/>
      <c r="P22" s="99"/>
      <c r="Q22" s="99"/>
      <c r="R22" s="99"/>
      <c r="S22" s="99"/>
      <c r="T22" s="99"/>
      <c r="U22" s="99"/>
      <c r="V22" s="99"/>
      <c r="W22" s="99"/>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customFormat="false" ht="15" hidden="false" customHeight="false" outlineLevel="0" collapsed="false">
      <c r="A23" s="45"/>
      <c r="B23" s="156" t="s">
        <v>2797</v>
      </c>
      <c r="C23" s="11"/>
      <c r="D23" s="46"/>
      <c r="E23" s="46"/>
      <c r="F23" s="46"/>
      <c r="G23" s="46"/>
      <c r="H23" s="46"/>
      <c r="I23" s="311"/>
      <c r="J23" s="311" t="n">
        <v>614055000</v>
      </c>
      <c r="K23" s="220" t="n">
        <v>931268000</v>
      </c>
      <c r="L23" s="100"/>
      <c r="M23" s="100"/>
      <c r="N23" s="100"/>
      <c r="O23" s="100"/>
      <c r="P23" s="99"/>
      <c r="Q23" s="99"/>
      <c r="R23" s="99"/>
      <c r="S23" s="99"/>
      <c r="T23" s="99"/>
      <c r="U23" s="99"/>
      <c r="V23" s="99"/>
      <c r="W23" s="99"/>
      <c r="X23" s="38"/>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5" hidden="false" customHeight="false" outlineLevel="0" collapsed="false">
      <c r="A24" s="45"/>
      <c r="B24" s="156" t="s">
        <v>2798</v>
      </c>
      <c r="C24" s="11"/>
      <c r="D24" s="46"/>
      <c r="E24" s="46"/>
      <c r="F24" s="46"/>
      <c r="G24" s="46"/>
      <c r="H24" s="46"/>
      <c r="I24" s="311"/>
      <c r="J24" s="311" t="n">
        <v>204685000</v>
      </c>
      <c r="K24" s="220" t="n">
        <v>232817000</v>
      </c>
      <c r="L24" s="100"/>
      <c r="M24" s="100"/>
      <c r="N24" s="100"/>
      <c r="O24" s="100"/>
      <c r="P24" s="99"/>
      <c r="Q24" s="99"/>
      <c r="R24" s="99"/>
      <c r="S24" s="99"/>
      <c r="T24" s="99"/>
      <c r="U24" s="99"/>
      <c r="V24" s="99"/>
      <c r="W24" s="99"/>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5" hidden="false" customHeight="false" outlineLevel="0" collapsed="false">
      <c r="A25" s="47" t="s">
        <v>86</v>
      </c>
      <c r="B25" s="47" t="s">
        <v>702</v>
      </c>
      <c r="C25" s="49" t="s">
        <v>194</v>
      </c>
      <c r="D25" s="181" t="n">
        <f aca="false">D26+D27</f>
        <v>2666350000</v>
      </c>
      <c r="E25" s="181" t="n">
        <f aca="false">E26+E27</f>
        <v>2605152000</v>
      </c>
      <c r="F25" s="46" t="n">
        <v>2454173000</v>
      </c>
      <c r="G25" s="46" t="n">
        <v>2856360000</v>
      </c>
      <c r="H25" s="46" t="n">
        <v>3068652000</v>
      </c>
      <c r="I25" s="46" t="n">
        <v>2388724000</v>
      </c>
      <c r="J25" s="46" t="n">
        <v>2046850000</v>
      </c>
      <c r="K25" s="181" t="n">
        <f aca="false">K26+K27</f>
        <v>1396902000</v>
      </c>
      <c r="L25" s="100" t="n">
        <v>1612000000</v>
      </c>
      <c r="M25" s="100" t="n">
        <v>2009000000</v>
      </c>
      <c r="N25" s="100" t="n">
        <v>2892000000</v>
      </c>
      <c r="O25" s="100" t="n">
        <v>4061000000</v>
      </c>
      <c r="P25" s="181" t="n">
        <f aca="false">P26+P27</f>
        <v>5792704000</v>
      </c>
      <c r="Q25" s="181" t="n">
        <f aca="false">Q26+Q27</f>
        <v>8283000000</v>
      </c>
      <c r="R25" s="99" t="n">
        <v>10240000000</v>
      </c>
      <c r="S25" s="99" t="n">
        <v>13215000000</v>
      </c>
      <c r="T25" s="99" t="n">
        <v>15678300000</v>
      </c>
      <c r="U25" s="99" t="n">
        <v>16965300000</v>
      </c>
      <c r="V25" s="99" t="n">
        <v>17865600000</v>
      </c>
      <c r="W25" s="99" t="n">
        <v>19408000000</v>
      </c>
      <c r="X25" s="38" t="n">
        <v>18454800000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5" hidden="false" customHeight="false" outlineLevel="0" collapsed="false">
      <c r="A26" s="191" t="s">
        <v>361</v>
      </c>
      <c r="B26" s="191" t="s">
        <v>361</v>
      </c>
      <c r="C26" s="11" t="s">
        <v>201</v>
      </c>
      <c r="D26" s="46" t="n">
        <v>2239734000</v>
      </c>
      <c r="E26" s="46" t="n">
        <v>2131488000</v>
      </c>
      <c r="F26" s="46" t="n">
        <v>2066672000</v>
      </c>
      <c r="G26" s="46" t="n">
        <v>2142270000</v>
      </c>
      <c r="H26" s="46" t="n">
        <v>2261112000</v>
      </c>
      <c r="I26" s="46" t="n">
        <v>1653732000</v>
      </c>
      <c r="J26" s="46" t="n">
        <v>1432795000</v>
      </c>
      <c r="K26" s="46" t="n">
        <v>698451000</v>
      </c>
      <c r="L26" s="100" t="n">
        <v>831000000</v>
      </c>
      <c r="M26" s="100" t="n">
        <v>837000000</v>
      </c>
      <c r="N26" s="100" t="n">
        <v>710000000</v>
      </c>
      <c r="O26" s="100" t="n">
        <v>856000000</v>
      </c>
      <c r="P26" s="99" t="n">
        <v>1086132000</v>
      </c>
      <c r="Q26" s="99" t="n">
        <v>1882500000</v>
      </c>
      <c r="R26" s="99" t="n">
        <v>3686400000</v>
      </c>
      <c r="S26" s="99" t="n">
        <v>4405000000</v>
      </c>
      <c r="T26" s="99" t="n">
        <v>5226100000</v>
      </c>
      <c r="U26" s="99" t="n">
        <v>6169200000</v>
      </c>
      <c r="V26" s="99" t="n">
        <v>6699600000</v>
      </c>
      <c r="W26" s="99" t="n">
        <v>7278000000</v>
      </c>
      <c r="X26" s="4" t="n">
        <v>7250100000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5" hidden="false" customHeight="false" outlineLevel="0" collapsed="false">
      <c r="A27" s="191" t="s">
        <v>199</v>
      </c>
      <c r="B27" s="191" t="s">
        <v>199</v>
      </c>
      <c r="C27" s="11" t="s">
        <v>201</v>
      </c>
      <c r="D27" s="46" t="n">
        <v>426616000</v>
      </c>
      <c r="E27" s="46" t="n">
        <v>473664000</v>
      </c>
      <c r="F27" s="46" t="n">
        <v>387501000</v>
      </c>
      <c r="G27" s="46" t="n">
        <v>714090000</v>
      </c>
      <c r="H27" s="46" t="n">
        <v>807540000</v>
      </c>
      <c r="I27" s="46" t="n">
        <v>734992000</v>
      </c>
      <c r="J27" s="46" t="n">
        <v>614055000</v>
      </c>
      <c r="K27" s="46" t="n">
        <v>698451000</v>
      </c>
      <c r="L27" s="100" t="n">
        <v>781000000</v>
      </c>
      <c r="M27" s="100" t="n">
        <v>1172000000</v>
      </c>
      <c r="N27" s="100" t="n">
        <v>2182000000</v>
      </c>
      <c r="O27" s="100" t="n">
        <v>3205000000</v>
      </c>
      <c r="P27" s="99" t="n">
        <v>4706572000</v>
      </c>
      <c r="Q27" s="99" t="n">
        <v>6400500000</v>
      </c>
      <c r="R27" s="99" t="n">
        <v>6553600000</v>
      </c>
      <c r="S27" s="99" t="n">
        <v>8810000000</v>
      </c>
      <c r="T27" s="99" t="n">
        <v>10452200000</v>
      </c>
      <c r="U27" s="99" t="n">
        <v>10796100000</v>
      </c>
      <c r="V27" s="99" t="n">
        <v>11166000000</v>
      </c>
      <c r="W27" s="99" t="n">
        <v>12130000000</v>
      </c>
      <c r="X27" s="38" t="n">
        <v>11204700000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5" hidden="false" customHeight="false" outlineLevel="0" collapsed="false">
      <c r="A28" s="47" t="s">
        <v>1724</v>
      </c>
      <c r="B28" s="47" t="s">
        <v>842</v>
      </c>
      <c r="C28" s="49" t="s">
        <v>194</v>
      </c>
      <c r="D28" s="46"/>
      <c r="E28" s="46"/>
      <c r="F28" s="46"/>
      <c r="G28" s="46"/>
      <c r="H28" s="46"/>
      <c r="I28" s="181"/>
      <c r="J28" s="46" t="n">
        <v>1228110000</v>
      </c>
      <c r="K28" s="46" t="n">
        <v>1396902000</v>
      </c>
      <c r="L28" s="100" t="n">
        <v>0</v>
      </c>
      <c r="M28" s="100" t="n">
        <v>0</v>
      </c>
      <c r="N28" s="100" t="n">
        <v>1882000000</v>
      </c>
      <c r="O28" s="100" t="n">
        <v>1922000000</v>
      </c>
      <c r="P28" s="99" t="n">
        <v>0</v>
      </c>
      <c r="Q28" s="99" t="n">
        <v>1506000000</v>
      </c>
      <c r="R28" s="99" t="n">
        <v>1228800000</v>
      </c>
      <c r="S28" s="99" t="n">
        <v>881000000</v>
      </c>
      <c r="T28" s="99" t="n">
        <v>950200000</v>
      </c>
      <c r="U28" s="99" t="n">
        <v>1028200000</v>
      </c>
      <c r="V28" s="99" t="n">
        <v>1116600000</v>
      </c>
      <c r="W28" s="99" t="n">
        <v>1213000000</v>
      </c>
      <c r="X28" s="4" t="n">
        <v>1318200000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5" hidden="false" customHeight="false" outlineLevel="0" collapsed="false">
      <c r="A29" s="49" t="s">
        <v>227</v>
      </c>
      <c r="B29" s="49" t="s">
        <v>847</v>
      </c>
      <c r="C29" s="49" t="s">
        <v>191</v>
      </c>
      <c r="D29" s="46" t="n">
        <v>6292586000</v>
      </c>
      <c r="E29" s="46" t="n">
        <f aca="false">E30+E31</f>
        <v>7933872000</v>
      </c>
      <c r="F29" s="46" t="n">
        <v>6458350000</v>
      </c>
      <c r="G29" s="181" t="n">
        <f aca="false">G30+G31</f>
        <v>6998082000</v>
      </c>
      <c r="H29" s="181" t="n">
        <f aca="false">H30+H31</f>
        <v>8398416000</v>
      </c>
      <c r="I29" s="46" t="n">
        <v>8084912000</v>
      </c>
      <c r="J29" s="46" t="n">
        <v>6959290000</v>
      </c>
      <c r="K29" s="46" t="n">
        <v>8847046000</v>
      </c>
      <c r="L29" s="100" t="n">
        <v>12879000000</v>
      </c>
      <c r="M29" s="100" t="n">
        <v>14145000000</v>
      </c>
      <c r="N29" s="100" t="n">
        <v>11185000000</v>
      </c>
      <c r="O29" s="100" t="n">
        <v>13435000000</v>
      </c>
      <c r="P29" s="112" t="n">
        <f aca="false">P30+P31</f>
        <v>15567892000</v>
      </c>
      <c r="Q29" s="99" t="n">
        <v>19578000000</v>
      </c>
      <c r="R29" s="99" t="n">
        <v>21299200000</v>
      </c>
      <c r="S29" s="99" t="n">
        <v>18060500000</v>
      </c>
      <c r="T29" s="112" t="n">
        <f aca="false">T30+T31</f>
        <v>18528900000</v>
      </c>
      <c r="U29" s="99" t="n">
        <v>21078100000</v>
      </c>
      <c r="V29" s="99" t="n">
        <v>22890300000</v>
      </c>
      <c r="W29" s="99" t="n">
        <v>24866500000</v>
      </c>
      <c r="X29" s="112" t="n">
        <f aca="false">X30+X31</f>
        <v>28341300000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5" hidden="false" customHeight="false" outlineLevel="0" collapsed="false">
      <c r="A30" s="47" t="s">
        <v>2178</v>
      </c>
      <c r="B30" s="47" t="s">
        <v>2179</v>
      </c>
      <c r="C30" s="49" t="s">
        <v>231</v>
      </c>
      <c r="D30" s="46" t="n">
        <v>2879658000</v>
      </c>
      <c r="E30" s="46" t="n">
        <v>3315648000</v>
      </c>
      <c r="F30" s="46" t="n">
        <v>2841674000</v>
      </c>
      <c r="G30" s="46" t="n">
        <v>2713542000</v>
      </c>
      <c r="H30" s="46" t="n">
        <v>3553176000</v>
      </c>
      <c r="I30" s="46"/>
      <c r="J30" s="46"/>
      <c r="K30" s="46"/>
      <c r="L30" s="104"/>
      <c r="M30" s="104"/>
      <c r="N30" s="104"/>
      <c r="O30" s="104"/>
      <c r="P30" s="99" t="n">
        <v>5792704000</v>
      </c>
      <c r="Q30" s="99" t="n">
        <v>9789000000</v>
      </c>
      <c r="R30" s="99" t="n">
        <v>9011200000</v>
      </c>
      <c r="S30" s="99" t="n">
        <v>6607500000</v>
      </c>
      <c r="T30" s="99" t="n">
        <v>7126500000</v>
      </c>
      <c r="U30" s="99" t="n">
        <v>7711500000</v>
      </c>
      <c r="V30" s="99" t="n">
        <v>8374500000</v>
      </c>
      <c r="W30" s="99" t="n">
        <v>9097500000</v>
      </c>
      <c r="X30" s="4" t="n">
        <v>11204700000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5" hidden="false" customHeight="false" outlineLevel="0" collapsed="false">
      <c r="A31" s="47" t="s">
        <v>360</v>
      </c>
      <c r="B31" s="47" t="s">
        <v>360</v>
      </c>
      <c r="C31" s="49" t="s">
        <v>231</v>
      </c>
      <c r="D31" s="46" t="n">
        <v>3412928000</v>
      </c>
      <c r="E31" s="46" t="n">
        <v>4618224000</v>
      </c>
      <c r="F31" s="46" t="n">
        <v>3616676000</v>
      </c>
      <c r="G31" s="46" t="n">
        <v>4284540000</v>
      </c>
      <c r="H31" s="46" t="n">
        <v>4845240000</v>
      </c>
      <c r="I31" s="46"/>
      <c r="J31" s="46"/>
      <c r="K31" s="46"/>
      <c r="L31" s="104"/>
      <c r="M31" s="104"/>
      <c r="N31" s="104"/>
      <c r="O31" s="104"/>
      <c r="P31" s="99" t="n">
        <v>9775188000</v>
      </c>
      <c r="Q31" s="99" t="n">
        <v>9789000000</v>
      </c>
      <c r="R31" s="99" t="n">
        <v>12288000000</v>
      </c>
      <c r="S31" s="99" t="n">
        <v>11453000000</v>
      </c>
      <c r="T31" s="99" t="n">
        <v>11402400000</v>
      </c>
      <c r="U31" s="99" t="n">
        <v>13366600000</v>
      </c>
      <c r="V31" s="99" t="n">
        <v>14515800000</v>
      </c>
      <c r="W31" s="99" t="n">
        <v>15769000000</v>
      </c>
      <c r="X31" s="38" t="n">
        <v>17136600000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5" hidden="false" customHeight="false" outlineLevel="0" collapsed="false">
      <c r="A32" s="49" t="s">
        <v>553</v>
      </c>
      <c r="B32" s="49" t="s">
        <v>553</v>
      </c>
      <c r="C32" s="49" t="s">
        <v>191</v>
      </c>
      <c r="D32" s="46" t="n">
        <v>1173194000</v>
      </c>
      <c r="E32" s="46" t="n">
        <v>710496000</v>
      </c>
      <c r="F32" s="46" t="n">
        <v>1162503000</v>
      </c>
      <c r="G32" s="46" t="n">
        <v>856908000</v>
      </c>
      <c r="H32" s="46" t="n">
        <v>969048000</v>
      </c>
      <c r="I32" s="46" t="n">
        <v>-183748000</v>
      </c>
      <c r="J32" s="46" t="n">
        <v>-409370000</v>
      </c>
      <c r="K32" s="46" t="n">
        <v>0</v>
      </c>
      <c r="L32" s="100" t="n">
        <v>-179000000</v>
      </c>
      <c r="M32" s="100" t="n">
        <v>-1827000000</v>
      </c>
      <c r="N32" s="100" t="n">
        <v>-387000000</v>
      </c>
      <c r="O32" s="100" t="n">
        <v>0</v>
      </c>
      <c r="P32" s="99" t="n">
        <v>362044000</v>
      </c>
      <c r="Q32" s="99" t="n">
        <v>-376500000</v>
      </c>
      <c r="R32" s="99" t="n">
        <v>0</v>
      </c>
      <c r="S32" s="99" t="n">
        <v>0</v>
      </c>
      <c r="T32" s="99" t="n">
        <v>0</v>
      </c>
      <c r="U32" s="99" t="n">
        <v>0</v>
      </c>
      <c r="V32" s="99" t="n">
        <v>0</v>
      </c>
      <c r="W32" s="99" t="n">
        <v>0</v>
      </c>
      <c r="X32" s="4" t="n">
        <v>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5" hidden="false" customHeight="false" outlineLevel="0" collapsed="false">
      <c r="B33" s="373" t="s">
        <v>2799</v>
      </c>
      <c r="C33" s="38"/>
      <c r="D33" s="46" t="n">
        <v>-6079278000</v>
      </c>
      <c r="E33" s="46" t="n">
        <v>-7223376000</v>
      </c>
      <c r="F33" s="46" t="n">
        <v>-6845851000</v>
      </c>
      <c r="G33" s="46" t="n">
        <v>-7854990000</v>
      </c>
      <c r="H33" s="46" t="n">
        <v>-5652780000</v>
      </c>
      <c r="I33" s="46" t="n">
        <v>-4226204000</v>
      </c>
      <c r="J33" s="46" t="n">
        <v>-2251535000</v>
      </c>
      <c r="K33" s="46" t="n">
        <v>-4889157000</v>
      </c>
      <c r="L33" s="100" t="n">
        <v>-6442000000</v>
      </c>
      <c r="M33" s="100" t="n">
        <v>-16662000000</v>
      </c>
      <c r="N33" s="100" t="n">
        <v>-13972000000</v>
      </c>
      <c r="O33" s="100" t="n">
        <v>-10728000000</v>
      </c>
      <c r="P33" s="99" t="n">
        <v>-21722640000</v>
      </c>
      <c r="Q33" s="99" t="n">
        <v>-29743500000</v>
      </c>
      <c r="R33" s="99" t="n">
        <v>-18841600000</v>
      </c>
      <c r="S33" s="99" t="n">
        <v>-16739000000</v>
      </c>
      <c r="T33" s="99" t="n">
        <v>-15203200000</v>
      </c>
      <c r="U33" s="99" t="n">
        <v>-13880700000</v>
      </c>
      <c r="V33" s="99" t="n">
        <v>-13399200000</v>
      </c>
      <c r="W33" s="99" t="n">
        <v>-13343000000</v>
      </c>
      <c r="X33" s="38" t="n">
        <v>-13182000000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5" hidden="false" customHeight="false" outlineLevel="0" collapsed="false">
      <c r="A34" s="371" t="s">
        <v>110</v>
      </c>
      <c r="B34" s="371" t="s">
        <v>110</v>
      </c>
      <c r="C34" s="11" t="s">
        <v>34</v>
      </c>
      <c r="D34" s="109" t="n">
        <v>6079278000</v>
      </c>
      <c r="E34" s="109" t="n">
        <v>7223376000</v>
      </c>
      <c r="F34" s="181" t="n">
        <f aca="false">F35+F41+F52+F53</f>
        <v>6975018000</v>
      </c>
      <c r="G34" s="181" t="n">
        <f aca="false">G35+G41+G52+G53</f>
        <v>7997808000</v>
      </c>
      <c r="H34" s="109" t="n">
        <v>5652780000</v>
      </c>
      <c r="I34" s="181" t="n">
        <f aca="false">I35+I41+I52+I53</f>
        <v>4226204000</v>
      </c>
      <c r="J34" s="181" t="n">
        <f aca="false">J35+J41+J52+J53</f>
        <v>2251535000</v>
      </c>
      <c r="K34" s="181" t="n">
        <f aca="false">K35+K41+K52+K53</f>
        <v>5121974000</v>
      </c>
      <c r="L34" s="100" t="n">
        <v>6442000000</v>
      </c>
      <c r="M34" s="110" t="n">
        <v>16662000000</v>
      </c>
      <c r="N34" s="110" t="n">
        <v>13972000000</v>
      </c>
      <c r="O34" s="110" t="n">
        <v>10728000000</v>
      </c>
      <c r="P34" s="111" t="n">
        <f aca="false">P35+P41+P53+P52</f>
        <v>21360596000</v>
      </c>
      <c r="Q34" s="111" t="n">
        <v>29743500000</v>
      </c>
      <c r="R34" s="181" t="n">
        <f aca="false">R35+R41+R52+R53</f>
        <v>15155200000</v>
      </c>
      <c r="S34" s="181" t="n">
        <f aca="false">S35+S41+S52+S53</f>
        <v>11012500000</v>
      </c>
      <c r="T34" s="181" t="n">
        <f aca="false">T35+T41+T52+T53</f>
        <v>11402400000</v>
      </c>
      <c r="U34" s="181" t="n">
        <f aca="false">U35+U41+U52+U53</f>
        <v>12852500000</v>
      </c>
      <c r="V34" s="181" t="n">
        <f aca="false">V35+V41+V52+V53</f>
        <v>13957500000</v>
      </c>
      <c r="W34" s="111" t="n">
        <v>13343000000</v>
      </c>
      <c r="X34" s="181" t="n">
        <f aca="false">X35+X41+X52+X53</f>
        <v>13841100000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5" hidden="false" customHeight="false" outlineLevel="0" collapsed="false">
      <c r="A35" s="49" t="s">
        <v>1838</v>
      </c>
      <c r="B35" s="373" t="s">
        <v>2800</v>
      </c>
      <c r="C35" s="49" t="s">
        <v>242</v>
      </c>
      <c r="D35" s="181" t="n">
        <f aca="false">D36+D37+D38+D39+D40</f>
        <v>1386502000</v>
      </c>
      <c r="E35" s="46" t="n">
        <v>4144560000</v>
      </c>
      <c r="F35" s="181" t="n">
        <f aca="false">F36+F37+F38+F39+F40</f>
        <v>2325006000</v>
      </c>
      <c r="G35" s="46" t="n">
        <v>2427906000</v>
      </c>
      <c r="H35" s="46" t="n">
        <v>-3876192000</v>
      </c>
      <c r="I35" s="46" t="n">
        <v>3491212000</v>
      </c>
      <c r="J35" s="181" t="n">
        <f aca="false">J36+J37+J38+J39+J40</f>
        <v>2660905000</v>
      </c>
      <c r="K35" s="181" t="n">
        <f aca="false">K36+K37+K38+K39+K40</f>
        <v>2560987000</v>
      </c>
      <c r="L35" s="100" t="n">
        <v>7090000000</v>
      </c>
      <c r="M35" s="100" t="n">
        <v>2632000000</v>
      </c>
      <c r="N35" s="100" t="n">
        <v>7492000000</v>
      </c>
      <c r="O35" s="100" t="n">
        <v>8375000000</v>
      </c>
      <c r="P35" s="99" t="n">
        <v>7602924000</v>
      </c>
      <c r="Q35" s="181" t="n">
        <f aca="false">Q36+Q37+Q38+Q39+Q40</f>
        <v>31626000000</v>
      </c>
      <c r="R35" s="99" t="n">
        <v>6553600000</v>
      </c>
      <c r="S35" s="181" t="n">
        <f aca="false">S36+S37+S38+S39+S40</f>
        <v>7488500000</v>
      </c>
      <c r="T35" s="181" t="n">
        <f aca="false">T36+T37+T38+T39+T40</f>
        <v>3800800000</v>
      </c>
      <c r="U35" s="99" t="n">
        <v>4112800000</v>
      </c>
      <c r="V35" s="99" t="n">
        <v>6141300000</v>
      </c>
      <c r="W35" s="99" t="n">
        <v>4245500000</v>
      </c>
      <c r="X35" s="181" t="n">
        <f aca="false">X36+X37+X38+X39+X40</f>
        <v>5272800000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5" hidden="false" customHeight="false" outlineLevel="0" collapsed="false">
      <c r="A36" s="47" t="s">
        <v>390</v>
      </c>
      <c r="B36" s="47" t="s">
        <v>390</v>
      </c>
      <c r="C36" s="19" t="s">
        <v>1746</v>
      </c>
      <c r="D36" s="46" t="n">
        <v>2346388000</v>
      </c>
      <c r="E36" s="46" t="n">
        <v>4618224000</v>
      </c>
      <c r="F36" s="46" t="n">
        <v>3100008000</v>
      </c>
      <c r="G36" s="46" t="n">
        <v>3570450000</v>
      </c>
      <c r="H36" s="46" t="n">
        <v>4683732000</v>
      </c>
      <c r="I36" s="46" t="n">
        <v>5328692000</v>
      </c>
      <c r="J36" s="46" t="n">
        <v>3684330000</v>
      </c>
      <c r="K36" s="46" t="n">
        <v>4190706000</v>
      </c>
      <c r="L36" s="100" t="n">
        <v>7675000000</v>
      </c>
      <c r="M36" s="100" t="n">
        <v>5851000000</v>
      </c>
      <c r="N36" s="100" t="n">
        <v>8335000000</v>
      </c>
      <c r="O36" s="100" t="n">
        <v>8708000000</v>
      </c>
      <c r="P36" s="99" t="n">
        <v>8689056000</v>
      </c>
      <c r="Q36" s="99" t="n">
        <v>12048000000</v>
      </c>
      <c r="R36" s="99" t="n">
        <v>8601600000</v>
      </c>
      <c r="S36" s="99" t="n">
        <v>10131500000</v>
      </c>
      <c r="T36" s="99" t="n">
        <v>6176300000</v>
      </c>
      <c r="U36" s="99" t="n">
        <v>8225600000</v>
      </c>
      <c r="V36" s="99" t="n">
        <v>11166000000</v>
      </c>
      <c r="W36" s="99" t="n">
        <v>12130000000</v>
      </c>
      <c r="X36" s="38" t="n">
        <v>13841100000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5" hidden="false" customHeight="false" outlineLevel="0" collapsed="false">
      <c r="A37" s="47" t="s">
        <v>393</v>
      </c>
      <c r="B37" s="47" t="s">
        <v>393</v>
      </c>
      <c r="C37" s="19" t="s">
        <v>1746</v>
      </c>
      <c r="D37" s="46" t="n">
        <v>-6932510000</v>
      </c>
      <c r="E37" s="46" t="n">
        <v>-2249904000</v>
      </c>
      <c r="F37" s="46" t="n">
        <v>-2970841000</v>
      </c>
      <c r="G37" s="46" t="n">
        <v>-3570450000</v>
      </c>
      <c r="H37" s="46" t="n">
        <v>-4037700000</v>
      </c>
      <c r="I37" s="46" t="n">
        <v>-4961196000</v>
      </c>
      <c r="J37" s="46" t="n">
        <v>-2456220000</v>
      </c>
      <c r="K37" s="46" t="n">
        <v>-2328170000</v>
      </c>
      <c r="L37" s="100" t="n">
        <v>-1470000000</v>
      </c>
      <c r="M37" s="100" t="n">
        <v>-3129000000</v>
      </c>
      <c r="N37" s="100" t="n">
        <v>-1161000000</v>
      </c>
      <c r="O37" s="100" t="n">
        <v>-1068000000</v>
      </c>
      <c r="P37" s="99" t="n">
        <v>-1448176000</v>
      </c>
      <c r="Q37" s="99" t="n">
        <v>-1129500000</v>
      </c>
      <c r="R37" s="99" t="n">
        <v>-2048000000</v>
      </c>
      <c r="S37" s="99" t="n">
        <v>-3083500000</v>
      </c>
      <c r="T37" s="99" t="n">
        <v>-2850600000</v>
      </c>
      <c r="U37" s="99" t="n">
        <v>-4112800000</v>
      </c>
      <c r="V37" s="99" t="n">
        <v>-5024700000</v>
      </c>
      <c r="W37" s="99" t="n">
        <v>-7884500000</v>
      </c>
      <c r="X37" s="38" t="n">
        <v>-8568300000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5" hidden="false" customHeight="false" outlineLevel="0" collapsed="false">
      <c r="A38" s="47" t="s">
        <v>2801</v>
      </c>
      <c r="B38" s="47" t="s">
        <v>2802</v>
      </c>
      <c r="C38" s="19" t="s">
        <v>1746</v>
      </c>
      <c r="D38" s="46" t="n">
        <v>-1066540000</v>
      </c>
      <c r="E38" s="46" t="n">
        <v>-118416000</v>
      </c>
      <c r="F38" s="46" t="n">
        <v>-129167000</v>
      </c>
      <c r="G38" s="46" t="n">
        <v>-142818000</v>
      </c>
      <c r="H38" s="46" t="n">
        <v>-161508000</v>
      </c>
      <c r="I38" s="46"/>
      <c r="J38" s="46"/>
      <c r="K38" s="46"/>
      <c r="L38" s="100" t="n">
        <v>-103000000</v>
      </c>
      <c r="M38" s="100" t="n">
        <v>-109000000</v>
      </c>
      <c r="N38" s="100" t="n">
        <v>-116000000</v>
      </c>
      <c r="O38" s="100" t="n">
        <v>-125000000</v>
      </c>
      <c r="P38" s="99" t="n">
        <v>0</v>
      </c>
      <c r="Q38" s="99" t="n">
        <v>20331000000</v>
      </c>
      <c r="R38" s="99" t="n">
        <v>0</v>
      </c>
      <c r="S38" s="99" t="n">
        <v>0</v>
      </c>
      <c r="T38" s="99" t="n">
        <v>0</v>
      </c>
      <c r="U38" s="99" t="n">
        <v>0</v>
      </c>
      <c r="V38" s="99" t="n">
        <v>0</v>
      </c>
      <c r="W38" s="99" t="n">
        <v>0</v>
      </c>
      <c r="X38" s="38" t="n">
        <v>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A39" s="47" t="s">
        <v>817</v>
      </c>
      <c r="B39" s="47" t="s">
        <v>2803</v>
      </c>
      <c r="C39" s="19" t="s">
        <v>1746</v>
      </c>
      <c r="D39" s="46" t="n">
        <v>7039164000</v>
      </c>
      <c r="E39" s="46" t="n">
        <v>1894656000</v>
      </c>
      <c r="F39" s="46" t="n">
        <v>2325006000</v>
      </c>
      <c r="G39" s="46" t="n">
        <v>2570724000</v>
      </c>
      <c r="H39" s="46" t="n">
        <v>-4360716000</v>
      </c>
      <c r="I39" s="46" t="n">
        <v>3123716000</v>
      </c>
      <c r="J39" s="46" t="n">
        <v>1432795000</v>
      </c>
      <c r="K39" s="46" t="n">
        <v>698451000</v>
      </c>
      <c r="L39" s="100" t="n">
        <v>989000000</v>
      </c>
      <c r="M39" s="100" t="n">
        <v>560000000</v>
      </c>
      <c r="N39" s="100" t="n">
        <v>473000000</v>
      </c>
      <c r="O39" s="100" t="n">
        <v>860000000</v>
      </c>
      <c r="P39" s="99" t="n">
        <v>362044000</v>
      </c>
      <c r="Q39" s="99" t="n">
        <v>376500000</v>
      </c>
      <c r="R39" s="99" t="n">
        <v>0</v>
      </c>
      <c r="S39" s="99" t="n">
        <v>440500000</v>
      </c>
      <c r="T39" s="99" t="n">
        <v>475100000</v>
      </c>
      <c r="U39" s="99" t="n">
        <v>0</v>
      </c>
      <c r="V39" s="99" t="n">
        <v>0</v>
      </c>
      <c r="W39" s="99" t="n">
        <v>0</v>
      </c>
      <c r="X39" s="38" t="n">
        <v>0</v>
      </c>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A40" s="47" t="s">
        <v>2804</v>
      </c>
      <c r="B40" s="47" t="s">
        <v>2639</v>
      </c>
      <c r="C40" s="19" t="s">
        <v>1746</v>
      </c>
      <c r="D40" s="46"/>
      <c r="E40" s="46"/>
      <c r="F40" s="46"/>
      <c r="G40" s="46"/>
      <c r="H40" s="46"/>
      <c r="I40" s="46" t="n">
        <v>0</v>
      </c>
      <c r="J40" s="46" t="n">
        <v>0</v>
      </c>
      <c r="K40" s="46" t="n">
        <v>0</v>
      </c>
      <c r="L40" s="100" t="n">
        <v>0</v>
      </c>
      <c r="M40" s="100" t="n">
        <v>-541000000</v>
      </c>
      <c r="N40" s="100" t="n">
        <v>-40000000</v>
      </c>
      <c r="O40" s="100" t="n">
        <v>0</v>
      </c>
      <c r="P40" s="99"/>
      <c r="Q40" s="99"/>
      <c r="R40" s="99"/>
      <c r="S40" s="99"/>
      <c r="T40" s="99"/>
      <c r="U40" s="99"/>
      <c r="V40" s="99"/>
      <c r="W40" s="99"/>
      <c r="X40" s="38"/>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A41" s="49" t="s">
        <v>2805</v>
      </c>
      <c r="B41" s="373" t="s">
        <v>2806</v>
      </c>
      <c r="C41" s="49" t="s">
        <v>242</v>
      </c>
      <c r="D41" s="181" t="n">
        <f aca="false">D42+D45+D49+D50+D51</f>
        <v>4692776000</v>
      </c>
      <c r="E41" s="46" t="n">
        <v>3078816000</v>
      </c>
      <c r="F41" s="181" t="n">
        <f aca="false">F42+F45+F49+F50+F51</f>
        <v>4650012000</v>
      </c>
      <c r="G41" s="181" t="n">
        <f aca="false">G42+G45+G49+G50+G51</f>
        <v>5569902000</v>
      </c>
      <c r="H41" s="46" t="n">
        <v>807540000</v>
      </c>
      <c r="I41" s="181" t="n">
        <f aca="false">I42+I45+I49+I50+I51</f>
        <v>734992000</v>
      </c>
      <c r="J41" s="181" t="n">
        <f aca="false">J42+J45+J49+J50+J51</f>
        <v>0</v>
      </c>
      <c r="K41" s="46" t="n">
        <v>2560987000</v>
      </c>
      <c r="L41" s="100" t="n">
        <v>-757000000</v>
      </c>
      <c r="M41" s="100" t="n">
        <v>14086000000</v>
      </c>
      <c r="N41" s="100" t="n">
        <v>6558000000</v>
      </c>
      <c r="O41" s="100" t="n">
        <v>2353000000</v>
      </c>
      <c r="P41" s="181" t="n">
        <f aca="false">P42+P45+P49+P50+P51</f>
        <v>15567892000</v>
      </c>
      <c r="Q41" s="99" t="n">
        <v>-376500000</v>
      </c>
      <c r="R41" s="99" t="n">
        <v>10240000000</v>
      </c>
      <c r="S41" s="181" t="n">
        <f aca="false">S42+S45+S49+S50+S51</f>
        <v>5726500000</v>
      </c>
      <c r="T41" s="181" t="n">
        <f aca="false">T42+T45+T49+T50+T51</f>
        <v>9502000000</v>
      </c>
      <c r="U41" s="181" t="n">
        <f aca="false">U42+U45+U49+U50+U51</f>
        <v>10796100000</v>
      </c>
      <c r="V41" s="181" t="n">
        <f aca="false">V42+V45+V49+V50+V51</f>
        <v>10049400000</v>
      </c>
      <c r="W41" s="99" t="n">
        <v>11523500000</v>
      </c>
      <c r="X41" s="181" t="n">
        <f aca="false">X42+X45+X49+X50+X51</f>
        <v>11204700000</v>
      </c>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A42" s="47" t="s">
        <v>2807</v>
      </c>
      <c r="B42" s="47" t="s">
        <v>2808</v>
      </c>
      <c r="C42" s="19" t="s">
        <v>119</v>
      </c>
      <c r="D42" s="46" t="n">
        <v>1706464000</v>
      </c>
      <c r="E42" s="46" t="n">
        <v>2486736000</v>
      </c>
      <c r="F42" s="46" t="n">
        <v>258334000</v>
      </c>
      <c r="G42" s="46" t="n">
        <v>3427632000</v>
      </c>
      <c r="H42" s="46" t="n">
        <v>807540000</v>
      </c>
      <c r="I42" s="46" t="n">
        <v>1102488000</v>
      </c>
      <c r="J42" s="46" t="n">
        <v>-2660905000</v>
      </c>
      <c r="K42" s="46" t="n">
        <v>-1164085000</v>
      </c>
      <c r="L42" s="100" t="n">
        <v>-393000000</v>
      </c>
      <c r="M42" s="100" t="n">
        <v>6218000000</v>
      </c>
      <c r="N42" s="100" t="n">
        <v>3186000000</v>
      </c>
      <c r="O42" s="100" t="n">
        <v>8261000000</v>
      </c>
      <c r="P42" s="99" t="n">
        <v>2534308000</v>
      </c>
      <c r="Q42" s="99" t="n">
        <v>-4894500000</v>
      </c>
      <c r="R42" s="99" t="n">
        <v>3686400000</v>
      </c>
      <c r="S42" s="99" t="n">
        <v>1762000000</v>
      </c>
      <c r="T42" s="99" t="n">
        <v>2375500000</v>
      </c>
      <c r="U42" s="99" t="n">
        <v>3084600000</v>
      </c>
      <c r="V42" s="99" t="n">
        <v>3349800000</v>
      </c>
      <c r="W42" s="99" t="n">
        <v>4852000000</v>
      </c>
      <c r="X42" s="38" t="n">
        <v>4613700000</v>
      </c>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191" t="s">
        <v>118</v>
      </c>
      <c r="C43" s="38"/>
      <c r="D43" s="46"/>
      <c r="E43" s="46"/>
      <c r="F43" s="46"/>
      <c r="G43" s="46"/>
      <c r="H43" s="46"/>
      <c r="I43" s="46" t="n">
        <v>1469984000</v>
      </c>
      <c r="J43" s="46" t="n">
        <v>-2456220000</v>
      </c>
      <c r="K43" s="46" t="n">
        <v>-931268000</v>
      </c>
      <c r="L43" s="100" t="n">
        <v>-2093000000</v>
      </c>
      <c r="M43" s="100" t="n">
        <v>4191000000</v>
      </c>
      <c r="N43" s="100" t="n">
        <v>1487000000</v>
      </c>
      <c r="O43" s="100" t="n">
        <v>4552000000</v>
      </c>
      <c r="P43" s="99" t="n">
        <v>-724088000</v>
      </c>
      <c r="Q43" s="99" t="n">
        <v>-4894500000</v>
      </c>
      <c r="R43" s="99" t="n">
        <v>819200000</v>
      </c>
      <c r="S43" s="99" t="n">
        <v>1321500000</v>
      </c>
      <c r="T43" s="99" t="n">
        <v>0</v>
      </c>
      <c r="U43" s="99" t="n">
        <v>0</v>
      </c>
      <c r="V43" s="99" t="n">
        <v>0</v>
      </c>
      <c r="W43" s="99" t="n">
        <v>0</v>
      </c>
      <c r="X43" s="38" t="n">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B44" s="191" t="s">
        <v>2809</v>
      </c>
      <c r="C44" s="38"/>
      <c r="D44" s="46"/>
      <c r="E44" s="46"/>
      <c r="F44" s="46"/>
      <c r="G44" s="46"/>
      <c r="H44" s="46"/>
      <c r="I44" s="46" t="n">
        <v>-183748000</v>
      </c>
      <c r="J44" s="46" t="n">
        <v>0</v>
      </c>
      <c r="K44" s="46" t="n">
        <v>-232817000</v>
      </c>
      <c r="L44" s="100" t="n">
        <v>1699000000</v>
      </c>
      <c r="M44" s="100" t="n">
        <v>2188000000</v>
      </c>
      <c r="N44" s="100" t="n">
        <v>9782000000</v>
      </c>
      <c r="O44" s="100" t="n">
        <v>3709000000</v>
      </c>
      <c r="P44" s="99" t="n">
        <v>3258396000</v>
      </c>
      <c r="Q44" s="99" t="n">
        <v>0</v>
      </c>
      <c r="R44" s="99" t="n">
        <v>2867200000</v>
      </c>
      <c r="S44" s="99" t="n">
        <v>0</v>
      </c>
      <c r="T44" s="99" t="n">
        <v>2375500000</v>
      </c>
      <c r="U44" s="99" t="n">
        <v>3084600000</v>
      </c>
      <c r="V44" s="99" t="n">
        <v>3349800000</v>
      </c>
      <c r="W44" s="99" t="n">
        <v>4852000000</v>
      </c>
      <c r="X44" s="38" t="n">
        <v>4613700000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B45" s="47" t="s">
        <v>2810</v>
      </c>
      <c r="C45" s="19" t="s">
        <v>119</v>
      </c>
      <c r="D45" s="46" t="n">
        <v>533270000</v>
      </c>
      <c r="E45" s="46" t="n">
        <v>355248000</v>
      </c>
      <c r="F45" s="46" t="n">
        <v>904169000</v>
      </c>
      <c r="G45" s="46" t="n">
        <v>428454000</v>
      </c>
      <c r="H45" s="46" t="n">
        <v>0</v>
      </c>
      <c r="I45" s="46" t="n">
        <v>183748000</v>
      </c>
      <c r="J45" s="46" t="n">
        <v>204685000</v>
      </c>
      <c r="K45" s="46" t="n">
        <v>0</v>
      </c>
      <c r="L45" s="100" t="n">
        <v>4317000000</v>
      </c>
      <c r="M45" s="100" t="n">
        <v>2188000000</v>
      </c>
      <c r="N45" s="100" t="n">
        <v>9782000000</v>
      </c>
      <c r="O45" s="100" t="n">
        <v>-509000000</v>
      </c>
      <c r="P45" s="99" t="n">
        <v>3620440000</v>
      </c>
      <c r="Q45" s="99" t="n">
        <v>4141500000</v>
      </c>
      <c r="R45" s="99" t="n">
        <v>5324800000</v>
      </c>
      <c r="S45" s="99" t="n">
        <v>12774500000</v>
      </c>
      <c r="T45" s="99" t="n">
        <v>3800800000</v>
      </c>
      <c r="U45" s="99" t="n">
        <v>4112800000</v>
      </c>
      <c r="V45" s="99" t="n">
        <v>2791500000</v>
      </c>
      <c r="W45" s="99" t="n">
        <v>3032500000</v>
      </c>
      <c r="X45" s="38" t="n">
        <v>3295500000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B46" s="106" t="s">
        <v>2811</v>
      </c>
      <c r="C46" s="45"/>
      <c r="D46" s="46"/>
      <c r="E46" s="46"/>
      <c r="F46" s="46"/>
      <c r="G46" s="46"/>
      <c r="H46" s="46"/>
      <c r="I46" s="46"/>
      <c r="J46" s="46"/>
      <c r="K46" s="46"/>
      <c r="L46" s="100" t="n">
        <v>3864000000</v>
      </c>
      <c r="M46" s="100" t="n">
        <v>2168000000</v>
      </c>
      <c r="N46" s="100" t="n">
        <v>9069000000</v>
      </c>
      <c r="O46" s="100" t="n">
        <v>409000000</v>
      </c>
      <c r="P46" s="99"/>
      <c r="Q46" s="99"/>
      <c r="R46" s="99"/>
      <c r="S46" s="99"/>
      <c r="T46" s="99"/>
      <c r="U46" s="99"/>
      <c r="V46" s="99"/>
      <c r="W46" s="99"/>
      <c r="X46" s="38"/>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B47" s="106" t="s">
        <v>49</v>
      </c>
      <c r="C47" s="45"/>
      <c r="D47" s="46"/>
      <c r="E47" s="46"/>
      <c r="F47" s="46"/>
      <c r="G47" s="46"/>
      <c r="H47" s="46"/>
      <c r="I47" s="46"/>
      <c r="J47" s="46"/>
      <c r="K47" s="46"/>
      <c r="L47" s="100" t="n">
        <v>527000000</v>
      </c>
      <c r="M47" s="100" t="n">
        <v>94000000</v>
      </c>
      <c r="N47" s="100" t="n">
        <v>787000000</v>
      </c>
      <c r="O47" s="100" t="n">
        <v>-918000000</v>
      </c>
      <c r="P47" s="99"/>
      <c r="Q47" s="99"/>
      <c r="R47" s="99"/>
      <c r="S47" s="99"/>
      <c r="T47" s="99"/>
      <c r="U47" s="99"/>
      <c r="V47" s="99"/>
      <c r="W47" s="99"/>
      <c r="X47" s="38"/>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 hidden="false" customHeight="false" outlineLevel="0" collapsed="false">
      <c r="B48" s="106" t="s">
        <v>2812</v>
      </c>
      <c r="C48" s="45"/>
      <c r="D48" s="46"/>
      <c r="E48" s="46"/>
      <c r="F48" s="46"/>
      <c r="G48" s="46"/>
      <c r="H48" s="46"/>
      <c r="I48" s="46"/>
      <c r="J48" s="46"/>
      <c r="K48" s="46"/>
      <c r="L48" s="100" t="n">
        <v>-74000000</v>
      </c>
      <c r="M48" s="100" t="n">
        <v>-74000000</v>
      </c>
      <c r="N48" s="100" t="n">
        <v>-74000000</v>
      </c>
      <c r="O48" s="100" t="n">
        <v>0</v>
      </c>
      <c r="P48" s="99"/>
      <c r="Q48" s="99"/>
      <c r="R48" s="99"/>
      <c r="S48" s="99"/>
      <c r="T48" s="99"/>
      <c r="U48" s="99"/>
      <c r="V48" s="99"/>
      <c r="W48" s="99"/>
      <c r="X48" s="38"/>
      <c r="Y48" s="6"/>
      <c r="Z48" s="6"/>
      <c r="AA48" s="40"/>
      <c r="AB48" s="6"/>
      <c r="AC48" s="6"/>
      <c r="AD48" s="6"/>
      <c r="AE48" s="6"/>
      <c r="AF48" s="6"/>
      <c r="AG48" s="6"/>
      <c r="AH48" s="6"/>
      <c r="AI48" s="6"/>
      <c r="AJ48" s="6"/>
      <c r="AK48" s="6"/>
      <c r="AL48" s="6"/>
      <c r="AM48" s="6"/>
      <c r="AN48" s="6"/>
      <c r="AO48" s="6"/>
      <c r="AP48" s="6"/>
      <c r="AQ48" s="6"/>
      <c r="AR48" s="6"/>
      <c r="AS48" s="6"/>
      <c r="AT48" s="6"/>
      <c r="AU48" s="6"/>
    </row>
    <row r="49" customFormat="false" ht="15" hidden="false" customHeight="false" outlineLevel="0" collapsed="false">
      <c r="A49" s="27" t="s">
        <v>2813</v>
      </c>
      <c r="B49" s="27" t="s">
        <v>2814</v>
      </c>
      <c r="C49" s="19" t="s">
        <v>119</v>
      </c>
      <c r="D49" s="46" t="n">
        <v>0</v>
      </c>
      <c r="E49" s="46" t="n">
        <v>0</v>
      </c>
      <c r="F49" s="46" t="n">
        <v>2970841000</v>
      </c>
      <c r="G49" s="46" t="n">
        <v>1856634000</v>
      </c>
      <c r="H49" s="46" t="n">
        <v>0</v>
      </c>
      <c r="I49" s="46"/>
      <c r="J49" s="46"/>
      <c r="K49" s="46"/>
      <c r="L49" s="154" t="n">
        <f aca="false">L41-L42-L45-L50</f>
        <v>1562000000</v>
      </c>
      <c r="M49" s="100"/>
      <c r="N49" s="100"/>
      <c r="O49" s="100"/>
      <c r="P49" s="99"/>
      <c r="Q49" s="99"/>
      <c r="R49" s="99"/>
      <c r="S49" s="99"/>
      <c r="T49" s="99"/>
      <c r="U49" s="99"/>
      <c r="V49" s="99"/>
      <c r="W49" s="99"/>
      <c r="X49" s="38"/>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A50" s="47" t="s">
        <v>2815</v>
      </c>
      <c r="B50" s="47" t="s">
        <v>2816</v>
      </c>
      <c r="C50" s="19" t="s">
        <v>119</v>
      </c>
      <c r="D50" s="46" t="n">
        <v>2453042000</v>
      </c>
      <c r="E50" s="46" t="n">
        <v>236832000</v>
      </c>
      <c r="F50" s="46" t="n">
        <v>516668000</v>
      </c>
      <c r="G50" s="46" t="n">
        <v>-142818000</v>
      </c>
      <c r="H50" s="46" t="n">
        <v>0</v>
      </c>
      <c r="I50" s="46" t="n">
        <v>-551244000</v>
      </c>
      <c r="J50" s="46" t="n">
        <v>2456220000</v>
      </c>
      <c r="K50" s="46" t="n">
        <v>3725072000</v>
      </c>
      <c r="L50" s="100" t="n">
        <v>-6243000000</v>
      </c>
      <c r="M50" s="100" t="n">
        <v>5680000000</v>
      </c>
      <c r="N50" s="100" t="n">
        <v>-6410000000</v>
      </c>
      <c r="O50" s="100" t="n">
        <v>-5400000000</v>
      </c>
      <c r="P50" s="99" t="n">
        <v>9413144000</v>
      </c>
      <c r="Q50" s="99" t="n">
        <v>376500000</v>
      </c>
      <c r="R50" s="99" t="n">
        <v>0</v>
      </c>
      <c r="S50" s="99" t="n">
        <v>-9691000000</v>
      </c>
      <c r="T50" s="99" t="n">
        <v>0</v>
      </c>
      <c r="U50" s="99" t="n">
        <v>0</v>
      </c>
      <c r="V50" s="99" t="n">
        <v>0</v>
      </c>
      <c r="W50" s="99" t="n">
        <v>0</v>
      </c>
      <c r="X50" s="38" t="n">
        <v>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75" hidden="false" customHeight="false" outlineLevel="0" collapsed="false">
      <c r="A51" s="536" t="s">
        <v>2817</v>
      </c>
      <c r="B51" s="47" t="s">
        <v>2818</v>
      </c>
      <c r="C51" s="19" t="s">
        <v>119</v>
      </c>
      <c r="D51" s="46"/>
      <c r="E51" s="46"/>
      <c r="F51" s="46"/>
      <c r="G51" s="46"/>
      <c r="H51" s="46"/>
      <c r="I51" s="46"/>
      <c r="J51" s="46"/>
      <c r="K51" s="46"/>
      <c r="L51" s="104"/>
      <c r="M51" s="104"/>
      <c r="N51" s="104"/>
      <c r="O51" s="104"/>
      <c r="P51" s="99" t="n">
        <v>0</v>
      </c>
      <c r="Q51" s="99" t="n">
        <v>0</v>
      </c>
      <c r="R51" s="99" t="n">
        <v>1228800000</v>
      </c>
      <c r="S51" s="99" t="n">
        <v>881000000</v>
      </c>
      <c r="T51" s="99" t="n">
        <v>3325700000</v>
      </c>
      <c r="U51" s="99" t="n">
        <v>3598700000</v>
      </c>
      <c r="V51" s="99" t="n">
        <v>3908100000</v>
      </c>
      <c r="W51" s="99" t="n">
        <v>3639000000</v>
      </c>
      <c r="X51" s="38" t="n">
        <v>3295500000</v>
      </c>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A52" s="49" t="s">
        <v>2819</v>
      </c>
      <c r="B52" s="373" t="s">
        <v>2820</v>
      </c>
      <c r="C52" s="49" t="s">
        <v>242</v>
      </c>
      <c r="D52" s="46"/>
      <c r="E52" s="46"/>
      <c r="F52" s="46"/>
      <c r="G52" s="46"/>
      <c r="H52" s="46"/>
      <c r="I52" s="46"/>
      <c r="J52" s="46"/>
      <c r="K52" s="46"/>
      <c r="L52" s="104"/>
      <c r="M52" s="104"/>
      <c r="N52" s="104"/>
      <c r="O52" s="104"/>
      <c r="P52" s="99" t="n">
        <v>-1810220000</v>
      </c>
      <c r="Q52" s="99" t="n">
        <v>-1506000000</v>
      </c>
      <c r="R52" s="99" t="n">
        <v>-1638400000</v>
      </c>
      <c r="S52" s="99" t="n">
        <v>-2202500000</v>
      </c>
      <c r="T52" s="99" t="n">
        <v>-1900400000</v>
      </c>
      <c r="U52" s="99" t="n">
        <v>-2056400000</v>
      </c>
      <c r="V52" s="99" t="n">
        <v>-2233200000</v>
      </c>
      <c r="W52" s="99" t="n">
        <v>-2426000000</v>
      </c>
      <c r="X52" s="38" t="n">
        <v>-2636400000</v>
      </c>
      <c r="Y52" s="6"/>
      <c r="Z52" s="6"/>
      <c r="AA52" s="40"/>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A53" s="49" t="s">
        <v>2043</v>
      </c>
      <c r="B53" s="373" t="s">
        <v>2821</v>
      </c>
      <c r="C53" s="49" t="s">
        <v>242</v>
      </c>
      <c r="D53" s="46"/>
      <c r="E53" s="46"/>
      <c r="F53" s="46"/>
      <c r="G53" s="46"/>
      <c r="H53" s="46" t="n">
        <v>8721432000</v>
      </c>
      <c r="I53" s="46" t="n">
        <v>0</v>
      </c>
      <c r="J53" s="46" t="n">
        <v>-409370000</v>
      </c>
      <c r="K53" s="46" t="n">
        <v>0</v>
      </c>
      <c r="L53" s="100" t="n">
        <v>109000000</v>
      </c>
      <c r="M53" s="100" t="n">
        <v>-56000000</v>
      </c>
      <c r="N53" s="100" t="n">
        <v>-78000000</v>
      </c>
      <c r="O53" s="100"/>
      <c r="P53" s="99" t="n">
        <v>0</v>
      </c>
      <c r="Q53" s="99" t="n">
        <v>0</v>
      </c>
      <c r="R53" s="99" t="n">
        <v>0</v>
      </c>
      <c r="S53" s="99" t="n">
        <v>0</v>
      </c>
      <c r="T53" s="99" t="n">
        <v>0</v>
      </c>
      <c r="U53" s="99" t="n">
        <v>0</v>
      </c>
      <c r="V53" s="99" t="n">
        <v>0</v>
      </c>
      <c r="W53" s="99" t="n">
        <v>0</v>
      </c>
      <c r="X53" s="38" t="n">
        <v>0</v>
      </c>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 hidden="false" customHeight="false" outlineLevel="0" collapsed="false">
      <c r="B54" s="373" t="s">
        <v>2822</v>
      </c>
      <c r="C54" s="45"/>
      <c r="D54" s="46"/>
      <c r="E54" s="46"/>
      <c r="F54" s="46"/>
      <c r="G54" s="46"/>
      <c r="H54" s="46"/>
      <c r="I54" s="46"/>
      <c r="J54" s="46"/>
      <c r="K54" s="46"/>
      <c r="L54" s="104"/>
      <c r="M54" s="104"/>
      <c r="N54" s="104"/>
      <c r="O54" s="104"/>
      <c r="P54" s="99" t="n">
        <v>0</v>
      </c>
      <c r="Q54" s="99" t="n">
        <v>0</v>
      </c>
      <c r="R54" s="99" t="n">
        <v>3686400000</v>
      </c>
      <c r="S54" s="99" t="n">
        <v>6607500000</v>
      </c>
      <c r="T54" s="99" t="n">
        <v>4275900000</v>
      </c>
      <c r="U54" s="99" t="n">
        <v>1542300000</v>
      </c>
      <c r="V54" s="99" t="n">
        <v>0</v>
      </c>
      <c r="W54" s="99" t="n">
        <v>0</v>
      </c>
      <c r="X54" s="38" t="n">
        <v>0</v>
      </c>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 hidden="false" customHeight="false" outlineLevel="0" collapsed="false">
      <c r="B55" s="49" t="s">
        <v>2823</v>
      </c>
      <c r="C55" s="45"/>
      <c r="D55" s="46"/>
      <c r="E55" s="46"/>
      <c r="F55" s="46"/>
      <c r="G55" s="46"/>
      <c r="H55" s="46"/>
      <c r="I55" s="46"/>
      <c r="J55" s="46"/>
      <c r="K55" s="46"/>
      <c r="L55" s="104"/>
      <c r="M55" s="104"/>
      <c r="N55" s="104"/>
      <c r="O55" s="104"/>
      <c r="P55" s="99"/>
      <c r="Q55" s="99" t="n">
        <v>0</v>
      </c>
      <c r="R55" s="99" t="n">
        <v>3686400000</v>
      </c>
      <c r="S55" s="99" t="n">
        <v>2202500000</v>
      </c>
      <c r="T55" s="99" t="n">
        <v>1900400000</v>
      </c>
      <c r="U55" s="99" t="n">
        <v>1542300000</v>
      </c>
      <c r="V55" s="99" t="n">
        <v>0</v>
      </c>
      <c r="W55" s="99" t="n">
        <v>0</v>
      </c>
      <c r="X55" s="38" t="n">
        <v>0</v>
      </c>
      <c r="Y55" s="6"/>
      <c r="Z55" s="6"/>
      <c r="AA55" s="40"/>
      <c r="AB55" s="6"/>
      <c r="AC55" s="6"/>
      <c r="AD55" s="6"/>
      <c r="AE55" s="6"/>
      <c r="AF55" s="6"/>
      <c r="AG55" s="6"/>
      <c r="AH55" s="6"/>
      <c r="AI55" s="6"/>
      <c r="AJ55" s="6"/>
      <c r="AK55" s="6"/>
      <c r="AL55" s="6"/>
      <c r="AM55" s="6"/>
      <c r="AN55" s="6"/>
      <c r="AO55" s="6"/>
      <c r="AP55" s="6"/>
      <c r="AQ55" s="6"/>
      <c r="AR55" s="6"/>
      <c r="AS55" s="6"/>
      <c r="AT55" s="6"/>
      <c r="AU55" s="6"/>
    </row>
    <row r="56" customFormat="false" ht="15" hidden="false" customHeight="false" outlineLevel="0" collapsed="false">
      <c r="B56" s="49" t="s">
        <v>2824</v>
      </c>
      <c r="C56" s="45"/>
      <c r="D56" s="46"/>
      <c r="E56" s="46"/>
      <c r="F56" s="46"/>
      <c r="G56" s="46"/>
      <c r="H56" s="46"/>
      <c r="I56" s="46"/>
      <c r="J56" s="46"/>
      <c r="K56" s="46"/>
      <c r="L56" s="104"/>
      <c r="M56" s="104"/>
      <c r="N56" s="104"/>
      <c r="O56" s="104"/>
      <c r="P56" s="99"/>
      <c r="Q56" s="99" t="n">
        <v>0</v>
      </c>
      <c r="R56" s="99" t="n">
        <v>0</v>
      </c>
      <c r="S56" s="99" t="n">
        <v>3964500000</v>
      </c>
      <c r="T56" s="99" t="n">
        <v>2375500000</v>
      </c>
      <c r="U56" s="99" t="n">
        <v>0</v>
      </c>
      <c r="V56" s="99" t="n">
        <v>0</v>
      </c>
      <c r="W56" s="99" t="n">
        <v>0</v>
      </c>
      <c r="X56" s="38" t="n">
        <v>0</v>
      </c>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 hidden="false" customHeight="false" outlineLevel="0" collapsed="false">
      <c r="B57" s="49" t="s">
        <v>2825</v>
      </c>
      <c r="C57" s="45"/>
      <c r="L57" s="113"/>
      <c r="M57" s="113"/>
      <c r="N57" s="113"/>
      <c r="O57" s="113"/>
      <c r="P57" s="537" t="n">
        <v>21.6792814371257</v>
      </c>
      <c r="Q57" s="537" t="n">
        <f aca="false">(Q14/Q6)*100</f>
        <v>4.67836257309942</v>
      </c>
      <c r="R57" s="537" t="n">
        <f aca="false">(R14/R6)*100</f>
        <v>4.32432432432433</v>
      </c>
      <c r="S57" s="537" t="n">
        <f aca="false">(S14/S6)*100</f>
        <v>4.32432432432433</v>
      </c>
      <c r="T57" s="537" t="n">
        <f aca="false">(T14/T6)*100</f>
        <v>3.24324324324324</v>
      </c>
      <c r="U57" s="537" t="n">
        <v>13.7635561497326</v>
      </c>
      <c r="V57" s="537" t="n">
        <f aca="false">(V14/V6)*100</f>
        <v>2.1505376344086</v>
      </c>
      <c r="W57" s="537" t="n">
        <f aca="false">(W14/W6)*100</f>
        <v>2.1505376344086</v>
      </c>
      <c r="X57" s="38"/>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 hidden="false" customHeight="false" outlineLevel="0" collapsed="false">
      <c r="B58" s="49"/>
      <c r="C58" s="45"/>
      <c r="X58" s="38"/>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B59" s="49"/>
      <c r="C59" s="45"/>
      <c r="D59" s="0" t="s">
        <v>128</v>
      </c>
      <c r="E59" s="0" t="s">
        <v>128</v>
      </c>
      <c r="F59" s="0" t="s">
        <v>128</v>
      </c>
      <c r="G59" s="0" t="s">
        <v>128</v>
      </c>
      <c r="H59" s="0" t="s">
        <v>128</v>
      </c>
      <c r="I59" s="0" t="s">
        <v>128</v>
      </c>
      <c r="J59" s="0" t="s">
        <v>128</v>
      </c>
      <c r="K59" s="0" t="s">
        <v>128</v>
      </c>
      <c r="L59" s="0" t="s">
        <v>128</v>
      </c>
      <c r="M59" s="0" t="s">
        <v>128</v>
      </c>
      <c r="N59" s="0" t="s">
        <v>128</v>
      </c>
      <c r="O59" s="0" t="s">
        <v>128</v>
      </c>
      <c r="P59" s="0" t="s">
        <v>128</v>
      </c>
      <c r="Q59" s="0" t="s">
        <v>128</v>
      </c>
      <c r="R59" s="0" t="s">
        <v>128</v>
      </c>
      <c r="S59" s="0" t="s">
        <v>128</v>
      </c>
      <c r="T59" s="0" t="s">
        <v>128</v>
      </c>
      <c r="U59" s="0" t="s">
        <v>128</v>
      </c>
      <c r="V59" s="0" t="s">
        <v>128</v>
      </c>
      <c r="W59" s="0" t="s">
        <v>128</v>
      </c>
      <c r="X59" s="0" t="s">
        <v>128</v>
      </c>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75" hidden="false" customHeight="false" outlineLevel="0" collapsed="false">
      <c r="B60" s="49"/>
      <c r="C60" s="45"/>
      <c r="X60" s="38"/>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75" hidden="false" customHeight="false" outlineLevel="0" collapsed="false">
      <c r="B61" s="49"/>
      <c r="C61" s="45"/>
      <c r="D61" s="93" t="n">
        <v>106654000000</v>
      </c>
      <c r="E61" s="94" t="n">
        <v>118416000000</v>
      </c>
      <c r="F61" s="94" t="n">
        <v>129167000000</v>
      </c>
      <c r="G61" s="94" t="n">
        <v>142818000000</v>
      </c>
      <c r="H61" s="94" t="n">
        <v>161508000000</v>
      </c>
      <c r="I61" s="94" t="n">
        <v>183747000000</v>
      </c>
      <c r="J61" s="94" t="n">
        <v>206288000000</v>
      </c>
      <c r="K61" s="538" t="n">
        <v>233567000000</v>
      </c>
      <c r="L61" s="93" t="n">
        <v>262417000000</v>
      </c>
      <c r="M61" s="94" t="n">
        <v>275632000000</v>
      </c>
      <c r="N61" s="94" t="n">
        <v>299286000000</v>
      </c>
      <c r="O61" s="538" t="n">
        <v>335028000000</v>
      </c>
      <c r="P61" s="93" t="n">
        <v>362044000000</v>
      </c>
      <c r="Q61" s="94" t="n">
        <v>377630000000</v>
      </c>
      <c r="R61" s="159" t="n">
        <v>408422000000</v>
      </c>
      <c r="S61" s="159" t="n">
        <v>444172000000</v>
      </c>
      <c r="T61" s="159" t="n">
        <v>479107000000</v>
      </c>
      <c r="U61" s="159" t="n">
        <v>514757000000</v>
      </c>
      <c r="V61" s="160" t="n">
        <v>552253000000</v>
      </c>
      <c r="W61" s="539" t="n">
        <v>592481000000</v>
      </c>
      <c r="X61" s="38"/>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 hidden="false" customHeight="false" outlineLevel="0" collapsed="false">
      <c r="B62" s="49"/>
      <c r="C62" s="45"/>
      <c r="X62" s="38"/>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 hidden="false" customHeight="false" outlineLevel="0" collapsed="false">
      <c r="B63" s="49"/>
      <c r="C63" s="45"/>
      <c r="X63" s="38"/>
      <c r="Y63" s="38"/>
    </row>
    <row r="64" customFormat="false" ht="15" hidden="false" customHeight="false" outlineLevel="0" collapsed="false">
      <c r="B64" s="0" t="s">
        <v>129</v>
      </c>
      <c r="C64" s="45"/>
      <c r="D64" s="55" t="n">
        <f aca="false">D6-D14-D7</f>
        <v>0</v>
      </c>
      <c r="E64" s="55" t="n">
        <f aca="false">E6-E14-E7</f>
        <v>0</v>
      </c>
      <c r="F64" s="55" t="n">
        <f aca="false">F6-F14-F7</f>
        <v>0</v>
      </c>
      <c r="G64" s="55" t="n">
        <f aca="false">G6-G14-G7</f>
        <v>0</v>
      </c>
      <c r="H64" s="55" t="n">
        <f aca="false">H6-H14-H7</f>
        <v>0</v>
      </c>
      <c r="I64" s="55" t="n">
        <f aca="false">I6-I14-I7</f>
        <v>0</v>
      </c>
      <c r="J64" s="55" t="n">
        <f aca="false">J6-J14-J7</f>
        <v>0</v>
      </c>
      <c r="K64" s="55" t="n">
        <f aca="false">K6-K14-K7</f>
        <v>0</v>
      </c>
      <c r="L64" s="55" t="n">
        <f aca="false">L6-L14-L7</f>
        <v>0</v>
      </c>
      <c r="M64" s="55" t="n">
        <f aca="false">M6-M14-M7</f>
        <v>0</v>
      </c>
      <c r="N64" s="55" t="n">
        <f aca="false">N6-N14-N7</f>
        <v>0</v>
      </c>
      <c r="O64" s="55" t="n">
        <f aca="false">O6-O14-O7</f>
        <v>0</v>
      </c>
      <c r="P64" s="55" t="n">
        <f aca="false">P6-P14-P7</f>
        <v>0</v>
      </c>
      <c r="Q64" s="55" t="n">
        <f aca="false">Q6-Q14-Q7</f>
        <v>0</v>
      </c>
      <c r="R64" s="55" t="n">
        <f aca="false">R6-R14-R7</f>
        <v>0</v>
      </c>
      <c r="S64" s="55" t="n">
        <f aca="false">S6-S14-S7</f>
        <v>0</v>
      </c>
      <c r="T64" s="55" t="n">
        <f aca="false">T6-T14-T7</f>
        <v>0</v>
      </c>
      <c r="U64" s="55" t="n">
        <f aca="false">U6-U14-U7</f>
        <v>0</v>
      </c>
      <c r="V64" s="55" t="n">
        <f aca="false">V6-V14-V7</f>
        <v>0</v>
      </c>
      <c r="W64" s="55" t="n">
        <f aca="false">W6-W14-W7</f>
        <v>0</v>
      </c>
      <c r="X64" s="55" t="n">
        <f aca="false">X6-X14-X7</f>
        <v>0</v>
      </c>
      <c r="Y64" s="38"/>
    </row>
    <row r="65" customFormat="false" ht="15" hidden="false" customHeight="false" outlineLevel="0" collapsed="false">
      <c r="B65" s="0" t="s">
        <v>130</v>
      </c>
      <c r="C65" s="45"/>
      <c r="D65" s="55" t="n">
        <f aca="false">D7-D8-D13</f>
        <v>0</v>
      </c>
      <c r="E65" s="55" t="n">
        <f aca="false">E7-E8-E13</f>
        <v>0</v>
      </c>
      <c r="F65" s="55" t="n">
        <f aca="false">F7-F8-F13</f>
        <v>0</v>
      </c>
      <c r="G65" s="55" t="n">
        <f aca="false">G7-G8-G13</f>
        <v>0</v>
      </c>
      <c r="H65" s="55" t="n">
        <f aca="false">H7-H8-H13</f>
        <v>0</v>
      </c>
      <c r="I65" s="55" t="n">
        <f aca="false">I7-I8-I13</f>
        <v>0</v>
      </c>
      <c r="J65" s="55" t="n">
        <f aca="false">J7-J8-J13</f>
        <v>0</v>
      </c>
      <c r="K65" s="55" t="n">
        <f aca="false">K7-K8-K13</f>
        <v>0</v>
      </c>
      <c r="L65" s="55" t="n">
        <f aca="false">L7-L8-L13</f>
        <v>0</v>
      </c>
      <c r="M65" s="55" t="n">
        <f aca="false">M7-M8-M13</f>
        <v>0</v>
      </c>
      <c r="N65" s="55" t="n">
        <f aca="false">N7-N8-N13</f>
        <v>0</v>
      </c>
      <c r="O65" s="55" t="n">
        <f aca="false">O7-O8-O13</f>
        <v>0</v>
      </c>
      <c r="P65" s="55" t="n">
        <f aca="false">P7-P8-P13</f>
        <v>0</v>
      </c>
      <c r="Q65" s="55" t="n">
        <f aca="false">Q7-Q8-Q13</f>
        <v>0</v>
      </c>
      <c r="R65" s="55" t="n">
        <f aca="false">R7-R8-R13</f>
        <v>0</v>
      </c>
      <c r="S65" s="55" t="n">
        <f aca="false">S7-S8-S13</f>
        <v>0</v>
      </c>
      <c r="T65" s="55" t="n">
        <f aca="false">T7-T8-T13</f>
        <v>0</v>
      </c>
      <c r="U65" s="55" t="n">
        <f aca="false">U7-U8-U13</f>
        <v>0</v>
      </c>
      <c r="V65" s="55" t="n">
        <f aca="false">V7-V8-V13</f>
        <v>0</v>
      </c>
      <c r="W65" s="55" t="n">
        <f aca="false">W7-W8-W13</f>
        <v>0</v>
      </c>
      <c r="X65" s="55" t="n">
        <f aca="false">X7-X8-X13</f>
        <v>0</v>
      </c>
      <c r="Y65" s="38"/>
    </row>
    <row r="66" customFormat="false" ht="15" hidden="false" customHeight="false" outlineLevel="0" collapsed="false">
      <c r="B66" s="0" t="s">
        <v>333</v>
      </c>
      <c r="C66" s="45"/>
      <c r="D66" s="55" t="n">
        <f aca="false">D8-D9-D10-D11-D12</f>
        <v>0</v>
      </c>
      <c r="E66" s="55" t="n">
        <f aca="false">E8-E9-E10-E11-E12</f>
        <v>0</v>
      </c>
      <c r="F66" s="55" t="n">
        <f aca="false">F8-F9-F10-F11-F12</f>
        <v>0</v>
      </c>
      <c r="G66" s="55" t="n">
        <f aca="false">G8-G9-G10-G11-G12</f>
        <v>0</v>
      </c>
      <c r="H66" s="55" t="n">
        <f aca="false">H8-H9-H10-H11-H12</f>
        <v>0</v>
      </c>
      <c r="I66" s="55" t="n">
        <f aca="false">I8-I9-I10-I11-I12</f>
        <v>0</v>
      </c>
      <c r="J66" s="55" t="n">
        <f aca="false">J8-J9-J10-J11-J12</f>
        <v>3.814697265625E-006</v>
      </c>
      <c r="K66" s="55" t="n">
        <f aca="false">K8-K9-K10-K11-K12</f>
        <v>-7.62939453125E-006</v>
      </c>
      <c r="L66" s="55" t="n">
        <f aca="false">L8-L9-L10-L11-L12</f>
        <v>0</v>
      </c>
      <c r="M66" s="55" t="n">
        <f aca="false">M8-M9-M10-M11-M12</f>
        <v>0</v>
      </c>
      <c r="N66" s="55" t="n">
        <f aca="false">N8-N9-N10-N11-N12</f>
        <v>0</v>
      </c>
      <c r="O66" s="55" t="n">
        <f aca="false">O8-O9-O10-O11-O12</f>
        <v>0</v>
      </c>
      <c r="P66" s="55" t="n">
        <f aca="false">P8-P9-P10-P11-P12</f>
        <v>0</v>
      </c>
      <c r="Q66" s="55" t="n">
        <f aca="false">Q8-Q9-Q10-Q11-Q12</f>
        <v>0</v>
      </c>
      <c r="R66" s="55" t="n">
        <f aca="false">R8-R9-R10-R11-R12</f>
        <v>0</v>
      </c>
      <c r="S66" s="55" t="n">
        <f aca="false">S8-S9-S10-S11-S12</f>
        <v>0</v>
      </c>
      <c r="T66" s="55" t="n">
        <f aca="false">T8-T9-T10-T11-T12</f>
        <v>0</v>
      </c>
      <c r="U66" s="55" t="n">
        <f aca="false">U8-U9-U10-U11-U12</f>
        <v>0</v>
      </c>
      <c r="V66" s="55" t="n">
        <f aca="false">V8-V9-V10-V11-V12</f>
        <v>0</v>
      </c>
      <c r="W66" s="55" t="n">
        <f aca="false">W8-W9-W10-W11-W12</f>
        <v>0</v>
      </c>
      <c r="X66" s="55" t="n">
        <f aca="false">X8-X9-X10-X11-X12</f>
        <v>0</v>
      </c>
      <c r="Y66" s="38"/>
    </row>
    <row r="67" customFormat="false" ht="15" hidden="false" customHeight="false" outlineLevel="0" collapsed="false">
      <c r="B67" s="0" t="s">
        <v>134</v>
      </c>
      <c r="C67" s="45"/>
      <c r="D67" s="114" t="n">
        <f aca="false">D17-D18-D29-D32</f>
        <v>0</v>
      </c>
      <c r="E67" s="114" t="n">
        <f aca="false">E17-E18-E29-E32</f>
        <v>0</v>
      </c>
      <c r="F67" s="114" t="n">
        <f aca="false">F17-F18-F29-F32</f>
        <v>0</v>
      </c>
      <c r="G67" s="114" t="n">
        <f aca="false">G17-G18-G29-G32</f>
        <v>0</v>
      </c>
      <c r="H67" s="114" t="n">
        <f aca="false">H17-H18-H29-H32</f>
        <v>-3.814697265625E-006</v>
      </c>
      <c r="I67" s="114" t="n">
        <f aca="false">I17-I18-I29-I32</f>
        <v>-9.23871994018555E-007</v>
      </c>
      <c r="J67" s="114" t="n">
        <f aca="false">J17-J18-J29-J32</f>
        <v>-2.86102294921875E-006</v>
      </c>
      <c r="K67" s="114" t="n">
        <f aca="false">K17-K18-K29-K32</f>
        <v>0</v>
      </c>
      <c r="L67" s="114" t="n">
        <f aca="false">L17-L18-L29-L32</f>
        <v>0</v>
      </c>
      <c r="M67" s="114" t="n">
        <f aca="false">M17-M18-M29-M32</f>
        <v>0</v>
      </c>
      <c r="N67" s="114" t="n">
        <f aca="false">N17-N18-N29-N32</f>
        <v>0</v>
      </c>
      <c r="O67" s="114" t="n">
        <f aca="false">O17-O18-O29-O32</f>
        <v>0</v>
      </c>
      <c r="P67" s="114" t="n">
        <f aca="false">P17-P18-P29-P32</f>
        <v>7.56978988647461E-006</v>
      </c>
      <c r="Q67" s="114" t="n">
        <f aca="false">Q17-Q18-Q29-Q32</f>
        <v>0</v>
      </c>
      <c r="R67" s="114" t="n">
        <f aca="false">R17-R18-R29-R32</f>
        <v>0</v>
      </c>
      <c r="S67" s="114" t="n">
        <f aca="false">S17-S18-S29-S32</f>
        <v>0</v>
      </c>
      <c r="T67" s="114" t="n">
        <f aca="false">T17-T18-T29-T32</f>
        <v>0</v>
      </c>
      <c r="U67" s="114" t="n">
        <f aca="false">U17-U18-U29-U32</f>
        <v>0</v>
      </c>
      <c r="V67" s="114" t="n">
        <f aca="false">V17-V18-V29-V32</f>
        <v>0</v>
      </c>
      <c r="W67" s="114" t="n">
        <f aca="false">W17-W18-W29-W32</f>
        <v>0</v>
      </c>
      <c r="X67" s="114" t="n">
        <f aca="false">X17-X18-X29-X32</f>
        <v>0</v>
      </c>
      <c r="Y67" s="38"/>
    </row>
    <row r="68" customFormat="false" ht="15" hidden="false" customHeight="false" outlineLevel="0" collapsed="false">
      <c r="B68" s="0" t="s">
        <v>333</v>
      </c>
      <c r="C68" s="45"/>
      <c r="D68" s="114" t="n">
        <f aca="false">D18-D19-D20-D21-D25-D28</f>
        <v>0</v>
      </c>
      <c r="E68" s="114" t="n">
        <f aca="false">E18-E19-E20-E21-E25-E28</f>
        <v>0</v>
      </c>
      <c r="F68" s="114" t="n">
        <f aca="false">F18-F19-F20-F21-F25-F28</f>
        <v>0</v>
      </c>
      <c r="G68" s="114" t="n">
        <f aca="false">G18-G19-G20-G21-G25-G28</f>
        <v>0</v>
      </c>
      <c r="H68" s="114" t="n">
        <f aca="false">H18-H19-H20-H21-H25-H28</f>
        <v>0</v>
      </c>
      <c r="I68" s="114" t="n">
        <f aca="false">I18-I19-I20-I21-I25-I28</f>
        <v>0</v>
      </c>
      <c r="J68" s="114" t="n">
        <f aca="false">J18-J19-J20-J21-J25-J28</f>
        <v>0</v>
      </c>
      <c r="K68" s="114" t="n">
        <f aca="false">K18-K19-K20-K21-K25-K28</f>
        <v>0</v>
      </c>
      <c r="L68" s="114" t="n">
        <f aca="false">L18-L19-L20-L21-L25-L28</f>
        <v>0</v>
      </c>
      <c r="M68" s="114" t="n">
        <f aca="false">M18-M19-M20-M21-M25-M28</f>
        <v>0</v>
      </c>
      <c r="N68" s="114" t="n">
        <f aca="false">N18-N19-N20-N21-N25-N28</f>
        <v>0</v>
      </c>
      <c r="O68" s="114" t="n">
        <f aca="false">O18-O19-O20-O21-O25-O28</f>
        <v>1000000</v>
      </c>
      <c r="P68" s="114" t="n">
        <f aca="false">P18-P19-P20-P21-P25-P28</f>
        <v>0</v>
      </c>
      <c r="Q68" s="114" t="n">
        <f aca="false">Q18-Q19-Q20-Q21-Q25-Q28</f>
        <v>-8.58306884765625E-006</v>
      </c>
      <c r="R68" s="114" t="n">
        <f aca="false">R18-R19-R20-R21-R25-R28</f>
        <v>0</v>
      </c>
      <c r="S68" s="114" t="n">
        <f aca="false">S18-S19-S20-S21-S25-S28</f>
        <v>-7.74860382080078E-006</v>
      </c>
      <c r="T68" s="114" t="n">
        <f aca="false">T18-T19-T20-T21-T25-T28</f>
        <v>0</v>
      </c>
      <c r="U68" s="114" t="n">
        <f aca="false">U18-U19-U20-U21-U25-U28</f>
        <v>0</v>
      </c>
      <c r="V68" s="114" t="n">
        <f aca="false">V18-V19-V20-V21-V25-V28</f>
        <v>7.62939453125E-006</v>
      </c>
      <c r="W68" s="114" t="n">
        <f aca="false">W18-W19-W20-W21-W25-W28</f>
        <v>0</v>
      </c>
      <c r="X68" s="114" t="n">
        <f aca="false">X18-X19-X20-X21-X25-X28</f>
        <v>0</v>
      </c>
      <c r="Y68" s="38"/>
    </row>
    <row r="69" customFormat="false" ht="15" hidden="false" customHeight="false" outlineLevel="0" collapsed="false">
      <c r="B69" s="0" t="s">
        <v>878</v>
      </c>
      <c r="C69" s="45"/>
      <c r="D69" s="114" t="n">
        <f aca="false">D25-D26-D27</f>
        <v>0</v>
      </c>
      <c r="E69" s="114" t="n">
        <f aca="false">E25-E26-E27</f>
        <v>0</v>
      </c>
      <c r="F69" s="114" t="n">
        <f aca="false">F25-F26-F27</f>
        <v>0</v>
      </c>
      <c r="G69" s="114" t="n">
        <f aca="false">G25-G26-G27</f>
        <v>0</v>
      </c>
      <c r="H69" s="114" t="n">
        <f aca="false">H25-H26-H27</f>
        <v>0</v>
      </c>
      <c r="I69" s="114" t="n">
        <f aca="false">I25-I26-I27</f>
        <v>0</v>
      </c>
      <c r="J69" s="114" t="n">
        <f aca="false">J25-J26-J27</f>
        <v>0</v>
      </c>
      <c r="K69" s="114" t="n">
        <f aca="false">K25-K26-K27</f>
        <v>0</v>
      </c>
      <c r="L69" s="114" t="n">
        <f aca="false">L25-L26-L27</f>
        <v>0</v>
      </c>
      <c r="M69" s="114" t="n">
        <f aca="false">M25-M26-M27</f>
        <v>0</v>
      </c>
      <c r="N69" s="114" t="n">
        <f aca="false">N25-N26-N27</f>
        <v>0</v>
      </c>
      <c r="O69" s="114" t="n">
        <f aca="false">O25-O26-O27</f>
        <v>0</v>
      </c>
      <c r="P69" s="114" t="n">
        <f aca="false">P25-P26-P27</f>
        <v>0</v>
      </c>
      <c r="Q69" s="114" t="n">
        <f aca="false">Q25-Q26-Q27</f>
        <v>0</v>
      </c>
      <c r="R69" s="114" t="n">
        <f aca="false">R25-R26-R27</f>
        <v>0</v>
      </c>
      <c r="S69" s="114" t="n">
        <f aca="false">S25-S26-S27</f>
        <v>0</v>
      </c>
      <c r="T69" s="114" t="n">
        <f aca="false">T25-T26-T27</f>
        <v>0</v>
      </c>
      <c r="U69" s="114" t="n">
        <f aca="false">U25-U26-U27</f>
        <v>0</v>
      </c>
      <c r="V69" s="114" t="n">
        <f aca="false">V25-V26-V27</f>
        <v>0</v>
      </c>
      <c r="W69" s="114" t="n">
        <f aca="false">W25-W26-W27</f>
        <v>0</v>
      </c>
      <c r="X69" s="114" t="n">
        <f aca="false">X25-X26-X27</f>
        <v>0</v>
      </c>
      <c r="Y69" s="38"/>
    </row>
    <row r="70" customFormat="false" ht="15" hidden="false" customHeight="false" outlineLevel="0" collapsed="false">
      <c r="B70" s="0" t="s">
        <v>822</v>
      </c>
      <c r="C70" s="45"/>
      <c r="D70" s="114" t="n">
        <f aca="false">D29-D30-D31</f>
        <v>0</v>
      </c>
      <c r="E70" s="114" t="n">
        <f aca="false">E29-E30-E31</f>
        <v>0</v>
      </c>
      <c r="F70" s="114" t="n">
        <f aca="false">F29-F30-F31</f>
        <v>0</v>
      </c>
      <c r="G70" s="114" t="n">
        <f aca="false">G29-G30-G31</f>
        <v>0</v>
      </c>
      <c r="H70" s="114" t="n">
        <f aca="false">H29-H30-H31</f>
        <v>0</v>
      </c>
      <c r="I70" s="117" t="n">
        <f aca="false">I29-I30-I31</f>
        <v>8084912000</v>
      </c>
      <c r="J70" s="117" t="n">
        <f aca="false">J29-J30-J31</f>
        <v>6959290000</v>
      </c>
      <c r="K70" s="117" t="n">
        <f aca="false">K29-K30-K31</f>
        <v>8847046000</v>
      </c>
      <c r="L70" s="117" t="n">
        <f aca="false">L29-L30-L31</f>
        <v>12879000000</v>
      </c>
      <c r="M70" s="117" t="n">
        <f aca="false">M29-M30-M31</f>
        <v>14145000000</v>
      </c>
      <c r="N70" s="117" t="n">
        <f aca="false">N29-N30-N31</f>
        <v>11185000000</v>
      </c>
      <c r="O70" s="117" t="n">
        <f aca="false">O29-O30-O31</f>
        <v>13435000000</v>
      </c>
      <c r="P70" s="114" t="n">
        <f aca="false">P29-P30-P31</f>
        <v>0</v>
      </c>
      <c r="Q70" s="114" t="n">
        <f aca="false">Q29-Q30-Q31</f>
        <v>0</v>
      </c>
      <c r="R70" s="114" t="n">
        <f aca="false">R29-R30-R31</f>
        <v>0</v>
      </c>
      <c r="S70" s="114" t="n">
        <f aca="false">S29-S30-S31</f>
        <v>0</v>
      </c>
      <c r="T70" s="114" t="n">
        <f aca="false">T29-T30-T31</f>
        <v>0</v>
      </c>
      <c r="U70" s="114" t="n">
        <f aca="false">U29-U30-U31</f>
        <v>0</v>
      </c>
      <c r="V70" s="114" t="n">
        <f aca="false">V29-V30-V31</f>
        <v>0</v>
      </c>
      <c r="W70" s="114" t="n">
        <f aca="false">W29-W30-W31</f>
        <v>0</v>
      </c>
      <c r="X70" s="114" t="n">
        <f aca="false">X29-X30-X31</f>
        <v>0</v>
      </c>
      <c r="Y70" s="38"/>
    </row>
    <row r="71" customFormat="false" ht="15" hidden="false" customHeight="false" outlineLevel="0" collapsed="false">
      <c r="B71" s="0" t="s">
        <v>137</v>
      </c>
      <c r="C71" s="45"/>
      <c r="D71" s="114" t="n">
        <f aca="false">D34-D35-D41-D53</f>
        <v>0</v>
      </c>
      <c r="E71" s="114" t="n">
        <f aca="false">E34-E35-E41-E53</f>
        <v>0</v>
      </c>
      <c r="F71" s="114" t="n">
        <f aca="false">F34-F35-F41-F53</f>
        <v>0</v>
      </c>
      <c r="G71" s="114" t="n">
        <f aca="false">G34-G35-G41-G53</f>
        <v>0</v>
      </c>
      <c r="H71" s="114" t="n">
        <f aca="false">H34-H35-H41-H53</f>
        <v>0</v>
      </c>
      <c r="I71" s="114" t="n">
        <f aca="false">I34-I35-I41-I53</f>
        <v>0</v>
      </c>
      <c r="J71" s="114" t="n">
        <f aca="false">J34-J35-J41-J53</f>
        <v>0</v>
      </c>
      <c r="K71" s="114" t="n">
        <f aca="false">K34-K35-K41-K53</f>
        <v>0</v>
      </c>
      <c r="L71" s="114" t="n">
        <f aca="false">L34-L35-L41-L53</f>
        <v>0</v>
      </c>
      <c r="M71" s="114" t="n">
        <f aca="false">M34-M35-M41-M53</f>
        <v>0</v>
      </c>
      <c r="N71" s="114" t="n">
        <f aca="false">N34-N35-N41-N53</f>
        <v>0</v>
      </c>
      <c r="O71" s="114" t="n">
        <f aca="false">O34-O35-O41-O53</f>
        <v>0</v>
      </c>
      <c r="P71" s="114" t="n">
        <f aca="false">P34-P35-P41-P53-P52</f>
        <v>0</v>
      </c>
      <c r="Q71" s="114" t="n">
        <f aca="false">Q34-Q35-Q41-Q53-Q52</f>
        <v>-7.62939453125E-006</v>
      </c>
      <c r="R71" s="114" t="n">
        <f aca="false">R34-R35-R41-R53-R52</f>
        <v>0</v>
      </c>
      <c r="S71" s="114" t="n">
        <f aca="false">S34-S35-S41-S53-S52</f>
        <v>0</v>
      </c>
      <c r="T71" s="114" t="n">
        <f aca="false">T34-T35-T41-T53-T52</f>
        <v>0</v>
      </c>
      <c r="U71" s="114" t="n">
        <f aca="false">U34-U35-U41-U53-U52</f>
        <v>0</v>
      </c>
      <c r="V71" s="114" t="n">
        <f aca="false">V34-V35-V41-V53-V52</f>
        <v>0</v>
      </c>
      <c r="W71" s="114" t="n">
        <f aca="false">W34-W35-W41-W53-W52</f>
        <v>0</v>
      </c>
      <c r="X71" s="114" t="n">
        <f aca="false">X34-X35-X41-X53-X52</f>
        <v>0</v>
      </c>
      <c r="Y71" s="38"/>
    </row>
    <row r="72" customFormat="false" ht="15" hidden="false" customHeight="false" outlineLevel="0" collapsed="false">
      <c r="B72" s="0" t="s">
        <v>505</v>
      </c>
      <c r="C72" s="45"/>
      <c r="D72" s="114" t="n">
        <f aca="false">D35-D36-D37-D38-D39-D40</f>
        <v>0</v>
      </c>
      <c r="E72" s="114" t="n">
        <f aca="false">E35-E36-E37-E38-E39-E40</f>
        <v>0</v>
      </c>
      <c r="F72" s="114" t="n">
        <f aca="false">F35-F36-F37-F38-F39-F40</f>
        <v>0</v>
      </c>
      <c r="G72" s="114" t="n">
        <f aca="false">G35-G36-G37-G38-G39-G40</f>
        <v>0</v>
      </c>
      <c r="H72" s="114" t="n">
        <f aca="false">H35-H36-H37-H38-H39-H40</f>
        <v>0</v>
      </c>
      <c r="I72" s="114" t="n">
        <f aca="false">I35-I36-I37-I38-I39-I40</f>
        <v>0</v>
      </c>
      <c r="J72" s="114" t="n">
        <f aca="false">J35-J36-J37-J38-J39-J40</f>
        <v>0</v>
      </c>
      <c r="K72" s="114" t="n">
        <f aca="false">K35-K36-K37-K38-K39-K40</f>
        <v>0</v>
      </c>
      <c r="L72" s="114" t="n">
        <f aca="false">L35-L36-L37-L38-L39-L40</f>
        <v>-1000000</v>
      </c>
      <c r="M72" s="114" t="n">
        <f aca="false">M35-M36-M37-M38-M39-M40</f>
        <v>0</v>
      </c>
      <c r="N72" s="114" t="n">
        <f aca="false">N35-N36-N37-N38-N39-N40</f>
        <v>1000000</v>
      </c>
      <c r="O72" s="114" t="n">
        <f aca="false">O35-O36-O37-O38-O39-O40</f>
        <v>0</v>
      </c>
      <c r="P72" s="114" t="n">
        <f aca="false">P35-P36-P37-P38-P39-P40</f>
        <v>2.08616256713867E-006</v>
      </c>
      <c r="Q72" s="114" t="n">
        <f aca="false">Q35-Q36-Q37-Q38-Q39-Q40</f>
        <v>0</v>
      </c>
      <c r="R72" s="114" t="n">
        <f aca="false">R35-R36-R37-R38-R39-R40</f>
        <v>0</v>
      </c>
      <c r="S72" s="114" t="n">
        <f aca="false">S35-S36-S37-S38-S39-S40</f>
        <v>0</v>
      </c>
      <c r="T72" s="114" t="n">
        <f aca="false">T35-T36-T37-T38-T39-T40</f>
        <v>0</v>
      </c>
      <c r="U72" s="114" t="n">
        <f aca="false">U35-U36-U37-U38-U39-U40</f>
        <v>0</v>
      </c>
      <c r="V72" s="114" t="n">
        <f aca="false">V35-V36-V37-V38-V39-V40</f>
        <v>0</v>
      </c>
      <c r="W72" s="114" t="n">
        <f aca="false">W35-W36-W37-W38-W39-W40</f>
        <v>0</v>
      </c>
      <c r="X72" s="114" t="n">
        <f aca="false">X35-X36-X37-X38-X39-X40</f>
        <v>0</v>
      </c>
      <c r="Y72" s="38"/>
    </row>
    <row r="73" customFormat="false" ht="15" hidden="false" customHeight="false" outlineLevel="0" collapsed="false">
      <c r="B73" s="0" t="s">
        <v>274</v>
      </c>
      <c r="C73" s="45"/>
      <c r="D73" s="114" t="n">
        <f aca="false">D41-D42-D45-D50-D49-D51</f>
        <v>0</v>
      </c>
      <c r="E73" s="114" t="n">
        <f aca="false">E41-E42-E45-E50-E49-E51</f>
        <v>0</v>
      </c>
      <c r="F73" s="114" t="n">
        <f aca="false">F41-F42-F45-F50-F49-F51</f>
        <v>0</v>
      </c>
      <c r="G73" s="114" t="n">
        <f aca="false">G41-G42-G45-G50-G49-G51</f>
        <v>0</v>
      </c>
      <c r="H73" s="114" t="n">
        <f aca="false">H41-H42-H45-H50-H49-H51</f>
        <v>0</v>
      </c>
      <c r="I73" s="114" t="n">
        <f aca="false">I41-I42-I45-I50-I49-I51</f>
        <v>0</v>
      </c>
      <c r="J73" s="114" t="n">
        <f aca="false">J41-J42-J45-J50-J49-J51</f>
        <v>0</v>
      </c>
      <c r="K73" s="114" t="n">
        <f aca="false">K41-K42-K45-K50-K49-K51</f>
        <v>0</v>
      </c>
      <c r="L73" s="114" t="n">
        <f aca="false">L41-L42-L45-L50-L49-L51</f>
        <v>0</v>
      </c>
      <c r="M73" s="114" t="n">
        <f aca="false">M41-M42-M45-M50-M49-M51</f>
        <v>0</v>
      </c>
      <c r="N73" s="114" t="n">
        <f aca="false">N41-N42-N45-N50-N49-N51</f>
        <v>0</v>
      </c>
      <c r="O73" s="114" t="n">
        <f aca="false">O41-O42-O45-O50-O49-O51</f>
        <v>1000000</v>
      </c>
      <c r="P73" s="114" t="n">
        <f aca="false">P41-P42-P45-P50-P49-P51</f>
        <v>0</v>
      </c>
      <c r="Q73" s="114" t="n">
        <f aca="false">Q41-Q42-Q45-Q50-Q49-Q51</f>
        <v>0</v>
      </c>
      <c r="R73" s="114" t="n">
        <f aca="false">R41-R42-R45-R50-R49-R51</f>
        <v>0</v>
      </c>
      <c r="S73" s="114" t="n">
        <f aca="false">S41-S42-S45-S50-S49-S51</f>
        <v>0</v>
      </c>
      <c r="T73" s="114" t="n">
        <f aca="false">T41-T42-T45-T50-T49-T51</f>
        <v>0</v>
      </c>
      <c r="U73" s="114" t="n">
        <f aca="false">U41-U42-U45-U50-U49-U51</f>
        <v>0</v>
      </c>
      <c r="V73" s="114" t="n">
        <f aca="false">V41-V42-V45-V50-V49-V51</f>
        <v>0</v>
      </c>
      <c r="W73" s="114" t="n">
        <f aca="false">W41-W42-W45-W50-W49-W51</f>
        <v>0</v>
      </c>
      <c r="X73" s="114" t="n">
        <f aca="false">X41-X42-X45-X50-X49-X51</f>
        <v>0</v>
      </c>
      <c r="Y73" s="38"/>
    </row>
    <row r="75" customFormat="false" ht="15" hidden="false" customHeight="false" outlineLevel="0" collapsed="false">
      <c r="B75" s="0" t="s">
        <v>2826</v>
      </c>
      <c r="D75" s="313" t="n">
        <f aca="false">(D16/D61)*100</f>
        <v>24.4</v>
      </c>
      <c r="E75" s="313" t="n">
        <f aca="false">(E16/E61)*100</f>
        <v>26.1</v>
      </c>
      <c r="F75" s="313" t="n">
        <f aca="false">(F16/F61)*100</f>
        <v>24.7</v>
      </c>
      <c r="G75" s="313" t="n">
        <f aca="false">(G16/G61)*100</f>
        <v>25.4</v>
      </c>
      <c r="H75" s="313" t="n">
        <f aca="false">(H16/H61)*100</f>
        <v>24.2</v>
      </c>
      <c r="I75" s="313" t="n">
        <f aca="false">(I16/I61)*100</f>
        <v>19.9001083010879</v>
      </c>
      <c r="J75" s="313" t="n">
        <f aca="false">(J16/J61)*100</f>
        <v>19.1500256922361</v>
      </c>
      <c r="K75" s="313" t="n">
        <f aca="false">(K16/K61)*100</f>
        <v>20.6335308498204</v>
      </c>
      <c r="L75" s="313" t="n">
        <f aca="false">(L16/L61)*100</f>
        <v>22.3624993807566</v>
      </c>
      <c r="M75" s="313" t="n">
        <f aca="false">(M16/M61)*100</f>
        <v>23.0992772972659</v>
      </c>
      <c r="N75" s="313" t="n">
        <f aca="false">(N16/N61)*100</f>
        <v>21.5399317041225</v>
      </c>
      <c r="O75" s="313" t="n">
        <f aca="false">(O16/O61)*100</f>
        <v>20.3171078238237</v>
      </c>
      <c r="P75" s="313" t="n">
        <f aca="false">(P16/P61)*100</f>
        <v>22.7</v>
      </c>
      <c r="Q75" s="313" t="n">
        <f aca="false">(Q16/Q61)*100</f>
        <v>24.8254905595424</v>
      </c>
      <c r="R75" s="313" t="n">
        <f aca="false">(R16/R61)*100</f>
        <v>23.1666266753505</v>
      </c>
      <c r="S75" s="313" t="n">
        <f aca="false">(S16/S61)*100</f>
        <v>22.2148176832398</v>
      </c>
      <c r="T75" s="313" t="n">
        <f aca="false">(T16/T61)*100</f>
        <v>21.6176762184648</v>
      </c>
      <c r="U75" s="313" t="n">
        <f aca="false">(U16/U61)*100</f>
        <v>21.2728141627992</v>
      </c>
      <c r="V75" s="313" t="n">
        <f aca="false">(V16/V61)*100</f>
        <v>21.3310384914161</v>
      </c>
      <c r="W75" s="313" t="n">
        <f aca="false">(W16/W61)*100</f>
        <v>21.2921595798009</v>
      </c>
      <c r="X75" s="313" t="e">
        <f aca="false">(X16/X61)*100</f>
        <v>#DIV/0!</v>
      </c>
    </row>
    <row r="76" customFormat="false" ht="15" hidden="false" customHeight="false" outlineLevel="0" collapsed="false">
      <c r="B76" s="0" t="s">
        <v>2198</v>
      </c>
      <c r="D76" s="313" t="n">
        <f aca="false">(D6/D61)*100</f>
        <v>18.8</v>
      </c>
      <c r="E76" s="313" t="n">
        <f aca="false">(E6/E61)*100</f>
        <v>20</v>
      </c>
      <c r="F76" s="313" t="n">
        <f aca="false">(F6/F61)*100</f>
        <v>19.4</v>
      </c>
      <c r="G76" s="313" t="n">
        <f aca="false">(G6/G61)*100</f>
        <v>19.8</v>
      </c>
      <c r="H76" s="313" t="n">
        <f aca="false">(H6/H61)*100</f>
        <v>20.6</v>
      </c>
      <c r="I76" s="313" t="n">
        <f aca="false">(I6/I61)*100</f>
        <v>17.5000952396502</v>
      </c>
      <c r="J76" s="313" t="n">
        <f aca="false">(J6/J61)*100</f>
        <v>18.1577963817575</v>
      </c>
      <c r="K76" s="313" t="n">
        <f aca="false">(K6/K61)*100</f>
        <v>18.5402740969401</v>
      </c>
      <c r="L76" s="313" t="n">
        <f aca="false">(L6/L61)*100</f>
        <v>19.9076279356901</v>
      </c>
      <c r="M76" s="313" t="n">
        <f aca="false">(M6/M61)*100</f>
        <v>17.0542607534684</v>
      </c>
      <c r="N76" s="313" t="n">
        <f aca="false">(N6/N61)*100</f>
        <v>16.8714874735203</v>
      </c>
      <c r="O76" s="313" t="n">
        <f aca="false">(O6/O61)*100</f>
        <v>17.1149874040379</v>
      </c>
      <c r="P76" s="313" t="n">
        <f aca="false">(P6/P61)*100</f>
        <v>16.8</v>
      </c>
      <c r="Q76" s="313" t="n">
        <f aca="false">(Q6/Q61)*100</f>
        <v>17.0488308661918</v>
      </c>
      <c r="R76" s="313" t="n">
        <f aca="false">(R6/R61)*100</f>
        <v>18.5533590257136</v>
      </c>
      <c r="S76" s="313" t="n">
        <f aca="false">(S6/S61)*100</f>
        <v>18.3470592473186</v>
      </c>
      <c r="T76" s="313" t="n">
        <f aca="false">(T6/T61)*100</f>
        <v>18.3452756899816</v>
      </c>
      <c r="U76" s="313" t="n">
        <f aca="false">(U6/U61)*100</f>
        <v>18.5762602548387</v>
      </c>
      <c r="V76" s="313" t="n">
        <f aca="false">(V6/V61)*100</f>
        <v>18.8036642625753</v>
      </c>
      <c r="W76" s="313" t="n">
        <f aca="false">(W6/W61)*100</f>
        <v>19.0401042396296</v>
      </c>
      <c r="X76" s="313" t="e">
        <f aca="false">(X6/X61)*100</f>
        <v>#DIV/0!</v>
      </c>
    </row>
    <row r="79" customFormat="false" ht="13.5" hidden="false" customHeight="true" outlineLevel="0" collapsed="false">
      <c r="B79" s="0" t="s">
        <v>142</v>
      </c>
      <c r="D79" s="0" t="n">
        <f aca="false">IF(D32&lt;0, (D32/D16)*100)</f>
        <v>0</v>
      </c>
      <c r="E79" s="0" t="n">
        <f aca="false">IF(E32&lt;0, (E32/E16)*100)</f>
        <v>0</v>
      </c>
      <c r="F79" s="0" t="n">
        <f aca="false">IF(F32&lt;0, (F32/F16)*100)</f>
        <v>0</v>
      </c>
      <c r="G79" s="0" t="n">
        <f aca="false">IF(G32&lt;0, (G32/G16)*100)</f>
        <v>0</v>
      </c>
      <c r="H79" s="0" t="n">
        <f aca="false">IF(H32&lt;0, (H32/H16)*100)</f>
        <v>0</v>
      </c>
      <c r="I79" s="0" t="n">
        <f aca="false">IF(I32&lt;0, (I32/I16)*100)</f>
        <v>-0.50251256281407</v>
      </c>
      <c r="J79" s="0" t="n">
        <f aca="false">IF(J32&lt;0, (J32/J16)*100)</f>
        <v>-1.03626943005181</v>
      </c>
      <c r="K79" s="0" t="n">
        <f aca="false">IF(K32&lt;0, (K32/K16)*100)</f>
        <v>0</v>
      </c>
      <c r="L79" s="0" t="n">
        <f aca="false">IF(L32&lt;0, (L32/L16)*100)</f>
        <v>-0.305028713596783</v>
      </c>
      <c r="M79" s="0" t="n">
        <f aca="false">IF(M32&lt;0, (M32/M16)*100)</f>
        <v>-2.86952834189323</v>
      </c>
      <c r="N79" s="0" t="n">
        <f aca="false">IF(N32&lt;0, (N32/N16)*100)</f>
        <v>-0.600316445878448</v>
      </c>
      <c r="O79" s="0" t="n">
        <f aca="false">IF(O32&lt;0, (O32/O16)*100)</f>
        <v>0</v>
      </c>
      <c r="P79" s="0" t="n">
        <f aca="false">IF(P32&lt;0, (P32/P16)*100)</f>
        <v>0</v>
      </c>
      <c r="Q79" s="0" t="n">
        <f aca="false">IF(Q32&lt;0, (Q32/Q16)*100)</f>
        <v>-0.401606425702811</v>
      </c>
      <c r="R79" s="0" t="n">
        <f aca="false">IF(R32&lt;0, (R32/R16)*100)</f>
        <v>0</v>
      </c>
      <c r="S79" s="0" t="n">
        <f aca="false">IF(S32&lt;0, (S32/S16)*100)</f>
        <v>0</v>
      </c>
      <c r="T79" s="0" t="n">
        <f aca="false">IF(T32&lt;0, (T32/T16)*100)</f>
        <v>0</v>
      </c>
      <c r="U79" s="0" t="n">
        <f aca="false">IF(U32&lt;0, (U32/U16)*100)</f>
        <v>0</v>
      </c>
      <c r="V79" s="0" t="n">
        <f aca="false">IF(V32&lt;0, (V32/V16)*100)</f>
        <v>0</v>
      </c>
      <c r="W79" s="0" t="n">
        <f aca="false">IF(W32&lt;0, (W32/W16)*100)</f>
        <v>0</v>
      </c>
      <c r="X79" s="0" t="n">
        <f aca="false">IF(X32&lt;0, (X32/X16)*100)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3.xml><?xml version="1.0" encoding="utf-8"?>
<worksheet xmlns="http://schemas.openxmlformats.org/spreadsheetml/2006/main" xmlns:r="http://schemas.openxmlformats.org/officeDocument/2006/relationships">
  <sheetPr filterMode="false">
    <pageSetUpPr fitToPage="false"/>
  </sheetPr>
  <dimension ref="A1:Y5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Y18" activeCellId="0" sqref="Y18"/>
    </sheetView>
  </sheetViews>
  <sheetFormatPr defaultRowHeight="15"/>
  <cols>
    <col collapsed="false" hidden="false" max="1" min="1" style="0" width="22.0051020408163"/>
    <col collapsed="false" hidden="false" max="3" min="2" style="0" width="43.0612244897959"/>
    <col collapsed="false" hidden="false" max="10" min="4" style="0" width="20.25"/>
    <col collapsed="false" hidden="false" max="12" min="11" style="0" width="21.8673469387755"/>
    <col collapsed="false" hidden="false" max="13" min="13" style="0" width="26.5918367346939"/>
    <col collapsed="false" hidden="false" max="14" min="14" style="0" width="26.0510204081633"/>
    <col collapsed="false" hidden="false" max="15" min="15" style="0" width="24.8367346938776"/>
    <col collapsed="false" hidden="false" max="16" min="16" style="0" width="29.6989795918367"/>
    <col collapsed="false" hidden="false" max="17" min="17" style="0" width="24.8367346938776"/>
    <col collapsed="false" hidden="false" max="18" min="18" style="0" width="24.7040816326531"/>
    <col collapsed="false" hidden="false" max="19" min="19" style="0" width="25.7857142857143"/>
    <col collapsed="false" hidden="false" max="20" min="20" style="0" width="25.6479591836735"/>
    <col collapsed="false" hidden="false" max="21" min="21" style="0" width="26.3214285714286"/>
    <col collapsed="false" hidden="false" max="1025" min="22" style="0" width="8.50510204081633"/>
  </cols>
  <sheetData>
    <row r="1" customFormat="false" ht="15" hidden="false" customHeight="false" outlineLevel="0" collapsed="false">
      <c r="A1" s="1" t="s">
        <v>2827</v>
      </c>
      <c r="B1" s="2" t="s">
        <v>2828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2829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281</v>
      </c>
      <c r="S5" s="4" t="s">
        <v>31</v>
      </c>
      <c r="T5" s="4" t="s">
        <v>31</v>
      </c>
      <c r="U5" s="4" t="s">
        <v>31</v>
      </c>
      <c r="V5" s="4" t="s">
        <v>31</v>
      </c>
      <c r="W5" s="4" t="s">
        <v>31</v>
      </c>
      <c r="X5" s="4" t="s">
        <v>31</v>
      </c>
    </row>
    <row r="6" s="13" customFormat="true" ht="15" hidden="false" customHeight="false" outlineLevel="0" collapsed="false">
      <c r="A6" s="323" t="s">
        <v>33</v>
      </c>
      <c r="B6" s="323" t="s">
        <v>33</v>
      </c>
      <c r="C6" s="13" t="s">
        <v>34</v>
      </c>
      <c r="D6" s="336" t="n">
        <f aca="false">D7</f>
        <v>3788698098000</v>
      </c>
      <c r="E6" s="35" t="n">
        <v>4169846004000</v>
      </c>
      <c r="F6" s="35" t="n">
        <v>3992000000000</v>
      </c>
      <c r="G6" s="35" t="n">
        <v>4498000000000</v>
      </c>
      <c r="H6" s="327" t="n">
        <v>5171000000000</v>
      </c>
      <c r="I6" s="35" t="n">
        <v>6127000000000</v>
      </c>
      <c r="J6" s="35" t="n">
        <v>7040000000000</v>
      </c>
      <c r="K6" s="35" t="n">
        <v>8734500000000</v>
      </c>
      <c r="L6" s="35" t="n">
        <v>10952500000000</v>
      </c>
      <c r="M6" s="35" t="n">
        <v>11095600000000</v>
      </c>
      <c r="N6" s="35" t="n">
        <v>12101200000000</v>
      </c>
      <c r="O6" s="540" t="n">
        <v>16937296000000</v>
      </c>
      <c r="P6" s="540" t="n">
        <v>16869139100000</v>
      </c>
      <c r="Q6" s="540" t="n">
        <v>19677423800000</v>
      </c>
      <c r="R6" s="540" t="n">
        <v>22463218800000</v>
      </c>
      <c r="S6" s="540" t="n">
        <v>24580771600000</v>
      </c>
      <c r="T6" s="541" t="n">
        <v>28789012032000</v>
      </c>
      <c r="U6" s="541" t="n">
        <v>33065464172000</v>
      </c>
    </row>
    <row r="7" s="38" customFormat="true" ht="15" hidden="false" customHeight="false" outlineLevel="0" collapsed="false">
      <c r="A7" s="18" t="s">
        <v>341</v>
      </c>
      <c r="B7" s="20" t="s">
        <v>149</v>
      </c>
      <c r="C7" s="20" t="s">
        <v>37</v>
      </c>
      <c r="D7" s="24" t="n">
        <f aca="false">D8+D10</f>
        <v>3788698098000</v>
      </c>
      <c r="E7" s="24" t="n">
        <f aca="false">E8+E10</f>
        <v>4169846004000</v>
      </c>
      <c r="F7" s="24" t="n">
        <f aca="false">F8+F10</f>
        <v>3975000000000</v>
      </c>
      <c r="G7" s="24" t="n">
        <f aca="false">G8+G10</f>
        <v>4479000000000</v>
      </c>
      <c r="H7" s="24" t="n">
        <f aca="false">H8+H10</f>
        <v>5149000000000</v>
      </c>
      <c r="I7" s="24" t="n">
        <f aca="false">I8+I10</f>
        <v>6101000000000</v>
      </c>
      <c r="J7" s="24" t="n">
        <f aca="false">J8+J10</f>
        <v>7011000000000</v>
      </c>
      <c r="K7" s="24" t="n">
        <f aca="false">K8+K10</f>
        <v>8709200000000</v>
      </c>
      <c r="L7" s="24" t="n">
        <f aca="false">L8+L10</f>
        <v>10925300000000</v>
      </c>
      <c r="M7" s="24" t="n">
        <f aca="false">M8+M10</f>
        <v>11067700000000</v>
      </c>
      <c r="N7" s="24" t="n">
        <f aca="false">N8+N10</f>
        <v>12069800000000</v>
      </c>
      <c r="O7" s="24" t="n">
        <f aca="false">O8+O10</f>
        <v>16937296000000</v>
      </c>
      <c r="P7" s="24" t="n">
        <v>16869139100000</v>
      </c>
      <c r="Q7" s="24" t="n">
        <v>19677423800000</v>
      </c>
      <c r="R7" s="24" t="n">
        <v>22463218800000</v>
      </c>
      <c r="S7" s="24" t="n">
        <v>24580771600000</v>
      </c>
      <c r="T7" s="145" t="n">
        <v>28789012032000</v>
      </c>
      <c r="U7" s="145" t="n">
        <v>33065464172000</v>
      </c>
    </row>
    <row r="8" customFormat="false" ht="15" hidden="false" customHeight="false" outlineLevel="0" collapsed="false">
      <c r="A8" s="26" t="s">
        <v>262</v>
      </c>
      <c r="B8" s="49" t="s">
        <v>342</v>
      </c>
      <c r="C8" s="20" t="s">
        <v>40</v>
      </c>
      <c r="D8" s="24" t="n">
        <v>3091926034000</v>
      </c>
      <c r="E8" s="24" t="n">
        <v>3439533992000</v>
      </c>
      <c r="F8" s="24" t="n">
        <v>3152000000000</v>
      </c>
      <c r="G8" s="24" t="n">
        <v>3584000000000</v>
      </c>
      <c r="H8" s="22" t="n">
        <v>4143000000000</v>
      </c>
      <c r="I8" s="24" t="n">
        <v>4941000000000</v>
      </c>
      <c r="J8" s="24" t="n">
        <v>5785000000000</v>
      </c>
      <c r="K8" s="24" t="n">
        <v>7260600000000</v>
      </c>
      <c r="L8" s="24" t="n">
        <v>8796900000000</v>
      </c>
      <c r="M8" s="24" t="n">
        <v>9272300000000</v>
      </c>
      <c r="N8" s="24" t="n">
        <v>9900500000000</v>
      </c>
      <c r="O8" s="24" t="n">
        <v>14504812000000</v>
      </c>
      <c r="P8" s="24" t="n">
        <v>14484496400000</v>
      </c>
      <c r="Q8" s="24" t="n">
        <v>16980518000000</v>
      </c>
      <c r="R8" s="24" t="n">
        <v>18946250200000</v>
      </c>
      <c r="S8" s="24" t="n">
        <v>20818408600000</v>
      </c>
      <c r="T8" s="145" t="n">
        <v>24273088576000</v>
      </c>
      <c r="U8" s="114" t="n">
        <v>27929081388000</v>
      </c>
    </row>
    <row r="9" s="13" customFormat="true" ht="15" hidden="false" customHeight="false" outlineLevel="0" collapsed="false">
      <c r="A9" s="31" t="s">
        <v>52</v>
      </c>
      <c r="B9" s="63" t="s">
        <v>52</v>
      </c>
      <c r="C9" s="33" t="s">
        <v>37</v>
      </c>
      <c r="D9" s="327"/>
      <c r="E9" s="327"/>
      <c r="F9" s="35" t="n">
        <v>18000000000</v>
      </c>
      <c r="G9" s="35" t="n">
        <v>19000000000</v>
      </c>
      <c r="H9" s="327" t="n">
        <v>22000000000</v>
      </c>
      <c r="I9" s="35" t="n">
        <v>26000000000</v>
      </c>
      <c r="J9" s="35" t="n">
        <v>30000000000</v>
      </c>
      <c r="K9" s="35" t="n">
        <v>25300000000</v>
      </c>
      <c r="L9" s="35" t="n">
        <v>27200000000</v>
      </c>
      <c r="M9" s="35" t="n">
        <v>27900000000</v>
      </c>
      <c r="N9" s="35" t="n">
        <v>31400000000</v>
      </c>
      <c r="O9" s="35" t="n">
        <v>0</v>
      </c>
      <c r="P9" s="35" t="n">
        <v>0</v>
      </c>
      <c r="Q9" s="35" t="n">
        <v>0</v>
      </c>
      <c r="R9" s="35" t="n">
        <v>0</v>
      </c>
      <c r="S9" s="35" t="n">
        <v>0</v>
      </c>
      <c r="T9" s="353" t="n">
        <v>0</v>
      </c>
      <c r="U9" s="353" t="n">
        <v>0</v>
      </c>
    </row>
    <row r="10" customFormat="false" ht="15" hidden="false" customHeight="false" outlineLevel="0" collapsed="false">
      <c r="A10" s="132" t="s">
        <v>348</v>
      </c>
      <c r="B10" s="49" t="s">
        <v>927</v>
      </c>
      <c r="C10" s="20" t="s">
        <v>40</v>
      </c>
      <c r="D10" s="24" t="n">
        <v>696772064000</v>
      </c>
      <c r="E10" s="24" t="n">
        <v>730312012000</v>
      </c>
      <c r="F10" s="22" t="n">
        <v>823000000000</v>
      </c>
      <c r="G10" s="22" t="n">
        <v>895000000000</v>
      </c>
      <c r="H10" s="22" t="n">
        <v>1006000000000</v>
      </c>
      <c r="I10" s="24" t="n">
        <v>1160000000000</v>
      </c>
      <c r="J10" s="24" t="n">
        <v>1226000000000</v>
      </c>
      <c r="K10" s="24" t="n">
        <v>1448600000000</v>
      </c>
      <c r="L10" s="24" t="n">
        <v>2128400000000</v>
      </c>
      <c r="M10" s="24" t="n">
        <v>1795400000000</v>
      </c>
      <c r="N10" s="24" t="n">
        <v>2169300000000</v>
      </c>
      <c r="O10" s="24" t="n">
        <v>2432484000000</v>
      </c>
      <c r="P10" s="24" t="n">
        <v>2384642700000</v>
      </c>
      <c r="Q10" s="24" t="n">
        <v>2696905800000</v>
      </c>
      <c r="R10" s="24" t="n">
        <v>3516968600000</v>
      </c>
      <c r="S10" s="24" t="n">
        <v>3762363000000</v>
      </c>
      <c r="T10" s="145" t="n">
        <v>4515923456000</v>
      </c>
      <c r="U10" s="114" t="n">
        <v>4975870822000</v>
      </c>
    </row>
    <row r="11" s="17" customFormat="true" ht="15" hidden="false" customHeight="false" outlineLevel="0" collapsed="false">
      <c r="A11" s="50" t="s">
        <v>68</v>
      </c>
      <c r="B11" s="542" t="s">
        <v>935</v>
      </c>
      <c r="C11" s="543" t="s">
        <v>34</v>
      </c>
      <c r="D11" s="42" t="n">
        <v>5944336671000</v>
      </c>
      <c r="E11" s="42" t="n">
        <v>6549249656000</v>
      </c>
      <c r="F11" s="15" t="n">
        <v>6293000000000</v>
      </c>
      <c r="G11" s="15" t="n">
        <v>6884000000000</v>
      </c>
      <c r="H11" s="15" t="n">
        <v>7683000000000</v>
      </c>
      <c r="I11" s="42" t="n">
        <v>8410000000000</v>
      </c>
      <c r="J11" s="42" t="n">
        <v>9457000000000</v>
      </c>
      <c r="K11" s="42" t="n">
        <v>10935000000000</v>
      </c>
      <c r="L11" s="42" t="n">
        <v>7188000000000</v>
      </c>
      <c r="M11" s="336" t="n">
        <f aca="false">M12+M15</f>
        <v>19303933400000</v>
      </c>
      <c r="N11" s="336" t="n">
        <f aca="false">N12+N15</f>
        <v>22963154000000</v>
      </c>
      <c r="O11" s="544" t="n">
        <v>24505024000000</v>
      </c>
      <c r="P11" s="544" t="n">
        <v>24023067200000</v>
      </c>
      <c r="Q11" s="544" t="n">
        <v>27168828800000</v>
      </c>
      <c r="R11" s="544" t="n">
        <v>31085464400000</v>
      </c>
      <c r="S11" s="544" t="n">
        <v>33359618600000</v>
      </c>
      <c r="T11" s="545" t="n">
        <v>38667594592000</v>
      </c>
      <c r="U11" s="545" t="n">
        <v>44301301512000</v>
      </c>
    </row>
    <row r="12" s="38" customFormat="true" ht="15" hidden="false" customHeight="false" outlineLevel="0" collapsed="false">
      <c r="A12" s="18" t="s">
        <v>227</v>
      </c>
      <c r="B12" s="373" t="s">
        <v>227</v>
      </c>
      <c r="C12" s="20" t="s">
        <v>72</v>
      </c>
      <c r="D12" s="24"/>
      <c r="E12" s="24"/>
      <c r="F12" s="22"/>
      <c r="G12" s="22"/>
      <c r="H12" s="22"/>
      <c r="I12" s="22"/>
      <c r="J12" s="22"/>
      <c r="K12" s="24" t="n">
        <v>1277100000000</v>
      </c>
      <c r="L12" s="24" t="n">
        <v>2296100000000</v>
      </c>
      <c r="M12" s="24" t="n">
        <v>3238915000000</v>
      </c>
      <c r="N12" s="24" t="n">
        <v>3814218800000</v>
      </c>
      <c r="O12" s="24" t="n">
        <v>3333404000000</v>
      </c>
      <c r="P12" s="546" t="n">
        <f aca="false">P11-P15</f>
        <v>3356163800000</v>
      </c>
      <c r="Q12" s="546" t="n">
        <f aca="false">Q11-Q15</f>
        <v>3795645200000</v>
      </c>
      <c r="R12" s="546" t="n">
        <f aca="false">R11-R15</f>
        <v>4311122800000</v>
      </c>
      <c r="S12" s="546" t="n">
        <f aca="false">S11-S15</f>
        <v>5016484000000</v>
      </c>
      <c r="T12" s="546" t="n">
        <f aca="false">T11-T15</f>
        <v>5644904320000</v>
      </c>
      <c r="U12" s="546" t="n">
        <f aca="false">U11-U15</f>
        <v>6420478480000</v>
      </c>
    </row>
    <row r="13" customFormat="false" ht="15" hidden="false" customHeight="false" outlineLevel="0" collapsed="false">
      <c r="A13" s="38"/>
      <c r="B13" s="373" t="s">
        <v>2830</v>
      </c>
      <c r="C13" s="373"/>
      <c r="D13" s="24" t="n">
        <v>-2155638573000</v>
      </c>
      <c r="E13" s="24" t="n">
        <v>-2355845200000</v>
      </c>
      <c r="F13" s="22" t="n">
        <v>-2301000000000</v>
      </c>
      <c r="G13" s="22" t="n">
        <v>-2386000000000</v>
      </c>
      <c r="H13" s="22" t="n">
        <v>-2512000000000</v>
      </c>
      <c r="I13" s="24" t="n">
        <v>-2283000000000</v>
      </c>
      <c r="J13" s="22" t="n">
        <v>-2417000000000</v>
      </c>
      <c r="K13" s="24" t="n">
        <v>-2603700000000</v>
      </c>
      <c r="L13" s="24" t="n">
        <v>-2195800000000</v>
      </c>
      <c r="M13" s="24" t="n">
        <v>-4995600000000</v>
      </c>
      <c r="N13" s="24" t="n">
        <v>-6509100000000</v>
      </c>
      <c r="O13" s="547"/>
      <c r="P13" s="165"/>
      <c r="Q13" s="547"/>
      <c r="R13" s="547"/>
      <c r="S13" s="547"/>
      <c r="T13" s="145"/>
      <c r="U13" s="145"/>
    </row>
    <row r="14" customFormat="false" ht="15" hidden="false" customHeight="false" outlineLevel="0" collapsed="false">
      <c r="A14" s="38"/>
      <c r="B14" s="373" t="s">
        <v>2831</v>
      </c>
      <c r="C14" s="373"/>
      <c r="D14" s="24"/>
      <c r="E14" s="24"/>
      <c r="F14" s="22" t="n">
        <v>-2264000000000</v>
      </c>
      <c r="G14" s="22"/>
      <c r="H14" s="22"/>
      <c r="I14" s="22"/>
      <c r="J14" s="22"/>
      <c r="K14" s="22"/>
      <c r="L14" s="22"/>
      <c r="M14" s="22"/>
      <c r="N14" s="22"/>
      <c r="O14" s="22"/>
      <c r="P14" s="165"/>
      <c r="Q14" s="547"/>
      <c r="R14" s="22"/>
      <c r="S14" s="22"/>
      <c r="T14" s="145"/>
      <c r="U14" s="145"/>
    </row>
    <row r="15" customFormat="false" ht="15" hidden="false" customHeight="false" outlineLevel="0" collapsed="false">
      <c r="A15" s="18" t="s">
        <v>70</v>
      </c>
      <c r="B15" s="49" t="s">
        <v>353</v>
      </c>
      <c r="C15" s="20" t="s">
        <v>72</v>
      </c>
      <c r="D15" s="24"/>
      <c r="E15" s="24"/>
      <c r="F15" s="22"/>
      <c r="G15" s="22"/>
      <c r="H15" s="22"/>
      <c r="I15" s="22"/>
      <c r="J15" s="22"/>
      <c r="K15" s="366" t="n">
        <f aca="false">K11-K12</f>
        <v>9657900000000</v>
      </c>
      <c r="L15" s="366" t="n">
        <f aca="false">L11-L12</f>
        <v>4891900000000</v>
      </c>
      <c r="M15" s="24" t="n">
        <v>16065018400000</v>
      </c>
      <c r="N15" s="24" t="n">
        <v>19148935200000</v>
      </c>
      <c r="O15" s="24" t="n">
        <v>21171620000000</v>
      </c>
      <c r="P15" s="24" t="n">
        <v>20666903400000</v>
      </c>
      <c r="Q15" s="24" t="n">
        <v>23373183600000</v>
      </c>
      <c r="R15" s="24" t="n">
        <v>26774341600000</v>
      </c>
      <c r="S15" s="24" t="n">
        <v>28343134600000</v>
      </c>
      <c r="T15" s="145" t="n">
        <v>33022690272000</v>
      </c>
      <c r="U15" s="114" t="n">
        <v>37880823032000</v>
      </c>
    </row>
    <row r="16" customFormat="false" ht="15" hidden="false" customHeight="false" outlineLevel="0" collapsed="false">
      <c r="A16" s="26"/>
      <c r="B16" s="306" t="s">
        <v>2832</v>
      </c>
      <c r="C16" s="20"/>
      <c r="D16" s="24"/>
      <c r="E16" s="24"/>
      <c r="F16" s="22"/>
      <c r="G16" s="22"/>
      <c r="H16" s="22"/>
      <c r="I16" s="22"/>
      <c r="J16" s="22"/>
      <c r="K16" s="22"/>
      <c r="L16" s="22"/>
      <c r="M16" s="24" t="n">
        <v>3238915000000</v>
      </c>
      <c r="N16" s="24" t="n">
        <v>3814218800000</v>
      </c>
      <c r="O16" s="24" t="n">
        <v>4054140000000</v>
      </c>
      <c r="P16" s="24" t="n">
        <v>3974404500000</v>
      </c>
      <c r="Q16" s="24" t="n">
        <v>4494843000000</v>
      </c>
      <c r="R16" s="24" t="n">
        <v>5332178200000</v>
      </c>
      <c r="S16" s="24" t="n">
        <v>5894368700000</v>
      </c>
      <c r="T16" s="145" t="n">
        <v>6491639968000</v>
      </c>
      <c r="U16" s="114" t="n">
        <v>7704574176000</v>
      </c>
    </row>
    <row r="17" customFormat="false" ht="15" hidden="false" customHeight="false" outlineLevel="0" collapsed="false">
      <c r="B17" s="49" t="s">
        <v>1096</v>
      </c>
      <c r="C17" s="49"/>
      <c r="D17" s="24"/>
      <c r="E17" s="24"/>
      <c r="F17" s="22"/>
      <c r="G17" s="22"/>
      <c r="H17" s="22"/>
      <c r="I17" s="22"/>
      <c r="J17" s="22"/>
      <c r="K17" s="22"/>
      <c r="L17" s="22"/>
      <c r="M17" s="24" t="n">
        <v>3174136700000</v>
      </c>
      <c r="N17" s="24" t="n">
        <v>2957965600000</v>
      </c>
      <c r="O17" s="46"/>
      <c r="P17" s="24" t="n">
        <v>3356163800000</v>
      </c>
      <c r="Q17" s="46" t="n">
        <v>3795645200000</v>
      </c>
      <c r="R17" s="46" t="n">
        <v>4311122800000</v>
      </c>
      <c r="S17" s="46" t="n">
        <v>5016484000000</v>
      </c>
      <c r="T17" s="145" t="n">
        <v>5644904320000</v>
      </c>
      <c r="U17" s="114" t="n">
        <v>6420478480000</v>
      </c>
    </row>
    <row r="18" customFormat="false" ht="15" hidden="false" customHeight="false" outlineLevel="0" collapsed="false">
      <c r="B18" s="49" t="s">
        <v>759</v>
      </c>
      <c r="C18" s="49"/>
      <c r="D18" s="24"/>
      <c r="E18" s="24"/>
      <c r="F18" s="22"/>
      <c r="G18" s="22"/>
      <c r="H18" s="22"/>
      <c r="I18" s="22"/>
      <c r="J18" s="22"/>
      <c r="K18" s="22"/>
      <c r="L18" s="22"/>
      <c r="M18" s="24" t="n">
        <v>-3238915000000</v>
      </c>
      <c r="N18" s="24" t="n">
        <v>-4670472000000</v>
      </c>
      <c r="O18" s="24" t="n">
        <v>-4234324000000</v>
      </c>
      <c r="P18" s="24" t="n">
        <v>-3797764300000</v>
      </c>
      <c r="Q18" s="24" t="n">
        <v>-3695759800000</v>
      </c>
      <c r="R18" s="24" t="n">
        <v>-4311122800000</v>
      </c>
      <c r="S18" s="24" t="n">
        <v>-3762363000000</v>
      </c>
      <c r="T18" s="145" t="n">
        <v>-4233678240000</v>
      </c>
      <c r="U18" s="114" t="n">
        <v>-4815358860000</v>
      </c>
    </row>
    <row r="19" s="17" customFormat="true" ht="15" hidden="false" customHeight="false" outlineLevel="0" collapsed="false">
      <c r="A19" s="360" t="s">
        <v>110</v>
      </c>
      <c r="B19" s="51" t="s">
        <v>110</v>
      </c>
      <c r="C19" s="51" t="s">
        <v>34</v>
      </c>
      <c r="D19" s="42" t="n">
        <f aca="false">D21</f>
        <v>2133864446000</v>
      </c>
      <c r="E19" s="42" t="n">
        <f aca="false">E21</f>
        <v>2261611392000</v>
      </c>
      <c r="F19" s="42" t="n">
        <v>2301000000000</v>
      </c>
      <c r="G19" s="42" t="n">
        <v>2386000000000</v>
      </c>
      <c r="H19" s="15" t="n">
        <v>2512000000000</v>
      </c>
      <c r="I19" s="42" t="n">
        <v>2283000000000</v>
      </c>
      <c r="J19" s="42" t="n">
        <v>2417000000000</v>
      </c>
      <c r="K19" s="42" t="n">
        <v>2200500000000</v>
      </c>
      <c r="L19" s="42" t="n">
        <v>1915200000000</v>
      </c>
      <c r="M19" s="336" t="n">
        <f aca="false">M20+M21</f>
        <v>4599259300000</v>
      </c>
      <c r="N19" s="336" t="n">
        <f aca="false">-(N25-N30)</f>
        <v>7628437600000</v>
      </c>
      <c r="O19" s="336" t="n">
        <f aca="false">-(O25-O30)</f>
        <v>7477636000000</v>
      </c>
      <c r="P19" s="336" t="n">
        <f aca="false">-(P25-P30)</f>
        <v>7153928100000</v>
      </c>
      <c r="Q19" s="336" t="n">
        <f aca="false">-(Q25-Q30)</f>
        <v>7391519600000</v>
      </c>
      <c r="R19" s="336" t="n">
        <f aca="false">-(R25-R30)</f>
        <v>8735696200000</v>
      </c>
      <c r="S19" s="336" t="n">
        <f aca="false">-(S25-S30)</f>
        <v>8778847000000</v>
      </c>
      <c r="T19" s="336" t="n">
        <f aca="false">-(T25-T30)</f>
        <v>9878582560000</v>
      </c>
      <c r="U19" s="336" t="n">
        <f aca="false">-(U25-U30)</f>
        <v>11235837340000</v>
      </c>
    </row>
    <row r="20" customFormat="false" ht="15" hidden="false" customHeight="false" outlineLevel="0" collapsed="false">
      <c r="A20" s="0" t="s">
        <v>112</v>
      </c>
      <c r="B20" s="107" t="s">
        <v>384</v>
      </c>
      <c r="C20" s="20" t="s">
        <v>114</v>
      </c>
      <c r="D20" s="24"/>
      <c r="E20" s="24"/>
      <c r="F20" s="24" t="n">
        <v>56000000000</v>
      </c>
      <c r="G20" s="24" t="n">
        <v>-119000000000</v>
      </c>
      <c r="H20" s="22" t="n">
        <v>-135000000000</v>
      </c>
      <c r="I20" s="24" t="n">
        <v>148000000000</v>
      </c>
      <c r="J20" s="24" t="n">
        <v>75000000000</v>
      </c>
      <c r="K20" s="24" t="n">
        <v>84700000000</v>
      </c>
      <c r="L20" s="24" t="n">
        <v>93200000000</v>
      </c>
      <c r="M20" s="24" t="n">
        <v>129556600000</v>
      </c>
      <c r="N20" s="24" t="n">
        <v>155682400000</v>
      </c>
      <c r="O20" s="24" t="n">
        <v>270276000000</v>
      </c>
      <c r="P20" s="548" t="n">
        <f aca="false">P19-P21</f>
        <v>88320100000</v>
      </c>
      <c r="Q20" s="548" t="n">
        <f aca="false">Q19-Q21</f>
        <v>0</v>
      </c>
      <c r="R20" s="548" t="n">
        <f aca="false">R19-R21</f>
        <v>113450600000</v>
      </c>
      <c r="S20" s="548" t="n">
        <f aca="false">S19-S21</f>
        <v>125412100000</v>
      </c>
      <c r="T20" s="548" t="n">
        <f aca="false">T19-T21</f>
        <v>141122608000</v>
      </c>
      <c r="U20" s="548" t="n">
        <f aca="false">U19-U21</f>
        <v>160511962000</v>
      </c>
    </row>
    <row r="21" customFormat="false" ht="15" hidden="false" customHeight="false" outlineLevel="0" collapsed="false">
      <c r="A21" s="18" t="s">
        <v>115</v>
      </c>
      <c r="B21" s="107" t="s">
        <v>381</v>
      </c>
      <c r="C21" s="20" t="s">
        <v>114</v>
      </c>
      <c r="D21" s="24" t="n">
        <v>2133864446000</v>
      </c>
      <c r="E21" s="24" t="n">
        <v>2261611392000</v>
      </c>
      <c r="F21" s="24" t="n">
        <v>2245000000000</v>
      </c>
      <c r="G21" s="24" t="n">
        <v>2506000000000</v>
      </c>
      <c r="H21" s="22" t="n">
        <v>2647000000000</v>
      </c>
      <c r="I21" s="24" t="n">
        <v>2136000000000</v>
      </c>
      <c r="J21" s="24" t="n">
        <v>2342000000000</v>
      </c>
      <c r="K21" s="24" t="n">
        <v>2115800000000</v>
      </c>
      <c r="L21" s="24" t="n">
        <v>1822100000000</v>
      </c>
      <c r="M21" s="336" t="n">
        <f aca="false">-(M26-M31)</f>
        <v>4469702700000</v>
      </c>
      <c r="N21" s="336" t="n">
        <f aca="false">-(N26-N31)</f>
        <v>7472755200000</v>
      </c>
      <c r="O21" s="336" t="n">
        <f aca="false">-(O26-O31)</f>
        <v>7207360000000</v>
      </c>
      <c r="P21" s="336" t="n">
        <f aca="false">-(P26-P31)</f>
        <v>7065608000000</v>
      </c>
      <c r="Q21" s="336" t="n">
        <f aca="false">-(Q26-Q31)</f>
        <v>7391519600000</v>
      </c>
      <c r="R21" s="336" t="n">
        <f aca="false">-(R26-R31)</f>
        <v>8622245600000</v>
      </c>
      <c r="S21" s="336" t="n">
        <f aca="false">-(S26-S31)</f>
        <v>8653434900000</v>
      </c>
      <c r="T21" s="336" t="n">
        <f aca="false">-(T26-T31)</f>
        <v>9737459952000</v>
      </c>
      <c r="U21" s="336" t="n">
        <f aca="false">-(U26-U31)</f>
        <v>11075325378000</v>
      </c>
    </row>
    <row r="22" customFormat="false" ht="15" hidden="false" customHeight="false" outlineLevel="0" collapsed="false">
      <c r="B22" s="107" t="s">
        <v>2833</v>
      </c>
      <c r="C22" s="19"/>
      <c r="D22" s="24"/>
      <c r="E22" s="24"/>
      <c r="F22" s="24" t="n">
        <v>36000000000</v>
      </c>
      <c r="G22" s="24" t="n">
        <v>32000000000</v>
      </c>
      <c r="H22" s="22" t="n">
        <v>170000000000</v>
      </c>
      <c r="I22" s="24" t="n">
        <v>44000000000</v>
      </c>
      <c r="J22" s="24" t="n">
        <v>16000000000</v>
      </c>
      <c r="K22" s="24" t="n">
        <v>24400000000</v>
      </c>
      <c r="L22" s="24" t="n">
        <v>127900000000</v>
      </c>
      <c r="M22" s="24" t="n">
        <v>155700000000</v>
      </c>
      <c r="N22" s="24" t="n">
        <v>245800000000</v>
      </c>
      <c r="O22" s="24"/>
      <c r="P22" s="24"/>
      <c r="Q22" s="549"/>
      <c r="R22" s="24"/>
      <c r="S22" s="24"/>
      <c r="T22" s="145"/>
      <c r="U22" s="114"/>
    </row>
    <row r="23" s="38" customFormat="true" ht="15" hidden="false" customHeight="false" outlineLevel="0" collapsed="false">
      <c r="B23" s="373" t="s">
        <v>2834</v>
      </c>
      <c r="C23" s="49"/>
      <c r="D23" s="24"/>
      <c r="E23" s="24"/>
      <c r="F23" s="22"/>
      <c r="G23" s="22"/>
      <c r="H23" s="22"/>
      <c r="I23" s="22"/>
      <c r="J23" s="22"/>
      <c r="K23" s="22"/>
      <c r="L23" s="22"/>
      <c r="M23" s="547" t="n">
        <v>-6477830000000</v>
      </c>
      <c r="N23" s="547" t="n">
        <v>-7628437600000</v>
      </c>
      <c r="O23" s="547" t="n">
        <v>-7567728000000</v>
      </c>
      <c r="P23" s="547" t="n">
        <v>-7153928100000</v>
      </c>
      <c r="Q23" s="547" t="n">
        <v>-7391519600000</v>
      </c>
      <c r="R23" s="547" t="n">
        <v>-8622245600000</v>
      </c>
      <c r="S23" s="547" t="n">
        <v>-8778847000000</v>
      </c>
      <c r="T23" s="550" t="n">
        <v>-9878582560000</v>
      </c>
      <c r="U23" s="550" t="n">
        <v>-11235837340000</v>
      </c>
    </row>
    <row r="24" customFormat="false" ht="15" hidden="false" customHeight="false" outlineLevel="0" collapsed="false">
      <c r="B24" s="49" t="s">
        <v>2835</v>
      </c>
      <c r="C24" s="49"/>
      <c r="D24" s="24"/>
      <c r="E24" s="24"/>
      <c r="F24" s="22"/>
      <c r="G24" s="22"/>
      <c r="H24" s="22"/>
      <c r="I24" s="22"/>
      <c r="J24" s="22"/>
      <c r="K24" s="22"/>
      <c r="L24" s="22"/>
      <c r="M24" s="24" t="n">
        <v>-6477830000000</v>
      </c>
      <c r="N24" s="24" t="n">
        <v>-7628437600000</v>
      </c>
      <c r="O24" s="24" t="n">
        <v>-7567728000000</v>
      </c>
      <c r="P24" s="24" t="n">
        <v>-7153928100000</v>
      </c>
      <c r="Q24" s="24" t="n">
        <v>-7391519600000</v>
      </c>
      <c r="R24" s="24" t="n">
        <v>-8622245600000</v>
      </c>
      <c r="S24" s="24" t="n">
        <v>-8778847000000</v>
      </c>
      <c r="T24" s="145" t="n">
        <v>-9878582560000</v>
      </c>
      <c r="U24" s="114" t="n">
        <v>-11235837340000</v>
      </c>
    </row>
    <row r="25" customFormat="false" ht="15" hidden="false" customHeight="false" outlineLevel="0" collapsed="false">
      <c r="B25" s="49" t="s">
        <v>1112</v>
      </c>
      <c r="C25" s="49"/>
      <c r="D25" s="24"/>
      <c r="E25" s="24"/>
      <c r="F25" s="22"/>
      <c r="G25" s="22"/>
      <c r="H25" s="22"/>
      <c r="I25" s="22"/>
      <c r="J25" s="22"/>
      <c r="K25" s="22"/>
      <c r="L25" s="22"/>
      <c r="M25" s="24" t="n">
        <v>453448100000</v>
      </c>
      <c r="N25" s="24" t="n">
        <v>0</v>
      </c>
      <c r="O25" s="24" t="n">
        <v>-540552000000</v>
      </c>
      <c r="P25" s="24" t="n">
        <v>-353280400000</v>
      </c>
      <c r="Q25" s="24" t="n">
        <v>-399541600000</v>
      </c>
      <c r="R25" s="24" t="n">
        <v>-567253000000</v>
      </c>
      <c r="S25" s="24" t="n">
        <v>-376236300000</v>
      </c>
      <c r="T25" s="145" t="n">
        <v>-564490432000</v>
      </c>
      <c r="U25" s="114" t="n">
        <v>-481535886000</v>
      </c>
    </row>
    <row r="26" customFormat="false" ht="15" hidden="false" customHeight="false" outlineLevel="0" collapsed="false">
      <c r="B26" s="49" t="s">
        <v>199</v>
      </c>
      <c r="C26" s="49"/>
      <c r="D26" s="24"/>
      <c r="E26" s="24"/>
      <c r="F26" s="22"/>
      <c r="G26" s="22"/>
      <c r="H26" s="22"/>
      <c r="I26" s="22"/>
      <c r="J26" s="22"/>
      <c r="K26" s="22"/>
      <c r="L26" s="22"/>
      <c r="M26" s="24" t="n">
        <v>453448100000</v>
      </c>
      <c r="N26" s="24" t="n">
        <v>0</v>
      </c>
      <c r="O26" s="24" t="n">
        <v>-540552000000</v>
      </c>
      <c r="P26" s="24" t="n">
        <v>-353280400000</v>
      </c>
      <c r="Q26" s="24" t="n">
        <v>-399541600000</v>
      </c>
      <c r="R26" s="24" t="n">
        <v>-567253000000</v>
      </c>
      <c r="S26" s="24" t="n">
        <v>-376236300000</v>
      </c>
      <c r="T26" s="145" t="n">
        <v>-564490432000</v>
      </c>
      <c r="U26" s="114" t="n">
        <v>-481535886000</v>
      </c>
    </row>
    <row r="27" customFormat="false" ht="15" hidden="false" customHeight="false" outlineLevel="0" collapsed="false">
      <c r="A27" s="47" t="s">
        <v>2045</v>
      </c>
      <c r="B27" s="47" t="s">
        <v>1103</v>
      </c>
      <c r="C27" s="19" t="s">
        <v>119</v>
      </c>
      <c r="D27" s="24"/>
      <c r="E27" s="24"/>
      <c r="F27" s="22"/>
      <c r="G27" s="22"/>
      <c r="H27" s="22"/>
      <c r="I27" s="22"/>
      <c r="J27" s="22"/>
      <c r="K27" s="22"/>
      <c r="L27" s="22"/>
      <c r="M27" s="24" t="n">
        <v>129556600000</v>
      </c>
      <c r="N27" s="24" t="n">
        <v>-77841200000</v>
      </c>
      <c r="O27" s="24" t="n">
        <v>180184000000</v>
      </c>
      <c r="P27" s="24" t="n">
        <v>-88320100000</v>
      </c>
      <c r="Q27" s="24" t="n">
        <v>-199770800000</v>
      </c>
      <c r="R27" s="24" t="n">
        <v>-226901200000</v>
      </c>
      <c r="S27" s="24" t="n">
        <v>-125412100000</v>
      </c>
      <c r="T27" s="145" t="n">
        <v>-282245216000</v>
      </c>
      <c r="U27" s="114" t="n">
        <v>-160511962000</v>
      </c>
    </row>
    <row r="28" customFormat="false" ht="15" hidden="false" customHeight="false" outlineLevel="0" collapsed="false">
      <c r="A28" s="47" t="s">
        <v>422</v>
      </c>
      <c r="B28" s="47" t="s">
        <v>422</v>
      </c>
      <c r="C28" s="19" t="s">
        <v>119</v>
      </c>
      <c r="D28" s="24"/>
      <c r="E28" s="24"/>
      <c r="F28" s="22"/>
      <c r="G28" s="22"/>
      <c r="H28" s="22"/>
      <c r="I28" s="22"/>
      <c r="J28" s="22"/>
      <c r="K28" s="22"/>
      <c r="L28" s="22"/>
      <c r="M28" s="24" t="n">
        <v>194334900000</v>
      </c>
      <c r="N28" s="24" t="n">
        <v>389206000000</v>
      </c>
      <c r="O28" s="24" t="n">
        <v>720736000000</v>
      </c>
      <c r="P28" s="24" t="n">
        <v>-88320100000</v>
      </c>
      <c r="Q28" s="24" t="n">
        <v>0</v>
      </c>
      <c r="R28" s="24" t="n">
        <v>0</v>
      </c>
      <c r="S28" s="24" t="n">
        <v>125412100000</v>
      </c>
      <c r="T28" s="145" t="n">
        <v>141122608000</v>
      </c>
      <c r="U28" s="114" t="n">
        <v>-160511962000</v>
      </c>
    </row>
    <row r="29" customFormat="false" ht="15" hidden="false" customHeight="false" outlineLevel="0" collapsed="false">
      <c r="A29" s="47" t="s">
        <v>2836</v>
      </c>
      <c r="B29" s="47" t="s">
        <v>1105</v>
      </c>
      <c r="C29" s="19" t="s">
        <v>119</v>
      </c>
      <c r="D29" s="24"/>
      <c r="E29" s="24"/>
      <c r="F29" s="22"/>
      <c r="G29" s="22"/>
      <c r="H29" s="22"/>
      <c r="I29" s="22"/>
      <c r="J29" s="22"/>
      <c r="K29" s="22"/>
      <c r="L29" s="22"/>
      <c r="M29" s="24" t="n">
        <v>194334900000</v>
      </c>
      <c r="N29" s="24" t="n">
        <v>-311364800000</v>
      </c>
      <c r="O29" s="24" t="n">
        <v>-1531564000000</v>
      </c>
      <c r="P29" s="24" t="n">
        <v>-176640200000</v>
      </c>
      <c r="Q29" s="24" t="n">
        <v>-299656200000</v>
      </c>
      <c r="R29" s="24" t="n">
        <v>-340351800000</v>
      </c>
      <c r="S29" s="24" t="n">
        <v>-250824200000</v>
      </c>
      <c r="T29" s="145" t="n">
        <v>-423367824000</v>
      </c>
      <c r="U29" s="114" t="n">
        <v>-321023924000</v>
      </c>
    </row>
    <row r="30" customFormat="false" ht="15" hidden="false" customHeight="false" outlineLevel="0" collapsed="false">
      <c r="B30" s="49" t="s">
        <v>958</v>
      </c>
      <c r="C30" s="49"/>
      <c r="D30" s="24"/>
      <c r="E30" s="24"/>
      <c r="F30" s="22"/>
      <c r="G30" s="22"/>
      <c r="H30" s="22"/>
      <c r="I30" s="22"/>
      <c r="J30" s="22"/>
      <c r="K30" s="22"/>
      <c r="L30" s="22"/>
      <c r="M30" s="547" t="n">
        <v>6931278100000</v>
      </c>
      <c r="N30" s="547" t="n">
        <v>7628437600000</v>
      </c>
      <c r="O30" s="547" t="n">
        <v>6937084000000</v>
      </c>
      <c r="P30" s="547" t="n">
        <v>6800647700000</v>
      </c>
      <c r="Q30" s="547" t="n">
        <v>6991978000000</v>
      </c>
      <c r="R30" s="547" t="n">
        <v>8168443200000</v>
      </c>
      <c r="S30" s="547" t="n">
        <v>8402610700000</v>
      </c>
      <c r="T30" s="550" t="n">
        <v>9314092128000</v>
      </c>
      <c r="U30" s="551" t="n">
        <v>10754301454000</v>
      </c>
    </row>
    <row r="31" customFormat="false" ht="15" hidden="false" customHeight="false" outlineLevel="0" collapsed="false">
      <c r="B31" s="49" t="s">
        <v>199</v>
      </c>
      <c r="C31" s="49"/>
      <c r="D31" s="24"/>
      <c r="E31" s="24"/>
      <c r="F31" s="22"/>
      <c r="G31" s="22"/>
      <c r="H31" s="22"/>
      <c r="I31" s="22"/>
      <c r="J31" s="22"/>
      <c r="K31" s="22"/>
      <c r="L31" s="22"/>
      <c r="M31" s="24" t="n">
        <v>4923150800000</v>
      </c>
      <c r="N31" s="24" t="n">
        <v>7472755200000</v>
      </c>
      <c r="O31" s="24" t="n">
        <v>6666808000000</v>
      </c>
      <c r="P31" s="24" t="n">
        <v>6712327600000</v>
      </c>
      <c r="Q31" s="24" t="n">
        <v>6991978000000</v>
      </c>
      <c r="R31" s="24" t="n">
        <v>8054992600000</v>
      </c>
      <c r="S31" s="24" t="n">
        <v>8277198600000</v>
      </c>
      <c r="T31" s="145" t="n">
        <v>9172969520000</v>
      </c>
      <c r="U31" s="114" t="n">
        <v>10593789492000</v>
      </c>
    </row>
    <row r="32" customFormat="false" ht="15" hidden="false" customHeight="false" outlineLevel="0" collapsed="false">
      <c r="B32" s="49" t="s">
        <v>1104</v>
      </c>
      <c r="C32" s="49"/>
      <c r="D32" s="24"/>
      <c r="E32" s="24"/>
      <c r="F32" s="22"/>
      <c r="G32" s="22"/>
      <c r="H32" s="22"/>
      <c r="I32" s="22"/>
      <c r="J32" s="22"/>
      <c r="K32" s="22"/>
      <c r="L32" s="22"/>
      <c r="M32" s="24" t="n">
        <v>4664037600000</v>
      </c>
      <c r="N32" s="24" t="n">
        <v>6149454800000</v>
      </c>
      <c r="O32" s="24" t="n">
        <v>4774876000000</v>
      </c>
      <c r="P32" s="24" t="n">
        <v>5740806500000</v>
      </c>
      <c r="Q32" s="24" t="n">
        <v>5593582400000</v>
      </c>
      <c r="R32" s="24" t="n">
        <v>6580134800000</v>
      </c>
      <c r="S32" s="24" t="n">
        <v>6772253400000</v>
      </c>
      <c r="T32" s="145" t="n">
        <v>7056130400000</v>
      </c>
      <c r="U32" s="114" t="n">
        <v>8667645948000</v>
      </c>
    </row>
    <row r="33" customFormat="false" ht="15" hidden="false" customHeight="false" outlineLevel="0" collapsed="false">
      <c r="B33" s="49" t="s">
        <v>1113</v>
      </c>
      <c r="C33" s="49"/>
      <c r="D33" s="24"/>
      <c r="E33" s="24"/>
      <c r="F33" s="22"/>
      <c r="G33" s="22"/>
      <c r="H33" s="22"/>
      <c r="I33" s="22"/>
      <c r="J33" s="22"/>
      <c r="K33" s="22"/>
      <c r="L33" s="22"/>
      <c r="M33" s="24" t="n">
        <v>2137683900000</v>
      </c>
      <c r="N33" s="24" t="n">
        <v>1323300400000</v>
      </c>
      <c r="O33" s="24" t="n">
        <v>1891932000000</v>
      </c>
      <c r="P33" s="24" t="n">
        <v>971521100000</v>
      </c>
      <c r="Q33" s="24" t="n">
        <v>1298510200000</v>
      </c>
      <c r="R33" s="24" t="n">
        <v>1474857800000</v>
      </c>
      <c r="S33" s="24" t="n">
        <v>1504945200000</v>
      </c>
      <c r="T33" s="145" t="n">
        <v>2116839120000</v>
      </c>
      <c r="U33" s="114" t="n">
        <v>1765631582000</v>
      </c>
    </row>
    <row r="34" customFormat="false" ht="15" hidden="false" customHeight="false" outlineLevel="0" collapsed="false">
      <c r="B34" s="49" t="s">
        <v>202</v>
      </c>
      <c r="C34" s="49"/>
      <c r="D34" s="24"/>
      <c r="E34" s="24"/>
      <c r="F34" s="22"/>
      <c r="G34" s="22"/>
      <c r="H34" s="22"/>
      <c r="I34" s="22"/>
      <c r="J34" s="22"/>
      <c r="K34" s="22"/>
      <c r="L34" s="22"/>
      <c r="M34" s="24" t="n">
        <v>129556600000</v>
      </c>
      <c r="N34" s="24" t="n">
        <v>155682400000</v>
      </c>
      <c r="O34" s="24" t="n">
        <v>270276000000</v>
      </c>
      <c r="P34" s="24" t="n">
        <v>88320100000</v>
      </c>
      <c r="Q34" s="24" t="n">
        <v>99885400000</v>
      </c>
      <c r="R34" s="24" t="n">
        <v>113450600000</v>
      </c>
      <c r="S34" s="24" t="n">
        <v>125412100000</v>
      </c>
      <c r="T34" s="145" t="n">
        <v>141122608000</v>
      </c>
      <c r="U34" s="114" t="n">
        <v>160511962000</v>
      </c>
    </row>
    <row r="35" customFormat="false" ht="15" hidden="false" customHeight="false" outlineLevel="0" collapsed="false">
      <c r="A35" s="47" t="s">
        <v>422</v>
      </c>
      <c r="B35" s="47" t="s">
        <v>422</v>
      </c>
      <c r="C35" s="49" t="s">
        <v>251</v>
      </c>
      <c r="D35" s="24"/>
      <c r="E35" s="24"/>
      <c r="F35" s="22"/>
      <c r="G35" s="22"/>
      <c r="H35" s="22"/>
      <c r="I35" s="22"/>
      <c r="J35" s="22"/>
      <c r="K35" s="22"/>
      <c r="L35" s="22"/>
      <c r="M35" s="24" t="n">
        <v>129556600000</v>
      </c>
      <c r="N35" s="24" t="n">
        <v>155682400000</v>
      </c>
      <c r="O35" s="24" t="n">
        <v>270276000000</v>
      </c>
      <c r="P35" s="24" t="n">
        <v>88320100000</v>
      </c>
      <c r="Q35" s="24" t="n">
        <v>99885400000</v>
      </c>
      <c r="R35" s="24" t="n">
        <v>113450600000</v>
      </c>
      <c r="S35" s="24" t="n">
        <v>125412100000</v>
      </c>
      <c r="T35" s="145" t="n">
        <v>141122608000</v>
      </c>
      <c r="U35" s="114" t="n">
        <v>160511962000</v>
      </c>
    </row>
    <row r="36" customFormat="false" ht="15" hidden="false" customHeight="false" outlineLevel="0" collapsed="false">
      <c r="D36" s="99"/>
      <c r="E36" s="99"/>
      <c r="F36" s="150"/>
      <c r="G36" s="104"/>
      <c r="H36" s="104"/>
      <c r="I36" s="104"/>
      <c r="J36" s="104"/>
      <c r="K36" s="104"/>
      <c r="L36" s="104"/>
      <c r="M36" s="104"/>
      <c r="N36" s="104"/>
      <c r="O36" s="104"/>
      <c r="P36" s="104"/>
      <c r="Q36" s="104"/>
      <c r="R36" s="104"/>
      <c r="S36" s="104"/>
    </row>
    <row r="37" customFormat="false" ht="15" hidden="false" customHeight="false" outlineLevel="0" collapsed="false">
      <c r="D37" s="104" t="s">
        <v>128</v>
      </c>
      <c r="E37" s="104" t="s">
        <v>128</v>
      </c>
      <c r="F37" s="104" t="s">
        <v>128</v>
      </c>
      <c r="G37" s="104" t="s">
        <v>128</v>
      </c>
      <c r="H37" s="104" t="s">
        <v>128</v>
      </c>
      <c r="I37" s="150" t="s">
        <v>128</v>
      </c>
      <c r="J37" s="150" t="s">
        <v>128</v>
      </c>
      <c r="K37" s="150" t="s">
        <v>128</v>
      </c>
      <c r="L37" s="150" t="s">
        <v>128</v>
      </c>
      <c r="M37" s="104" t="s">
        <v>128</v>
      </c>
      <c r="N37" s="104" t="s">
        <v>128</v>
      </c>
      <c r="O37" s="104" t="s">
        <v>128</v>
      </c>
      <c r="P37" s="104" t="s">
        <v>128</v>
      </c>
      <c r="Q37" s="104" t="s">
        <v>128</v>
      </c>
      <c r="R37" s="104" t="s">
        <v>128</v>
      </c>
      <c r="S37" s="104" t="s">
        <v>128</v>
      </c>
      <c r="T37" s="104" t="s">
        <v>128</v>
      </c>
      <c r="U37" s="104" t="s">
        <v>128</v>
      </c>
    </row>
    <row r="38" customFormat="false" ht="15" hidden="false" customHeight="false" outlineLevel="0" collapsed="false">
      <c r="D38" s="104"/>
      <c r="E38" s="104"/>
      <c r="F38" s="104"/>
      <c r="G38" s="104"/>
      <c r="H38" s="104"/>
      <c r="I38" s="104"/>
      <c r="J38" s="104"/>
      <c r="K38" s="104"/>
      <c r="L38" s="104"/>
      <c r="M38" s="150" t="s">
        <v>128</v>
      </c>
      <c r="N38" s="150" t="s">
        <v>128</v>
      </c>
      <c r="O38" s="104"/>
      <c r="P38" s="104"/>
      <c r="Q38" s="104"/>
      <c r="R38" s="104"/>
      <c r="S38" s="104"/>
    </row>
    <row r="39" customFormat="false" ht="15" hidden="false" customHeight="false" outlineLevel="0" collapsed="false">
      <c r="D39" s="552"/>
      <c r="E39" s="552"/>
      <c r="F39" s="46"/>
      <c r="G39" s="46"/>
      <c r="H39" s="46"/>
      <c r="I39" s="46"/>
      <c r="J39" s="46"/>
      <c r="K39" s="46"/>
      <c r="L39" s="46"/>
      <c r="M39" s="46"/>
      <c r="N39" s="46"/>
      <c r="O39" s="46"/>
      <c r="P39" s="46"/>
      <c r="Q39" s="46"/>
      <c r="R39" s="46"/>
      <c r="S39" s="552"/>
    </row>
    <row r="40" customFormat="false" ht="15" hidden="false" customHeight="false" outlineLevel="0" collapsed="false">
      <c r="B40" s="0" t="s">
        <v>426</v>
      </c>
      <c r="D40" s="552" t="n">
        <f aca="false">D6-D8-D9-D10</f>
        <v>0</v>
      </c>
      <c r="E40" s="552" t="n">
        <f aca="false">E6-E8-E9-E10</f>
        <v>0</v>
      </c>
      <c r="F40" s="552" t="n">
        <f aca="false">F6-F8-F9-F10</f>
        <v>-1000000000</v>
      </c>
      <c r="G40" s="552" t="n">
        <f aca="false">G6-G8-G9-G10</f>
        <v>0</v>
      </c>
      <c r="H40" s="552" t="n">
        <f aca="false">H6-H8-H9-H10</f>
        <v>0</v>
      </c>
      <c r="I40" s="552" t="n">
        <f aca="false">I6-I8-I9-I10</f>
        <v>0</v>
      </c>
      <c r="J40" s="552" t="n">
        <f aca="false">J6-J8-J9-J10</f>
        <v>-1000000000</v>
      </c>
      <c r="K40" s="552" t="n">
        <f aca="false">K6-K8-K9-K10</f>
        <v>0</v>
      </c>
      <c r="L40" s="552" t="n">
        <f aca="false">L6-L8-L9-L10</f>
        <v>0</v>
      </c>
      <c r="M40" s="552" t="n">
        <f aca="false">M6-M8-M9-M10</f>
        <v>0</v>
      </c>
      <c r="N40" s="552" t="n">
        <f aca="false">N6-N8-N9-N10</f>
        <v>0</v>
      </c>
      <c r="O40" s="552" t="n">
        <f aca="false">O6-O8-O9-O10</f>
        <v>0</v>
      </c>
      <c r="P40" s="552" t="n">
        <f aca="false">P6-P8-P9-P10</f>
        <v>0</v>
      </c>
      <c r="Q40" s="552" t="n">
        <f aca="false">Q6-Q8-Q9-Q10</f>
        <v>0</v>
      </c>
      <c r="R40" s="553" t="n">
        <f aca="false">R6-R8-R9-R10</f>
        <v>0</v>
      </c>
      <c r="S40" s="552" t="n">
        <f aca="false">S6-S8-S9-S10</f>
        <v>0</v>
      </c>
      <c r="T40" s="552" t="n">
        <f aca="false">T6-T8-T9-T10</f>
        <v>0</v>
      </c>
      <c r="U40" s="552" t="n">
        <f aca="false">U6-U8-U9-U10</f>
        <v>160511962000.008</v>
      </c>
    </row>
    <row r="41" customFormat="false" ht="15" hidden="false" customHeight="false" outlineLevel="0" collapsed="false">
      <c r="B41" s="0" t="s">
        <v>1115</v>
      </c>
      <c r="D41" s="554" t="n">
        <f aca="false">D11-D12-D15</f>
        <v>5944336671000</v>
      </c>
      <c r="E41" s="554" t="n">
        <f aca="false">E11-E12-E15</f>
        <v>6549249656000</v>
      </c>
      <c r="F41" s="554" t="n">
        <f aca="false">F11-F12-F15</f>
        <v>6293000000000</v>
      </c>
      <c r="G41" s="554" t="n">
        <f aca="false">G11-G12-G15</f>
        <v>6884000000000</v>
      </c>
      <c r="H41" s="554" t="n">
        <f aca="false">H11-H12-H15</f>
        <v>7683000000000</v>
      </c>
      <c r="I41" s="554" t="n">
        <f aca="false">I11-I12-I15</f>
        <v>8410000000000</v>
      </c>
      <c r="J41" s="554" t="n">
        <f aca="false">J11-J12-J15</f>
        <v>9457000000000</v>
      </c>
      <c r="K41" s="46" t="n">
        <f aca="false">K11-K12-K15</f>
        <v>0</v>
      </c>
      <c r="L41" s="46" t="n">
        <f aca="false">L11-L12-L15</f>
        <v>0</v>
      </c>
      <c r="M41" s="46" t="n">
        <f aca="false">M11-M12-M15</f>
        <v>0</v>
      </c>
      <c r="N41" s="46" t="n">
        <f aca="false">N11-N12-N15</f>
        <v>0</v>
      </c>
      <c r="O41" s="46" t="n">
        <f aca="false">O11-O12-O15</f>
        <v>0</v>
      </c>
      <c r="P41" s="46" t="n">
        <f aca="false">P11-P12-P15</f>
        <v>0</v>
      </c>
      <c r="Q41" s="46" t="n">
        <f aca="false">Q11-Q12-Q15</f>
        <v>0</v>
      </c>
      <c r="R41" s="46" t="n">
        <f aca="false">R11-R12-R15</f>
        <v>0</v>
      </c>
      <c r="S41" s="554" t="n">
        <f aca="false">S11-S12-S15</f>
        <v>0</v>
      </c>
      <c r="T41" s="554" t="n">
        <f aca="false">T11-T12-T15</f>
        <v>0</v>
      </c>
      <c r="U41" s="554" t="n">
        <f aca="false">U11-U12-U15</f>
        <v>0</v>
      </c>
    </row>
    <row r="42" customFormat="false" ht="15" hidden="false" customHeight="false" outlineLevel="0" collapsed="false">
      <c r="B42" s="0" t="s">
        <v>433</v>
      </c>
      <c r="D42" s="46" t="n">
        <f aca="false">D19-D21-D20</f>
        <v>0</v>
      </c>
      <c r="E42" s="46" t="n">
        <f aca="false">E19-E21-E20</f>
        <v>0</v>
      </c>
      <c r="F42" s="46" t="n">
        <f aca="false">F19-F21-F20</f>
        <v>0</v>
      </c>
      <c r="G42" s="46" t="n">
        <f aca="false">G19-G21-G20</f>
        <v>-1000000000</v>
      </c>
      <c r="H42" s="46" t="n">
        <f aca="false">H19-H21-H20</f>
        <v>0</v>
      </c>
      <c r="I42" s="46" t="n">
        <f aca="false">I19-I21-I20</f>
        <v>-1000000000</v>
      </c>
      <c r="J42" s="46" t="n">
        <f aca="false">J19-J21-J20</f>
        <v>0</v>
      </c>
      <c r="K42" s="46" t="n">
        <f aca="false">K19-K21-K20</f>
        <v>0</v>
      </c>
      <c r="L42" s="46" t="n">
        <f aca="false">L19-L21-L20</f>
        <v>-100000000</v>
      </c>
      <c r="M42" s="46" t="n">
        <f aca="false">M19-M21-M20</f>
        <v>0</v>
      </c>
      <c r="N42" s="46" t="n">
        <f aca="false">N19-N21-N20</f>
        <v>0.0009765625</v>
      </c>
      <c r="O42" s="46" t="n">
        <f aca="false">O19-O21-O20</f>
        <v>0</v>
      </c>
      <c r="P42" s="46" t="n">
        <f aca="false">P19-P21-P20</f>
        <v>0</v>
      </c>
      <c r="Q42" s="554" t="n">
        <f aca="false">Q19-Q21-Q20</f>
        <v>0</v>
      </c>
      <c r="R42" s="46" t="n">
        <f aca="false">R19-R21-R20</f>
        <v>0</v>
      </c>
      <c r="S42" s="554" t="n">
        <f aca="false">S19-S21-S20</f>
        <v>0</v>
      </c>
      <c r="T42" s="554" t="n">
        <f aca="false">T19-T21-T20</f>
        <v>0</v>
      </c>
      <c r="U42" s="554" t="n">
        <f aca="false">U19-U21-U20</f>
        <v>0</v>
      </c>
    </row>
    <row r="43" customFormat="false" ht="15" hidden="false" customHeight="false" outlineLevel="0" collapsed="false">
      <c r="B43" s="0" t="s">
        <v>506</v>
      </c>
      <c r="D43" s="165" t="n">
        <f aca="false">D20-D35</f>
        <v>0</v>
      </c>
      <c r="E43" s="165" t="n">
        <f aca="false">E20-E35</f>
        <v>0</v>
      </c>
      <c r="F43" s="554" t="n">
        <f aca="false">F20-F35</f>
        <v>56000000000</v>
      </c>
      <c r="G43" s="554" t="n">
        <f aca="false">G20-G35</f>
        <v>-119000000000</v>
      </c>
      <c r="H43" s="554" t="n">
        <f aca="false">H20-H35</f>
        <v>-135000000000</v>
      </c>
      <c r="I43" s="554" t="n">
        <f aca="false">I20-I35</f>
        <v>148000000000</v>
      </c>
      <c r="J43" s="554" t="n">
        <f aca="false">J20-J35</f>
        <v>75000000000</v>
      </c>
      <c r="K43" s="554" t="n">
        <f aca="false">K20-K35</f>
        <v>84700000000</v>
      </c>
      <c r="L43" s="554" t="n">
        <f aca="false">L20-L35</f>
        <v>93200000000</v>
      </c>
      <c r="M43" s="165" t="n">
        <f aca="false">M20-M35</f>
        <v>0</v>
      </c>
      <c r="N43" s="165" t="n">
        <f aca="false">N20-N35</f>
        <v>0</v>
      </c>
      <c r="O43" s="165" t="n">
        <f aca="false">O20-O35</f>
        <v>0</v>
      </c>
      <c r="P43" s="165" t="n">
        <f aca="false">P20-P35</f>
        <v>0</v>
      </c>
      <c r="Q43" s="165" t="n">
        <f aca="false">Q20-Q35</f>
        <v>-99885400000</v>
      </c>
      <c r="R43" s="165" t="n">
        <f aca="false">R20-R35</f>
        <v>0</v>
      </c>
      <c r="S43" s="165" t="n">
        <f aca="false">S20-S35</f>
        <v>0</v>
      </c>
      <c r="T43" s="165" t="n">
        <f aca="false">T20-T35</f>
        <v>0</v>
      </c>
      <c r="U43" s="165" t="n">
        <f aca="false">U20-U35</f>
        <v>0</v>
      </c>
    </row>
    <row r="44" customFormat="false" ht="15" hidden="false" customHeight="false" outlineLevel="0" collapsed="false">
      <c r="D44" s="46"/>
      <c r="E44" s="46"/>
      <c r="F44" s="46"/>
      <c r="G44" s="46"/>
      <c r="H44" s="46"/>
      <c r="I44" s="46"/>
      <c r="J44" s="46"/>
      <c r="K44" s="46"/>
      <c r="L44" s="46"/>
      <c r="M44" s="46"/>
      <c r="N44" s="46"/>
      <c r="O44" s="46"/>
      <c r="P44" s="46"/>
      <c r="Q44" s="46"/>
      <c r="R44" s="46"/>
      <c r="S44" s="46"/>
      <c r="T44" s="46"/>
      <c r="U44" s="46"/>
    </row>
    <row r="45" customFormat="false" ht="15" hidden="false" customHeight="false" outlineLevel="0" collapsed="false">
      <c r="B45" s="0" t="s">
        <v>586</v>
      </c>
      <c r="D45" s="46" t="n">
        <v>21774127000000</v>
      </c>
      <c r="E45" s="46" t="n">
        <v>23558452000000</v>
      </c>
      <c r="F45" s="46" t="n">
        <v>25363266000000</v>
      </c>
      <c r="G45" s="46" t="n">
        <v>28415026000000</v>
      </c>
      <c r="H45" s="46" t="n">
        <v>32422104000000</v>
      </c>
      <c r="I45" s="46" t="n">
        <v>36933688000000</v>
      </c>
      <c r="J45" s="46" t="n">
        <v>42947059000000</v>
      </c>
      <c r="K45" s="46" t="n">
        <v>49870896000000</v>
      </c>
      <c r="L45" s="46" t="n">
        <v>56300600000000</v>
      </c>
      <c r="M45" s="46" t="n">
        <v>64778300000000</v>
      </c>
      <c r="N45" s="46" t="n">
        <v>77841200000000</v>
      </c>
      <c r="O45" s="46" t="n">
        <v>90097200000000</v>
      </c>
      <c r="P45" s="46" t="n">
        <v>88320100000000</v>
      </c>
      <c r="Q45" s="46" t="n">
        <v>99885400000000</v>
      </c>
      <c r="R45" s="46" t="n">
        <v>113450600000000</v>
      </c>
      <c r="S45" s="46" t="n">
        <v>125412100000000</v>
      </c>
      <c r="T45" s="46" t="n">
        <v>141122608000000</v>
      </c>
      <c r="U45" s="46" t="n">
        <v>160511962000000</v>
      </c>
      <c r="V45" s="57"/>
      <c r="W45" s="57"/>
    </row>
    <row r="46" customFormat="false" ht="15" hidden="false" customHeight="false" outlineLevel="0" collapsed="false">
      <c r="B46" s="0" t="s">
        <v>140</v>
      </c>
      <c r="D46" s="0" t="n">
        <f aca="false">(D6/D45)*100</f>
        <v>17.4</v>
      </c>
      <c r="E46" s="0" t="n">
        <f aca="false">(E6/E45)*100</f>
        <v>17.7</v>
      </c>
      <c r="F46" s="0" t="n">
        <f aca="false">(F6/F45)*100</f>
        <v>15.7392979279561</v>
      </c>
      <c r="G46" s="0" t="n">
        <f aca="false">(G6/G45)*100</f>
        <v>15.8296529448891</v>
      </c>
      <c r="H46" s="0" t="n">
        <f aca="false">(H6/H45)*100</f>
        <v>15.948995783864</v>
      </c>
      <c r="I46" s="0" t="n">
        <f aca="false">(I6/I45)*100</f>
        <v>16.589190876362</v>
      </c>
      <c r="J46" s="0" t="n">
        <f aca="false">(J6/J45)*100</f>
        <v>16.3922749634614</v>
      </c>
      <c r="K46" s="0" t="n">
        <f aca="false">(K6/K45)*100</f>
        <v>17.5142231252472</v>
      </c>
      <c r="L46" s="0" t="n">
        <f aca="false">(L6/L45)*100</f>
        <v>19.4536115068045</v>
      </c>
      <c r="M46" s="0" t="n">
        <f aca="false">(M6/M45)*100</f>
        <v>17.1285754643144</v>
      </c>
      <c r="N46" s="0" t="n">
        <f aca="false">(N6/N45)*100</f>
        <v>15.5460090543311</v>
      </c>
      <c r="O46" s="0" t="n">
        <f aca="false">(O6/O45)*100</f>
        <v>18.7989149496322</v>
      </c>
      <c r="P46" s="0" t="n">
        <f aca="false">(P6/P45)*100</f>
        <v>19.1</v>
      </c>
      <c r="Q46" s="0" t="n">
        <f aca="false">(Q6/Q45)*100</f>
        <v>19.7</v>
      </c>
      <c r="R46" s="0" t="n">
        <f aca="false">(R6/R45)*100</f>
        <v>19.8</v>
      </c>
      <c r="S46" s="0" t="n">
        <f aca="false">(S6/S45)*100</f>
        <v>19.6</v>
      </c>
      <c r="T46" s="0" t="n">
        <f aca="false">(T6/T45)*100</f>
        <v>20.4</v>
      </c>
      <c r="U46" s="0" t="n">
        <f aca="false">(U6/U45)*100</f>
        <v>20.6</v>
      </c>
    </row>
    <row r="47" customFormat="false" ht="15" hidden="false" customHeight="false" outlineLevel="0" collapsed="false">
      <c r="B47" s="0" t="s">
        <v>141</v>
      </c>
      <c r="D47" s="0" t="n">
        <f aca="false">(D11/D45)*100</f>
        <v>27.3</v>
      </c>
      <c r="E47" s="0" t="n">
        <f aca="false">(E11/E45)*100</f>
        <v>27.8</v>
      </c>
      <c r="F47" s="0" t="n">
        <f aca="false">(F11/F45)*100</f>
        <v>24.8114734119809</v>
      </c>
      <c r="G47" s="0" t="n">
        <f aca="false">(G11/G45)*100</f>
        <v>24.2266186911108</v>
      </c>
      <c r="H47" s="0" t="n">
        <f aca="false">(H11/H45)*100</f>
        <v>23.6967964818076</v>
      </c>
      <c r="I47" s="0" t="n">
        <f aca="false">(I11/I45)*100</f>
        <v>22.7705394598016</v>
      </c>
      <c r="J47" s="0" t="n">
        <f aca="false">(J11/J45)*100</f>
        <v>22.0201341377066</v>
      </c>
      <c r="K47" s="0" t="n">
        <f aca="false">(K11/K45)*100</f>
        <v>21.9266162773574</v>
      </c>
      <c r="L47" s="0" t="n">
        <f aca="false">(L11/L45)*100</f>
        <v>12.7671818772802</v>
      </c>
      <c r="M47" s="0" t="n">
        <f aca="false">(M11/M45)*100</f>
        <v>29.8</v>
      </c>
      <c r="N47" s="0" t="n">
        <f aca="false">(N11/N45)*100</f>
        <v>29.5</v>
      </c>
      <c r="O47" s="0" t="n">
        <f aca="false">(O11/O45)*100</f>
        <v>27.1984301398934</v>
      </c>
      <c r="P47" s="0" t="n">
        <f aca="false">(P11/P45)*100</f>
        <v>27.2</v>
      </c>
      <c r="Q47" s="0" t="n">
        <f aca="false">(Q11/Q45)*100</f>
        <v>27.2</v>
      </c>
      <c r="R47" s="0" t="n">
        <f aca="false">(R11/R45)*100</f>
        <v>27.4</v>
      </c>
      <c r="S47" s="0" t="n">
        <f aca="false">(S11/S45)*100</f>
        <v>26.6</v>
      </c>
      <c r="T47" s="0" t="n">
        <f aca="false">(T11/T45)*100</f>
        <v>27.4</v>
      </c>
      <c r="U47" s="0" t="n">
        <f aca="false">(U11/U45)*100</f>
        <v>27.6</v>
      </c>
    </row>
    <row r="50" customFormat="false" ht="15" hidden="false" customHeight="false" outlineLevel="0" collapsed="false">
      <c r="P50" s="555"/>
      <c r="Q50" s="555"/>
      <c r="R50" s="555"/>
      <c r="S50" s="555"/>
      <c r="T50" s="555"/>
      <c r="U50" s="555"/>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4.xml><?xml version="1.0" encoding="utf-8"?>
<worksheet xmlns="http://schemas.openxmlformats.org/spreadsheetml/2006/main" xmlns:r="http://schemas.openxmlformats.org/officeDocument/2006/relationships">
  <sheetPr filterMode="false">
    <pageSetUpPr fitToPage="false"/>
  </sheetPr>
  <dimension ref="A1:M37"/>
  <sheetViews>
    <sheetView windowProtection="false" showFormulas="false" showGridLines="true" showRowColHeaders="true" showZeros="true" rightToLeft="false" tabSelected="false" showOutlineSymbols="true" defaultGridColor="true" view="normal" topLeftCell="A36" colorId="64" zoomScale="100" zoomScaleNormal="100" zoomScalePageLayoutView="100" workbookViewId="0">
      <selection pane="topLeft" activeCell="C56" activeCellId="0" sqref="C56"/>
    </sheetView>
  </sheetViews>
  <sheetFormatPr defaultRowHeight="15"/>
  <cols>
    <col collapsed="false" hidden="false" max="2" min="1" style="0" width="8.50510204081633"/>
    <col collapsed="false" hidden="false" max="3" min="3" style="0" width="20.25"/>
    <col collapsed="false" hidden="false" max="4" min="4" style="0" width="19.8418367346939"/>
    <col collapsed="false" hidden="false" max="6" min="5" style="0" width="22.1377551020408"/>
    <col collapsed="false" hidden="false" max="7" min="7" style="0" width="24.8367346938776"/>
    <col collapsed="false" hidden="false" max="8" min="8" style="0" width="20.7908163265306"/>
    <col collapsed="false" hidden="false" max="9" min="9" style="0" width="23.0816326530612"/>
    <col collapsed="false" hidden="false" max="11" min="10" style="0" width="8.50510204081633"/>
    <col collapsed="false" hidden="false" max="12" min="12" style="0" width="15.2551020408163"/>
    <col collapsed="false" hidden="false" max="1025" min="13" style="0" width="8.50510204081633"/>
  </cols>
  <sheetData>
    <row r="1" customFormat="false" ht="15" hidden="false" customHeight="false" outlineLevel="0" collapsed="false">
      <c r="A1" s="556" t="s">
        <v>2837</v>
      </c>
    </row>
    <row r="2" customFormat="false" ht="15" hidden="false" customHeight="false" outlineLevel="0" collapsed="false">
      <c r="D2" s="555"/>
      <c r="E2" s="555"/>
      <c r="F2" s="555"/>
      <c r="G2" s="555"/>
      <c r="H2" s="555"/>
      <c r="I2" s="555"/>
      <c r="J2" s="555"/>
      <c r="K2" s="555"/>
      <c r="L2" s="557"/>
      <c r="M2" s="555"/>
    </row>
    <row r="3" s="561" customFormat="true" ht="15" hidden="false" customHeight="false" outlineLevel="0" collapsed="false">
      <c r="A3" s="558"/>
      <c r="B3" s="558"/>
      <c r="C3" s="559"/>
      <c r="D3" s="558" t="s">
        <v>17</v>
      </c>
      <c r="E3" s="558" t="s">
        <v>2838</v>
      </c>
      <c r="F3" s="558" t="s">
        <v>19</v>
      </c>
      <c r="G3" s="560" t="s">
        <v>2839</v>
      </c>
      <c r="H3" s="556" t="s">
        <v>21</v>
      </c>
      <c r="I3" s="556" t="s">
        <v>22</v>
      </c>
    </row>
    <row r="4" customFormat="false" ht="15" hidden="false" customHeight="false" outlineLevel="0" collapsed="false">
      <c r="A4" s="238"/>
      <c r="B4" s="238"/>
      <c r="C4" s="238"/>
      <c r="D4" s="238"/>
      <c r="E4" s="238"/>
      <c r="F4" s="562" t="s">
        <v>30</v>
      </c>
      <c r="G4" s="562" t="s">
        <v>31</v>
      </c>
      <c r="H4" s="562" t="s">
        <v>31</v>
      </c>
      <c r="I4" s="562" t="s">
        <v>31</v>
      </c>
    </row>
    <row r="5" customFormat="false" ht="15" hidden="false" customHeight="false" outlineLevel="0" collapsed="false">
      <c r="A5" s="238"/>
      <c r="B5" s="238"/>
      <c r="C5" s="238"/>
      <c r="D5" s="563" t="s">
        <v>2840</v>
      </c>
      <c r="E5" s="563"/>
      <c r="F5" s="563"/>
      <c r="G5" s="563"/>
      <c r="H5" s="563"/>
      <c r="I5" s="563"/>
    </row>
    <row r="6" customFormat="false" ht="15" hidden="false" customHeight="false" outlineLevel="0" collapsed="false">
      <c r="A6" s="564" t="s">
        <v>35</v>
      </c>
      <c r="B6" s="238"/>
      <c r="C6" s="238"/>
      <c r="D6" s="565" t="n">
        <v>19.1</v>
      </c>
      <c r="E6" s="566" t="n">
        <v>19.7</v>
      </c>
      <c r="F6" s="566" t="n">
        <v>19.8</v>
      </c>
      <c r="G6" s="566" t="n">
        <v>19.6</v>
      </c>
      <c r="H6" s="566" t="n">
        <v>20.4</v>
      </c>
      <c r="I6" s="566" t="n">
        <v>20.6</v>
      </c>
    </row>
    <row r="7" customFormat="false" ht="15" hidden="false" customHeight="false" outlineLevel="0" collapsed="false">
      <c r="A7" s="238"/>
      <c r="B7" s="567" t="s">
        <v>342</v>
      </c>
      <c r="C7" s="238"/>
      <c r="D7" s="568" t="n">
        <v>16.4</v>
      </c>
      <c r="E7" s="569" t="n">
        <v>17</v>
      </c>
      <c r="F7" s="569" t="n">
        <v>16.7</v>
      </c>
      <c r="G7" s="569" t="n">
        <v>16.6</v>
      </c>
      <c r="H7" s="569" t="n">
        <v>17.2</v>
      </c>
      <c r="I7" s="569" t="n">
        <v>17.4</v>
      </c>
      <c r="J7" s="570"/>
    </row>
    <row r="8" customFormat="false" ht="15" hidden="false" customHeight="false" outlineLevel="0" collapsed="false">
      <c r="A8" s="238"/>
      <c r="B8" s="567" t="s">
        <v>52</v>
      </c>
      <c r="C8" s="238"/>
      <c r="D8" s="568" t="n">
        <v>0</v>
      </c>
      <c r="E8" s="569" t="n">
        <v>0</v>
      </c>
      <c r="F8" s="569" t="n">
        <v>0</v>
      </c>
      <c r="G8" s="569" t="n">
        <v>0</v>
      </c>
      <c r="H8" s="569" t="n">
        <v>0</v>
      </c>
      <c r="I8" s="569" t="n">
        <v>0</v>
      </c>
    </row>
    <row r="9" customFormat="false" ht="15" hidden="false" customHeight="false" outlineLevel="0" collapsed="false">
      <c r="A9" s="238"/>
      <c r="B9" s="567" t="s">
        <v>2841</v>
      </c>
      <c r="C9" s="238"/>
      <c r="D9" s="568" t="n">
        <v>2.7</v>
      </c>
      <c r="E9" s="569" t="n">
        <v>2.7</v>
      </c>
      <c r="F9" s="569" t="n">
        <v>3.1</v>
      </c>
      <c r="G9" s="569" t="n">
        <v>3</v>
      </c>
      <c r="H9" s="569" t="n">
        <v>3.2</v>
      </c>
      <c r="I9" s="569" t="n">
        <v>3.1</v>
      </c>
    </row>
    <row r="10" customFormat="false" ht="15" hidden="false" customHeight="false" outlineLevel="0" collapsed="false">
      <c r="A10" s="564" t="s">
        <v>935</v>
      </c>
      <c r="B10" s="238"/>
      <c r="C10" s="238"/>
      <c r="D10" s="565" t="n">
        <v>27.2</v>
      </c>
      <c r="E10" s="566" t="n">
        <v>27.2</v>
      </c>
      <c r="F10" s="566" t="n">
        <v>27.4</v>
      </c>
      <c r="G10" s="566" t="n">
        <v>26.6</v>
      </c>
      <c r="H10" s="566" t="n">
        <v>27.4</v>
      </c>
      <c r="I10" s="566" t="n">
        <v>27.6</v>
      </c>
    </row>
    <row r="11" customFormat="false" ht="15" hidden="false" customHeight="false" outlineLevel="0" collapsed="false">
      <c r="A11" s="238"/>
      <c r="B11" s="567" t="s">
        <v>353</v>
      </c>
      <c r="C11" s="238"/>
      <c r="D11" s="568" t="n">
        <v>23.4</v>
      </c>
      <c r="E11" s="569" t="n">
        <v>23.4</v>
      </c>
      <c r="F11" s="569" t="n">
        <v>23.6</v>
      </c>
      <c r="G11" s="569" t="n">
        <v>22.6</v>
      </c>
      <c r="H11" s="569" t="n">
        <v>23.4</v>
      </c>
      <c r="I11" s="569" t="n">
        <v>23.6</v>
      </c>
    </row>
    <row r="12" customFormat="false" ht="15" hidden="false" customHeight="false" outlineLevel="0" collapsed="false">
      <c r="A12" s="238"/>
      <c r="B12" s="571" t="s">
        <v>2842</v>
      </c>
      <c r="C12" s="238"/>
      <c r="D12" s="568" t="n">
        <v>4.5</v>
      </c>
      <c r="E12" s="569" t="n">
        <v>4.5</v>
      </c>
      <c r="F12" s="569" t="n">
        <v>4.7</v>
      </c>
      <c r="G12" s="569" t="n">
        <v>4.7</v>
      </c>
      <c r="H12" s="569" t="n">
        <v>4.6</v>
      </c>
      <c r="I12" s="569" t="n">
        <v>4.8</v>
      </c>
    </row>
    <row r="13" customFormat="false" ht="15" hidden="false" customHeight="false" outlineLevel="0" collapsed="false">
      <c r="A13" s="238"/>
      <c r="B13" s="567" t="s">
        <v>2843</v>
      </c>
      <c r="C13" s="238"/>
      <c r="D13" s="568" t="n">
        <v>3.8</v>
      </c>
      <c r="E13" s="569" t="n">
        <v>3.8</v>
      </c>
      <c r="F13" s="569" t="n">
        <v>3.8</v>
      </c>
      <c r="G13" s="569" t="n">
        <v>4</v>
      </c>
      <c r="H13" s="569" t="n">
        <v>4</v>
      </c>
      <c r="I13" s="569" t="n">
        <v>4</v>
      </c>
    </row>
    <row r="14" customFormat="false" ht="15" hidden="false" customHeight="false" outlineLevel="0" collapsed="false">
      <c r="A14" s="567" t="s">
        <v>2844</v>
      </c>
      <c r="B14" s="238"/>
      <c r="C14" s="238"/>
      <c r="D14" s="568" t="n">
        <v>-4.3</v>
      </c>
      <c r="E14" s="569" t="n">
        <v>-3.7</v>
      </c>
      <c r="F14" s="569" t="n">
        <v>-3.8</v>
      </c>
      <c r="G14" s="569" t="n">
        <v>-3</v>
      </c>
      <c r="H14" s="569" t="n">
        <v>-3</v>
      </c>
      <c r="I14" s="569" t="n">
        <v>-3</v>
      </c>
    </row>
    <row r="15" customFormat="false" ht="15" hidden="false" customHeight="false" outlineLevel="0" collapsed="false">
      <c r="A15" s="564" t="s">
        <v>2845</v>
      </c>
      <c r="B15" s="238"/>
      <c r="C15" s="238"/>
      <c r="D15" s="565" t="n">
        <v>-8.1</v>
      </c>
      <c r="E15" s="566" t="n">
        <v>-7.4</v>
      </c>
      <c r="F15" s="566" t="n">
        <v>-7.6</v>
      </c>
      <c r="G15" s="566" t="n">
        <v>-7</v>
      </c>
      <c r="H15" s="566" t="n">
        <v>-7</v>
      </c>
      <c r="I15" s="566" t="n">
        <v>-7</v>
      </c>
    </row>
    <row r="16" customFormat="false" ht="15" hidden="false" customHeight="false" outlineLevel="0" collapsed="false">
      <c r="A16" s="567" t="s">
        <v>2846</v>
      </c>
      <c r="B16" s="238"/>
      <c r="C16" s="238"/>
      <c r="D16" s="568" t="n">
        <v>-8.1</v>
      </c>
      <c r="E16" s="569" t="n">
        <v>-7.4</v>
      </c>
      <c r="F16" s="569" t="n">
        <v>-7.6</v>
      </c>
      <c r="G16" s="569" t="n">
        <v>-7</v>
      </c>
      <c r="H16" s="569" t="n">
        <v>-7</v>
      </c>
      <c r="I16" s="569" t="n">
        <v>-7</v>
      </c>
    </row>
    <row r="17" customFormat="false" ht="15" hidden="false" customHeight="false" outlineLevel="0" collapsed="false">
      <c r="A17" s="567" t="s">
        <v>2847</v>
      </c>
      <c r="B17" s="238"/>
      <c r="C17" s="238"/>
      <c r="D17" s="568" t="n">
        <v>-0.4</v>
      </c>
      <c r="E17" s="569" t="n">
        <v>-0.4</v>
      </c>
      <c r="F17" s="569" t="n">
        <v>-0.5</v>
      </c>
      <c r="G17" s="569" t="n">
        <v>-0.3</v>
      </c>
      <c r="H17" s="569" t="n">
        <v>-0.4</v>
      </c>
      <c r="I17" s="569" t="n">
        <v>-0.3</v>
      </c>
    </row>
    <row r="18" customFormat="false" ht="15" hidden="false" customHeight="false" outlineLevel="0" collapsed="false">
      <c r="A18" s="238"/>
      <c r="B18" s="567" t="s">
        <v>199</v>
      </c>
      <c r="C18" s="238"/>
      <c r="D18" s="568" t="n">
        <v>-0.4</v>
      </c>
      <c r="E18" s="569" t="n">
        <v>-0.4</v>
      </c>
      <c r="F18" s="569" t="n">
        <v>-0.5</v>
      </c>
      <c r="G18" s="569" t="n">
        <v>-0.3</v>
      </c>
      <c r="H18" s="569" t="n">
        <v>-0.4</v>
      </c>
      <c r="I18" s="569" t="n">
        <v>-0.3</v>
      </c>
    </row>
    <row r="19" customFormat="false" ht="15" hidden="false" customHeight="false" outlineLevel="0" collapsed="false">
      <c r="A19" s="238"/>
      <c r="B19" s="567" t="s">
        <v>2848</v>
      </c>
      <c r="C19" s="238"/>
      <c r="D19" s="568" t="n">
        <v>-0.1</v>
      </c>
      <c r="E19" s="569" t="n">
        <v>-0.2</v>
      </c>
      <c r="F19" s="569" t="n">
        <v>-0.2</v>
      </c>
      <c r="G19" s="569" t="n">
        <v>-0.1</v>
      </c>
      <c r="H19" s="569" t="n">
        <v>-0.2</v>
      </c>
      <c r="I19" s="569" t="n">
        <v>-0.1</v>
      </c>
    </row>
    <row r="20" customFormat="false" ht="15" hidden="false" customHeight="false" outlineLevel="0" collapsed="false">
      <c r="A20" s="238"/>
      <c r="B20" s="567" t="s">
        <v>422</v>
      </c>
      <c r="C20" s="238"/>
      <c r="D20" s="568" t="n">
        <v>-0.1</v>
      </c>
      <c r="E20" s="569" t="n">
        <v>0</v>
      </c>
      <c r="F20" s="569" t="n">
        <v>0</v>
      </c>
      <c r="G20" s="569" t="n">
        <v>0.1</v>
      </c>
      <c r="H20" s="569" t="n">
        <v>0.1</v>
      </c>
      <c r="I20" s="569" t="n">
        <v>-0.1</v>
      </c>
    </row>
    <row r="21" customFormat="false" ht="15" hidden="false" customHeight="false" outlineLevel="0" collapsed="false">
      <c r="A21" s="238"/>
      <c r="B21" s="567" t="s">
        <v>2849</v>
      </c>
      <c r="C21" s="238"/>
      <c r="D21" s="568" t="n">
        <v>-0.2</v>
      </c>
      <c r="E21" s="569" t="n">
        <v>-0.3</v>
      </c>
      <c r="F21" s="569" t="n">
        <v>-0.3</v>
      </c>
      <c r="G21" s="569" t="n">
        <v>-0.2</v>
      </c>
      <c r="H21" s="569" t="n">
        <v>-0.3</v>
      </c>
      <c r="I21" s="569" t="n">
        <v>-0.2</v>
      </c>
    </row>
    <row r="22" customFormat="false" ht="15" hidden="false" customHeight="false" outlineLevel="0" collapsed="false">
      <c r="A22" s="567" t="s">
        <v>2850</v>
      </c>
      <c r="B22" s="238"/>
      <c r="C22" s="238"/>
      <c r="D22" s="565" t="n">
        <v>7.7</v>
      </c>
      <c r="E22" s="566" t="n">
        <v>7</v>
      </c>
      <c r="F22" s="566" t="n">
        <v>7.2</v>
      </c>
      <c r="G22" s="566" t="n">
        <v>6.7</v>
      </c>
      <c r="H22" s="566" t="n">
        <v>6.6</v>
      </c>
      <c r="I22" s="566" t="n">
        <v>6.7</v>
      </c>
    </row>
    <row r="23" customFormat="false" ht="15" hidden="false" customHeight="false" outlineLevel="0" collapsed="false">
      <c r="A23" s="238"/>
      <c r="B23" s="567" t="s">
        <v>199</v>
      </c>
      <c r="C23" s="238"/>
      <c r="D23" s="568" t="n">
        <v>7.6</v>
      </c>
      <c r="E23" s="569" t="n">
        <v>7</v>
      </c>
      <c r="F23" s="569" t="n">
        <v>7.1</v>
      </c>
      <c r="G23" s="569" t="n">
        <v>6.6</v>
      </c>
      <c r="H23" s="569" t="n">
        <v>6.5</v>
      </c>
      <c r="I23" s="569" t="n">
        <v>6.6</v>
      </c>
    </row>
    <row r="24" customFormat="false" ht="15" hidden="false" customHeight="false" outlineLevel="0" collapsed="false">
      <c r="A24" s="238"/>
      <c r="B24" s="567" t="s">
        <v>2851</v>
      </c>
      <c r="C24" s="238"/>
      <c r="D24" s="568" t="n">
        <v>6.5</v>
      </c>
      <c r="E24" s="569" t="n">
        <v>5.6</v>
      </c>
      <c r="F24" s="569" t="n">
        <v>5.8</v>
      </c>
      <c r="G24" s="569" t="n">
        <v>5.4</v>
      </c>
      <c r="H24" s="569" t="n">
        <v>5</v>
      </c>
      <c r="I24" s="569" t="n">
        <v>5.4</v>
      </c>
    </row>
    <row r="25" customFormat="false" ht="15" hidden="false" customHeight="false" outlineLevel="0" collapsed="false">
      <c r="A25" s="238"/>
      <c r="B25" s="567" t="s">
        <v>2852</v>
      </c>
      <c r="C25" s="238"/>
      <c r="D25" s="568" t="n">
        <v>1.1</v>
      </c>
      <c r="E25" s="569" t="n">
        <v>1.3</v>
      </c>
      <c r="F25" s="569" t="n">
        <v>1.3</v>
      </c>
      <c r="G25" s="569" t="n">
        <v>1.2</v>
      </c>
      <c r="H25" s="569" t="n">
        <v>1.5</v>
      </c>
      <c r="I25" s="569" t="n">
        <v>1.1</v>
      </c>
    </row>
    <row r="26" customFormat="false" ht="15" hidden="false" customHeight="false" outlineLevel="0" collapsed="false">
      <c r="A26" s="238"/>
      <c r="B26" s="567" t="s">
        <v>202</v>
      </c>
      <c r="C26" s="238"/>
      <c r="D26" s="568" t="n">
        <v>0.1</v>
      </c>
      <c r="E26" s="569" t="n">
        <v>0.1</v>
      </c>
      <c r="F26" s="569" t="n">
        <v>0.1</v>
      </c>
      <c r="G26" s="569" t="n">
        <v>0.1</v>
      </c>
      <c r="H26" s="569" t="n">
        <v>0.1</v>
      </c>
      <c r="I26" s="569" t="n">
        <v>0.1</v>
      </c>
    </row>
    <row r="27" customFormat="false" ht="15" hidden="false" customHeight="false" outlineLevel="0" collapsed="false">
      <c r="A27" s="238"/>
      <c r="B27" s="567" t="s">
        <v>422</v>
      </c>
      <c r="C27" s="238"/>
      <c r="D27" s="568" t="n">
        <v>0.1</v>
      </c>
      <c r="E27" s="569" t="n">
        <v>0.1</v>
      </c>
      <c r="F27" s="569" t="n">
        <v>0.1</v>
      </c>
      <c r="G27" s="569" t="n">
        <v>0.1</v>
      </c>
      <c r="H27" s="569" t="n">
        <v>0.1</v>
      </c>
      <c r="I27" s="569" t="n">
        <v>0.1</v>
      </c>
    </row>
    <row r="28" customFormat="false" ht="15" hidden="false" customHeight="false" outlineLevel="0" collapsed="false">
      <c r="A28" s="564" t="s">
        <v>2853</v>
      </c>
      <c r="B28" s="238"/>
      <c r="C28" s="238"/>
      <c r="D28" s="572" t="n">
        <v>0</v>
      </c>
      <c r="E28" s="573" t="n">
        <v>0</v>
      </c>
      <c r="F28" s="573" t="n">
        <v>0</v>
      </c>
      <c r="G28" s="573" t="n">
        <v>0</v>
      </c>
      <c r="H28" s="573" t="n">
        <v>0</v>
      </c>
      <c r="I28" s="573" t="n">
        <v>0</v>
      </c>
    </row>
    <row r="29" customFormat="false" ht="15" hidden="false" customHeight="false" outlineLevel="0" collapsed="false">
      <c r="A29" s="567" t="s">
        <v>2854</v>
      </c>
      <c r="B29" s="238"/>
      <c r="C29" s="238"/>
      <c r="D29" s="568" t="n">
        <v>-3.6</v>
      </c>
      <c r="E29" s="569" t="n">
        <v>-2.9</v>
      </c>
      <c r="F29" s="569" t="n">
        <v>-2.9</v>
      </c>
      <c r="G29" s="569" t="n">
        <v>-2.3</v>
      </c>
      <c r="H29" s="569" t="n">
        <v>-2.4</v>
      </c>
      <c r="I29" s="569" t="n">
        <v>-2.2</v>
      </c>
    </row>
    <row r="30" customFormat="false" ht="15" hidden="false" customHeight="false" outlineLevel="0" collapsed="false">
      <c r="A30" s="567" t="s">
        <v>2855</v>
      </c>
      <c r="B30" s="238"/>
      <c r="C30" s="238"/>
      <c r="D30" s="568" t="n">
        <v>3.1</v>
      </c>
      <c r="E30" s="569" t="n">
        <v>3</v>
      </c>
      <c r="F30" s="569" t="n">
        <v>3.1</v>
      </c>
      <c r="G30" s="569" t="n">
        <v>3.4</v>
      </c>
      <c r="H30" s="569" t="n">
        <v>3.4</v>
      </c>
      <c r="I30" s="569" t="n">
        <v>3.3</v>
      </c>
    </row>
    <row r="31" customFormat="false" ht="15" hidden="false" customHeight="false" outlineLevel="0" collapsed="false">
      <c r="A31" s="567" t="s">
        <v>2856</v>
      </c>
      <c r="B31" s="238"/>
      <c r="C31" s="238"/>
      <c r="D31" s="568" t="n">
        <v>-2</v>
      </c>
      <c r="E31" s="569" t="n">
        <v>-2.4</v>
      </c>
      <c r="F31" s="569" t="n">
        <v>-2.2</v>
      </c>
      <c r="G31" s="569" t="n">
        <v>-2.8</v>
      </c>
      <c r="H31" s="569" t="n">
        <v>-2.9</v>
      </c>
      <c r="I31" s="569" t="n">
        <v>-2.9</v>
      </c>
    </row>
    <row r="32" customFormat="false" ht="15" hidden="false" customHeight="false" outlineLevel="0" collapsed="false">
      <c r="A32" s="567" t="s">
        <v>2857</v>
      </c>
      <c r="B32" s="238"/>
      <c r="C32" s="238"/>
      <c r="D32" s="568" t="n">
        <v>68.1</v>
      </c>
      <c r="E32" s="569" t="n">
        <v>67.5</v>
      </c>
      <c r="F32" s="569" t="n">
        <v>65.8</v>
      </c>
      <c r="G32" s="569" t="n">
        <v>66.1</v>
      </c>
      <c r="H32" s="569" t="n">
        <v>66.3</v>
      </c>
      <c r="I32" s="569" t="n">
        <v>65.7</v>
      </c>
    </row>
    <row r="34" s="574" customFormat="true" ht="12.75" hidden="false" customHeight="false" outlineLevel="0" collapsed="false">
      <c r="A34" s="574" t="s">
        <v>1047</v>
      </c>
      <c r="D34" s="555" t="n">
        <v>88320100000000</v>
      </c>
      <c r="E34" s="555" t="n">
        <v>99885400000000</v>
      </c>
      <c r="F34" s="555" t="n">
        <v>113450600000000</v>
      </c>
      <c r="G34" s="555" t="n">
        <v>125412100000000</v>
      </c>
      <c r="H34" s="555" t="n">
        <v>141122608000000</v>
      </c>
      <c r="I34" s="555" t="n">
        <v>160511962000000</v>
      </c>
      <c r="J34" s="555"/>
      <c r="K34" s="555"/>
      <c r="L34" s="555"/>
      <c r="M34" s="555"/>
    </row>
    <row r="35" customFormat="false" ht="12.75" hidden="false" customHeight="false" outlineLevel="0" collapsed="false">
      <c r="A35" s="574" t="s">
        <v>2858</v>
      </c>
      <c r="B35" s="574"/>
      <c r="C35" s="574"/>
      <c r="D35" s="555" t="n">
        <v>883201000000</v>
      </c>
      <c r="E35" s="555" t="n">
        <v>998854000000</v>
      </c>
      <c r="F35" s="555" t="n">
        <v>1134506000000</v>
      </c>
      <c r="G35" s="555" t="n">
        <v>1254121000000</v>
      </c>
      <c r="H35" s="555" t="n">
        <v>1411226080000</v>
      </c>
      <c r="I35" s="555" t="n">
        <v>1605119620000</v>
      </c>
      <c r="J35" s="555"/>
      <c r="K35" s="555"/>
      <c r="L35" s="575"/>
      <c r="M35" s="555"/>
    </row>
    <row r="37" customFormat="false" ht="15" hidden="false" customHeight="false" outlineLevel="0" collapsed="false">
      <c r="A37" s="0" t="s">
        <v>2859</v>
      </c>
    </row>
  </sheetData>
  <mergeCells count="1">
    <mergeCell ref="D5:I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AX4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O21" activePane="bottomRight" state="frozen"/>
      <selection pane="topLeft" activeCell="A1" activeCellId="0" sqref="A1"/>
      <selection pane="topRight" activeCell="O1" activeCellId="0" sqref="O1"/>
      <selection pane="bottomLeft" activeCell="A21" activeCellId="0" sqref="A21"/>
      <selection pane="bottomRight" activeCell="P55" activeCellId="0" sqref="P55"/>
    </sheetView>
  </sheetViews>
  <sheetFormatPr defaultRowHeight="15"/>
  <cols>
    <col collapsed="false" hidden="false" max="1" min="1" style="0" width="41.8469387755102"/>
    <col collapsed="false" hidden="false" max="2" min="2" style="0" width="52.1071428571429"/>
    <col collapsed="false" hidden="false" max="3" min="3" style="0" width="22.1377551020408"/>
    <col collapsed="false" hidden="false" max="9" min="4" style="0" width="8.50510204081633"/>
    <col collapsed="false" hidden="false" max="10" min="10" style="0" width="13.5"/>
    <col collapsed="false" hidden="false" max="11" min="11" style="0" width="24.8367346938776"/>
    <col collapsed="false" hidden="false" max="16" min="12" style="0" width="24.5663265306122"/>
    <col collapsed="false" hidden="false" max="17" min="17" style="0" width="23.8928571428571"/>
    <col collapsed="false" hidden="false" max="19" min="18" style="0" width="25.2448979591837"/>
    <col collapsed="false" hidden="false" max="20" min="20" style="0" width="24.4336734693878"/>
    <col collapsed="false" hidden="false" max="27" min="21" style="0" width="8.50510204081633"/>
    <col collapsed="false" hidden="false" max="28" min="28" style="0" width="14.3112244897959"/>
    <col collapsed="false" hidden="false" max="1025" min="29" style="0" width="8.50510204081633"/>
  </cols>
  <sheetData>
    <row r="1" customFormat="false" ht="15" hidden="false" customHeight="false" outlineLevel="0" collapsed="false">
      <c r="A1" s="1" t="s">
        <v>2860</v>
      </c>
      <c r="B1" s="2" t="s">
        <v>2861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A2" s="113"/>
      <c r="B2" s="7" t="s">
        <v>2862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t="n">
        <v>2011</v>
      </c>
      <c r="AD3" s="6" t="n">
        <v>2012</v>
      </c>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113"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1961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7" customFormat="true" ht="15" hidden="false" customHeight="false" outlineLevel="0" collapsed="false">
      <c r="A6" s="335" t="s">
        <v>2863</v>
      </c>
      <c r="B6" s="335" t="s">
        <v>781</v>
      </c>
      <c r="C6" s="17" t="s">
        <v>34</v>
      </c>
      <c r="D6" s="360"/>
      <c r="E6" s="360"/>
      <c r="F6" s="360"/>
      <c r="G6" s="360"/>
      <c r="H6" s="360"/>
      <c r="I6" s="360"/>
      <c r="J6" s="360"/>
      <c r="K6" s="443" t="n">
        <v>762000000000000</v>
      </c>
      <c r="L6" s="443" t="n">
        <v>1053000000000000</v>
      </c>
      <c r="M6" s="443" t="n">
        <v>925000000000000</v>
      </c>
      <c r="N6" s="443" t="n">
        <v>1096000000000000</v>
      </c>
      <c r="O6" s="443" t="n">
        <v>1332000000000000</v>
      </c>
      <c r="P6" s="443" t="n">
        <v>1486000000000000</v>
      </c>
      <c r="Q6" s="443" t="n">
        <v>1610000000000000</v>
      </c>
      <c r="R6" s="443" t="n">
        <v>1740000000000000</v>
      </c>
      <c r="S6" s="443" t="n">
        <v>1698000000000000</v>
      </c>
      <c r="T6" s="576" t="n">
        <v>1758000000000000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49" t="s">
        <v>35</v>
      </c>
      <c r="B7" s="49" t="s">
        <v>35</v>
      </c>
      <c r="C7" s="20" t="s">
        <v>37</v>
      </c>
      <c r="D7" s="113"/>
      <c r="E7" s="113"/>
      <c r="F7" s="113"/>
      <c r="G7" s="113"/>
      <c r="H7" s="113"/>
      <c r="I7" s="113"/>
      <c r="J7" s="113"/>
      <c r="K7" s="99" t="n">
        <f aca="false">K6-K15</f>
        <v>760000000000000</v>
      </c>
      <c r="L7" s="99" t="n">
        <f aca="false">L6-L15</f>
        <v>1051000000000000</v>
      </c>
      <c r="M7" s="99" t="n">
        <f aca="false">M6-M15</f>
        <v>923000000000000</v>
      </c>
      <c r="N7" s="99" t="n">
        <f aca="false">N6-N15</f>
        <v>1093000000000000</v>
      </c>
      <c r="O7" s="99" t="n">
        <f aca="false">O6-O15</f>
        <v>1327000000000000</v>
      </c>
      <c r="P7" s="99" t="n">
        <f aca="false">P6-P15</f>
        <v>1480000000000000</v>
      </c>
      <c r="Q7" s="99" t="n">
        <f aca="false">Q8+Q16</f>
        <v>1603000000000000</v>
      </c>
      <c r="R7" s="99" t="n">
        <f aca="false">R8+R16</f>
        <v>1735000000000000</v>
      </c>
      <c r="S7" s="99" t="n">
        <f aca="false">S8+S16</f>
        <v>1695000000000000</v>
      </c>
      <c r="T7" s="99" t="n">
        <f aca="false">T8+T16</f>
        <v>1756000000000000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49" t="s">
        <v>38</v>
      </c>
      <c r="B8" s="49" t="s">
        <v>342</v>
      </c>
      <c r="C8" s="49" t="s">
        <v>40</v>
      </c>
      <c r="D8" s="113"/>
      <c r="E8" s="113"/>
      <c r="F8" s="113"/>
      <c r="G8" s="113"/>
      <c r="H8" s="113"/>
      <c r="I8" s="113"/>
      <c r="J8" s="113"/>
      <c r="K8" s="99" t="n">
        <v>491000000000000</v>
      </c>
      <c r="L8" s="99" t="n">
        <v>659000000000000</v>
      </c>
      <c r="M8" s="99" t="n">
        <v>620000000000000</v>
      </c>
      <c r="N8" s="99" t="n">
        <v>745000000000000</v>
      </c>
      <c r="O8" s="99" t="n">
        <v>953000000000000</v>
      </c>
      <c r="P8" s="99" t="n">
        <v>1075000000000000</v>
      </c>
      <c r="Q8" s="104" t="n">
        <v>1192000000000000</v>
      </c>
      <c r="R8" s="99" t="n">
        <v>1274000000000000</v>
      </c>
      <c r="S8" s="99" t="n">
        <v>1374000000000000</v>
      </c>
      <c r="T8" s="239" t="n">
        <v>1449000000000000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47" t="s">
        <v>41</v>
      </c>
      <c r="B9" s="47" t="s">
        <v>1200</v>
      </c>
      <c r="C9" s="0" t="s">
        <v>43</v>
      </c>
      <c r="D9" s="113"/>
      <c r="E9" s="113"/>
      <c r="F9" s="113"/>
      <c r="G9" s="113"/>
      <c r="H9" s="113"/>
      <c r="I9" s="113"/>
      <c r="J9" s="113"/>
      <c r="K9" s="99" t="n">
        <v>239000000000000</v>
      </c>
      <c r="L9" s="99" t="n">
        <v>327000000000000</v>
      </c>
      <c r="M9" s="99" t="n">
        <v>318000000000000</v>
      </c>
      <c r="N9" s="99" t="n">
        <v>357000000000000</v>
      </c>
      <c r="O9" s="99" t="n">
        <v>431000000000000</v>
      </c>
      <c r="P9" s="99" t="n">
        <v>465000000000000</v>
      </c>
      <c r="Q9" s="77" t="n">
        <v>506000000000000</v>
      </c>
      <c r="R9" s="99" t="n">
        <v>546000000000000</v>
      </c>
      <c r="S9" s="99" t="n">
        <v>597000000000000</v>
      </c>
      <c r="T9" s="239" t="n">
        <v>633000000000000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47" t="s">
        <v>46</v>
      </c>
      <c r="B10" s="47" t="s">
        <v>2620</v>
      </c>
      <c r="C10" s="0" t="s">
        <v>43</v>
      </c>
      <c r="D10" s="113"/>
      <c r="E10" s="113"/>
      <c r="F10" s="113"/>
      <c r="G10" s="113"/>
      <c r="H10" s="113"/>
      <c r="I10" s="113"/>
      <c r="J10" s="113"/>
      <c r="K10" s="99" t="n">
        <v>200000000000000</v>
      </c>
      <c r="L10" s="99" t="n">
        <v>261000000000000</v>
      </c>
      <c r="M10" s="99" t="n">
        <v>250000000000000</v>
      </c>
      <c r="N10" s="99" t="n">
        <v>319000000000000</v>
      </c>
      <c r="O10" s="99" t="n">
        <v>355000000000000</v>
      </c>
      <c r="P10" s="99" t="n">
        <v>433000000000000</v>
      </c>
      <c r="Q10" s="77" t="n">
        <v>493000000000000</v>
      </c>
      <c r="R10" s="99" t="n">
        <v>527000000000000</v>
      </c>
      <c r="S10" s="99" t="n">
        <v>568000000000000</v>
      </c>
      <c r="T10" s="239" t="n">
        <v>588000000000000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191" t="s">
        <v>2864</v>
      </c>
      <c r="B11" s="191" t="s">
        <v>2865</v>
      </c>
      <c r="C11" s="0" t="s">
        <v>2866</v>
      </c>
      <c r="D11" s="113"/>
      <c r="E11" s="113"/>
      <c r="F11" s="113"/>
      <c r="G11" s="113"/>
      <c r="H11" s="113"/>
      <c r="I11" s="113"/>
      <c r="J11" s="113"/>
      <c r="K11" s="99" t="n">
        <v>155000000000000</v>
      </c>
      <c r="L11" s="99" t="n">
        <v>210000000000000</v>
      </c>
      <c r="M11" s="99" t="n">
        <v>193000000000000</v>
      </c>
      <c r="N11" s="99" t="n">
        <v>252000000000000</v>
      </c>
      <c r="O11" s="99" t="n">
        <v>278000000000000</v>
      </c>
      <c r="P11" s="99" t="n">
        <v>338000000000000</v>
      </c>
      <c r="Q11" s="77" t="n">
        <v>385000000000000</v>
      </c>
      <c r="R11" s="99" t="n">
        <v>409000000000000</v>
      </c>
      <c r="S11" s="99" t="n">
        <v>424000000000000</v>
      </c>
      <c r="T11" s="239" t="n">
        <v>462000000000000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191" t="s">
        <v>2867</v>
      </c>
      <c r="B12" s="191" t="s">
        <v>2867</v>
      </c>
      <c r="C12" s="0" t="s">
        <v>2866</v>
      </c>
      <c r="D12" s="113"/>
      <c r="E12" s="113"/>
      <c r="F12" s="113"/>
      <c r="G12" s="113"/>
      <c r="H12" s="113"/>
      <c r="I12" s="113"/>
      <c r="J12" s="113"/>
      <c r="K12" s="99" t="n">
        <v>45000000000000</v>
      </c>
      <c r="L12" s="99" t="n">
        <v>51000000000000</v>
      </c>
      <c r="M12" s="99" t="n">
        <v>57000000000000</v>
      </c>
      <c r="N12" s="99" t="n">
        <v>67000000000000</v>
      </c>
      <c r="O12" s="99" t="n">
        <v>77000000000000</v>
      </c>
      <c r="P12" s="99" t="n">
        <v>95000000000000</v>
      </c>
      <c r="Q12" s="77" t="n">
        <v>108000000000000</v>
      </c>
      <c r="R12" s="99" t="n">
        <v>118000000000000</v>
      </c>
      <c r="S12" s="99" t="n">
        <v>145000000000000</v>
      </c>
      <c r="T12" s="239" t="n">
        <v>126000000000000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47" t="s">
        <v>2214</v>
      </c>
      <c r="B13" s="47" t="s">
        <v>2868</v>
      </c>
      <c r="C13" s="0" t="s">
        <v>43</v>
      </c>
      <c r="D13" s="113"/>
      <c r="E13" s="113"/>
      <c r="F13" s="113"/>
      <c r="G13" s="113"/>
      <c r="H13" s="113"/>
      <c r="I13" s="113"/>
      <c r="J13" s="113"/>
      <c r="K13" s="99" t="n">
        <v>21000000000000</v>
      </c>
      <c r="L13" s="99" t="n">
        <v>36000000000000</v>
      </c>
      <c r="M13" s="99" t="n">
        <v>19000000000000</v>
      </c>
      <c r="N13" s="99" t="n">
        <v>29000000000000</v>
      </c>
      <c r="O13" s="99" t="n">
        <v>54000000000000</v>
      </c>
      <c r="P13" s="99" t="n">
        <v>50000000000000</v>
      </c>
      <c r="Q13" s="77" t="n">
        <v>47000000000000</v>
      </c>
      <c r="R13" s="99" t="n">
        <v>44000000000000</v>
      </c>
      <c r="S13" s="99" t="n">
        <v>36000000000000</v>
      </c>
      <c r="T13" s="239" t="n">
        <v>39000000000000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47" t="s">
        <v>2869</v>
      </c>
      <c r="B14" s="47" t="s">
        <v>1203</v>
      </c>
      <c r="C14" s="0" t="s">
        <v>43</v>
      </c>
      <c r="D14" s="113"/>
      <c r="E14" s="113"/>
      <c r="F14" s="113"/>
      <c r="G14" s="113"/>
      <c r="H14" s="113"/>
      <c r="I14" s="113"/>
      <c r="J14" s="113"/>
      <c r="K14" s="99" t="n">
        <v>32000000000000</v>
      </c>
      <c r="L14" s="99" t="n">
        <v>34000000000000</v>
      </c>
      <c r="M14" s="99" t="n">
        <v>34000000000000</v>
      </c>
      <c r="N14" s="99" t="n">
        <v>41000000000000</v>
      </c>
      <c r="O14" s="99" t="n">
        <v>113000000000000</v>
      </c>
      <c r="P14" s="99" t="n">
        <v>127000000000000</v>
      </c>
      <c r="Q14" s="77" t="n">
        <v>145000000000000</v>
      </c>
      <c r="R14" s="99" t="n">
        <v>156000000000000</v>
      </c>
      <c r="S14" s="99" t="n">
        <v>173000000000000</v>
      </c>
      <c r="T14" s="239" t="n">
        <v>190000000000000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49" t="s">
        <v>52</v>
      </c>
      <c r="B15" s="49" t="s">
        <v>52</v>
      </c>
      <c r="C15" s="20" t="s">
        <v>37</v>
      </c>
      <c r="D15" s="113"/>
      <c r="E15" s="113"/>
      <c r="F15" s="113"/>
      <c r="G15" s="113"/>
      <c r="H15" s="113"/>
      <c r="I15" s="113"/>
      <c r="J15" s="113"/>
      <c r="K15" s="99" t="n">
        <v>2000000000000</v>
      </c>
      <c r="L15" s="99" t="n">
        <v>2000000000000</v>
      </c>
      <c r="M15" s="99" t="n">
        <v>2000000000000</v>
      </c>
      <c r="N15" s="99" t="n">
        <v>3000000000000</v>
      </c>
      <c r="O15" s="99" t="n">
        <v>5000000000000</v>
      </c>
      <c r="P15" s="99" t="n">
        <v>6000000000000</v>
      </c>
      <c r="Q15" s="77" t="n">
        <v>7000000000000</v>
      </c>
      <c r="R15" s="99" t="n">
        <v>5000000000000</v>
      </c>
      <c r="S15" s="99" t="n">
        <v>3000000000000</v>
      </c>
      <c r="T15" s="239" t="n">
        <v>2000000000000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49" t="s">
        <v>524</v>
      </c>
      <c r="B16" s="49" t="s">
        <v>927</v>
      </c>
      <c r="C16" s="49" t="s">
        <v>40</v>
      </c>
      <c r="D16" s="113"/>
      <c r="E16" s="113"/>
      <c r="F16" s="113"/>
      <c r="G16" s="113"/>
      <c r="H16" s="113"/>
      <c r="I16" s="113"/>
      <c r="J16" s="113"/>
      <c r="K16" s="99" t="n">
        <v>269000000000000</v>
      </c>
      <c r="L16" s="99" t="n">
        <v>392000000000000</v>
      </c>
      <c r="M16" s="99" t="n">
        <v>303000000000000</v>
      </c>
      <c r="N16" s="99" t="n">
        <v>348000000000000</v>
      </c>
      <c r="O16" s="99" t="n">
        <v>374000000000000</v>
      </c>
      <c r="P16" s="99" t="n">
        <v>406000000000000</v>
      </c>
      <c r="Q16" s="77" t="n">
        <v>411000000000000</v>
      </c>
      <c r="R16" s="99" t="n">
        <v>461000000000000</v>
      </c>
      <c r="S16" s="99" t="n">
        <v>321000000000000</v>
      </c>
      <c r="T16" s="239" t="n">
        <v>307000000000000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7" customFormat="true" ht="15" hidden="false" customHeight="false" outlineLevel="0" collapsed="false">
      <c r="A17" s="335" t="s">
        <v>188</v>
      </c>
      <c r="B17" s="335" t="s">
        <v>1209</v>
      </c>
      <c r="C17" s="17" t="s">
        <v>34</v>
      </c>
      <c r="D17" s="360"/>
      <c r="E17" s="360"/>
      <c r="F17" s="360"/>
      <c r="G17" s="360"/>
      <c r="H17" s="360"/>
      <c r="I17" s="360"/>
      <c r="J17" s="360"/>
      <c r="K17" s="443" t="n">
        <v>803000000000000</v>
      </c>
      <c r="L17" s="443" t="n">
        <v>1053000000000000</v>
      </c>
      <c r="M17" s="443" t="n">
        <v>1023000000000000</v>
      </c>
      <c r="N17" s="443" t="n">
        <v>1176000000000000</v>
      </c>
      <c r="O17" s="443" t="n">
        <v>1387000000000000</v>
      </c>
      <c r="P17" s="443" t="n">
        <v>1623000000000000</v>
      </c>
      <c r="Q17" s="241" t="n">
        <v>1822000000000000</v>
      </c>
      <c r="R17" s="443" t="n">
        <v>1967000000000000</v>
      </c>
      <c r="S17" s="443" t="n">
        <v>2017000000000000</v>
      </c>
      <c r="T17" s="576" t="n">
        <v>2116000000000000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0" t="s">
        <v>70</v>
      </c>
      <c r="B18" s="49" t="s">
        <v>353</v>
      </c>
      <c r="C18" s="49" t="s">
        <v>191</v>
      </c>
      <c r="D18" s="113"/>
      <c r="E18" s="113"/>
      <c r="F18" s="113"/>
      <c r="G18" s="113"/>
      <c r="H18" s="113"/>
      <c r="I18" s="113"/>
      <c r="J18" s="113"/>
      <c r="K18" s="99" t="n">
        <v>582000000000000</v>
      </c>
      <c r="L18" s="99" t="n">
        <v>801000000000000</v>
      </c>
      <c r="M18" s="99" t="n">
        <v>749000000000000</v>
      </c>
      <c r="N18" s="99" t="n">
        <v>922000000000000</v>
      </c>
      <c r="O18" s="99" t="n">
        <v>1161000000000000</v>
      </c>
      <c r="P18" s="99" t="n">
        <v>1343000000000000</v>
      </c>
      <c r="Q18" s="77" t="n">
        <v>1481000000000000</v>
      </c>
      <c r="R18" s="99" t="n">
        <v>1642000000000000</v>
      </c>
      <c r="S18" s="99" t="n">
        <v>1610000000000000</v>
      </c>
      <c r="T18" s="239" t="n">
        <v>1714000000000000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113"/>
      <c r="B19" s="306" t="s">
        <v>2870</v>
      </c>
      <c r="C19" s="113"/>
      <c r="D19" s="113"/>
      <c r="E19" s="113"/>
      <c r="F19" s="113"/>
      <c r="G19" s="113"/>
      <c r="H19" s="113"/>
      <c r="I19" s="113"/>
      <c r="J19" s="113"/>
      <c r="K19" s="99"/>
      <c r="L19" s="99"/>
      <c r="M19" s="99"/>
      <c r="N19" s="99"/>
      <c r="O19" s="99"/>
      <c r="P19" s="99"/>
      <c r="Q19" s="73"/>
      <c r="R19" s="73"/>
      <c r="S19" s="73"/>
      <c r="T19" s="11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47" t="s">
        <v>746</v>
      </c>
      <c r="B20" s="47" t="s">
        <v>936</v>
      </c>
      <c r="C20" s="49" t="s">
        <v>194</v>
      </c>
      <c r="D20" s="113"/>
      <c r="E20" s="113"/>
      <c r="F20" s="113"/>
      <c r="G20" s="113"/>
      <c r="H20" s="113"/>
      <c r="I20" s="113"/>
      <c r="J20" s="113"/>
      <c r="K20" s="99" t="n">
        <v>211000000000000</v>
      </c>
      <c r="L20" s="99" t="n">
        <v>261000000000000</v>
      </c>
      <c r="M20" s="99" t="n">
        <v>296000000000000</v>
      </c>
      <c r="N20" s="99" t="n">
        <v>346000000000000</v>
      </c>
      <c r="O20" s="99" t="n">
        <v>406000000000000</v>
      </c>
      <c r="P20" s="99" t="n">
        <v>465000000000000</v>
      </c>
      <c r="Q20" s="77" t="n">
        <v>511000000000000</v>
      </c>
      <c r="R20" s="99" t="n">
        <v>564000000000000</v>
      </c>
      <c r="S20" s="99" t="n">
        <v>631000000000000</v>
      </c>
      <c r="T20" s="239" t="n">
        <v>708000000000000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47" t="s">
        <v>986</v>
      </c>
      <c r="B21" s="47" t="s">
        <v>2871</v>
      </c>
      <c r="C21" s="49" t="s">
        <v>194</v>
      </c>
      <c r="D21" s="113"/>
      <c r="E21" s="113"/>
      <c r="F21" s="113"/>
      <c r="G21" s="113"/>
      <c r="H21" s="113"/>
      <c r="I21" s="113"/>
      <c r="J21" s="113"/>
      <c r="K21" s="99" t="n">
        <v>51000000000000</v>
      </c>
      <c r="L21" s="99" t="n">
        <v>56000000000000</v>
      </c>
      <c r="M21" s="99" t="n">
        <v>81000000000000</v>
      </c>
      <c r="N21" s="99" t="n">
        <v>96000000000000</v>
      </c>
      <c r="O21" s="99" t="n">
        <v>125000000000000</v>
      </c>
      <c r="P21" s="99" t="n">
        <v>141000000000000</v>
      </c>
      <c r="Q21" s="77" t="n">
        <v>170000000000000</v>
      </c>
      <c r="R21" s="99" t="n">
        <v>177000000000000</v>
      </c>
      <c r="S21" s="99" t="n">
        <v>237000000000000</v>
      </c>
      <c r="T21" s="239" t="n">
        <v>216000000000000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47" t="s">
        <v>87</v>
      </c>
      <c r="B22" s="47" t="s">
        <v>87</v>
      </c>
      <c r="C22" s="49" t="s">
        <v>194</v>
      </c>
      <c r="D22" s="113"/>
      <c r="E22" s="113"/>
      <c r="F22" s="113"/>
      <c r="G22" s="113"/>
      <c r="H22" s="113"/>
      <c r="I22" s="113"/>
      <c r="J22" s="113"/>
      <c r="K22" s="99" t="n">
        <v>80000000000000</v>
      </c>
      <c r="L22" s="99" t="n">
        <v>88000000000000</v>
      </c>
      <c r="M22" s="99" t="n">
        <v>94000000000000</v>
      </c>
      <c r="N22" s="99" t="n">
        <v>88000000000000</v>
      </c>
      <c r="O22" s="99" t="n">
        <v>93000000000000</v>
      </c>
      <c r="P22" s="99" t="n">
        <v>101000000000000</v>
      </c>
      <c r="Q22" s="77" t="n">
        <v>113000000000000</v>
      </c>
      <c r="R22" s="99" t="n">
        <v>133000000000000</v>
      </c>
      <c r="S22" s="99" t="n">
        <v>156000000000000</v>
      </c>
      <c r="T22" s="239" t="n">
        <v>196000000000000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47" t="s">
        <v>1328</v>
      </c>
      <c r="B23" s="47" t="s">
        <v>1329</v>
      </c>
      <c r="C23" s="49" t="s">
        <v>194</v>
      </c>
      <c r="D23" s="113"/>
      <c r="E23" s="113"/>
      <c r="F23" s="113"/>
      <c r="G23" s="113"/>
      <c r="H23" s="113"/>
      <c r="I23" s="113"/>
      <c r="J23" s="113"/>
      <c r="K23" s="99" t="n">
        <v>117000000000000</v>
      </c>
      <c r="L23" s="99" t="n">
        <v>223000000000000</v>
      </c>
      <c r="M23" s="99" t="n">
        <v>95000000000000</v>
      </c>
      <c r="N23" s="99" t="n">
        <v>140000000000000</v>
      </c>
      <c r="O23" s="99" t="n">
        <v>256000000000000</v>
      </c>
      <c r="P23" s="99" t="n">
        <v>306000000000000</v>
      </c>
      <c r="Q23" s="77" t="n">
        <v>310000000000000</v>
      </c>
      <c r="R23" s="99" t="n">
        <v>342000000000000</v>
      </c>
      <c r="S23" s="99" t="n">
        <v>119000000000000</v>
      </c>
      <c r="T23" s="239" t="n">
        <v>79000000000000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47" t="s">
        <v>2872</v>
      </c>
      <c r="B24" s="47" t="s">
        <v>2872</v>
      </c>
      <c r="C24" s="49" t="s">
        <v>194</v>
      </c>
      <c r="O24" s="99" t="n">
        <v>84000000000000</v>
      </c>
      <c r="P24" s="99" t="n">
        <v>88000000000000</v>
      </c>
      <c r="Q24" s="99" t="n">
        <v>103000000000000</v>
      </c>
      <c r="R24" s="99" t="n">
        <v>110000000000000</v>
      </c>
      <c r="S24" s="99" t="n">
        <v>110000000000000</v>
      </c>
      <c r="T24" s="99" t="n">
        <v>115000000000000</v>
      </c>
    </row>
    <row r="25" customFormat="false" ht="15" hidden="false" customHeight="false" outlineLevel="0" collapsed="false">
      <c r="A25" s="48" t="s">
        <v>794</v>
      </c>
      <c r="B25" s="48" t="s">
        <v>794</v>
      </c>
      <c r="C25" s="49" t="s">
        <v>194</v>
      </c>
      <c r="D25" s="113"/>
      <c r="E25" s="113"/>
      <c r="F25" s="113"/>
      <c r="G25" s="113"/>
      <c r="H25" s="113"/>
      <c r="I25" s="113"/>
      <c r="J25" s="113"/>
      <c r="K25" s="99" t="n">
        <f aca="false">K18-K20-K21-K22-K23</f>
        <v>123000000000000</v>
      </c>
      <c r="L25" s="99" t="n">
        <f aca="false">L18-L20-L21-L22-L23</f>
        <v>173000000000000</v>
      </c>
      <c r="M25" s="99" t="n">
        <f aca="false">M18-M20-M21-M22-M23</f>
        <v>183000000000000</v>
      </c>
      <c r="N25" s="99" t="n">
        <f aca="false">N18-N20-N21-N22-N23</f>
        <v>252000000000000</v>
      </c>
      <c r="O25" s="99" t="n">
        <f aca="false">O18-O20-O21-O22-O23-O24</f>
        <v>197000000000000</v>
      </c>
      <c r="P25" s="99" t="n">
        <f aca="false">P18-P20-P21-P22-P23-P24</f>
        <v>242000000000000</v>
      </c>
      <c r="Q25" s="99" t="n">
        <f aca="false">Q18-Q20-Q21-Q22-Q23-Q24</f>
        <v>274000000000000</v>
      </c>
      <c r="R25" s="99" t="n">
        <f aca="false">R18-R20-R21-R22-R23-R24</f>
        <v>316000000000000</v>
      </c>
      <c r="S25" s="99" t="n">
        <f aca="false">S18-S20-S21-S22-S23-S24</f>
        <v>357000000000000</v>
      </c>
      <c r="T25" s="99" t="n">
        <f aca="false">T18-T20-T21-T22-T23-T24</f>
        <v>400000000000000</v>
      </c>
      <c r="V25" s="99"/>
      <c r="Y25" s="6"/>
      <c r="Z25" s="6"/>
      <c r="AA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47" t="s">
        <v>227</v>
      </c>
      <c r="B26" s="49" t="s">
        <v>1096</v>
      </c>
      <c r="C26" s="49" t="s">
        <v>191</v>
      </c>
      <c r="D26" s="113"/>
      <c r="E26" s="113"/>
      <c r="F26" s="113"/>
      <c r="G26" s="113"/>
      <c r="H26" s="113"/>
      <c r="I26" s="113"/>
      <c r="J26" s="113"/>
      <c r="K26" s="99" t="n">
        <v>221000000000000</v>
      </c>
      <c r="L26" s="99" t="n">
        <v>252000000000000</v>
      </c>
      <c r="M26" s="99" t="n">
        <v>275000000000000</v>
      </c>
      <c r="N26" s="99" t="n">
        <v>253000000000000</v>
      </c>
      <c r="O26" s="99" t="n">
        <v>226000000000000</v>
      </c>
      <c r="P26" s="99" t="n">
        <v>280000000000000</v>
      </c>
      <c r="Q26" s="77" t="n">
        <v>341000000000000</v>
      </c>
      <c r="R26" s="99" t="n">
        <v>324000000000000</v>
      </c>
      <c r="S26" s="99" t="n">
        <v>406000000000000</v>
      </c>
      <c r="T26" s="239" t="n">
        <v>402000000000000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113"/>
      <c r="B27" s="49" t="s">
        <v>2873</v>
      </c>
      <c r="C27" s="113"/>
      <c r="D27" s="113"/>
      <c r="E27" s="113"/>
      <c r="F27" s="113"/>
      <c r="G27" s="113"/>
      <c r="H27" s="113"/>
      <c r="I27" s="113"/>
      <c r="J27" s="113"/>
      <c r="K27" s="99" t="n">
        <v>-41000000000000</v>
      </c>
      <c r="L27" s="99" t="n">
        <v>0</v>
      </c>
      <c r="M27" s="99" t="n">
        <v>-99000000000000</v>
      </c>
      <c r="N27" s="99" t="n">
        <v>-80000000000000</v>
      </c>
      <c r="O27" s="99" t="n">
        <v>-55000000000000</v>
      </c>
      <c r="P27" s="99" t="n">
        <v>-137000000000000</v>
      </c>
      <c r="Q27" s="77" t="n">
        <v>-212000000000000</v>
      </c>
      <c r="R27" s="99" t="n">
        <v>-227000000000000</v>
      </c>
      <c r="S27" s="99" t="n">
        <v>-319000000000000</v>
      </c>
      <c r="T27" s="239" t="n">
        <v>-358000000000000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s="13" customFormat="true" ht="15" hidden="false" customHeight="false" outlineLevel="0" collapsed="false">
      <c r="A28" s="63" t="s">
        <v>110</v>
      </c>
      <c r="B28" s="63" t="s">
        <v>110</v>
      </c>
      <c r="C28" s="17" t="s">
        <v>34</v>
      </c>
      <c r="K28" s="111" t="n">
        <f aca="false">-(K29-K31)</f>
        <v>41000000000000</v>
      </c>
      <c r="L28" s="111" t="n">
        <f aca="false">-(L29-L31)</f>
        <v>-0</v>
      </c>
      <c r="M28" s="111" t="n">
        <f aca="false">-(M29-M31)</f>
        <v>99000000000000</v>
      </c>
      <c r="N28" s="111" t="n">
        <f aca="false">-(N29-N31)</f>
        <v>80000000000000</v>
      </c>
      <c r="O28" s="111" t="n">
        <f aca="false">-(O29-O31)</f>
        <v>55000000000000</v>
      </c>
      <c r="P28" s="111" t="n">
        <f aca="false">-(P29-P31)</f>
        <v>137000000000000</v>
      </c>
      <c r="Q28" s="111" t="n">
        <f aca="false">-(Q29-Q31)</f>
        <v>212000000000000</v>
      </c>
      <c r="R28" s="111" t="n">
        <f aca="false">-(R29-R31)</f>
        <v>227000000000000</v>
      </c>
      <c r="S28" s="111" t="n">
        <f aca="false">-(S29-S31)</f>
        <v>319000000000000</v>
      </c>
      <c r="T28" s="111" t="n">
        <f aca="false">-(T29-T31)</f>
        <v>358000000000000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49" t="s">
        <v>1595</v>
      </c>
      <c r="B29" s="49" t="s">
        <v>1112</v>
      </c>
      <c r="C29" s="49" t="s">
        <v>242</v>
      </c>
      <c r="D29" s="113"/>
      <c r="E29" s="113"/>
      <c r="F29" s="113"/>
      <c r="G29" s="113"/>
      <c r="H29" s="113"/>
      <c r="I29" s="113"/>
      <c r="J29" s="113"/>
      <c r="K29" s="99" t="n">
        <v>-8000000000000</v>
      </c>
      <c r="L29" s="99" t="n">
        <v>71000000000000</v>
      </c>
      <c r="M29" s="99" t="n">
        <v>-9000000000000</v>
      </c>
      <c r="N29" s="99" t="n">
        <v>-16000000000000</v>
      </c>
      <c r="O29" s="99" t="n">
        <v>47000000000000</v>
      </c>
      <c r="P29" s="99" t="n">
        <v>-1000000000000</v>
      </c>
      <c r="Q29" s="77" t="n">
        <v>7000000000000</v>
      </c>
      <c r="R29" s="99" t="n">
        <v>35000000000000</v>
      </c>
      <c r="S29" s="99" t="n">
        <v>115000000000000</v>
      </c>
      <c r="T29" s="239" t="n">
        <v>12000000000000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B30" s="306" t="s">
        <v>2874</v>
      </c>
      <c r="C30" s="113"/>
      <c r="D30" s="113"/>
      <c r="E30" s="113"/>
      <c r="F30" s="113"/>
      <c r="G30" s="113"/>
      <c r="H30" s="113"/>
      <c r="I30" s="113"/>
      <c r="J30" s="113"/>
      <c r="K30" s="99" t="n">
        <v>0</v>
      </c>
      <c r="L30" s="99" t="n">
        <v>0</v>
      </c>
      <c r="M30" s="99" t="n">
        <v>6000000000000</v>
      </c>
      <c r="N30" s="99" t="n">
        <v>0</v>
      </c>
      <c r="O30" s="99" t="n">
        <v>4000000000000</v>
      </c>
      <c r="P30" s="99" t="n">
        <v>4000000000000</v>
      </c>
      <c r="Q30" s="77" t="n">
        <v>4000000000000</v>
      </c>
      <c r="R30" s="77" t="n">
        <v>3000000000000</v>
      </c>
      <c r="S30" s="99" t="n">
        <v>0</v>
      </c>
      <c r="T30" s="239" t="n">
        <v>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49" t="s">
        <v>1598</v>
      </c>
      <c r="B31" s="49" t="s">
        <v>958</v>
      </c>
      <c r="C31" s="49" t="s">
        <v>242</v>
      </c>
      <c r="D31" s="113"/>
      <c r="E31" s="113"/>
      <c r="F31" s="113"/>
      <c r="G31" s="113"/>
      <c r="H31" s="113"/>
      <c r="I31" s="113"/>
      <c r="J31" s="113"/>
      <c r="K31" s="99" t="n">
        <v>33000000000000</v>
      </c>
      <c r="L31" s="99" t="n">
        <v>71000000000000</v>
      </c>
      <c r="M31" s="99" t="n">
        <v>90000000000000</v>
      </c>
      <c r="N31" s="99" t="n">
        <v>64000000000000</v>
      </c>
      <c r="O31" s="99" t="n">
        <v>102000000000000</v>
      </c>
      <c r="P31" s="99" t="n">
        <v>136000000000000</v>
      </c>
      <c r="Q31" s="77" t="n">
        <v>219000000000000</v>
      </c>
      <c r="R31" s="99" t="n">
        <v>262000000000000</v>
      </c>
      <c r="S31" s="99" t="n">
        <v>434000000000000</v>
      </c>
      <c r="T31" s="239" t="n">
        <v>370000000000000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113"/>
      <c r="B32" s="49" t="s">
        <v>577</v>
      </c>
      <c r="C32" s="113"/>
      <c r="D32" s="113"/>
      <c r="E32" s="113"/>
      <c r="F32" s="113"/>
      <c r="G32" s="113"/>
      <c r="H32" s="113"/>
      <c r="I32" s="113"/>
      <c r="J32" s="113"/>
      <c r="K32" s="99" t="n">
        <f aca="false">(K15/K6)*100</f>
        <v>0.26246719160105</v>
      </c>
      <c r="L32" s="99" t="n">
        <f aca="false">(L15/L6)*100</f>
        <v>0.189933523266857</v>
      </c>
      <c r="M32" s="99" t="n">
        <f aca="false">(M15/M6)*100</f>
        <v>0.216216216216216</v>
      </c>
      <c r="N32" s="99" t="n">
        <f aca="false">(N15/N6)*100</f>
        <v>0.273722627737226</v>
      </c>
      <c r="O32" s="99" t="n">
        <f aca="false">(O15/O6)*100</f>
        <v>0.375375375375375</v>
      </c>
      <c r="P32" s="99" t="n">
        <f aca="false">(P15/P6)*100</f>
        <v>0.403768506056528</v>
      </c>
      <c r="Q32" s="73"/>
      <c r="R32" s="73"/>
      <c r="S32" s="73"/>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4" customFormat="false" ht="15" hidden="false" customHeight="false" outlineLevel="0" collapsed="false">
      <c r="K34" s="0" t="s">
        <v>128</v>
      </c>
      <c r="L34" s="0" t="s">
        <v>128</v>
      </c>
      <c r="M34" s="0" t="s">
        <v>128</v>
      </c>
      <c r="N34" s="0" t="s">
        <v>128</v>
      </c>
      <c r="O34" s="0" t="s">
        <v>128</v>
      </c>
      <c r="P34" s="0" t="s">
        <v>128</v>
      </c>
      <c r="Q34" s="0" t="s">
        <v>128</v>
      </c>
      <c r="R34" s="0" t="s">
        <v>128</v>
      </c>
      <c r="S34" s="0" t="s">
        <v>128</v>
      </c>
      <c r="T34" s="0" t="s">
        <v>128</v>
      </c>
    </row>
    <row r="36" customFormat="false" ht="15" hidden="false" customHeight="false" outlineLevel="0" collapsed="false">
      <c r="B36" s="0" t="s">
        <v>821</v>
      </c>
      <c r="K36" s="55" t="n">
        <f aca="false">K6-K7-K15</f>
        <v>0</v>
      </c>
      <c r="L36" s="55" t="n">
        <f aca="false">L6-L7-L15</f>
        <v>0</v>
      </c>
      <c r="M36" s="55" t="n">
        <f aca="false">M6-M7-M15</f>
        <v>0</v>
      </c>
      <c r="N36" s="55" t="n">
        <f aca="false">N6-N7-N15</f>
        <v>0</v>
      </c>
      <c r="O36" s="55" t="n">
        <f aca="false">O6-O7-O15</f>
        <v>0</v>
      </c>
      <c r="P36" s="55" t="n">
        <f aca="false">P6-P7-P15</f>
        <v>0</v>
      </c>
      <c r="Q36" s="55" t="n">
        <f aca="false">Q6-Q7-Q15</f>
        <v>0</v>
      </c>
      <c r="R36" s="55" t="n">
        <f aca="false">R6-R7-R15</f>
        <v>0</v>
      </c>
      <c r="S36" s="55" t="n">
        <f aca="false">S6-S7-S15</f>
        <v>0</v>
      </c>
      <c r="T36" s="55" t="n">
        <f aca="false">T6-T7-T15</f>
        <v>0</v>
      </c>
    </row>
    <row r="37" customFormat="false" ht="15" hidden="false" customHeight="false" outlineLevel="0" collapsed="false">
      <c r="B37" s="0" t="s">
        <v>130</v>
      </c>
      <c r="K37" s="55" t="n">
        <f aca="false">K7-K8-K16</f>
        <v>0</v>
      </c>
      <c r="L37" s="55" t="n">
        <f aca="false">L7-L8-L16</f>
        <v>0</v>
      </c>
      <c r="M37" s="55" t="n">
        <f aca="false">M7-M8-M16</f>
        <v>0</v>
      </c>
      <c r="N37" s="55" t="n">
        <f aca="false">N7-N8-N16</f>
        <v>0</v>
      </c>
      <c r="O37" s="55" t="n">
        <f aca="false">O7-O8-O16</f>
        <v>0</v>
      </c>
      <c r="P37" s="55" t="n">
        <f aca="false">P7-P8-P16</f>
        <v>-1000000000000</v>
      </c>
      <c r="Q37" s="55" t="n">
        <f aca="false">Q7-Q8-Q16</f>
        <v>0</v>
      </c>
      <c r="R37" s="55" t="n">
        <f aca="false">R7-R8-R16</f>
        <v>0</v>
      </c>
      <c r="S37" s="55" t="n">
        <f aca="false">S7-S8-S16</f>
        <v>0</v>
      </c>
      <c r="T37" s="55" t="n">
        <f aca="false">T7-T8-T16</f>
        <v>0</v>
      </c>
    </row>
    <row r="38" customFormat="false" ht="15" hidden="false" customHeight="false" outlineLevel="0" collapsed="false">
      <c r="B38" s="0" t="s">
        <v>131</v>
      </c>
      <c r="K38" s="55" t="n">
        <f aca="false">K8-K9-K10-K13-K14</f>
        <v>-1000000000000</v>
      </c>
      <c r="L38" s="55" t="n">
        <f aca="false">L8-L9-L10-L13-L14</f>
        <v>1000000000000</v>
      </c>
      <c r="M38" s="55" t="n">
        <f aca="false">M8-M9-M10-M13-M14</f>
        <v>-1000000000000</v>
      </c>
      <c r="N38" s="55" t="n">
        <f aca="false">N8-N9-N10-N13-N14</f>
        <v>-1000000000000</v>
      </c>
      <c r="O38" s="55" t="n">
        <f aca="false">O8-O9-O10-O13-O14</f>
        <v>0</v>
      </c>
      <c r="P38" s="55" t="n">
        <f aca="false">P8-P9-P10-P13-P14</f>
        <v>0</v>
      </c>
      <c r="Q38" s="55" t="n">
        <f aca="false">Q8-Q9-Q10-Q13-Q14</f>
        <v>1000000000000</v>
      </c>
      <c r="R38" s="55" t="n">
        <f aca="false">R8-R9-R10-R13-R14</f>
        <v>1000000000000</v>
      </c>
      <c r="S38" s="55" t="n">
        <f aca="false">S8-S9-S10-S13-S14</f>
        <v>0</v>
      </c>
      <c r="T38" s="55" t="n">
        <f aca="false">T8-T9-T10-T13-T14</f>
        <v>-1000000000000</v>
      </c>
    </row>
    <row r="39" customFormat="false" ht="15" hidden="false" customHeight="false" outlineLevel="0" collapsed="false">
      <c r="B39" s="0" t="s">
        <v>2875</v>
      </c>
      <c r="K39" s="55" t="n">
        <f aca="false">K10-K11-K12</f>
        <v>0</v>
      </c>
      <c r="L39" s="55" t="n">
        <f aca="false">L10-L11-L12</f>
        <v>0</v>
      </c>
      <c r="M39" s="55" t="n">
        <f aca="false">M10-M11-M12</f>
        <v>0</v>
      </c>
      <c r="N39" s="55" t="n">
        <f aca="false">N10-N11-N12</f>
        <v>0</v>
      </c>
      <c r="O39" s="55" t="n">
        <f aca="false">O10-O11-O12</f>
        <v>0</v>
      </c>
      <c r="P39" s="55" t="n">
        <f aca="false">P10-P11-P12</f>
        <v>0</v>
      </c>
      <c r="Q39" s="55" t="n">
        <f aca="false">Q10-Q11-Q12</f>
        <v>0</v>
      </c>
      <c r="R39" s="55" t="n">
        <f aca="false">R10-R11-R12</f>
        <v>0</v>
      </c>
      <c r="S39" s="55" t="n">
        <f aca="false">S10-S11-S12</f>
        <v>-1000000000000</v>
      </c>
      <c r="T39" s="55" t="n">
        <f aca="false">T10-T11-T12</f>
        <v>0</v>
      </c>
    </row>
    <row r="40" customFormat="false" ht="15" hidden="false" customHeight="false" outlineLevel="0" collapsed="false">
      <c r="B40" s="0" t="s">
        <v>134</v>
      </c>
      <c r="K40" s="55" t="n">
        <f aca="false">K17-K18-K26</f>
        <v>0</v>
      </c>
      <c r="L40" s="55" t="n">
        <f aca="false">L17-L18-L26</f>
        <v>0</v>
      </c>
      <c r="M40" s="55" t="n">
        <f aca="false">M17-M18-M26</f>
        <v>-1000000000000</v>
      </c>
      <c r="N40" s="55" t="n">
        <f aca="false">N17-N18-N26</f>
        <v>1000000000000</v>
      </c>
      <c r="O40" s="55" t="n">
        <f aca="false">O17-O18-O26</f>
        <v>0</v>
      </c>
      <c r="P40" s="55" t="n">
        <f aca="false">P17-P18-P26</f>
        <v>0</v>
      </c>
      <c r="Q40" s="55" t="n">
        <f aca="false">Q17-Q18-Q26</f>
        <v>0</v>
      </c>
      <c r="R40" s="55" t="n">
        <f aca="false">R17-R18-R26</f>
        <v>1000000000000</v>
      </c>
      <c r="S40" s="55" t="n">
        <f aca="false">S17-S18-S26</f>
        <v>1000000000000</v>
      </c>
      <c r="T40" s="55" t="n">
        <f aca="false">T17-T18-T26</f>
        <v>0</v>
      </c>
    </row>
    <row r="41" customFormat="false" ht="15" hidden="false" customHeight="false" outlineLevel="0" collapsed="false">
      <c r="B41" s="489" t="s">
        <v>775</v>
      </c>
      <c r="J41" s="55"/>
      <c r="K41" s="55" t="n">
        <f aca="false">K18-K20-K21-K22-K23-K25</f>
        <v>0</v>
      </c>
      <c r="L41" s="55" t="n">
        <f aca="false">L18-L20-L21-L22-L23-L25</f>
        <v>0</v>
      </c>
      <c r="M41" s="55" t="n">
        <f aca="false">M18-M20-M21-M22-M23-M25</f>
        <v>0</v>
      </c>
      <c r="N41" s="55" t="n">
        <f aca="false">N18-N20-N21-N22-N23-N25</f>
        <v>0</v>
      </c>
      <c r="O41" s="55" t="n">
        <f aca="false">O18-O20-O21-O22-O23-O24-O25</f>
        <v>0</v>
      </c>
      <c r="P41" s="55" t="n">
        <f aca="false">P18-P20-P21-P22-P23-P24-P25</f>
        <v>0</v>
      </c>
      <c r="Q41" s="55" t="n">
        <f aca="false">Q18-Q20-Q21-Q22-Q23-Q24-Q25</f>
        <v>0</v>
      </c>
      <c r="R41" s="55" t="n">
        <f aca="false">R18-R20-R21-R22-R23-R24-R25</f>
        <v>0</v>
      </c>
      <c r="S41" s="55" t="n">
        <f aca="false">S18-S20-S21-S22-S23-S24-S25</f>
        <v>0</v>
      </c>
      <c r="T41" s="55" t="n">
        <f aca="false">T18-T20-T21-T22-T23-T24-T25</f>
        <v>0</v>
      </c>
    </row>
    <row r="43" customFormat="false" ht="15" hidden="false" customHeight="false" outlineLevel="0" collapsed="false">
      <c r="B43" s="0" t="s">
        <v>1047</v>
      </c>
      <c r="K43" s="57" t="n">
        <v>3950893200000000</v>
      </c>
      <c r="L43" s="57" t="n">
        <v>4948688397000000</v>
      </c>
      <c r="M43" s="57" t="n">
        <v>5606203366000000</v>
      </c>
      <c r="N43" s="57" t="n">
        <v>6446851900000000</v>
      </c>
      <c r="O43" s="55" t="n">
        <v>7832000000000000</v>
      </c>
      <c r="P43" s="55" t="n">
        <v>8616000000000000</v>
      </c>
      <c r="Q43" s="55" t="n">
        <v>9525000000000000</v>
      </c>
      <c r="R43" s="55" t="n">
        <v>10543000000000000</v>
      </c>
      <c r="S43" s="55" t="n">
        <v>11516000000000000</v>
      </c>
      <c r="T43" s="55" t="n">
        <v>12629000000000000</v>
      </c>
      <c r="U43" s="57"/>
      <c r="V43" s="57"/>
      <c r="W43" s="57"/>
    </row>
    <row r="44" customFormat="false" ht="15" hidden="false" customHeight="false" outlineLevel="0" collapsed="false">
      <c r="B44" s="0" t="s">
        <v>335</v>
      </c>
      <c r="K44" s="0" t="n">
        <f aca="false">(K6/K43)*100</f>
        <v>19.2867779873169</v>
      </c>
      <c r="L44" s="0" t="n">
        <f aca="false">(L6/L43)*100</f>
        <v>21.2783654076573</v>
      </c>
      <c r="M44" s="0" t="n">
        <f aca="false">(M6/M43)*100</f>
        <v>16.4995798334726</v>
      </c>
      <c r="N44" s="0" t="n">
        <f aca="false">(N6/N43)*100</f>
        <v>17.0005456461626</v>
      </c>
      <c r="O44" s="0" t="n">
        <f aca="false">(O6/O43)*100</f>
        <v>17.0071501532176</v>
      </c>
      <c r="P44" s="0" t="n">
        <f aca="false">(P6/P43)*100</f>
        <v>17.246982358403</v>
      </c>
      <c r="Q44" s="0" t="n">
        <f aca="false">(Q6/Q43)*100</f>
        <v>16.9028871391076</v>
      </c>
      <c r="R44" s="0" t="n">
        <f aca="false">(R6/R43)*100</f>
        <v>16.503841411363</v>
      </c>
      <c r="S44" s="0" t="n">
        <f aca="false">(S6/S43)*100</f>
        <v>14.7447030218826</v>
      </c>
      <c r="T44" s="0" t="n">
        <f aca="false">(T6/T43)*100</f>
        <v>13.9203420698393</v>
      </c>
    </row>
    <row r="45" customFormat="false" ht="15" hidden="false" customHeight="false" outlineLevel="0" collapsed="false">
      <c r="B45" s="0" t="s">
        <v>141</v>
      </c>
      <c r="K45" s="0" t="n">
        <f aca="false">(K17/K43)*100</f>
        <v>20.3245180102565</v>
      </c>
      <c r="L45" s="0" t="n">
        <f aca="false">(L17/L43)*100</f>
        <v>21.2783654076573</v>
      </c>
      <c r="M45" s="0" t="n">
        <f aca="false">(M17/M43)*100</f>
        <v>18.2476434266405</v>
      </c>
      <c r="N45" s="0" t="n">
        <f aca="false">(N17/N43)*100</f>
        <v>18.2414613867584</v>
      </c>
      <c r="O45" s="0" t="n">
        <f aca="false">(O17/O43)*100</f>
        <v>17.7093973442288</v>
      </c>
      <c r="P45" s="0" t="n">
        <f aca="false">(P17/P43)*100</f>
        <v>18.8370473537604</v>
      </c>
      <c r="Q45" s="0" t="n">
        <f aca="false">(Q17/Q43)*100</f>
        <v>19.1286089238845</v>
      </c>
      <c r="R45" s="0" t="n">
        <f aca="false">(R17/R43)*100</f>
        <v>18.6569287679029</v>
      </c>
      <c r="S45" s="0" t="n">
        <f aca="false">(S17/S43)*100</f>
        <v>17.5147620701633</v>
      </c>
      <c r="T45" s="0" t="n">
        <f aca="false">(T17/T43)*100</f>
        <v>16.7550874970306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6.xml><?xml version="1.0" encoding="utf-8"?>
<worksheet xmlns="http://schemas.openxmlformats.org/spreadsheetml/2006/main" xmlns:r="http://schemas.openxmlformats.org/officeDocument/2006/relationships">
  <sheetPr filterMode="false">
    <pageSetUpPr fitToPage="false"/>
  </sheetPr>
  <dimension ref="A1:AP6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AC19" activeCellId="0" sqref="AC19"/>
    </sheetView>
  </sheetViews>
  <sheetFormatPr defaultRowHeight="15"/>
  <cols>
    <col collapsed="false" hidden="false" max="1" min="1" style="0" width="24.3010204081633"/>
    <col collapsed="false" hidden="false" max="2" min="2" style="0" width="52.6479591836735"/>
    <col collapsed="false" hidden="false" max="3" min="3" style="0" width="24.3010204081633"/>
    <col collapsed="false" hidden="false" max="8" min="4" style="0" width="8.50510204081633"/>
    <col collapsed="false" hidden="false" max="9" min="9" style="0" width="14.5816326530612"/>
    <col collapsed="false" hidden="false" max="10" min="10" style="0" width="8.50510204081633"/>
    <col collapsed="false" hidden="false" max="11" min="11" style="0" width="22.1377551020408"/>
    <col collapsed="false" hidden="false" max="17" min="12" style="0" width="25.2448979591837"/>
    <col collapsed="false" hidden="false" max="18" min="18" style="0" width="26.3214285714286"/>
    <col collapsed="false" hidden="false" max="19" min="19" style="0" width="25.2448979591837"/>
    <col collapsed="false" hidden="false" max="23" min="20" style="0" width="24.4336734693878"/>
    <col collapsed="false" hidden="false" max="24" min="24" style="113" width="24.4336734693878"/>
    <col collapsed="false" hidden="false" max="27" min="25" style="0" width="8.50510204081633"/>
    <col collapsed="false" hidden="false" max="28" min="28" style="0" width="14.8469387755102"/>
    <col collapsed="false" hidden="false" max="36" min="29" style="0" width="24.1632653061224"/>
    <col collapsed="false" hidden="false" max="37" min="37" style="0" width="16.3316326530612"/>
    <col collapsed="false" hidden="false" max="1025" min="38" style="0" width="8.50510204081633"/>
  </cols>
  <sheetData>
    <row r="1" customFormat="false" ht="15" hidden="false" customHeight="false" outlineLevel="0" collapsed="false">
      <c r="A1" s="59" t="s">
        <v>2876</v>
      </c>
      <c r="B1" s="2" t="s">
        <v>2877</v>
      </c>
      <c r="C1" s="2"/>
      <c r="D1" s="3"/>
      <c r="E1" s="3"/>
      <c r="F1" s="3"/>
      <c r="G1" s="3"/>
      <c r="H1" s="3"/>
      <c r="I1" s="3"/>
      <c r="J1" s="3"/>
      <c r="K1" s="3"/>
      <c r="L1" s="3"/>
      <c r="M1" s="3"/>
      <c r="N1" s="4"/>
      <c r="O1" s="4"/>
      <c r="P1" s="4"/>
      <c r="Q1" s="5"/>
      <c r="R1" s="4"/>
      <c r="S1" s="4"/>
      <c r="T1" s="4"/>
      <c r="U1" s="4"/>
      <c r="V1" s="4"/>
      <c r="W1" s="4"/>
      <c r="X1" s="577"/>
      <c r="Y1" s="6"/>
      <c r="Z1" s="6"/>
      <c r="AA1" s="6"/>
      <c r="AB1" s="6"/>
      <c r="AC1" s="6"/>
      <c r="AD1" s="6"/>
      <c r="AE1" s="6"/>
      <c r="AF1" s="6"/>
      <c r="AG1" s="6"/>
      <c r="AH1" s="6"/>
      <c r="AI1" s="6"/>
      <c r="AJ1" s="6"/>
      <c r="AK1" s="6"/>
      <c r="AL1" s="6"/>
      <c r="AM1" s="6"/>
      <c r="AN1" s="6"/>
      <c r="AO1" s="6"/>
      <c r="AP1" s="6"/>
    </row>
    <row r="2" customFormat="false" ht="15" hidden="false" customHeight="false" outlineLevel="0" collapsed="false">
      <c r="B2" s="7" t="s">
        <v>2878</v>
      </c>
      <c r="C2" s="7"/>
      <c r="D2" s="4"/>
      <c r="E2" s="4"/>
      <c r="F2" s="4"/>
      <c r="G2" s="4"/>
      <c r="H2" s="4"/>
      <c r="I2" s="4"/>
      <c r="J2" s="4"/>
      <c r="K2" s="4"/>
      <c r="L2" s="4"/>
      <c r="M2" s="4"/>
      <c r="N2" s="4"/>
      <c r="O2" s="4"/>
      <c r="P2" s="4"/>
      <c r="Q2" s="8"/>
      <c r="R2" s="9"/>
      <c r="S2" s="10"/>
      <c r="T2" s="4"/>
      <c r="U2" s="4"/>
      <c r="V2" s="4"/>
      <c r="W2" s="4"/>
      <c r="X2" s="577"/>
      <c r="Y2" s="6"/>
      <c r="Z2" s="6"/>
      <c r="AA2" s="6"/>
      <c r="AB2" s="6"/>
      <c r="AC2" s="6"/>
      <c r="AD2" s="6"/>
      <c r="AE2" s="6"/>
      <c r="AF2" s="6"/>
      <c r="AG2" s="6"/>
      <c r="AH2" s="6"/>
      <c r="AI2" s="6"/>
      <c r="AJ2" s="6"/>
      <c r="AK2" s="6"/>
      <c r="AL2" s="6"/>
      <c r="AM2" s="6"/>
      <c r="AN2" s="6"/>
      <c r="AO2" s="6"/>
      <c r="AP2" s="6"/>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578"/>
      <c r="Z3" s="6"/>
      <c r="AA3" s="6"/>
      <c r="AB3" s="19"/>
      <c r="AC3" s="19"/>
      <c r="AD3" s="30"/>
      <c r="AE3" s="30"/>
      <c r="AF3" s="30"/>
      <c r="AG3" s="30"/>
      <c r="AH3" s="30"/>
      <c r="AI3" s="30"/>
      <c r="AJ3" s="30"/>
      <c r="AK3" s="6"/>
      <c r="AL3" s="6"/>
      <c r="AM3" s="6"/>
      <c r="AN3" s="6"/>
      <c r="AO3" s="6"/>
      <c r="AP3" s="6"/>
    </row>
    <row r="4" customFormat="false" ht="16.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c r="X4" s="578" t="s">
        <v>2879</v>
      </c>
      <c r="Y4" s="6"/>
      <c r="Z4" s="6"/>
      <c r="AA4" s="6"/>
      <c r="AB4" s="19"/>
      <c r="AC4" s="30"/>
      <c r="AD4" s="30"/>
      <c r="AE4" s="30"/>
      <c r="AF4" s="30"/>
      <c r="AG4" s="30"/>
      <c r="AH4" s="30"/>
      <c r="AI4" s="30"/>
      <c r="AJ4" s="30"/>
      <c r="AK4" s="6"/>
      <c r="AL4" s="6"/>
      <c r="AM4" s="6"/>
      <c r="AN4" s="6"/>
      <c r="AO4" s="6"/>
      <c r="AP4" s="6"/>
    </row>
    <row r="5" customFormat="false" ht="15" hidden="false" customHeight="false" outlineLevel="0" collapsed="false">
      <c r="A5" s="0" t="s">
        <v>147</v>
      </c>
      <c r="B5" s="11" t="s">
        <v>27</v>
      </c>
      <c r="C5" s="11"/>
      <c r="D5" s="4" t="s">
        <v>28</v>
      </c>
      <c r="E5" s="4" t="s">
        <v>28</v>
      </c>
      <c r="F5" s="4" t="s">
        <v>28</v>
      </c>
      <c r="G5" s="4" t="s">
        <v>28</v>
      </c>
      <c r="H5" s="3" t="s">
        <v>29</v>
      </c>
      <c r="I5" s="3" t="s">
        <v>28</v>
      </c>
      <c r="J5" s="3" t="s">
        <v>28</v>
      </c>
      <c r="K5" s="3" t="s">
        <v>28</v>
      </c>
      <c r="L5" s="3" t="s">
        <v>28</v>
      </c>
      <c r="M5" s="3" t="s">
        <v>28</v>
      </c>
      <c r="N5" s="3" t="s">
        <v>28</v>
      </c>
      <c r="O5" s="3" t="s">
        <v>28</v>
      </c>
      <c r="P5" s="3" t="s">
        <v>28</v>
      </c>
      <c r="Q5" s="3" t="s">
        <v>28</v>
      </c>
      <c r="R5" s="4" t="s">
        <v>30</v>
      </c>
      <c r="S5" s="4" t="s">
        <v>31</v>
      </c>
      <c r="T5" s="4" t="s">
        <v>31</v>
      </c>
      <c r="U5" s="4" t="s">
        <v>31</v>
      </c>
      <c r="V5" s="4" t="s">
        <v>31</v>
      </c>
      <c r="W5" s="4" t="s">
        <v>31</v>
      </c>
      <c r="X5" s="4" t="s">
        <v>31</v>
      </c>
      <c r="Y5" s="6"/>
      <c r="Z5" s="6"/>
      <c r="AA5" s="6"/>
      <c r="AB5" s="19"/>
      <c r="AC5" s="19"/>
      <c r="AD5" s="19"/>
      <c r="AE5" s="19"/>
      <c r="AF5" s="19"/>
      <c r="AG5" s="19"/>
      <c r="AH5" s="19"/>
      <c r="AI5" s="19"/>
      <c r="AJ5" s="19"/>
      <c r="AK5" s="6"/>
      <c r="AL5" s="6"/>
      <c r="AM5" s="6"/>
      <c r="AN5" s="6"/>
      <c r="AO5" s="6"/>
      <c r="AP5" s="6"/>
    </row>
    <row r="6" s="13" customFormat="true" ht="15" hidden="false" customHeight="false" outlineLevel="0" collapsed="false">
      <c r="A6" s="216" t="s">
        <v>32</v>
      </c>
      <c r="B6" s="216" t="s">
        <v>32</v>
      </c>
      <c r="C6" s="63" t="s">
        <v>34</v>
      </c>
      <c r="D6" s="168"/>
      <c r="E6" s="168"/>
      <c r="F6" s="168"/>
      <c r="G6" s="168"/>
      <c r="H6" s="195"/>
      <c r="I6" s="195"/>
      <c r="J6" s="195"/>
      <c r="K6" s="84" t="n">
        <f aca="false">K7+K19</f>
        <v>828611000000000</v>
      </c>
      <c r="L6" s="84" t="n">
        <f aca="false">L7+L19</f>
        <v>851710000000000</v>
      </c>
      <c r="M6" s="84" t="n">
        <f aca="false">M7+M19</f>
        <v>846381000000000</v>
      </c>
      <c r="N6" s="84" t="n">
        <f aca="false">N7+N19</f>
        <v>987113000000000</v>
      </c>
      <c r="O6" s="84" t="n">
        <f aca="false">O7+O19</f>
        <v>1203714000000000</v>
      </c>
      <c r="P6" s="84" t="n">
        <f aca="false">P7+P19</f>
        <v>1015803000000000</v>
      </c>
      <c r="Q6" s="84" t="n">
        <f aca="false">Q7+Q19</f>
        <v>1326785000000000</v>
      </c>
      <c r="R6" s="84" t="n">
        <f aca="false">R7+R19</f>
        <v>1606800000000000</v>
      </c>
      <c r="S6" s="84" t="n">
        <f aca="false">S7+S19</f>
        <v>1582676000000000</v>
      </c>
      <c r="T6" s="84" t="n">
        <f aca="false">T7+T19</f>
        <v>2042922000000000</v>
      </c>
      <c r="U6" s="84" t="n">
        <f aca="false">U7+U19</f>
        <v>2468425000000000</v>
      </c>
      <c r="V6" s="84" t="n">
        <f aca="false">V7+V19</f>
        <v>2728803000000000</v>
      </c>
      <c r="W6" s="84" t="n">
        <f aca="false">W7+W19</f>
        <v>2992124000000000</v>
      </c>
      <c r="X6" s="84" t="n">
        <f aca="false">X7+X19</f>
        <v>3266745000000000</v>
      </c>
      <c r="Y6" s="579"/>
      <c r="Z6" s="579"/>
      <c r="AA6" s="579"/>
      <c r="AK6" s="6"/>
      <c r="AL6" s="6"/>
      <c r="AM6" s="6"/>
      <c r="AN6" s="6"/>
      <c r="AO6" s="6"/>
      <c r="AP6" s="6"/>
    </row>
    <row r="7" customFormat="false" ht="16.5" hidden="false" customHeight="false" outlineLevel="0" collapsed="false">
      <c r="A7" s="30" t="s">
        <v>35</v>
      </c>
      <c r="B7" s="30" t="s">
        <v>35</v>
      </c>
      <c r="C7" s="20" t="s">
        <v>37</v>
      </c>
      <c r="K7" s="46" t="n">
        <v>828611000000000</v>
      </c>
      <c r="L7" s="46" t="n">
        <v>851710000000000</v>
      </c>
      <c r="M7" s="46" t="n">
        <v>846381000000000</v>
      </c>
      <c r="N7" s="46" t="n">
        <v>987113000000000</v>
      </c>
      <c r="O7" s="16" t="n">
        <v>1203714000000000</v>
      </c>
      <c r="P7" s="16" t="n">
        <v>1015803000000000</v>
      </c>
      <c r="Q7" s="16" t="n">
        <v>1326785000000000</v>
      </c>
      <c r="R7" s="16" t="n">
        <v>1606800000000000</v>
      </c>
      <c r="S7" s="16" t="n">
        <v>1582676000000000</v>
      </c>
      <c r="T7" s="114" t="n">
        <v>2042922000000000</v>
      </c>
      <c r="U7" s="114" t="n">
        <v>2468425000000000</v>
      </c>
      <c r="V7" s="114" t="n">
        <v>2728803000000000</v>
      </c>
      <c r="W7" s="114" t="n">
        <v>2992124000000000</v>
      </c>
      <c r="X7" s="580" t="n">
        <v>3266745000000000</v>
      </c>
      <c r="Y7" s="6"/>
      <c r="Z7" s="6"/>
      <c r="AA7" s="6"/>
      <c r="AB7" s="30"/>
      <c r="AC7" s="184"/>
      <c r="AD7" s="184"/>
      <c r="AE7" s="184"/>
      <c r="AF7" s="184"/>
      <c r="AG7" s="184"/>
      <c r="AH7" s="184"/>
      <c r="AI7" s="184"/>
      <c r="AJ7" s="184"/>
      <c r="AK7" s="6"/>
      <c r="AL7" s="6"/>
      <c r="AM7" s="6"/>
      <c r="AN7" s="6"/>
      <c r="AO7" s="6"/>
      <c r="AP7" s="6"/>
    </row>
    <row r="8" customFormat="false" ht="16.5" hidden="false" customHeight="false" outlineLevel="0" collapsed="false">
      <c r="A8" s="30" t="s">
        <v>342</v>
      </c>
      <c r="B8" s="30" t="s">
        <v>342</v>
      </c>
      <c r="C8" s="49" t="s">
        <v>40</v>
      </c>
      <c r="K8" s="46" t="n">
        <v>191815000000000</v>
      </c>
      <c r="L8" s="46" t="n">
        <v>239742000000000</v>
      </c>
      <c r="M8" s="46" t="n">
        <v>303661000000000</v>
      </c>
      <c r="N8" s="46" t="n">
        <v>272382000000000</v>
      </c>
      <c r="O8" s="16" t="n">
        <v>359451000000000</v>
      </c>
      <c r="P8" s="16" t="n">
        <v>395169000000000</v>
      </c>
      <c r="Q8" s="16" t="n">
        <v>494250000000000</v>
      </c>
      <c r="R8" s="16" t="n">
        <v>709652000000000</v>
      </c>
      <c r="S8" s="16" t="n">
        <v>818509000000000</v>
      </c>
      <c r="T8" s="114" t="n">
        <v>1012755000000000</v>
      </c>
      <c r="U8" s="114" t="n">
        <v>1208582000000000</v>
      </c>
      <c r="V8" s="114" t="n">
        <v>1362702000000000</v>
      </c>
      <c r="W8" s="114" t="n">
        <v>1528663000000000</v>
      </c>
      <c r="X8" s="580" t="n">
        <v>1712965000000000</v>
      </c>
      <c r="Y8" s="6"/>
      <c r="Z8" s="6"/>
      <c r="AA8" s="6"/>
      <c r="AB8" s="19"/>
      <c r="AC8" s="184"/>
      <c r="AD8" s="184"/>
      <c r="AE8" s="184"/>
      <c r="AF8" s="184"/>
      <c r="AG8" s="184"/>
      <c r="AH8" s="184"/>
      <c r="AI8" s="184"/>
      <c r="AJ8" s="184"/>
      <c r="AK8" s="6"/>
      <c r="AL8" s="6"/>
      <c r="AM8" s="6"/>
      <c r="AN8" s="6"/>
      <c r="AO8" s="6"/>
      <c r="AP8" s="6"/>
    </row>
    <row r="9" customFormat="false" ht="16.5" hidden="false" customHeight="false" outlineLevel="0" collapsed="false">
      <c r="A9" s="27" t="s">
        <v>2880</v>
      </c>
      <c r="B9" s="29" t="s">
        <v>2881</v>
      </c>
      <c r="C9" s="3" t="s">
        <v>43</v>
      </c>
      <c r="K9" s="46" t="n">
        <v>118571000000000</v>
      </c>
      <c r="L9" s="46" t="n">
        <v>159382000000000</v>
      </c>
      <c r="M9" s="46" t="n">
        <v>201228000000000</v>
      </c>
      <c r="N9" s="46" t="n">
        <v>145470000000000</v>
      </c>
      <c r="O9" s="16" t="n">
        <v>207505000000000</v>
      </c>
      <c r="P9" s="16" t="n">
        <v>232385000000000</v>
      </c>
      <c r="Q9" s="16" t="n">
        <v>256037000000000</v>
      </c>
      <c r="R9" s="16" t="n">
        <v>334085000000000</v>
      </c>
      <c r="S9" s="16" t="n">
        <v>384284000000000</v>
      </c>
      <c r="T9" s="114" t="n">
        <v>464932000000000</v>
      </c>
      <c r="U9" s="114" t="n">
        <v>526976000000000</v>
      </c>
      <c r="V9" s="114" t="n">
        <v>591589000000000</v>
      </c>
      <c r="W9" s="9" t="n">
        <v>666314000000000</v>
      </c>
      <c r="X9" s="580" t="n">
        <v>749966000000000</v>
      </c>
      <c r="Y9" s="6"/>
      <c r="Z9" s="6"/>
      <c r="AA9" s="6"/>
      <c r="AB9" s="19"/>
      <c r="AC9" s="184"/>
      <c r="AD9" s="184"/>
      <c r="AE9" s="184"/>
      <c r="AF9" s="184"/>
      <c r="AG9" s="184"/>
      <c r="AH9" s="184"/>
      <c r="AI9" s="184"/>
      <c r="AJ9" s="184"/>
      <c r="AK9" s="6"/>
      <c r="AL9" s="6"/>
      <c r="AM9" s="6"/>
      <c r="AN9" s="6"/>
      <c r="AO9" s="6"/>
      <c r="AP9" s="6"/>
    </row>
    <row r="10" customFormat="false" ht="16.5" hidden="false" customHeight="false" outlineLevel="0" collapsed="false">
      <c r="A10" s="27" t="s">
        <v>2014</v>
      </c>
      <c r="B10" s="29" t="s">
        <v>2546</v>
      </c>
      <c r="C10" s="3" t="s">
        <v>43</v>
      </c>
      <c r="K10" s="46" t="n">
        <v>7762000000000</v>
      </c>
      <c r="L10" s="46" t="n">
        <v>7771000000000</v>
      </c>
      <c r="M10" s="46" t="n">
        <v>7802000000000</v>
      </c>
      <c r="N10" s="46" t="n">
        <v>11132000000000</v>
      </c>
      <c r="O10" s="16" t="n">
        <v>12913000000000</v>
      </c>
      <c r="P10" s="16" t="n">
        <v>15894000000000</v>
      </c>
      <c r="Q10" s="16" t="n">
        <v>21846000000000</v>
      </c>
      <c r="R10" s="16" t="n">
        <v>25115000000000</v>
      </c>
      <c r="S10" s="16" t="n">
        <v>30716000000000</v>
      </c>
      <c r="T10" s="114" t="n">
        <v>35220000000000</v>
      </c>
      <c r="U10" s="114" t="n">
        <v>39406000000000</v>
      </c>
      <c r="V10" s="114" t="n">
        <v>43674000000000</v>
      </c>
      <c r="W10" s="114" t="n">
        <v>47969000000000</v>
      </c>
      <c r="X10" s="580" t="n">
        <v>52684000000000</v>
      </c>
      <c r="Y10" s="6"/>
      <c r="Z10" s="6"/>
      <c r="AA10" s="6"/>
      <c r="AB10" s="19"/>
      <c r="AC10" s="184"/>
      <c r="AD10" s="184"/>
      <c r="AE10" s="184"/>
      <c r="AF10" s="184"/>
      <c r="AG10" s="184"/>
      <c r="AH10" s="184"/>
      <c r="AI10" s="184"/>
      <c r="AJ10" s="184"/>
      <c r="AK10" s="6"/>
      <c r="AL10" s="6"/>
      <c r="AM10" s="6"/>
      <c r="AN10" s="6"/>
      <c r="AO10" s="6"/>
      <c r="AP10" s="6"/>
    </row>
    <row r="11" customFormat="false" ht="16.5" hidden="false" customHeight="false" outlineLevel="0" collapsed="false">
      <c r="A11" s="27" t="s">
        <v>46</v>
      </c>
      <c r="B11" s="29" t="s">
        <v>298</v>
      </c>
      <c r="C11" s="3" t="s">
        <v>43</v>
      </c>
      <c r="K11" s="46" t="n">
        <v>16663000000000</v>
      </c>
      <c r="L11" s="46" t="n">
        <v>15900000000000</v>
      </c>
      <c r="M11" s="46" t="n">
        <v>32077000000000</v>
      </c>
      <c r="N11" s="46" t="n">
        <v>37894000000000</v>
      </c>
      <c r="O11" s="16" t="n">
        <v>60104000000000</v>
      </c>
      <c r="P11" s="16" t="n">
        <v>70487000000000</v>
      </c>
      <c r="Q11" s="16" t="n">
        <v>135969000000000</v>
      </c>
      <c r="R11" s="16" t="n">
        <v>217026000000000</v>
      </c>
      <c r="S11" s="16" t="n">
        <v>270485000000000</v>
      </c>
      <c r="T11" s="114" t="n">
        <v>335766000000000</v>
      </c>
      <c r="U11" s="114" t="n">
        <v>425607000000000</v>
      </c>
      <c r="V11" s="114" t="n">
        <v>486923000000000</v>
      </c>
      <c r="W11" s="114" t="n">
        <v>551068000000000</v>
      </c>
      <c r="X11" s="580" t="n">
        <v>622826000000000</v>
      </c>
      <c r="Y11" s="6"/>
      <c r="Z11" s="6"/>
      <c r="AA11" s="6"/>
      <c r="AB11" s="19"/>
      <c r="AC11" s="184"/>
      <c r="AD11" s="184"/>
      <c r="AE11" s="184"/>
      <c r="AF11" s="184"/>
      <c r="AG11" s="184"/>
      <c r="AH11" s="184"/>
      <c r="AI11" s="184"/>
      <c r="AJ11" s="184"/>
      <c r="AK11" s="6"/>
      <c r="AL11" s="6"/>
      <c r="AM11" s="6"/>
      <c r="AN11" s="6"/>
      <c r="AO11" s="6"/>
      <c r="AP11" s="6"/>
    </row>
    <row r="12" customFormat="false" ht="16.5" hidden="false" customHeight="false" outlineLevel="0" collapsed="false">
      <c r="A12" s="45" t="s">
        <v>2882</v>
      </c>
      <c r="B12" s="533" t="s">
        <v>2883</v>
      </c>
      <c r="C12" s="3" t="s">
        <v>2129</v>
      </c>
      <c r="K12" s="46" t="n">
        <v>0</v>
      </c>
      <c r="L12" s="46" t="n">
        <v>2449000000000</v>
      </c>
      <c r="M12" s="46" t="n">
        <v>16154000000000</v>
      </c>
      <c r="N12" s="46" t="n">
        <v>20898000000000</v>
      </c>
      <c r="O12" s="16" t="n">
        <v>32702000000000</v>
      </c>
      <c r="P12" s="16" t="n">
        <v>54129000000000</v>
      </c>
      <c r="Q12" s="16" t="n">
        <v>103202000000000</v>
      </c>
      <c r="R12" s="16" t="n">
        <v>167040000000000</v>
      </c>
      <c r="S12" s="16" t="n">
        <v>216157000000000</v>
      </c>
      <c r="T12" s="114" t="n">
        <v>272147000000000</v>
      </c>
      <c r="U12" s="114" t="n">
        <v>353418000000000</v>
      </c>
      <c r="V12" s="114" t="n">
        <v>406761000000000</v>
      </c>
      <c r="W12" s="114" t="n">
        <v>463307000000000</v>
      </c>
      <c r="X12" s="580" t="n">
        <v>527009000000000</v>
      </c>
      <c r="Y12" s="6"/>
      <c r="Z12" s="6"/>
      <c r="AA12" s="6"/>
      <c r="AB12" s="19"/>
      <c r="AC12" s="184"/>
      <c r="AD12" s="184"/>
      <c r="AE12" s="184"/>
      <c r="AF12" s="184"/>
      <c r="AG12" s="184"/>
      <c r="AH12" s="184"/>
      <c r="AI12" s="184"/>
      <c r="AJ12" s="184"/>
      <c r="AK12" s="6"/>
      <c r="AL12" s="6"/>
      <c r="AM12" s="6"/>
      <c r="AN12" s="6"/>
      <c r="AO12" s="6"/>
      <c r="AP12" s="6"/>
    </row>
    <row r="13" customFormat="false" ht="15" hidden="false" customHeight="false" outlineLevel="0" collapsed="false">
      <c r="A13" s="135" t="s">
        <v>1315</v>
      </c>
      <c r="B13" s="135" t="s">
        <v>1315</v>
      </c>
      <c r="C13" s="3" t="s">
        <v>2129</v>
      </c>
      <c r="K13" s="46" t="n">
        <f aca="false">K11-K12</f>
        <v>16663000000000</v>
      </c>
      <c r="L13" s="46" t="n">
        <f aca="false">L11-L12</f>
        <v>13451000000000</v>
      </c>
      <c r="M13" s="46" t="n">
        <f aca="false">M11-M12</f>
        <v>15923000000000</v>
      </c>
      <c r="N13" s="46" t="n">
        <f aca="false">N11-N12</f>
        <v>16996000000000</v>
      </c>
      <c r="O13" s="46" t="n">
        <f aca="false">O11-O12</f>
        <v>27402000000000</v>
      </c>
      <c r="P13" s="46" t="n">
        <f aca="false">P11-P12</f>
        <v>16358000000000</v>
      </c>
      <c r="Q13" s="46" t="n">
        <f aca="false">Q11-Q12</f>
        <v>32767000000000</v>
      </c>
      <c r="R13" s="46" t="n">
        <f aca="false">R11-R12</f>
        <v>49986000000000</v>
      </c>
      <c r="S13" s="46" t="n">
        <f aca="false">S11-S12</f>
        <v>54328000000000</v>
      </c>
      <c r="T13" s="46" t="n">
        <f aca="false">T11-T12</f>
        <v>63619000000000</v>
      </c>
      <c r="U13" s="46" t="n">
        <f aca="false">U11-U12</f>
        <v>72189000000000</v>
      </c>
      <c r="V13" s="46" t="n">
        <f aca="false">V11-V12</f>
        <v>80162000000000</v>
      </c>
      <c r="W13" s="46" t="n">
        <f aca="false">W11-W12</f>
        <v>87761000000000</v>
      </c>
      <c r="X13" s="46" t="n">
        <f aca="false">X11-X12</f>
        <v>95817000000000</v>
      </c>
      <c r="Y13" s="6"/>
      <c r="Z13" s="6"/>
      <c r="AA13" s="6"/>
      <c r="AK13" s="6"/>
      <c r="AL13" s="6"/>
      <c r="AM13" s="6"/>
      <c r="AN13" s="6"/>
      <c r="AO13" s="6"/>
      <c r="AP13" s="6"/>
    </row>
    <row r="14" customFormat="false" ht="16.5" hidden="false" customHeight="false" outlineLevel="0" collapsed="false">
      <c r="A14" s="27" t="s">
        <v>2214</v>
      </c>
      <c r="B14" s="29" t="s">
        <v>2215</v>
      </c>
      <c r="C14" s="3" t="s">
        <v>43</v>
      </c>
      <c r="K14" s="46" t="n">
        <v>48819000000000</v>
      </c>
      <c r="L14" s="46" t="n">
        <v>56689000000000</v>
      </c>
      <c r="M14" s="46" t="n">
        <v>62554000000000</v>
      </c>
      <c r="N14" s="46" t="n">
        <v>77886000000000</v>
      </c>
      <c r="O14" s="16" t="n">
        <v>78930000000000</v>
      </c>
      <c r="P14" s="16" t="n">
        <v>76403000000000</v>
      </c>
      <c r="Q14" s="16" t="n">
        <v>80398000000000</v>
      </c>
      <c r="R14" s="16" t="n">
        <v>133426000000000</v>
      </c>
      <c r="S14" s="16" t="n">
        <v>133024000000000</v>
      </c>
      <c r="T14" s="114" t="n">
        <v>176837000000000</v>
      </c>
      <c r="U14" s="114" t="n">
        <v>216593000000000</v>
      </c>
      <c r="V14" s="114" t="n">
        <v>240516000000000</v>
      </c>
      <c r="W14" s="114" t="n">
        <v>263312000000000</v>
      </c>
      <c r="X14" s="580" t="n">
        <v>287488000000000</v>
      </c>
      <c r="Y14" s="6"/>
      <c r="Z14" s="6"/>
      <c r="AA14" s="6"/>
      <c r="AB14" s="19"/>
      <c r="AC14" s="184"/>
      <c r="AD14" s="184"/>
      <c r="AE14" s="184"/>
      <c r="AF14" s="184"/>
      <c r="AG14" s="184"/>
      <c r="AH14" s="184"/>
      <c r="AI14" s="184"/>
      <c r="AJ14" s="184"/>
      <c r="AK14" s="6"/>
      <c r="AL14" s="6"/>
      <c r="AM14" s="6"/>
      <c r="AN14" s="6"/>
      <c r="AO14" s="6"/>
      <c r="AP14" s="6"/>
    </row>
    <row r="15" customFormat="false" ht="16.5" hidden="false" customHeight="false" outlineLevel="0" collapsed="false">
      <c r="A15" s="19" t="s">
        <v>524</v>
      </c>
      <c r="B15" s="30" t="s">
        <v>349</v>
      </c>
      <c r="C15" s="49" t="s">
        <v>40</v>
      </c>
      <c r="K15" s="46" t="n">
        <v>636796000000000</v>
      </c>
      <c r="L15" s="46" t="n">
        <v>611968000000000</v>
      </c>
      <c r="M15" s="46" t="n">
        <v>542720000000000</v>
      </c>
      <c r="N15" s="46" t="n">
        <v>714731000000000</v>
      </c>
      <c r="O15" s="16" t="n">
        <v>844263000000000</v>
      </c>
      <c r="P15" s="16" t="n">
        <v>620634000000000</v>
      </c>
      <c r="Q15" s="16" t="n">
        <v>832535000000000</v>
      </c>
      <c r="R15" s="16" t="n">
        <v>897148000000000</v>
      </c>
      <c r="S15" s="16" t="n">
        <v>764168000000000</v>
      </c>
      <c r="T15" s="114" t="n">
        <v>1030168000000000</v>
      </c>
      <c r="U15" s="114" t="n">
        <v>1259844000000000</v>
      </c>
      <c r="V15" s="114" t="n">
        <v>1366101000000000</v>
      </c>
      <c r="W15" s="114" t="n">
        <v>1463461000000000</v>
      </c>
      <c r="X15" s="580" t="n">
        <v>1553781000000000</v>
      </c>
      <c r="Y15" s="6"/>
      <c r="Z15" s="6"/>
      <c r="AA15" s="6"/>
      <c r="AB15" s="19"/>
      <c r="AC15" s="184"/>
      <c r="AD15" s="184"/>
      <c r="AE15" s="184"/>
      <c r="AF15" s="184"/>
      <c r="AG15" s="184"/>
      <c r="AH15" s="184"/>
      <c r="AI15" s="184"/>
      <c r="AJ15" s="184"/>
      <c r="AK15" s="6"/>
      <c r="AL15" s="6"/>
      <c r="AM15" s="6"/>
      <c r="AN15" s="6"/>
      <c r="AO15" s="6"/>
      <c r="AP15" s="6"/>
    </row>
    <row r="16" customFormat="false" ht="16.5" hidden="false" customHeight="false" outlineLevel="0" collapsed="false">
      <c r="A16" s="27" t="s">
        <v>2016</v>
      </c>
      <c r="B16" s="29" t="s">
        <v>1061</v>
      </c>
      <c r="C16" s="49" t="s">
        <v>928</v>
      </c>
      <c r="K16" s="46" t="n">
        <v>616545000000000</v>
      </c>
      <c r="L16" s="46" t="n">
        <v>588217000000000</v>
      </c>
      <c r="M16" s="46" t="n">
        <v>516740000000000</v>
      </c>
      <c r="N16" s="46" t="n">
        <v>684464000000000</v>
      </c>
      <c r="O16" s="16" t="n">
        <v>731636000000000</v>
      </c>
      <c r="P16" s="16" t="n">
        <v>545284000000000</v>
      </c>
      <c r="Q16" s="16" t="n">
        <v>708502000000000</v>
      </c>
      <c r="R16" s="16" t="n">
        <v>748003000000000</v>
      </c>
      <c r="S16" s="16" t="n">
        <v>592613000000000</v>
      </c>
      <c r="T16" s="114" t="n">
        <v>821309000000000</v>
      </c>
      <c r="U16" s="114" t="n">
        <v>1026165000000000</v>
      </c>
      <c r="V16" s="114" t="n">
        <v>1107110000000000</v>
      </c>
      <c r="W16" s="114" t="n">
        <v>1178998000000000</v>
      </c>
      <c r="X16" s="580" t="n">
        <v>1241360000000000</v>
      </c>
      <c r="Y16" s="6"/>
      <c r="Z16" s="6"/>
      <c r="AA16" s="6"/>
      <c r="AB16" s="19"/>
      <c r="AC16" s="184"/>
      <c r="AD16" s="184"/>
      <c r="AE16" s="184"/>
      <c r="AF16" s="184"/>
      <c r="AG16" s="184"/>
      <c r="AH16" s="184"/>
      <c r="AI16" s="184"/>
      <c r="AJ16" s="184"/>
      <c r="AK16" s="6"/>
      <c r="AL16" s="6"/>
      <c r="AM16" s="6"/>
      <c r="AN16" s="6"/>
      <c r="AO16" s="6"/>
      <c r="AP16" s="6"/>
    </row>
    <row r="17" customFormat="false" ht="16.5" hidden="false" customHeight="false" outlineLevel="0" collapsed="false">
      <c r="B17" s="180" t="s">
        <v>2884</v>
      </c>
      <c r="K17" s="46" t="n">
        <v>525857000000000</v>
      </c>
      <c r="L17" s="46" t="n">
        <v>466584000000000</v>
      </c>
      <c r="M17" s="46" t="n">
        <v>376277000000000</v>
      </c>
      <c r="N17" s="46" t="n">
        <v>609196000000000</v>
      </c>
      <c r="O17" s="16" t="n">
        <v>659244000000000</v>
      </c>
      <c r="P17" s="16" t="n">
        <v>447597000000000</v>
      </c>
      <c r="Q17" s="16" t="n">
        <v>609400000000000</v>
      </c>
      <c r="R17" s="16" t="n">
        <v>628837000000000</v>
      </c>
      <c r="S17" s="16" t="n">
        <v>463095000000000</v>
      </c>
      <c r="T17" s="114" t="n">
        <v>684808000000000</v>
      </c>
      <c r="U17" s="114" t="n">
        <v>886765000000000</v>
      </c>
      <c r="V17" s="114" t="n">
        <v>967793000000000</v>
      </c>
      <c r="W17" s="114" t="n">
        <v>1041728000000000</v>
      </c>
      <c r="X17" s="580" t="n">
        <v>1106474000000000</v>
      </c>
      <c r="Y17" s="6"/>
      <c r="Z17" s="6"/>
      <c r="AA17" s="6"/>
      <c r="AB17" s="19"/>
      <c r="AC17" s="184"/>
      <c r="AD17" s="184"/>
      <c r="AE17" s="184"/>
      <c r="AF17" s="184"/>
      <c r="AG17" s="184"/>
      <c r="AH17" s="184"/>
      <c r="AI17" s="184"/>
      <c r="AJ17" s="184"/>
      <c r="AK17" s="6"/>
      <c r="AL17" s="6"/>
      <c r="AM17" s="6"/>
      <c r="AN17" s="6"/>
      <c r="AO17" s="6"/>
      <c r="AP17" s="6"/>
    </row>
    <row r="18" customFormat="false" ht="16.5" hidden="false" customHeight="false" outlineLevel="0" collapsed="false">
      <c r="A18" s="27" t="s">
        <v>49</v>
      </c>
      <c r="B18" s="27" t="s">
        <v>2885</v>
      </c>
      <c r="C18" s="49" t="s">
        <v>928</v>
      </c>
      <c r="K18" s="46" t="n">
        <f aca="false">K15-K16</f>
        <v>20251000000000</v>
      </c>
      <c r="L18" s="46" t="n">
        <f aca="false">L15-L16</f>
        <v>23751000000000</v>
      </c>
      <c r="M18" s="46" t="n">
        <f aca="false">M15-M16</f>
        <v>25980000000000</v>
      </c>
      <c r="N18" s="46" t="n">
        <f aca="false">N15-N16</f>
        <v>30267000000000</v>
      </c>
      <c r="O18" s="46" t="n">
        <f aca="false">O15-O16</f>
        <v>112627000000000</v>
      </c>
      <c r="P18" s="46" t="n">
        <f aca="false">P15-P16</f>
        <v>75350000000000</v>
      </c>
      <c r="Q18" s="46" t="n">
        <v>124033000000000</v>
      </c>
      <c r="R18" s="46" t="n">
        <v>149145000000000</v>
      </c>
      <c r="S18" s="46" t="n">
        <v>171555000000000</v>
      </c>
      <c r="T18" s="114" t="n">
        <v>389524000000000</v>
      </c>
      <c r="U18" s="114" t="n">
        <v>523614000000000</v>
      </c>
      <c r="V18" s="114" t="n">
        <v>594091000000000</v>
      </c>
      <c r="W18" s="114" t="n">
        <v>639477000000000</v>
      </c>
      <c r="X18" s="580" t="n">
        <v>679222000000000</v>
      </c>
      <c r="Y18" s="6"/>
      <c r="Z18" s="6"/>
      <c r="AA18" s="6"/>
      <c r="AB18" s="30"/>
      <c r="AC18" s="184"/>
      <c r="AD18" s="184"/>
      <c r="AE18" s="184"/>
      <c r="AF18" s="184"/>
      <c r="AG18" s="184"/>
      <c r="AH18" s="184"/>
      <c r="AI18" s="184"/>
      <c r="AJ18" s="184"/>
      <c r="AK18" s="6"/>
      <c r="AL18" s="6"/>
      <c r="AM18" s="6"/>
      <c r="AN18" s="6"/>
      <c r="AO18" s="6"/>
      <c r="AP18" s="6"/>
    </row>
    <row r="19" customFormat="false" ht="16.5" hidden="false" customHeight="false" outlineLevel="0" collapsed="false">
      <c r="A19" s="19" t="s">
        <v>52</v>
      </c>
      <c r="B19" s="19" t="s">
        <v>52</v>
      </c>
      <c r="C19" s="20" t="s">
        <v>37</v>
      </c>
      <c r="K19" s="46"/>
      <c r="L19" s="46"/>
      <c r="M19" s="46"/>
      <c r="N19" s="46"/>
      <c r="O19" s="16"/>
      <c r="P19" s="16"/>
      <c r="Q19" s="16"/>
      <c r="R19" s="16"/>
      <c r="S19" s="16"/>
      <c r="T19" s="114"/>
      <c r="U19" s="114"/>
      <c r="V19" s="114"/>
      <c r="W19" s="114"/>
      <c r="X19" s="580"/>
      <c r="Y19" s="6"/>
      <c r="Z19" s="6"/>
      <c r="AA19" s="6"/>
      <c r="AK19" s="6"/>
      <c r="AL19" s="6"/>
      <c r="AM19" s="6"/>
      <c r="AN19" s="6"/>
      <c r="AO19" s="6"/>
      <c r="AP19" s="6"/>
    </row>
    <row r="20" s="13" customFormat="true" ht="16.5" hidden="false" customHeight="false" outlineLevel="0" collapsed="false">
      <c r="A20" s="13" t="s">
        <v>188</v>
      </c>
      <c r="B20" s="98" t="s">
        <v>2886</v>
      </c>
      <c r="C20" s="63" t="s">
        <v>34</v>
      </c>
      <c r="K20" s="110" t="n">
        <v>617567000000000</v>
      </c>
      <c r="L20" s="110" t="n">
        <v>828826000000000</v>
      </c>
      <c r="M20" s="110" t="n">
        <v>808820000000000</v>
      </c>
      <c r="N20" s="110" t="n">
        <v>916064000000000</v>
      </c>
      <c r="O20" s="102" t="n">
        <v>1191784000000000</v>
      </c>
      <c r="P20" s="102" t="n">
        <v>1039256000000000</v>
      </c>
      <c r="Q20" s="102" t="n">
        <v>1415138000000000</v>
      </c>
      <c r="R20" s="102" t="n">
        <v>1735115000000000</v>
      </c>
      <c r="S20" s="102" t="n">
        <v>1849632000000000</v>
      </c>
      <c r="T20" s="353" t="n">
        <v>2226037000000000</v>
      </c>
      <c r="U20" s="353" t="n">
        <v>2520269000000000</v>
      </c>
      <c r="V20" s="353" t="n">
        <v>2774957000000000</v>
      </c>
      <c r="W20" s="353" t="n">
        <v>3030492000000000</v>
      </c>
      <c r="X20" s="581" t="n">
        <v>3302759000000000</v>
      </c>
      <c r="Y20" s="6"/>
      <c r="Z20" s="6"/>
      <c r="AA20" s="6"/>
      <c r="AB20" s="30"/>
      <c r="AC20" s="184"/>
      <c r="AD20" s="184"/>
      <c r="AE20" s="184"/>
      <c r="AF20" s="184"/>
      <c r="AG20" s="184"/>
      <c r="AH20" s="184"/>
      <c r="AI20" s="184"/>
      <c r="AJ20" s="184"/>
      <c r="AK20" s="6"/>
      <c r="AL20" s="6"/>
      <c r="AM20" s="6"/>
      <c r="AN20" s="6"/>
      <c r="AO20" s="6"/>
      <c r="AP20" s="6"/>
    </row>
    <row r="21" customFormat="false" ht="16.5" hidden="false" customHeight="false" outlineLevel="0" collapsed="false">
      <c r="A21" s="0" t="s">
        <v>70</v>
      </c>
      <c r="B21" s="30" t="s">
        <v>2887</v>
      </c>
      <c r="C21" s="49" t="s">
        <v>191</v>
      </c>
      <c r="K21" s="100" t="n">
        <v>461624000000000</v>
      </c>
      <c r="L21" s="100" t="n">
        <v>583973000000000</v>
      </c>
      <c r="M21" s="100" t="n">
        <v>611443000000000</v>
      </c>
      <c r="N21" s="100" t="n">
        <v>710957000000000</v>
      </c>
      <c r="O21" s="16" t="n">
        <v>904225000000000</v>
      </c>
      <c r="P21" s="16" t="n">
        <v>889974000000000</v>
      </c>
      <c r="Q21" s="16" t="n">
        <v>1197647000000000</v>
      </c>
      <c r="R21" s="16" t="n">
        <v>1438316000000000</v>
      </c>
      <c r="S21" s="16" t="n">
        <v>1531567000000000</v>
      </c>
      <c r="T21" s="114" t="n">
        <v>1780057000000000</v>
      </c>
      <c r="U21" s="114" t="n">
        <v>1998274000000000</v>
      </c>
      <c r="V21" s="114" t="n">
        <v>2177615000000000</v>
      </c>
      <c r="W21" s="114" t="n">
        <v>2357160000000000</v>
      </c>
      <c r="X21" s="580" t="n">
        <v>2525306000000000</v>
      </c>
      <c r="Y21" s="6"/>
      <c r="Z21" s="6"/>
      <c r="AA21" s="6"/>
      <c r="AB21" s="30"/>
      <c r="AC21" s="184"/>
      <c r="AD21" s="184"/>
      <c r="AE21" s="184"/>
      <c r="AF21" s="184"/>
      <c r="AG21" s="184"/>
      <c r="AH21" s="184"/>
      <c r="AI21" s="184"/>
      <c r="AJ21" s="184"/>
      <c r="AL21" s="6"/>
      <c r="AM21" s="6"/>
      <c r="AN21" s="6"/>
      <c r="AO21" s="6"/>
      <c r="AP21" s="6"/>
    </row>
    <row r="22" customFormat="false" ht="16.5" hidden="false" customHeight="false" outlineLevel="0" collapsed="false">
      <c r="A22" s="27" t="s">
        <v>746</v>
      </c>
      <c r="B22" s="134" t="s">
        <v>1404</v>
      </c>
      <c r="C22" s="49" t="s">
        <v>194</v>
      </c>
      <c r="K22" s="100" t="n">
        <v>130614000000000</v>
      </c>
      <c r="L22" s="100" t="n">
        <v>175096000000000</v>
      </c>
      <c r="M22" s="100" t="n">
        <v>184073000000000</v>
      </c>
      <c r="N22" s="100" t="n">
        <v>204463000000000</v>
      </c>
      <c r="O22" s="16"/>
      <c r="P22" s="16"/>
      <c r="Q22" s="16"/>
      <c r="R22" s="16"/>
      <c r="S22" s="16"/>
      <c r="T22" s="114"/>
      <c r="U22" s="114"/>
      <c r="V22" s="114"/>
      <c r="W22" s="114"/>
      <c r="X22" s="580"/>
      <c r="Y22" s="6"/>
      <c r="Z22" s="6"/>
      <c r="AA22" s="6"/>
      <c r="AL22" s="6"/>
      <c r="AM22" s="6"/>
      <c r="AN22" s="6"/>
      <c r="AO22" s="6"/>
      <c r="AP22" s="6"/>
    </row>
    <row r="23" customFormat="false" ht="16.5" hidden="false" customHeight="false" outlineLevel="0" collapsed="false">
      <c r="A23" s="27" t="s">
        <v>79</v>
      </c>
      <c r="B23" s="134" t="s">
        <v>543</v>
      </c>
      <c r="C23" s="49" t="s">
        <v>194</v>
      </c>
      <c r="K23" s="100" t="n">
        <v>50560000000000</v>
      </c>
      <c r="L23" s="100" t="n">
        <v>67779000000000</v>
      </c>
      <c r="M23" s="100" t="n">
        <v>71254000000000</v>
      </c>
      <c r="N23" s="100" t="n">
        <v>79147000000000</v>
      </c>
      <c r="O23" s="16"/>
      <c r="P23" s="16"/>
      <c r="Q23" s="16"/>
      <c r="R23" s="16"/>
      <c r="S23" s="16"/>
      <c r="T23" s="114"/>
      <c r="U23" s="114"/>
      <c r="V23" s="114"/>
      <c r="W23" s="114"/>
      <c r="X23" s="580"/>
      <c r="Y23" s="6"/>
      <c r="Z23" s="6"/>
      <c r="AA23" s="6"/>
      <c r="AL23" s="6"/>
      <c r="AM23" s="6"/>
      <c r="AN23" s="6"/>
      <c r="AO23" s="6"/>
      <c r="AP23" s="6"/>
    </row>
    <row r="24" customFormat="false" ht="16.5" hidden="false" customHeight="false" outlineLevel="0" collapsed="false">
      <c r="A24" s="27" t="s">
        <v>86</v>
      </c>
      <c r="B24" s="134" t="s">
        <v>1666</v>
      </c>
      <c r="C24" s="49" t="s">
        <v>194</v>
      </c>
      <c r="K24" s="100" t="n">
        <v>7737000000000</v>
      </c>
      <c r="L24" s="100" t="n">
        <v>7974000000000</v>
      </c>
      <c r="M24" s="100" t="n">
        <v>5897000000000</v>
      </c>
      <c r="N24" s="100" t="n">
        <v>4563000000000</v>
      </c>
      <c r="O24" s="16"/>
      <c r="P24" s="16"/>
      <c r="Q24" s="16"/>
      <c r="R24" s="16"/>
      <c r="S24" s="16"/>
      <c r="T24" s="114"/>
      <c r="U24" s="114"/>
      <c r="V24" s="114"/>
      <c r="W24" s="114"/>
      <c r="X24" s="580"/>
      <c r="Y24" s="6"/>
      <c r="Z24" s="6"/>
      <c r="AA24" s="6"/>
      <c r="AL24" s="6"/>
      <c r="AM24" s="6"/>
      <c r="AN24" s="6"/>
      <c r="AO24" s="6"/>
      <c r="AP24" s="6"/>
    </row>
    <row r="25" customFormat="false" ht="16.5" hidden="false" customHeight="false" outlineLevel="0" collapsed="false">
      <c r="A25" s="134" t="s">
        <v>205</v>
      </c>
      <c r="B25" s="134" t="s">
        <v>205</v>
      </c>
      <c r="C25" s="49" t="s">
        <v>194</v>
      </c>
      <c r="K25" s="100" t="n">
        <v>75840000000000</v>
      </c>
      <c r="L25" s="100" t="n">
        <v>101669000000000</v>
      </c>
      <c r="M25" s="100" t="n">
        <v>106881000000000</v>
      </c>
      <c r="N25" s="100" t="n">
        <v>118720000000000</v>
      </c>
      <c r="O25" s="16"/>
      <c r="P25" s="16"/>
      <c r="Q25" s="16"/>
      <c r="R25" s="16"/>
      <c r="S25" s="16"/>
      <c r="T25" s="114"/>
      <c r="U25" s="114"/>
      <c r="V25" s="114"/>
      <c r="W25" s="114"/>
      <c r="X25" s="580"/>
      <c r="Y25" s="6"/>
      <c r="Z25" s="6"/>
      <c r="AA25" s="6"/>
      <c r="AL25" s="6"/>
      <c r="AM25" s="6"/>
      <c r="AN25" s="6"/>
      <c r="AO25" s="6"/>
      <c r="AP25" s="6"/>
    </row>
    <row r="26" customFormat="false" ht="16.5" hidden="false" customHeight="false" outlineLevel="0" collapsed="false">
      <c r="A26" s="134" t="s">
        <v>52</v>
      </c>
      <c r="B26" s="134" t="s">
        <v>52</v>
      </c>
      <c r="C26" s="49" t="s">
        <v>194</v>
      </c>
      <c r="K26" s="100" t="n">
        <v>25280000000000</v>
      </c>
      <c r="L26" s="100" t="n">
        <v>33890000000000</v>
      </c>
      <c r="M26" s="100" t="n">
        <v>35627000000000</v>
      </c>
      <c r="N26" s="100" t="n">
        <v>39573000000000</v>
      </c>
      <c r="O26" s="16"/>
      <c r="P26" s="16"/>
      <c r="Q26" s="16"/>
      <c r="R26" s="16"/>
      <c r="S26" s="16"/>
      <c r="T26" s="184"/>
      <c r="U26" s="184"/>
      <c r="V26" s="184"/>
      <c r="W26" s="184"/>
      <c r="X26" s="580"/>
      <c r="Y26" s="6"/>
      <c r="Z26" s="6"/>
      <c r="AA26" s="6"/>
      <c r="AL26" s="6"/>
      <c r="AM26" s="6"/>
      <c r="AN26" s="6"/>
      <c r="AO26" s="6"/>
      <c r="AP26" s="6"/>
    </row>
    <row r="27" customFormat="false" ht="16.5" hidden="false" customHeight="false" outlineLevel="0" collapsed="false">
      <c r="A27" s="27" t="s">
        <v>755</v>
      </c>
      <c r="B27" s="134" t="s">
        <v>1410</v>
      </c>
      <c r="C27" s="49" t="s">
        <v>194</v>
      </c>
      <c r="K27" s="100" t="n">
        <v>122187000000000</v>
      </c>
      <c r="L27" s="100" t="n">
        <v>163799000000000</v>
      </c>
      <c r="M27" s="100" t="n">
        <v>172198000000000</v>
      </c>
      <c r="N27" s="100" t="n">
        <v>191272000000000</v>
      </c>
      <c r="O27" s="16"/>
      <c r="P27" s="16"/>
      <c r="Q27" s="16"/>
      <c r="R27" s="16"/>
      <c r="S27" s="16"/>
      <c r="T27" s="184"/>
      <c r="U27" s="184"/>
      <c r="V27" s="184"/>
      <c r="W27" s="184"/>
      <c r="X27" s="580"/>
      <c r="Y27" s="6"/>
      <c r="Z27" s="6"/>
      <c r="AA27" s="6"/>
      <c r="AL27" s="6"/>
      <c r="AM27" s="6"/>
      <c r="AN27" s="6"/>
      <c r="AO27" s="6"/>
      <c r="AP27" s="6"/>
    </row>
    <row r="28" customFormat="false" ht="16.5" hidden="false" customHeight="false" outlineLevel="0" collapsed="false">
      <c r="A28" s="27" t="s">
        <v>363</v>
      </c>
      <c r="B28" s="134" t="s">
        <v>2888</v>
      </c>
      <c r="C28" s="49" t="s">
        <v>194</v>
      </c>
      <c r="K28" s="100" t="n">
        <v>49406000000000</v>
      </c>
      <c r="L28" s="100" t="n">
        <v>33766000000000</v>
      </c>
      <c r="M28" s="100" t="n">
        <v>35512000000000</v>
      </c>
      <c r="N28" s="100" t="n">
        <v>73220000000000</v>
      </c>
      <c r="O28" s="16"/>
      <c r="P28" s="16"/>
      <c r="Q28" s="16"/>
      <c r="R28" s="16"/>
      <c r="S28" s="16"/>
      <c r="T28" s="184"/>
      <c r="U28" s="184"/>
      <c r="V28" s="184"/>
      <c r="W28" s="184"/>
      <c r="X28" s="580"/>
      <c r="Y28" s="6"/>
      <c r="Z28" s="6"/>
      <c r="AA28" s="6"/>
      <c r="AB28" s="19"/>
      <c r="AC28" s="6"/>
      <c r="AD28" s="6"/>
      <c r="AE28" s="6"/>
      <c r="AF28" s="6"/>
      <c r="AG28" s="6"/>
      <c r="AH28" s="6"/>
      <c r="AI28" s="6"/>
      <c r="AJ28" s="6"/>
      <c r="AK28" s="6"/>
      <c r="AL28" s="6"/>
      <c r="AM28" s="6"/>
      <c r="AN28" s="6"/>
      <c r="AO28" s="6"/>
      <c r="AP28" s="6"/>
    </row>
    <row r="29" customFormat="false" ht="16.5" hidden="false" customHeight="false" outlineLevel="0" collapsed="false">
      <c r="B29" s="106" t="s">
        <v>2889</v>
      </c>
      <c r="C29" s="19"/>
      <c r="K29" s="100" t="n">
        <v>19148000000000</v>
      </c>
      <c r="L29" s="100" t="n">
        <v>19148000000000</v>
      </c>
      <c r="M29" s="100" t="n">
        <v>17658000000000</v>
      </c>
      <c r="N29" s="100" t="n">
        <v>20000000000000</v>
      </c>
      <c r="O29" s="16"/>
      <c r="P29" s="16"/>
      <c r="Q29" s="16"/>
      <c r="R29" s="16"/>
      <c r="S29" s="16"/>
      <c r="T29" s="184"/>
      <c r="U29" s="184"/>
      <c r="V29" s="184"/>
      <c r="W29" s="184"/>
      <c r="X29" s="580"/>
      <c r="Y29" s="6"/>
      <c r="Z29" s="6"/>
      <c r="AA29" s="6"/>
      <c r="AB29" s="19"/>
      <c r="AC29" s="6"/>
      <c r="AD29" s="6"/>
      <c r="AE29" s="6"/>
      <c r="AF29" s="6"/>
      <c r="AG29" s="6"/>
      <c r="AH29" s="6"/>
      <c r="AI29" s="6"/>
      <c r="AJ29" s="6"/>
      <c r="AK29" s="6"/>
      <c r="AL29" s="6"/>
      <c r="AM29" s="6"/>
      <c r="AN29" s="6"/>
      <c r="AO29" s="6"/>
      <c r="AP29" s="6"/>
    </row>
    <row r="30" customFormat="false" ht="16.5" hidden="false" customHeight="false" outlineLevel="0" collapsed="false">
      <c r="A30" s="0" t="s">
        <v>227</v>
      </c>
      <c r="B30" s="30" t="s">
        <v>2890</v>
      </c>
      <c r="C30" s="49" t="s">
        <v>191</v>
      </c>
      <c r="K30" s="100" t="n">
        <v>155943000000000</v>
      </c>
      <c r="L30" s="100" t="n">
        <v>244853000000000</v>
      </c>
      <c r="M30" s="100" t="n">
        <v>197377000000000</v>
      </c>
      <c r="N30" s="100" t="n">
        <v>205107000000000</v>
      </c>
      <c r="O30" s="16" t="n">
        <v>287560000000000</v>
      </c>
      <c r="P30" s="16" t="n">
        <v>149282000000000</v>
      </c>
      <c r="Q30" s="16" t="n">
        <v>217491000000000</v>
      </c>
      <c r="R30" s="16" t="n">
        <v>296799000000000</v>
      </c>
      <c r="S30" s="16" t="n">
        <v>318065000000000</v>
      </c>
      <c r="T30" s="184" t="n">
        <v>445981000000000</v>
      </c>
      <c r="U30" s="184" t="n">
        <v>521994000000000</v>
      </c>
      <c r="V30" s="184" t="n">
        <v>597342000000000</v>
      </c>
      <c r="W30" s="184" t="n">
        <v>673332000000000</v>
      </c>
      <c r="X30" s="580" t="n">
        <v>777453000000000</v>
      </c>
      <c r="Y30" s="6"/>
      <c r="Z30" s="6"/>
      <c r="AA30" s="6"/>
      <c r="AB30" s="19"/>
      <c r="AC30" s="184"/>
      <c r="AD30" s="184"/>
      <c r="AE30" s="184"/>
      <c r="AF30" s="184"/>
      <c r="AG30" s="184"/>
      <c r="AH30" s="184"/>
      <c r="AI30" s="184"/>
      <c r="AJ30" s="184"/>
      <c r="AK30" s="6"/>
      <c r="AL30" s="6"/>
      <c r="AM30" s="6"/>
      <c r="AN30" s="6"/>
      <c r="AO30" s="6"/>
      <c r="AP30" s="6"/>
    </row>
    <row r="31" customFormat="false" ht="16.5" hidden="false" customHeight="false" outlineLevel="0" collapsed="false">
      <c r="B31" s="134" t="s">
        <v>551</v>
      </c>
      <c r="C31" s="19"/>
      <c r="K31" s="100" t="n">
        <v>157216000000000</v>
      </c>
      <c r="L31" s="100" t="n">
        <v>245839000000000</v>
      </c>
      <c r="M31" s="100" t="n">
        <v>198173000000000</v>
      </c>
      <c r="N31" s="100" t="n">
        <v>206405000000000</v>
      </c>
      <c r="O31" s="16"/>
      <c r="P31" s="16"/>
      <c r="Q31" s="16"/>
      <c r="R31" s="16"/>
      <c r="S31" s="16"/>
      <c r="T31" s="184"/>
      <c r="U31" s="184"/>
      <c r="V31" s="184"/>
      <c r="W31" s="184"/>
      <c r="X31" s="582"/>
      <c r="AK31" s="6"/>
    </row>
    <row r="32" customFormat="false" ht="16.5" hidden="false" customHeight="false" outlineLevel="0" collapsed="false">
      <c r="B32" s="134" t="s">
        <v>2891</v>
      </c>
      <c r="C32" s="19"/>
      <c r="K32" s="100" t="n">
        <v>1273000000000</v>
      </c>
      <c r="L32" s="100" t="n">
        <v>986000000000</v>
      </c>
      <c r="M32" s="100" t="n">
        <v>796000000000</v>
      </c>
      <c r="N32" s="100" t="n">
        <v>1298000000000</v>
      </c>
      <c r="O32" s="16"/>
      <c r="P32" s="16"/>
      <c r="Q32" s="16"/>
      <c r="R32" s="16"/>
      <c r="S32" s="16"/>
      <c r="T32" s="184"/>
      <c r="U32" s="184"/>
      <c r="V32" s="184"/>
      <c r="W32" s="184"/>
      <c r="X32" s="582"/>
      <c r="AK32" s="6"/>
    </row>
    <row r="33" customFormat="false" ht="16.5" hidden="false" customHeight="false" outlineLevel="0" collapsed="false">
      <c r="B33" s="30" t="s">
        <v>2892</v>
      </c>
      <c r="C33" s="19"/>
      <c r="K33" s="100" t="n">
        <v>366987000000000</v>
      </c>
      <c r="L33" s="100" t="n">
        <v>267738000000000</v>
      </c>
      <c r="M33" s="100" t="n">
        <v>234939000000000</v>
      </c>
      <c r="N33" s="100" t="n">
        <v>276156000000000</v>
      </c>
      <c r="O33" s="16" t="n">
        <v>299490000000000</v>
      </c>
      <c r="P33" s="16" t="n">
        <v>125829000000000</v>
      </c>
      <c r="Q33" s="16" t="n">
        <v>129138000000000</v>
      </c>
      <c r="R33" s="16" t="n">
        <v>168484000000000</v>
      </c>
      <c r="S33" s="16" t="n">
        <v>51109000000000</v>
      </c>
      <c r="T33" s="184" t="n">
        <v>262866000000000</v>
      </c>
      <c r="U33" s="184" t="n">
        <v>470151000000000</v>
      </c>
      <c r="V33" s="184" t="n">
        <v>551188000000000</v>
      </c>
      <c r="W33" s="184" t="n">
        <v>634964000000000</v>
      </c>
      <c r="X33" s="582" t="n">
        <v>741439000000000</v>
      </c>
      <c r="AB33" s="19"/>
      <c r="AC33" s="184"/>
      <c r="AD33" s="184"/>
      <c r="AE33" s="184"/>
      <c r="AF33" s="184"/>
      <c r="AG33" s="184"/>
      <c r="AH33" s="184"/>
      <c r="AI33" s="184"/>
      <c r="AJ33" s="184"/>
      <c r="AK33" s="6"/>
    </row>
    <row r="34" customFormat="false" ht="16.5" hidden="false" customHeight="false" outlineLevel="0" collapsed="false">
      <c r="B34" s="30" t="s">
        <v>2893</v>
      </c>
      <c r="C34" s="19"/>
      <c r="K34" s="100" t="n">
        <v>211044000000000</v>
      </c>
      <c r="L34" s="100" t="n">
        <v>22885000000000</v>
      </c>
      <c r="M34" s="100" t="n">
        <v>37561000000000</v>
      </c>
      <c r="N34" s="100" t="n">
        <v>71049000000000</v>
      </c>
      <c r="O34" s="16" t="n">
        <v>-85820000000000</v>
      </c>
      <c r="P34" s="16" t="n">
        <v>-133830000000000</v>
      </c>
      <c r="Q34" s="16" t="n">
        <v>-210271000000000</v>
      </c>
      <c r="R34" s="16" t="n">
        <v>-128115000000000</v>
      </c>
      <c r="S34" s="16" t="n">
        <v>-303041000000000</v>
      </c>
      <c r="T34" s="184" t="n">
        <v>-183115000000000</v>
      </c>
      <c r="U34" s="184" t="n">
        <v>-51843000000000</v>
      </c>
      <c r="V34" s="184" t="n">
        <v>-46154000000000</v>
      </c>
      <c r="W34" s="184" t="n">
        <v>-38368000000000</v>
      </c>
      <c r="X34" s="582" t="n">
        <v>-36014000000000</v>
      </c>
      <c r="AB34" s="19"/>
      <c r="AC34" s="184"/>
      <c r="AD34" s="184"/>
      <c r="AE34" s="184"/>
      <c r="AF34" s="184"/>
      <c r="AG34" s="184"/>
      <c r="AH34" s="184"/>
      <c r="AI34" s="184"/>
      <c r="AJ34" s="184"/>
      <c r="AK34" s="6"/>
    </row>
    <row r="35" customFormat="false" ht="16.5" hidden="false" customHeight="false" outlineLevel="0" collapsed="false">
      <c r="B35" s="30" t="s">
        <v>2894</v>
      </c>
      <c r="C35" s="19"/>
      <c r="K35" s="46"/>
      <c r="L35" s="46"/>
      <c r="M35" s="46"/>
      <c r="N35" s="46"/>
      <c r="O35" s="16" t="n">
        <v>11930000000000</v>
      </c>
      <c r="P35" s="16" t="n">
        <v>-23453000000000</v>
      </c>
      <c r="Q35" s="16" t="n">
        <v>-88353000000000</v>
      </c>
      <c r="R35" s="16" t="n">
        <v>-128315000000000</v>
      </c>
      <c r="S35" s="16" t="n">
        <v>-266956000000000</v>
      </c>
      <c r="T35" s="184" t="n">
        <v>-183115000000000</v>
      </c>
      <c r="U35" s="184" t="n">
        <v>-51843000000000</v>
      </c>
      <c r="V35" s="184" t="n">
        <v>-46154000000000</v>
      </c>
      <c r="W35" s="184" t="n">
        <v>-38368000000000</v>
      </c>
      <c r="X35" s="582" t="n">
        <v>-36014000000000</v>
      </c>
      <c r="AB35" s="19"/>
      <c r="AC35" s="184"/>
      <c r="AD35" s="184"/>
      <c r="AE35" s="184"/>
      <c r="AF35" s="184"/>
      <c r="AG35" s="184"/>
      <c r="AH35" s="184"/>
      <c r="AI35" s="184"/>
      <c r="AJ35" s="184"/>
      <c r="AK35" s="6"/>
    </row>
    <row r="36" customFormat="false" ht="16.5" hidden="false" customHeight="false" outlineLevel="0" collapsed="false">
      <c r="B36" s="0" t="s">
        <v>2895</v>
      </c>
      <c r="C36" s="19"/>
      <c r="K36" s="46"/>
      <c r="L36" s="46"/>
      <c r="M36" s="46"/>
      <c r="N36" s="46"/>
      <c r="O36" s="46" t="n">
        <v>-97750000000000</v>
      </c>
      <c r="P36" s="16" t="n">
        <v>-110377000000000</v>
      </c>
      <c r="Q36" s="16" t="n">
        <v>-121918000000000</v>
      </c>
      <c r="R36" s="16" t="n">
        <v>200000000000</v>
      </c>
      <c r="S36" s="16" t="n">
        <v>-36085000000000</v>
      </c>
      <c r="T36" s="184" t="n">
        <v>0</v>
      </c>
      <c r="U36" s="184" t="n">
        <v>0</v>
      </c>
      <c r="V36" s="184" t="n">
        <v>0</v>
      </c>
      <c r="W36" s="184" t="n">
        <v>0</v>
      </c>
      <c r="X36" s="582" t="n">
        <v>0</v>
      </c>
      <c r="AB36" s="19"/>
      <c r="AC36" s="404"/>
      <c r="AD36" s="583"/>
      <c r="AE36" s="404"/>
      <c r="AF36" s="584"/>
      <c r="AG36" s="584"/>
      <c r="AH36" s="584"/>
      <c r="AI36" s="584"/>
      <c r="AJ36" s="19"/>
      <c r="AK36" s="6"/>
    </row>
    <row r="37" s="13" customFormat="true" ht="15" hidden="false" customHeight="false" outlineLevel="0" collapsed="false">
      <c r="A37" s="63" t="s">
        <v>110</v>
      </c>
      <c r="B37" s="32" t="s">
        <v>556</v>
      </c>
      <c r="C37" s="63" t="s">
        <v>34</v>
      </c>
      <c r="K37" s="109" t="n">
        <f aca="false">K39+K42</f>
        <v>-211044000000000</v>
      </c>
      <c r="L37" s="109" t="n">
        <f aca="false">L39+L42</f>
        <v>-22884000000000</v>
      </c>
      <c r="M37" s="109" t="n">
        <f aca="false">M39+M42</f>
        <v>-37561000000000</v>
      </c>
      <c r="N37" s="109" t="n">
        <f aca="false">N39+N42</f>
        <v>-71048000000000</v>
      </c>
      <c r="O37" s="109" t="n">
        <f aca="false">O39+O42</f>
        <v>85820000000000</v>
      </c>
      <c r="P37" s="109" t="n">
        <f aca="false">P39+P42</f>
        <v>133830000000000</v>
      </c>
      <c r="Q37" s="109" t="n">
        <f aca="false">Q39+Q42</f>
        <v>109477000000000</v>
      </c>
      <c r="R37" s="109" t="n">
        <f aca="false">R39+R42</f>
        <v>-81991000000000</v>
      </c>
      <c r="S37" s="109" t="n">
        <f aca="false">S39+S42</f>
        <v>38503000000000</v>
      </c>
      <c r="T37" s="109" t="n">
        <f aca="false">T39+T42</f>
        <v>56515000000000</v>
      </c>
      <c r="U37" s="109" t="n">
        <f aca="false">U39+U42</f>
        <v>175883000000000</v>
      </c>
      <c r="V37" s="109" t="n">
        <f aca="false">V39+V42</f>
        <v>895486000000000</v>
      </c>
      <c r="W37" s="109" t="n">
        <f aca="false">W39+W42</f>
        <v>11022000000000</v>
      </c>
      <c r="X37" s="109" t="n">
        <f aca="false">X39+X42</f>
        <v>19606000000000</v>
      </c>
    </row>
    <row r="38" s="38" customFormat="true" ht="16.5" hidden="false" customHeight="false" outlineLevel="0" collapsed="false">
      <c r="A38" s="49" t="s">
        <v>115</v>
      </c>
      <c r="B38" s="19" t="s">
        <v>2345</v>
      </c>
      <c r="C38" s="49" t="s">
        <v>242</v>
      </c>
      <c r="K38" s="165" t="n">
        <f aca="false">K40+K43</f>
        <v>-211044000000000</v>
      </c>
      <c r="L38" s="165" t="n">
        <f aca="false">L40+L43</f>
        <v>-22884000000000</v>
      </c>
      <c r="M38" s="165" t="n">
        <f aca="false">M40+M43</f>
        <v>-37561000000000</v>
      </c>
      <c r="N38" s="165" t="n">
        <f aca="false">N40+N43</f>
        <v>-71048000000000</v>
      </c>
      <c r="O38" s="165"/>
      <c r="P38" s="165"/>
      <c r="Q38" s="165"/>
      <c r="R38" s="165"/>
      <c r="S38" s="165"/>
      <c r="T38" s="184"/>
      <c r="U38" s="184"/>
      <c r="V38" s="184"/>
      <c r="W38" s="184"/>
      <c r="X38" s="585"/>
    </row>
    <row r="39" customFormat="false" ht="16.5" hidden="false" customHeight="false" outlineLevel="0" collapsed="false">
      <c r="B39" s="0" t="s">
        <v>2896</v>
      </c>
      <c r="C39" s="19"/>
      <c r="K39" s="46" t="n">
        <v>-111387000000000</v>
      </c>
      <c r="L39" s="46" t="n">
        <v>14251000000000</v>
      </c>
      <c r="M39" s="46" t="n">
        <v>206428000000000</v>
      </c>
      <c r="N39" s="46" t="n">
        <v>-69261000000000</v>
      </c>
      <c r="O39" s="16" t="n">
        <v>158806000000000</v>
      </c>
      <c r="P39" s="16" t="n">
        <v>25893000000000</v>
      </c>
      <c r="Q39" s="46" t="n">
        <v>-50397000000000</v>
      </c>
      <c r="R39" s="46" t="n">
        <v>-105053000000000</v>
      </c>
      <c r="S39" s="46" t="n">
        <v>-132269000000000</v>
      </c>
      <c r="T39" s="184" t="n">
        <v>-63300000000000</v>
      </c>
      <c r="U39" s="184" t="n">
        <v>62020000000000</v>
      </c>
      <c r="V39" s="184" t="n">
        <v>772120000000000</v>
      </c>
      <c r="W39" s="184" t="n">
        <v>-13673000000000</v>
      </c>
      <c r="X39" s="582" t="n">
        <v>-8204000000000</v>
      </c>
      <c r="AB39" s="19"/>
      <c r="AC39" s="184"/>
      <c r="AD39" s="404"/>
      <c r="AE39" s="404"/>
      <c r="AF39" s="404"/>
      <c r="AG39" s="404"/>
      <c r="AH39" s="404"/>
      <c r="AI39" s="404"/>
      <c r="AJ39" s="404"/>
    </row>
    <row r="40" customFormat="false" ht="16.5" hidden="false" customHeight="false" outlineLevel="0" collapsed="false">
      <c r="B40" s="26" t="s">
        <v>199</v>
      </c>
      <c r="C40" s="19"/>
      <c r="K40" s="46" t="n">
        <v>-111387000000000</v>
      </c>
      <c r="L40" s="46" t="n">
        <v>14251000000000</v>
      </c>
      <c r="M40" s="46" t="n">
        <v>206428000000000</v>
      </c>
      <c r="N40" s="46" t="n">
        <v>-69261000000000</v>
      </c>
      <c r="O40" s="16"/>
      <c r="P40" s="16"/>
      <c r="Q40" s="46"/>
      <c r="R40" s="46"/>
      <c r="S40" s="46"/>
      <c r="T40" s="184"/>
      <c r="U40" s="184"/>
      <c r="V40" s="184"/>
      <c r="W40" s="184"/>
      <c r="X40" s="582"/>
    </row>
    <row r="41" customFormat="false" ht="16.5" hidden="false" customHeight="false" outlineLevel="0" collapsed="false">
      <c r="B41" s="26" t="s">
        <v>202</v>
      </c>
      <c r="C41" s="19"/>
      <c r="K41" s="46" t="n">
        <v>0</v>
      </c>
      <c r="L41" s="46" t="n">
        <v>0</v>
      </c>
      <c r="M41" s="46" t="n">
        <v>0</v>
      </c>
      <c r="N41" s="46" t="n">
        <v>0</v>
      </c>
      <c r="O41" s="16"/>
      <c r="P41" s="16"/>
      <c r="Q41" s="46"/>
      <c r="R41" s="46"/>
      <c r="S41" s="46"/>
      <c r="T41" s="184"/>
      <c r="U41" s="184"/>
      <c r="V41" s="184"/>
      <c r="W41" s="184"/>
      <c r="X41" s="582"/>
      <c r="AB41" s="38"/>
      <c r="AC41" s="38"/>
      <c r="AD41" s="38"/>
      <c r="AE41" s="38"/>
      <c r="AF41" s="38"/>
      <c r="AG41" s="38"/>
      <c r="AH41" s="38"/>
      <c r="AI41" s="38"/>
      <c r="AJ41" s="38"/>
    </row>
    <row r="42" customFormat="false" ht="16.5" hidden="false" customHeight="false" outlineLevel="0" collapsed="false">
      <c r="B42" s="0" t="s">
        <v>2897</v>
      </c>
      <c r="C42" s="19"/>
      <c r="K42" s="46" t="n">
        <v>-99657000000000</v>
      </c>
      <c r="L42" s="46" t="n">
        <v>-37135000000000</v>
      </c>
      <c r="M42" s="46" t="n">
        <v>-243989000000000</v>
      </c>
      <c r="N42" s="46" t="n">
        <v>-1787000000000</v>
      </c>
      <c r="O42" s="16" t="n">
        <v>-72986000000000</v>
      </c>
      <c r="P42" s="16" t="n">
        <v>107937000000000</v>
      </c>
      <c r="Q42" s="46" t="n">
        <v>159874000000000</v>
      </c>
      <c r="R42" s="46" t="n">
        <v>23062000000000</v>
      </c>
      <c r="S42" s="46" t="n">
        <v>170772000000000</v>
      </c>
      <c r="T42" s="184" t="n">
        <v>119815000000000</v>
      </c>
      <c r="U42" s="184" t="n">
        <v>113863000000000</v>
      </c>
      <c r="V42" s="184" t="n">
        <v>123366000000000</v>
      </c>
      <c r="W42" s="184" t="n">
        <v>24695000000000</v>
      </c>
      <c r="X42" s="582" t="n">
        <v>27810000000000</v>
      </c>
      <c r="AB42" s="19"/>
      <c r="AC42" s="404"/>
      <c r="AD42" s="404"/>
      <c r="AE42" s="184"/>
      <c r="AF42" s="184"/>
      <c r="AG42" s="184"/>
      <c r="AH42" s="184"/>
      <c r="AI42" s="184"/>
      <c r="AJ42" s="184"/>
    </row>
    <row r="43" customFormat="false" ht="16.5" hidden="false" customHeight="false" outlineLevel="0" collapsed="false">
      <c r="B43" s="26" t="s">
        <v>199</v>
      </c>
      <c r="C43" s="19"/>
      <c r="K43" s="46" t="n">
        <v>-99657000000000</v>
      </c>
      <c r="L43" s="46" t="n">
        <v>-37135000000000</v>
      </c>
      <c r="M43" s="46" t="n">
        <v>-243989000000000</v>
      </c>
      <c r="N43" s="46" t="n">
        <v>-1787000000000</v>
      </c>
      <c r="O43" s="16"/>
      <c r="P43" s="16"/>
      <c r="Q43" s="46"/>
      <c r="R43" s="46"/>
      <c r="S43" s="46"/>
      <c r="T43" s="184"/>
      <c r="U43" s="184"/>
      <c r="V43" s="184"/>
      <c r="W43" s="184"/>
      <c r="X43" s="0"/>
    </row>
    <row r="44" customFormat="false" ht="16.5" hidden="false" customHeight="false" outlineLevel="0" collapsed="false">
      <c r="B44" s="26" t="s">
        <v>2047</v>
      </c>
      <c r="C44" s="19"/>
      <c r="K44" s="46" t="n">
        <v>0</v>
      </c>
      <c r="L44" s="46" t="n">
        <v>0</v>
      </c>
      <c r="M44" s="46" t="n">
        <v>0</v>
      </c>
      <c r="N44" s="46" t="n">
        <v>0</v>
      </c>
      <c r="O44" s="16"/>
      <c r="P44" s="16"/>
      <c r="Q44" s="46"/>
      <c r="R44" s="46"/>
      <c r="S44" s="46"/>
      <c r="T44" s="184"/>
      <c r="U44" s="184"/>
      <c r="V44" s="184"/>
      <c r="W44" s="184"/>
      <c r="X44" s="0"/>
    </row>
    <row r="45" customFormat="false" ht="16.5" hidden="false" customHeight="false" outlineLevel="0" collapsed="false">
      <c r="C45" s="19"/>
      <c r="O45" s="184"/>
      <c r="P45" s="184"/>
      <c r="Q45" s="55"/>
      <c r="R45" s="55"/>
      <c r="S45" s="55"/>
      <c r="T45" s="184"/>
      <c r="U45" s="184"/>
      <c r="V45" s="184"/>
      <c r="W45" s="184"/>
      <c r="X45" s="0"/>
    </row>
    <row r="46" customFormat="false" ht="15" hidden="false" customHeight="false" outlineLevel="0" collapsed="false">
      <c r="C46" s="19"/>
      <c r="K46" s="0" t="s">
        <v>128</v>
      </c>
      <c r="L46" s="0" t="s">
        <v>128</v>
      </c>
      <c r="M46" s="0" t="s">
        <v>128</v>
      </c>
      <c r="N46" s="0" t="s">
        <v>128</v>
      </c>
      <c r="O46" s="0" t="s">
        <v>128</v>
      </c>
      <c r="P46" s="0" t="s">
        <v>128</v>
      </c>
      <c r="Q46" s="0" t="s">
        <v>128</v>
      </c>
      <c r="R46" s="0" t="s">
        <v>128</v>
      </c>
      <c r="S46" s="0" t="s">
        <v>128</v>
      </c>
      <c r="T46" s="0" t="s">
        <v>128</v>
      </c>
      <c r="U46" s="0" t="s">
        <v>128</v>
      </c>
      <c r="V46" s="0" t="s">
        <v>128</v>
      </c>
      <c r="W46" s="0" t="s">
        <v>128</v>
      </c>
      <c r="X46" s="0" t="s">
        <v>128</v>
      </c>
    </row>
    <row r="47" customFormat="false" ht="16.5" hidden="false" customHeight="false" outlineLevel="0" collapsed="false">
      <c r="C47" s="19"/>
      <c r="O47" s="184"/>
      <c r="P47" s="184"/>
      <c r="Q47" s="55"/>
      <c r="R47" s="55"/>
      <c r="S47" s="55"/>
      <c r="T47" s="55"/>
      <c r="U47" s="55"/>
      <c r="V47" s="55"/>
      <c r="W47" s="55"/>
      <c r="X47" s="55"/>
    </row>
    <row r="48" customFormat="false" ht="15" hidden="false" customHeight="false" outlineLevel="0" collapsed="false">
      <c r="B48" s="0" t="s">
        <v>261</v>
      </c>
      <c r="C48" s="19"/>
      <c r="K48" s="55" t="n">
        <f aca="false">K6-K7-K19</f>
        <v>0</v>
      </c>
      <c r="L48" s="55" t="n">
        <f aca="false">L6-L7-L19</f>
        <v>0</v>
      </c>
      <c r="M48" s="55" t="n">
        <f aca="false">M6-M7-M19</f>
        <v>0</v>
      </c>
      <c r="N48" s="55" t="n">
        <f aca="false">N6-N7-N19</f>
        <v>0</v>
      </c>
      <c r="O48" s="55" t="n">
        <f aca="false">O6-O7-O19</f>
        <v>0</v>
      </c>
      <c r="P48" s="55" t="n">
        <f aca="false">P6-P7-P19</f>
        <v>0</v>
      </c>
      <c r="Q48" s="55" t="n">
        <f aca="false">Q6-Q7-Q19</f>
        <v>0</v>
      </c>
      <c r="R48" s="55" t="n">
        <f aca="false">R6-R7-R19</f>
        <v>0</v>
      </c>
      <c r="S48" s="55" t="n">
        <f aca="false">S6-S7-S19</f>
        <v>0</v>
      </c>
      <c r="T48" s="55" t="n">
        <f aca="false">T6-T7-T19</f>
        <v>0</v>
      </c>
      <c r="U48" s="55" t="n">
        <f aca="false">U6-U7-U19</f>
        <v>0</v>
      </c>
      <c r="V48" s="55" t="n">
        <f aca="false">V6-V7-V19</f>
        <v>0</v>
      </c>
      <c r="W48" s="55" t="n">
        <f aca="false">W6-W7-W19</f>
        <v>0</v>
      </c>
      <c r="X48" s="55" t="n">
        <f aca="false">X6-X7-X19</f>
        <v>0</v>
      </c>
    </row>
    <row r="49" customFormat="false" ht="15" hidden="false" customHeight="false" outlineLevel="0" collapsed="false">
      <c r="B49" s="0" t="s">
        <v>130</v>
      </c>
      <c r="K49" s="55" t="n">
        <f aca="false">K7-K8-K15</f>
        <v>0</v>
      </c>
      <c r="L49" s="55" t="n">
        <f aca="false">L7-L8-L15</f>
        <v>0</v>
      </c>
      <c r="M49" s="55" t="n">
        <f aca="false">M7-M8-M15</f>
        <v>0</v>
      </c>
      <c r="N49" s="55" t="n">
        <f aca="false">N7-N8-N15</f>
        <v>0</v>
      </c>
      <c r="O49" s="55" t="n">
        <f aca="false">O7-O8-O15</f>
        <v>0</v>
      </c>
      <c r="P49" s="55" t="n">
        <f aca="false">P7-P8-P15</f>
        <v>0</v>
      </c>
      <c r="Q49" s="55" t="n">
        <f aca="false">Q7-Q8-Q15</f>
        <v>0</v>
      </c>
      <c r="R49" s="55" t="n">
        <f aca="false">R7-R8-R15</f>
        <v>0</v>
      </c>
      <c r="S49" s="55" t="n">
        <f aca="false">S7-S8-S15</f>
        <v>-1000000000</v>
      </c>
      <c r="T49" s="55" t="n">
        <f aca="false">T7-T8-T15</f>
        <v>-1000000000</v>
      </c>
      <c r="U49" s="55" t="n">
        <f aca="false">U7-U8-U15</f>
        <v>-1000000000</v>
      </c>
      <c r="V49" s="55" t="n">
        <f aca="false">V7-V8-V15</f>
        <v>0</v>
      </c>
      <c r="W49" s="55" t="n">
        <f aca="false">W7-W8-W15</f>
        <v>0</v>
      </c>
      <c r="X49" s="55" t="n">
        <f aca="false">X7-X8-X15</f>
        <v>-1000000000</v>
      </c>
    </row>
    <row r="50" customFormat="false" ht="15" hidden="false" customHeight="false" outlineLevel="0" collapsed="false">
      <c r="B50" s="0" t="s">
        <v>131</v>
      </c>
      <c r="K50" s="55" t="n">
        <f aca="false">K8-K9-K10-K11-K14</f>
        <v>0</v>
      </c>
      <c r="L50" s="55" t="n">
        <f aca="false">L8-L9-L10-L11-L14</f>
        <v>0</v>
      </c>
      <c r="M50" s="55" t="n">
        <f aca="false">M8-M9-M10-M11-M14</f>
        <v>0</v>
      </c>
      <c r="N50" s="55" t="n">
        <f aca="false">N8-N9-N10-N11-N14</f>
        <v>0</v>
      </c>
      <c r="O50" s="55" t="n">
        <f aca="false">O8-O9-O10-O11-O14</f>
        <v>-1000000000</v>
      </c>
      <c r="P50" s="55" t="n">
        <f aca="false">P8-P9-P10-P11-P14</f>
        <v>0</v>
      </c>
      <c r="Q50" s="55" t="n">
        <f aca="false">Q8-Q9-Q10-Q11-Q14</f>
        <v>0</v>
      </c>
      <c r="R50" s="55" t="n">
        <f aca="false">R8-R9-R10-R11-R14</f>
        <v>0</v>
      </c>
      <c r="S50" s="55" t="n">
        <f aca="false">S8-S9-S10-S11-S14</f>
        <v>0</v>
      </c>
      <c r="T50" s="55" t="n">
        <f aca="false">T8-T9-T10-T11-T14</f>
        <v>0</v>
      </c>
      <c r="U50" s="55" t="n">
        <f aca="false">U8-U9-U10-U11-U14</f>
        <v>0</v>
      </c>
      <c r="V50" s="55" t="n">
        <f aca="false">V8-V9-V10-V11-V14</f>
        <v>0</v>
      </c>
      <c r="W50" s="55" t="n">
        <f aca="false">W8-W9-W10-W11-W14</f>
        <v>0</v>
      </c>
      <c r="X50" s="55" t="n">
        <f aca="false">X8-X9-X10-X11-X14</f>
        <v>1000000000</v>
      </c>
    </row>
    <row r="51" customFormat="false" ht="15" hidden="false" customHeight="false" outlineLevel="0" collapsed="false">
      <c r="B51" s="0" t="s">
        <v>2898</v>
      </c>
      <c r="K51" s="55" t="n">
        <f aca="false">K11-K12-K13</f>
        <v>0</v>
      </c>
      <c r="L51" s="55" t="n">
        <f aca="false">L11-L12-L13</f>
        <v>0</v>
      </c>
      <c r="M51" s="55" t="n">
        <f aca="false">M11-M12-M13</f>
        <v>0</v>
      </c>
      <c r="N51" s="55" t="n">
        <f aca="false">N11-N12-N13</f>
        <v>0</v>
      </c>
      <c r="O51" s="55" t="n">
        <f aca="false">O11-O12-O13</f>
        <v>0</v>
      </c>
      <c r="P51" s="55" t="n">
        <f aca="false">P11-P12-P13</f>
        <v>0</v>
      </c>
      <c r="Q51" s="55" t="n">
        <f aca="false">Q11-Q12-Q13</f>
        <v>0</v>
      </c>
      <c r="R51" s="55" t="n">
        <f aca="false">R11-R12-R13</f>
        <v>0</v>
      </c>
      <c r="S51" s="55" t="n">
        <f aca="false">S11-S12-S13</f>
        <v>0</v>
      </c>
      <c r="T51" s="55" t="n">
        <f aca="false">T11-T12-T13</f>
        <v>0</v>
      </c>
      <c r="U51" s="55" t="n">
        <f aca="false">U11-U12-U13</f>
        <v>0</v>
      </c>
      <c r="V51" s="55" t="n">
        <f aca="false">V11-V12-V13</f>
        <v>0</v>
      </c>
      <c r="W51" s="55" t="n">
        <f aca="false">W11-W12-W13</f>
        <v>0</v>
      </c>
      <c r="X51" s="55" t="n">
        <f aca="false">X11-X12-X13</f>
        <v>0</v>
      </c>
    </row>
    <row r="52" customFormat="false" ht="15" hidden="false" customHeight="false" outlineLevel="0" collapsed="false">
      <c r="B52" s="0" t="s">
        <v>2899</v>
      </c>
      <c r="K52" s="55" t="n">
        <f aca="false">K15-K16-K18</f>
        <v>0</v>
      </c>
      <c r="L52" s="55" t="n">
        <f aca="false">L15-L16-L18</f>
        <v>0</v>
      </c>
      <c r="M52" s="55" t="n">
        <f aca="false">M15-M16-M18</f>
        <v>0</v>
      </c>
      <c r="N52" s="55" t="n">
        <f aca="false">N15-N16-N18</f>
        <v>0</v>
      </c>
      <c r="O52" s="55" t="n">
        <f aca="false">O15-O16-O18</f>
        <v>0</v>
      </c>
      <c r="P52" s="55" t="n">
        <f aca="false">P15-P16-P18</f>
        <v>0</v>
      </c>
      <c r="Q52" s="55" t="n">
        <f aca="false">Q15-Q16-Q18</f>
        <v>0</v>
      </c>
      <c r="R52" s="55" t="n">
        <f aca="false">R15-R16-R18</f>
        <v>0</v>
      </c>
      <c r="S52" s="55" t="n">
        <f aca="false">S15-S16-S18</f>
        <v>0</v>
      </c>
      <c r="T52" s="55" t="n">
        <f aca="false">T15-T16-T18</f>
        <v>-180665000000000</v>
      </c>
      <c r="U52" s="55" t="n">
        <f aca="false">U15-U16-U18</f>
        <v>-289935000000000</v>
      </c>
      <c r="V52" s="55" t="n">
        <f aca="false">V15-V16-V18</f>
        <v>-335100000000000</v>
      </c>
      <c r="W52" s="55" t="n">
        <f aca="false">W15-W16-W18</f>
        <v>-355014000000000</v>
      </c>
      <c r="X52" s="55" t="n">
        <f aca="false">X15-X16-X18</f>
        <v>-366801000000000</v>
      </c>
    </row>
    <row r="53" customFormat="false" ht="15" hidden="false" customHeight="false" outlineLevel="0" collapsed="false">
      <c r="B53" s="0" t="s">
        <v>1115</v>
      </c>
      <c r="K53" s="55" t="n">
        <f aca="false">K20-K21-K30</f>
        <v>0</v>
      </c>
      <c r="L53" s="55" t="n">
        <f aca="false">L20-L21-L30</f>
        <v>0</v>
      </c>
      <c r="M53" s="55" t="n">
        <f aca="false">M20-M21-M30</f>
        <v>0</v>
      </c>
      <c r="N53" s="55" t="n">
        <f aca="false">N20-N21-N30</f>
        <v>0</v>
      </c>
      <c r="O53" s="55" t="n">
        <f aca="false">O20-O21-O30</f>
        <v>-1000000000</v>
      </c>
      <c r="P53" s="55" t="n">
        <f aca="false">P20-P21-P30</f>
        <v>0</v>
      </c>
      <c r="Q53" s="55" t="n">
        <f aca="false">Q20-Q21-Q30</f>
        <v>0</v>
      </c>
      <c r="R53" s="55" t="n">
        <f aca="false">R20-R21-R30</f>
        <v>0</v>
      </c>
      <c r="S53" s="55" t="n">
        <f aca="false">S20-S21-S30</f>
        <v>0</v>
      </c>
      <c r="T53" s="55" t="n">
        <f aca="false">T20-T21-T30</f>
        <v>-1000000000</v>
      </c>
      <c r="U53" s="55" t="n">
        <f aca="false">U20-U21-U30</f>
        <v>1000000000</v>
      </c>
      <c r="V53" s="55" t="n">
        <f aca="false">V20-V21-V30</f>
        <v>0</v>
      </c>
      <c r="W53" s="55" t="n">
        <f aca="false">W20-W21-W30</f>
        <v>0</v>
      </c>
      <c r="X53" s="55" t="n">
        <f aca="false">X20-X21-X30</f>
        <v>0</v>
      </c>
    </row>
    <row r="54" customFormat="false" ht="15" hidden="false" customHeight="false" outlineLevel="0" collapsed="false">
      <c r="B54" s="0" t="s">
        <v>775</v>
      </c>
      <c r="K54" s="55" t="n">
        <f aca="false">K21-K22-K23-K24-K25-K26-K27-K28</f>
        <v>0</v>
      </c>
      <c r="L54" s="55" t="n">
        <f aca="false">L21-L22-L23-L24-L25-L26-L27-L28</f>
        <v>0</v>
      </c>
      <c r="M54" s="55" t="n">
        <f aca="false">M21-M22-M23-M24-M25-M26-M27-M28</f>
        <v>1000000000</v>
      </c>
      <c r="N54" s="55" t="n">
        <f aca="false">N21-N22-N23-N24-N25-N26-N27-N28</f>
        <v>-1000000000</v>
      </c>
      <c r="O54" s="56" t="n">
        <f aca="false">O21-O22-O23-O24-O25-O26-O27-O28</f>
        <v>904225000000000</v>
      </c>
      <c r="P54" s="56" t="n">
        <f aca="false">P21-P22-P23-P24-P25-P26-P27-P28</f>
        <v>889974000000000</v>
      </c>
      <c r="Q54" s="56" t="n">
        <f aca="false">Q21-Q22-Q23-Q24-Q25-Q26-Q27-Q28</f>
        <v>1197647000000000</v>
      </c>
      <c r="R54" s="56" t="n">
        <f aca="false">R21-R22-R23-R24-R25-R26-R27-R28</f>
        <v>1438316000000000</v>
      </c>
      <c r="S54" s="56" t="n">
        <f aca="false">S21-S22-S23-S24-S25-S26-S27-S28</f>
        <v>1531567000000000</v>
      </c>
      <c r="T54" s="56" t="n">
        <f aca="false">T21-T22-T23-T24-T25-T26-T27-T28</f>
        <v>1780057000000000</v>
      </c>
      <c r="U54" s="56" t="n">
        <f aca="false">U21-U22-U23-U24-U25-U26-U27-U28</f>
        <v>1998274000000000</v>
      </c>
      <c r="V54" s="56" t="n">
        <f aca="false">V21-V22-V23-V24-V25-V26-V27-V28</f>
        <v>2177615000000000</v>
      </c>
      <c r="W54" s="56" t="n">
        <f aca="false">W21-W22-W23-W24-W25-W26-W27-W28</f>
        <v>2357160000000000</v>
      </c>
      <c r="X54" s="56" t="n">
        <f aca="false">X21-X22-X23-X24-X25-X26-X27-X28</f>
        <v>2525306000000000</v>
      </c>
    </row>
    <row r="55" customFormat="false" ht="15" hidden="false" customHeight="false" outlineLevel="0" collapsed="false">
      <c r="B55" s="0" t="s">
        <v>2900</v>
      </c>
      <c r="I55" s="55"/>
      <c r="K55" s="55" t="n">
        <f aca="false">K37-K38</f>
        <v>0</v>
      </c>
      <c r="L55" s="55" t="n">
        <f aca="false">L37-L38</f>
        <v>0</v>
      </c>
      <c r="M55" s="55" t="n">
        <f aca="false">M37-M38</f>
        <v>0</v>
      </c>
      <c r="N55" s="55" t="n">
        <f aca="false">N37-N38</f>
        <v>0</v>
      </c>
      <c r="O55" s="56" t="n">
        <f aca="false">O37-O38</f>
        <v>85820000000000</v>
      </c>
      <c r="P55" s="56" t="n">
        <f aca="false">P37-P38</f>
        <v>133830000000000</v>
      </c>
      <c r="Q55" s="56" t="n">
        <f aca="false">Q37-Q38</f>
        <v>109477000000000</v>
      </c>
      <c r="R55" s="56" t="n">
        <f aca="false">R37-R38</f>
        <v>-81991000000000</v>
      </c>
      <c r="S55" s="56" t="n">
        <f aca="false">S37-S38</f>
        <v>38503000000000</v>
      </c>
      <c r="T55" s="56" t="n">
        <f aca="false">T37-T38</f>
        <v>56515000000000</v>
      </c>
      <c r="U55" s="56" t="n">
        <f aca="false">U37-U38</f>
        <v>175883000000000</v>
      </c>
      <c r="V55" s="56" t="n">
        <f aca="false">V37-V38</f>
        <v>895486000000000</v>
      </c>
      <c r="W55" s="56" t="n">
        <f aca="false">W37-W38</f>
        <v>11022000000000</v>
      </c>
      <c r="X55" s="56" t="n">
        <f aca="false">X37-X38</f>
        <v>19606000000000</v>
      </c>
    </row>
    <row r="56" customFormat="false" ht="15" hidden="false" customHeight="false" outlineLevel="0" collapsed="false">
      <c r="B56" s="0" t="s">
        <v>433</v>
      </c>
      <c r="X56" s="0"/>
    </row>
    <row r="58" customFormat="false" ht="15.75" hidden="false" customHeight="false" outlineLevel="0" collapsed="false">
      <c r="X58" s="0"/>
    </row>
    <row r="59" customFormat="false" ht="15.75" hidden="false" customHeight="false" outlineLevel="0" collapsed="false">
      <c r="B59" s="0" t="s">
        <v>139</v>
      </c>
      <c r="K59" s="214" t="n">
        <v>3132151925000000</v>
      </c>
      <c r="L59" s="95" t="n">
        <v>3744913057000000</v>
      </c>
      <c r="M59" s="95" t="n">
        <v>3935640714000000</v>
      </c>
      <c r="N59" s="95" t="n">
        <v>4796803439000000</v>
      </c>
      <c r="O59" s="95" t="n">
        <v>6285254806000000</v>
      </c>
      <c r="P59" s="95" t="n">
        <v>7149595397000000</v>
      </c>
      <c r="Q59" s="95" t="n">
        <v>9421216000000000</v>
      </c>
      <c r="R59" s="96" t="n">
        <v>10706260385000000</v>
      </c>
      <c r="S59" s="96" t="n">
        <v>12080141319000000</v>
      </c>
      <c r="T59" s="55" t="n">
        <v>14042908000000000</v>
      </c>
      <c r="U59" s="55" t="n">
        <v>15934661000000000</v>
      </c>
      <c r="V59" s="55" t="n">
        <v>17694609000000000</v>
      </c>
      <c r="W59" s="55" t="n">
        <v>19371763000000000</v>
      </c>
      <c r="X59" s="73" t="n">
        <v>21150340000000000</v>
      </c>
    </row>
    <row r="60" customFormat="false" ht="15" hidden="false" customHeight="false" outlineLevel="0" collapsed="false">
      <c r="B60" s="0" t="s">
        <v>140</v>
      </c>
      <c r="K60" s="0" t="n">
        <f aca="false">(K6/K59)*100</f>
        <v>26.4550066485041</v>
      </c>
      <c r="L60" s="0" t="n">
        <f aca="false">(L6/L59)*100</f>
        <v>22.7431181188034</v>
      </c>
      <c r="M60" s="0" t="n">
        <f aca="false">(M6/M59)*100</f>
        <v>21.5055453865294</v>
      </c>
      <c r="N60" s="0" t="n">
        <f aca="false">(N6/N59)*100</f>
        <v>20.5785584619616</v>
      </c>
      <c r="O60" s="0" t="n">
        <f aca="false">(O6/O59)*100</f>
        <v>19.1513954032686</v>
      </c>
      <c r="P60" s="0" t="n">
        <f aca="false">(P6/P59)*100</f>
        <v>14.2078389558413</v>
      </c>
      <c r="Q60" s="0" t="n">
        <f aca="false">(Q6/Q59)*100</f>
        <v>14.0829485280881</v>
      </c>
      <c r="R60" s="0" t="n">
        <f aca="false">(R6/R59)*100</f>
        <v>15.0080414843189</v>
      </c>
      <c r="S60" s="0" t="n">
        <f aca="false">(S6/S59)*100</f>
        <v>13.1014692478036</v>
      </c>
      <c r="T60" s="0" t="n">
        <f aca="false">(T6/T59)*100</f>
        <v>14.5477133368673</v>
      </c>
      <c r="U60" s="0" t="n">
        <f aca="false">(U6/U59)*100</f>
        <v>15.490916311304</v>
      </c>
      <c r="V60" s="0" t="n">
        <f aca="false">(V6/V59)*100</f>
        <v>15.4216631743601</v>
      </c>
      <c r="W60" s="0" t="n">
        <f aca="false">(W6/W59)*100</f>
        <v>15.4458011901137</v>
      </c>
      <c r="X60" s="113" t="n">
        <f aca="false">(X6/X59)*100</f>
        <v>15.4453545427639</v>
      </c>
    </row>
    <row r="61" customFormat="false" ht="15" hidden="false" customHeight="false" outlineLevel="0" collapsed="false">
      <c r="B61" s="0" t="s">
        <v>141</v>
      </c>
      <c r="K61" s="0" t="n">
        <f aca="false">(K20/K59)*100</f>
        <v>19.7170193141254</v>
      </c>
      <c r="L61" s="0" t="n">
        <f aca="false">(L20/L59)*100</f>
        <v>22.1320491927244</v>
      </c>
      <c r="M61" s="0" t="n">
        <f aca="false">(M20/M59)*100</f>
        <v>20.551164569541</v>
      </c>
      <c r="N61" s="0" t="n">
        <f aca="false">(N20/N59)*100</f>
        <v>19.0973845739023</v>
      </c>
      <c r="O61" s="0" t="n">
        <f aca="false">(O20/O59)*100</f>
        <v>18.9615860738423</v>
      </c>
      <c r="P61" s="0" t="n">
        <f aca="false">(P20/P59)*100</f>
        <v>14.5358715045061</v>
      </c>
      <c r="Q61" s="0" t="n">
        <f aca="false">(Q20/Q59)*100</f>
        <v>15.0207574054135</v>
      </c>
      <c r="R61" s="0" t="n">
        <f aca="false">(R20/R59)*100</f>
        <v>16.2065458676027</v>
      </c>
      <c r="S61" s="0" t="n">
        <f aca="false">(S20/S59)*100</f>
        <v>15.3113440576299</v>
      </c>
      <c r="T61" s="0" t="n">
        <f aca="false">(T20/T59)*100</f>
        <v>15.851681147523</v>
      </c>
      <c r="U61" s="0" t="n">
        <f aca="false">(U20/U59)*100</f>
        <v>15.8162699539074</v>
      </c>
      <c r="V61" s="0" t="n">
        <f aca="false">(V20/V59)*100</f>
        <v>15.6824996811176</v>
      </c>
      <c r="W61" s="0" t="n">
        <f aca="false">(W20/W59)*100</f>
        <v>15.6438626675332</v>
      </c>
      <c r="X61" s="113" t="n">
        <f aca="false">(X20/X59)*100</f>
        <v>15.6156307652738</v>
      </c>
    </row>
    <row r="62" customFormat="false" ht="15" hidden="false" customHeight="false" outlineLevel="0" collapsed="false">
      <c r="B62" s="0" t="s">
        <v>2901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7.xml><?xml version="1.0" encoding="utf-8"?>
<worksheet xmlns="http://schemas.openxmlformats.org/spreadsheetml/2006/main" xmlns:r="http://schemas.openxmlformats.org/officeDocument/2006/relationships">
  <sheetPr filterMode="false">
    <pageSetUpPr fitToPage="false"/>
  </sheetPr>
  <dimension ref="A1:BB9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69.25"/>
    <col collapsed="false" hidden="false" max="2" min="2" style="0" width="62.7704081632653"/>
    <col collapsed="false" hidden="false" max="3" min="3" style="0" width="26.5918367346939"/>
    <col collapsed="false" hidden="false" max="6" min="4" style="0" width="8.50510204081633"/>
    <col collapsed="false" hidden="false" max="7" min="7" style="0" width="13.5"/>
    <col collapsed="false" hidden="false" max="8" min="8" style="0" width="21.0612244897959"/>
    <col collapsed="false" hidden="false" max="9" min="9" style="0" width="18.8979591836735"/>
    <col collapsed="false" hidden="false" max="10" min="10" style="0" width="17.8214285714286"/>
    <col collapsed="false" hidden="false" max="11" min="11" style="0" width="18.6275510204082"/>
    <col collapsed="false" hidden="false" max="12" min="12" style="0" width="21.734693877551"/>
    <col collapsed="false" hidden="false" max="13" min="13" style="0" width="20.6530612244898"/>
    <col collapsed="false" hidden="false" max="14" min="14" style="0" width="18.6275510204082"/>
    <col collapsed="false" hidden="false" max="15" min="15" style="0" width="19.5714285714286"/>
    <col collapsed="false" hidden="false" max="24" min="16" style="0" width="22.4081632653061"/>
    <col collapsed="false" hidden="false" max="27" min="25" style="0" width="8.50510204081633"/>
    <col collapsed="false" hidden="false" max="28" min="28" style="0" width="18.4948979591837"/>
    <col collapsed="false" hidden="false" max="29" min="29" style="0" width="15.9285714285714"/>
    <col collapsed="false" hidden="false" max="1025" min="30" style="0" width="8.50510204081633"/>
  </cols>
  <sheetData>
    <row r="1" customFormat="false" ht="15" hidden="false" customHeight="false" outlineLevel="0" collapsed="false">
      <c r="A1" s="1" t="s">
        <v>2902</v>
      </c>
      <c r="B1" s="2" t="s">
        <v>2903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row>
    <row r="2" customFormat="false" ht="15" hidden="false" customHeight="false" outlineLevel="0" collapsed="false">
      <c r="B2" s="7" t="s">
        <v>2904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customFormat="false" ht="15" hidden="false" customHeight="false" outlineLevel="0" collapsed="false">
      <c r="B4" s="11" t="s">
        <v>4</v>
      </c>
      <c r="C4" s="586"/>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2905</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13" customFormat="true" ht="16.5" hidden="false" customHeight="false" outlineLevel="0" collapsed="false">
      <c r="A6" s="63" t="s">
        <v>32</v>
      </c>
      <c r="B6" s="63" t="s">
        <v>2906</v>
      </c>
      <c r="C6" s="63" t="s">
        <v>34</v>
      </c>
      <c r="D6" s="63"/>
      <c r="E6" s="63"/>
      <c r="H6" s="100" t="n">
        <v>29784000000000</v>
      </c>
      <c r="I6" s="109" t="n">
        <v>49469000000000</v>
      </c>
      <c r="J6" s="109" t="n">
        <v>58347000000000</v>
      </c>
      <c r="K6" s="109" t="n">
        <v>60300000000000</v>
      </c>
      <c r="L6" s="100" t="n">
        <v>82000000000000</v>
      </c>
      <c r="M6" s="100" t="n">
        <v>54700000000000</v>
      </c>
      <c r="N6" s="67" t="n">
        <v>73600000000000</v>
      </c>
      <c r="O6" s="67" t="n">
        <v>104600000000000</v>
      </c>
      <c r="P6" s="16" t="n">
        <v>119400000000000</v>
      </c>
      <c r="Q6" s="16" t="n">
        <v>115400000000000</v>
      </c>
      <c r="R6" s="16" t="n">
        <v>104400000000000</v>
      </c>
      <c r="S6" s="16" t="n">
        <v>82900000000000</v>
      </c>
      <c r="T6" s="16" t="n">
        <v>99600000000000</v>
      </c>
      <c r="U6" s="16" t="n">
        <v>114300000000000</v>
      </c>
      <c r="V6" s="16" t="n">
        <v>127900000000000</v>
      </c>
      <c r="W6" s="16" t="n">
        <v>139100000000000</v>
      </c>
      <c r="X6" s="16" t="n">
        <v>157300000000000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customFormat="false" ht="16.5" hidden="false" customHeight="false" outlineLevel="0" collapsed="false">
      <c r="A7" s="49" t="s">
        <v>35</v>
      </c>
      <c r="B7" s="49" t="s">
        <v>734</v>
      </c>
      <c r="C7" s="20" t="s">
        <v>37</v>
      </c>
      <c r="D7" s="49"/>
      <c r="E7" s="49"/>
      <c r="F7" s="4"/>
      <c r="G7" s="4"/>
      <c r="H7" s="100" t="n">
        <v>26376000000000</v>
      </c>
      <c r="I7" s="46" t="n">
        <v>36619000000000</v>
      </c>
      <c r="J7" s="46" t="n">
        <v>49282000000000</v>
      </c>
      <c r="K7" s="46" t="n">
        <v>56400000000000</v>
      </c>
      <c r="L7" s="100" t="n">
        <v>79100000000000</v>
      </c>
      <c r="M7" s="100" t="n">
        <v>52400000000000</v>
      </c>
      <c r="N7" s="74" t="n">
        <v>68900000000000</v>
      </c>
      <c r="O7" s="74" t="n">
        <v>102400000000000</v>
      </c>
      <c r="P7" s="16" t="n">
        <v>119400000000000</v>
      </c>
      <c r="Q7" s="16" t="n">
        <v>115400000000000</v>
      </c>
      <c r="R7" s="16" t="n">
        <v>104400000000000</v>
      </c>
      <c r="S7" s="16" t="n">
        <v>82900000000000</v>
      </c>
      <c r="T7" s="16" t="n">
        <v>99600000000000</v>
      </c>
      <c r="U7" s="16" t="n">
        <v>114300000000000</v>
      </c>
      <c r="V7" s="16" t="n">
        <v>127900000000000</v>
      </c>
      <c r="W7" s="16" t="n">
        <v>139100000000000</v>
      </c>
      <c r="X7" s="16" t="n">
        <v>157300000000000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6.5" hidden="false" customHeight="false" outlineLevel="0" collapsed="false">
      <c r="A8" s="47" t="s">
        <v>2907</v>
      </c>
      <c r="B8" s="47" t="s">
        <v>2908</v>
      </c>
      <c r="C8" s="49" t="s">
        <v>40</v>
      </c>
      <c r="D8" s="49"/>
      <c r="E8" s="49"/>
      <c r="F8" s="4"/>
      <c r="G8" s="4"/>
      <c r="H8" s="100" t="n">
        <v>25108000000000</v>
      </c>
      <c r="I8" s="46" t="n">
        <v>33896000000000</v>
      </c>
      <c r="J8" s="46" t="n">
        <v>43736000000000</v>
      </c>
      <c r="K8" s="46" t="n">
        <v>47100000000000</v>
      </c>
      <c r="L8" s="100" t="n">
        <v>73900000000000</v>
      </c>
      <c r="M8" s="100" t="n">
        <v>45600000000000</v>
      </c>
      <c r="N8" s="74" t="n">
        <v>59900000000000</v>
      </c>
      <c r="O8" s="74" t="n">
        <v>93400000000000</v>
      </c>
      <c r="P8" s="16" t="n">
        <v>109400000000000</v>
      </c>
      <c r="Q8" s="16" t="n">
        <v>104100000000000</v>
      </c>
      <c r="R8" s="16" t="n">
        <v>97100000000000</v>
      </c>
      <c r="S8" s="16" t="n">
        <v>72100000000000</v>
      </c>
      <c r="T8" s="16" t="n">
        <v>87800000000000</v>
      </c>
      <c r="U8" s="16" t="n">
        <v>101600000000000</v>
      </c>
      <c r="V8" s="16" t="n">
        <v>114200000000000</v>
      </c>
      <c r="W8" s="16" t="n">
        <v>124300000000000</v>
      </c>
      <c r="X8" s="16" t="n">
        <v>141200000000000</v>
      </c>
      <c r="Y8" s="6"/>
      <c r="Z8" s="6"/>
      <c r="AA8" s="6"/>
      <c r="AB8" s="587"/>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5" hidden="false" customHeight="false" outlineLevel="0" collapsed="false">
      <c r="A9" s="27" t="s">
        <v>2909</v>
      </c>
      <c r="B9" s="134" t="s">
        <v>2910</v>
      </c>
      <c r="C9" s="49" t="s">
        <v>40</v>
      </c>
      <c r="D9" s="49"/>
      <c r="E9" s="49"/>
      <c r="F9" s="4"/>
      <c r="G9" s="4"/>
      <c r="H9" s="100" t="n">
        <v>799000000000</v>
      </c>
      <c r="I9" s="46" t="n">
        <v>1465000000000</v>
      </c>
      <c r="J9" s="46" t="n">
        <v>3611000000000</v>
      </c>
      <c r="K9" s="46" t="n">
        <v>5700000000000</v>
      </c>
      <c r="L9" s="100" t="n">
        <v>1200000000000</v>
      </c>
      <c r="M9" s="100" t="n">
        <v>1300000000000</v>
      </c>
      <c r="N9" s="74"/>
      <c r="O9" s="74"/>
      <c r="P9" s="99"/>
      <c r="Q9" s="99"/>
      <c r="R9" s="99"/>
      <c r="S9" s="99"/>
      <c r="T9" s="99"/>
      <c r="U9" s="99"/>
      <c r="V9" s="99"/>
      <c r="W9" s="77"/>
      <c r="X9" s="77"/>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5" hidden="false" customHeight="false" outlineLevel="0" collapsed="false">
      <c r="A10" s="27" t="s">
        <v>2053</v>
      </c>
      <c r="B10" s="134" t="s">
        <v>1654</v>
      </c>
      <c r="C10" s="49" t="s">
        <v>40</v>
      </c>
      <c r="D10" s="49"/>
      <c r="E10" s="49"/>
      <c r="F10" s="4"/>
      <c r="G10" s="4"/>
      <c r="H10" s="100" t="n">
        <v>160000000000</v>
      </c>
      <c r="I10" s="46" t="n">
        <v>492000000000</v>
      </c>
      <c r="J10" s="46" t="n">
        <v>593000000000</v>
      </c>
      <c r="K10" s="46" t="n">
        <v>1100000000000</v>
      </c>
      <c r="L10" s="100" t="n">
        <v>1300000000000</v>
      </c>
      <c r="M10" s="100" t="n">
        <v>1800000000000</v>
      </c>
      <c r="N10" s="74"/>
      <c r="O10" s="74"/>
      <c r="P10" s="99"/>
      <c r="Q10" s="99"/>
      <c r="R10" s="99"/>
      <c r="S10" s="99"/>
      <c r="T10" s="99"/>
      <c r="U10" s="99"/>
      <c r="V10" s="99"/>
      <c r="W10" s="77"/>
      <c r="X10" s="77"/>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5" hidden="false" customHeight="false" outlineLevel="0" collapsed="false">
      <c r="A11" s="45" t="s">
        <v>920</v>
      </c>
      <c r="B11" s="45" t="s">
        <v>921</v>
      </c>
      <c r="C11" s="11" t="s">
        <v>43</v>
      </c>
      <c r="D11" s="49"/>
      <c r="E11" s="49"/>
      <c r="F11" s="4"/>
      <c r="G11" s="4"/>
      <c r="H11" s="100" t="n">
        <v>78000000000</v>
      </c>
      <c r="I11" s="46" t="n">
        <v>201000000000</v>
      </c>
      <c r="J11" s="46" t="n">
        <v>353000000000</v>
      </c>
      <c r="K11" s="46"/>
      <c r="L11" s="100"/>
      <c r="M11" s="100"/>
      <c r="N11" s="74"/>
      <c r="O11" s="74"/>
      <c r="P11" s="99"/>
      <c r="Q11" s="99"/>
      <c r="R11" s="99"/>
      <c r="S11" s="99"/>
      <c r="T11" s="99"/>
      <c r="U11" s="99"/>
      <c r="V11" s="99"/>
      <c r="W11" s="77"/>
      <c r="X11" s="77"/>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5" hidden="false" customHeight="false" outlineLevel="0" collapsed="false">
      <c r="A12" s="45" t="s">
        <v>923</v>
      </c>
      <c r="B12" s="45" t="s">
        <v>924</v>
      </c>
      <c r="C12" s="11" t="s">
        <v>43</v>
      </c>
      <c r="D12" s="49"/>
      <c r="E12" s="49"/>
      <c r="F12" s="4"/>
      <c r="G12" s="4"/>
      <c r="H12" s="100" t="n">
        <v>81000000000</v>
      </c>
      <c r="I12" s="46" t="n">
        <v>291000000000</v>
      </c>
      <c r="J12" s="46" t="n">
        <v>240000000000</v>
      </c>
      <c r="K12" s="46"/>
      <c r="L12" s="100"/>
      <c r="M12" s="100"/>
      <c r="N12" s="74"/>
      <c r="O12" s="74"/>
      <c r="P12" s="99"/>
      <c r="Q12" s="99"/>
      <c r="R12" s="99"/>
      <c r="S12" s="99"/>
      <c r="T12" s="99"/>
      <c r="U12" s="99"/>
      <c r="V12" s="99"/>
      <c r="W12" s="77"/>
      <c r="X12" s="77"/>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5" hidden="false" customHeight="false" outlineLevel="0" collapsed="false">
      <c r="A13" s="316" t="s">
        <v>2911</v>
      </c>
      <c r="B13" s="316" t="s">
        <v>2911</v>
      </c>
      <c r="C13" s="49" t="s">
        <v>40</v>
      </c>
      <c r="D13" s="49"/>
      <c r="E13" s="49"/>
      <c r="F13" s="4"/>
      <c r="G13" s="4"/>
      <c r="H13" s="100" t="n">
        <v>309000000000</v>
      </c>
      <c r="I13" s="181" t="n">
        <f aca="false">I7-I8-I9-I10</f>
        <v>766000000000</v>
      </c>
      <c r="J13" s="46" t="n">
        <v>1342000000000</v>
      </c>
      <c r="K13" s="46" t="n">
        <v>2500000000000</v>
      </c>
      <c r="L13" s="100" t="n">
        <v>2700000000000</v>
      </c>
      <c r="M13" s="100" t="n">
        <v>3600000000000</v>
      </c>
      <c r="N13" s="305" t="n">
        <f aca="false">N7-N8-N9-N10</f>
        <v>9000000000000.01</v>
      </c>
      <c r="O13" s="305" t="n">
        <f aca="false">O7-O8-O9-O10</f>
        <v>9000000000000</v>
      </c>
      <c r="P13" s="112" t="n">
        <f aca="false">P7-P8-P9-P10</f>
        <v>10000000000000</v>
      </c>
      <c r="Q13" s="112" t="n">
        <f aca="false">Q7-Q8-Q9-Q10</f>
        <v>11300000000000</v>
      </c>
      <c r="R13" s="112" t="n">
        <f aca="false">R7-R8-R9-R10</f>
        <v>7300000000000</v>
      </c>
      <c r="S13" s="112" t="n">
        <f aca="false">S7-S8-S9-S10</f>
        <v>10800000000000</v>
      </c>
      <c r="T13" s="112" t="n">
        <f aca="false">T7-T8-T9-T10</f>
        <v>11800000000000</v>
      </c>
      <c r="U13" s="112" t="n">
        <f aca="false">U7-U8-U9-U10</f>
        <v>12700000000000</v>
      </c>
      <c r="V13" s="112" t="n">
        <f aca="false">V7-V8-V9-V10</f>
        <v>13700000000000</v>
      </c>
      <c r="W13" s="112" t="n">
        <f aca="false">W7-W8-W9-W10</f>
        <v>14800000000000</v>
      </c>
      <c r="X13" s="112" t="n">
        <f aca="false">X7-X8-X9-X10</f>
        <v>16100000000000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customFormat="false" ht="16.5" hidden="false" customHeight="false" outlineLevel="0" collapsed="false">
      <c r="A14" s="49" t="s">
        <v>52</v>
      </c>
      <c r="B14" s="49" t="s">
        <v>52</v>
      </c>
      <c r="C14" s="20" t="s">
        <v>37</v>
      </c>
      <c r="D14" s="49"/>
      <c r="E14" s="49"/>
      <c r="F14" s="4"/>
      <c r="G14" s="4"/>
      <c r="H14" s="100" t="n">
        <v>3408000000000</v>
      </c>
      <c r="I14" s="46" t="n">
        <v>12850000000000</v>
      </c>
      <c r="J14" s="46" t="n">
        <v>9065000000000</v>
      </c>
      <c r="K14" s="46" t="n">
        <v>3800000000000</v>
      </c>
      <c r="L14" s="100" t="n">
        <v>2800000000000</v>
      </c>
      <c r="M14" s="100" t="n">
        <v>2300000000000</v>
      </c>
      <c r="N14" s="74" t="n">
        <v>4700000000000</v>
      </c>
      <c r="O14" s="74" t="n">
        <v>2100000000000</v>
      </c>
      <c r="P14" s="16" t="n">
        <v>0</v>
      </c>
      <c r="Q14" s="16" t="n">
        <v>100000000000</v>
      </c>
      <c r="R14" s="16" t="n">
        <v>0</v>
      </c>
      <c r="S14" s="16" t="n">
        <v>0</v>
      </c>
      <c r="T14" s="16" t="n">
        <v>0</v>
      </c>
      <c r="U14" s="16" t="n">
        <v>0</v>
      </c>
      <c r="V14" s="16" t="n">
        <v>0</v>
      </c>
      <c r="W14" s="16" t="n">
        <v>0</v>
      </c>
      <c r="X14" s="16" t="n">
        <v>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s="13" customFormat="true" ht="16.5" hidden="false" customHeight="false" outlineLevel="0" collapsed="false">
      <c r="A15" s="63" t="s">
        <v>188</v>
      </c>
      <c r="B15" s="63" t="s">
        <v>1571</v>
      </c>
      <c r="C15" s="63" t="s">
        <v>34</v>
      </c>
      <c r="D15" s="63"/>
      <c r="E15" s="63"/>
      <c r="H15" s="100" t="n">
        <v>45202000000000</v>
      </c>
      <c r="I15" s="109" t="n">
        <v>46477000000000</v>
      </c>
      <c r="J15" s="109" t="n">
        <v>50353000000000</v>
      </c>
      <c r="K15" s="109" t="n">
        <v>51400000000000</v>
      </c>
      <c r="L15" s="100" t="n">
        <v>83200000000000</v>
      </c>
      <c r="M15" s="100" t="n">
        <v>71400000000000</v>
      </c>
      <c r="N15" s="67" t="n">
        <v>80300000000000</v>
      </c>
      <c r="O15" s="67" t="n">
        <v>94300000000000</v>
      </c>
      <c r="P15" s="16" t="n">
        <v>109000000000000</v>
      </c>
      <c r="Q15" s="16" t="n">
        <v>131200000000000</v>
      </c>
      <c r="R15" s="16" t="n">
        <v>118200000000000</v>
      </c>
      <c r="S15" s="16" t="n">
        <v>117800000000000</v>
      </c>
      <c r="T15" s="16" t="n">
        <v>123100000000000</v>
      </c>
      <c r="U15" s="16" t="n">
        <v>122500000000000</v>
      </c>
      <c r="V15" s="16" t="n">
        <v>130800000000000</v>
      </c>
      <c r="W15" s="16" t="n">
        <v>135800000000000</v>
      </c>
      <c r="X15" s="16" t="n">
        <v>145400000000000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6.5" hidden="false" customHeight="false" outlineLevel="0" collapsed="false">
      <c r="A16" s="49" t="s">
        <v>70</v>
      </c>
      <c r="B16" s="49" t="s">
        <v>2470</v>
      </c>
      <c r="C16" s="49" t="s">
        <v>191</v>
      </c>
      <c r="D16" s="49"/>
      <c r="E16" s="49"/>
      <c r="F16" s="4"/>
      <c r="G16" s="4"/>
      <c r="H16" s="100" t="n">
        <v>36887000000000</v>
      </c>
      <c r="I16" s="46" t="n">
        <v>37332000000000</v>
      </c>
      <c r="J16" s="46" t="n">
        <v>38026000000000</v>
      </c>
      <c r="K16" s="46" t="n">
        <v>39800000000000</v>
      </c>
      <c r="L16" s="100" t="n">
        <v>55900000000000</v>
      </c>
      <c r="M16" s="100" t="n">
        <v>57500000000000</v>
      </c>
      <c r="N16" s="74" t="n">
        <v>56200000000000</v>
      </c>
      <c r="O16" s="74" t="n">
        <v>66800000000000</v>
      </c>
      <c r="P16" s="16" t="n">
        <v>75500000000000</v>
      </c>
      <c r="Q16" s="16" t="n">
        <v>83700000000000</v>
      </c>
      <c r="R16" s="16" t="n">
        <v>68800000000000</v>
      </c>
      <c r="S16" s="16" t="n">
        <v>74000000000000</v>
      </c>
      <c r="T16" s="16" t="n">
        <v>77900000000000</v>
      </c>
      <c r="U16" s="16" t="n">
        <v>74500000000000</v>
      </c>
      <c r="V16" s="16" t="n">
        <v>76600000000000</v>
      </c>
      <c r="W16" s="16" t="n">
        <v>78800000000000</v>
      </c>
      <c r="X16" s="16" t="n">
        <v>81000000000000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customFormat="false" ht="15" hidden="false" customHeight="false" outlineLevel="0" collapsed="false">
      <c r="A17" s="47" t="s">
        <v>2912</v>
      </c>
      <c r="B17" s="47" t="s">
        <v>2913</v>
      </c>
      <c r="C17" s="49" t="s">
        <v>194</v>
      </c>
      <c r="D17" s="49"/>
      <c r="E17" s="49"/>
      <c r="F17" s="4"/>
      <c r="G17" s="4"/>
      <c r="H17" s="100" t="n">
        <v>4532000000000</v>
      </c>
      <c r="I17" s="46" t="n">
        <v>9389000000000</v>
      </c>
      <c r="J17" s="46" t="n">
        <v>11034000000000</v>
      </c>
      <c r="K17" s="46" t="n">
        <v>13800000000000</v>
      </c>
      <c r="L17" s="100" t="n">
        <v>21100000000000</v>
      </c>
      <c r="M17" s="100" t="n">
        <v>27800000000000</v>
      </c>
      <c r="N17" s="74" t="n">
        <v>28900000000000</v>
      </c>
      <c r="O17" s="74" t="n">
        <v>33900000000000</v>
      </c>
      <c r="P17" s="99" t="n">
        <v>34900000000000</v>
      </c>
      <c r="Q17" s="99" t="n">
        <v>41100000000000</v>
      </c>
      <c r="R17" s="99" t="n">
        <v>40300000000000</v>
      </c>
      <c r="S17" s="99" t="n">
        <v>41300000000000</v>
      </c>
      <c r="T17" s="99" t="n">
        <v>41800000000000</v>
      </c>
      <c r="U17" s="99" t="n">
        <v>43000000000000</v>
      </c>
      <c r="V17" s="99" t="n">
        <v>44300000000000</v>
      </c>
      <c r="W17" s="77" t="n">
        <v>45600000000000</v>
      </c>
      <c r="X17" s="77" t="n">
        <v>47000000000000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customFormat="false" ht="15" hidden="false" customHeight="false" outlineLevel="0" collapsed="false">
      <c r="A18" s="191" t="s">
        <v>2914</v>
      </c>
      <c r="B18" s="191" t="s">
        <v>2914</v>
      </c>
      <c r="C18" s="49" t="s">
        <v>2915</v>
      </c>
      <c r="D18" s="49"/>
      <c r="E18" s="49"/>
      <c r="F18" s="4"/>
      <c r="G18" s="4"/>
      <c r="H18" s="46"/>
      <c r="I18" s="46" t="n">
        <v>6625000000000</v>
      </c>
      <c r="J18" s="46" t="n">
        <v>8427000000000</v>
      </c>
      <c r="K18" s="46" t="n">
        <v>11200000000000</v>
      </c>
      <c r="L18" s="46"/>
      <c r="M18" s="46"/>
      <c r="N18" s="74" t="n">
        <v>22600000000000</v>
      </c>
      <c r="O18" s="74" t="n">
        <v>27000000000000</v>
      </c>
      <c r="P18" s="99" t="n">
        <v>28500000000000</v>
      </c>
      <c r="Q18" s="99" t="n">
        <v>32500000000000</v>
      </c>
      <c r="R18" s="99" t="n">
        <v>31800000000000</v>
      </c>
      <c r="S18" s="99" t="n">
        <v>32600000000000</v>
      </c>
      <c r="T18" s="99" t="n">
        <v>33000000000000</v>
      </c>
      <c r="U18" s="99" t="n">
        <v>34000000000000</v>
      </c>
      <c r="V18" s="99" t="n">
        <v>35000000000000</v>
      </c>
      <c r="W18" s="77" t="n">
        <v>36000000000000</v>
      </c>
      <c r="X18" s="77" t="n">
        <v>37100000000000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customFormat="false" ht="15" hidden="false" customHeight="false" outlineLevel="0" collapsed="false">
      <c r="A19" s="191" t="s">
        <v>2916</v>
      </c>
      <c r="B19" s="191" t="s">
        <v>2916</v>
      </c>
      <c r="C19" s="49" t="s">
        <v>2917</v>
      </c>
      <c r="D19" s="49"/>
      <c r="E19" s="49"/>
      <c r="F19" s="4"/>
      <c r="G19" s="4"/>
      <c r="H19" s="46"/>
      <c r="I19" s="46" t="n">
        <v>2233000000000</v>
      </c>
      <c r="J19" s="46" t="n">
        <v>3177000000000</v>
      </c>
      <c r="K19" s="46" t="n">
        <v>4900000000000</v>
      </c>
      <c r="L19" s="46"/>
      <c r="M19" s="46"/>
      <c r="N19" s="74"/>
      <c r="O19" s="74"/>
      <c r="P19" s="99"/>
      <c r="Q19" s="99"/>
      <c r="R19" s="99"/>
      <c r="S19" s="99"/>
      <c r="T19" s="99"/>
      <c r="U19" s="99"/>
      <c r="V19" s="99"/>
      <c r="W19" s="77"/>
      <c r="X19" s="77"/>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5" hidden="false" customHeight="false" outlineLevel="0" collapsed="false">
      <c r="A20" s="191" t="s">
        <v>2918</v>
      </c>
      <c r="B20" s="191" t="s">
        <v>2919</v>
      </c>
      <c r="C20" s="49" t="s">
        <v>2917</v>
      </c>
      <c r="D20" s="49"/>
      <c r="E20" s="49"/>
      <c r="F20" s="4"/>
      <c r="G20" s="4"/>
      <c r="H20" s="46"/>
      <c r="I20" s="46" t="n">
        <v>4392000000000</v>
      </c>
      <c r="J20" s="46" t="n">
        <v>5249000000000</v>
      </c>
      <c r="K20" s="46" t="n">
        <v>6300000000000</v>
      </c>
      <c r="L20" s="46"/>
      <c r="M20" s="46"/>
      <c r="N20" s="74"/>
      <c r="O20" s="74"/>
      <c r="P20" s="99"/>
      <c r="Q20" s="99"/>
      <c r="R20" s="99"/>
      <c r="S20" s="99"/>
      <c r="T20" s="99"/>
      <c r="U20" s="99"/>
      <c r="V20" s="99"/>
      <c r="W20" s="77"/>
      <c r="X20" s="77"/>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customFormat="false" ht="15" hidden="false" customHeight="false" outlineLevel="0" collapsed="false">
      <c r="A21" s="191" t="s">
        <v>2920</v>
      </c>
      <c r="B21" s="191" t="s">
        <v>2920</v>
      </c>
      <c r="C21" s="49" t="s">
        <v>2915</v>
      </c>
      <c r="D21" s="49"/>
      <c r="E21" s="49"/>
      <c r="F21" s="4"/>
      <c r="G21" s="4"/>
      <c r="H21" s="46"/>
      <c r="I21" s="46" t="n">
        <v>2765000000000</v>
      </c>
      <c r="J21" s="46" t="n">
        <v>2608000000000</v>
      </c>
      <c r="K21" s="46" t="n">
        <v>2600000000000</v>
      </c>
      <c r="L21" s="46"/>
      <c r="M21" s="46"/>
      <c r="N21" s="74" t="n">
        <v>6300000000000</v>
      </c>
      <c r="O21" s="74" t="n">
        <v>6900000000000</v>
      </c>
      <c r="P21" s="99" t="n">
        <v>6400000000000</v>
      </c>
      <c r="Q21" s="99" t="n">
        <v>8600000000000</v>
      </c>
      <c r="R21" s="99" t="n">
        <v>8400000000000</v>
      </c>
      <c r="S21" s="99" t="n">
        <v>8700000000000</v>
      </c>
      <c r="T21" s="99" t="n">
        <v>8800000000000</v>
      </c>
      <c r="U21" s="99" t="n">
        <v>9000000000000</v>
      </c>
      <c r="V21" s="99" t="n">
        <v>9300000000000</v>
      </c>
      <c r="W21" s="77" t="n">
        <v>9600000000000</v>
      </c>
      <c r="X21" s="77" t="n">
        <v>9900000000000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customFormat="false" ht="16.5" hidden="false" customHeight="false" outlineLevel="0" collapsed="false">
      <c r="A22" s="47" t="s">
        <v>2921</v>
      </c>
      <c r="B22" s="47" t="s">
        <v>2922</v>
      </c>
      <c r="C22" s="49" t="s">
        <v>194</v>
      </c>
      <c r="D22" s="49"/>
      <c r="E22" s="49"/>
      <c r="F22" s="4"/>
      <c r="G22" s="4"/>
      <c r="H22" s="100" t="n">
        <v>10998000000000</v>
      </c>
      <c r="I22" s="46" t="n">
        <v>13074000000000</v>
      </c>
      <c r="J22" s="46" t="n">
        <v>10226000000000</v>
      </c>
      <c r="K22" s="46" t="n">
        <v>7600000000000</v>
      </c>
      <c r="L22" s="100" t="n">
        <v>13900000000000</v>
      </c>
      <c r="M22" s="100" t="n">
        <v>14300000000000</v>
      </c>
      <c r="N22" s="74" t="n">
        <v>11000000000000</v>
      </c>
      <c r="O22" s="74" t="n">
        <v>12000000000000</v>
      </c>
      <c r="P22" s="16" t="n">
        <v>17500000000000</v>
      </c>
      <c r="Q22" s="16" t="n">
        <v>16300000000000</v>
      </c>
      <c r="R22" s="16" t="n">
        <v>9100000000000</v>
      </c>
      <c r="S22" s="16" t="n">
        <v>11400000000000</v>
      </c>
      <c r="T22" s="16" t="n">
        <v>11400000000000</v>
      </c>
      <c r="U22" s="16" t="n">
        <v>11700000000000</v>
      </c>
      <c r="V22" s="16" t="n">
        <v>13100000000000</v>
      </c>
      <c r="W22" s="16" t="n">
        <v>14500000000000</v>
      </c>
      <c r="X22" s="16" t="n">
        <v>15900000000000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customFormat="false" ht="15" hidden="false" customHeight="false" outlineLevel="0" collapsed="false">
      <c r="A23" s="191" t="s">
        <v>2923</v>
      </c>
      <c r="B23" s="191" t="s">
        <v>2924</v>
      </c>
      <c r="C23" s="49" t="s">
        <v>2925</v>
      </c>
      <c r="D23" s="49"/>
      <c r="E23" s="49"/>
      <c r="F23" s="4"/>
      <c r="G23" s="4"/>
      <c r="H23" s="100" t="n">
        <v>6985000000000</v>
      </c>
      <c r="I23" s="46" t="n">
        <v>3190000000000</v>
      </c>
      <c r="J23" s="46" t="n">
        <v>3853000000000</v>
      </c>
      <c r="K23" s="46" t="n">
        <v>5000000000000</v>
      </c>
      <c r="L23" s="100"/>
      <c r="M23" s="100"/>
      <c r="N23" s="74"/>
      <c r="O23" s="74"/>
      <c r="P23" s="99"/>
      <c r="Q23" s="99"/>
      <c r="R23" s="99"/>
      <c r="S23" s="99"/>
      <c r="T23" s="99"/>
      <c r="U23" s="99"/>
      <c r="V23" s="99"/>
      <c r="W23" s="77"/>
      <c r="X23" s="77"/>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5" hidden="false" customHeight="false" outlineLevel="0" collapsed="false">
      <c r="A24" s="191" t="s">
        <v>2926</v>
      </c>
      <c r="B24" s="191" t="s">
        <v>2927</v>
      </c>
      <c r="C24" s="49" t="s">
        <v>2925</v>
      </c>
      <c r="D24" s="49"/>
      <c r="E24" s="49"/>
      <c r="F24" s="4"/>
      <c r="G24" s="4"/>
      <c r="H24" s="100" t="n">
        <v>1616000000000</v>
      </c>
      <c r="I24" s="181" t="n">
        <f aca="false">I22-I23-I25-I26</f>
        <v>760000000000</v>
      </c>
      <c r="J24" s="181" t="n">
        <f aca="false">J22-J23-J25-J26</f>
        <v>219000000000</v>
      </c>
      <c r="K24" s="46"/>
      <c r="L24" s="100"/>
      <c r="M24" s="100"/>
      <c r="N24" s="74"/>
      <c r="O24" s="74"/>
      <c r="P24" s="99"/>
      <c r="Q24" s="99"/>
      <c r="R24" s="99"/>
      <c r="S24" s="99"/>
      <c r="T24" s="99"/>
      <c r="U24" s="99"/>
      <c r="V24" s="99"/>
      <c r="W24" s="77"/>
      <c r="X24" s="77"/>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5" hidden="false" customHeight="false" outlineLevel="0" collapsed="false">
      <c r="A25" s="191" t="s">
        <v>2928</v>
      </c>
      <c r="B25" s="191" t="s">
        <v>2929</v>
      </c>
      <c r="C25" s="49" t="s">
        <v>2925</v>
      </c>
      <c r="D25" s="49"/>
      <c r="E25" s="49"/>
      <c r="F25" s="4"/>
      <c r="G25" s="4"/>
      <c r="H25" s="100" t="n">
        <v>860000000000</v>
      </c>
      <c r="I25" s="46" t="n">
        <v>3512000000000</v>
      </c>
      <c r="J25" s="46" t="n">
        <v>2588000000000</v>
      </c>
      <c r="K25" s="46"/>
      <c r="L25" s="100"/>
      <c r="M25" s="100"/>
      <c r="N25" s="74"/>
      <c r="O25" s="74"/>
      <c r="P25" s="99"/>
      <c r="Q25" s="99"/>
      <c r="R25" s="99"/>
      <c r="S25" s="99"/>
      <c r="T25" s="99"/>
      <c r="U25" s="99"/>
      <c r="V25" s="99"/>
      <c r="W25" s="77"/>
      <c r="X25" s="77"/>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5" hidden="false" customHeight="false" outlineLevel="0" collapsed="false">
      <c r="A26" s="191" t="s">
        <v>2930</v>
      </c>
      <c r="B26" s="191" t="s">
        <v>2931</v>
      </c>
      <c r="C26" s="49" t="s">
        <v>2925</v>
      </c>
      <c r="D26" s="49"/>
      <c r="E26" s="49"/>
      <c r="F26" s="4"/>
      <c r="G26" s="4"/>
      <c r="H26" s="100" t="n">
        <v>1538000000000</v>
      </c>
      <c r="I26" s="46" t="n">
        <v>5612000000000</v>
      </c>
      <c r="J26" s="46" t="n">
        <v>3566000000000</v>
      </c>
      <c r="K26" s="181" t="n">
        <f aca="false">K22-K23</f>
        <v>2600000000000</v>
      </c>
      <c r="L26" s="100"/>
      <c r="M26" s="100"/>
      <c r="N26" s="74"/>
      <c r="O26" s="74"/>
      <c r="P26" s="99"/>
      <c r="Q26" s="99"/>
      <c r="R26" s="99"/>
      <c r="S26" s="99"/>
      <c r="T26" s="99"/>
      <c r="U26" s="99"/>
      <c r="V26" s="99"/>
      <c r="W26" s="77"/>
      <c r="X26" s="77"/>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5" hidden="false" customHeight="false" outlineLevel="0" collapsed="false">
      <c r="A27" s="47" t="s">
        <v>2932</v>
      </c>
      <c r="B27" s="47" t="s">
        <v>2933</v>
      </c>
      <c r="C27" s="49" t="s">
        <v>194</v>
      </c>
      <c r="D27" s="49"/>
      <c r="E27" s="49"/>
      <c r="F27" s="4"/>
      <c r="G27" s="4"/>
      <c r="H27" s="100" t="n">
        <v>5609000000000</v>
      </c>
      <c r="I27" s="46" t="n">
        <v>5229000000000</v>
      </c>
      <c r="J27" s="46" t="n">
        <v>6610000000000</v>
      </c>
      <c r="K27" s="46" t="n">
        <v>5800000000000</v>
      </c>
      <c r="L27" s="100"/>
      <c r="M27" s="100"/>
      <c r="N27" s="74"/>
      <c r="O27" s="74"/>
      <c r="P27" s="99"/>
      <c r="Q27" s="99"/>
      <c r="R27" s="99"/>
      <c r="S27" s="99"/>
      <c r="T27" s="99"/>
      <c r="U27" s="99"/>
      <c r="V27" s="99"/>
      <c r="W27" s="77"/>
      <c r="X27" s="77"/>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5" hidden="false" customHeight="false" outlineLevel="0" collapsed="false">
      <c r="A28" s="191" t="s">
        <v>2934</v>
      </c>
      <c r="B28" s="191" t="s">
        <v>2935</v>
      </c>
      <c r="C28" s="49" t="s">
        <v>2936</v>
      </c>
      <c r="D28" s="49"/>
      <c r="E28" s="49"/>
      <c r="F28" s="4"/>
      <c r="G28" s="4"/>
      <c r="H28" s="100" t="n">
        <v>4823000000000</v>
      </c>
      <c r="I28" s="46" t="n">
        <v>4144000000000</v>
      </c>
      <c r="J28" s="46" t="n">
        <v>4133000000000</v>
      </c>
      <c r="K28" s="46"/>
      <c r="L28" s="100"/>
      <c r="M28" s="100"/>
      <c r="N28" s="74"/>
      <c r="O28" s="74"/>
      <c r="P28" s="99"/>
      <c r="Q28" s="99"/>
      <c r="R28" s="99"/>
      <c r="S28" s="99"/>
      <c r="T28" s="99"/>
      <c r="U28" s="99"/>
      <c r="V28" s="99"/>
      <c r="W28" s="77"/>
      <c r="X28" s="77"/>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5" hidden="false" customHeight="false" outlineLevel="0" collapsed="false">
      <c r="A29" s="191" t="s">
        <v>2937</v>
      </c>
      <c r="B29" s="191" t="s">
        <v>2938</v>
      </c>
      <c r="C29" s="49" t="s">
        <v>2936</v>
      </c>
      <c r="D29" s="49"/>
      <c r="E29" s="49"/>
      <c r="F29" s="4"/>
      <c r="G29" s="4"/>
      <c r="H29" s="100" t="n">
        <v>786000000000</v>
      </c>
      <c r="I29" s="46" t="n">
        <v>1085000000000</v>
      </c>
      <c r="J29" s="46" t="n">
        <v>2477000000000</v>
      </c>
      <c r="K29" s="46"/>
      <c r="L29" s="100"/>
      <c r="M29" s="100"/>
      <c r="N29" s="74"/>
      <c r="O29" s="74"/>
      <c r="P29" s="99"/>
      <c r="Q29" s="99"/>
      <c r="R29" s="99"/>
      <c r="S29" s="99"/>
      <c r="T29" s="99"/>
      <c r="U29" s="99"/>
      <c r="V29" s="99"/>
      <c r="W29" s="77"/>
      <c r="X29" s="77"/>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6.5" hidden="false" customHeight="false" outlineLevel="0" collapsed="false">
      <c r="A30" s="47" t="s">
        <v>360</v>
      </c>
      <c r="B30" s="47" t="s">
        <v>360</v>
      </c>
      <c r="C30" s="49" t="s">
        <v>194</v>
      </c>
      <c r="D30" s="49"/>
      <c r="E30" s="49"/>
      <c r="F30" s="4"/>
      <c r="G30" s="4"/>
      <c r="H30" s="100" t="n">
        <v>14075000000000</v>
      </c>
      <c r="I30" s="46" t="n">
        <v>7824000000000</v>
      </c>
      <c r="J30" s="46" t="n">
        <v>7482000000000</v>
      </c>
      <c r="K30" s="46" t="n">
        <v>9100000000000</v>
      </c>
      <c r="L30" s="100" t="n">
        <v>16000000000000</v>
      </c>
      <c r="M30" s="100" t="n">
        <v>12700000000000</v>
      </c>
      <c r="N30" s="74" t="n">
        <v>12500000000000</v>
      </c>
      <c r="O30" s="74" t="n">
        <v>14700000000000</v>
      </c>
      <c r="P30" s="16" t="n">
        <v>16300000000000</v>
      </c>
      <c r="Q30" s="16" t="n">
        <v>20000000000000</v>
      </c>
      <c r="R30" s="16" t="n">
        <v>13800000000000</v>
      </c>
      <c r="S30" s="16" t="n">
        <v>19300000000000</v>
      </c>
      <c r="T30" s="16" t="n">
        <v>16400000000000</v>
      </c>
      <c r="U30" s="16" t="n">
        <v>14700000000000</v>
      </c>
      <c r="V30" s="16" t="n">
        <v>14000000000000</v>
      </c>
      <c r="W30" s="16" t="n">
        <v>13500000000000</v>
      </c>
      <c r="X30" s="16" t="n">
        <v>13000000000000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6.5" hidden="false" customHeight="false" outlineLevel="0" collapsed="false">
      <c r="A31" s="191" t="s">
        <v>2939</v>
      </c>
      <c r="B31" s="191" t="s">
        <v>2940</v>
      </c>
      <c r="C31" s="49" t="s">
        <v>463</v>
      </c>
      <c r="D31" s="49"/>
      <c r="E31" s="49"/>
      <c r="F31" s="4"/>
      <c r="G31" s="4"/>
      <c r="H31" s="100" t="n">
        <v>3829000000000</v>
      </c>
      <c r="I31" s="46" t="n">
        <v>5299000000000</v>
      </c>
      <c r="J31" s="46" t="n">
        <v>5019000000000</v>
      </c>
      <c r="K31" s="46" t="n">
        <v>5100000000000</v>
      </c>
      <c r="L31" s="100" t="n">
        <v>8400000000000</v>
      </c>
      <c r="M31" s="100" t="n">
        <v>5600000000000</v>
      </c>
      <c r="N31" s="74" t="n">
        <v>6300000000000</v>
      </c>
      <c r="O31" s="74" t="n">
        <v>8000000000000</v>
      </c>
      <c r="P31" s="16" t="n">
        <v>6700000000000</v>
      </c>
      <c r="Q31" s="16" t="n">
        <v>7600000000000</v>
      </c>
      <c r="R31" s="16" t="n">
        <v>7600000000000</v>
      </c>
      <c r="S31" s="16" t="n">
        <v>8000000000000</v>
      </c>
      <c r="T31" s="16" t="n">
        <v>8000000000000</v>
      </c>
      <c r="U31" s="16" t="n">
        <v>8200000000000</v>
      </c>
      <c r="V31" s="16" t="n">
        <v>8500000000000</v>
      </c>
      <c r="W31" s="16" t="n">
        <v>8700000000000</v>
      </c>
      <c r="X31" s="16" t="n">
        <v>9000000000000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6.5" hidden="false" customHeight="false" outlineLevel="0" collapsed="false">
      <c r="A32" s="191" t="s">
        <v>2941</v>
      </c>
      <c r="B32" s="191" t="s">
        <v>2942</v>
      </c>
      <c r="C32" s="49" t="s">
        <v>463</v>
      </c>
      <c r="D32" s="49"/>
      <c r="E32" s="496"/>
      <c r="F32" s="4"/>
      <c r="G32" s="4"/>
      <c r="H32" s="100" t="n">
        <v>1237000000000</v>
      </c>
      <c r="I32" s="46" t="n">
        <v>973000000000</v>
      </c>
      <c r="J32" s="46" t="n">
        <v>1300000000000</v>
      </c>
      <c r="K32" s="46" t="n">
        <v>1100000000000</v>
      </c>
      <c r="L32" s="100" t="n">
        <v>3000000000000</v>
      </c>
      <c r="M32" s="100" t="n">
        <v>3400000000000</v>
      </c>
      <c r="N32" s="74" t="n">
        <v>3300000000000</v>
      </c>
      <c r="O32" s="74" t="n">
        <v>3800000000000</v>
      </c>
      <c r="P32" s="16" t="n">
        <v>2900000000000</v>
      </c>
      <c r="Q32" s="16" t="n">
        <v>1900000000000</v>
      </c>
      <c r="R32" s="16" t="n">
        <v>1500000000000</v>
      </c>
      <c r="S32" s="16" t="n">
        <v>1500000000000</v>
      </c>
      <c r="T32" s="16" t="n">
        <v>1500000000000</v>
      </c>
      <c r="U32" s="16" t="n">
        <v>1500000000000</v>
      </c>
      <c r="V32" s="16" t="n">
        <v>1400000000000</v>
      </c>
      <c r="W32" s="16" t="n">
        <v>1400000000000</v>
      </c>
      <c r="X32" s="16" t="n">
        <v>1300000000000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6.5" hidden="false" customHeight="false" outlineLevel="0" collapsed="false">
      <c r="A33" s="191" t="s">
        <v>464</v>
      </c>
      <c r="B33" s="191" t="s">
        <v>623</v>
      </c>
      <c r="C33" s="49" t="s">
        <v>463</v>
      </c>
      <c r="D33" s="49"/>
      <c r="E33" s="49"/>
      <c r="F33" s="4"/>
      <c r="G33" s="4"/>
      <c r="H33" s="154" t="n">
        <f aca="false">H30-H31-H32</f>
        <v>9009000000000</v>
      </c>
      <c r="I33" s="46" t="n">
        <v>1552000000000</v>
      </c>
      <c r="J33" s="46" t="n">
        <v>1163000000000</v>
      </c>
      <c r="K33" s="46" t="n">
        <v>2900000000000</v>
      </c>
      <c r="L33" s="100" t="n">
        <v>4600000000000</v>
      </c>
      <c r="M33" s="100" t="n">
        <v>3600000000000</v>
      </c>
      <c r="N33" s="74" t="n">
        <v>2900000000000</v>
      </c>
      <c r="O33" s="74" t="n">
        <v>2900000000000</v>
      </c>
      <c r="P33" s="16" t="n">
        <v>6700000000000</v>
      </c>
      <c r="Q33" s="16" t="n">
        <v>10500000000000</v>
      </c>
      <c r="R33" s="16" t="n">
        <v>4800000000000</v>
      </c>
      <c r="S33" s="16" t="n">
        <v>9900000000000</v>
      </c>
      <c r="T33" s="16" t="n">
        <v>7000000000000</v>
      </c>
      <c r="U33" s="16" t="n">
        <v>5000000000000</v>
      </c>
      <c r="V33" s="16" t="n">
        <v>4200000000000</v>
      </c>
      <c r="W33" s="16" t="n">
        <v>3400000000000</v>
      </c>
      <c r="X33" s="16" t="n">
        <v>2700000000000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6.5" hidden="false" customHeight="false" outlineLevel="0" collapsed="false">
      <c r="A34" s="47" t="s">
        <v>86</v>
      </c>
      <c r="B34" s="47" t="s">
        <v>702</v>
      </c>
      <c r="C34" s="49" t="s">
        <v>194</v>
      </c>
      <c r="D34" s="49"/>
      <c r="E34" s="49"/>
      <c r="F34" s="4"/>
      <c r="G34" s="4"/>
      <c r="H34" s="100" t="n">
        <v>369000000000</v>
      </c>
      <c r="I34" s="46" t="n">
        <v>86000000000</v>
      </c>
      <c r="J34" s="46" t="n">
        <v>438000000000</v>
      </c>
      <c r="K34" s="46" t="n">
        <v>600000000000</v>
      </c>
      <c r="L34" s="100" t="n">
        <v>500000000000</v>
      </c>
      <c r="M34" s="100" t="n">
        <v>400000000000</v>
      </c>
      <c r="N34" s="74" t="n">
        <v>800000000000</v>
      </c>
      <c r="O34" s="74" t="n">
        <v>1600000000000</v>
      </c>
      <c r="P34" s="16" t="n">
        <v>1000000000000</v>
      </c>
      <c r="Q34" s="16" t="n">
        <v>1000000000000</v>
      </c>
      <c r="R34" s="16" t="n">
        <v>700000000000</v>
      </c>
      <c r="S34" s="16" t="n">
        <v>2000000000000</v>
      </c>
      <c r="T34" s="16" t="n">
        <v>3000000000000</v>
      </c>
      <c r="U34" s="16" t="n">
        <v>5000000000000</v>
      </c>
      <c r="V34" s="16" t="n">
        <v>5200000000000</v>
      </c>
      <c r="W34" s="16" t="n">
        <v>5200000000000</v>
      </c>
      <c r="X34" s="16" t="n">
        <v>5000000000000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5" hidden="false" customHeight="false" outlineLevel="0" collapsed="false">
      <c r="A35" s="191" t="s">
        <v>2943</v>
      </c>
      <c r="B35" s="191" t="s">
        <v>2944</v>
      </c>
      <c r="C35" s="49" t="s">
        <v>201</v>
      </c>
      <c r="D35" s="49"/>
      <c r="E35" s="49"/>
      <c r="F35" s="4"/>
      <c r="G35" s="4"/>
      <c r="H35" s="100" t="n">
        <v>369000000000</v>
      </c>
      <c r="I35" s="46" t="n">
        <v>86000000000</v>
      </c>
      <c r="J35" s="46"/>
      <c r="K35" s="46"/>
      <c r="L35" s="100"/>
      <c r="M35" s="100"/>
      <c r="N35" s="74"/>
      <c r="O35" s="74"/>
      <c r="P35" s="99"/>
      <c r="Q35" s="99"/>
      <c r="R35" s="99"/>
      <c r="S35" s="99"/>
      <c r="T35" s="99"/>
      <c r="U35" s="99"/>
      <c r="V35" s="99"/>
      <c r="W35" s="77"/>
      <c r="X35" s="77"/>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5" hidden="false" customHeight="false" outlineLevel="0" collapsed="false">
      <c r="A36" s="191" t="s">
        <v>2945</v>
      </c>
      <c r="B36" s="191" t="s">
        <v>2256</v>
      </c>
      <c r="C36" s="49" t="s">
        <v>201</v>
      </c>
      <c r="D36" s="49"/>
      <c r="E36" s="49"/>
      <c r="F36" s="4"/>
      <c r="G36" s="4"/>
      <c r="H36" s="100" t="n">
        <v>0</v>
      </c>
      <c r="I36" s="46" t="n">
        <v>0</v>
      </c>
      <c r="J36" s="46"/>
      <c r="K36" s="46"/>
      <c r="L36" s="100"/>
      <c r="M36" s="100"/>
      <c r="N36" s="74"/>
      <c r="O36" s="74"/>
      <c r="P36" s="99"/>
      <c r="Q36" s="99"/>
      <c r="R36" s="99"/>
      <c r="S36" s="99"/>
      <c r="T36" s="99"/>
      <c r="U36" s="99"/>
      <c r="V36" s="99"/>
      <c r="W36" s="77"/>
      <c r="X36" s="77"/>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5" hidden="false" customHeight="false" outlineLevel="0" collapsed="false">
      <c r="A37" s="47" t="s">
        <v>2946</v>
      </c>
      <c r="B37" s="47" t="s">
        <v>2947</v>
      </c>
      <c r="C37" s="49" t="s">
        <v>194</v>
      </c>
      <c r="D37" s="496"/>
      <c r="E37" s="49"/>
      <c r="F37" s="4"/>
      <c r="G37" s="4"/>
      <c r="H37" s="100" t="n">
        <v>1304000000000</v>
      </c>
      <c r="I37" s="46" t="n">
        <v>1730000000000</v>
      </c>
      <c r="J37" s="46" t="n">
        <v>2235000000000</v>
      </c>
      <c r="K37" s="46" t="n">
        <v>2400000000000</v>
      </c>
      <c r="L37" s="100" t="n">
        <v>3700000000000</v>
      </c>
      <c r="M37" s="100" t="n">
        <v>2300000000000</v>
      </c>
      <c r="N37" s="74" t="n">
        <v>3000000000000</v>
      </c>
      <c r="O37" s="74" t="n">
        <v>4600000000000</v>
      </c>
      <c r="P37" s="99" t="n">
        <v>5500000000000</v>
      </c>
      <c r="Q37" s="99" t="n">
        <v>5200000000000</v>
      </c>
      <c r="R37" s="99" t="n">
        <v>4900000000000</v>
      </c>
      <c r="S37" s="99" t="n">
        <v>0</v>
      </c>
      <c r="T37" s="99" t="n">
        <v>5400000000000</v>
      </c>
      <c r="U37" s="99" t="n">
        <v>0</v>
      </c>
      <c r="V37" s="99" t="n">
        <v>0</v>
      </c>
      <c r="W37" s="77" t="n">
        <v>0</v>
      </c>
      <c r="X37" s="77" t="n">
        <v>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5" hidden="false" customHeight="false" outlineLevel="0" collapsed="false">
      <c r="A38" s="47" t="s">
        <v>2948</v>
      </c>
      <c r="B38" s="47" t="s">
        <v>2948</v>
      </c>
      <c r="C38" s="49" t="s">
        <v>194</v>
      </c>
      <c r="D38" s="49"/>
      <c r="E38" s="49"/>
      <c r="F38" s="4"/>
      <c r="G38" s="4"/>
      <c r="H38" s="100" t="n">
        <v>0</v>
      </c>
      <c r="I38" s="46" t="n">
        <v>0</v>
      </c>
      <c r="J38" s="181"/>
      <c r="K38" s="46" t="n">
        <v>500000000000</v>
      </c>
      <c r="L38" s="100" t="n">
        <v>700000000000</v>
      </c>
      <c r="M38" s="100" t="n">
        <v>0</v>
      </c>
      <c r="N38" s="74" t="n">
        <v>100000000000</v>
      </c>
      <c r="O38" s="74" t="n">
        <v>0</v>
      </c>
      <c r="P38" s="99" t="n">
        <v>300000000000</v>
      </c>
      <c r="Q38" s="99" t="n">
        <v>0</v>
      </c>
      <c r="R38" s="99" t="n">
        <v>0</v>
      </c>
      <c r="S38" s="99" t="n">
        <v>0</v>
      </c>
      <c r="T38" s="99" t="n">
        <v>0</v>
      </c>
      <c r="U38" s="99" t="n">
        <v>0</v>
      </c>
      <c r="V38" s="99" t="n">
        <v>0</v>
      </c>
      <c r="W38" s="77" t="n">
        <v>0</v>
      </c>
      <c r="X38" s="77" t="n">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6.5" hidden="false" customHeight="false" outlineLevel="0" collapsed="false">
      <c r="A39" s="49" t="s">
        <v>2949</v>
      </c>
      <c r="B39" s="49" t="s">
        <v>2950</v>
      </c>
      <c r="C39" s="49" t="s">
        <v>191</v>
      </c>
      <c r="D39" s="49"/>
      <c r="E39" s="49"/>
      <c r="F39" s="4"/>
      <c r="G39" s="4"/>
      <c r="H39" s="100" t="n">
        <v>8314000000000</v>
      </c>
      <c r="I39" s="46" t="n">
        <v>9145000000000</v>
      </c>
      <c r="J39" s="46" t="n">
        <v>12317000000000</v>
      </c>
      <c r="K39" s="46" t="n">
        <v>9700000000000</v>
      </c>
      <c r="L39" s="100" t="n">
        <v>27300000000000</v>
      </c>
      <c r="M39" s="100" t="n">
        <v>16700000000000</v>
      </c>
      <c r="N39" s="74" t="n">
        <v>24100000000000</v>
      </c>
      <c r="O39" s="74" t="n">
        <v>27400000000000</v>
      </c>
      <c r="P39" s="16" t="n">
        <v>33600000000000</v>
      </c>
      <c r="Q39" s="16" t="n">
        <v>47600000000000</v>
      </c>
      <c r="R39" s="16" t="n">
        <v>49400000000000</v>
      </c>
      <c r="S39" s="16" t="n">
        <v>43900000000000</v>
      </c>
      <c r="T39" s="16" t="n">
        <v>45200000000000</v>
      </c>
      <c r="U39" s="16" t="n">
        <v>48000000000000</v>
      </c>
      <c r="V39" s="16" t="n">
        <v>54200000000000</v>
      </c>
      <c r="W39" s="16" t="n">
        <v>57000000000000</v>
      </c>
      <c r="X39" s="16" t="n">
        <v>64400000000000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5" hidden="false" customHeight="false" outlineLevel="0" collapsed="false">
      <c r="A40" s="27" t="s">
        <v>2951</v>
      </c>
      <c r="B40" s="134" t="s">
        <v>2952</v>
      </c>
      <c r="C40" s="49" t="s">
        <v>231</v>
      </c>
      <c r="D40" s="49"/>
      <c r="E40" s="49"/>
      <c r="F40" s="4"/>
      <c r="G40" s="4"/>
      <c r="H40" s="100" t="n">
        <v>6126000000000</v>
      </c>
      <c r="I40" s="46" t="n">
        <v>6996000000000</v>
      </c>
      <c r="J40" s="46" t="n">
        <v>8989000000000</v>
      </c>
      <c r="K40" s="46" t="n">
        <v>8200000000000</v>
      </c>
      <c r="L40" s="100" t="n">
        <v>23400000000000</v>
      </c>
      <c r="M40" s="100" t="n">
        <v>14100000000000</v>
      </c>
      <c r="N40" s="74"/>
      <c r="O40" s="74"/>
      <c r="P40" s="99"/>
      <c r="Q40" s="99"/>
      <c r="R40" s="99"/>
      <c r="S40" s="99"/>
      <c r="T40" s="99"/>
      <c r="U40" s="99"/>
      <c r="V40" s="99"/>
      <c r="W40" s="77"/>
      <c r="X40" s="77"/>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customFormat="false" ht="15" hidden="false" customHeight="false" outlineLevel="0" collapsed="false">
      <c r="A41" s="45" t="s">
        <v>2953</v>
      </c>
      <c r="B41" s="45" t="s">
        <v>2954</v>
      </c>
      <c r="C41" s="49" t="s">
        <v>2955</v>
      </c>
      <c r="D41" s="49"/>
      <c r="E41" s="49"/>
      <c r="F41" s="4"/>
      <c r="G41" s="4"/>
      <c r="H41" s="100" t="n">
        <v>4087000000000</v>
      </c>
      <c r="I41" s="46" t="n">
        <v>2598000000000</v>
      </c>
      <c r="J41" s="46" t="n">
        <v>5980000000000</v>
      </c>
      <c r="K41" s="46"/>
      <c r="L41" s="100"/>
      <c r="M41" s="100"/>
      <c r="N41" s="74"/>
      <c r="O41" s="74"/>
      <c r="P41" s="99"/>
      <c r="Q41" s="99"/>
      <c r="R41" s="99"/>
      <c r="S41" s="99"/>
      <c r="T41" s="99"/>
      <c r="U41" s="99"/>
      <c r="V41" s="99"/>
      <c r="W41" s="77"/>
      <c r="X41" s="77"/>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customFormat="false" ht="15" hidden="false" customHeight="false" outlineLevel="0" collapsed="false">
      <c r="A42" s="45" t="s">
        <v>2956</v>
      </c>
      <c r="B42" s="45" t="s">
        <v>2957</v>
      </c>
      <c r="C42" s="49" t="s">
        <v>2955</v>
      </c>
      <c r="D42" s="49"/>
      <c r="E42" s="49"/>
      <c r="F42" s="4"/>
      <c r="G42" s="4"/>
      <c r="H42" s="100" t="n">
        <v>1079000000000</v>
      </c>
      <c r="I42" s="181" t="n">
        <f aca="false">I40-I41-I43</f>
        <v>950000000000</v>
      </c>
      <c r="J42" s="181" t="n">
        <f aca="false">J40-J41-J43</f>
        <v>447000000000</v>
      </c>
      <c r="K42" s="46"/>
      <c r="L42" s="100"/>
      <c r="M42" s="100"/>
      <c r="N42" s="74"/>
      <c r="O42" s="74"/>
      <c r="P42" s="99"/>
      <c r="Q42" s="99"/>
      <c r="R42" s="99"/>
      <c r="S42" s="99"/>
      <c r="T42" s="99"/>
      <c r="U42" s="99"/>
      <c r="V42" s="99"/>
      <c r="W42" s="77"/>
      <c r="X42" s="77"/>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5" hidden="false" customHeight="false" outlineLevel="0" collapsed="false">
      <c r="A43" s="45" t="s">
        <v>2958</v>
      </c>
      <c r="B43" s="45" t="s">
        <v>2959</v>
      </c>
      <c r="C43" s="49" t="s">
        <v>2955</v>
      </c>
      <c r="D43" s="49"/>
      <c r="E43" s="49"/>
      <c r="F43" s="4"/>
      <c r="G43" s="4"/>
      <c r="H43" s="100" t="n">
        <v>961000000000</v>
      </c>
      <c r="I43" s="46" t="n">
        <v>3448000000000</v>
      </c>
      <c r="J43" s="46" t="n">
        <v>2562000000000</v>
      </c>
      <c r="K43" s="46"/>
      <c r="L43" s="100"/>
      <c r="M43" s="100"/>
      <c r="N43" s="74"/>
      <c r="O43" s="74"/>
      <c r="P43" s="99"/>
      <c r="Q43" s="99"/>
      <c r="R43" s="99"/>
      <c r="S43" s="99"/>
      <c r="T43" s="99"/>
      <c r="U43" s="99"/>
      <c r="V43" s="99"/>
      <c r="W43" s="77"/>
      <c r="X43" s="77"/>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A44" s="45" t="s">
        <v>2960</v>
      </c>
      <c r="B44" s="45" t="s">
        <v>2961</v>
      </c>
      <c r="C44" s="49" t="s">
        <v>2955</v>
      </c>
      <c r="D44" s="49"/>
      <c r="E44" s="49"/>
      <c r="F44" s="4"/>
      <c r="G44" s="4"/>
      <c r="H44" s="100" t="n">
        <v>0</v>
      </c>
      <c r="I44" s="46" t="n">
        <v>0</v>
      </c>
      <c r="J44" s="46" t="n">
        <v>0</v>
      </c>
      <c r="K44" s="46"/>
      <c r="L44" s="100"/>
      <c r="M44" s="100"/>
      <c r="N44" s="74"/>
      <c r="O44" s="74"/>
      <c r="P44" s="99"/>
      <c r="Q44" s="99"/>
      <c r="R44" s="99"/>
      <c r="S44" s="99"/>
      <c r="T44" s="99"/>
      <c r="U44" s="99"/>
      <c r="V44" s="99"/>
      <c r="W44" s="77"/>
      <c r="X44" s="77"/>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5" hidden="false" customHeight="false" outlineLevel="0" collapsed="false">
      <c r="A45" s="27" t="s">
        <v>2962</v>
      </c>
      <c r="B45" s="134" t="s">
        <v>2963</v>
      </c>
      <c r="C45" s="49" t="s">
        <v>231</v>
      </c>
      <c r="D45" s="49"/>
      <c r="E45" s="49"/>
      <c r="F45" s="4"/>
      <c r="G45" s="4"/>
      <c r="H45" s="100" t="n">
        <v>2188000000000</v>
      </c>
      <c r="I45" s="46" t="n">
        <v>2150000000000</v>
      </c>
      <c r="J45" s="46" t="n">
        <v>3328000000000</v>
      </c>
      <c r="K45" s="46" t="n">
        <v>1500000000000</v>
      </c>
      <c r="L45" s="100" t="n">
        <v>3800000000000</v>
      </c>
      <c r="M45" s="100" t="n">
        <v>2700000000000</v>
      </c>
      <c r="N45" s="74"/>
      <c r="O45" s="74"/>
      <c r="P45" s="99"/>
      <c r="Q45" s="99"/>
      <c r="R45" s="99"/>
      <c r="S45" s="99"/>
      <c r="T45" s="99"/>
      <c r="U45" s="99"/>
      <c r="V45" s="99"/>
      <c r="W45" s="77"/>
      <c r="X45" s="77"/>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customFormat="false" ht="15" hidden="false" customHeight="false" outlineLevel="0" collapsed="false">
      <c r="A46" s="19" t="s">
        <v>2964</v>
      </c>
      <c r="B46" s="107" t="s">
        <v>2965</v>
      </c>
      <c r="C46" s="49" t="s">
        <v>191</v>
      </c>
      <c r="D46" s="49"/>
      <c r="E46" s="49"/>
      <c r="F46" s="4"/>
      <c r="G46" s="4"/>
      <c r="H46" s="99"/>
      <c r="I46" s="99"/>
      <c r="J46" s="46" t="n">
        <v>9000000000</v>
      </c>
      <c r="K46" s="46" t="n">
        <v>1900000000000</v>
      </c>
      <c r="L46" s="100"/>
      <c r="M46" s="100"/>
      <c r="N46" s="74"/>
      <c r="O46" s="74"/>
      <c r="P46" s="99"/>
      <c r="Q46" s="99"/>
      <c r="R46" s="99"/>
      <c r="S46" s="99"/>
      <c r="T46" s="99"/>
      <c r="U46" s="99"/>
      <c r="V46" s="99"/>
      <c r="W46" s="77"/>
      <c r="X46" s="77"/>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customFormat="false" ht="15" hidden="false" customHeight="false" outlineLevel="0" collapsed="false">
      <c r="A47" s="19" t="s">
        <v>2966</v>
      </c>
      <c r="B47" s="107" t="s">
        <v>2967</v>
      </c>
      <c r="C47" s="49" t="s">
        <v>191</v>
      </c>
      <c r="D47" s="49"/>
      <c r="E47" s="49"/>
      <c r="F47" s="4"/>
      <c r="G47" s="4"/>
      <c r="H47" s="99"/>
      <c r="I47" s="99"/>
      <c r="J47" s="99"/>
      <c r="K47" s="99"/>
      <c r="L47" s="100"/>
      <c r="M47" s="100" t="n">
        <v>-2800000000000</v>
      </c>
      <c r="N47" s="74"/>
      <c r="O47" s="74"/>
      <c r="P47" s="99"/>
      <c r="Q47" s="99"/>
      <c r="R47" s="99"/>
      <c r="S47" s="99"/>
      <c r="T47" s="99"/>
      <c r="U47" s="99"/>
      <c r="V47" s="99"/>
      <c r="W47" s="77"/>
      <c r="X47" s="77"/>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6.5" hidden="false" customHeight="false" outlineLevel="0" collapsed="false">
      <c r="B48" s="49" t="s">
        <v>2968</v>
      </c>
      <c r="C48" s="49"/>
      <c r="D48" s="49"/>
      <c r="E48" s="49"/>
      <c r="F48" s="4"/>
      <c r="G48" s="4"/>
      <c r="H48" s="46" t="n">
        <v>-15417000000</v>
      </c>
      <c r="I48" s="46" t="n">
        <v>2992000000000</v>
      </c>
      <c r="J48" s="46" t="n">
        <v>7994000000000</v>
      </c>
      <c r="K48" s="46" t="n">
        <v>8900000000000</v>
      </c>
      <c r="L48" s="100" t="n">
        <v>-1200000000000</v>
      </c>
      <c r="M48" s="100" t="n">
        <v>-16700000000000</v>
      </c>
      <c r="N48" s="74" t="n">
        <v>-6800000000000</v>
      </c>
      <c r="O48" s="74" t="n">
        <v>10300000000000</v>
      </c>
      <c r="P48" s="16" t="n">
        <v>10400000000000</v>
      </c>
      <c r="Q48" s="16" t="n">
        <v>-15800000000000</v>
      </c>
      <c r="R48" s="16" t="n">
        <v>-13800000000000</v>
      </c>
      <c r="S48" s="16" t="n">
        <v>-34900000000000</v>
      </c>
      <c r="T48" s="16" t="n">
        <v>-23500000000000</v>
      </c>
      <c r="U48" s="16" t="n">
        <v>-8100000000000</v>
      </c>
      <c r="V48" s="16" t="n">
        <v>-2900000000000</v>
      </c>
      <c r="W48" s="16" t="n">
        <v>3300000000000</v>
      </c>
      <c r="X48" s="16" t="n">
        <v>11900000000000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6.5" hidden="false" customHeight="false" outlineLevel="0" collapsed="false">
      <c r="B49" s="49" t="s">
        <v>2969</v>
      </c>
      <c r="C49" s="49"/>
      <c r="D49" s="49"/>
      <c r="E49" s="49"/>
      <c r="F49" s="4"/>
      <c r="G49" s="4"/>
      <c r="H49" s="46" t="n">
        <v>-18826000000</v>
      </c>
      <c r="I49" s="46" t="n">
        <v>-9858000000000</v>
      </c>
      <c r="J49" s="46" t="n">
        <v>-1071000000000</v>
      </c>
      <c r="K49" s="46" t="n">
        <v>5000000000000</v>
      </c>
      <c r="L49" s="100" t="n">
        <v>-4000000000000</v>
      </c>
      <c r="M49" s="100" t="n">
        <v>-19000000000000</v>
      </c>
      <c r="N49" s="74" t="n">
        <v>-11400000000000</v>
      </c>
      <c r="O49" s="74" t="n">
        <v>8200000000000</v>
      </c>
      <c r="P49" s="16" t="n">
        <v>10400000000000</v>
      </c>
      <c r="Q49" s="16" t="n">
        <v>-15900000000000</v>
      </c>
      <c r="R49" s="16" t="n">
        <v>-13800000000000</v>
      </c>
      <c r="S49" s="16" t="n">
        <v>-34900000000000</v>
      </c>
      <c r="T49" s="16" t="n">
        <v>-23500000000000</v>
      </c>
      <c r="U49" s="16" t="n">
        <v>-8100000000000</v>
      </c>
      <c r="V49" s="16" t="n">
        <v>-2900000000000</v>
      </c>
      <c r="W49" s="16" t="n">
        <v>3300000000000</v>
      </c>
      <c r="X49" s="16" t="n">
        <v>11900000000000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customFormat="false" ht="16.5" hidden="false" customHeight="false" outlineLevel="0" collapsed="false">
      <c r="B50" s="49" t="s">
        <v>498</v>
      </c>
      <c r="C50" s="49"/>
      <c r="D50" s="49"/>
      <c r="E50" s="49"/>
      <c r="F50" s="4"/>
      <c r="G50" s="4"/>
      <c r="H50" s="99"/>
      <c r="I50" s="99"/>
      <c r="J50" s="99"/>
      <c r="K50" s="46" t="n">
        <v>-600000000000</v>
      </c>
      <c r="L50" s="100" t="n">
        <v>500000000000</v>
      </c>
      <c r="M50" s="100" t="n">
        <v>2500000000000</v>
      </c>
      <c r="N50" s="74" t="n">
        <v>-800000000000</v>
      </c>
      <c r="O50" s="74" t="n">
        <v>-3300000000000</v>
      </c>
      <c r="P50" s="16" t="n">
        <v>-1100000000000</v>
      </c>
      <c r="Q50" s="16" t="n">
        <v>-700000000000</v>
      </c>
      <c r="R50" s="16" t="n">
        <v>800000000000</v>
      </c>
      <c r="S50" s="16"/>
      <c r="T50" s="16"/>
      <c r="U50" s="16"/>
      <c r="V50" s="16"/>
      <c r="W50" s="16"/>
      <c r="X50" s="1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s="13" customFormat="true" ht="16.5" hidden="false" customHeight="false" outlineLevel="0" collapsed="false">
      <c r="A51" s="13" t="s">
        <v>110</v>
      </c>
      <c r="B51" s="63" t="s">
        <v>2970</v>
      </c>
      <c r="C51" s="63" t="s">
        <v>34</v>
      </c>
      <c r="D51" s="63"/>
      <c r="E51" s="63"/>
      <c r="H51" s="109" t="n">
        <v>14893000000000</v>
      </c>
      <c r="I51" s="181" t="n">
        <f aca="false">I52+I58</f>
        <v>-2125000000000</v>
      </c>
      <c r="J51" s="181" t="n">
        <f aca="false">J52+J58</f>
        <v>-6741000000000</v>
      </c>
      <c r="K51" s="109" t="n">
        <v>-8000000000000</v>
      </c>
      <c r="L51" s="100" t="n">
        <v>-1700000000000</v>
      </c>
      <c r="M51" s="100" t="n">
        <v>14200000000000</v>
      </c>
      <c r="N51" s="67" t="n">
        <v>7600000000000</v>
      </c>
      <c r="O51" s="67" t="n">
        <v>-7000000000000</v>
      </c>
      <c r="P51" s="16" t="n">
        <v>-9300000000000</v>
      </c>
      <c r="Q51" s="16" t="n">
        <v>16600000000000</v>
      </c>
      <c r="R51" s="16" t="n">
        <v>13100000000000</v>
      </c>
      <c r="S51" s="16" t="n">
        <v>34900000000000</v>
      </c>
      <c r="T51" s="16" t="n">
        <v>23500000000000</v>
      </c>
      <c r="U51" s="16" t="n">
        <v>8100000000000</v>
      </c>
      <c r="V51" s="16" t="n">
        <v>2900000000000</v>
      </c>
      <c r="W51" s="16" t="n">
        <v>-3300000000000</v>
      </c>
      <c r="X51" s="16" t="n">
        <v>-11900000000000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6.5" hidden="false" customHeight="false" outlineLevel="0" collapsed="false">
      <c r="A52" s="0" t="s">
        <v>112</v>
      </c>
      <c r="B52" s="49" t="s">
        <v>2971</v>
      </c>
      <c r="C52" s="49" t="s">
        <v>242</v>
      </c>
      <c r="D52" s="49"/>
      <c r="E52" s="49"/>
      <c r="F52" s="4"/>
      <c r="G52" s="4"/>
      <c r="H52" s="46" t="n">
        <v>15426000000000</v>
      </c>
      <c r="I52" s="181" t="n">
        <f aca="false">I53+I54+I55+I56</f>
        <v>2723000000000</v>
      </c>
      <c r="J52" s="46" t="n">
        <v>-3923000000000</v>
      </c>
      <c r="K52" s="46" t="n">
        <v>-2500000000000</v>
      </c>
      <c r="L52" s="100" t="n">
        <v>-500000000000</v>
      </c>
      <c r="M52" s="100" t="n">
        <v>400000000000</v>
      </c>
      <c r="N52" s="74" t="n">
        <v>4600000000000</v>
      </c>
      <c r="O52" s="74" t="n">
        <v>-11200000000000</v>
      </c>
      <c r="P52" s="16" t="n">
        <v>-3600000000000</v>
      </c>
      <c r="Q52" s="16" t="n">
        <v>12400000000000</v>
      </c>
      <c r="R52" s="16" t="n">
        <v>5500000000000</v>
      </c>
      <c r="S52" s="16" t="n">
        <v>-9600000000000</v>
      </c>
      <c r="T52" s="16" t="n">
        <v>-700000000000</v>
      </c>
      <c r="U52" s="16" t="n">
        <v>-400000000000</v>
      </c>
      <c r="V52" s="16" t="n">
        <v>-3800000000000</v>
      </c>
      <c r="W52" s="16" t="n">
        <v>-4500000000000</v>
      </c>
      <c r="X52" s="16" t="n">
        <v>-3800000000000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6.5" hidden="false" customHeight="false" outlineLevel="0" collapsed="false">
      <c r="A53" s="47" t="s">
        <v>2972</v>
      </c>
      <c r="B53" s="47" t="s">
        <v>2973</v>
      </c>
      <c r="C53" s="19" t="s">
        <v>251</v>
      </c>
      <c r="D53" s="49"/>
      <c r="E53" s="49"/>
      <c r="F53" s="4"/>
      <c r="G53" s="4"/>
      <c r="H53" s="46" t="n">
        <v>10127000000000</v>
      </c>
      <c r="I53" s="46" t="n">
        <v>1462000000000</v>
      </c>
      <c r="J53" s="46" t="n">
        <v>-2147000000000</v>
      </c>
      <c r="K53" s="46" t="n">
        <v>-2400000000000</v>
      </c>
      <c r="L53" s="100" t="n">
        <v>300000000000</v>
      </c>
      <c r="M53" s="100" t="n">
        <v>400000000000</v>
      </c>
      <c r="N53" s="74" t="n">
        <v>2800000000000</v>
      </c>
      <c r="O53" s="74" t="n">
        <v>-10600000000000</v>
      </c>
      <c r="P53" s="16" t="n">
        <v>-1800000000000</v>
      </c>
      <c r="Q53" s="16" t="n">
        <v>13500000000000</v>
      </c>
      <c r="R53" s="16" t="n">
        <v>100000000000</v>
      </c>
      <c r="S53" s="16" t="n">
        <v>0</v>
      </c>
      <c r="T53" s="16" t="n">
        <v>0</v>
      </c>
      <c r="U53" s="16" t="n">
        <v>0</v>
      </c>
      <c r="V53" s="16" t="n">
        <v>0</v>
      </c>
      <c r="W53" s="16" t="n">
        <v>0</v>
      </c>
      <c r="X53" s="16"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6.5" hidden="false" customHeight="false" outlineLevel="0" collapsed="false">
      <c r="A54" s="47" t="s">
        <v>1352</v>
      </c>
      <c r="B54" s="47" t="s">
        <v>867</v>
      </c>
      <c r="C54" s="19" t="s">
        <v>251</v>
      </c>
      <c r="D54" s="49"/>
      <c r="E54" s="49"/>
      <c r="F54" s="4"/>
      <c r="G54" s="4"/>
      <c r="H54" s="46" t="n">
        <v>0</v>
      </c>
      <c r="I54" s="46" t="n">
        <v>0</v>
      </c>
      <c r="J54" s="46" t="n">
        <v>0</v>
      </c>
      <c r="K54" s="46" t="n">
        <v>0</v>
      </c>
      <c r="L54" s="100" t="n">
        <v>100000000000</v>
      </c>
      <c r="M54" s="100" t="n">
        <v>1100000000000</v>
      </c>
      <c r="N54" s="74" t="n">
        <v>200000000000</v>
      </c>
      <c r="O54" s="74" t="n">
        <v>300000000000</v>
      </c>
      <c r="P54" s="16" t="n">
        <v>0</v>
      </c>
      <c r="Q54" s="16" t="n">
        <v>0</v>
      </c>
      <c r="R54" s="16" t="n">
        <v>0</v>
      </c>
      <c r="S54" s="16" t="n">
        <v>0</v>
      </c>
      <c r="T54" s="16" t="n">
        <v>500000000000</v>
      </c>
      <c r="U54" s="16" t="n">
        <v>600000000000</v>
      </c>
      <c r="V54" s="16" t="n">
        <v>600000000000</v>
      </c>
      <c r="W54" s="16" t="n">
        <v>700000000000</v>
      </c>
      <c r="X54" s="16" t="n">
        <v>700000000000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A55" s="47" t="s">
        <v>2974</v>
      </c>
      <c r="B55" s="47" t="s">
        <v>2975</v>
      </c>
      <c r="C55" s="19" t="s">
        <v>251</v>
      </c>
      <c r="D55" s="49"/>
      <c r="E55" s="49"/>
      <c r="F55" s="4"/>
      <c r="G55" s="4"/>
      <c r="H55" s="46" t="n">
        <v>5969000000000</v>
      </c>
      <c r="I55" s="46" t="n">
        <v>1488000000000</v>
      </c>
      <c r="J55" s="46" t="n">
        <v>458000000000</v>
      </c>
      <c r="K55" s="46" t="n">
        <v>0</v>
      </c>
      <c r="L55" s="100" t="n">
        <v>0</v>
      </c>
      <c r="M55" s="100" t="n">
        <v>0</v>
      </c>
      <c r="N55" s="74" t="n">
        <v>2300000000000</v>
      </c>
      <c r="O55" s="74" t="n">
        <v>500000000000</v>
      </c>
      <c r="P55" s="99" t="n">
        <v>0</v>
      </c>
      <c r="Q55" s="99" t="n">
        <v>0</v>
      </c>
      <c r="R55" s="99" t="n">
        <v>0</v>
      </c>
      <c r="S55" s="99" t="n">
        <v>0</v>
      </c>
      <c r="T55" s="99" t="n">
        <v>0</v>
      </c>
      <c r="U55" s="99" t="n">
        <v>0</v>
      </c>
      <c r="V55" s="99" t="n">
        <f aca="false">V52-V53-V54-V56-V57</f>
        <v>450000000000</v>
      </c>
      <c r="W55" s="77" t="n">
        <v>0</v>
      </c>
      <c r="X55" s="77"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5" hidden="false" customHeight="false" outlineLevel="0" collapsed="false">
      <c r="A56" s="47" t="s">
        <v>393</v>
      </c>
      <c r="B56" s="47" t="s">
        <v>393</v>
      </c>
      <c r="C56" s="19" t="s">
        <v>251</v>
      </c>
      <c r="D56" s="49"/>
      <c r="E56" s="49"/>
      <c r="F56" s="4"/>
      <c r="G56" s="4"/>
      <c r="H56" s="46" t="n">
        <v>-670000000000</v>
      </c>
      <c r="I56" s="46" t="n">
        <v>-227000000000</v>
      </c>
      <c r="J56" s="46" t="n">
        <v>-2235000000000</v>
      </c>
      <c r="K56" s="46" t="n">
        <v>-100000000000</v>
      </c>
      <c r="L56" s="100" t="n">
        <v>-800000000000</v>
      </c>
      <c r="M56" s="100" t="n">
        <v>-1100000000000</v>
      </c>
      <c r="N56" s="74" t="n">
        <v>-700000000000</v>
      </c>
      <c r="O56" s="74" t="n">
        <v>-1500000000000</v>
      </c>
      <c r="P56" s="99" t="n">
        <v>-1800000000000</v>
      </c>
      <c r="Q56" s="99" t="n">
        <v>-1100000000000</v>
      </c>
      <c r="R56" s="99" t="n">
        <v>-2600000000000</v>
      </c>
      <c r="S56" s="99" t="n">
        <v>-1700000000000</v>
      </c>
      <c r="T56" s="99" t="n">
        <v>-1200000000000</v>
      </c>
      <c r="U56" s="99" t="n">
        <v>-1000000000000</v>
      </c>
      <c r="V56" s="99" t="n">
        <v>-4850000000000</v>
      </c>
      <c r="W56" s="77" t="n">
        <v>-5200000000000</v>
      </c>
      <c r="X56" s="77" t="n">
        <v>-4500000000000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6.5" hidden="false" customHeight="false" outlineLevel="0" collapsed="false">
      <c r="A57" s="29" t="s">
        <v>2976</v>
      </c>
      <c r="B57" s="29" t="s">
        <v>2976</v>
      </c>
      <c r="C57" s="19" t="s">
        <v>251</v>
      </c>
      <c r="D57" s="49"/>
      <c r="E57" s="49"/>
      <c r="F57" s="4"/>
      <c r="G57" s="4"/>
      <c r="H57" s="46"/>
      <c r="I57" s="46"/>
      <c r="J57" s="46"/>
      <c r="K57" s="46"/>
      <c r="L57" s="100"/>
      <c r="M57" s="100"/>
      <c r="N57" s="74"/>
      <c r="O57" s="74"/>
      <c r="P57" s="99" t="n">
        <v>0</v>
      </c>
      <c r="Q57" s="99" t="n">
        <v>0</v>
      </c>
      <c r="R57" s="99" t="n">
        <v>7900000000000</v>
      </c>
      <c r="S57" s="99" t="n">
        <v>-7900000000000</v>
      </c>
      <c r="T57" s="99" t="n">
        <v>0</v>
      </c>
      <c r="U57" s="99" t="n">
        <v>0</v>
      </c>
      <c r="V57" s="99" t="n">
        <v>0</v>
      </c>
      <c r="W57" s="77" t="n">
        <v>0</v>
      </c>
      <c r="X57" s="77" t="n">
        <v>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6.5" hidden="false" customHeight="false" outlineLevel="0" collapsed="false">
      <c r="A58" s="49" t="s">
        <v>2805</v>
      </c>
      <c r="B58" s="49" t="s">
        <v>857</v>
      </c>
      <c r="C58" s="49" t="s">
        <v>242</v>
      </c>
      <c r="D58" s="49"/>
      <c r="E58" s="49"/>
      <c r="F58" s="4"/>
      <c r="G58" s="4"/>
      <c r="H58" s="46" t="n">
        <v>-533000000000</v>
      </c>
      <c r="I58" s="46" t="n">
        <v>-4848000000000</v>
      </c>
      <c r="J58" s="46" t="n">
        <v>-2818000000000</v>
      </c>
      <c r="K58" s="46" t="n">
        <v>-5500000000000</v>
      </c>
      <c r="L58" s="100" t="n">
        <v>-1200000000000</v>
      </c>
      <c r="M58" s="100" t="n">
        <v>13800000000000</v>
      </c>
      <c r="N58" s="74" t="n">
        <v>3000000000000</v>
      </c>
      <c r="O58" s="74" t="n">
        <v>4200000000000</v>
      </c>
      <c r="P58" s="16" t="n">
        <v>-5800000000000</v>
      </c>
      <c r="Q58" s="16" t="n">
        <v>4200000000000</v>
      </c>
      <c r="R58" s="16" t="n">
        <v>7600000000000</v>
      </c>
      <c r="S58" s="16" t="n">
        <v>26200000000000</v>
      </c>
      <c r="T58" s="16" t="n">
        <v>2200000000000</v>
      </c>
      <c r="U58" s="16" t="n">
        <v>8600000000000</v>
      </c>
      <c r="V58" s="16" t="n">
        <v>6700000000000</v>
      </c>
      <c r="W58" s="16" t="n">
        <v>1200000000000</v>
      </c>
      <c r="X58" s="16" t="n">
        <v>-8100000000000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customFormat="false" ht="16.5" hidden="false" customHeight="false" outlineLevel="0" collapsed="false">
      <c r="A59" s="29" t="s">
        <v>2977</v>
      </c>
      <c r="B59" s="29" t="s">
        <v>2977</v>
      </c>
      <c r="C59" s="19" t="s">
        <v>119</v>
      </c>
      <c r="D59" s="49"/>
      <c r="E59" s="49"/>
      <c r="F59" s="4"/>
      <c r="G59" s="4"/>
      <c r="H59" s="46"/>
      <c r="I59" s="46"/>
      <c r="J59" s="46"/>
      <c r="K59" s="46"/>
      <c r="L59" s="100"/>
      <c r="M59" s="100"/>
      <c r="N59" s="74"/>
      <c r="O59" s="74"/>
      <c r="P59" s="16" t="n">
        <v>0</v>
      </c>
      <c r="Q59" s="16" t="n">
        <v>0</v>
      </c>
      <c r="R59" s="16" t="n">
        <v>0</v>
      </c>
      <c r="S59" s="16" t="n">
        <v>1700000000000</v>
      </c>
      <c r="T59" s="16" t="n">
        <v>0</v>
      </c>
      <c r="U59" s="16" t="n">
        <v>0</v>
      </c>
      <c r="V59" s="16" t="n">
        <v>0</v>
      </c>
      <c r="W59" s="16" t="n">
        <v>0</v>
      </c>
      <c r="X59" s="16" t="n">
        <v>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customFormat="false" ht="16.5" hidden="false" customHeight="false" outlineLevel="0" collapsed="false">
      <c r="A60" s="29" t="s">
        <v>2978</v>
      </c>
      <c r="B60" s="29" t="s">
        <v>2978</v>
      </c>
      <c r="C60" s="19" t="s">
        <v>119</v>
      </c>
      <c r="D60" s="49"/>
      <c r="E60" s="49"/>
      <c r="F60" s="4"/>
      <c r="G60" s="4"/>
      <c r="H60" s="46"/>
      <c r="I60" s="46"/>
      <c r="J60" s="46"/>
      <c r="K60" s="46"/>
      <c r="L60" s="100"/>
      <c r="M60" s="100"/>
      <c r="N60" s="74"/>
      <c r="O60" s="74"/>
      <c r="P60" s="16" t="n">
        <v>-4800000000000</v>
      </c>
      <c r="Q60" s="16" t="n">
        <v>6100000000000</v>
      </c>
      <c r="R60" s="16" t="n">
        <v>1100000000000</v>
      </c>
      <c r="S60" s="16" t="n">
        <v>1500000000000</v>
      </c>
      <c r="T60" s="16" t="n">
        <v>0</v>
      </c>
      <c r="U60" s="16" t="n">
        <v>0</v>
      </c>
      <c r="V60" s="16" t="n">
        <v>0</v>
      </c>
      <c r="W60" s="16" t="n">
        <v>0</v>
      </c>
      <c r="X60" s="16" t="n">
        <v>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customFormat="false" ht="15" hidden="false" customHeight="false" outlineLevel="0" collapsed="false">
      <c r="A61" s="27" t="s">
        <v>1172</v>
      </c>
      <c r="B61" s="134" t="s">
        <v>401</v>
      </c>
      <c r="C61" s="19" t="s">
        <v>119</v>
      </c>
      <c r="D61" s="49"/>
      <c r="E61" s="49"/>
      <c r="F61" s="4"/>
      <c r="G61" s="4"/>
      <c r="H61" s="46" t="n">
        <v>-333000000000</v>
      </c>
      <c r="I61" s="46" t="n">
        <v>-5156000000000</v>
      </c>
      <c r="J61" s="46" t="n">
        <v>-1869000000000</v>
      </c>
      <c r="K61" s="46" t="n">
        <v>-5300000000000</v>
      </c>
      <c r="L61" s="100" t="n">
        <v>-1200000000000</v>
      </c>
      <c r="M61" s="100" t="n">
        <v>9100000000000</v>
      </c>
      <c r="N61" s="74"/>
      <c r="O61" s="74"/>
      <c r="P61" s="99"/>
      <c r="Q61" s="99"/>
      <c r="R61" s="99"/>
      <c r="S61" s="99"/>
      <c r="T61" s="99"/>
      <c r="U61" s="99"/>
      <c r="V61" s="99"/>
      <c r="W61" s="77"/>
      <c r="X61" s="77"/>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A62" s="27" t="s">
        <v>2979</v>
      </c>
      <c r="B62" s="134" t="s">
        <v>2980</v>
      </c>
      <c r="C62" s="19" t="s">
        <v>119</v>
      </c>
      <c r="D62" s="49"/>
      <c r="E62" s="49"/>
      <c r="F62" s="4"/>
      <c r="G62" s="4"/>
      <c r="H62" s="99"/>
      <c r="I62" s="99"/>
      <c r="J62" s="99"/>
      <c r="K62" s="99"/>
      <c r="L62" s="100"/>
      <c r="M62" s="100" t="n">
        <v>700000000000</v>
      </c>
      <c r="N62" s="74"/>
      <c r="O62" s="74"/>
      <c r="P62" s="99"/>
      <c r="Q62" s="99"/>
      <c r="R62" s="99"/>
      <c r="S62" s="99"/>
      <c r="T62" s="99"/>
      <c r="U62" s="99"/>
      <c r="V62" s="99"/>
      <c r="W62" s="77"/>
      <c r="X62" s="77"/>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6.5" hidden="false" customHeight="false" outlineLevel="0" collapsed="false">
      <c r="A63" s="134" t="s">
        <v>563</v>
      </c>
      <c r="B63" s="134" t="s">
        <v>2981</v>
      </c>
      <c r="C63" s="19" t="s">
        <v>119</v>
      </c>
      <c r="D63" s="49"/>
      <c r="E63" s="49"/>
      <c r="F63" s="4"/>
      <c r="G63" s="4"/>
      <c r="H63" s="99"/>
      <c r="I63" s="46" t="n">
        <v>308000000000</v>
      </c>
      <c r="J63" s="46" t="n">
        <v>-949000000000</v>
      </c>
      <c r="K63" s="46" t="n">
        <v>-200000000000</v>
      </c>
      <c r="L63" s="100" t="n">
        <v>0</v>
      </c>
      <c r="M63" s="100" t="n">
        <v>4000000000000</v>
      </c>
      <c r="N63" s="74"/>
      <c r="O63" s="74"/>
      <c r="P63" s="16" t="n">
        <v>-1000000000000</v>
      </c>
      <c r="Q63" s="16" t="n">
        <v>-1900000000000</v>
      </c>
      <c r="R63" s="16" t="n">
        <v>5000000000000</v>
      </c>
      <c r="S63" s="16" t="n">
        <v>26200000000000</v>
      </c>
      <c r="T63" s="16" t="n">
        <v>3000000000000</v>
      </c>
      <c r="U63" s="16" t="n">
        <v>9300000000000</v>
      </c>
      <c r="V63" s="16" t="n">
        <v>7500000000000</v>
      </c>
      <c r="W63" s="16" t="n">
        <v>1900000000000</v>
      </c>
      <c r="X63" s="16" t="n">
        <v>-7500000000000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6.5" hidden="false" customHeight="true" outlineLevel="0" collapsed="false">
      <c r="A64" s="134" t="s">
        <v>2982</v>
      </c>
      <c r="B64" s="134" t="s">
        <v>2983</v>
      </c>
      <c r="C64" s="19" t="s">
        <v>119</v>
      </c>
      <c r="D64" s="49"/>
      <c r="E64" s="49"/>
      <c r="F64" s="4"/>
      <c r="G64" s="4"/>
      <c r="H64" s="46" t="n">
        <v>-200000000000</v>
      </c>
      <c r="I64" s="46"/>
      <c r="J64" s="46"/>
      <c r="K64" s="46"/>
      <c r="L64" s="100"/>
      <c r="M64" s="100"/>
      <c r="N64" s="74"/>
      <c r="O64" s="74"/>
      <c r="P64" s="99"/>
      <c r="Q64" s="99"/>
      <c r="R64" s="99"/>
      <c r="S64" s="99"/>
      <c r="T64" s="99"/>
      <c r="U64" s="99"/>
      <c r="V64" s="99"/>
      <c r="W64" s="77"/>
      <c r="X64" s="77"/>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customFormat="false" ht="16.5" hidden="false" customHeight="true" outlineLevel="0" collapsed="false">
      <c r="A65" s="29" t="s">
        <v>2976</v>
      </c>
      <c r="B65" s="29" t="s">
        <v>2976</v>
      </c>
      <c r="C65" s="19" t="s">
        <v>119</v>
      </c>
      <c r="D65" s="49"/>
      <c r="E65" s="49"/>
      <c r="F65" s="4"/>
      <c r="G65" s="4"/>
      <c r="H65" s="46"/>
      <c r="I65" s="46"/>
      <c r="J65" s="46"/>
      <c r="K65" s="46"/>
      <c r="L65" s="100"/>
      <c r="M65" s="100"/>
      <c r="N65" s="74"/>
      <c r="O65" s="74"/>
      <c r="P65" s="16" t="n">
        <v>0</v>
      </c>
      <c r="Q65" s="16" t="n">
        <v>0</v>
      </c>
      <c r="R65" s="16" t="n">
        <v>2300000000000</v>
      </c>
      <c r="S65" s="16" t="n">
        <v>-2300000000000</v>
      </c>
      <c r="T65" s="16" t="n">
        <v>0</v>
      </c>
      <c r="U65" s="16" t="n">
        <v>0</v>
      </c>
      <c r="V65" s="16" t="n">
        <v>0</v>
      </c>
      <c r="W65" s="16" t="n">
        <v>0</v>
      </c>
      <c r="X65" s="16" t="n">
        <v>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customFormat="false" ht="16.5" hidden="false" customHeight="true" outlineLevel="0" collapsed="false">
      <c r="A66" s="29" t="s">
        <v>393</v>
      </c>
      <c r="B66" s="29" t="s">
        <v>393</v>
      </c>
      <c r="C66" s="19" t="s">
        <v>119</v>
      </c>
      <c r="D66" s="49"/>
      <c r="E66" s="49"/>
      <c r="F66" s="4"/>
      <c r="G66" s="4"/>
      <c r="H66" s="46"/>
      <c r="I66" s="46"/>
      <c r="J66" s="46"/>
      <c r="K66" s="46"/>
      <c r="L66" s="100"/>
      <c r="M66" s="100"/>
      <c r="N66" s="74"/>
      <c r="O66" s="74"/>
      <c r="P66" s="16" t="n">
        <v>0</v>
      </c>
      <c r="Q66" s="16" t="n">
        <v>0</v>
      </c>
      <c r="R66" s="16" t="n">
        <v>-900000000000</v>
      </c>
      <c r="S66" s="16" t="n">
        <v>-800000000000</v>
      </c>
      <c r="T66" s="16" t="n">
        <v>-800000000000</v>
      </c>
      <c r="U66" s="16" t="n">
        <v>-800000000000</v>
      </c>
      <c r="V66" s="16" t="n">
        <v>-700000000000</v>
      </c>
      <c r="W66" s="16" t="n">
        <v>-700000000000</v>
      </c>
      <c r="X66" s="16" t="n">
        <v>-600000000000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customFormat="false" ht="15" hidden="false" customHeight="false" outlineLevel="0" collapsed="false">
      <c r="A67" s="107" t="s">
        <v>2984</v>
      </c>
      <c r="B67" s="107" t="s">
        <v>2984</v>
      </c>
      <c r="C67" s="49" t="s">
        <v>242</v>
      </c>
      <c r="D67" s="49"/>
      <c r="E67" s="49"/>
      <c r="F67" s="4"/>
      <c r="G67" s="4"/>
      <c r="H67" s="99"/>
      <c r="I67" s="46"/>
      <c r="J67" s="46"/>
      <c r="K67" s="46"/>
      <c r="L67" s="100"/>
      <c r="M67" s="100"/>
      <c r="N67" s="74"/>
      <c r="O67" s="74"/>
      <c r="P67" s="74"/>
      <c r="Q67" s="74"/>
      <c r="R67" s="74"/>
      <c r="S67" s="74" t="n">
        <v>18300000000000</v>
      </c>
      <c r="T67" s="74" t="n">
        <v>22000000000000</v>
      </c>
      <c r="U67" s="74"/>
      <c r="V67" s="7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customFormat="false" ht="15" hidden="false" customHeight="false" outlineLevel="0" collapsed="false">
      <c r="B68" s="49" t="s">
        <v>577</v>
      </c>
      <c r="C68" s="49"/>
      <c r="D68" s="49"/>
      <c r="E68" s="49"/>
      <c r="F68" s="4"/>
      <c r="G68" s="4"/>
      <c r="H68" s="99"/>
      <c r="I68" s="99"/>
      <c r="J68" s="99"/>
      <c r="K68" s="99"/>
      <c r="L68" s="100"/>
      <c r="M68" s="100"/>
      <c r="N68" s="0" t="n">
        <f aca="false">(N14/N6)*100</f>
        <v>6.38586956521739</v>
      </c>
      <c r="O68" s="0" t="n">
        <f aca="false">(O14/O6)*100</f>
        <v>2.00764818355641</v>
      </c>
      <c r="P68" s="0" t="n">
        <f aca="false">(P14/P6)*100</f>
        <v>0</v>
      </c>
      <c r="Q68" s="0" t="n">
        <f aca="false">(Q14/Q6)*100</f>
        <v>0.0866551126516464</v>
      </c>
      <c r="R68" s="0" t="n">
        <f aca="false">(R14/R6)*100</f>
        <v>0</v>
      </c>
      <c r="S68" s="0" t="n">
        <f aca="false">(S14/S6)*100</f>
        <v>0</v>
      </c>
      <c r="T68" s="0" t="n">
        <f aca="false">(T14/T6)*100</f>
        <v>0</v>
      </c>
      <c r="U68" s="0" t="n">
        <f aca="false">(U14/U6)*100</f>
        <v>0</v>
      </c>
      <c r="V68" s="0" t="n">
        <f aca="false">(V14/V6)*100</f>
        <v>0</v>
      </c>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customFormat="false" ht="15" hidden="false" customHeight="false" outlineLevel="0" collapsed="false">
      <c r="B69" s="49"/>
      <c r="C69" s="49"/>
      <c r="D69" s="49"/>
      <c r="E69" s="49"/>
      <c r="F69" s="4"/>
      <c r="G69" s="4"/>
      <c r="H69" s="49"/>
      <c r="I69" s="49"/>
      <c r="J69" s="49"/>
      <c r="K69" s="49"/>
      <c r="L69" s="91"/>
      <c r="M69" s="91"/>
      <c r="N69" s="74"/>
      <c r="O69" s="74"/>
      <c r="P69" s="74"/>
      <c r="Q69" s="74"/>
      <c r="R69" s="74"/>
      <c r="S69" s="74"/>
      <c r="T69" s="74"/>
      <c r="U69" s="74"/>
      <c r="V69" s="74"/>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customFormat="false" ht="15" hidden="false" customHeight="false" outlineLevel="0" collapsed="false">
      <c r="C70" s="49"/>
      <c r="D70" s="49"/>
      <c r="E70" s="49"/>
      <c r="F70" s="4"/>
      <c r="G70" s="4"/>
      <c r="H70" s="0" t="s">
        <v>128</v>
      </c>
      <c r="I70" s="0" t="s">
        <v>128</v>
      </c>
      <c r="J70" s="0" t="s">
        <v>128</v>
      </c>
      <c r="K70" s="0" t="s">
        <v>128</v>
      </c>
      <c r="L70" s="0" t="s">
        <v>128</v>
      </c>
      <c r="M70" s="0" t="s">
        <v>128</v>
      </c>
      <c r="N70" s="0" t="s">
        <v>128</v>
      </c>
      <c r="O70" s="0" t="s">
        <v>128</v>
      </c>
      <c r="P70" s="0" t="s">
        <v>128</v>
      </c>
      <c r="Q70" s="0" t="s">
        <v>128</v>
      </c>
      <c r="R70" s="0" t="s">
        <v>128</v>
      </c>
      <c r="S70" s="0" t="s">
        <v>128</v>
      </c>
      <c r="T70" s="0" t="s">
        <v>128</v>
      </c>
      <c r="U70" s="0" t="s">
        <v>128</v>
      </c>
      <c r="V70" s="0" t="s">
        <v>128</v>
      </c>
      <c r="W70" s="0" t="s">
        <v>128</v>
      </c>
      <c r="X70" s="0" t="s">
        <v>128</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customFormat="false" ht="15" hidden="false" customHeight="false" outlineLevel="0" collapsed="false">
      <c r="C71" s="49"/>
      <c r="D71" s="49"/>
      <c r="E71" s="49"/>
      <c r="F71" s="4"/>
      <c r="G71" s="4"/>
      <c r="H71" s="49"/>
      <c r="I71" s="49"/>
      <c r="J71" s="49"/>
      <c r="K71" s="49"/>
      <c r="L71" s="91"/>
      <c r="M71" s="91"/>
      <c r="N71" s="74"/>
      <c r="O71" s="74"/>
      <c r="P71" s="74"/>
      <c r="Q71" s="74"/>
      <c r="R71" s="74"/>
      <c r="S71" s="74"/>
      <c r="T71" s="74"/>
      <c r="U71" s="74"/>
      <c r="V71" s="74"/>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customFormat="false" ht="15" hidden="false" customHeight="false" outlineLevel="0" collapsed="false">
      <c r="B72" s="0" t="s">
        <v>426</v>
      </c>
      <c r="C72" s="49"/>
      <c r="D72" s="49"/>
      <c r="E72" s="49"/>
      <c r="F72" s="147"/>
      <c r="G72" s="147"/>
      <c r="H72" s="55" t="n">
        <f aca="false">H6-H7-H14</f>
        <v>0</v>
      </c>
      <c r="I72" s="55" t="n">
        <f aca="false">I6-I7-I14</f>
        <v>0</v>
      </c>
      <c r="J72" s="55" t="n">
        <f aca="false">J6-J7-J14</f>
        <v>0</v>
      </c>
      <c r="K72" s="55" t="n">
        <f aca="false">K6-K7-K14</f>
        <v>100000000000</v>
      </c>
      <c r="L72" s="55" t="n">
        <f aca="false">L6-L7-L14</f>
        <v>100000000000</v>
      </c>
      <c r="M72" s="55" t="n">
        <f aca="false">M6-M7-M14</f>
        <v>0</v>
      </c>
      <c r="N72" s="55" t="n">
        <f aca="false">N6-N7-N14</f>
        <v>0</v>
      </c>
      <c r="O72" s="55" t="n">
        <f aca="false">O6-O7-O14</f>
        <v>100000000000</v>
      </c>
      <c r="P72" s="55" t="n">
        <f aca="false">P6-P7-P14</f>
        <v>0</v>
      </c>
      <c r="Q72" s="55" t="n">
        <f aca="false">Q6-Q7-Q14</f>
        <v>-100000000000</v>
      </c>
      <c r="R72" s="55" t="n">
        <f aca="false">R6-R7-R14</f>
        <v>0</v>
      </c>
      <c r="S72" s="55" t="n">
        <f aca="false">S6-S7-S14</f>
        <v>0</v>
      </c>
      <c r="T72" s="55" t="n">
        <f aca="false">T6-T7-T14</f>
        <v>0</v>
      </c>
      <c r="U72" s="55" t="n">
        <f aca="false">U6-U7-U14</f>
        <v>0</v>
      </c>
      <c r="V72" s="55" t="n">
        <f aca="false">V6-V7-V14</f>
        <v>0</v>
      </c>
      <c r="W72" s="55" t="n">
        <f aca="false">W6-W7-W14</f>
        <v>0</v>
      </c>
      <c r="X72" s="55" t="n">
        <f aca="false">X6-X7-X14</f>
        <v>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row>
    <row r="73" customFormat="false" ht="15" hidden="false" customHeight="false" outlineLevel="0" collapsed="false">
      <c r="B73" s="0" t="s">
        <v>130</v>
      </c>
      <c r="C73" s="49"/>
      <c r="D73" s="49"/>
      <c r="E73" s="49"/>
      <c r="F73" s="147"/>
      <c r="G73" s="147"/>
      <c r="H73" s="55" t="n">
        <f aca="false">H7-H8-H9-H10-H13</f>
        <v>0</v>
      </c>
      <c r="I73" s="55" t="n">
        <f aca="false">I7-I8-I9-I10-I13</f>
        <v>0</v>
      </c>
      <c r="J73" s="55" t="n">
        <f aca="false">J7-J8-J9-J10-J13</f>
        <v>0</v>
      </c>
      <c r="K73" s="55" t="n">
        <f aca="false">K7-K8-K9-K10-K13</f>
        <v>0</v>
      </c>
      <c r="L73" s="55" t="n">
        <f aca="false">L7-L8-L9-L10-L13</f>
        <v>0</v>
      </c>
      <c r="M73" s="55" t="n">
        <f aca="false">M7-M8-M9-M10-M13</f>
        <v>100000000000</v>
      </c>
      <c r="N73" s="55" t="n">
        <f aca="false">N7-N8-N9-N10-N13</f>
        <v>0</v>
      </c>
      <c r="O73" s="55" t="n">
        <f aca="false">O7-O8-O9-O10-O13</f>
        <v>0</v>
      </c>
      <c r="P73" s="55" t="n">
        <f aca="false">P7-P8-P9-P10-P13</f>
        <v>0</v>
      </c>
      <c r="Q73" s="55" t="n">
        <f aca="false">Q7-Q8-Q9-Q10-Q13</f>
        <v>0</v>
      </c>
      <c r="R73" s="55" t="n">
        <f aca="false">R7-R8-R9-R10-R13</f>
        <v>0</v>
      </c>
      <c r="S73" s="55" t="n">
        <f aca="false">S7-S8-S9-S10-S13</f>
        <v>0</v>
      </c>
      <c r="T73" s="55" t="n">
        <f aca="false">T7-T8-T9-T10-T13</f>
        <v>0</v>
      </c>
      <c r="U73" s="55" t="n">
        <f aca="false">U7-U8-U9-U10-U13</f>
        <v>0</v>
      </c>
      <c r="V73" s="55" t="n">
        <f aca="false">V7-V8-V9-V10-V13</f>
        <v>0</v>
      </c>
      <c r="W73" s="55" t="n">
        <f aca="false">W7-W8-W9-W10-W13</f>
        <v>0</v>
      </c>
      <c r="X73" s="55" t="n">
        <f aca="false">X7-X8-X9-X10-X13</f>
        <v>0</v>
      </c>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row>
    <row r="74" customFormat="false" ht="15" hidden="false" customHeight="false" outlineLevel="0" collapsed="false">
      <c r="B74" s="0" t="s">
        <v>134</v>
      </c>
      <c r="C74" s="49"/>
      <c r="D74" s="49"/>
      <c r="E74" s="49"/>
      <c r="F74" s="147"/>
      <c r="G74" s="147"/>
      <c r="H74" s="55" t="n">
        <f aca="false">H15-H16-H39-H47-H46</f>
        <v>1000000000</v>
      </c>
      <c r="I74" s="55" t="n">
        <f aca="false">I15-I16-I39-I47-I46</f>
        <v>0</v>
      </c>
      <c r="J74" s="55" t="n">
        <f aca="false">J15-J16-J39-J47-J46</f>
        <v>1000000000</v>
      </c>
      <c r="K74" s="55" t="n">
        <f aca="false">K15-K16-K39-K47-K46</f>
        <v>0</v>
      </c>
      <c r="L74" s="55" t="n">
        <f aca="false">L15-L16-L39-L47-L46</f>
        <v>0</v>
      </c>
      <c r="M74" s="55" t="n">
        <f aca="false">M15-M16-M39-M47-M46</f>
        <v>0</v>
      </c>
      <c r="N74" s="55" t="n">
        <f aca="false">N15-N16-N39-N47-N46</f>
        <v>0</v>
      </c>
      <c r="O74" s="55" t="n">
        <f aca="false">O15-O16-O39-O47-O46</f>
        <v>100000000000</v>
      </c>
      <c r="P74" s="55" t="n">
        <f aca="false">P15-P16-P39-P47-P46</f>
        <v>-100000000000</v>
      </c>
      <c r="Q74" s="55" t="n">
        <f aca="false">Q15-Q16-Q39-Q47-Q46</f>
        <v>-100000000000.016</v>
      </c>
      <c r="R74" s="55" t="n">
        <f aca="false">R15-R16-R39-R47-R46</f>
        <v>0</v>
      </c>
      <c r="S74" s="55" t="n">
        <f aca="false">S15-S16-S39-S47-S46</f>
        <v>-100000000000</v>
      </c>
      <c r="T74" s="55" t="n">
        <f aca="false">T15-T16-T39-T47-T46</f>
        <v>0</v>
      </c>
      <c r="U74" s="55" t="n">
        <f aca="false">U15-U16-U39-U47-U46</f>
        <v>0</v>
      </c>
      <c r="V74" s="55" t="n">
        <f aca="false">V15-V16-V39-V47-V46</f>
        <v>0</v>
      </c>
      <c r="W74" s="55" t="n">
        <f aca="false">W15-W16-W39-W47-W46</f>
        <v>0</v>
      </c>
      <c r="X74" s="55" t="n">
        <f aca="false">X15-X16-X39-X47-X46</f>
        <v>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row>
    <row r="75" customFormat="false" ht="15" hidden="false" customHeight="false" outlineLevel="0" collapsed="false">
      <c r="B75" s="0" t="s">
        <v>333</v>
      </c>
      <c r="C75" s="49"/>
      <c r="D75" s="49"/>
      <c r="E75" s="49"/>
      <c r="F75" s="147"/>
      <c r="G75" s="147"/>
      <c r="H75" s="55" t="n">
        <f aca="false">H16-H17-H22-H30-H37-H38-H34-H27</f>
        <v>0</v>
      </c>
      <c r="I75" s="55" t="n">
        <f aca="false">I16-I17-I22-I30-I37-I38-I34-I27</f>
        <v>0</v>
      </c>
      <c r="J75" s="55" t="n">
        <f aca="false">J16-J17-J22-J30-J37-J38-J34-J27</f>
        <v>1000000000</v>
      </c>
      <c r="K75" s="55" t="n">
        <f aca="false">K16-K17-K22-K30-K37-K38-K34-K27</f>
        <v>0</v>
      </c>
      <c r="L75" s="55" t="n">
        <f aca="false">L16-L17-L22-L30-L37-L38-L34-L27</f>
        <v>0</v>
      </c>
      <c r="M75" s="55" t="n">
        <f aca="false">M16-M17-M22-M30-M37-M38-M34-M27</f>
        <v>0</v>
      </c>
      <c r="N75" s="55" t="n">
        <f aca="false">N16-N17-N22-N30-N37-N38-N34-N27</f>
        <v>-100000000000</v>
      </c>
      <c r="O75" s="55" t="n">
        <f aca="false">O16-O17-O22-O30-O37-O38-O34-O27</f>
        <v>0</v>
      </c>
      <c r="P75" s="55" t="n">
        <f aca="false">P16-P17-P22-P30-P37-P38-P34-P27</f>
        <v>0</v>
      </c>
      <c r="Q75" s="55" t="n">
        <f aca="false">Q16-Q17-Q22-Q30-Q37-Q38-Q34-Q27</f>
        <v>100000000000</v>
      </c>
      <c r="R75" s="55" t="n">
        <f aca="false">R16-R17-R22-R30-R37-R38-R34-R27</f>
        <v>0</v>
      </c>
      <c r="S75" s="55" t="n">
        <f aca="false">S16-S17-S22-S30-S37-S38-S34-S27</f>
        <v>0</v>
      </c>
      <c r="T75" s="55" t="n">
        <f aca="false">T16-T17-T22-T30-T37-T38-T34-T27</f>
        <v>-99999999999.998</v>
      </c>
      <c r="U75" s="55" t="n">
        <f aca="false">U16-U17-U22-U30-U37-U38-U34-U27</f>
        <v>100000000000</v>
      </c>
      <c r="V75" s="55" t="n">
        <f aca="false">V16-V17-V22-V30-V37-V38-V34-V27</f>
        <v>0</v>
      </c>
      <c r="W75" s="55" t="n">
        <f aca="false">W16-W17-W22-W30-W37-W38-W34-W27</f>
        <v>0</v>
      </c>
      <c r="X75" s="55" t="n">
        <f aca="false">X16-X17-X22-X30-X37-X38-X34-X27</f>
        <v>100000000000</v>
      </c>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row>
    <row r="76" customFormat="false" ht="15" hidden="false" customHeight="false" outlineLevel="0" collapsed="false">
      <c r="B76" s="0" t="s">
        <v>2985</v>
      </c>
      <c r="C76" s="49"/>
      <c r="D76" s="49"/>
      <c r="E76" s="49"/>
      <c r="F76" s="147"/>
      <c r="G76" s="147"/>
      <c r="H76" s="56" t="n">
        <f aca="false">H17-H18-H21</f>
        <v>4532000000000</v>
      </c>
      <c r="I76" s="55" t="n">
        <f aca="false">I17-I18-I21</f>
        <v>-1000000000</v>
      </c>
      <c r="J76" s="55" t="n">
        <f aca="false">J17-J18-J21</f>
        <v>-1000000000</v>
      </c>
      <c r="K76" s="55" t="n">
        <f aca="false">K17-K18-K21</f>
        <v>0</v>
      </c>
      <c r="L76" s="56" t="n">
        <f aca="false">L17-L18-L21</f>
        <v>21100000000000</v>
      </c>
      <c r="M76" s="56" t="n">
        <f aca="false">M17-M18-M21</f>
        <v>27800000000000</v>
      </c>
      <c r="N76" s="55" t="n">
        <f aca="false">N17-N18-N21</f>
        <v>0</v>
      </c>
      <c r="O76" s="55" t="n">
        <f aca="false">O17-O18-O21</f>
        <v>0</v>
      </c>
      <c r="P76" s="55" t="n">
        <f aca="false">P17-P18-P21</f>
        <v>0</v>
      </c>
      <c r="Q76" s="55" t="n">
        <f aca="false">Q17-Q18-Q21</f>
        <v>0</v>
      </c>
      <c r="R76" s="55" t="n">
        <f aca="false">R17-R18-R21</f>
        <v>100000000000</v>
      </c>
      <c r="S76" s="55" t="n">
        <f aca="false">S17-S18-S21</f>
        <v>0</v>
      </c>
      <c r="T76" s="55" t="n">
        <f aca="false">T17-T18-T21</f>
        <v>0</v>
      </c>
      <c r="U76" s="55" t="n">
        <f aca="false">U17-U18-U21</f>
        <v>0</v>
      </c>
      <c r="V76" s="55" t="n">
        <f aca="false">V17-V18-V21</f>
        <v>0</v>
      </c>
      <c r="W76" s="55" t="n">
        <f aca="false">W17-W18-W21</f>
        <v>0</v>
      </c>
      <c r="X76" s="55" t="n">
        <f aca="false">X17-X18-X21</f>
        <v>0</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row>
    <row r="77" customFormat="false" ht="15" hidden="false" customHeight="false" outlineLevel="0" collapsed="false">
      <c r="B77" s="0" t="s">
        <v>2986</v>
      </c>
      <c r="C77" s="49"/>
      <c r="D77" s="49"/>
      <c r="E77" s="49"/>
      <c r="F77" s="147"/>
      <c r="G77" s="147"/>
      <c r="H77" s="55" t="n">
        <f aca="false">H18-H19-H20</f>
        <v>0</v>
      </c>
      <c r="I77" s="55" t="n">
        <f aca="false">I18-I19-I20</f>
        <v>0</v>
      </c>
      <c r="J77" s="55" t="n">
        <f aca="false">J18-J19-J20</f>
        <v>1000000000</v>
      </c>
      <c r="K77" s="55" t="n">
        <f aca="false">K18-K19-K20</f>
        <v>0</v>
      </c>
      <c r="L77" s="55" t="n">
        <f aca="false">L18-L19-L20</f>
        <v>0</v>
      </c>
      <c r="M77" s="55" t="n">
        <f aca="false">M18-M19-M20</f>
        <v>0</v>
      </c>
      <c r="N77" s="56" t="n">
        <f aca="false">N18-N19-N20</f>
        <v>22600000000000</v>
      </c>
      <c r="O77" s="56" t="n">
        <f aca="false">O18-O19-O20</f>
        <v>27000000000000</v>
      </c>
      <c r="P77" s="56" t="n">
        <f aca="false">P18-P19-P20</f>
        <v>28500000000000</v>
      </c>
      <c r="Q77" s="56" t="n">
        <f aca="false">Q18-Q19-Q20</f>
        <v>32500000000000</v>
      </c>
      <c r="R77" s="56" t="n">
        <f aca="false">R18-R19-R20</f>
        <v>31800000000000</v>
      </c>
      <c r="S77" s="56" t="n">
        <f aca="false">S18-S19-S20</f>
        <v>32600000000000</v>
      </c>
      <c r="T77" s="56" t="n">
        <f aca="false">T18-T19-T20</f>
        <v>33000000000000</v>
      </c>
      <c r="U77" s="56" t="n">
        <f aca="false">U18-U19-U20</f>
        <v>34000000000000</v>
      </c>
      <c r="V77" s="56" t="n">
        <f aca="false">V18-V19-V20</f>
        <v>35000000000000</v>
      </c>
      <c r="W77" s="56" t="n">
        <f aca="false">W18-W19-W20</f>
        <v>36000000000000</v>
      </c>
      <c r="X77" s="56" t="n">
        <f aca="false">X18-X19-X20</f>
        <v>37100000000000</v>
      </c>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row>
    <row r="78" customFormat="false" ht="15" hidden="false" customHeight="false" outlineLevel="0" collapsed="false">
      <c r="B78" s="0" t="s">
        <v>2987</v>
      </c>
      <c r="C78" s="49"/>
      <c r="D78" s="49"/>
      <c r="E78" s="49"/>
      <c r="F78" s="147"/>
      <c r="G78" s="147"/>
      <c r="H78" s="55" t="n">
        <f aca="false">H22-H23-H24-H25-H26</f>
        <v>-1000000000</v>
      </c>
      <c r="I78" s="55" t="n">
        <f aca="false">I22-I23-I24-I25-I26</f>
        <v>0</v>
      </c>
      <c r="J78" s="55" t="n">
        <f aca="false">J22-J23-J24-J25-J26</f>
        <v>0</v>
      </c>
      <c r="K78" s="55" t="n">
        <f aca="false">K22-K23-K24-K25-K26</f>
        <v>0</v>
      </c>
      <c r="L78" s="56" t="n">
        <f aca="false">L22-L23-L24-L25-L26</f>
        <v>13900000000000</v>
      </c>
      <c r="M78" s="56" t="n">
        <f aca="false">M22-M23-M24-M25-M26</f>
        <v>14300000000000</v>
      </c>
      <c r="N78" s="56" t="n">
        <f aca="false">N22-N23-N24-N25-N26</f>
        <v>11000000000000</v>
      </c>
      <c r="O78" s="56" t="n">
        <f aca="false">O22-O23-O24-O25-O26</f>
        <v>12000000000000</v>
      </c>
      <c r="P78" s="56" t="n">
        <f aca="false">P22-P23-P24-P25-P26</f>
        <v>17500000000000</v>
      </c>
      <c r="Q78" s="56" t="n">
        <f aca="false">Q22-Q23-Q24-Q25-Q26</f>
        <v>16300000000000</v>
      </c>
      <c r="R78" s="56" t="n">
        <f aca="false">R22-R23-R24-R25-R26</f>
        <v>9100000000000</v>
      </c>
      <c r="S78" s="56" t="n">
        <f aca="false">S22-S23-S24-S25-S26</f>
        <v>11400000000000</v>
      </c>
      <c r="T78" s="56" t="n">
        <f aca="false">T22-T23-T24-T25-T26</f>
        <v>11400000000000</v>
      </c>
      <c r="U78" s="56" t="n">
        <f aca="false">U22-U23-U24-U25-U26</f>
        <v>11700000000000</v>
      </c>
      <c r="V78" s="56" t="n">
        <f aca="false">V22-V23-V24-V25-V26</f>
        <v>13100000000000</v>
      </c>
      <c r="W78" s="56" t="n">
        <f aca="false">W22-W23-W24-W25-W26</f>
        <v>14500000000000</v>
      </c>
      <c r="X78" s="56" t="n">
        <f aca="false">X22-X23-X24-X25-X26</f>
        <v>15900000000000</v>
      </c>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row>
    <row r="79" customFormat="false" ht="15" hidden="false" customHeight="false" outlineLevel="0" collapsed="false">
      <c r="B79" s="0" t="s">
        <v>2988</v>
      </c>
      <c r="C79" s="49"/>
      <c r="D79" s="49"/>
      <c r="E79" s="49"/>
      <c r="F79" s="147"/>
      <c r="G79" s="147"/>
      <c r="H79" s="55" t="n">
        <f aca="false">H27-H28-H29</f>
        <v>0</v>
      </c>
      <c r="I79" s="55" t="n">
        <f aca="false">I27-I28-I29</f>
        <v>0</v>
      </c>
      <c r="J79" s="55" t="n">
        <f aca="false">J27-J28-J29</f>
        <v>0</v>
      </c>
      <c r="K79" s="56" t="n">
        <f aca="false">K27-K28-K29</f>
        <v>5800000000000</v>
      </c>
      <c r="L79" s="55" t="n">
        <f aca="false">L27-L28-L29</f>
        <v>0</v>
      </c>
      <c r="M79" s="55" t="n">
        <f aca="false">M27-M28-M29</f>
        <v>0</v>
      </c>
      <c r="N79" s="55" t="n">
        <f aca="false">N27-N28-N29</f>
        <v>0</v>
      </c>
      <c r="O79" s="55" t="n">
        <f aca="false">O27-O28-O29</f>
        <v>0</v>
      </c>
      <c r="P79" s="55" t="n">
        <f aca="false">P27-P28-P29</f>
        <v>0</v>
      </c>
      <c r="Q79" s="55" t="n">
        <f aca="false">Q27-Q28-Q29</f>
        <v>0</v>
      </c>
      <c r="R79" s="55" t="n">
        <f aca="false">R27-R28-R29</f>
        <v>0</v>
      </c>
      <c r="S79" s="55" t="n">
        <f aca="false">S27-S28-S29</f>
        <v>0</v>
      </c>
      <c r="T79" s="55" t="n">
        <f aca="false">T27-T28-T29</f>
        <v>0</v>
      </c>
      <c r="U79" s="55" t="n">
        <f aca="false">U27-U28-U29</f>
        <v>0</v>
      </c>
      <c r="V79" s="55" t="n">
        <f aca="false">V27-V28-V29</f>
        <v>0</v>
      </c>
      <c r="W79" s="55" t="n">
        <f aca="false">W27-W28-W29</f>
        <v>0</v>
      </c>
      <c r="X79" s="55" t="n">
        <f aca="false">X27-X28-X29</f>
        <v>0</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row>
    <row r="80" customFormat="false" ht="15" hidden="false" customHeight="false" outlineLevel="0" collapsed="false">
      <c r="B80" s="0" t="s">
        <v>1767</v>
      </c>
      <c r="C80" s="49"/>
      <c r="D80" s="49"/>
      <c r="E80" s="49"/>
      <c r="F80" s="147"/>
      <c r="G80" s="147"/>
      <c r="H80" s="55" t="n">
        <f aca="false">H30-H31-H32-H33</f>
        <v>0</v>
      </c>
      <c r="I80" s="55" t="n">
        <f aca="false">I30-I31-I32-I33</f>
        <v>0</v>
      </c>
      <c r="J80" s="55" t="n">
        <f aca="false">J30-J31-J32-J33</f>
        <v>0</v>
      </c>
      <c r="K80" s="55" t="n">
        <f aca="false">K30-K31-K32-K33</f>
        <v>0</v>
      </c>
      <c r="L80" s="55" t="n">
        <f aca="false">L30-L31-L32-L33</f>
        <v>0</v>
      </c>
      <c r="M80" s="55" t="n">
        <f aca="false">M30-M31-M32-M33</f>
        <v>100000000000</v>
      </c>
      <c r="N80" s="55" t="n">
        <f aca="false">N30-N31-N32-N33</f>
        <v>0</v>
      </c>
      <c r="O80" s="55" t="n">
        <f aca="false">O30-O31-O32-O33</f>
        <v>0</v>
      </c>
      <c r="P80" s="55" t="n">
        <f aca="false">P30-P31-P32-P33</f>
        <v>0</v>
      </c>
      <c r="Q80" s="55" t="n">
        <f aca="false">Q30-Q31-Q32-Q33</f>
        <v>0</v>
      </c>
      <c r="R80" s="55" t="n">
        <f aca="false">R30-R31-R32-R33</f>
        <v>-100000000000</v>
      </c>
      <c r="S80" s="55" t="n">
        <f aca="false">S30-S31-S32-S33</f>
        <v>-100000000000</v>
      </c>
      <c r="T80" s="55" t="n">
        <f aca="false">T30-T31-T32-T33</f>
        <v>-100000000000.002</v>
      </c>
      <c r="U80" s="55" t="n">
        <f aca="false">U30-U31-U32-U33</f>
        <v>0</v>
      </c>
      <c r="V80" s="55" t="n">
        <f aca="false">V30-V31-V32-V33</f>
        <v>-100000000000</v>
      </c>
      <c r="W80" s="55" t="n">
        <f aca="false">W30-W31-W32-W33</f>
        <v>0</v>
      </c>
      <c r="X80" s="55" t="n">
        <f aca="false">X30-X31-X32-X33</f>
        <v>0</v>
      </c>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row>
    <row r="81" customFormat="false" ht="15" hidden="false" customHeight="false" outlineLevel="0" collapsed="false">
      <c r="B81" s="0" t="s">
        <v>878</v>
      </c>
      <c r="C81" s="49"/>
      <c r="D81" s="49"/>
      <c r="E81" s="49"/>
      <c r="F81" s="147"/>
      <c r="G81" s="147"/>
      <c r="H81" s="55" t="n">
        <f aca="false">H34-H35-H36</f>
        <v>0</v>
      </c>
      <c r="I81" s="55" t="n">
        <f aca="false">I34-I35-I36</f>
        <v>0</v>
      </c>
      <c r="J81" s="56" t="n">
        <f aca="false">J34-J35-J36</f>
        <v>438000000000</v>
      </c>
      <c r="K81" s="56" t="n">
        <f aca="false">K34-K35-K36</f>
        <v>600000000000</v>
      </c>
      <c r="L81" s="56" t="n">
        <f aca="false">L34-L35-L36</f>
        <v>500000000000</v>
      </c>
      <c r="M81" s="56" t="n">
        <f aca="false">M34-M35-M36</f>
        <v>400000000000</v>
      </c>
      <c r="N81" s="56" t="n">
        <f aca="false">N34-N35-N36</f>
        <v>800000000000</v>
      </c>
      <c r="O81" s="56" t="n">
        <f aca="false">O34-O35-O36</f>
        <v>1600000000000</v>
      </c>
      <c r="P81" s="56" t="n">
        <f aca="false">P34-P35-P36</f>
        <v>1000000000000</v>
      </c>
      <c r="Q81" s="56" t="n">
        <f aca="false">Q34-Q35-Q36</f>
        <v>1000000000000</v>
      </c>
      <c r="R81" s="56" t="n">
        <f aca="false">R34-R35-R36</f>
        <v>700000000000</v>
      </c>
      <c r="S81" s="56" t="n">
        <f aca="false">S34-S35-S36</f>
        <v>2000000000000</v>
      </c>
      <c r="T81" s="56" t="n">
        <f aca="false">T34-T35-T36</f>
        <v>3000000000000</v>
      </c>
      <c r="U81" s="56" t="n">
        <f aca="false">U34-U35-U36</f>
        <v>5000000000000</v>
      </c>
      <c r="V81" s="56" t="n">
        <f aca="false">V34-V35-V36</f>
        <v>5200000000000</v>
      </c>
      <c r="W81" s="56" t="n">
        <f aca="false">W34-W35-W36</f>
        <v>5200000000000</v>
      </c>
      <c r="X81" s="56" t="n">
        <f aca="false">X34-X35-X36</f>
        <v>5000000000000</v>
      </c>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row>
    <row r="82" customFormat="false" ht="15" hidden="false" customHeight="false" outlineLevel="0" collapsed="false">
      <c r="B82" s="0" t="s">
        <v>2989</v>
      </c>
      <c r="C82" s="49"/>
      <c r="D82" s="49"/>
      <c r="E82" s="49"/>
      <c r="F82" s="147"/>
      <c r="G82" s="147"/>
      <c r="H82" s="55" t="n">
        <f aca="false">H39-H40-H45</f>
        <v>0</v>
      </c>
      <c r="I82" s="55" t="n">
        <f aca="false">I39-I40-I45</f>
        <v>-1000000000</v>
      </c>
      <c r="J82" s="55" t="n">
        <f aca="false">J39-J40-J45</f>
        <v>0</v>
      </c>
      <c r="K82" s="55" t="n">
        <f aca="false">K39-K40-K45</f>
        <v>0</v>
      </c>
      <c r="L82" s="55" t="n">
        <f aca="false">L39-L40-L45</f>
        <v>100000000000</v>
      </c>
      <c r="M82" s="55" t="n">
        <f aca="false">M39-M40-M45</f>
        <v>-100000000000</v>
      </c>
      <c r="N82" s="56" t="n">
        <f aca="false">N39-N40-N45</f>
        <v>24100000000000</v>
      </c>
      <c r="O82" s="56" t="n">
        <f aca="false">O39-O40-O45</f>
        <v>27400000000000</v>
      </c>
      <c r="P82" s="56" t="n">
        <f aca="false">P39-P40-P45</f>
        <v>33600000000000</v>
      </c>
      <c r="Q82" s="56" t="n">
        <f aca="false">Q39-Q40-Q45</f>
        <v>47600000000000</v>
      </c>
      <c r="R82" s="56" t="n">
        <f aca="false">R39-R40-R45</f>
        <v>49400000000000</v>
      </c>
      <c r="S82" s="56" t="n">
        <f aca="false">S39-S40-S45</f>
        <v>43900000000000</v>
      </c>
      <c r="T82" s="56" t="n">
        <f aca="false">T39-T40-T45</f>
        <v>45200000000000</v>
      </c>
      <c r="U82" s="56" t="n">
        <f aca="false">U39-U40-U45</f>
        <v>48000000000000</v>
      </c>
      <c r="V82" s="56" t="n">
        <f aca="false">V39-V40-V45</f>
        <v>54200000000000</v>
      </c>
      <c r="W82" s="56" t="n">
        <f aca="false">W39-W40-W45</f>
        <v>57000000000000</v>
      </c>
      <c r="X82" s="56" t="n">
        <f aca="false">X39-X40-X45</f>
        <v>64400000000000</v>
      </c>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row>
    <row r="83" customFormat="false" ht="15" hidden="false" customHeight="false" outlineLevel="0" collapsed="false">
      <c r="B83" s="0" t="s">
        <v>1550</v>
      </c>
      <c r="C83" s="49"/>
      <c r="D83" s="49"/>
      <c r="E83" s="49"/>
      <c r="F83" s="147"/>
      <c r="G83" s="147"/>
      <c r="H83" s="55" t="n">
        <f aca="false">H40-H41-H42-H43-H44</f>
        <v>-1000000000</v>
      </c>
      <c r="I83" s="55" t="n">
        <f aca="false">I40-I41-I42-I43-I44</f>
        <v>0</v>
      </c>
      <c r="J83" s="55" t="n">
        <f aca="false">J40-J41-J42-J43-J44</f>
        <v>0</v>
      </c>
      <c r="K83" s="56" t="n">
        <f aca="false">K40-K41-K42-K43-K44</f>
        <v>8200000000000</v>
      </c>
      <c r="L83" s="56" t="n">
        <f aca="false">L40-L41-L42-L43-L44</f>
        <v>23400000000000</v>
      </c>
      <c r="M83" s="56" t="n">
        <f aca="false">M40-M41-M42-M43-M44</f>
        <v>14100000000000</v>
      </c>
      <c r="N83" s="55" t="n">
        <f aca="false">N40-N41-N42-N43-N44</f>
        <v>0</v>
      </c>
      <c r="O83" s="55" t="n">
        <f aca="false">O40-O41-O42-O43-O44</f>
        <v>0</v>
      </c>
      <c r="P83" s="55" t="n">
        <f aca="false">P40-P41-P42-P43-P44</f>
        <v>0</v>
      </c>
      <c r="Q83" s="55" t="n">
        <f aca="false">Q40-Q41-Q42-Q43-Q44</f>
        <v>0</v>
      </c>
      <c r="R83" s="55" t="n">
        <f aca="false">R40-R41-R42-R43-R44</f>
        <v>0</v>
      </c>
      <c r="S83" s="55" t="n">
        <f aca="false">S40-S41-S42-S43-S44</f>
        <v>0</v>
      </c>
      <c r="T83" s="55" t="n">
        <f aca="false">T40-T41-T42-T43-T44</f>
        <v>0</v>
      </c>
      <c r="U83" s="55" t="n">
        <f aca="false">U40-U41-U42-U43-U44</f>
        <v>0</v>
      </c>
      <c r="V83" s="55" t="n">
        <f aca="false">V40-V41-V42-V43-V44</f>
        <v>0</v>
      </c>
      <c r="W83" s="55" t="n">
        <f aca="false">W40-W41-W42-W43-W44</f>
        <v>0</v>
      </c>
      <c r="X83" s="55" t="n">
        <f aca="false">X40-X41-X42-X43-X44</f>
        <v>0</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row>
    <row r="84" customFormat="false" ht="15" hidden="false" customHeight="false" outlineLevel="0" collapsed="false">
      <c r="B84" s="0" t="s">
        <v>137</v>
      </c>
      <c r="C84" s="49"/>
      <c r="D84" s="49"/>
      <c r="E84" s="49"/>
      <c r="F84" s="147"/>
      <c r="G84" s="147"/>
      <c r="H84" s="55" t="n">
        <f aca="false">H51-H52-H58-H67</f>
        <v>0</v>
      </c>
      <c r="I84" s="55" t="n">
        <f aca="false">I51-I52-I58-I67</f>
        <v>0</v>
      </c>
      <c r="J84" s="55" t="n">
        <f aca="false">J51-J52-J58-J67</f>
        <v>0</v>
      </c>
      <c r="K84" s="55" t="n">
        <f aca="false">K51-K52-K58-K67</f>
        <v>0</v>
      </c>
      <c r="L84" s="55" t="n">
        <f aca="false">L51-L52-L58-L67</f>
        <v>0</v>
      </c>
      <c r="M84" s="55" t="n">
        <f aca="false">M51-M52-M58-M67</f>
        <v>0</v>
      </c>
      <c r="N84" s="55" t="n">
        <f aca="false">N51-N52-N58-N67</f>
        <v>0</v>
      </c>
      <c r="O84" s="55" t="n">
        <f aca="false">O51-O52-O58-O67</f>
        <v>0</v>
      </c>
      <c r="P84" s="55" t="n">
        <f aca="false">P51-P52-P58-P67</f>
        <v>100000000000</v>
      </c>
      <c r="Q84" s="55" t="n">
        <f aca="false">Q51-Q52-Q58-Q67</f>
        <v>0</v>
      </c>
      <c r="R84" s="55" t="n">
        <f aca="false">R51-R52-R58-R67</f>
        <v>0</v>
      </c>
      <c r="S84" s="55" t="n">
        <f aca="false">S51-S52-S58-S67</f>
        <v>0</v>
      </c>
      <c r="T84" s="55" t="n">
        <f aca="false">T51-T52-T58-T67</f>
        <v>0</v>
      </c>
      <c r="U84" s="55" t="n">
        <f aca="false">U51-U52-U58-U67</f>
        <v>-100000000000</v>
      </c>
      <c r="V84" s="55" t="n">
        <f aca="false">V51-V52-V58-V67</f>
        <v>0</v>
      </c>
      <c r="W84" s="55" t="n">
        <f aca="false">W51-W52-W58-W67</f>
        <v>0</v>
      </c>
      <c r="X84" s="55" t="n">
        <f aca="false">X51-X52-X58-X67</f>
        <v>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row>
    <row r="85" customFormat="false" ht="15" hidden="false" customHeight="false" outlineLevel="0" collapsed="false">
      <c r="B85" s="0" t="s">
        <v>505</v>
      </c>
      <c r="C85" s="49"/>
      <c r="D85" s="49"/>
      <c r="E85" s="49"/>
      <c r="F85" s="147"/>
      <c r="G85" s="147"/>
      <c r="H85" s="55" t="n">
        <f aca="false">H52-H53-H54-H55-H56-H57</f>
        <v>0</v>
      </c>
      <c r="I85" s="55" t="n">
        <f aca="false">I52-I53-I54-I55-I56-I57</f>
        <v>0</v>
      </c>
      <c r="J85" s="55" t="n">
        <f aca="false">J52-J53-J54-J55-J56-J57</f>
        <v>1000000000</v>
      </c>
      <c r="K85" s="55" t="n">
        <f aca="false">K52-K53-K54-K55-K56-K57</f>
        <v>0</v>
      </c>
      <c r="L85" s="55" t="n">
        <f aca="false">L52-L53-L54-L55-L56-L57</f>
        <v>-100000000000</v>
      </c>
      <c r="M85" s="55" t="n">
        <f aca="false">M52-M53-M54-M55-M56-M57</f>
        <v>0</v>
      </c>
      <c r="N85" s="55" t="n">
        <f aca="false">N52-N53-N54-N55-N56-N57</f>
        <v>0</v>
      </c>
      <c r="O85" s="55" t="n">
        <f aca="false">O52-O53-O54-O55-O56-O57</f>
        <v>100000000000</v>
      </c>
      <c r="P85" s="55" t="n">
        <f aca="false">P52-P53-P54-P55-P56-P57</f>
        <v>0</v>
      </c>
      <c r="Q85" s="55" t="n">
        <f aca="false">Q52-Q53-Q54-Q55-Q56-Q57</f>
        <v>0</v>
      </c>
      <c r="R85" s="55" t="n">
        <f aca="false">R52-R53-R54-R55-R56-R57</f>
        <v>100000000000</v>
      </c>
      <c r="S85" s="55" t="n">
        <f aca="false">S52-S53-S54-S55-S56-S57</f>
        <v>0</v>
      </c>
      <c r="T85" s="55" t="n">
        <f aca="false">T52-T53-T54-T55-T56-T57</f>
        <v>0</v>
      </c>
      <c r="U85" s="55" t="n">
        <f aca="false">U52-U53-U54-U55-U56-U57</f>
        <v>0</v>
      </c>
      <c r="V85" s="55" t="n">
        <f aca="false">V52-V53-V54-V55-V56-V57</f>
        <v>0</v>
      </c>
      <c r="W85" s="55" t="n">
        <f aca="false">W52-W53-W54-W55-W56-W57</f>
        <v>0</v>
      </c>
      <c r="X85" s="55" t="n">
        <f aca="false">X52-X53-X54-X55-X56-X57</f>
        <v>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row>
    <row r="86" customFormat="false" ht="15" hidden="false" customHeight="false" outlineLevel="0" collapsed="false">
      <c r="B86" s="0" t="s">
        <v>334</v>
      </c>
      <c r="C86" s="49"/>
      <c r="D86" s="49"/>
      <c r="E86" s="49"/>
      <c r="F86" s="147"/>
      <c r="G86" s="147"/>
      <c r="H86" s="55" t="n">
        <f aca="false">H58-H59-H60-H61-H62-H63-H64-H65-H66</f>
        <v>0</v>
      </c>
      <c r="I86" s="55" t="n">
        <f aca="false">I58-I59-I60-I61-I62-I63-I64-I65-I66</f>
        <v>0</v>
      </c>
      <c r="J86" s="55" t="n">
        <f aca="false">J58-J59-J60-J61-J62-J63-J64-J65-J66</f>
        <v>0</v>
      </c>
      <c r="K86" s="55" t="n">
        <f aca="false">K58-K59-K60-K61-K62-K63-K64-K65-K66</f>
        <v>0</v>
      </c>
      <c r="L86" s="55" t="n">
        <f aca="false">L58-L59-L60-L61-L62-L63-L64-L65-L66</f>
        <v>0</v>
      </c>
      <c r="M86" s="55" t="n">
        <f aca="false">M58-M59-M60-M61-M62-M63-M64-M65-M66</f>
        <v>0</v>
      </c>
      <c r="N86" s="334" t="n">
        <f aca="false">N58-N59-N60-N61-N62-N63-N64-N65-N66</f>
        <v>3000000000000</v>
      </c>
      <c r="O86" s="334" t="n">
        <f aca="false">O58-O59-O60-O61-O62-O63-O64-O65-O66</f>
        <v>4200000000000</v>
      </c>
      <c r="P86" s="55" t="n">
        <f aca="false">P58-P59-P60-P61-P62-P63-P64-P65-P66</f>
        <v>0</v>
      </c>
      <c r="Q86" s="55" t="n">
        <f aca="false">Q58-Q59-Q60-Q61-Q62-Q63-Q64-Q65-Q66</f>
        <v>0</v>
      </c>
      <c r="R86" s="55" t="n">
        <f aca="false">R58-R59-R60-R61-R62-R63-R64-R65-R66</f>
        <v>100000000000</v>
      </c>
      <c r="S86" s="55" t="n">
        <f aca="false">S58-S59-S60-S61-S62-S63-S64-S65-S66</f>
        <v>-100000000000</v>
      </c>
      <c r="T86" s="55" t="n">
        <f aca="false">T58-T59-T60-T61-T62-T63-T64-T65-T66</f>
        <v>0</v>
      </c>
      <c r="U86" s="55" t="n">
        <f aca="false">U58-U59-U60-U61-U62-U63-U64-U65-U66</f>
        <v>100000000000</v>
      </c>
      <c r="V86" s="55" t="n">
        <f aca="false">V58-V59-V60-V61-V62-V63-V64-V65-V66</f>
        <v>-100000000000</v>
      </c>
      <c r="W86" s="55" t="n">
        <f aca="false">W58-W59-W60-W61-W62-W63-W64-W65-W66</f>
        <v>0</v>
      </c>
      <c r="X86" s="55" t="n">
        <f aca="false">X58-X59-X60-X61-X62-X63-X64-X65-X66</f>
        <v>0</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customFormat="false" ht="15" hidden="false" customHeight="false" outlineLevel="0" collapsed="false">
      <c r="C87" s="49"/>
      <c r="D87" s="49"/>
      <c r="E87" s="49"/>
      <c r="F87" s="49"/>
      <c r="G87" s="49"/>
      <c r="H87" s="49"/>
      <c r="I87" s="49"/>
      <c r="J87" s="49"/>
      <c r="K87" s="49"/>
      <c r="L87" s="49"/>
      <c r="M87" s="49"/>
      <c r="N87" s="49"/>
      <c r="O87" s="49"/>
      <c r="P87" s="49"/>
      <c r="Q87" s="49"/>
      <c r="R87" s="49"/>
      <c r="S87" s="49"/>
      <c r="T87" s="49"/>
      <c r="U87" s="49"/>
      <c r="V87" s="49"/>
      <c r="W87" s="4"/>
      <c r="X87" s="4"/>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customFormat="false" ht="15" hidden="false" customHeight="false" outlineLevel="0" collapsed="false">
      <c r="C88" s="49"/>
      <c r="D88" s="49"/>
      <c r="E88" s="49"/>
      <c r="F88" s="49"/>
      <c r="G88" s="49"/>
      <c r="H88" s="49"/>
      <c r="I88" s="49"/>
      <c r="J88" s="49"/>
      <c r="K88" s="49"/>
      <c r="L88" s="49"/>
      <c r="M88" s="49"/>
      <c r="N88" s="49"/>
      <c r="O88" s="49"/>
      <c r="P88" s="49"/>
      <c r="Q88" s="49"/>
      <c r="R88" s="49"/>
      <c r="S88" s="49"/>
      <c r="T88" s="49"/>
      <c r="U88" s="49"/>
      <c r="V88" s="49"/>
      <c r="W88" s="4"/>
      <c r="X88" s="4"/>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customFormat="false" ht="15" hidden="false" customHeight="false" outlineLevel="0" collapsed="false">
      <c r="C89" s="49"/>
      <c r="D89" s="49"/>
      <c r="E89" s="49"/>
      <c r="F89" s="49"/>
      <c r="G89" s="74"/>
      <c r="H89" s="74"/>
      <c r="I89" s="49"/>
      <c r="J89" s="49"/>
      <c r="K89" s="49"/>
      <c r="L89" s="49"/>
      <c r="M89" s="49"/>
      <c r="N89" s="49"/>
      <c r="O89" s="49"/>
      <c r="P89" s="49"/>
      <c r="Q89" s="49"/>
      <c r="R89" s="49"/>
      <c r="S89" s="49"/>
      <c r="T89" s="49"/>
      <c r="U89" s="49"/>
      <c r="V89" s="49"/>
      <c r="W89" s="4"/>
      <c r="X89" s="4"/>
    </row>
    <row r="90" customFormat="false" ht="15" hidden="false" customHeight="false" outlineLevel="0" collapsed="false">
      <c r="B90" s="0" t="s">
        <v>971</v>
      </c>
      <c r="C90" s="49"/>
      <c r="D90" s="49"/>
      <c r="E90" s="49"/>
      <c r="F90" s="49"/>
      <c r="G90" s="49"/>
      <c r="H90" s="55" t="n">
        <v>53235359000000</v>
      </c>
      <c r="I90" s="55" t="n">
        <v>73533599000000</v>
      </c>
      <c r="J90" s="55" t="n">
        <v>95587955000000</v>
      </c>
      <c r="K90" s="55" t="n">
        <v>111455813000000</v>
      </c>
      <c r="L90" s="55" t="n">
        <v>157026062000000</v>
      </c>
      <c r="M90" s="55" t="n">
        <v>130642187000000</v>
      </c>
      <c r="N90" s="55" t="n">
        <v>162064566000000</v>
      </c>
      <c r="O90" s="55" t="n">
        <v>217327107000000</v>
      </c>
      <c r="P90" s="55" t="n">
        <v>251907662000000</v>
      </c>
      <c r="Q90" s="55" t="n">
        <v>267395614000000</v>
      </c>
      <c r="R90" s="55" t="n">
        <v>270766021000000</v>
      </c>
      <c r="S90" s="55" t="n">
        <v>279846869000000</v>
      </c>
      <c r="T90" s="55" t="n">
        <v>303945514000000</v>
      </c>
      <c r="U90" s="55" t="n">
        <v>326534293000000</v>
      </c>
      <c r="V90" s="55" t="n">
        <v>355425430000000</v>
      </c>
      <c r="W90" s="57" t="n">
        <v>392003288000000</v>
      </c>
      <c r="X90" s="4"/>
      <c r="AC90" s="55"/>
    </row>
    <row r="91" customFormat="false" ht="15" hidden="false" customHeight="false" outlineLevel="0" collapsed="false">
      <c r="B91" s="0" t="s">
        <v>2990</v>
      </c>
      <c r="H91" s="313" t="n">
        <f aca="false">(H6/H90)*100</f>
        <v>55.9477771155821</v>
      </c>
      <c r="I91" s="313" t="n">
        <f aca="false">(I6/I90)*100</f>
        <v>67.2740089873746</v>
      </c>
      <c r="J91" s="313" t="n">
        <f aca="false">(J6/J90)*100</f>
        <v>61.0401174499444</v>
      </c>
      <c r="K91" s="313" t="n">
        <f aca="false">(K6/K90)*100</f>
        <v>54.1021579556375</v>
      </c>
      <c r="L91" s="313" t="n">
        <f aca="false">(L6/L90)*100</f>
        <v>52.2206307383548</v>
      </c>
      <c r="M91" s="313" t="n">
        <f aca="false">(M6/M90)*100</f>
        <v>41.8700890241527</v>
      </c>
      <c r="N91" s="313" t="n">
        <f aca="false">(N6/N90)*100</f>
        <v>45.4139987639247</v>
      </c>
      <c r="O91" s="313" t="n">
        <f aca="false">(O6/O90)*100</f>
        <v>48.1302132273817</v>
      </c>
      <c r="P91" s="313" t="n">
        <f aca="false">(P6/P90)*100</f>
        <v>47.3983201034989</v>
      </c>
      <c r="Q91" s="313" t="n">
        <f aca="false">(Q6/Q90)*100</f>
        <v>43.1570279982229</v>
      </c>
      <c r="R91" s="313" t="n">
        <f aca="false">(R6/R90)*100</f>
        <v>38.5572752498365</v>
      </c>
      <c r="S91" s="313" t="n">
        <f aca="false">(S6/S90)*100</f>
        <v>29.6233437580465</v>
      </c>
      <c r="T91" s="313" t="n">
        <f aca="false">(T6/T90)*100</f>
        <v>32.7690310968037</v>
      </c>
      <c r="U91" s="313" t="n">
        <f aca="false">(U6/U90)*100</f>
        <v>35.0039804241939</v>
      </c>
      <c r="V91" s="313" t="n">
        <f aca="false">(V6/V90)*100</f>
        <v>35.9850447392017</v>
      </c>
      <c r="W91" s="313" t="n">
        <f aca="false">(W6/W90)*100</f>
        <v>35.4843962431254</v>
      </c>
    </row>
    <row r="92" customFormat="false" ht="15" hidden="false" customHeight="false" outlineLevel="0" collapsed="false">
      <c r="B92" s="0" t="s">
        <v>2991</v>
      </c>
      <c r="H92" s="313" t="n">
        <f aca="false">(H15/H90)*100</f>
        <v>84.9097307674773</v>
      </c>
      <c r="I92" s="313" t="n">
        <f aca="false">(I15/I90)*100</f>
        <v>63.2051206959148</v>
      </c>
      <c r="J92" s="313" t="n">
        <f aca="false">(J15/J90)*100</f>
        <v>52.6771390809648</v>
      </c>
      <c r="K92" s="313" t="n">
        <f aca="false">(K15/K90)*100</f>
        <v>46.1169306620194</v>
      </c>
      <c r="L92" s="313" t="n">
        <f aca="false">(L15/L90)*100</f>
        <v>52.9848350906234</v>
      </c>
      <c r="M92" s="313" t="n">
        <f aca="false">(M15/M90)*100</f>
        <v>54.6530960936837</v>
      </c>
      <c r="N92" s="313" t="n">
        <f aca="false">(N15/N90)*100</f>
        <v>49.5481535427059</v>
      </c>
      <c r="O92" s="313" t="n">
        <f aca="false">(O15/O90)*100</f>
        <v>43.3908136457179</v>
      </c>
      <c r="P92" s="313" t="n">
        <f aca="false">(P15/P90)*100</f>
        <v>43.2698232100618</v>
      </c>
      <c r="Q92" s="313" t="n">
        <f aca="false">(Q15/Q90)*100</f>
        <v>49.065875852399</v>
      </c>
      <c r="R92" s="313" t="n">
        <f aca="false">(R15/R90)*100</f>
        <v>43.6539265759643</v>
      </c>
      <c r="S92" s="313" t="n">
        <f aca="false">(S15/S90)*100</f>
        <v>42.0944498757283</v>
      </c>
      <c r="T92" s="313" t="n">
        <f aca="false">(T15/T90)*100</f>
        <v>40.5006800001661</v>
      </c>
      <c r="U92" s="313" t="n">
        <f aca="false">(U15/U90)*100</f>
        <v>37.5152021169182</v>
      </c>
      <c r="V92" s="313" t="n">
        <f aca="false">(V15/V90)*100</f>
        <v>36.8009683493947</v>
      </c>
      <c r="W92" s="313" t="n">
        <f aca="false">(W15/W90)*100</f>
        <v>34.6425665694927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8.xml><?xml version="1.0" encoding="utf-8"?>
<worksheet xmlns="http://schemas.openxmlformats.org/spreadsheetml/2006/main" xmlns:r="http://schemas.openxmlformats.org/officeDocument/2006/relationships">
  <sheetPr filterMode="false">
    <pageSetUpPr fitToPage="false"/>
  </sheetPr>
  <dimension ref="A1:Z7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V6" activePane="bottomRight" state="frozen"/>
      <selection pane="topLeft" activeCell="A1" activeCellId="0" sqref="A1"/>
      <selection pane="topRight" activeCell="V1" activeCellId="0" sqref="V1"/>
      <selection pane="bottomLeft" activeCell="A6" activeCellId="0" sqref="A6"/>
      <selection pane="bottomRight" activeCell="AB18" activeCellId="0" sqref="AB18"/>
    </sheetView>
  </sheetViews>
  <sheetFormatPr defaultRowHeight="15"/>
  <cols>
    <col collapsed="false" hidden="false" max="1" min="1" style="0" width="42.5204081632653"/>
    <col collapsed="false" hidden="false" max="2" min="2" style="0" width="44.9540816326531"/>
    <col collapsed="false" hidden="false" max="3" min="3" style="0" width="29.4285714285714"/>
    <col collapsed="false" hidden="false" max="13" min="4" style="0" width="15.5255102040816"/>
    <col collapsed="false" hidden="false" max="14" min="14" style="0" width="16.1989795918367"/>
    <col collapsed="false" hidden="false" max="15" min="15" style="0" width="16.7397959183673"/>
    <col collapsed="false" hidden="false" max="16" min="16" style="0" width="20.1122448979592"/>
    <col collapsed="false" hidden="false" max="17" min="17" style="0" width="24.5663265306122"/>
    <col collapsed="false" hidden="false" max="18" min="18" style="0" width="21.3265306122449"/>
    <col collapsed="false" hidden="false" max="19" min="19" style="0" width="24.7040816326531"/>
    <col collapsed="false" hidden="false" max="20" min="20" style="0" width="23.6224489795918"/>
    <col collapsed="false" hidden="false" max="25" min="21" style="0" width="18.8979591836735"/>
    <col collapsed="false" hidden="false" max="26" min="26" style="0" width="22.4081632653061"/>
    <col collapsed="false" hidden="false" max="1025" min="27" style="0" width="8.50510204081633"/>
  </cols>
  <sheetData>
    <row r="1" customFormat="false" ht="15" hidden="false" customHeight="false" outlineLevel="0" collapsed="false">
      <c r="A1" s="59" t="s">
        <v>2992</v>
      </c>
      <c r="B1" s="2" t="s">
        <v>2993</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2994</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t="n">
        <v>2020</v>
      </c>
      <c r="Z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c r="Z4" s="4" t="s">
        <v>2995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3" t="s">
        <v>28</v>
      </c>
      <c r="T5" s="4" t="s">
        <v>340</v>
      </c>
      <c r="U5" s="4" t="s">
        <v>31</v>
      </c>
      <c r="V5" s="4" t="s">
        <v>31</v>
      </c>
      <c r="W5" s="4" t="s">
        <v>31</v>
      </c>
      <c r="X5" s="4" t="s">
        <v>31</v>
      </c>
      <c r="Y5" s="4" t="s">
        <v>31</v>
      </c>
      <c r="Z5" s="4" t="s">
        <v>31</v>
      </c>
    </row>
    <row r="6" s="13" customFormat="true" ht="15" hidden="false" customHeight="false" outlineLevel="0" collapsed="false">
      <c r="A6" s="31" t="s">
        <v>512</v>
      </c>
      <c r="B6" s="13" t="s">
        <v>2996</v>
      </c>
      <c r="C6" s="63" t="s">
        <v>34</v>
      </c>
      <c r="D6" s="109" t="n">
        <v>90373000000</v>
      </c>
      <c r="E6" s="109" t="n">
        <v>101021000000</v>
      </c>
      <c r="F6" s="109" t="n">
        <v>102600000000</v>
      </c>
      <c r="G6" s="109" t="n">
        <v>117200000000</v>
      </c>
      <c r="H6" s="109" t="n">
        <v>145500000000</v>
      </c>
      <c r="I6" s="109" t="n">
        <v>171500000000</v>
      </c>
      <c r="J6" s="109" t="n">
        <v>186700000000</v>
      </c>
      <c r="K6" s="109" t="n">
        <v>211300000000</v>
      </c>
      <c r="L6" s="109" t="n">
        <v>252000000000</v>
      </c>
      <c r="M6" s="109" t="n">
        <v>276200000000</v>
      </c>
      <c r="N6" s="109" t="n">
        <v>300200000000</v>
      </c>
      <c r="O6" s="109" t="n">
        <v>314558000000</v>
      </c>
      <c r="P6" s="109" t="n">
        <v>322457000000</v>
      </c>
      <c r="Q6" s="109" t="n">
        <v>344668000000</v>
      </c>
      <c r="R6" s="109" t="n">
        <v>396982000000</v>
      </c>
      <c r="S6" s="109" t="n">
        <v>411716000000</v>
      </c>
      <c r="T6" s="109" t="n">
        <v>455836000000</v>
      </c>
      <c r="U6" s="109" t="n">
        <v>484434000000</v>
      </c>
      <c r="V6" s="109" t="n">
        <v>507462000000</v>
      </c>
      <c r="W6" s="109" t="n">
        <v>544762000000</v>
      </c>
      <c r="X6" s="109" t="n">
        <v>590849000000</v>
      </c>
      <c r="Y6" s="109" t="n">
        <v>642704000000</v>
      </c>
      <c r="Z6" s="259" t="n">
        <v>699090000000</v>
      </c>
    </row>
    <row r="7" customFormat="false" ht="15" hidden="false" customHeight="false" outlineLevel="0" collapsed="false">
      <c r="A7" s="107" t="s">
        <v>773</v>
      </c>
      <c r="B7" s="113" t="s">
        <v>149</v>
      </c>
      <c r="C7" s="20" t="s">
        <v>37</v>
      </c>
      <c r="D7" s="46" t="n">
        <f aca="false">D8+D20</f>
        <v>89438000000</v>
      </c>
      <c r="E7" s="46" t="n">
        <f aca="false">E8+E20</f>
        <v>99284000000</v>
      </c>
      <c r="F7" s="46" t="n">
        <f aca="false">F8+F20</f>
        <v>100600000000</v>
      </c>
      <c r="G7" s="46" t="n">
        <f aca="false">G8+G20</f>
        <v>116300000000</v>
      </c>
      <c r="H7" s="46" t="n">
        <f aca="false">H8+H20</f>
        <v>144900000000</v>
      </c>
      <c r="I7" s="46" t="n">
        <f aca="false">I8+I20</f>
        <v>167400000000</v>
      </c>
      <c r="J7" s="46" t="n">
        <f aca="false">J8+J20</f>
        <v>186000000000</v>
      </c>
      <c r="K7" s="46" t="n">
        <f aca="false">K8+K20</f>
        <v>209800000000</v>
      </c>
      <c r="L7" s="46" t="n">
        <f aca="false">L8+L20</f>
        <v>247500000000</v>
      </c>
      <c r="M7" s="46" t="n">
        <f aca="false">M8+M20</f>
        <v>268700000000</v>
      </c>
      <c r="N7" s="46" t="n">
        <f aca="false">N8+N20</f>
        <v>293900000000</v>
      </c>
      <c r="O7" s="46" t="n">
        <f aca="false">O8+O20</f>
        <v>304433000000</v>
      </c>
      <c r="P7" s="46" t="n">
        <f aca="false">P8+P20</f>
        <v>319009000000</v>
      </c>
      <c r="Q7" s="46" t="n">
        <f aca="false">Q8+Q20</f>
        <v>340728000000</v>
      </c>
      <c r="R7" s="46" t="n">
        <f aca="false">R8+R20</f>
        <v>386553000000</v>
      </c>
      <c r="S7" s="46" t="n">
        <f aca="false">S8+S20</f>
        <v>406699000000</v>
      </c>
      <c r="T7" s="46" t="n">
        <f aca="false">T8+T20</f>
        <v>450372000000</v>
      </c>
      <c r="U7" s="46" t="n">
        <f aca="false">U8+U20</f>
        <v>479185000000</v>
      </c>
      <c r="V7" s="46" t="n">
        <f aca="false">V8+V20</f>
        <v>500837000000</v>
      </c>
      <c r="W7" s="46" t="n">
        <f aca="false">W8+W20</f>
        <v>539844000000</v>
      </c>
      <c r="X7" s="46" t="n">
        <f aca="false">X8+X20</f>
        <v>585611000000</v>
      </c>
      <c r="Y7" s="46" t="n">
        <f aca="false">Y8+Y20</f>
        <v>636996000000</v>
      </c>
      <c r="Z7" s="46" t="n">
        <f aca="false">Z8+Z20</f>
        <v>692885000000</v>
      </c>
    </row>
    <row r="8" customFormat="false" ht="15" hidden="false" customHeight="false" outlineLevel="0" collapsed="false">
      <c r="A8" s="113" t="s">
        <v>1275</v>
      </c>
      <c r="B8" s="113" t="s">
        <v>1275</v>
      </c>
      <c r="C8" s="49" t="s">
        <v>40</v>
      </c>
      <c r="D8" s="46" t="n">
        <v>81370000000</v>
      </c>
      <c r="E8" s="46" t="n">
        <v>89827000000</v>
      </c>
      <c r="F8" s="46" t="n">
        <v>92800000000</v>
      </c>
      <c r="G8" s="46" t="n">
        <v>104700000000</v>
      </c>
      <c r="H8" s="46" t="n">
        <v>133200000000</v>
      </c>
      <c r="I8" s="46" t="n">
        <v>153000000000</v>
      </c>
      <c r="J8" s="46" t="n">
        <v>165700000000</v>
      </c>
      <c r="K8" s="46" t="n">
        <v>192500000000</v>
      </c>
      <c r="L8" s="46" t="n">
        <v>224500000000</v>
      </c>
      <c r="M8" s="46" t="n">
        <v>250700000000</v>
      </c>
      <c r="N8" s="46" t="n">
        <v>267400000000</v>
      </c>
      <c r="O8" s="46" t="n">
        <v>280295000000</v>
      </c>
      <c r="P8" s="46" t="n">
        <v>291407000000</v>
      </c>
      <c r="Q8" s="46" t="n">
        <v>320929000000</v>
      </c>
      <c r="R8" s="46" t="n">
        <v>344848000000</v>
      </c>
      <c r="S8" s="46" t="n">
        <v>370878000000</v>
      </c>
      <c r="T8" s="46" t="n">
        <v>413971000000</v>
      </c>
      <c r="U8" s="46" t="n">
        <v>447978000000</v>
      </c>
      <c r="V8" s="46" t="n">
        <v>478852000000</v>
      </c>
      <c r="W8" s="46" t="n">
        <v>514908000000</v>
      </c>
      <c r="X8" s="46" t="n">
        <v>556844000000</v>
      </c>
      <c r="Y8" s="46" t="n">
        <v>607488000000</v>
      </c>
      <c r="Z8" s="165" t="n">
        <v>662645000000</v>
      </c>
    </row>
    <row r="9" customFormat="false" ht="20.25" hidden="false" customHeight="true" outlineLevel="0" collapsed="false">
      <c r="A9" s="26" t="s">
        <v>2997</v>
      </c>
      <c r="B9" s="26" t="s">
        <v>2997</v>
      </c>
      <c r="C9" s="0" t="s">
        <v>43</v>
      </c>
      <c r="D9" s="46"/>
      <c r="E9" s="46"/>
      <c r="F9" s="46"/>
      <c r="G9" s="46"/>
      <c r="H9" s="46"/>
      <c r="I9" s="46"/>
      <c r="J9" s="46"/>
      <c r="K9" s="46"/>
      <c r="L9" s="46"/>
      <c r="M9" s="46"/>
      <c r="N9" s="77"/>
      <c r="O9" s="46" t="n">
        <v>105119000000</v>
      </c>
      <c r="P9" s="77" t="n">
        <v>106423000000</v>
      </c>
      <c r="Q9" s="77" t="n">
        <v>115877000000</v>
      </c>
      <c r="R9" s="46" t="n">
        <v>112648000000</v>
      </c>
      <c r="S9" s="77" t="n">
        <v>120854000000</v>
      </c>
      <c r="T9" s="77" t="n">
        <v>130760000000</v>
      </c>
      <c r="U9" s="77" t="n">
        <v>124448000000</v>
      </c>
      <c r="V9" s="77" t="n">
        <v>116901000000</v>
      </c>
      <c r="W9" s="77" t="n">
        <v>127304000000</v>
      </c>
      <c r="X9" s="77" t="n">
        <v>139189000000</v>
      </c>
      <c r="Y9" s="46" t="n">
        <v>152428000000</v>
      </c>
      <c r="Z9" s="152" t="n">
        <v>167013000000</v>
      </c>
    </row>
    <row r="10" customFormat="false" ht="15" hidden="false" customHeight="false" outlineLevel="0" collapsed="false">
      <c r="A10" s="21" t="s">
        <v>2998</v>
      </c>
      <c r="B10" s="21" t="s">
        <v>2998</v>
      </c>
      <c r="C10" s="11" t="s">
        <v>2999</v>
      </c>
      <c r="D10" s="46"/>
      <c r="E10" s="46"/>
      <c r="F10" s="46"/>
      <c r="G10" s="46"/>
      <c r="H10" s="46"/>
      <c r="I10" s="46"/>
      <c r="J10" s="46"/>
      <c r="K10" s="46"/>
      <c r="L10" s="46"/>
      <c r="M10" s="46"/>
      <c r="N10" s="77"/>
      <c r="O10" s="46" t="n">
        <v>32481000000</v>
      </c>
      <c r="P10" s="77" t="n">
        <v>29035000000</v>
      </c>
      <c r="Q10" s="77" t="n">
        <v>35798000000</v>
      </c>
      <c r="R10" s="46" t="n">
        <v>35155000000</v>
      </c>
      <c r="S10" s="77" t="n">
        <v>35903000000</v>
      </c>
      <c r="T10" s="77" t="n">
        <v>42282000000</v>
      </c>
      <c r="U10" s="77" t="n">
        <v>46446000000</v>
      </c>
      <c r="V10" s="77" t="n">
        <v>51702000000</v>
      </c>
      <c r="W10" s="77" t="n">
        <v>57968000000</v>
      </c>
      <c r="X10" s="77" t="n">
        <v>65020000000</v>
      </c>
      <c r="Y10" s="46" t="n">
        <v>72977000000</v>
      </c>
      <c r="Z10" s="152" t="n">
        <v>81714000000</v>
      </c>
    </row>
    <row r="11" customFormat="false" ht="15" hidden="false" customHeight="false" outlineLevel="0" collapsed="false">
      <c r="A11" s="0" t="s">
        <v>3000</v>
      </c>
      <c r="B11" s="21" t="s">
        <v>3001</v>
      </c>
      <c r="C11" s="11" t="s">
        <v>2999</v>
      </c>
      <c r="D11" s="46"/>
      <c r="E11" s="46"/>
      <c r="F11" s="46"/>
      <c r="G11" s="46"/>
      <c r="H11" s="46"/>
      <c r="I11" s="46"/>
      <c r="J11" s="46"/>
      <c r="K11" s="46"/>
      <c r="L11" s="46"/>
      <c r="M11" s="46"/>
      <c r="N11" s="77"/>
      <c r="O11" s="46" t="n">
        <v>51553000000</v>
      </c>
      <c r="P11" s="77" t="n">
        <v>60165000000</v>
      </c>
      <c r="Q11" s="77" t="n">
        <v>60876000000</v>
      </c>
      <c r="R11" s="46" t="n">
        <v>62811000000</v>
      </c>
      <c r="S11" s="77" t="n">
        <v>67818000000</v>
      </c>
      <c r="T11" s="77" t="n">
        <v>71966000000</v>
      </c>
      <c r="U11" s="77" t="n">
        <v>61424000000</v>
      </c>
      <c r="V11" s="77" t="n">
        <v>49699000000</v>
      </c>
      <c r="W11" s="77" t="n">
        <v>51572000000</v>
      </c>
      <c r="X11" s="77" t="n">
        <v>54138000000</v>
      </c>
      <c r="Y11" s="46" t="n">
        <v>58658000000</v>
      </c>
      <c r="Z11" s="152" t="n">
        <v>63768000000</v>
      </c>
    </row>
    <row r="12" customFormat="false" ht="15" hidden="false" customHeight="false" outlineLevel="0" collapsed="false">
      <c r="A12" s="21" t="s">
        <v>3002</v>
      </c>
      <c r="B12" s="21" t="s">
        <v>3002</v>
      </c>
      <c r="C12" s="11" t="s">
        <v>2999</v>
      </c>
      <c r="D12" s="46"/>
      <c r="E12" s="46"/>
      <c r="F12" s="46"/>
      <c r="G12" s="46"/>
      <c r="H12" s="46"/>
      <c r="I12" s="46"/>
      <c r="J12" s="46"/>
      <c r="K12" s="46"/>
      <c r="L12" s="46"/>
      <c r="M12" s="46"/>
      <c r="N12" s="77"/>
      <c r="O12" s="46" t="n">
        <f aca="false">O9-O10-O11</f>
        <v>21085000000</v>
      </c>
      <c r="P12" s="46" t="n">
        <f aca="false">P9-P10-P11</f>
        <v>17223000000</v>
      </c>
      <c r="Q12" s="46" t="n">
        <f aca="false">(Q9-Q10-Q11)</f>
        <v>19203000000</v>
      </c>
      <c r="R12" s="46" t="n">
        <f aca="false">(R9-R10-R11)</f>
        <v>14682000000</v>
      </c>
      <c r="S12" s="46" t="n">
        <f aca="false">(S9-S10-S11)</f>
        <v>17133000000</v>
      </c>
      <c r="T12" s="46" t="n">
        <f aca="false">(T9-T10-T11)</f>
        <v>16512000000</v>
      </c>
      <c r="U12" s="46" t="n">
        <f aca="false">(U9-U10-U11)</f>
        <v>16578000000</v>
      </c>
      <c r="V12" s="46" t="n">
        <f aca="false">(V9-V10-V11)</f>
        <v>15500000000</v>
      </c>
      <c r="W12" s="46" t="n">
        <f aca="false">(W9-W10-W11)</f>
        <v>17764000000</v>
      </c>
      <c r="X12" s="46" t="n">
        <f aca="false">(X9-X10-X11)</f>
        <v>20031000000</v>
      </c>
      <c r="Y12" s="46" t="n">
        <f aca="false">(Y9-Y10-Y11)</f>
        <v>20793000000</v>
      </c>
      <c r="Z12" s="46" t="n">
        <f aca="false">(Z9-Z10-Z11)</f>
        <v>21531000000</v>
      </c>
    </row>
    <row r="13" customFormat="false" ht="15" hidden="false" customHeight="false" outlineLevel="0" collapsed="false">
      <c r="A13" s="26" t="s">
        <v>3003</v>
      </c>
      <c r="B13" s="26" t="s">
        <v>3003</v>
      </c>
      <c r="C13" s="0" t="s">
        <v>43</v>
      </c>
      <c r="D13" s="46"/>
      <c r="E13" s="46"/>
      <c r="F13" s="46"/>
      <c r="G13" s="46"/>
      <c r="H13" s="46"/>
      <c r="I13" s="46"/>
      <c r="J13" s="46"/>
      <c r="K13" s="46"/>
      <c r="L13" s="46"/>
      <c r="M13" s="46"/>
      <c r="N13" s="77"/>
      <c r="O13" s="46" t="n">
        <v>78571000000</v>
      </c>
      <c r="P13" s="77" t="n">
        <v>84629000000</v>
      </c>
      <c r="Q13" s="77" t="n">
        <v>96460000000</v>
      </c>
      <c r="R13" s="46" t="n">
        <v>115214000000</v>
      </c>
      <c r="S13" s="77" t="n">
        <v>120421000000</v>
      </c>
      <c r="T13" s="77" t="n">
        <v>133557000000</v>
      </c>
      <c r="U13" s="77" t="n">
        <v>141265000000</v>
      </c>
      <c r="V13" s="77" t="n">
        <v>159237000000</v>
      </c>
      <c r="W13" s="77" t="n">
        <v>170967000000</v>
      </c>
      <c r="X13" s="77" t="n">
        <v>185128000000</v>
      </c>
      <c r="Y13" s="46" t="n">
        <v>204692000000</v>
      </c>
      <c r="Z13" s="152" t="n">
        <v>226173000000</v>
      </c>
    </row>
    <row r="14" customFormat="false" ht="15" hidden="false" customHeight="false" outlineLevel="0" collapsed="false">
      <c r="A14" s="0" t="s">
        <v>3004</v>
      </c>
      <c r="B14" s="21" t="s">
        <v>3005</v>
      </c>
      <c r="C14" s="11" t="s">
        <v>3006</v>
      </c>
      <c r="D14" s="46"/>
      <c r="E14" s="46"/>
      <c r="F14" s="46"/>
      <c r="G14" s="46"/>
      <c r="H14" s="46"/>
      <c r="I14" s="46"/>
      <c r="J14" s="46"/>
      <c r="K14" s="46"/>
      <c r="L14" s="46"/>
      <c r="M14" s="46"/>
      <c r="N14" s="77"/>
      <c r="O14" s="46" t="n">
        <v>46390000000</v>
      </c>
      <c r="P14" s="77" t="n">
        <v>47973000000</v>
      </c>
      <c r="Q14" s="77" t="n">
        <v>50897000000</v>
      </c>
      <c r="R14" s="46" t="n">
        <v>61265000000</v>
      </c>
      <c r="S14" s="77" t="n">
        <v>63995000000</v>
      </c>
      <c r="T14" s="77" t="n">
        <v>72745000000</v>
      </c>
      <c r="U14" s="77" t="n">
        <v>76656000000</v>
      </c>
      <c r="V14" s="77" t="n">
        <v>83844000000</v>
      </c>
      <c r="W14" s="77" t="n">
        <v>90356000000</v>
      </c>
      <c r="X14" s="77" t="n">
        <v>98396000000</v>
      </c>
      <c r="Y14" s="46" t="n">
        <v>110437000000</v>
      </c>
      <c r="Z14" s="152" t="n">
        <v>123659000000</v>
      </c>
    </row>
    <row r="15" customFormat="false" ht="15" hidden="false" customHeight="false" outlineLevel="0" collapsed="false">
      <c r="A15" s="21" t="s">
        <v>3007</v>
      </c>
      <c r="B15" s="21" t="s">
        <v>3007</v>
      </c>
      <c r="C15" s="11" t="s">
        <v>3006</v>
      </c>
      <c r="D15" s="46"/>
      <c r="E15" s="46"/>
      <c r="F15" s="46"/>
      <c r="G15" s="46"/>
      <c r="H15" s="46"/>
      <c r="I15" s="46"/>
      <c r="J15" s="46"/>
      <c r="K15" s="46"/>
      <c r="L15" s="46"/>
      <c r="M15" s="46"/>
      <c r="N15" s="77"/>
      <c r="O15" s="46" t="n">
        <f aca="false">O13-O14</f>
        <v>32181000000</v>
      </c>
      <c r="P15" s="46" t="n">
        <f aca="false">P13-P14</f>
        <v>36656000000</v>
      </c>
      <c r="Q15" s="46" t="n">
        <f aca="false">(Q13-Q14)</f>
        <v>45563000000</v>
      </c>
      <c r="R15" s="46" t="n">
        <f aca="false">(R13-R14)</f>
        <v>53949000000</v>
      </c>
      <c r="S15" s="46" t="n">
        <f aca="false">(S13-S14)</f>
        <v>56426000000</v>
      </c>
      <c r="T15" s="46" t="n">
        <f aca="false">(T13-T14)</f>
        <v>60812000000</v>
      </c>
      <c r="U15" s="46" t="n">
        <f aca="false">(U13-U14)</f>
        <v>64609000000</v>
      </c>
      <c r="V15" s="46" t="n">
        <f aca="false">(V13-V14)</f>
        <v>75393000000</v>
      </c>
      <c r="W15" s="46" t="n">
        <f aca="false">(W13-W14)</f>
        <v>80611000000</v>
      </c>
      <c r="X15" s="46" t="n">
        <f aca="false">(X13-X14)</f>
        <v>86732000000</v>
      </c>
      <c r="Y15" s="46" t="n">
        <f aca="false">(Y13-Y14)</f>
        <v>94255000000</v>
      </c>
      <c r="Z15" s="46" t="n">
        <f aca="false">(Z13-Z14)</f>
        <v>102514000000</v>
      </c>
    </row>
    <row r="16" customFormat="false" ht="15" hidden="false" customHeight="false" outlineLevel="0" collapsed="false">
      <c r="A16" s="26" t="s">
        <v>739</v>
      </c>
      <c r="B16" s="26" t="s">
        <v>739</v>
      </c>
      <c r="C16" s="0" t="s">
        <v>43</v>
      </c>
      <c r="D16" s="46"/>
      <c r="E16" s="46"/>
      <c r="F16" s="46"/>
      <c r="G16" s="46"/>
      <c r="H16" s="46"/>
      <c r="I16" s="46"/>
      <c r="J16" s="46"/>
      <c r="K16" s="46"/>
      <c r="L16" s="46"/>
      <c r="M16" s="46"/>
      <c r="N16" s="77"/>
      <c r="O16" s="46" t="n">
        <v>94144000000</v>
      </c>
      <c r="P16" s="77" t="n">
        <v>96512000000</v>
      </c>
      <c r="Q16" s="77" t="n">
        <v>105306000000</v>
      </c>
      <c r="R16" s="46" t="n">
        <v>113892000000</v>
      </c>
      <c r="S16" s="77" t="n">
        <v>127238000000</v>
      </c>
      <c r="T16" s="77" t="n">
        <v>144706000000</v>
      </c>
      <c r="U16" s="77" t="n">
        <v>176464000000</v>
      </c>
      <c r="V16" s="77" t="n">
        <v>196106000000</v>
      </c>
      <c r="W16" s="77" t="n">
        <v>209439000000</v>
      </c>
      <c r="X16" s="77" t="n">
        <v>224711000000</v>
      </c>
      <c r="Y16" s="46" t="n">
        <v>241904000000</v>
      </c>
      <c r="Z16" s="152" t="n">
        <v>260328000000</v>
      </c>
    </row>
    <row r="17" customFormat="false" ht="15" hidden="false" customHeight="false" outlineLevel="0" collapsed="false">
      <c r="A17" s="21" t="s">
        <v>3008</v>
      </c>
      <c r="B17" s="21" t="s">
        <v>3009</v>
      </c>
      <c r="C17" s="11" t="s">
        <v>3010</v>
      </c>
      <c r="D17" s="46"/>
      <c r="E17" s="46"/>
      <c r="F17" s="46"/>
      <c r="G17" s="46"/>
      <c r="H17" s="46"/>
      <c r="I17" s="46"/>
      <c r="J17" s="46"/>
      <c r="K17" s="46"/>
      <c r="L17" s="46"/>
      <c r="M17" s="46"/>
      <c r="N17" s="77"/>
      <c r="O17" s="46" t="n">
        <v>38521000000</v>
      </c>
      <c r="P17" s="77" t="n">
        <v>41685000000</v>
      </c>
      <c r="Q17" s="77" t="n">
        <v>45501000000</v>
      </c>
      <c r="R17" s="46" t="n">
        <v>51238000000</v>
      </c>
      <c r="S17" s="77" t="n">
        <v>58471000000</v>
      </c>
      <c r="T17" s="77" t="n">
        <v>65806000000</v>
      </c>
      <c r="U17" s="77" t="n">
        <v>77344000000</v>
      </c>
      <c r="V17" s="77" t="n">
        <v>86259000000</v>
      </c>
      <c r="W17" s="77" t="n">
        <v>94837000000</v>
      </c>
      <c r="X17" s="77" t="n">
        <v>104309000000</v>
      </c>
      <c r="Y17" s="46" t="n">
        <v>114800000000</v>
      </c>
      <c r="Z17" s="152" t="n">
        <v>126048000000</v>
      </c>
    </row>
    <row r="18" customFormat="false" ht="15" hidden="false" customHeight="false" outlineLevel="0" collapsed="false">
      <c r="A18" s="21" t="s">
        <v>3011</v>
      </c>
      <c r="B18" s="21" t="s">
        <v>3011</v>
      </c>
      <c r="C18" s="11" t="s">
        <v>3010</v>
      </c>
      <c r="D18" s="46"/>
      <c r="E18" s="46"/>
      <c r="F18" s="46"/>
      <c r="G18" s="46"/>
      <c r="H18" s="46"/>
      <c r="I18" s="46"/>
      <c r="J18" s="46"/>
      <c r="K18" s="46"/>
      <c r="L18" s="46"/>
      <c r="M18" s="46"/>
      <c r="N18" s="77"/>
      <c r="O18" s="46" t="n">
        <f aca="false">O16-O17</f>
        <v>55623000000</v>
      </c>
      <c r="P18" s="46" t="n">
        <f aca="false">P16-P17</f>
        <v>54827000000</v>
      </c>
      <c r="Q18" s="46" t="n">
        <f aca="false">(Q16-Q17)</f>
        <v>59805000000</v>
      </c>
      <c r="R18" s="46" t="n">
        <f aca="false">(R16-R17)</f>
        <v>62654000000</v>
      </c>
      <c r="S18" s="46" t="n">
        <f aca="false">(S16-S17)</f>
        <v>68767000000</v>
      </c>
      <c r="T18" s="46" t="n">
        <f aca="false">(T16-T17)</f>
        <v>78900000000</v>
      </c>
      <c r="U18" s="46" t="n">
        <f aca="false">(U16-U17)</f>
        <v>99120000000</v>
      </c>
      <c r="V18" s="46" t="n">
        <f aca="false">(V16-V17)</f>
        <v>109847000000</v>
      </c>
      <c r="W18" s="46" t="n">
        <f aca="false">(W16-W17)</f>
        <v>114602000000</v>
      </c>
      <c r="X18" s="46" t="n">
        <f aca="false">(X16-X17)</f>
        <v>120402000000</v>
      </c>
      <c r="Y18" s="46" t="n">
        <f aca="false">(Y16-Y17)</f>
        <v>127104000000</v>
      </c>
      <c r="Z18" s="46" t="n">
        <f aca="false">(Z16-Z17)</f>
        <v>134280000000</v>
      </c>
    </row>
    <row r="19" customFormat="false" ht="15" hidden="false" customHeight="false" outlineLevel="0" collapsed="false">
      <c r="A19" s="588" t="s">
        <v>1611</v>
      </c>
      <c r="B19" s="588" t="s">
        <v>1611</v>
      </c>
      <c r="C19" s="0" t="s">
        <v>43</v>
      </c>
      <c r="D19" s="46"/>
      <c r="E19" s="46"/>
      <c r="F19" s="46"/>
      <c r="G19" s="46"/>
      <c r="H19" s="46"/>
      <c r="I19" s="46"/>
      <c r="J19" s="46"/>
      <c r="K19" s="46"/>
      <c r="L19" s="46"/>
      <c r="M19" s="46"/>
      <c r="N19" s="77"/>
      <c r="O19" s="46" t="n">
        <f aca="false">O8-O9-O13-O16</f>
        <v>2461000000</v>
      </c>
      <c r="P19" s="46" t="n">
        <f aca="false">P8-P9-P13-P16</f>
        <v>3843000000</v>
      </c>
      <c r="Q19" s="46" t="n">
        <f aca="false">(Q8-Q9-Q13-Q16)</f>
        <v>3286000000</v>
      </c>
      <c r="R19" s="46" t="n">
        <f aca="false">(R8-R9-R13-R16)</f>
        <v>3094000000</v>
      </c>
      <c r="S19" s="46" t="n">
        <f aca="false">(S8-S9-S13-S16)</f>
        <v>2365000000</v>
      </c>
      <c r="T19" s="46" t="n">
        <f aca="false">(T8-T9-T13-T16)</f>
        <v>4948000000</v>
      </c>
      <c r="U19" s="46" t="n">
        <f aca="false">(U8-U9-U13-U16)</f>
        <v>5801000000</v>
      </c>
      <c r="V19" s="46" t="n">
        <f aca="false">(V8-V9-V13-V16)</f>
        <v>6608000000</v>
      </c>
      <c r="W19" s="46" t="n">
        <f aca="false">(W8-W9-W13-W16)</f>
        <v>7198000000</v>
      </c>
      <c r="X19" s="46" t="n">
        <f aca="false">(X8-X9-X13-X16)</f>
        <v>7816000000</v>
      </c>
      <c r="Y19" s="46" t="n">
        <f aca="false">(Y8-Y9-Y13-Y16)</f>
        <v>8464000000</v>
      </c>
      <c r="Z19" s="46" t="n">
        <f aca="false">(Z8-Z9-Z13-Z16)</f>
        <v>9131000000</v>
      </c>
    </row>
    <row r="20" customFormat="false" ht="16.5" hidden="false" customHeight="false" outlineLevel="0" collapsed="false">
      <c r="A20" s="444" t="s">
        <v>347</v>
      </c>
      <c r="B20" s="444" t="s">
        <v>347</v>
      </c>
      <c r="C20" s="49" t="s">
        <v>40</v>
      </c>
      <c r="D20" s="46" t="n">
        <v>8068000000</v>
      </c>
      <c r="E20" s="46" t="n">
        <v>9457000000</v>
      </c>
      <c r="F20" s="46" t="n">
        <v>7800000000</v>
      </c>
      <c r="G20" s="46" t="n">
        <v>11600000000</v>
      </c>
      <c r="H20" s="46" t="n">
        <v>11700000000</v>
      </c>
      <c r="I20" s="46" t="n">
        <v>14400000000</v>
      </c>
      <c r="J20" s="46" t="n">
        <v>20300000000</v>
      </c>
      <c r="K20" s="46" t="n">
        <v>17300000000</v>
      </c>
      <c r="L20" s="46" t="n">
        <v>23000000000</v>
      </c>
      <c r="M20" s="46" t="n">
        <v>18000000000</v>
      </c>
      <c r="N20" s="46" t="n">
        <v>26500000000</v>
      </c>
      <c r="O20" s="46" t="n">
        <v>24138000000</v>
      </c>
      <c r="P20" s="77" t="n">
        <v>27602000000</v>
      </c>
      <c r="Q20" s="77" t="n">
        <v>19799000000</v>
      </c>
      <c r="R20" s="46" t="n">
        <v>41705000000</v>
      </c>
      <c r="S20" s="77" t="n">
        <v>35821000000</v>
      </c>
      <c r="T20" s="77" t="n">
        <v>36401000000</v>
      </c>
      <c r="U20" s="77" t="n">
        <v>31207000000</v>
      </c>
      <c r="V20" s="77" t="n">
        <v>21985000000</v>
      </c>
      <c r="W20" s="77" t="n">
        <v>24936000000</v>
      </c>
      <c r="X20" s="77" t="n">
        <v>28767000000</v>
      </c>
      <c r="Y20" s="46" t="n">
        <v>29508000000</v>
      </c>
      <c r="Z20" s="152" t="n">
        <v>30240000000</v>
      </c>
    </row>
    <row r="21" customFormat="false" ht="16.5" hidden="false" customHeight="false" outlineLevel="0" collapsed="false">
      <c r="A21" s="444" t="s">
        <v>52</v>
      </c>
      <c r="B21" s="444" t="s">
        <v>52</v>
      </c>
      <c r="C21" s="20" t="s">
        <v>37</v>
      </c>
      <c r="D21" s="46" t="n">
        <v>935000000</v>
      </c>
      <c r="E21" s="46" t="n">
        <v>1737000000</v>
      </c>
      <c r="F21" s="46" t="n">
        <v>2000000000</v>
      </c>
      <c r="G21" s="46" t="n">
        <v>900000000</v>
      </c>
      <c r="H21" s="46" t="n">
        <v>500000000</v>
      </c>
      <c r="I21" s="46" t="n">
        <v>4200000000</v>
      </c>
      <c r="J21" s="46" t="n">
        <v>700000000</v>
      </c>
      <c r="K21" s="46" t="n">
        <v>1500000000</v>
      </c>
      <c r="L21" s="46" t="n">
        <v>4500000000</v>
      </c>
      <c r="M21" s="46" t="n">
        <v>7600000000</v>
      </c>
      <c r="N21" s="46" t="n">
        <v>6300000000</v>
      </c>
      <c r="O21" s="46" t="n">
        <v>10125000000</v>
      </c>
      <c r="P21" s="77" t="n">
        <v>3449000000</v>
      </c>
      <c r="Q21" s="77" t="n">
        <v>3940000000</v>
      </c>
      <c r="R21" s="46" t="n">
        <v>10429000000</v>
      </c>
      <c r="S21" s="77" t="n">
        <v>5018000000</v>
      </c>
      <c r="T21" s="77" t="n">
        <v>5463000000</v>
      </c>
      <c r="U21" s="77" t="n">
        <v>5249000000</v>
      </c>
      <c r="V21" s="77" t="n">
        <v>6625000000</v>
      </c>
      <c r="W21" s="77" t="n">
        <v>4918000000</v>
      </c>
      <c r="X21" s="77" t="n">
        <v>5238000000</v>
      </c>
      <c r="Y21" s="46" t="n">
        <v>5708000000</v>
      </c>
      <c r="Z21" s="152" t="n">
        <v>6205000000</v>
      </c>
    </row>
    <row r="22" s="13" customFormat="true" ht="16.5" hidden="false" customHeight="false" outlineLevel="0" collapsed="false">
      <c r="A22" s="31" t="s">
        <v>68</v>
      </c>
      <c r="B22" s="589" t="s">
        <v>3012</v>
      </c>
      <c r="C22" s="63" t="s">
        <v>34</v>
      </c>
      <c r="D22" s="109" t="n">
        <v>102948000000</v>
      </c>
      <c r="E22" s="109" t="n">
        <v>104193000000</v>
      </c>
      <c r="F22" s="109" t="n">
        <v>123800000000</v>
      </c>
      <c r="G22" s="109" t="n">
        <v>149000000000</v>
      </c>
      <c r="H22" s="109" t="n">
        <v>179600000000</v>
      </c>
      <c r="I22" s="109" t="n">
        <v>201400000000</v>
      </c>
      <c r="J22" s="109" t="n">
        <v>210400000000</v>
      </c>
      <c r="K22" s="109" t="n">
        <v>250800000000</v>
      </c>
      <c r="L22" s="109" t="n">
        <v>286800000000</v>
      </c>
      <c r="M22" s="109" t="n">
        <v>352200000000</v>
      </c>
      <c r="N22" s="109" t="n">
        <v>421500000000</v>
      </c>
      <c r="O22" s="109" t="n">
        <v>388768000000</v>
      </c>
      <c r="P22" s="84" t="n">
        <v>403192000000</v>
      </c>
      <c r="Q22" s="84" t="n">
        <v>399279000000</v>
      </c>
      <c r="R22" s="109" t="n">
        <v>395242000000</v>
      </c>
      <c r="S22" s="84" t="n">
        <v>419491000000</v>
      </c>
      <c r="T22" s="84" t="n">
        <v>460720000000</v>
      </c>
      <c r="U22" s="84" t="n">
        <v>499844000000</v>
      </c>
      <c r="V22" s="84" t="n">
        <v>507901000000</v>
      </c>
      <c r="W22" s="84" t="n">
        <v>538208000000</v>
      </c>
      <c r="X22" s="84" t="n">
        <v>574636000000</v>
      </c>
      <c r="Y22" s="109" t="n">
        <v>616632000000</v>
      </c>
      <c r="Z22" s="259" t="n">
        <v>664588000000</v>
      </c>
    </row>
    <row r="23" customFormat="false" ht="16.5" hidden="false" customHeight="false" outlineLevel="0" collapsed="false">
      <c r="A23" s="444" t="s">
        <v>453</v>
      </c>
      <c r="B23" s="444" t="s">
        <v>453</v>
      </c>
      <c r="C23" s="49" t="s">
        <v>191</v>
      </c>
      <c r="D23" s="46" t="n">
        <f aca="false">D25+D28+D30+D32</f>
        <v>93801000000</v>
      </c>
      <c r="E23" s="46" t="n">
        <f aca="false">E25+E28+E30+E32</f>
        <v>94848000000</v>
      </c>
      <c r="F23" s="46" t="n">
        <f aca="false">F25+F28+F30+F32</f>
        <v>113700000000</v>
      </c>
      <c r="G23" s="46" t="n">
        <f aca="false">G25+G28+G30+G32</f>
        <v>141100000000</v>
      </c>
      <c r="H23" s="46" t="n">
        <f aca="false">H25+H28+H30+H32</f>
        <v>174000000000</v>
      </c>
      <c r="I23" s="46" t="n">
        <f aca="false">I25+I28+I30+I32</f>
        <v>191000000000</v>
      </c>
      <c r="J23" s="46" t="n">
        <f aca="false">J25+J28+J30+J32</f>
        <v>198300000000</v>
      </c>
      <c r="K23" s="46" t="n">
        <f aca="false">K25+K28+K30+K32</f>
        <v>223600000000</v>
      </c>
      <c r="L23" s="46" t="n">
        <f aca="false">L25+L28+L30+L32</f>
        <v>257900000000</v>
      </c>
      <c r="M23" s="46" t="n">
        <f aca="false">M25+M28+M30+M32</f>
        <v>310800000000</v>
      </c>
      <c r="N23" s="46" t="n">
        <f aca="false">N25+N28+N30+N32</f>
        <v>387000000000</v>
      </c>
      <c r="O23" s="46" t="n">
        <f aca="false">O25+O28+O30+O32</f>
        <v>333174000000</v>
      </c>
      <c r="P23" s="46" t="n">
        <f aca="false">P25+P28+P30+P32</f>
        <v>349960000000</v>
      </c>
      <c r="Q23" s="46" t="n">
        <f aca="false">Q25+Q28+Q30+Q32</f>
        <v>361522000000</v>
      </c>
      <c r="R23" s="46" t="n">
        <f aca="false">R25+R28+R30+R32</f>
        <v>358253000000</v>
      </c>
      <c r="S23" s="46" t="n">
        <f aca="false">S25+S28+S30+S32</f>
        <v>396472000000</v>
      </c>
      <c r="T23" s="46" t="n">
        <f aca="false">T25+T28+T30+T32</f>
        <v>427973000000</v>
      </c>
      <c r="U23" s="46" t="n">
        <f aca="false">U25+U28+U30+U32</f>
        <v>455897000000</v>
      </c>
      <c r="V23" s="46" t="n">
        <f aca="false">V25+V28+V30+V32</f>
        <v>456842000000</v>
      </c>
      <c r="W23" s="46" t="n">
        <f aca="false">W25+W28+W30+W32</f>
        <v>480606000000</v>
      </c>
      <c r="X23" s="46" t="n">
        <f aca="false">X25+X28+X30+X32</f>
        <v>506407000000</v>
      </c>
      <c r="Y23" s="46" t="n">
        <f aca="false">Y25+Y28+Y30+Y32</f>
        <v>539886000000</v>
      </c>
      <c r="Z23" s="46" t="n">
        <f aca="false">Z25+Z28+Z30+Z32</f>
        <v>581156000000</v>
      </c>
    </row>
    <row r="24" customFormat="false" ht="16.5" hidden="false" customHeight="false" outlineLevel="0" collapsed="false">
      <c r="B24" s="590" t="s">
        <v>3013</v>
      </c>
      <c r="C24" s="11"/>
      <c r="D24" s="46"/>
      <c r="E24" s="46"/>
      <c r="F24" s="46" t="n">
        <v>72800000000</v>
      </c>
      <c r="G24" s="46" t="n">
        <v>86900000000</v>
      </c>
      <c r="H24" s="46" t="n">
        <v>91400000000</v>
      </c>
      <c r="I24" s="46" t="n">
        <v>106000000000</v>
      </c>
      <c r="J24" s="46" t="n">
        <v>116000000000</v>
      </c>
      <c r="K24" s="46" t="n">
        <v>153900000000</v>
      </c>
      <c r="L24" s="46" t="n">
        <v>180000000000</v>
      </c>
      <c r="M24" s="46" t="n">
        <v>226200000000</v>
      </c>
      <c r="N24" s="46" t="n">
        <v>232700000000</v>
      </c>
      <c r="O24" s="46" t="n">
        <v>260413000000</v>
      </c>
      <c r="P24" s="77" t="n">
        <v>282487000000</v>
      </c>
      <c r="Q24" s="77" t="n">
        <v>272341000000</v>
      </c>
      <c r="R24" s="46" t="n">
        <v>285322000000</v>
      </c>
      <c r="S24" s="77" t="n">
        <v>294474000000</v>
      </c>
      <c r="T24" s="77" t="n">
        <v>335040000000</v>
      </c>
      <c r="U24" s="77" t="n">
        <v>364861000000</v>
      </c>
      <c r="V24" s="77" t="n">
        <v>377493000000</v>
      </c>
      <c r="W24" s="77" t="n">
        <v>403285000000</v>
      </c>
      <c r="X24" s="77" t="n">
        <v>436782000000</v>
      </c>
      <c r="Y24" s="46" t="n">
        <v>474820000000</v>
      </c>
      <c r="Z24" s="152" t="n">
        <v>516582000000</v>
      </c>
    </row>
    <row r="25" customFormat="false" ht="16.5" hidden="false" customHeight="false" outlineLevel="0" collapsed="false">
      <c r="A25" s="339" t="s">
        <v>3014</v>
      </c>
      <c r="B25" s="339" t="s">
        <v>3014</v>
      </c>
      <c r="C25" s="49" t="s">
        <v>194</v>
      </c>
      <c r="D25" s="46" t="n">
        <v>31895000000</v>
      </c>
      <c r="E25" s="46" t="n">
        <v>35164000000</v>
      </c>
      <c r="F25" s="46" t="n">
        <v>42600000000</v>
      </c>
      <c r="G25" s="46" t="n">
        <v>51500000000</v>
      </c>
      <c r="H25" s="46" t="n">
        <v>60500000000</v>
      </c>
      <c r="I25" s="46" t="n">
        <v>63500000000</v>
      </c>
      <c r="J25" s="46" t="n">
        <v>63100000000</v>
      </c>
      <c r="K25" s="46" t="n">
        <v>78700000000</v>
      </c>
      <c r="L25" s="46" t="n">
        <v>86200000000</v>
      </c>
      <c r="M25" s="46" t="n">
        <v>111500000000</v>
      </c>
      <c r="N25" s="46" t="n">
        <v>126300000000</v>
      </c>
      <c r="O25" s="46" t="n">
        <v>127957000000</v>
      </c>
      <c r="P25" s="77" t="n">
        <v>139557000000</v>
      </c>
      <c r="Q25" s="77" t="n">
        <v>147382000000</v>
      </c>
      <c r="R25" s="46" t="n">
        <v>156362000000</v>
      </c>
      <c r="S25" s="77" t="n">
        <v>158759000000</v>
      </c>
      <c r="T25" s="77" t="n">
        <v>168787000000</v>
      </c>
      <c r="U25" s="77" t="n">
        <v>176341000000</v>
      </c>
      <c r="V25" s="77" t="n">
        <v>187576000000</v>
      </c>
      <c r="W25" s="77" t="n">
        <v>192718000000</v>
      </c>
      <c r="X25" s="77" t="n">
        <v>201301000000</v>
      </c>
      <c r="Y25" s="46" t="n">
        <v>217020000000</v>
      </c>
      <c r="Z25" s="152" t="n">
        <v>235925000000</v>
      </c>
    </row>
    <row r="26" customFormat="false" ht="16.5" hidden="false" customHeight="false" outlineLevel="0" collapsed="false">
      <c r="A26" s="591" t="s">
        <v>3015</v>
      </c>
      <c r="B26" s="591" t="s">
        <v>3015</v>
      </c>
      <c r="C26" s="49" t="s">
        <v>3016</v>
      </c>
      <c r="D26" s="46"/>
      <c r="E26" s="46"/>
      <c r="F26" s="46"/>
      <c r="G26" s="46"/>
      <c r="H26" s="46"/>
      <c r="I26" s="46"/>
      <c r="J26" s="46"/>
      <c r="K26" s="46"/>
      <c r="L26" s="46"/>
      <c r="M26" s="46"/>
      <c r="N26" s="46"/>
      <c r="O26" s="46"/>
      <c r="P26" s="77"/>
      <c r="Q26" s="77"/>
      <c r="R26" s="46" t="n">
        <v>143347000000</v>
      </c>
      <c r="S26" s="77" t="n">
        <v>151056000000</v>
      </c>
      <c r="T26" s="77" t="n">
        <v>163515000000</v>
      </c>
      <c r="U26" s="77" t="n">
        <v>172881000000</v>
      </c>
      <c r="V26" s="77" t="n">
        <v>187576000000</v>
      </c>
      <c r="W26" s="77" t="n">
        <v>192718000000</v>
      </c>
      <c r="X26" s="77" t="n">
        <v>201301000000</v>
      </c>
      <c r="Y26" s="46" t="n">
        <v>217020000000</v>
      </c>
      <c r="Z26" s="152" t="n">
        <v>235925000000</v>
      </c>
    </row>
    <row r="27" customFormat="false" ht="15" hidden="false" customHeight="false" outlineLevel="0" collapsed="false">
      <c r="A27" s="592" t="s">
        <v>3017</v>
      </c>
      <c r="B27" s="592" t="s">
        <v>3017</v>
      </c>
      <c r="C27" s="49" t="s">
        <v>3016</v>
      </c>
      <c r="D27" s="46"/>
      <c r="E27" s="46"/>
      <c r="F27" s="46"/>
      <c r="G27" s="46"/>
      <c r="H27" s="46"/>
      <c r="I27" s="46"/>
      <c r="J27" s="46"/>
      <c r="K27" s="46"/>
      <c r="L27" s="46"/>
      <c r="M27" s="46"/>
      <c r="N27" s="46"/>
      <c r="O27" s="46"/>
      <c r="P27" s="77"/>
      <c r="Q27" s="77"/>
      <c r="R27" s="46" t="n">
        <v>13015000000</v>
      </c>
      <c r="S27" s="77" t="n">
        <v>7702000000</v>
      </c>
      <c r="T27" s="77" t="n">
        <v>5272000000</v>
      </c>
      <c r="U27" s="77" t="n">
        <v>3460000000</v>
      </c>
      <c r="V27" s="77" t="n">
        <v>0</v>
      </c>
      <c r="W27" s="77" t="n">
        <v>0</v>
      </c>
      <c r="X27" s="77" t="n">
        <v>0</v>
      </c>
      <c r="Y27" s="46" t="n">
        <v>0</v>
      </c>
      <c r="Z27" s="152" t="n">
        <v>0</v>
      </c>
    </row>
    <row r="28" customFormat="false" ht="16.5" hidden="false" customHeight="false" outlineLevel="0" collapsed="false">
      <c r="A28" s="339" t="s">
        <v>3018</v>
      </c>
      <c r="B28" s="339" t="s">
        <v>3018</v>
      </c>
      <c r="C28" s="49" t="s">
        <v>194</v>
      </c>
      <c r="D28" s="46"/>
      <c r="E28" s="46"/>
      <c r="F28" s="46"/>
      <c r="G28" s="46"/>
      <c r="H28" s="46"/>
      <c r="I28" s="46"/>
      <c r="J28" s="46"/>
      <c r="K28" s="46"/>
      <c r="L28" s="46"/>
      <c r="M28" s="46"/>
      <c r="N28" s="46"/>
      <c r="O28" s="46" t="n">
        <v>76862000000</v>
      </c>
      <c r="P28" s="77" t="n">
        <v>89699000000</v>
      </c>
      <c r="Q28" s="77" t="n">
        <v>87202000000</v>
      </c>
      <c r="R28" s="46" t="n">
        <v>91972000000</v>
      </c>
      <c r="S28" s="77" t="n">
        <v>112697000000</v>
      </c>
      <c r="T28" s="77" t="n">
        <v>133506000000</v>
      </c>
      <c r="U28" s="77" t="n">
        <v>144572000000</v>
      </c>
      <c r="V28" s="77" t="n">
        <v>138858000000</v>
      </c>
      <c r="W28" s="77" t="n">
        <v>152965000000</v>
      </c>
      <c r="X28" s="77" t="n">
        <v>167251000000</v>
      </c>
      <c r="Y28" s="46" t="n">
        <v>181053000000</v>
      </c>
      <c r="Z28" s="152" t="n">
        <v>197225000000</v>
      </c>
    </row>
    <row r="29" customFormat="false" ht="16.5" hidden="false" customHeight="false" outlineLevel="0" collapsed="false">
      <c r="A29" s="339"/>
      <c r="B29" s="593" t="s">
        <v>3019</v>
      </c>
      <c r="C29" s="49"/>
      <c r="D29" s="46"/>
      <c r="E29" s="46"/>
      <c r="F29" s="46"/>
      <c r="G29" s="46"/>
      <c r="H29" s="46"/>
      <c r="I29" s="46"/>
      <c r="J29" s="46"/>
      <c r="K29" s="46"/>
      <c r="L29" s="46"/>
      <c r="M29" s="46"/>
      <c r="N29" s="46"/>
      <c r="O29" s="46"/>
      <c r="P29" s="77"/>
      <c r="Q29" s="77"/>
      <c r="R29" s="46" t="s">
        <v>3020</v>
      </c>
      <c r="S29" s="77" t="s">
        <v>3020</v>
      </c>
      <c r="T29" s="77" t="s">
        <v>3021</v>
      </c>
      <c r="U29" s="77" t="n">
        <v>4800000000</v>
      </c>
      <c r="V29" s="77" t="n">
        <v>5208000000</v>
      </c>
      <c r="W29" s="77" t="n">
        <v>5351000000</v>
      </c>
      <c r="X29" s="77" t="n">
        <v>5589000000</v>
      </c>
      <c r="Y29" s="46" t="n">
        <v>6026000000</v>
      </c>
      <c r="Z29" s="152" t="n">
        <v>6550000000</v>
      </c>
    </row>
    <row r="30" customFormat="false" ht="16.5" hidden="false" customHeight="false" outlineLevel="0" collapsed="false">
      <c r="A30" s="339" t="s">
        <v>370</v>
      </c>
      <c r="B30" s="339" t="s">
        <v>370</v>
      </c>
      <c r="C30" s="49" t="s">
        <v>194</v>
      </c>
      <c r="D30" s="46" t="n">
        <v>20122000000</v>
      </c>
      <c r="E30" s="46" t="n">
        <v>16764000000</v>
      </c>
      <c r="F30" s="46" t="n">
        <v>20100000000</v>
      </c>
      <c r="G30" s="46" t="n">
        <v>27500000000</v>
      </c>
      <c r="H30" s="46" t="n">
        <v>25300000000</v>
      </c>
      <c r="I30" s="46" t="n">
        <v>32100000000</v>
      </c>
      <c r="J30" s="46" t="n">
        <v>40800000000</v>
      </c>
      <c r="K30" s="46" t="n">
        <v>48000000000</v>
      </c>
      <c r="L30" s="46" t="n">
        <v>64900000000</v>
      </c>
      <c r="M30" s="46" t="n">
        <v>73300000000</v>
      </c>
      <c r="N30" s="46" t="n">
        <v>72000000000</v>
      </c>
      <c r="O30" s="46"/>
      <c r="P30" s="77"/>
      <c r="Q30" s="77"/>
      <c r="R30" s="46"/>
      <c r="S30" s="77"/>
      <c r="T30" s="77"/>
      <c r="U30" s="77"/>
      <c r="V30" s="77"/>
      <c r="W30" s="77"/>
      <c r="X30" s="77"/>
      <c r="Y30" s="46"/>
      <c r="Z30" s="152"/>
    </row>
    <row r="31" customFormat="false" ht="16.5" hidden="false" customHeight="false" outlineLevel="0" collapsed="false">
      <c r="A31" s="594" t="s">
        <v>847</v>
      </c>
      <c r="B31" s="594" t="s">
        <v>847</v>
      </c>
      <c r="C31" s="49" t="s">
        <v>191</v>
      </c>
      <c r="D31" s="46" t="n">
        <v>9147000000</v>
      </c>
      <c r="E31" s="46" t="n">
        <v>9345000000</v>
      </c>
      <c r="F31" s="46" t="n">
        <v>10100000000</v>
      </c>
      <c r="G31" s="46" t="n">
        <v>7900000000</v>
      </c>
      <c r="H31" s="46" t="n">
        <v>5700000000</v>
      </c>
      <c r="I31" s="46" t="n">
        <v>10400000000</v>
      </c>
      <c r="J31" s="46" t="n">
        <v>12000000000</v>
      </c>
      <c r="K31" s="46" t="n">
        <v>27200000000</v>
      </c>
      <c r="L31" s="46" t="n">
        <v>28900000000</v>
      </c>
      <c r="M31" s="46" t="n">
        <v>41400000000</v>
      </c>
      <c r="N31" s="46" t="n">
        <v>34400000000</v>
      </c>
      <c r="O31" s="46" t="n">
        <v>55594000000</v>
      </c>
      <c r="P31" s="77" t="n">
        <v>53231000000</v>
      </c>
      <c r="Q31" s="77" t="n">
        <v>37758000000</v>
      </c>
      <c r="R31" s="46" t="n">
        <v>36989000000</v>
      </c>
      <c r="S31" s="77" t="n">
        <v>23019000000</v>
      </c>
      <c r="T31" s="77" t="n">
        <v>32747000000</v>
      </c>
      <c r="U31" s="77" t="n">
        <v>43947000000</v>
      </c>
      <c r="V31" s="77" t="n">
        <v>51059000000</v>
      </c>
      <c r="W31" s="77" t="n">
        <v>57602000000</v>
      </c>
      <c r="X31" s="77" t="n">
        <v>68230000000</v>
      </c>
      <c r="Y31" s="46" t="n">
        <v>76747000000</v>
      </c>
      <c r="Z31" s="152" t="n">
        <v>83432000000</v>
      </c>
    </row>
    <row r="32" customFormat="false" ht="16.5" hidden="false" customHeight="false" outlineLevel="0" collapsed="false">
      <c r="A32" s="339" t="s">
        <v>87</v>
      </c>
      <c r="B32" s="339" t="s">
        <v>87</v>
      </c>
      <c r="C32" s="49" t="s">
        <v>194</v>
      </c>
      <c r="D32" s="46" t="n">
        <v>41784000000</v>
      </c>
      <c r="E32" s="46" t="n">
        <v>42920000000</v>
      </c>
      <c r="F32" s="46" t="n">
        <v>51000000000</v>
      </c>
      <c r="G32" s="46" t="n">
        <v>62100000000</v>
      </c>
      <c r="H32" s="46" t="n">
        <v>88200000000</v>
      </c>
      <c r="I32" s="46" t="n">
        <v>95400000000</v>
      </c>
      <c r="J32" s="46" t="n">
        <v>94400000000</v>
      </c>
      <c r="K32" s="46" t="n">
        <v>96900000000</v>
      </c>
      <c r="L32" s="46" t="n">
        <v>106800000000</v>
      </c>
      <c r="M32" s="46" t="n">
        <v>126000000000</v>
      </c>
      <c r="N32" s="46" t="n">
        <v>188700000000</v>
      </c>
      <c r="O32" s="46" t="n">
        <v>128355000000</v>
      </c>
      <c r="P32" s="77" t="n">
        <v>120704000000</v>
      </c>
      <c r="Q32" s="77" t="n">
        <v>126938000000</v>
      </c>
      <c r="R32" s="46" t="n">
        <v>109919000000</v>
      </c>
      <c r="S32" s="77" t="n">
        <v>125016000000</v>
      </c>
      <c r="T32" s="77" t="n">
        <v>125680000000</v>
      </c>
      <c r="U32" s="77" t="n">
        <v>134984000000</v>
      </c>
      <c r="V32" s="77" t="n">
        <v>130408000000</v>
      </c>
      <c r="W32" s="77" t="n">
        <v>134923000000</v>
      </c>
      <c r="X32" s="77" t="n">
        <v>137855000000</v>
      </c>
      <c r="Y32" s="46" t="n">
        <v>141813000000</v>
      </c>
      <c r="Z32" s="152" t="n">
        <v>148006000000</v>
      </c>
    </row>
    <row r="33" customFormat="false" ht="16.5" hidden="false" customHeight="false" outlineLevel="0" collapsed="false">
      <c r="A33" s="595" t="s">
        <v>1934</v>
      </c>
      <c r="B33" s="595" t="s">
        <v>1934</v>
      </c>
      <c r="C33" s="11" t="s">
        <v>3022</v>
      </c>
      <c r="D33" s="46" t="n">
        <v>34980000000</v>
      </c>
      <c r="E33" s="46" t="n">
        <v>34306000000</v>
      </c>
      <c r="F33" s="46" t="n">
        <v>40400000000</v>
      </c>
      <c r="G33" s="46" t="n">
        <v>46900000000</v>
      </c>
      <c r="H33" s="46" t="n">
        <v>71500000000</v>
      </c>
      <c r="I33" s="46"/>
      <c r="J33" s="46" t="n">
        <v>71500000000</v>
      </c>
      <c r="K33" s="46" t="n">
        <v>70300000000</v>
      </c>
      <c r="L33" s="46" t="n">
        <v>75100000000</v>
      </c>
      <c r="M33" s="46" t="n">
        <v>90200000000</v>
      </c>
      <c r="N33" s="46" t="n">
        <v>144900000000</v>
      </c>
      <c r="O33" s="46" t="n">
        <v>88049000000</v>
      </c>
      <c r="P33" s="77" t="n">
        <v>81617000000</v>
      </c>
      <c r="Q33" s="77" t="n">
        <v>87729000000</v>
      </c>
      <c r="R33" s="46" t="n">
        <v>68729000000</v>
      </c>
      <c r="S33" s="77" t="n">
        <v>75756000000</v>
      </c>
      <c r="T33" s="77" t="n">
        <v>71391000000</v>
      </c>
      <c r="U33" s="77" t="n">
        <v>62355000000</v>
      </c>
      <c r="V33" s="77" t="n">
        <v>62788000000</v>
      </c>
      <c r="W33" s="77" t="n">
        <v>62149000000</v>
      </c>
      <c r="X33" s="77" t="n">
        <v>60840000000</v>
      </c>
      <c r="Y33" s="46" t="n">
        <v>58917000000</v>
      </c>
      <c r="Z33" s="152" t="n">
        <v>62220000000</v>
      </c>
    </row>
    <row r="34" customFormat="false" ht="15" hidden="false" customHeight="false" outlineLevel="0" collapsed="false">
      <c r="B34" s="21" t="s">
        <v>1508</v>
      </c>
      <c r="C34" s="11"/>
      <c r="D34" s="46"/>
      <c r="E34" s="46"/>
      <c r="F34" s="46"/>
      <c r="G34" s="46"/>
      <c r="H34" s="46"/>
      <c r="I34" s="46"/>
      <c r="J34" s="46" t="n">
        <v>65400000000</v>
      </c>
      <c r="K34" s="46" t="n">
        <v>65500000000</v>
      </c>
      <c r="L34" s="46" t="n">
        <v>69300000000</v>
      </c>
      <c r="M34" s="46" t="n">
        <v>89500000000</v>
      </c>
      <c r="N34" s="46" t="n">
        <v>144900000000</v>
      </c>
      <c r="O34" s="46"/>
      <c r="P34" s="77"/>
      <c r="Q34" s="77"/>
      <c r="R34" s="46"/>
      <c r="S34" s="77"/>
      <c r="T34" s="77"/>
      <c r="U34" s="77"/>
      <c r="V34" s="77"/>
      <c r="W34" s="77"/>
      <c r="X34" s="77"/>
      <c r="Y34" s="46"/>
      <c r="Z34" s="152"/>
    </row>
    <row r="35" customFormat="false" ht="15" hidden="false" customHeight="false" outlineLevel="0" collapsed="false">
      <c r="B35" s="21" t="s">
        <v>3023</v>
      </c>
      <c r="C35" s="11"/>
      <c r="D35" s="46"/>
      <c r="E35" s="46"/>
      <c r="F35" s="46"/>
      <c r="G35" s="46"/>
      <c r="H35" s="46"/>
      <c r="I35" s="46"/>
      <c r="J35" s="46" t="n">
        <v>6100000000</v>
      </c>
      <c r="K35" s="46" t="n">
        <v>4800000000</v>
      </c>
      <c r="L35" s="46" t="n">
        <v>5700000000</v>
      </c>
      <c r="M35" s="46" t="n">
        <v>700000000</v>
      </c>
      <c r="N35" s="46" t="n">
        <v>0</v>
      </c>
      <c r="O35" s="46"/>
      <c r="P35" s="77"/>
      <c r="Q35" s="77"/>
      <c r="R35" s="46"/>
      <c r="S35" s="77"/>
      <c r="T35" s="77"/>
      <c r="U35" s="77"/>
      <c r="V35" s="77"/>
      <c r="W35" s="77"/>
      <c r="X35" s="77"/>
      <c r="Y35" s="46"/>
      <c r="Z35" s="152"/>
    </row>
    <row r="36" customFormat="false" ht="16.5" hidden="false" customHeight="false" outlineLevel="0" collapsed="false">
      <c r="A36" s="595" t="s">
        <v>361</v>
      </c>
      <c r="B36" s="595" t="s">
        <v>361</v>
      </c>
      <c r="C36" s="11" t="s">
        <v>3022</v>
      </c>
      <c r="D36" s="46" t="n">
        <v>6804000000</v>
      </c>
      <c r="E36" s="46" t="n">
        <v>8614000000</v>
      </c>
      <c r="F36" s="46" t="n">
        <v>10700000000</v>
      </c>
      <c r="G36" s="46" t="n">
        <v>15200000000</v>
      </c>
      <c r="H36" s="46" t="n">
        <v>16700000000</v>
      </c>
      <c r="I36" s="46"/>
      <c r="J36" s="46" t="n">
        <v>22900000000</v>
      </c>
      <c r="K36" s="46" t="n">
        <v>26500000000</v>
      </c>
      <c r="L36" s="46" t="n">
        <v>31700000000</v>
      </c>
      <c r="M36" s="46" t="n">
        <v>35800000000</v>
      </c>
      <c r="N36" s="46" t="n">
        <v>43800000000</v>
      </c>
      <c r="O36" s="46" t="n">
        <v>40305000000</v>
      </c>
      <c r="P36" s="77" t="n">
        <v>39087000000</v>
      </c>
      <c r="Q36" s="77" t="n">
        <v>39209000000</v>
      </c>
      <c r="R36" s="46" t="n">
        <v>41191000000</v>
      </c>
      <c r="S36" s="77" t="n">
        <v>49260000000</v>
      </c>
      <c r="T36" s="77" t="n">
        <v>54288000000</v>
      </c>
      <c r="U36" s="77" t="n">
        <v>72628000000</v>
      </c>
      <c r="V36" s="77" t="n">
        <v>67619000000</v>
      </c>
      <c r="W36" s="77" t="n">
        <v>72774000000</v>
      </c>
      <c r="X36" s="77" t="n">
        <v>77015000000</v>
      </c>
      <c r="Y36" s="46" t="n">
        <v>82895000000</v>
      </c>
      <c r="Z36" s="152" t="n">
        <v>85786000000</v>
      </c>
    </row>
    <row r="37" customFormat="false" ht="16.5" hidden="false" customHeight="false" outlineLevel="0" collapsed="false">
      <c r="B37" s="444" t="s">
        <v>3024</v>
      </c>
      <c r="C37" s="11"/>
      <c r="D37" s="46"/>
      <c r="E37" s="46"/>
      <c r="F37" s="46" t="n">
        <v>-21200000000</v>
      </c>
      <c r="G37" s="46" t="n">
        <v>-31800000000</v>
      </c>
      <c r="H37" s="46" t="n">
        <v>-34100000000</v>
      </c>
      <c r="I37" s="46" t="n">
        <v>-29900000000</v>
      </c>
      <c r="J37" s="46" t="n">
        <v>-23700000000</v>
      </c>
      <c r="K37" s="46" t="n">
        <v>-39400000000</v>
      </c>
      <c r="L37" s="46" t="n">
        <v>-34800000000</v>
      </c>
      <c r="M37" s="46" t="n">
        <v>-76000000000</v>
      </c>
      <c r="N37" s="46" t="n">
        <v>-121300000000</v>
      </c>
      <c r="O37" s="46" t="n">
        <v>-47210000000</v>
      </c>
      <c r="P37" s="77" t="n">
        <v>-80734000000</v>
      </c>
      <c r="Q37" s="77" t="n">
        <v>-54610000000</v>
      </c>
      <c r="R37" s="46" t="n">
        <v>1740000000</v>
      </c>
      <c r="S37" s="77" t="n">
        <v>-7775000000</v>
      </c>
      <c r="T37" s="77" t="n">
        <v>-4884000000</v>
      </c>
      <c r="U37" s="77" t="n">
        <v>-15410000000</v>
      </c>
      <c r="V37" s="77" t="n">
        <v>-439000000</v>
      </c>
      <c r="W37" s="77" t="n">
        <v>6554000000</v>
      </c>
      <c r="X37" s="77" t="n">
        <v>16213000000</v>
      </c>
      <c r="Y37" s="46" t="n">
        <v>26071000000</v>
      </c>
      <c r="Z37" s="152" t="n">
        <v>34503000000</v>
      </c>
    </row>
    <row r="38" customFormat="false" ht="16.5" hidden="false" customHeight="false" outlineLevel="0" collapsed="false">
      <c r="B38" s="444" t="s">
        <v>3025</v>
      </c>
      <c r="C38" s="11"/>
      <c r="D38" s="46"/>
      <c r="E38" s="46"/>
      <c r="F38" s="46" t="n">
        <v>29800000000</v>
      </c>
      <c r="G38" s="46" t="n">
        <v>30300000000</v>
      </c>
      <c r="H38" s="46" t="n">
        <v>54100000000</v>
      </c>
      <c r="I38" s="46" t="n">
        <v>65500000000</v>
      </c>
      <c r="J38" s="46" t="n">
        <v>70700000000</v>
      </c>
      <c r="K38" s="46" t="n">
        <v>57400000000</v>
      </c>
      <c r="L38" s="46" t="n">
        <v>72000000000</v>
      </c>
      <c r="M38" s="46" t="n">
        <v>50000000000</v>
      </c>
      <c r="N38" s="46" t="n">
        <v>67500000000</v>
      </c>
      <c r="O38" s="46" t="n">
        <v>54145000000</v>
      </c>
      <c r="P38" s="77" t="n">
        <v>39970000000</v>
      </c>
      <c r="Q38" s="77" t="n">
        <v>72327000000</v>
      </c>
      <c r="R38" s="46" t="n">
        <v>111659000000</v>
      </c>
      <c r="S38" s="77" t="n">
        <v>117242000000</v>
      </c>
      <c r="T38" s="77" t="n">
        <v>120796000000</v>
      </c>
      <c r="U38" s="77" t="n">
        <v>119573000000</v>
      </c>
      <c r="V38" s="77" t="n">
        <v>129969000000</v>
      </c>
      <c r="W38" s="77" t="n">
        <v>141478000000</v>
      </c>
      <c r="X38" s="77" t="n">
        <v>154067000000</v>
      </c>
      <c r="Y38" s="46" t="n">
        <v>167884000000</v>
      </c>
      <c r="Z38" s="152" t="n">
        <v>182508000000</v>
      </c>
    </row>
    <row r="39" customFormat="false" ht="16.5" hidden="false" customHeight="false" outlineLevel="0" collapsed="false">
      <c r="B39" s="444" t="s">
        <v>3026</v>
      </c>
      <c r="C39" s="11"/>
      <c r="D39" s="46"/>
      <c r="E39" s="46"/>
      <c r="F39" s="46"/>
      <c r="G39" s="46"/>
      <c r="H39" s="46"/>
      <c r="I39" s="46"/>
      <c r="J39" s="46"/>
      <c r="K39" s="46"/>
      <c r="L39" s="46" t="n">
        <v>-31500000000</v>
      </c>
      <c r="M39" s="46" t="n">
        <v>-26300000000</v>
      </c>
      <c r="N39" s="46"/>
      <c r="O39" s="46" t="n">
        <v>-5755000000</v>
      </c>
      <c r="P39" s="77" t="n">
        <v>-195000000</v>
      </c>
      <c r="Q39" s="77" t="n">
        <v>1905000000</v>
      </c>
      <c r="R39" s="46" t="n">
        <v>106000000</v>
      </c>
      <c r="S39" s="77" t="n">
        <v>13749000000</v>
      </c>
      <c r="T39" s="77" t="n">
        <v>31199000000</v>
      </c>
      <c r="U39" s="77" t="n">
        <v>0</v>
      </c>
      <c r="V39" s="77" t="n">
        <v>0</v>
      </c>
      <c r="W39" s="77" t="n">
        <v>0</v>
      </c>
      <c r="X39" s="77" t="n">
        <v>0</v>
      </c>
      <c r="Y39" s="46" t="n">
        <v>0</v>
      </c>
      <c r="Z39" s="152" t="n">
        <v>0</v>
      </c>
    </row>
    <row r="40" customFormat="false" ht="16.5" hidden="false" customHeight="false" outlineLevel="0" collapsed="false">
      <c r="B40" s="444" t="s">
        <v>3027</v>
      </c>
      <c r="C40" s="11"/>
      <c r="D40" s="46"/>
      <c r="E40" s="46"/>
      <c r="F40" s="46"/>
      <c r="G40" s="46"/>
      <c r="H40" s="46"/>
      <c r="I40" s="46"/>
      <c r="J40" s="46"/>
      <c r="K40" s="46"/>
      <c r="L40" s="46"/>
      <c r="M40" s="46" t="n">
        <v>-94900000000</v>
      </c>
      <c r="N40" s="46"/>
      <c r="O40" s="46" t="n">
        <v>-80658000000</v>
      </c>
      <c r="P40" s="77" t="n">
        <v>-81243000000</v>
      </c>
      <c r="Q40" s="77" t="n">
        <v>-55661000000</v>
      </c>
      <c r="R40" s="46" t="n">
        <v>1846000000</v>
      </c>
      <c r="S40" s="77" t="n">
        <v>5975000000</v>
      </c>
      <c r="T40" s="77" t="n">
        <v>26315000000</v>
      </c>
      <c r="U40" s="77" t="n">
        <v>-15410000000</v>
      </c>
      <c r="V40" s="77" t="n">
        <v>-439000000</v>
      </c>
      <c r="W40" s="77" t="n">
        <v>6554000000</v>
      </c>
      <c r="X40" s="77" t="n">
        <v>16213000000</v>
      </c>
      <c r="Y40" s="46" t="n">
        <v>26071000000</v>
      </c>
      <c r="Z40" s="152" t="n">
        <v>34503000000</v>
      </c>
    </row>
    <row r="41" customFormat="false" ht="16.5" hidden="false" customHeight="false" outlineLevel="0" collapsed="false">
      <c r="B41" s="444" t="s">
        <v>3028</v>
      </c>
      <c r="C41" s="11"/>
      <c r="D41" s="46"/>
      <c r="E41" s="46"/>
      <c r="F41" s="46"/>
      <c r="G41" s="46"/>
      <c r="H41" s="46"/>
      <c r="I41" s="46"/>
      <c r="J41" s="46" t="n">
        <v>140000000000</v>
      </c>
      <c r="K41" s="46" t="n">
        <v>164700000000</v>
      </c>
      <c r="L41" s="46" t="n">
        <v>99100000000</v>
      </c>
      <c r="M41" s="46" t="n">
        <v>112100000000</v>
      </c>
      <c r="N41" s="46" t="n">
        <v>169400000000</v>
      </c>
      <c r="O41" s="46" t="n">
        <v>102432000000</v>
      </c>
      <c r="P41" s="77" t="n">
        <v>128455000000</v>
      </c>
      <c r="Q41" s="77" t="n">
        <v>88681000000</v>
      </c>
      <c r="R41" s="46" t="n">
        <v>104122000000</v>
      </c>
      <c r="S41" s="77" t="n">
        <v>87299000000</v>
      </c>
      <c r="T41" s="77" t="n">
        <v>377443000000</v>
      </c>
      <c r="U41" s="77" t="n">
        <v>72500000000</v>
      </c>
      <c r="V41" s="77" t="n">
        <v>231837000000</v>
      </c>
      <c r="W41" s="77" t="n">
        <v>167832000000</v>
      </c>
      <c r="X41" s="77" t="n">
        <v>201796000000</v>
      </c>
      <c r="Y41" s="46" t="n">
        <v>212729000000</v>
      </c>
      <c r="Z41" s="152" t="n">
        <v>197199000000</v>
      </c>
    </row>
    <row r="42" customFormat="false" ht="16.5" hidden="false" customHeight="false" outlineLevel="0" collapsed="false">
      <c r="B42" s="444" t="s">
        <v>3029</v>
      </c>
      <c r="C42" s="11"/>
      <c r="D42" s="46"/>
      <c r="E42" s="46"/>
      <c r="F42" s="46"/>
      <c r="G42" s="46"/>
      <c r="H42" s="46"/>
      <c r="I42" s="46"/>
      <c r="J42" s="46" t="n">
        <v>106900000000</v>
      </c>
      <c r="K42" s="46" t="n">
        <v>105100000000</v>
      </c>
      <c r="L42" s="46" t="n">
        <v>68800000000</v>
      </c>
      <c r="M42" s="46" t="n">
        <v>74300000000</v>
      </c>
      <c r="N42" s="46" t="n">
        <v>25400000000</v>
      </c>
      <c r="O42" s="46" t="n">
        <v>79394000000</v>
      </c>
      <c r="P42" s="77" t="n">
        <v>67820000000</v>
      </c>
      <c r="Q42" s="77" t="n">
        <v>36976000000</v>
      </c>
      <c r="R42" s="46" t="n">
        <v>75695000000</v>
      </c>
      <c r="S42" s="77" t="n">
        <v>25285000000</v>
      </c>
      <c r="T42" s="77" t="n">
        <v>275314000000</v>
      </c>
      <c r="U42" s="77" t="n">
        <v>15223000000</v>
      </c>
      <c r="V42" s="77" t="n">
        <v>98481000000</v>
      </c>
      <c r="W42" s="77" t="n">
        <v>82996000000</v>
      </c>
      <c r="X42" s="77" t="n">
        <v>114065000000</v>
      </c>
      <c r="Y42" s="46" t="n">
        <v>174742000000</v>
      </c>
      <c r="Z42" s="152" t="n">
        <v>126933000000</v>
      </c>
    </row>
    <row r="43" customFormat="false" ht="16.5" hidden="false" customHeight="false" outlineLevel="0" collapsed="false">
      <c r="B43" s="444" t="s">
        <v>2096</v>
      </c>
      <c r="C43" s="11"/>
      <c r="D43" s="46"/>
      <c r="E43" s="46"/>
      <c r="F43" s="46"/>
      <c r="G43" s="46"/>
      <c r="H43" s="46"/>
      <c r="I43" s="46"/>
      <c r="J43" s="46" t="n">
        <v>33100000000</v>
      </c>
      <c r="K43" s="46" t="n">
        <v>59600000000</v>
      </c>
      <c r="L43" s="46" t="n">
        <v>30300000000</v>
      </c>
      <c r="M43" s="46" t="n">
        <v>37800000000</v>
      </c>
      <c r="N43" s="46" t="n">
        <v>144000000000</v>
      </c>
      <c r="O43" s="46" t="n">
        <v>23038000000</v>
      </c>
      <c r="P43" s="77" t="n">
        <v>60635000000</v>
      </c>
      <c r="Q43" s="77" t="n">
        <v>51705000000</v>
      </c>
      <c r="R43" s="46" t="n">
        <v>28427000000</v>
      </c>
      <c r="S43" s="77" t="n">
        <v>62015000000</v>
      </c>
      <c r="T43" s="77" t="n">
        <v>102129000000</v>
      </c>
      <c r="U43" s="77" t="n">
        <v>57278000000</v>
      </c>
      <c r="V43" s="77" t="n">
        <v>133356000000</v>
      </c>
      <c r="W43" s="77" t="n">
        <v>84836000000</v>
      </c>
      <c r="X43" s="77" t="n">
        <v>87730000000</v>
      </c>
      <c r="Y43" s="46" t="n">
        <v>37986000000</v>
      </c>
      <c r="Z43" s="152" t="n">
        <v>70266000000</v>
      </c>
    </row>
    <row r="44" customFormat="false" ht="16.5" hidden="false" customHeight="false" outlineLevel="0" collapsed="false">
      <c r="B44" s="444" t="s">
        <v>3030</v>
      </c>
      <c r="C44" s="11"/>
      <c r="D44" s="46"/>
      <c r="E44" s="46"/>
      <c r="F44" s="46"/>
      <c r="G44" s="46"/>
      <c r="H44" s="46"/>
      <c r="I44" s="46"/>
      <c r="J44" s="46" t="n">
        <v>210800000000</v>
      </c>
      <c r="K44" s="46" t="n">
        <v>233000000000</v>
      </c>
      <c r="L44" s="46" t="n">
        <v>136200000000</v>
      </c>
      <c r="M44" s="46" t="n">
        <v>180700000000</v>
      </c>
      <c r="N44" s="46" t="n">
        <v>290600000000</v>
      </c>
      <c r="O44" s="46" t="n">
        <v>177334000000</v>
      </c>
      <c r="P44" s="77" t="n">
        <v>209753000000</v>
      </c>
      <c r="Q44" s="77" t="n">
        <v>146248000000</v>
      </c>
      <c r="R44" s="46" t="n">
        <v>102382000000</v>
      </c>
      <c r="S44" s="77" t="n">
        <v>95074000000</v>
      </c>
      <c r="T44" s="77" t="n">
        <v>382327000000</v>
      </c>
      <c r="U44" s="77" t="n">
        <v>87911000000</v>
      </c>
      <c r="V44" s="77" t="n">
        <v>232276000000</v>
      </c>
      <c r="W44" s="77" t="n">
        <v>161277000000</v>
      </c>
      <c r="X44" s="77" t="n">
        <v>185583000000</v>
      </c>
      <c r="Y44" s="46" t="n">
        <v>186657000000</v>
      </c>
      <c r="Z44" s="152" t="n">
        <v>162696000000</v>
      </c>
    </row>
    <row r="45" s="13" customFormat="true" ht="16.5" hidden="false" customHeight="false" outlineLevel="0" collapsed="false">
      <c r="A45" s="51" t="s">
        <v>110</v>
      </c>
      <c r="B45" s="589" t="s">
        <v>3031</v>
      </c>
      <c r="C45" s="63" t="s">
        <v>34</v>
      </c>
      <c r="D45" s="109" t="n">
        <f aca="false">D46+D50</f>
        <v>-7228000000</v>
      </c>
      <c r="E45" s="109" t="n">
        <f aca="false">E46+E50</f>
        <v>18829000000</v>
      </c>
      <c r="F45" s="109" t="n">
        <v>23000000000</v>
      </c>
      <c r="G45" s="109" t="n">
        <v>45100000000</v>
      </c>
      <c r="H45" s="109" t="n">
        <v>43300000000</v>
      </c>
      <c r="I45" s="109" t="n">
        <v>47200000000</v>
      </c>
      <c r="J45" s="109" t="n">
        <v>210800000000</v>
      </c>
      <c r="K45" s="109" t="n">
        <v>233000000000</v>
      </c>
      <c r="L45" s="109" t="n">
        <v>143400000000</v>
      </c>
      <c r="M45" s="109" t="n">
        <v>180700000000</v>
      </c>
      <c r="N45" s="109" t="n">
        <v>290600000000</v>
      </c>
      <c r="O45" s="109" t="n">
        <v>177334000000</v>
      </c>
      <c r="P45" s="84" t="n">
        <f aca="false">P46+P50+P53</f>
        <v>204942000000</v>
      </c>
      <c r="Q45" s="84" t="n">
        <v>146248000000</v>
      </c>
      <c r="R45" s="109" t="n">
        <v>102382000000</v>
      </c>
      <c r="S45" s="84" t="n">
        <v>95074000000</v>
      </c>
      <c r="T45" s="596" t="n">
        <v>382327000000</v>
      </c>
      <c r="U45" s="84" t="n">
        <v>87911000000</v>
      </c>
      <c r="V45" s="84" t="n">
        <v>232276000000</v>
      </c>
      <c r="W45" s="84" t="n">
        <v>161277000000</v>
      </c>
      <c r="X45" s="84" t="n">
        <v>185583000000</v>
      </c>
      <c r="Y45" s="109" t="n">
        <v>186657000000</v>
      </c>
      <c r="Z45" s="259" t="n">
        <v>162696000000</v>
      </c>
    </row>
    <row r="46" customFormat="false" ht="16.5" hidden="false" customHeight="true" outlineLevel="0" collapsed="false">
      <c r="A46" s="107" t="s">
        <v>2344</v>
      </c>
      <c r="B46" s="444" t="s">
        <v>199</v>
      </c>
      <c r="C46" s="49" t="s">
        <v>242</v>
      </c>
      <c r="D46" s="46" t="n">
        <v>25295000000</v>
      </c>
      <c r="E46" s="46" t="n">
        <v>6790000000</v>
      </c>
      <c r="F46" s="46" t="n">
        <v>-2900000000</v>
      </c>
      <c r="G46" s="46" t="n">
        <v>58100000000</v>
      </c>
      <c r="H46" s="46" t="n">
        <v>31700000000</v>
      </c>
      <c r="I46" s="46" t="n">
        <v>37100000000</v>
      </c>
      <c r="J46" s="46" t="n">
        <v>155600000000</v>
      </c>
      <c r="K46" s="46" t="n">
        <v>179100000000</v>
      </c>
      <c r="L46" s="46" t="n">
        <v>90500000000</v>
      </c>
      <c r="M46" s="46" t="n">
        <v>115800000000</v>
      </c>
      <c r="N46" s="46" t="n">
        <v>248800000000</v>
      </c>
      <c r="O46" s="46" t="n">
        <v>59920000000</v>
      </c>
      <c r="P46" s="77" t="n">
        <v>142750000000</v>
      </c>
      <c r="Q46" s="77" t="n">
        <v>137073000000</v>
      </c>
      <c r="R46" s="46" t="n">
        <v>52211000000</v>
      </c>
      <c r="S46" s="77" t="n">
        <v>42306000000</v>
      </c>
      <c r="T46" s="77" t="n">
        <v>99565000000</v>
      </c>
      <c r="U46" s="77" t="n">
        <v>46923000000</v>
      </c>
      <c r="V46" s="77" t="n">
        <v>76553000000</v>
      </c>
      <c r="W46" s="77" t="n">
        <v>55860000000</v>
      </c>
      <c r="X46" s="77" t="n">
        <v>76131000000</v>
      </c>
      <c r="Y46" s="46" t="n">
        <v>152132000000</v>
      </c>
      <c r="Z46" s="55" t="n">
        <v>99631000000</v>
      </c>
    </row>
    <row r="47" customFormat="false" ht="16.5" hidden="false" customHeight="true" outlineLevel="0" collapsed="false">
      <c r="A47" s="597" t="s">
        <v>3032</v>
      </c>
      <c r="B47" s="597" t="s">
        <v>3033</v>
      </c>
      <c r="C47" s="11" t="s">
        <v>3034</v>
      </c>
      <c r="D47" s="46"/>
      <c r="E47" s="46"/>
      <c r="F47" s="46"/>
      <c r="G47" s="46"/>
      <c r="H47" s="46"/>
      <c r="I47" s="46"/>
      <c r="J47" s="46"/>
      <c r="K47" s="46"/>
      <c r="L47" s="46"/>
      <c r="M47" s="46"/>
      <c r="N47" s="46"/>
      <c r="O47" s="46"/>
      <c r="P47" s="77"/>
      <c r="Q47" s="77"/>
      <c r="R47" s="46" t="s">
        <v>3035</v>
      </c>
      <c r="S47" s="77" t="s">
        <v>3035</v>
      </c>
      <c r="T47" s="77" t="n">
        <v>5927000000</v>
      </c>
      <c r="U47" s="77" t="n">
        <v>14454000000</v>
      </c>
      <c r="V47" s="77" t="n">
        <v>15137000000</v>
      </c>
      <c r="W47" s="77" t="n">
        <v>15773000000</v>
      </c>
      <c r="X47" s="77" t="n">
        <v>16323000000</v>
      </c>
      <c r="Y47" s="46" t="n">
        <v>16895000000</v>
      </c>
      <c r="Z47" s="55" t="n">
        <v>17473000000</v>
      </c>
    </row>
    <row r="48" customFormat="false" ht="16.5" hidden="false" customHeight="false" outlineLevel="0" collapsed="false">
      <c r="A48" s="339" t="s">
        <v>809</v>
      </c>
      <c r="B48" s="339" t="s">
        <v>809</v>
      </c>
      <c r="C48" s="11" t="s">
        <v>3034</v>
      </c>
      <c r="D48" s="46" t="n">
        <v>8236000000</v>
      </c>
      <c r="E48" s="46" t="n">
        <v>14189000000</v>
      </c>
      <c r="F48" s="46" t="n">
        <v>28900000000</v>
      </c>
      <c r="G48" s="46" t="n">
        <v>12100000000</v>
      </c>
      <c r="H48" s="46" t="n">
        <v>14200000000</v>
      </c>
      <c r="I48" s="46" t="n">
        <v>1000000000</v>
      </c>
      <c r="J48" s="46"/>
      <c r="K48" s="46"/>
      <c r="L48" s="46"/>
      <c r="M48" s="46"/>
      <c r="N48" s="46"/>
      <c r="O48" s="46"/>
      <c r="P48" s="77"/>
      <c r="Q48" s="77"/>
      <c r="R48" s="46"/>
      <c r="S48" s="77"/>
      <c r="T48" s="77"/>
      <c r="U48" s="77"/>
      <c r="V48" s="77"/>
      <c r="W48" s="77"/>
      <c r="X48" s="77"/>
      <c r="Y48" s="46"/>
      <c r="Z48" s="55"/>
    </row>
    <row r="49" customFormat="false" ht="16.5" hidden="false" customHeight="false" outlineLevel="0" collapsed="false">
      <c r="A49" s="339" t="s">
        <v>49</v>
      </c>
      <c r="B49" s="339" t="s">
        <v>49</v>
      </c>
      <c r="C49" s="11" t="s">
        <v>3034</v>
      </c>
      <c r="D49" s="46" t="n">
        <v>17059000000</v>
      </c>
      <c r="E49" s="46" t="n">
        <v>-7399000000</v>
      </c>
      <c r="F49" s="46" t="n">
        <v>-31800000000</v>
      </c>
      <c r="G49" s="46" t="n">
        <v>45900000000</v>
      </c>
      <c r="H49" s="46" t="n">
        <v>17500000000</v>
      </c>
      <c r="I49" s="46" t="n">
        <v>36100000000</v>
      </c>
      <c r="J49" s="46"/>
      <c r="K49" s="46"/>
      <c r="L49" s="46"/>
      <c r="M49" s="46"/>
      <c r="N49" s="46"/>
      <c r="O49" s="46"/>
      <c r="P49" s="77"/>
      <c r="Q49" s="77"/>
      <c r="R49" s="46"/>
      <c r="S49" s="77"/>
      <c r="T49" s="77" t="n">
        <f aca="false">T46-T47</f>
        <v>93638000000</v>
      </c>
      <c r="U49" s="77" t="n">
        <f aca="false">U46-U47</f>
        <v>32469000000</v>
      </c>
      <c r="V49" s="77" t="n">
        <f aca="false">V46-V47</f>
        <v>61416000000</v>
      </c>
      <c r="W49" s="77" t="n">
        <f aca="false">W46-W47</f>
        <v>40087000000</v>
      </c>
      <c r="X49" s="77" t="n">
        <f aca="false">X46-X47</f>
        <v>59808000000</v>
      </c>
      <c r="Y49" s="77" t="n">
        <f aca="false">Y46-Y47</f>
        <v>135237000000</v>
      </c>
      <c r="Z49" s="77" t="n">
        <f aca="false">Z46-Z47</f>
        <v>82158000000</v>
      </c>
    </row>
    <row r="50" customFormat="false" ht="16.5" hidden="false" customHeight="false" outlineLevel="0" collapsed="false">
      <c r="A50" s="19" t="s">
        <v>112</v>
      </c>
      <c r="B50" s="444" t="s">
        <v>361</v>
      </c>
      <c r="C50" s="49" t="s">
        <v>242</v>
      </c>
      <c r="D50" s="46" t="n">
        <v>-32523000000</v>
      </c>
      <c r="E50" s="46" t="n">
        <v>12039000000</v>
      </c>
      <c r="F50" s="46" t="n">
        <v>25900000000</v>
      </c>
      <c r="G50" s="46" t="n">
        <v>-12900000000</v>
      </c>
      <c r="H50" s="46" t="n">
        <v>11600000000</v>
      </c>
      <c r="I50" s="46" t="n">
        <v>8900000000</v>
      </c>
      <c r="J50" s="46" t="n">
        <v>55200000000</v>
      </c>
      <c r="K50" s="46" t="n">
        <v>37400000000</v>
      </c>
      <c r="L50" s="46" t="n">
        <v>24000000000</v>
      </c>
      <c r="M50" s="46" t="n">
        <v>58900000000</v>
      </c>
      <c r="N50" s="46" t="n">
        <v>50800000000</v>
      </c>
      <c r="O50" s="46" t="n">
        <v>90490000000</v>
      </c>
      <c r="P50" s="77" t="n">
        <v>20768000000</v>
      </c>
      <c r="Q50" s="77" t="n">
        <v>9175000000</v>
      </c>
      <c r="R50" s="46" t="n">
        <v>57619000000</v>
      </c>
      <c r="S50" s="77" t="n">
        <v>130512000000</v>
      </c>
      <c r="T50" s="77" t="n">
        <v>267257000000</v>
      </c>
      <c r="U50" s="77" t="n">
        <v>39740000000</v>
      </c>
      <c r="V50" s="77" t="n">
        <v>133239000000</v>
      </c>
      <c r="W50" s="77" t="n">
        <v>88800000000</v>
      </c>
      <c r="X50" s="77" t="n">
        <v>93524000000</v>
      </c>
      <c r="Y50" s="46" t="n">
        <v>37443000000</v>
      </c>
      <c r="Z50" s="55" t="n">
        <v>66082000000</v>
      </c>
    </row>
    <row r="51" customFormat="false" ht="16.5" hidden="false" customHeight="false" outlineLevel="0" collapsed="false">
      <c r="A51" s="339" t="s">
        <v>2352</v>
      </c>
      <c r="B51" s="339" t="s">
        <v>2352</v>
      </c>
      <c r="C51" s="11" t="s">
        <v>251</v>
      </c>
      <c r="D51" s="46"/>
      <c r="E51" s="46"/>
      <c r="F51" s="46"/>
      <c r="G51" s="46"/>
      <c r="H51" s="46"/>
      <c r="I51" s="46"/>
      <c r="J51" s="46" t="n">
        <v>3200000000</v>
      </c>
      <c r="K51" s="46" t="n">
        <v>16600000000</v>
      </c>
      <c r="L51" s="46" t="n">
        <v>9600000000</v>
      </c>
      <c r="M51" s="46" t="n">
        <v>30800000000</v>
      </c>
      <c r="N51" s="46" t="n">
        <v>50400000000</v>
      </c>
      <c r="O51" s="46" t="n">
        <v>51262000000</v>
      </c>
      <c r="P51" s="77" t="n">
        <v>30032000000</v>
      </c>
      <c r="Q51" s="77" t="n">
        <v>9175000000</v>
      </c>
      <c r="R51" s="46" t="n">
        <v>57619000000</v>
      </c>
      <c r="S51" s="77" t="n">
        <v>40059000000</v>
      </c>
      <c r="T51" s="77" t="n">
        <v>30173000000</v>
      </c>
      <c r="U51" s="77" t="n">
        <v>39740000000</v>
      </c>
      <c r="V51" s="77" t="n">
        <v>35896000000</v>
      </c>
      <c r="W51" s="77" t="n">
        <v>47373000000</v>
      </c>
      <c r="X51" s="77" t="n">
        <v>51987000000</v>
      </c>
      <c r="Y51" s="46" t="n">
        <v>30924000000</v>
      </c>
      <c r="Z51" s="55" t="n">
        <v>28361000000</v>
      </c>
    </row>
    <row r="52" customFormat="false" ht="16.5" hidden="false" customHeight="false" outlineLevel="0" collapsed="false">
      <c r="A52" s="339" t="s">
        <v>2396</v>
      </c>
      <c r="B52" s="339" t="s">
        <v>2396</v>
      </c>
      <c r="C52" s="11" t="s">
        <v>251</v>
      </c>
      <c r="D52" s="46"/>
      <c r="E52" s="46"/>
      <c r="F52" s="46"/>
      <c r="G52" s="46"/>
      <c r="H52" s="46"/>
      <c r="I52" s="46"/>
      <c r="J52" s="46" t="n">
        <f aca="false">J50-J51</f>
        <v>52000000000</v>
      </c>
      <c r="K52" s="46" t="n">
        <f aca="false">K50-K51</f>
        <v>20800000000</v>
      </c>
      <c r="L52" s="46" t="n">
        <f aca="false">L50-L51</f>
        <v>14400000000</v>
      </c>
      <c r="M52" s="46" t="n">
        <f aca="false">M50-M51</f>
        <v>28100000000</v>
      </c>
      <c r="N52" s="46" t="n">
        <f aca="false">N50-N51</f>
        <v>400000000</v>
      </c>
      <c r="O52" s="46" t="n">
        <f aca="false">O50-O51</f>
        <v>39228000000</v>
      </c>
      <c r="P52" s="46" t="n">
        <f aca="false">P50-P51</f>
        <v>-9264000000</v>
      </c>
      <c r="Q52" s="46" t="n">
        <f aca="false">(Q50-Q51)</f>
        <v>0</v>
      </c>
      <c r="R52" s="46" t="n">
        <f aca="false">(R50-R51)</f>
        <v>0</v>
      </c>
      <c r="S52" s="46" t="n">
        <f aca="false">(S50-S51)</f>
        <v>90453000000</v>
      </c>
      <c r="T52" s="46" t="n">
        <f aca="false">(T50-T51)</f>
        <v>237084000000</v>
      </c>
      <c r="U52" s="46" t="n">
        <f aca="false">(U50-U51)</f>
        <v>0</v>
      </c>
      <c r="V52" s="46" t="n">
        <f aca="false">(V50-V51)</f>
        <v>97343000000</v>
      </c>
      <c r="W52" s="46" t="n">
        <f aca="false">(W50-W51)</f>
        <v>41427000000</v>
      </c>
      <c r="X52" s="46" t="n">
        <f aca="false">(X50-X51)</f>
        <v>41537000000</v>
      </c>
      <c r="Y52" s="46" t="n">
        <f aca="false">(Y50-Y51)</f>
        <v>6519000000</v>
      </c>
      <c r="Z52" s="46" t="n">
        <f aca="false">(Z50-Z51)</f>
        <v>37721000000</v>
      </c>
    </row>
    <row r="53" customFormat="false" ht="16.5" hidden="false" customHeight="false" outlineLevel="0" collapsed="false">
      <c r="A53" s="594" t="s">
        <v>3036</v>
      </c>
      <c r="B53" s="594" t="s">
        <v>3036</v>
      </c>
      <c r="C53" s="49" t="s">
        <v>242</v>
      </c>
      <c r="D53" s="46"/>
      <c r="E53" s="46"/>
      <c r="F53" s="46"/>
      <c r="G53" s="46"/>
      <c r="H53" s="46"/>
      <c r="I53" s="46" t="n">
        <v>1300000000</v>
      </c>
      <c r="J53" s="46" t="n">
        <v>0</v>
      </c>
      <c r="K53" s="46" t="n">
        <v>16600000000</v>
      </c>
      <c r="L53" s="46" t="n">
        <v>28900000000</v>
      </c>
      <c r="M53" s="46" t="n">
        <v>6000000000</v>
      </c>
      <c r="N53" s="46" t="n">
        <v>-9000000000</v>
      </c>
      <c r="O53" s="46" t="n">
        <v>26924000000</v>
      </c>
      <c r="P53" s="77" t="n">
        <v>41424000000</v>
      </c>
      <c r="Q53" s="77" t="n">
        <v>0</v>
      </c>
      <c r="R53" s="46" t="n">
        <v>-7448000000</v>
      </c>
      <c r="S53" s="77" t="n">
        <v>-77745000000</v>
      </c>
      <c r="T53" s="77" t="n">
        <v>15506000000</v>
      </c>
      <c r="U53" s="77" t="n">
        <v>1248000000</v>
      </c>
      <c r="V53" s="77" t="n">
        <v>22483000000</v>
      </c>
      <c r="W53" s="77" t="n">
        <v>16618000000</v>
      </c>
      <c r="X53" s="77" t="n">
        <v>15928000000</v>
      </c>
      <c r="Y53" s="46" t="n">
        <v>-2918000000</v>
      </c>
      <c r="Z53" s="55" t="n">
        <v>-3018000000</v>
      </c>
    </row>
    <row r="54" customFormat="false" ht="16.5" hidden="false" customHeight="false" outlineLevel="0" collapsed="false">
      <c r="B54" s="444"/>
      <c r="C54" s="11"/>
    </row>
    <row r="55" customFormat="false" ht="16.5" hidden="false" customHeight="false" outlineLevel="0" collapsed="false">
      <c r="B55" s="444"/>
      <c r="C55" s="11"/>
      <c r="D55" s="0" t="s">
        <v>128</v>
      </c>
      <c r="E55" s="0" t="s">
        <v>128</v>
      </c>
      <c r="F55" s="0" t="s">
        <v>128</v>
      </c>
      <c r="G55" s="0" t="s">
        <v>128</v>
      </c>
      <c r="H55" s="0" t="s">
        <v>128</v>
      </c>
      <c r="I55" s="0" t="s">
        <v>128</v>
      </c>
      <c r="J55" s="0" t="s">
        <v>128</v>
      </c>
      <c r="K55" s="0" t="s">
        <v>128</v>
      </c>
      <c r="L55" s="0" t="s">
        <v>128</v>
      </c>
      <c r="M55" s="0" t="s">
        <v>128</v>
      </c>
      <c r="N55" s="0" t="s">
        <v>128</v>
      </c>
      <c r="O55" s="0" t="s">
        <v>128</v>
      </c>
      <c r="P55" s="0" t="s">
        <v>128</v>
      </c>
      <c r="Q55" s="0" t="s">
        <v>128</v>
      </c>
      <c r="R55" s="0" t="s">
        <v>128</v>
      </c>
      <c r="S55" s="0" t="s">
        <v>128</v>
      </c>
      <c r="T55" s="0" t="s">
        <v>128</v>
      </c>
      <c r="U55" s="0" t="s">
        <v>128</v>
      </c>
      <c r="V55" s="0" t="s">
        <v>128</v>
      </c>
      <c r="W55" s="0" t="s">
        <v>128</v>
      </c>
      <c r="X55" s="0" t="s">
        <v>128</v>
      </c>
      <c r="Y55" s="0" t="s">
        <v>128</v>
      </c>
      <c r="Z55" s="0" t="s">
        <v>128</v>
      </c>
    </row>
    <row r="57" customFormat="false" ht="15" hidden="false" customHeight="false" outlineLevel="0" collapsed="false">
      <c r="B57" s="0" t="s">
        <v>1548</v>
      </c>
      <c r="D57" s="55" t="n">
        <f aca="false">D6-D8-D20-D21</f>
        <v>0</v>
      </c>
      <c r="E57" s="0" t="n">
        <f aca="false">E6-E8-E20-E21</f>
        <v>0</v>
      </c>
      <c r="F57" s="0" t="n">
        <f aca="false">F6-F8-F20-F21</f>
        <v>0</v>
      </c>
      <c r="G57" s="0" t="n">
        <f aca="false">G6-G8-G20-G21</f>
        <v>0</v>
      </c>
      <c r="H57" s="0" t="n">
        <f aca="false">H6-H8-H20-H21</f>
        <v>100000000.000015</v>
      </c>
      <c r="I57" s="0" t="n">
        <f aca="false">I6-I8-I20-I21</f>
        <v>-100000000</v>
      </c>
      <c r="J57" s="0" t="n">
        <f aca="false">J6-J8-J20-J21</f>
        <v>0</v>
      </c>
      <c r="K57" s="0" t="n">
        <f aca="false">K6-K8-K20-K21</f>
        <v>0</v>
      </c>
      <c r="L57" s="0" t="n">
        <f aca="false">L6-L8-L20-L21</f>
        <v>0</v>
      </c>
      <c r="M57" s="0" t="n">
        <f aca="false">M6-M8-M20-M21</f>
        <v>-100000000</v>
      </c>
      <c r="N57" s="55" t="n">
        <f aca="false">N6-N8-N20-N21</f>
        <v>3.0517578125E-005</v>
      </c>
      <c r="O57" s="0" t="n">
        <f aca="false">O6-O8-O20-O21</f>
        <v>0</v>
      </c>
      <c r="P57" s="0" t="n">
        <f aca="false">P6-P8-P20-P21</f>
        <v>-1000000</v>
      </c>
      <c r="Q57" s="0" t="n">
        <f aca="false">Q6-Q8-Q20-Q21</f>
        <v>0</v>
      </c>
      <c r="R57" s="0" t="n">
        <f aca="false">R6-R8-R20-R21</f>
        <v>0</v>
      </c>
      <c r="S57" s="0" t="n">
        <f aca="false">S6-S8-S20-S21</f>
        <v>-1000000</v>
      </c>
      <c r="T57" s="0" t="n">
        <f aca="false">T6-T8-T20-T21</f>
        <v>1000000</v>
      </c>
      <c r="U57" s="0" t="n">
        <f aca="false">U6-U8-U20-U21</f>
        <v>0</v>
      </c>
      <c r="V57" s="55" t="n">
        <f aca="false">V6-V8-V20-V21</f>
        <v>0</v>
      </c>
      <c r="W57" s="0" t="n">
        <f aca="false">W6-W8-W20-W21</f>
        <v>0</v>
      </c>
      <c r="X57" s="0" t="n">
        <f aca="false">X6-X8-X20-X21</f>
        <v>0</v>
      </c>
      <c r="Y57" s="55" t="n">
        <f aca="false">Y6-Y8-Y20-Y21</f>
        <v>0</v>
      </c>
      <c r="Z57" s="55" t="n">
        <f aca="false">Z6-Z8-Z20-Z21</f>
        <v>0</v>
      </c>
    </row>
    <row r="58" customFormat="false" ht="15" hidden="false" customHeight="false" outlineLevel="0" collapsed="false">
      <c r="B58" s="0" t="s">
        <v>426</v>
      </c>
      <c r="C58" s="55"/>
      <c r="D58" s="55" t="n">
        <f aca="false">D7-D8-D20</f>
        <v>0</v>
      </c>
      <c r="E58" s="55" t="n">
        <f aca="false">E7-E8-E20</f>
        <v>0</v>
      </c>
      <c r="F58" s="55" t="n">
        <f aca="false">F7-F8-F20</f>
        <v>0</v>
      </c>
      <c r="G58" s="55" t="n">
        <f aca="false">G7-G8-G20</f>
        <v>0</v>
      </c>
      <c r="H58" s="55" t="n">
        <f aca="false">H7-H8-H20</f>
        <v>0</v>
      </c>
      <c r="I58" s="55" t="n">
        <f aca="false">I7-I8-I20</f>
        <v>0</v>
      </c>
      <c r="J58" s="55" t="n">
        <f aca="false">J7-J8-J20</f>
        <v>0</v>
      </c>
      <c r="K58" s="55" t="n">
        <f aca="false">K7-K8-K20</f>
        <v>0</v>
      </c>
      <c r="L58" s="55" t="n">
        <f aca="false">L7-L8-L20</f>
        <v>0</v>
      </c>
      <c r="M58" s="55" t="n">
        <f aca="false">M7-M8-M20</f>
        <v>0</v>
      </c>
      <c r="N58" s="55" t="n">
        <f aca="false">N7-N8-N20</f>
        <v>0</v>
      </c>
      <c r="O58" s="55" t="n">
        <f aca="false">O7-O8-O20</f>
        <v>0</v>
      </c>
      <c r="P58" s="55" t="n">
        <f aca="false">P7-P8-P20</f>
        <v>0</v>
      </c>
      <c r="Q58" s="55" t="n">
        <f aca="false">Q7-Q8-Q20</f>
        <v>0</v>
      </c>
      <c r="R58" s="55" t="n">
        <f aca="false">R7-R8-R20</f>
        <v>0</v>
      </c>
      <c r="S58" s="55" t="n">
        <f aca="false">S7-S8-S20</f>
        <v>0</v>
      </c>
      <c r="T58" s="55" t="n">
        <f aca="false">T7-T8-T20</f>
        <v>0</v>
      </c>
      <c r="U58" s="55" t="n">
        <f aca="false">U7-U8-U20</f>
        <v>0</v>
      </c>
      <c r="V58" s="55" t="n">
        <f aca="false">V7-V8-V20</f>
        <v>0</v>
      </c>
      <c r="W58" s="55" t="n">
        <f aca="false">W7-W8-W20</f>
        <v>0</v>
      </c>
      <c r="X58" s="55" t="n">
        <f aca="false">X7-X8-X20</f>
        <v>0</v>
      </c>
      <c r="Y58" s="55" t="n">
        <f aca="false">Y7-Y8-Y20</f>
        <v>0</v>
      </c>
      <c r="Z58" s="55" t="n">
        <f aca="false">Z7-Z8-Z20</f>
        <v>0</v>
      </c>
    </row>
    <row r="59" customFormat="false" ht="15" hidden="false" customHeight="false" outlineLevel="0" collapsed="false">
      <c r="B59" s="0" t="s">
        <v>427</v>
      </c>
      <c r="C59" s="55"/>
      <c r="D59" s="56" t="n">
        <f aca="false">D8-D9-D13-D16</f>
        <v>81370000000</v>
      </c>
      <c r="E59" s="56" t="n">
        <f aca="false">E8-E9-E13-E16</f>
        <v>89827000000</v>
      </c>
      <c r="F59" s="56" t="n">
        <f aca="false">F8-F9-F13-F16</f>
        <v>92800000000</v>
      </c>
      <c r="G59" s="56" t="n">
        <f aca="false">G8-G9-G13-G16</f>
        <v>104700000000</v>
      </c>
      <c r="H59" s="56" t="n">
        <f aca="false">H8-H9-H13-H16</f>
        <v>133200000000</v>
      </c>
      <c r="I59" s="56" t="n">
        <f aca="false">I8-I9-I13-I16</f>
        <v>153000000000</v>
      </c>
      <c r="J59" s="56" t="n">
        <f aca="false">J8-J9-J13-J16</f>
        <v>165700000000</v>
      </c>
      <c r="K59" s="56" t="n">
        <f aca="false">K8-K9-K13-K16</f>
        <v>192500000000</v>
      </c>
      <c r="L59" s="56" t="n">
        <f aca="false">L8-L9-L13-L16</f>
        <v>224500000000</v>
      </c>
      <c r="M59" s="56" t="n">
        <f aca="false">M8-M9-M13-M16</f>
        <v>250700000000</v>
      </c>
      <c r="N59" s="56" t="n">
        <f aca="false">N8-N9-N13-N16-N19</f>
        <v>267400000000</v>
      </c>
      <c r="O59" s="55" t="n">
        <f aca="false">O8-O9-O13-O16-O19</f>
        <v>0</v>
      </c>
      <c r="P59" s="55" t="n">
        <f aca="false">P8-P9-P13-P16-P19</f>
        <v>0</v>
      </c>
      <c r="Q59" s="55" t="n">
        <f aca="false">Q8-Q9-Q13-Q16-Q19</f>
        <v>0</v>
      </c>
      <c r="R59" s="55" t="n">
        <f aca="false">R8-R9-R13-R16-R19</f>
        <v>0</v>
      </c>
      <c r="S59" s="55" t="n">
        <f aca="false">S8-S9-S13-S16-S19</f>
        <v>0</v>
      </c>
      <c r="T59" s="55" t="n">
        <f aca="false">T8-T9-T13-T16-T19</f>
        <v>0</v>
      </c>
      <c r="U59" s="55" t="n">
        <f aca="false">U8-U9-U13-U16-U19</f>
        <v>0</v>
      </c>
      <c r="V59" s="55" t="n">
        <f aca="false">V8-V9-V13-V16-V19</f>
        <v>0</v>
      </c>
      <c r="W59" s="55" t="n">
        <f aca="false">W8-W9-W13-W16-W19</f>
        <v>0</v>
      </c>
      <c r="X59" s="55" t="n">
        <f aca="false">X8-X9-X13-X16-X19</f>
        <v>0</v>
      </c>
      <c r="Y59" s="55" t="n">
        <f aca="false">Y8-Y9-Y13-Y16-Y19</f>
        <v>0</v>
      </c>
      <c r="Z59" s="55" t="n">
        <f aca="false">Z8-Z9-Z13-Z16-Z19</f>
        <v>0</v>
      </c>
    </row>
    <row r="60" customFormat="false" ht="15" hidden="false" customHeight="false" outlineLevel="0" collapsed="false">
      <c r="B60" s="0" t="s">
        <v>3037</v>
      </c>
      <c r="C60" s="55"/>
      <c r="D60" s="152" t="n">
        <f aca="false">D9-D10-D11-D12</f>
        <v>0</v>
      </c>
      <c r="E60" s="152" t="n">
        <f aca="false">E9-E10-E11-E12</f>
        <v>0</v>
      </c>
      <c r="F60" s="152" t="n">
        <f aca="false">F9-F10-F11-F12</f>
        <v>0</v>
      </c>
      <c r="G60" s="152" t="n">
        <f aca="false">G9-G10-G11-G12</f>
        <v>0</v>
      </c>
      <c r="H60" s="152" t="n">
        <f aca="false">H9-H10-H11-H12</f>
        <v>0</v>
      </c>
      <c r="I60" s="152" t="n">
        <f aca="false">I9-I10-I11-I12</f>
        <v>0</v>
      </c>
      <c r="J60" s="152" t="n">
        <f aca="false">J9-J10-J11-J12</f>
        <v>0</v>
      </c>
      <c r="K60" s="152" t="n">
        <f aca="false">K9-K10-K11-K12</f>
        <v>0</v>
      </c>
      <c r="L60" s="152" t="n">
        <f aca="false">L9-L10-L11-L12</f>
        <v>0</v>
      </c>
      <c r="M60" s="152" t="n">
        <f aca="false">M9-M10-M11-M12</f>
        <v>0</v>
      </c>
      <c r="N60" s="152" t="n">
        <f aca="false">N9-N10-N11-N12</f>
        <v>0</v>
      </c>
      <c r="O60" s="152" t="n">
        <f aca="false">O9-O10-O11-O12</f>
        <v>0</v>
      </c>
      <c r="P60" s="152" t="n">
        <f aca="false">P9-P10-P11-P12</f>
        <v>0</v>
      </c>
      <c r="Q60" s="152" t="n">
        <f aca="false">Q9-Q10-Q11-Q12</f>
        <v>0</v>
      </c>
      <c r="R60" s="152" t="n">
        <f aca="false">R9-R10-R11-R12</f>
        <v>0</v>
      </c>
      <c r="S60" s="152" t="n">
        <f aca="false">S9-S10-S11-S12</f>
        <v>0</v>
      </c>
      <c r="T60" s="152" t="n">
        <f aca="false">T9-T10-T11-T12</f>
        <v>0</v>
      </c>
      <c r="U60" s="152" t="n">
        <f aca="false">U9-U10-U11-U12</f>
        <v>0</v>
      </c>
      <c r="V60" s="152" t="n">
        <f aca="false">V9-V10-V11-V12</f>
        <v>0</v>
      </c>
      <c r="W60" s="152" t="n">
        <f aca="false">W9-W10-W11-W12</f>
        <v>0</v>
      </c>
      <c r="X60" s="152" t="n">
        <f aca="false">X9-X10-X11-X12</f>
        <v>0</v>
      </c>
      <c r="Y60" s="152" t="n">
        <f aca="false">Y9-Y10-Y11-Y12</f>
        <v>0</v>
      </c>
      <c r="Z60" s="152" t="n">
        <f aca="false">Z9-Z10-Z11-Z12</f>
        <v>0</v>
      </c>
    </row>
    <row r="61" customFormat="false" ht="15" hidden="false" customHeight="false" outlineLevel="0" collapsed="false">
      <c r="B61" s="0" t="s">
        <v>3038</v>
      </c>
      <c r="C61" s="55"/>
      <c r="D61" s="152" t="n">
        <f aca="false">D16-D17-D18</f>
        <v>0</v>
      </c>
      <c r="E61" s="152" t="n">
        <f aca="false">E16-E17-E18</f>
        <v>0</v>
      </c>
      <c r="F61" s="152" t="n">
        <f aca="false">F16-F17-F18</f>
        <v>0</v>
      </c>
      <c r="G61" s="152" t="n">
        <f aca="false">G16-G17-G18</f>
        <v>0</v>
      </c>
      <c r="H61" s="152" t="n">
        <f aca="false">H16-H17-H18</f>
        <v>0</v>
      </c>
      <c r="I61" s="152" t="n">
        <f aca="false">I16-I17-I18</f>
        <v>0</v>
      </c>
      <c r="J61" s="152" t="n">
        <f aca="false">J16-J17-J18</f>
        <v>0</v>
      </c>
      <c r="K61" s="152" t="n">
        <f aca="false">K16-K17-K18</f>
        <v>0</v>
      </c>
      <c r="L61" s="152" t="n">
        <f aca="false">L16-L17-L18</f>
        <v>0</v>
      </c>
      <c r="M61" s="152" t="n">
        <f aca="false">M16-M17-M18</f>
        <v>0</v>
      </c>
      <c r="N61" s="152" t="n">
        <f aca="false">N16-N17-N18</f>
        <v>0</v>
      </c>
      <c r="O61" s="152" t="n">
        <f aca="false">O16-O17-O18</f>
        <v>0</v>
      </c>
      <c r="P61" s="152" t="n">
        <f aca="false">P16-P17-P18</f>
        <v>0</v>
      </c>
      <c r="Q61" s="152" t="n">
        <f aca="false">Q16-Q17-Q18</f>
        <v>0</v>
      </c>
      <c r="R61" s="152" t="n">
        <f aca="false">R16-R17-R18</f>
        <v>0</v>
      </c>
      <c r="S61" s="152" t="n">
        <f aca="false">S16-S17-S18</f>
        <v>0</v>
      </c>
      <c r="T61" s="152" t="n">
        <f aca="false">T16-T17-T18</f>
        <v>0</v>
      </c>
      <c r="U61" s="152" t="n">
        <f aca="false">U16-U17-U18</f>
        <v>0</v>
      </c>
      <c r="V61" s="152" t="n">
        <f aca="false">V16-V17-V18</f>
        <v>0</v>
      </c>
      <c r="W61" s="152" t="n">
        <f aca="false">W16-W17-W18</f>
        <v>0</v>
      </c>
      <c r="X61" s="152" t="n">
        <f aca="false">X16-X17-X18</f>
        <v>0</v>
      </c>
      <c r="Y61" s="152" t="n">
        <f aca="false">Y16-Y17-Y18</f>
        <v>0</v>
      </c>
      <c r="Z61" s="152" t="n">
        <f aca="false">Z16-Z17-Z18</f>
        <v>0</v>
      </c>
    </row>
    <row r="62" customFormat="false" ht="15" hidden="false" customHeight="false" outlineLevel="0" collapsed="false">
      <c r="B62" s="0" t="s">
        <v>1115</v>
      </c>
      <c r="C62" s="55"/>
      <c r="D62" s="152" t="n">
        <f aca="false">D22-D23-D31</f>
        <v>0</v>
      </c>
      <c r="E62" s="152" t="n">
        <f aca="false">E22-E23-E31</f>
        <v>0</v>
      </c>
      <c r="F62" s="152" t="n">
        <f aca="false">F22-F23-F31</f>
        <v>0</v>
      </c>
      <c r="G62" s="152" t="n">
        <f aca="false">G22-G23-G31</f>
        <v>0</v>
      </c>
      <c r="H62" s="152" t="n">
        <f aca="false">H22-H23-H31</f>
        <v>-100000000</v>
      </c>
      <c r="I62" s="152" t="n">
        <f aca="false">I22-I23-I31</f>
        <v>0</v>
      </c>
      <c r="J62" s="152" t="n">
        <f aca="false">J22-J23-J31</f>
        <v>100000000</v>
      </c>
      <c r="K62" s="152" t="n">
        <f aca="false">K22-K23-K31</f>
        <v>0</v>
      </c>
      <c r="L62" s="152" t="n">
        <f aca="false">L22-L23-L31</f>
        <v>0</v>
      </c>
      <c r="M62" s="152" t="n">
        <f aca="false">M22-M23-M31</f>
        <v>0</v>
      </c>
      <c r="N62" s="152" t="n">
        <f aca="false">N22-N23-N31</f>
        <v>100000000</v>
      </c>
      <c r="O62" s="152" t="n">
        <f aca="false">O22-O23-O31</f>
        <v>0</v>
      </c>
      <c r="P62" s="152" t="n">
        <f aca="false">P22-P23-P31</f>
        <v>1000000</v>
      </c>
      <c r="Q62" s="152" t="n">
        <f aca="false">Q22-Q23-Q31</f>
        <v>-1000000</v>
      </c>
      <c r="R62" s="152" t="n">
        <f aca="false">R22-R23-R31</f>
        <v>0</v>
      </c>
      <c r="S62" s="152" t="n">
        <f aca="false">S22-S23-S31</f>
        <v>0</v>
      </c>
      <c r="T62" s="152" t="n">
        <f aca="false">T22-T23-T31</f>
        <v>0</v>
      </c>
      <c r="U62" s="152" t="n">
        <f aca="false">U22-U23-U31</f>
        <v>0</v>
      </c>
      <c r="V62" s="152" t="n">
        <f aca="false">V22-V23-V31</f>
        <v>0</v>
      </c>
      <c r="W62" s="152" t="n">
        <f aca="false">W22-W23-W31</f>
        <v>0</v>
      </c>
      <c r="X62" s="152" t="n">
        <f aca="false">X22-X23-X31</f>
        <v>-1000000</v>
      </c>
      <c r="Y62" s="152" t="n">
        <f aca="false">Y22-Y23-Y31</f>
        <v>-1000000</v>
      </c>
      <c r="Z62" s="152" t="n">
        <f aca="false">Z22-Z23-Z31</f>
        <v>0</v>
      </c>
    </row>
    <row r="63" customFormat="false" ht="15" hidden="false" customHeight="false" outlineLevel="0" collapsed="false">
      <c r="B63" s="0" t="s">
        <v>268</v>
      </c>
      <c r="C63" s="55"/>
      <c r="D63" s="55" t="n">
        <f aca="false">D32-D33-D36</f>
        <v>0</v>
      </c>
      <c r="E63" s="55" t="n">
        <f aca="false">E32-E33-E36</f>
        <v>0</v>
      </c>
      <c r="F63" s="55" t="n">
        <f aca="false">F32-F33-F36</f>
        <v>-100000000</v>
      </c>
      <c r="G63" s="55" t="n">
        <f aca="false">G32-G33-G36</f>
        <v>0</v>
      </c>
      <c r="H63" s="55" t="n">
        <f aca="false">H32-H33-H36</f>
        <v>0</v>
      </c>
      <c r="I63" s="56" t="n">
        <f aca="false">I32-I33-I36</f>
        <v>95400000000</v>
      </c>
      <c r="J63" s="55" t="n">
        <f aca="false">J32-J33-J36</f>
        <v>0</v>
      </c>
      <c r="K63" s="55" t="n">
        <f aca="false">K32-K33-K36</f>
        <v>100000000</v>
      </c>
      <c r="L63" s="55" t="n">
        <f aca="false">L32-L33-L36</f>
        <v>0</v>
      </c>
      <c r="M63" s="55" t="n">
        <f aca="false">M32-M33-M36</f>
        <v>0</v>
      </c>
      <c r="N63" s="55" t="n">
        <f aca="false">N32-N33-N36</f>
        <v>0</v>
      </c>
      <c r="O63" s="55" t="n">
        <f aca="false">O32-O33-O36</f>
        <v>1000000</v>
      </c>
      <c r="P63" s="55" t="n">
        <f aca="false">P32-P33-P36</f>
        <v>0</v>
      </c>
      <c r="Q63" s="55" t="n">
        <f aca="false">Q32-Q33-Q36</f>
        <v>0</v>
      </c>
      <c r="R63" s="55" t="n">
        <f aca="false">R32-R33-R36</f>
        <v>-1000000</v>
      </c>
      <c r="S63" s="55" t="n">
        <f aca="false">S32-S33-S36</f>
        <v>0</v>
      </c>
      <c r="T63" s="55" t="n">
        <f aca="false">T32-T33-T36</f>
        <v>1000000</v>
      </c>
      <c r="U63" s="55" t="n">
        <f aca="false">U32-U33-U36</f>
        <v>1000000</v>
      </c>
      <c r="V63" s="55" t="n">
        <f aca="false">V32-V33-V36</f>
        <v>1000000</v>
      </c>
      <c r="W63" s="55" t="n">
        <f aca="false">W32-W33-W36</f>
        <v>0</v>
      </c>
      <c r="X63" s="55" t="n">
        <f aca="false">X32-X33-X36</f>
        <v>0</v>
      </c>
      <c r="Y63" s="55" t="n">
        <f aca="false">Y32-Y33-Y36</f>
        <v>1000000</v>
      </c>
      <c r="Z63" s="55" t="n">
        <f aca="false">Z32-Z33-Z36</f>
        <v>0</v>
      </c>
    </row>
    <row r="64" customFormat="false" ht="15" hidden="false" customHeight="false" outlineLevel="0" collapsed="false">
      <c r="B64" s="0" t="s">
        <v>3039</v>
      </c>
      <c r="C64" s="55"/>
      <c r="D64" s="56" t="n">
        <f aca="false">D33-D34-D35</f>
        <v>34980000000</v>
      </c>
      <c r="E64" s="56" t="n">
        <f aca="false">E33-E34-E35</f>
        <v>34306000000</v>
      </c>
      <c r="F64" s="56" t="n">
        <f aca="false">F33-F34-F35</f>
        <v>40400000000</v>
      </c>
      <c r="G64" s="56" t="n">
        <f aca="false">G33-G34-G35</f>
        <v>46900000000</v>
      </c>
      <c r="H64" s="56" t="n">
        <f aca="false">H33-H34-H35</f>
        <v>71500000000</v>
      </c>
      <c r="I64" s="55" t="n">
        <f aca="false">I33-I34-I35</f>
        <v>0</v>
      </c>
      <c r="J64" s="55" t="n">
        <f aca="false">J33-J34-J35</f>
        <v>0</v>
      </c>
      <c r="K64" s="55" t="n">
        <f aca="false">K33-K34-K35</f>
        <v>0</v>
      </c>
      <c r="L64" s="55" t="n">
        <f aca="false">L33-L34-L35</f>
        <v>100000000</v>
      </c>
      <c r="M64" s="55" t="n">
        <f aca="false">M33-M34-M35</f>
        <v>0</v>
      </c>
      <c r="N64" s="55" t="n">
        <f aca="false">N33-N34-N35</f>
        <v>0</v>
      </c>
      <c r="O64" s="56" t="n">
        <f aca="false">O33-O34-O35</f>
        <v>88049000000</v>
      </c>
      <c r="P64" s="56" t="n">
        <f aca="false">P33-P34-P35</f>
        <v>81617000000</v>
      </c>
      <c r="Q64" s="56" t="n">
        <f aca="false">Q33-Q34-Q35</f>
        <v>87729000000</v>
      </c>
      <c r="R64" s="56" t="n">
        <f aca="false">R33-R34-R35</f>
        <v>68729000000</v>
      </c>
      <c r="S64" s="56" t="n">
        <f aca="false">S33-S34-S35</f>
        <v>75756000000</v>
      </c>
      <c r="T64" s="56" t="n">
        <f aca="false">T33-T34-T35</f>
        <v>71391000000</v>
      </c>
      <c r="U64" s="56" t="n">
        <f aca="false">U33-U34-U35</f>
        <v>62355000000</v>
      </c>
      <c r="V64" s="56" t="n">
        <f aca="false">V33-V34-V35</f>
        <v>62788000000</v>
      </c>
      <c r="W64" s="56" t="n">
        <f aca="false">W33-W34-W35</f>
        <v>62149000000</v>
      </c>
      <c r="X64" s="56" t="n">
        <f aca="false">X33-X34-X35</f>
        <v>60840000000</v>
      </c>
      <c r="Y64" s="56" t="n">
        <f aca="false">Y33-Y34-Y35</f>
        <v>58917000000</v>
      </c>
      <c r="Z64" s="56" t="n">
        <f aca="false">Z33-Z34-Z35</f>
        <v>62220000000</v>
      </c>
    </row>
    <row r="65" customFormat="false" ht="15" hidden="false" customHeight="false" outlineLevel="0" collapsed="false">
      <c r="B65" s="0" t="s">
        <v>678</v>
      </c>
      <c r="C65" s="55"/>
      <c r="D65" s="55" t="n">
        <f aca="false">D45-D46-D50-D53</f>
        <v>0</v>
      </c>
      <c r="E65" s="55" t="n">
        <f aca="false">E45-E46-E50-E53</f>
        <v>0</v>
      </c>
      <c r="F65" s="55" t="n">
        <f aca="false">F45-F46-F50-F53</f>
        <v>0</v>
      </c>
      <c r="G65" s="55" t="n">
        <f aca="false">G45-G46-G50-G53</f>
        <v>-100000000</v>
      </c>
      <c r="H65" s="55" t="n">
        <f aca="false">H45-H46-H50-H53</f>
        <v>0</v>
      </c>
      <c r="I65" s="55" t="n">
        <f aca="false">I45-I46-I50-I53</f>
        <v>-100000000</v>
      </c>
      <c r="J65" s="55" t="n">
        <f aca="false">J45-J46-J50-J53</f>
        <v>0</v>
      </c>
      <c r="K65" s="55" t="n">
        <f aca="false">K45-K46-K50-K53</f>
        <v>-100000000.000002</v>
      </c>
      <c r="L65" s="55" t="n">
        <f aca="false">L45-L46-L50-L53</f>
        <v>0</v>
      </c>
      <c r="M65" s="55" t="n">
        <f aca="false">M45-M46-M50-M53</f>
        <v>0</v>
      </c>
      <c r="N65" s="55" t="n">
        <f aca="false">N45-N46-N50-N53</f>
        <v>0</v>
      </c>
      <c r="O65" s="55" t="n">
        <f aca="false">O45-O46-O50-O53</f>
        <v>0</v>
      </c>
      <c r="P65" s="55" t="n">
        <f aca="false">P45-P46-P50-P53</f>
        <v>0</v>
      </c>
      <c r="Q65" s="55" t="n">
        <f aca="false">Q45-Q46-Q50-Q53</f>
        <v>0</v>
      </c>
      <c r="R65" s="55" t="n">
        <f aca="false">R45-R46-R50-R53</f>
        <v>0</v>
      </c>
      <c r="S65" s="55" t="n">
        <f aca="false">S45-S46-S50-S53</f>
        <v>1000000</v>
      </c>
      <c r="T65" s="55" t="n">
        <f aca="false">T45-T46-T50-T53</f>
        <v>-1000000</v>
      </c>
      <c r="U65" s="55" t="n">
        <f aca="false">U45-U46-U50-U53</f>
        <v>0</v>
      </c>
      <c r="V65" s="55" t="n">
        <f aca="false">V45-V46-V50-V53</f>
        <v>1000000</v>
      </c>
      <c r="W65" s="55" t="n">
        <f aca="false">W45-W46-W50-W53</f>
        <v>-1000000</v>
      </c>
      <c r="X65" s="55" t="n">
        <f aca="false">X45-X46-X50-X53</f>
        <v>0</v>
      </c>
      <c r="Y65" s="55" t="n">
        <f aca="false">Y45-Y46-Y50-Y53</f>
        <v>0</v>
      </c>
      <c r="Z65" s="55" t="n">
        <f aca="false">Z45-Z46-Z50-Z53</f>
        <v>1000000</v>
      </c>
    </row>
    <row r="66" customFormat="false" ht="15" hidden="false" customHeight="false" outlineLevel="0" collapsed="false">
      <c r="B66" s="0" t="s">
        <v>334</v>
      </c>
      <c r="C66" s="55"/>
      <c r="D66" s="55" t="n">
        <f aca="false">D46-D48-D49</f>
        <v>0</v>
      </c>
      <c r="E66" s="55" t="n">
        <f aca="false">E46-E48-E49</f>
        <v>0</v>
      </c>
      <c r="F66" s="55" t="n">
        <f aca="false">F46-F48-F49</f>
        <v>0</v>
      </c>
      <c r="G66" s="55" t="n">
        <f aca="false">G46-G48-G49</f>
        <v>100000000</v>
      </c>
      <c r="H66" s="55" t="n">
        <f aca="false">H46-H48-H49</f>
        <v>0</v>
      </c>
      <c r="I66" s="55" t="n">
        <f aca="false">I46-I48-I49</f>
        <v>0</v>
      </c>
      <c r="J66" s="56" t="n">
        <f aca="false">J46-J48-J49</f>
        <v>155600000000</v>
      </c>
      <c r="K66" s="56" t="n">
        <f aca="false">K46-K48-K49</f>
        <v>179100000000</v>
      </c>
      <c r="L66" s="56" t="n">
        <f aca="false">L46-L48-L49</f>
        <v>90500000000</v>
      </c>
      <c r="M66" s="56" t="n">
        <f aca="false">M46-M48-M49</f>
        <v>115800000000</v>
      </c>
      <c r="N66" s="56" t="n">
        <f aca="false">N46-N48-N49</f>
        <v>248800000000</v>
      </c>
      <c r="O66" s="56" t="n">
        <f aca="false">O46-O48-O49</f>
        <v>59920000000</v>
      </c>
      <c r="P66" s="56" t="n">
        <f aca="false">P46-P48-P49</f>
        <v>142750000000</v>
      </c>
      <c r="Q66" s="56" t="n">
        <f aca="false">Q46-Q48-Q49</f>
        <v>137073000000</v>
      </c>
      <c r="R66" s="56" t="n">
        <f aca="false">R46-R48-R49</f>
        <v>52211000000</v>
      </c>
      <c r="S66" s="56" t="n">
        <f aca="false">S46-S48-S49</f>
        <v>42306000000</v>
      </c>
      <c r="T66" s="56" t="n">
        <f aca="false">T46-T48-T49</f>
        <v>5927000000</v>
      </c>
      <c r="U66" s="56" t="n">
        <f aca="false">U46-U48-U49</f>
        <v>14454000000</v>
      </c>
      <c r="V66" s="56" t="n">
        <f aca="false">V46-V48-V49</f>
        <v>15137000000</v>
      </c>
      <c r="W66" s="56" t="n">
        <f aca="false">W46-W48-W49</f>
        <v>15773000000</v>
      </c>
      <c r="X66" s="56" t="n">
        <f aca="false">X46-X48-X49</f>
        <v>16323000000</v>
      </c>
      <c r="Y66" s="56" t="n">
        <f aca="false">Y46-Y48-Y49</f>
        <v>16895000000</v>
      </c>
      <c r="Z66" s="56" t="n">
        <f aca="false">Z46-Z48-Z49</f>
        <v>17473000000</v>
      </c>
    </row>
    <row r="67" customFormat="false" ht="15" hidden="false" customHeight="false" outlineLevel="0" collapsed="false">
      <c r="B67" s="0" t="s">
        <v>1267</v>
      </c>
      <c r="C67" s="55"/>
      <c r="D67" s="56" t="n">
        <f aca="false">D50-D51-D52</f>
        <v>-32523000000</v>
      </c>
      <c r="E67" s="56" t="n">
        <f aca="false">E50-E51-E52</f>
        <v>12039000000</v>
      </c>
      <c r="F67" s="56" t="n">
        <f aca="false">F50-F51-F52</f>
        <v>25900000000</v>
      </c>
      <c r="G67" s="56" t="n">
        <f aca="false">G50-G51-G52</f>
        <v>-12900000000</v>
      </c>
      <c r="H67" s="56" t="n">
        <f aca="false">H50-H51-H52</f>
        <v>11600000000</v>
      </c>
      <c r="I67" s="56" t="n">
        <f aca="false">I50-I51-I52</f>
        <v>8900000000</v>
      </c>
      <c r="J67" s="55" t="n">
        <f aca="false">J50-J51-J52</f>
        <v>0</v>
      </c>
      <c r="K67" s="55" t="n">
        <f aca="false">K50-K51-K52</f>
        <v>0</v>
      </c>
      <c r="L67" s="55" t="n">
        <f aca="false">L50-L51-L52</f>
        <v>0</v>
      </c>
      <c r="M67" s="55" t="n">
        <f aca="false">M50-M51-M52</f>
        <v>0</v>
      </c>
      <c r="N67" s="55" t="n">
        <f aca="false">N50-N51-N52</f>
        <v>0</v>
      </c>
      <c r="O67" s="55" t="n">
        <f aca="false">O50-O51-O52</f>
        <v>0</v>
      </c>
      <c r="P67" s="55" t="n">
        <f aca="false">P50-P51-P52</f>
        <v>0</v>
      </c>
      <c r="Q67" s="55" t="n">
        <f aca="false">Q50-Q51-Q52</f>
        <v>0</v>
      </c>
      <c r="R67" s="55" t="n">
        <f aca="false">R50-R51-R52</f>
        <v>0</v>
      </c>
      <c r="S67" s="55" t="n">
        <f aca="false">S50-S51-S52</f>
        <v>0</v>
      </c>
      <c r="T67" s="55" t="n">
        <f aca="false">T50-T51-T52</f>
        <v>0</v>
      </c>
      <c r="U67" s="55" t="n">
        <f aca="false">U50-U51-U52</f>
        <v>0</v>
      </c>
      <c r="V67" s="55" t="n">
        <f aca="false">V50-V51-V52</f>
        <v>0</v>
      </c>
      <c r="W67" s="55" t="n">
        <f aca="false">W50-W51-W52</f>
        <v>0</v>
      </c>
      <c r="X67" s="55" t="n">
        <f aca="false">X50-X51-X52</f>
        <v>0</v>
      </c>
      <c r="Y67" s="55" t="n">
        <f aca="false">Y50-Y51-Y52</f>
        <v>0</v>
      </c>
      <c r="Z67" s="55" t="n">
        <f aca="false">Z50-Z51-Z52</f>
        <v>0</v>
      </c>
    </row>
    <row r="68" customFormat="false" ht="15" hidden="false" customHeight="false" outlineLevel="0" collapsed="false">
      <c r="B68" s="0" t="s">
        <v>2345</v>
      </c>
      <c r="C68" s="55"/>
      <c r="D68" s="152" t="n">
        <f aca="false">D46-D48-D49</f>
        <v>0</v>
      </c>
      <c r="E68" s="152" t="n">
        <f aca="false">E46-E48-E49</f>
        <v>0</v>
      </c>
      <c r="F68" s="152" t="n">
        <f aca="false">F46-F48-F49</f>
        <v>0</v>
      </c>
      <c r="G68" s="152" t="n">
        <f aca="false">G46-G48-G49</f>
        <v>100000000</v>
      </c>
      <c r="H68" s="152" t="n">
        <f aca="false">H46-H48-H49</f>
        <v>0</v>
      </c>
      <c r="I68" s="152" t="n">
        <f aca="false">I46-I48-I49</f>
        <v>0</v>
      </c>
      <c r="J68" s="56" t="n">
        <f aca="false">J46-J48-J49</f>
        <v>155600000000</v>
      </c>
      <c r="K68" s="56" t="n">
        <f aca="false">K46-K48-K49</f>
        <v>179100000000</v>
      </c>
      <c r="L68" s="56" t="n">
        <f aca="false">L46-L48-L49</f>
        <v>90500000000</v>
      </c>
      <c r="M68" s="56" t="n">
        <f aca="false">M46-M48-M49</f>
        <v>115800000000</v>
      </c>
      <c r="N68" s="56" t="n">
        <f aca="false">N46-N48-N49</f>
        <v>248800000000</v>
      </c>
      <c r="O68" s="56" t="n">
        <f aca="false">O46-O48-O49</f>
        <v>59920000000</v>
      </c>
      <c r="P68" s="56" t="n">
        <f aca="false">P46-P48-P49</f>
        <v>142750000000</v>
      </c>
      <c r="Q68" s="56" t="n">
        <f aca="false">Q46-Q48-Q49</f>
        <v>137073000000</v>
      </c>
      <c r="R68" s="56" t="n">
        <f aca="false">R46-R48-R49</f>
        <v>52211000000</v>
      </c>
      <c r="S68" s="56" t="n">
        <f aca="false">S46-S48-S49</f>
        <v>42306000000</v>
      </c>
      <c r="T68" s="56" t="n">
        <f aca="false">T46-T48-T49</f>
        <v>5927000000</v>
      </c>
      <c r="U68" s="56" t="n">
        <f aca="false">U46-U48-U49</f>
        <v>14454000000</v>
      </c>
      <c r="V68" s="56" t="n">
        <f aca="false">V46-V48-V49</f>
        <v>15137000000</v>
      </c>
      <c r="W68" s="56" t="n">
        <f aca="false">W46-W48-W49</f>
        <v>15773000000</v>
      </c>
      <c r="X68" s="56" t="n">
        <f aca="false">X46-X48-X49</f>
        <v>16323000000</v>
      </c>
      <c r="Y68" s="56" t="n">
        <f aca="false">Y46-Y48-Y49</f>
        <v>16895000000</v>
      </c>
      <c r="Z68" s="56" t="n">
        <f aca="false">Z46-Z48-Z49</f>
        <v>17473000000</v>
      </c>
    </row>
    <row r="69" customFormat="false" ht="15.75" hidden="false" customHeight="false" outlineLevel="0" collapsed="false">
      <c r="C69" s="55"/>
      <c r="D69" s="55"/>
      <c r="E69" s="55"/>
      <c r="F69" s="55"/>
      <c r="G69" s="55"/>
      <c r="H69" s="55"/>
      <c r="I69" s="55"/>
      <c r="J69" s="55"/>
      <c r="K69" s="55"/>
      <c r="L69" s="55"/>
      <c r="M69" s="55"/>
      <c r="N69" s="55"/>
      <c r="O69" s="55"/>
      <c r="P69" s="55"/>
      <c r="Q69" s="55"/>
      <c r="R69" s="55"/>
      <c r="S69" s="55"/>
      <c r="T69" s="55"/>
      <c r="U69" s="55"/>
      <c r="V69" s="55"/>
      <c r="W69" s="55"/>
      <c r="X69" s="55"/>
      <c r="Y69" s="55"/>
      <c r="Z69" s="55"/>
    </row>
    <row r="70" customFormat="false" ht="15.75" hidden="false" customHeight="false" outlineLevel="0" collapsed="false">
      <c r="B70" s="0" t="s">
        <v>1047</v>
      </c>
      <c r="D70" s="93" t="n">
        <v>387089000000</v>
      </c>
      <c r="E70" s="94" t="n">
        <v>422923000000</v>
      </c>
      <c r="F70" s="94" t="n">
        <v>470555000000</v>
      </c>
      <c r="G70" s="94" t="n">
        <v>544510000000</v>
      </c>
      <c r="H70" s="94" t="n">
        <v>622574000000</v>
      </c>
      <c r="I70" s="94" t="n">
        <v>699989000000</v>
      </c>
      <c r="J70" s="94" t="n">
        <v>784171000000</v>
      </c>
      <c r="K70" s="94" t="n">
        <v>885353000000</v>
      </c>
      <c r="L70" s="94" t="n">
        <v>997315000000</v>
      </c>
      <c r="M70" s="95" t="n">
        <v>1065627000000</v>
      </c>
      <c r="N70" s="95" t="n">
        <v>1153981000000</v>
      </c>
      <c r="O70" s="95" t="n">
        <v>1241072000000</v>
      </c>
      <c r="P70" s="95" t="n">
        <v>1315754000000</v>
      </c>
      <c r="Q70" s="95" t="n">
        <v>1430423000000</v>
      </c>
      <c r="R70" s="598" t="n">
        <v>1463000000000</v>
      </c>
      <c r="S70" s="598" t="n">
        <v>1564000000000</v>
      </c>
      <c r="T70" s="598" t="n">
        <v>1630000000000</v>
      </c>
      <c r="U70" s="598" t="n">
        <v>1718000000000</v>
      </c>
      <c r="V70" s="598" t="n">
        <v>1857000000000</v>
      </c>
      <c r="W70" s="598" t="n">
        <v>2021000000000</v>
      </c>
      <c r="X70" s="598" t="n">
        <v>2201000000000</v>
      </c>
      <c r="Y70" s="598" t="n">
        <v>2398000000000</v>
      </c>
      <c r="Z70" s="598" t="n">
        <v>2607000000000</v>
      </c>
    </row>
    <row r="71" customFormat="false" ht="15" hidden="false" customHeight="false" outlineLevel="0" collapsed="false">
      <c r="B71" s="0" t="s">
        <v>140</v>
      </c>
      <c r="D71" s="313" t="n">
        <f aca="false">(D6/D70)*100</f>
        <v>23.3468272154466</v>
      </c>
      <c r="E71" s="313" t="n">
        <f aca="false">(E6/E70)*100</f>
        <v>23.8863812088725</v>
      </c>
      <c r="F71" s="313" t="n">
        <f aca="false">(F6/F70)*100</f>
        <v>21.8040399103187</v>
      </c>
      <c r="G71" s="313" t="n">
        <f aca="false">(G6/G70)*100</f>
        <v>21.5239389542892</v>
      </c>
      <c r="H71" s="313" t="n">
        <f aca="false">(H6/H70)*100</f>
        <v>23.3707157703341</v>
      </c>
      <c r="I71" s="313" t="n">
        <f aca="false">(I6/I70)*100</f>
        <v>24.5003850060501</v>
      </c>
      <c r="J71" s="313" t="n">
        <f aca="false">(J6/J70)*100</f>
        <v>23.8085825668126</v>
      </c>
      <c r="K71" s="313" t="n">
        <f aca="false">(K6/K70)*100</f>
        <v>23.8661867074489</v>
      </c>
      <c r="L71" s="313" t="n">
        <f aca="false">(L6/L70)*100</f>
        <v>25.2678441615738</v>
      </c>
      <c r="M71" s="313" t="n">
        <f aca="false">(M6/M70)*100</f>
        <v>25.9190129379229</v>
      </c>
      <c r="N71" s="313" t="n">
        <f aca="false">(N6/N70)*100</f>
        <v>26.0142931296096</v>
      </c>
      <c r="O71" s="313" t="n">
        <f aca="false">(O6/O70)*100</f>
        <v>25.3456689055913</v>
      </c>
      <c r="P71" s="313" t="n">
        <f aca="false">(P6/P70)*100</f>
        <v>24.5073927193077</v>
      </c>
      <c r="Q71" s="313" t="n">
        <f aca="false">(Q6/Q70)*100</f>
        <v>24.0955297838472</v>
      </c>
      <c r="R71" s="313" t="n">
        <f aca="false">(R6/R70)*100</f>
        <v>27.1347915242652</v>
      </c>
      <c r="S71" s="313" t="n">
        <f aca="false">(S6/S70)*100</f>
        <v>26.3245524296675</v>
      </c>
      <c r="T71" s="313" t="n">
        <f aca="false">(T6/T70)*100</f>
        <v>27.9653987730061</v>
      </c>
      <c r="U71" s="313" t="n">
        <f aca="false">(U6/U70)*100</f>
        <v>28.1975552968568</v>
      </c>
      <c r="V71" s="313" t="n">
        <f aca="false">(V6/V70)*100</f>
        <v>27.3269789983845</v>
      </c>
      <c r="W71" s="313" t="n">
        <f aca="false">(W6/W70)*100</f>
        <v>26.9550717466601</v>
      </c>
      <c r="X71" s="313" t="n">
        <f aca="false">(X6/X70)*100</f>
        <v>26.8445706497047</v>
      </c>
      <c r="Y71" s="313" t="n">
        <f aca="false">(Y6/Y70)*100</f>
        <v>26.8016680567139</v>
      </c>
      <c r="Z71" s="313" t="n">
        <f aca="false">(Z6/Z70)*100</f>
        <v>26.8158803222094</v>
      </c>
    </row>
    <row r="72" customFormat="false" ht="15" hidden="false" customHeight="false" outlineLevel="0" collapsed="false">
      <c r="B72" s="0" t="s">
        <v>1048</v>
      </c>
      <c r="D72" s="313" t="n">
        <f aca="false">(D22/D70)*100</f>
        <v>26.5954341249687</v>
      </c>
      <c r="E72" s="313" t="n">
        <f aca="false">(E22/E70)*100</f>
        <v>24.6363995337213</v>
      </c>
      <c r="F72" s="313" t="n">
        <f aca="false">(F22/F70)*100</f>
        <v>26.3093580984157</v>
      </c>
      <c r="G72" s="313" t="n">
        <f aca="false">(G22/G70)*100</f>
        <v>27.3640520835246</v>
      </c>
      <c r="H72" s="313" t="n">
        <f aca="false">(H22/H70)*100</f>
        <v>28.8479763048248</v>
      </c>
      <c r="I72" s="313" t="n">
        <f aca="false">(I22/I70)*100</f>
        <v>28.7718807009824</v>
      </c>
      <c r="J72" s="313" t="n">
        <f aca="false">(J22/J70)*100</f>
        <v>26.830882549852</v>
      </c>
      <c r="K72" s="313" t="n">
        <f aca="false">(K22/K70)*100</f>
        <v>28.3276839859356</v>
      </c>
      <c r="L72" s="313" t="n">
        <f aca="false">(L22/L70)*100</f>
        <v>28.7572131172197</v>
      </c>
      <c r="M72" s="313" t="n">
        <f aca="false">(M22/M70)*100</f>
        <v>33.0509643618264</v>
      </c>
      <c r="N72" s="313" t="n">
        <f aca="false">(N22/N70)*100</f>
        <v>36.5257313595284</v>
      </c>
      <c r="O72" s="313" t="n">
        <f aca="false">(O22/O70)*100</f>
        <v>31.3251769438034</v>
      </c>
      <c r="P72" s="313" t="n">
        <f aca="false">(P22/P70)*100</f>
        <v>30.6434181465532</v>
      </c>
      <c r="Q72" s="313" t="n">
        <f aca="false">(Q22/Q70)*100</f>
        <v>27.9133515051142</v>
      </c>
      <c r="R72" s="313" t="n">
        <f aca="false">(R22/R70)*100</f>
        <v>27.0158578263841</v>
      </c>
      <c r="S72" s="313" t="n">
        <f aca="false">(S22/S70)*100</f>
        <v>26.8216751918159</v>
      </c>
      <c r="T72" s="313" t="n">
        <f aca="false">(T22/T70)*100</f>
        <v>28.2650306748466</v>
      </c>
      <c r="U72" s="313" t="n">
        <f aca="false">(U22/U70)*100</f>
        <v>29.0945285215367</v>
      </c>
      <c r="V72" s="313" t="n">
        <f aca="false">(V22/V70)*100</f>
        <v>27.350619278406</v>
      </c>
      <c r="W72" s="313" t="n">
        <f aca="false">(W22/W70)*100</f>
        <v>26.630776843147</v>
      </c>
      <c r="X72" s="313" t="n">
        <f aca="false">(X22/X70)*100</f>
        <v>26.1079509313948</v>
      </c>
      <c r="Y72" s="313" t="n">
        <f aca="false">(Y22/Y70)*100</f>
        <v>25.7144286905755</v>
      </c>
      <c r="Z72" s="313" t="n">
        <f aca="false">(Z22/Z70)*100</f>
        <v>25.4924434215573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9.xml><?xml version="1.0" encoding="utf-8"?>
<worksheet xmlns="http://schemas.openxmlformats.org/spreadsheetml/2006/main" xmlns:r="http://schemas.openxmlformats.org/officeDocument/2006/relationships">
  <sheetPr filterMode="false">
    <pageSetUpPr fitToPage="false"/>
  </sheetPr>
  <dimension ref="A1:AD6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44.5459183673469"/>
    <col collapsed="false" hidden="false" max="2" min="2" style="0" width="69.7908163265306"/>
    <col collapsed="false" hidden="false" max="3" min="3" style="0" width="24.5663265306122"/>
    <col collapsed="false" hidden="false" max="6" min="4" style="0" width="14.3112244897959"/>
    <col collapsed="false" hidden="false" max="7" min="7" style="0" width="14.7142857142857"/>
    <col collapsed="false" hidden="false" max="14" min="8" style="0" width="15.2551020408163"/>
    <col collapsed="false" hidden="false" max="15" min="15" style="0" width="15.5255102040816"/>
    <col collapsed="false" hidden="false" max="16" min="16" style="0" width="15.9285714285714"/>
    <col collapsed="false" hidden="false" max="17" min="17" style="0" width="18.3571428571429"/>
    <col collapsed="false" hidden="false" max="18" min="18" style="0" width="18.6275510204082"/>
    <col collapsed="false" hidden="false" max="22" min="19" style="0" width="18.3571428571429"/>
    <col collapsed="false" hidden="false" max="24" min="23" style="0" width="19.4387755102041"/>
    <col collapsed="false" hidden="false" max="25" min="25" style="0" width="8.50510204081633"/>
    <col collapsed="false" hidden="false" max="26" min="26" style="0" width="15.6581632653061"/>
    <col collapsed="false" hidden="false" max="29" min="27" style="0" width="8.50510204081633"/>
    <col collapsed="false" hidden="false" max="30" min="30" style="0" width="12.4183673469388"/>
    <col collapsed="false" hidden="false" max="1025" min="31" style="0" width="8.50510204081633"/>
  </cols>
  <sheetData>
    <row r="1" customFormat="false" ht="15" hidden="false" customHeight="false" outlineLevel="0" collapsed="false">
      <c r="A1" s="59" t="s">
        <v>3040</v>
      </c>
      <c r="B1" s="2" t="s">
        <v>3041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3042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6.5" hidden="false" customHeight="false" outlineLevel="0" collapsed="false">
      <c r="A6" s="32" t="s">
        <v>32</v>
      </c>
      <c r="B6" s="98" t="s">
        <v>590</v>
      </c>
      <c r="C6" s="63" t="s">
        <v>34</v>
      </c>
      <c r="D6" s="103" t="n">
        <v>1802000000</v>
      </c>
      <c r="E6" s="103" t="n">
        <v>1926000000</v>
      </c>
      <c r="F6" s="103" t="n">
        <v>2010000000</v>
      </c>
      <c r="G6" s="109" t="n">
        <v>2511000000</v>
      </c>
      <c r="H6" s="100" t="n">
        <v>2962000000</v>
      </c>
      <c r="I6" s="100" t="n">
        <v>2971000000</v>
      </c>
      <c r="J6" s="100" t="n">
        <v>3454000000</v>
      </c>
      <c r="K6" s="100" t="n">
        <v>3920000000</v>
      </c>
      <c r="L6" s="100" t="n">
        <v>4690000000</v>
      </c>
      <c r="M6" s="100" t="n">
        <v>4476000000</v>
      </c>
      <c r="N6" s="100" t="n">
        <v>4663000000</v>
      </c>
      <c r="O6" s="109" t="n">
        <v>5414000000</v>
      </c>
      <c r="P6" s="16" t="n">
        <v>5054000000</v>
      </c>
      <c r="Q6" s="599" t="n">
        <v>5758000000</v>
      </c>
      <c r="R6" s="127" t="n">
        <v>7091000000</v>
      </c>
      <c r="S6" s="127" t="n">
        <v>7059000000</v>
      </c>
      <c r="T6" s="127" t="n">
        <v>7826000000</v>
      </c>
      <c r="U6" s="127" t="n">
        <v>8378000000</v>
      </c>
      <c r="V6" s="127" t="n">
        <v>8907000000</v>
      </c>
      <c r="W6" s="127" t="n">
        <v>9469000000</v>
      </c>
      <c r="X6" s="127" t="n">
        <v>10078000000</v>
      </c>
    </row>
    <row r="7" customFormat="false" ht="16.5" hidden="false" customHeight="false" outlineLevel="0" collapsed="false">
      <c r="A7" s="30" t="s">
        <v>35</v>
      </c>
      <c r="B7" s="30" t="s">
        <v>2744</v>
      </c>
      <c r="C7" s="20" t="s">
        <v>37</v>
      </c>
      <c r="D7" s="103" t="n">
        <v>1551000000</v>
      </c>
      <c r="E7" s="103" t="n">
        <v>1653000000</v>
      </c>
      <c r="F7" s="103" t="n">
        <v>1667000000</v>
      </c>
      <c r="G7" s="46" t="n">
        <v>1665000000</v>
      </c>
      <c r="H7" s="100" t="n">
        <v>2079000000</v>
      </c>
      <c r="I7" s="100" t="n">
        <v>2522000000</v>
      </c>
      <c r="J7" s="100" t="n">
        <v>3121000000</v>
      </c>
      <c r="K7" s="100" t="n">
        <v>3577000000</v>
      </c>
      <c r="L7" s="100" t="n">
        <v>3972000000</v>
      </c>
      <c r="M7" s="100" t="n">
        <v>4143000000</v>
      </c>
      <c r="N7" s="100" t="n">
        <v>4261000000</v>
      </c>
      <c r="O7" s="46" t="n">
        <v>4199000000</v>
      </c>
      <c r="P7" s="16" t="n">
        <v>4727000000</v>
      </c>
      <c r="Q7" s="599" t="n">
        <v>5118000000</v>
      </c>
      <c r="R7" s="127" t="n">
        <v>5854000000</v>
      </c>
      <c r="S7" s="127" t="n">
        <v>6294000000</v>
      </c>
      <c r="T7" s="127" t="n">
        <v>6803000000</v>
      </c>
      <c r="U7" s="127" t="n">
        <v>7290000000</v>
      </c>
      <c r="V7" s="127" t="n">
        <v>7809000000</v>
      </c>
      <c r="W7" s="127" t="n">
        <v>8364000000</v>
      </c>
      <c r="X7" s="127" t="n">
        <v>9009000000</v>
      </c>
    </row>
    <row r="8" customFormat="false" ht="16.5" hidden="false" customHeight="false" outlineLevel="0" collapsed="false">
      <c r="A8" s="27" t="s">
        <v>38</v>
      </c>
      <c r="B8" s="29" t="s">
        <v>3043</v>
      </c>
      <c r="C8" s="49" t="s">
        <v>40</v>
      </c>
      <c r="D8" s="103" t="n">
        <v>962000000</v>
      </c>
      <c r="E8" s="103" t="n">
        <v>1020000000</v>
      </c>
      <c r="F8" s="103" t="n">
        <v>1000000000</v>
      </c>
      <c r="G8" s="77" t="n">
        <v>1083000000</v>
      </c>
      <c r="H8" s="100" t="n">
        <v>1429000000</v>
      </c>
      <c r="I8" s="100" t="n">
        <v>1766000000</v>
      </c>
      <c r="J8" s="100" t="n">
        <v>2134000000</v>
      </c>
      <c r="K8" s="100" t="n">
        <v>2472000000</v>
      </c>
      <c r="L8" s="100" t="n">
        <v>2758000000</v>
      </c>
      <c r="M8" s="100" t="n">
        <v>2880000000</v>
      </c>
      <c r="N8" s="100" t="n">
        <v>2986000000</v>
      </c>
      <c r="O8" s="46" t="n">
        <v>3055000000</v>
      </c>
      <c r="P8" s="16" t="n">
        <v>3351000000</v>
      </c>
      <c r="Q8" s="599" t="n">
        <v>3653000000</v>
      </c>
      <c r="R8" s="127" t="n">
        <v>4192000000</v>
      </c>
      <c r="S8" s="127" t="n">
        <v>4527000000</v>
      </c>
      <c r="T8" s="127" t="n">
        <v>4912000000</v>
      </c>
      <c r="U8" s="127" t="n">
        <v>5264000000</v>
      </c>
      <c r="V8" s="127" t="n">
        <v>5638000000</v>
      </c>
      <c r="W8" s="127" t="n">
        <v>6039000000</v>
      </c>
      <c r="X8" s="127" t="n">
        <v>6469000000</v>
      </c>
    </row>
    <row r="9" customFormat="false" ht="16.5" hidden="false" customHeight="false" outlineLevel="0" collapsed="false">
      <c r="A9" s="45" t="s">
        <v>295</v>
      </c>
      <c r="B9" s="105" t="s">
        <v>296</v>
      </c>
      <c r="C9" s="3" t="s">
        <v>43</v>
      </c>
      <c r="D9" s="103" t="n">
        <v>161000000</v>
      </c>
      <c r="E9" s="103" t="n">
        <v>195000000</v>
      </c>
      <c r="F9" s="103" t="n">
        <v>196000000</v>
      </c>
      <c r="G9" s="77" t="n">
        <v>195000000</v>
      </c>
      <c r="H9" s="100" t="n">
        <v>218000000</v>
      </c>
      <c r="I9" s="100" t="n">
        <v>284000000</v>
      </c>
      <c r="J9" s="100" t="n">
        <v>411000000</v>
      </c>
      <c r="K9" s="100" t="n">
        <v>495000000</v>
      </c>
      <c r="L9" s="100" t="n">
        <v>603000000</v>
      </c>
      <c r="M9" s="100" t="n">
        <v>765000000</v>
      </c>
      <c r="N9" s="100" t="n">
        <v>625000000</v>
      </c>
      <c r="O9" s="46" t="n">
        <v>667000000</v>
      </c>
      <c r="P9" s="16" t="n">
        <v>688000000</v>
      </c>
      <c r="Q9" s="599" t="n">
        <v>682000000</v>
      </c>
      <c r="R9" s="127" t="n">
        <v>766000000</v>
      </c>
      <c r="S9" s="127" t="n">
        <v>899000000</v>
      </c>
      <c r="T9" s="127" t="n">
        <v>1014000000</v>
      </c>
      <c r="U9" s="127" t="n">
        <v>1086000000</v>
      </c>
      <c r="V9" s="127" t="n">
        <v>1163000000</v>
      </c>
      <c r="W9" s="127" t="n">
        <v>1246000000</v>
      </c>
      <c r="X9" s="127" t="n">
        <v>1335000000</v>
      </c>
      <c r="Z9" s="599"/>
    </row>
    <row r="10" customFormat="false" ht="16.5" hidden="false" customHeight="false" outlineLevel="0" collapsed="false">
      <c r="A10" s="45" t="s">
        <v>3044</v>
      </c>
      <c r="B10" s="105" t="s">
        <v>3045</v>
      </c>
      <c r="C10" s="3" t="s">
        <v>43</v>
      </c>
      <c r="D10" s="103" t="n">
        <v>465000000</v>
      </c>
      <c r="E10" s="103" t="n">
        <v>515000000</v>
      </c>
      <c r="F10" s="103" t="n">
        <v>511000000</v>
      </c>
      <c r="G10" s="77" t="n">
        <v>596000000</v>
      </c>
      <c r="H10" s="100" t="n">
        <v>827000000</v>
      </c>
      <c r="I10" s="100" t="n">
        <v>1024000000</v>
      </c>
      <c r="J10" s="100" t="n">
        <v>1219000000</v>
      </c>
      <c r="K10" s="100" t="n">
        <v>1465000000</v>
      </c>
      <c r="L10" s="100" t="n">
        <v>1671000000</v>
      </c>
      <c r="M10" s="100" t="n">
        <v>1682000000</v>
      </c>
      <c r="N10" s="100" t="n">
        <v>1987000000</v>
      </c>
      <c r="O10" s="46" t="n">
        <v>2026000000</v>
      </c>
      <c r="P10" s="16" t="n">
        <v>2275000000</v>
      </c>
      <c r="Q10" s="599" t="n">
        <v>2533000000</v>
      </c>
      <c r="R10" s="127" t="n">
        <v>2811000000</v>
      </c>
      <c r="S10" s="127" t="n">
        <v>2948000000</v>
      </c>
      <c r="T10" s="127" t="n">
        <v>3180000000</v>
      </c>
      <c r="U10" s="127" t="n">
        <v>3408000000</v>
      </c>
      <c r="V10" s="127" t="n">
        <v>3650000000</v>
      </c>
      <c r="W10" s="127" t="n">
        <v>3910000000</v>
      </c>
      <c r="X10" s="127" t="n">
        <v>4188000000</v>
      </c>
    </row>
    <row r="11" customFormat="false" ht="16.5" hidden="false" customHeight="false" outlineLevel="0" collapsed="false">
      <c r="A11" s="45" t="s">
        <v>3046</v>
      </c>
      <c r="B11" s="105" t="s">
        <v>3047</v>
      </c>
      <c r="C11" s="3" t="s">
        <v>43</v>
      </c>
      <c r="D11" s="103" t="n">
        <v>265000000</v>
      </c>
      <c r="E11" s="103" t="n">
        <v>240000000</v>
      </c>
      <c r="F11" s="103" t="n">
        <v>220000000</v>
      </c>
      <c r="G11" s="77" t="n">
        <v>209000000</v>
      </c>
      <c r="H11" s="100" t="n">
        <v>267000000</v>
      </c>
      <c r="I11" s="100" t="n">
        <v>305000000</v>
      </c>
      <c r="J11" s="100" t="n">
        <v>316000000</v>
      </c>
      <c r="K11" s="100" t="n">
        <v>312000000</v>
      </c>
      <c r="L11" s="100" t="n">
        <v>284000000</v>
      </c>
      <c r="M11" s="100" t="n">
        <v>270000000</v>
      </c>
      <c r="N11" s="100" t="n">
        <v>275000000</v>
      </c>
      <c r="O11" s="46" t="n">
        <v>287000000</v>
      </c>
      <c r="P11" s="16" t="n">
        <v>285000000</v>
      </c>
      <c r="Q11" s="599" t="n">
        <v>325000000</v>
      </c>
      <c r="R11" s="127" t="n">
        <v>327000000</v>
      </c>
      <c r="S11" s="127" t="n">
        <v>358000000</v>
      </c>
      <c r="T11" s="127" t="n">
        <v>373000000</v>
      </c>
      <c r="U11" s="127" t="n">
        <v>400000000</v>
      </c>
      <c r="V11" s="127" t="n">
        <v>428000000</v>
      </c>
      <c r="W11" s="127" t="n">
        <v>459000000</v>
      </c>
      <c r="X11" s="127" t="n">
        <v>491000000</v>
      </c>
    </row>
    <row r="12" customFormat="false" ht="16.5" hidden="false" customHeight="false" outlineLevel="0" collapsed="false">
      <c r="A12" s="45" t="s">
        <v>48</v>
      </c>
      <c r="B12" s="105" t="s">
        <v>610</v>
      </c>
      <c r="C12" s="3" t="s">
        <v>43</v>
      </c>
      <c r="D12" s="46" t="n">
        <f aca="false">D8-D9-D10-D11</f>
        <v>71000000</v>
      </c>
      <c r="E12" s="46" t="n">
        <f aca="false">E8-E9-E10-E11</f>
        <v>70000000</v>
      </c>
      <c r="F12" s="46" t="n">
        <f aca="false">F8-F9-F10-F11</f>
        <v>73000000</v>
      </c>
      <c r="G12" s="46" t="n">
        <f aca="false">G8-G9-G10-G11</f>
        <v>83000000</v>
      </c>
      <c r="H12" s="46" t="n">
        <f aca="false">H8-H9-H10-H11</f>
        <v>117000000</v>
      </c>
      <c r="I12" s="46" t="n">
        <f aca="false">I8-I9-I10-I11</f>
        <v>153000000</v>
      </c>
      <c r="J12" s="46" t="n">
        <f aca="false">J8-J9-J10-J11</f>
        <v>188000000</v>
      </c>
      <c r="K12" s="46" t="n">
        <f aca="false">K8-K9-K10-K11</f>
        <v>200000000</v>
      </c>
      <c r="L12" s="46" t="n">
        <f aca="false">L8-L9-L10-L11</f>
        <v>200000000</v>
      </c>
      <c r="M12" s="46" t="n">
        <f aca="false">M8-M9-M10-M11</f>
        <v>163000000</v>
      </c>
      <c r="N12" s="46" t="n">
        <f aca="false">N8-N9-N10-N11</f>
        <v>99000000</v>
      </c>
      <c r="O12" s="46" t="n">
        <v>75000000</v>
      </c>
      <c r="P12" s="16" t="n">
        <v>103000000</v>
      </c>
      <c r="Q12" s="599" t="n">
        <v>113000000</v>
      </c>
      <c r="R12" s="127" t="n">
        <v>287000000</v>
      </c>
      <c r="S12" s="127" t="n">
        <v>323000000</v>
      </c>
      <c r="T12" s="127" t="n">
        <v>345000000</v>
      </c>
      <c r="U12" s="127" t="n">
        <v>370000000</v>
      </c>
      <c r="V12" s="127" t="n">
        <v>396000000</v>
      </c>
      <c r="W12" s="127" t="n">
        <v>425000000</v>
      </c>
      <c r="X12" s="127" t="n">
        <v>455000000</v>
      </c>
    </row>
    <row r="13" customFormat="false" ht="16.5" hidden="false" customHeight="false" outlineLevel="0" collapsed="false">
      <c r="A13" s="27" t="s">
        <v>50</v>
      </c>
      <c r="B13" s="29" t="s">
        <v>1056</v>
      </c>
      <c r="C13" s="49" t="s">
        <v>40</v>
      </c>
      <c r="D13" s="103" t="n">
        <v>589000000</v>
      </c>
      <c r="E13" s="103" t="n">
        <v>633000000</v>
      </c>
      <c r="F13" s="103" t="n">
        <v>667000000</v>
      </c>
      <c r="G13" s="77" t="n">
        <v>582000000</v>
      </c>
      <c r="H13" s="100" t="n">
        <v>650000000</v>
      </c>
      <c r="I13" s="100" t="n">
        <v>756000000</v>
      </c>
      <c r="J13" s="100" t="n">
        <v>987000000</v>
      </c>
      <c r="K13" s="100" t="n">
        <v>1105000000</v>
      </c>
      <c r="L13" s="100" t="n">
        <v>1214000000</v>
      </c>
      <c r="M13" s="100" t="n">
        <v>1263000000</v>
      </c>
      <c r="N13" s="100" t="n">
        <v>1276000000</v>
      </c>
      <c r="O13" s="46" t="n">
        <v>1144000000</v>
      </c>
      <c r="P13" s="16" t="n">
        <v>1376000000</v>
      </c>
      <c r="Q13" s="599" t="n">
        <v>1465000000</v>
      </c>
      <c r="R13" s="127" t="n">
        <v>1662000000</v>
      </c>
      <c r="S13" s="127" t="n">
        <v>1767000000</v>
      </c>
      <c r="T13" s="127" t="n">
        <v>1891000000</v>
      </c>
      <c r="U13" s="127" t="n">
        <v>2027000000</v>
      </c>
      <c r="V13" s="127" t="n">
        <v>2171000000</v>
      </c>
      <c r="W13" s="127" t="n">
        <v>2325000000</v>
      </c>
      <c r="X13" s="127" t="n">
        <v>2540000000</v>
      </c>
    </row>
    <row r="14" customFormat="false" ht="16.5" hidden="false" customHeight="false" outlineLevel="0" collapsed="false">
      <c r="A14" s="45" t="s">
        <v>303</v>
      </c>
      <c r="B14" s="45" t="s">
        <v>303</v>
      </c>
      <c r="C14" s="20" t="s">
        <v>182</v>
      </c>
      <c r="D14" s="103" t="n">
        <v>200000000</v>
      </c>
      <c r="E14" s="103" t="n">
        <v>215000000</v>
      </c>
      <c r="F14" s="103" t="n">
        <v>225000000</v>
      </c>
      <c r="G14" s="77" t="n">
        <v>249000000</v>
      </c>
      <c r="H14" s="100" t="n">
        <v>324000000</v>
      </c>
      <c r="I14" s="100" t="n">
        <v>424000000</v>
      </c>
      <c r="J14" s="100" t="n">
        <v>503000000</v>
      </c>
      <c r="K14" s="100" t="n">
        <v>550000000</v>
      </c>
      <c r="L14" s="100"/>
      <c r="M14" s="100"/>
      <c r="N14" s="100"/>
      <c r="O14" s="100"/>
      <c r="P14" s="16"/>
      <c r="Q14" s="599"/>
      <c r="R14" s="127"/>
      <c r="S14" s="127"/>
      <c r="T14" s="127"/>
      <c r="U14" s="127"/>
      <c r="V14" s="127"/>
      <c r="W14" s="127"/>
      <c r="X14" s="127"/>
    </row>
    <row r="15" customFormat="false" ht="16.5" hidden="false" customHeight="false" outlineLevel="0" collapsed="false">
      <c r="A15" s="45" t="s">
        <v>3048</v>
      </c>
      <c r="B15" s="45" t="s">
        <v>3049</v>
      </c>
      <c r="C15" s="20" t="s">
        <v>182</v>
      </c>
      <c r="D15" s="103" t="n">
        <v>50000000</v>
      </c>
      <c r="E15" s="103" t="n">
        <v>98000000</v>
      </c>
      <c r="F15" s="103" t="n">
        <v>110000000</v>
      </c>
      <c r="G15" s="77" t="n">
        <v>23000000</v>
      </c>
      <c r="H15" s="100"/>
      <c r="I15" s="100"/>
      <c r="J15" s="100"/>
      <c r="K15" s="100"/>
      <c r="L15" s="100"/>
      <c r="M15" s="100"/>
      <c r="N15" s="100"/>
      <c r="O15" s="100"/>
      <c r="P15" s="16"/>
      <c r="Q15" s="599"/>
      <c r="R15" s="127"/>
      <c r="S15" s="127"/>
      <c r="T15" s="127"/>
      <c r="U15" s="127"/>
      <c r="V15" s="127"/>
      <c r="W15" s="127"/>
      <c r="X15" s="127"/>
    </row>
    <row r="16" customFormat="false" ht="16.5" hidden="false" customHeight="false" outlineLevel="0" collapsed="false">
      <c r="A16" s="30" t="s">
        <v>52</v>
      </c>
      <c r="B16" s="30" t="s">
        <v>52</v>
      </c>
      <c r="C16" s="20" t="s">
        <v>37</v>
      </c>
      <c r="D16" s="103" t="n">
        <v>251000000</v>
      </c>
      <c r="E16" s="103" t="n">
        <v>273000000</v>
      </c>
      <c r="F16" s="103" t="n">
        <v>343000000</v>
      </c>
      <c r="G16" s="77" t="n">
        <v>846000000</v>
      </c>
      <c r="H16" s="100" t="n">
        <v>883000000</v>
      </c>
      <c r="I16" s="100" t="n">
        <v>449000000</v>
      </c>
      <c r="J16" s="100" t="n">
        <v>333000000</v>
      </c>
      <c r="K16" s="100" t="n">
        <v>343000000</v>
      </c>
      <c r="L16" s="100" t="n">
        <v>718000000</v>
      </c>
      <c r="M16" s="100" t="n">
        <v>333000000</v>
      </c>
      <c r="N16" s="100" t="n">
        <v>402000000</v>
      </c>
      <c r="O16" s="46" t="n">
        <v>1215000000</v>
      </c>
      <c r="P16" s="16" t="n">
        <v>327000000</v>
      </c>
      <c r="Q16" s="599" t="n">
        <v>640000000</v>
      </c>
      <c r="R16" s="125" t="n">
        <v>1237000000</v>
      </c>
      <c r="S16" s="125" t="n">
        <v>765000000</v>
      </c>
      <c r="T16" s="125" t="n">
        <v>1023000000</v>
      </c>
      <c r="U16" s="125" t="n">
        <v>1087000000</v>
      </c>
      <c r="V16" s="125" t="n">
        <v>1098000000</v>
      </c>
      <c r="W16" s="125" t="n">
        <v>1105000000</v>
      </c>
      <c r="X16" s="125" t="n">
        <v>1069000000</v>
      </c>
    </row>
    <row r="17" customFormat="false" ht="16.5" hidden="false" customHeight="false" outlineLevel="0" collapsed="false">
      <c r="B17" s="44" t="s">
        <v>3050</v>
      </c>
      <c r="C17" s="11"/>
      <c r="D17" s="46"/>
      <c r="E17" s="46"/>
      <c r="F17" s="46"/>
      <c r="G17" s="46"/>
      <c r="H17" s="46"/>
      <c r="I17" s="46"/>
      <c r="J17" s="46"/>
      <c r="K17" s="46"/>
      <c r="L17" s="100"/>
      <c r="M17" s="100"/>
      <c r="N17" s="100"/>
      <c r="O17" s="100"/>
      <c r="P17" s="100"/>
      <c r="Q17" s="599"/>
      <c r="R17" s="127"/>
      <c r="S17" s="127"/>
      <c r="T17" s="127"/>
      <c r="U17" s="127"/>
      <c r="V17" s="127"/>
      <c r="W17" s="127"/>
      <c r="X17" s="127"/>
    </row>
    <row r="18" s="13" customFormat="true" ht="16.5" hidden="false" customHeight="false" outlineLevel="0" collapsed="false">
      <c r="A18" s="13" t="s">
        <v>188</v>
      </c>
      <c r="B18" s="98" t="s">
        <v>3051</v>
      </c>
      <c r="C18" s="63" t="s">
        <v>34</v>
      </c>
      <c r="D18" s="103" t="n">
        <f aca="false">D19+D34+D35+D36+D37+D38</f>
        <v>1989000000</v>
      </c>
      <c r="E18" s="103" t="n">
        <f aca="false">E19+E34+E35+E36+E37+E38</f>
        <v>2057000000</v>
      </c>
      <c r="F18" s="103" t="n">
        <f aca="false">F19+F34+F35+F36+F37+F38</f>
        <v>2254000000</v>
      </c>
      <c r="G18" s="103" t="n">
        <f aca="false">G19+G34+G35+G36+G37+G38</f>
        <v>2523000000</v>
      </c>
      <c r="H18" s="100" t="n">
        <v>3100000000</v>
      </c>
      <c r="I18" s="100" t="n">
        <v>3418000000</v>
      </c>
      <c r="J18" s="100" t="n">
        <v>3827000000</v>
      </c>
      <c r="K18" s="100" t="n">
        <v>4531000000</v>
      </c>
      <c r="L18" s="100" t="n">
        <v>5383000000</v>
      </c>
      <c r="M18" s="100" t="n">
        <v>5984000000</v>
      </c>
      <c r="N18" s="100" t="n">
        <v>5708000000</v>
      </c>
      <c r="O18" s="109" t="n">
        <v>6802000000</v>
      </c>
      <c r="P18" s="16" t="n">
        <v>7008000000</v>
      </c>
      <c r="Q18" s="599" t="n">
        <v>8429000000</v>
      </c>
      <c r="R18" s="125" t="n">
        <v>9658000000</v>
      </c>
      <c r="S18" s="125" t="n">
        <v>7874000000</v>
      </c>
      <c r="T18" s="125" t="n">
        <v>8758000000</v>
      </c>
      <c r="U18" s="125" t="n">
        <v>9413000000</v>
      </c>
      <c r="V18" s="125" t="n">
        <v>10021000000</v>
      </c>
      <c r="W18" s="125" t="n">
        <v>10543000000</v>
      </c>
      <c r="X18" s="125" t="n">
        <v>11318000000</v>
      </c>
    </row>
    <row r="19" customFormat="false" ht="16.5" hidden="false" customHeight="false" outlineLevel="0" collapsed="false">
      <c r="A19" s="49" t="s">
        <v>619</v>
      </c>
      <c r="B19" s="30" t="s">
        <v>310</v>
      </c>
      <c r="C19" s="49" t="s">
        <v>191</v>
      </c>
      <c r="D19" s="103" t="n">
        <f aca="false">D20+D21+D24+D25+D26+D27+D33</f>
        <v>1693000000</v>
      </c>
      <c r="E19" s="103" t="n">
        <f aca="false">E20+E21+E24+E25+E26+E27+E33</f>
        <v>1731000000</v>
      </c>
      <c r="F19" s="103" t="n">
        <f aca="false">F20+F21+F24+F25+F26+F27+F33</f>
        <v>1796000000</v>
      </c>
      <c r="G19" s="103" t="n">
        <f aca="false">G20+G21+G24+G25+G26+G27+G33</f>
        <v>1994000000</v>
      </c>
      <c r="H19" s="100" t="n">
        <v>2327000000</v>
      </c>
      <c r="I19" s="100" t="n">
        <v>2935000000</v>
      </c>
      <c r="J19" s="100" t="n">
        <v>3186000000</v>
      </c>
      <c r="K19" s="100" t="n">
        <v>3741000000</v>
      </c>
      <c r="L19" s="100" t="n">
        <v>4481000000</v>
      </c>
      <c r="M19" s="100" t="n">
        <v>4586000000</v>
      </c>
      <c r="N19" s="100" t="n">
        <v>4745000000</v>
      </c>
      <c r="O19" s="46" t="n">
        <v>5743000000</v>
      </c>
      <c r="P19" s="16" t="n">
        <v>6186000000</v>
      </c>
      <c r="Q19" s="599" t="n">
        <v>6050000000</v>
      </c>
      <c r="R19" s="125" t="n">
        <v>6717000000</v>
      </c>
      <c r="S19" s="125" t="n">
        <v>6785000000</v>
      </c>
      <c r="T19" s="125" t="n">
        <v>7395000000</v>
      </c>
      <c r="U19" s="125" t="n">
        <v>7860000000</v>
      </c>
      <c r="V19" s="125" t="n">
        <v>8357000000</v>
      </c>
      <c r="W19" s="125" t="n">
        <v>8761000000</v>
      </c>
      <c r="X19" s="125" t="n">
        <v>9409000000</v>
      </c>
    </row>
    <row r="20" customFormat="false" ht="16.5" hidden="false" customHeight="false" outlineLevel="0" collapsed="false">
      <c r="A20" s="27" t="s">
        <v>75</v>
      </c>
      <c r="B20" s="29" t="s">
        <v>76</v>
      </c>
      <c r="C20" s="49" t="s">
        <v>194</v>
      </c>
      <c r="D20" s="103" t="n">
        <v>367000000</v>
      </c>
      <c r="E20" s="103" t="n">
        <v>380000000</v>
      </c>
      <c r="F20" s="103" t="n">
        <v>407000000</v>
      </c>
      <c r="G20" s="77" t="n">
        <v>419000000</v>
      </c>
      <c r="H20" s="100" t="n">
        <v>443000000</v>
      </c>
      <c r="I20" s="100" t="n">
        <v>493000000</v>
      </c>
      <c r="J20" s="100" t="n">
        <v>518000000</v>
      </c>
      <c r="K20" s="100" t="n">
        <v>583000000</v>
      </c>
      <c r="L20" s="100" t="n">
        <v>729000000</v>
      </c>
      <c r="M20" s="100" t="n">
        <v>774000000</v>
      </c>
      <c r="N20" s="100" t="n">
        <v>837000000</v>
      </c>
      <c r="O20" s="46" t="n">
        <v>950000000</v>
      </c>
      <c r="P20" s="16" t="n">
        <v>1177000000</v>
      </c>
      <c r="Q20" s="599" t="n">
        <v>1267000000</v>
      </c>
      <c r="R20" s="125" t="n">
        <v>1320000000</v>
      </c>
      <c r="S20" s="125" t="n">
        <v>1393000000</v>
      </c>
      <c r="T20" s="125" t="n">
        <v>1438000000</v>
      </c>
      <c r="U20" s="125" t="n">
        <v>1474000000</v>
      </c>
      <c r="V20" s="125" t="n">
        <v>1579000000</v>
      </c>
      <c r="W20" s="125" t="n">
        <v>1691000000</v>
      </c>
      <c r="X20" s="125" t="n">
        <v>1811000000</v>
      </c>
    </row>
    <row r="21" customFormat="false" ht="16.5" hidden="false" customHeight="false" outlineLevel="0" collapsed="false">
      <c r="A21" s="27" t="s">
        <v>86</v>
      </c>
      <c r="B21" s="29" t="s">
        <v>319</v>
      </c>
      <c r="C21" s="49" t="s">
        <v>194</v>
      </c>
      <c r="D21" s="103" t="n">
        <v>315000000</v>
      </c>
      <c r="E21" s="103" t="n">
        <v>279000000</v>
      </c>
      <c r="F21" s="103" t="n">
        <v>252000000</v>
      </c>
      <c r="G21" s="77" t="n">
        <v>270000000</v>
      </c>
      <c r="H21" s="100" t="n">
        <v>229000000</v>
      </c>
      <c r="I21" s="100" t="n">
        <v>266000000</v>
      </c>
      <c r="J21" s="100" t="n">
        <v>318000000</v>
      </c>
      <c r="K21" s="100" t="n">
        <v>367000000</v>
      </c>
      <c r="L21" s="100" t="n">
        <v>377000000</v>
      </c>
      <c r="M21" s="100" t="n">
        <v>392000000</v>
      </c>
      <c r="N21" s="100" t="n">
        <v>398000000</v>
      </c>
      <c r="O21" s="46" t="n">
        <v>429000000</v>
      </c>
      <c r="P21" s="16" t="n">
        <v>583000000</v>
      </c>
      <c r="Q21" s="599" t="n">
        <v>737000000</v>
      </c>
      <c r="R21" s="125" t="n">
        <v>926000000</v>
      </c>
      <c r="S21" s="125" t="n">
        <v>1003000000</v>
      </c>
      <c r="T21" s="125" t="n">
        <v>1088000000</v>
      </c>
      <c r="U21" s="125" t="n">
        <v>1167000000</v>
      </c>
      <c r="V21" s="125" t="n">
        <v>1189000000</v>
      </c>
      <c r="W21" s="125" t="n">
        <v>1261000000</v>
      </c>
      <c r="X21" s="125" t="n">
        <v>1345000000</v>
      </c>
    </row>
    <row r="22" customFormat="false" ht="16.5" hidden="false" customHeight="false" outlineLevel="0" collapsed="false">
      <c r="A22" s="105" t="s">
        <v>199</v>
      </c>
      <c r="B22" s="105" t="s">
        <v>199</v>
      </c>
      <c r="C22" s="3" t="s">
        <v>3052</v>
      </c>
      <c r="D22" s="103" t="n">
        <v>65000000</v>
      </c>
      <c r="E22" s="103" t="n">
        <v>56000000</v>
      </c>
      <c r="F22" s="103" t="n">
        <v>59000000</v>
      </c>
      <c r="G22" s="77" t="n">
        <v>61000000</v>
      </c>
      <c r="H22" s="100" t="n">
        <v>64000000</v>
      </c>
      <c r="I22" s="100" t="n">
        <v>94000000</v>
      </c>
      <c r="J22" s="100" t="n">
        <v>133000000</v>
      </c>
      <c r="K22" s="100" t="n">
        <v>169000000</v>
      </c>
      <c r="L22" s="100" t="n">
        <v>249000000</v>
      </c>
      <c r="M22" s="100" t="n">
        <v>304000000</v>
      </c>
      <c r="N22" s="100" t="n">
        <v>311000000</v>
      </c>
      <c r="O22" s="46" t="n">
        <v>346000000</v>
      </c>
      <c r="P22" s="16" t="n">
        <v>483000000</v>
      </c>
      <c r="Q22" s="599" t="n">
        <v>635000000</v>
      </c>
      <c r="R22" s="125" t="n">
        <v>750000000</v>
      </c>
      <c r="S22" s="125" t="n">
        <v>795000000</v>
      </c>
      <c r="T22" s="125" t="n">
        <v>860000000</v>
      </c>
      <c r="U22" s="125" t="n">
        <v>912000000</v>
      </c>
      <c r="V22" s="125" t="n">
        <v>900000000</v>
      </c>
      <c r="W22" s="125" t="n">
        <v>940000000</v>
      </c>
      <c r="X22" s="125" t="n">
        <v>946000000</v>
      </c>
    </row>
    <row r="23" customFormat="false" ht="16.5" hidden="false" customHeight="false" outlineLevel="0" collapsed="false">
      <c r="A23" s="105" t="s">
        <v>361</v>
      </c>
      <c r="B23" s="105" t="s">
        <v>361</v>
      </c>
      <c r="C23" s="3" t="s">
        <v>3052</v>
      </c>
      <c r="D23" s="103" t="n">
        <v>250000000</v>
      </c>
      <c r="E23" s="103" t="n">
        <v>223000000</v>
      </c>
      <c r="F23" s="103" t="n">
        <v>192000000</v>
      </c>
      <c r="G23" s="77" t="n">
        <v>209000000</v>
      </c>
      <c r="H23" s="100" t="n">
        <v>166000000</v>
      </c>
      <c r="I23" s="100" t="n">
        <v>172000000</v>
      </c>
      <c r="J23" s="100" t="n">
        <v>185000000</v>
      </c>
      <c r="K23" s="100" t="n">
        <v>198000000</v>
      </c>
      <c r="L23" s="100" t="n">
        <v>129000000</v>
      </c>
      <c r="M23" s="100" t="n">
        <v>88000000</v>
      </c>
      <c r="N23" s="100" t="n">
        <v>87000000</v>
      </c>
      <c r="O23" s="46" t="n">
        <v>83000000</v>
      </c>
      <c r="P23" s="16" t="n">
        <v>100000000</v>
      </c>
      <c r="Q23" s="599" t="n">
        <v>102000000</v>
      </c>
      <c r="R23" s="125" t="n">
        <v>176000000</v>
      </c>
      <c r="S23" s="125" t="n">
        <v>208000000</v>
      </c>
      <c r="T23" s="125" t="n">
        <v>227000000</v>
      </c>
      <c r="U23" s="125" t="n">
        <v>255000000</v>
      </c>
      <c r="V23" s="125" t="n">
        <v>289000000</v>
      </c>
      <c r="W23" s="125" t="n">
        <v>321000000</v>
      </c>
      <c r="X23" s="125" t="n">
        <v>399000000</v>
      </c>
    </row>
    <row r="24" customFormat="false" ht="16.5" hidden="false" customHeight="false" outlineLevel="0" collapsed="false">
      <c r="A24" s="27" t="s">
        <v>3053</v>
      </c>
      <c r="B24" s="29" t="s">
        <v>3054</v>
      </c>
      <c r="C24" s="49" t="s">
        <v>194</v>
      </c>
      <c r="D24" s="103" t="n">
        <v>531000000</v>
      </c>
      <c r="E24" s="103" t="n">
        <v>537000000</v>
      </c>
      <c r="F24" s="103" t="n">
        <v>551000000</v>
      </c>
      <c r="G24" s="77" t="n">
        <v>629000000</v>
      </c>
      <c r="H24" s="100" t="n">
        <v>653000000</v>
      </c>
      <c r="I24" s="100" t="n">
        <v>699000000</v>
      </c>
      <c r="J24" s="100" t="n">
        <v>792000000</v>
      </c>
      <c r="K24" s="100" t="n">
        <v>1151000000</v>
      </c>
      <c r="L24" s="100" t="n">
        <v>1510000000</v>
      </c>
      <c r="M24" s="100" t="n">
        <v>1645000000</v>
      </c>
      <c r="N24" s="100" t="n">
        <v>1703000000</v>
      </c>
      <c r="O24" s="46" t="n">
        <v>1801000000</v>
      </c>
      <c r="P24" s="16" t="n">
        <v>1744000000</v>
      </c>
      <c r="Q24" s="599" t="n">
        <v>1779000000</v>
      </c>
      <c r="R24" s="125" t="n">
        <v>1918000000</v>
      </c>
      <c r="S24" s="125" t="n">
        <v>1988000000</v>
      </c>
      <c r="T24" s="125" t="n">
        <v>2145000000</v>
      </c>
      <c r="U24" s="125" t="n">
        <v>2299000000</v>
      </c>
      <c r="V24" s="125" t="n">
        <v>2462000000</v>
      </c>
      <c r="W24" s="125" t="n">
        <v>2637000000</v>
      </c>
      <c r="X24" s="125" t="n">
        <v>2825000000</v>
      </c>
      <c r="AD24" s="55"/>
    </row>
    <row r="25" customFormat="false" ht="16.5" hidden="false" customHeight="false" outlineLevel="0" collapsed="false">
      <c r="A25" s="27" t="s">
        <v>1328</v>
      </c>
      <c r="B25" s="29" t="s">
        <v>3055</v>
      </c>
      <c r="C25" s="49" t="s">
        <v>194</v>
      </c>
      <c r="D25" s="46"/>
      <c r="E25" s="46"/>
      <c r="F25" s="46"/>
      <c r="G25" s="77" t="n">
        <v>0</v>
      </c>
      <c r="H25" s="100" t="n">
        <v>260000000</v>
      </c>
      <c r="I25" s="100" t="n">
        <v>501000000</v>
      </c>
      <c r="J25" s="100" t="n">
        <v>279000000</v>
      </c>
      <c r="K25" s="100" t="n">
        <v>306000000</v>
      </c>
      <c r="L25" s="100" t="n">
        <v>197000000</v>
      </c>
      <c r="M25" s="100" t="n">
        <v>43000000</v>
      </c>
      <c r="N25" s="100" t="n">
        <v>67000000</v>
      </c>
      <c r="O25" s="46" t="n">
        <v>567000000</v>
      </c>
      <c r="P25" s="16" t="n">
        <v>674000000</v>
      </c>
      <c r="Q25" s="599" t="n">
        <v>0</v>
      </c>
      <c r="R25" s="125" t="n">
        <v>0</v>
      </c>
      <c r="S25" s="125" t="n">
        <v>0</v>
      </c>
      <c r="T25" s="125" t="n">
        <v>0</v>
      </c>
      <c r="U25" s="125" t="n">
        <v>0</v>
      </c>
      <c r="V25" s="125" t="n">
        <v>0</v>
      </c>
      <c r="W25" s="125" t="n">
        <v>0</v>
      </c>
      <c r="X25" s="125" t="n">
        <v>0</v>
      </c>
    </row>
    <row r="26" customFormat="false" ht="16.5" hidden="false" customHeight="false" outlineLevel="0" collapsed="false">
      <c r="A26" s="27" t="s">
        <v>3056</v>
      </c>
      <c r="B26" s="29" t="s">
        <v>3057</v>
      </c>
      <c r="C26" s="49" t="s">
        <v>194</v>
      </c>
      <c r="D26" s="46"/>
      <c r="E26" s="46"/>
      <c r="F26" s="46"/>
      <c r="G26" s="77" t="n">
        <v>0</v>
      </c>
      <c r="H26" s="100" t="n">
        <v>0</v>
      </c>
      <c r="I26" s="100" t="n">
        <v>55000000</v>
      </c>
      <c r="J26" s="100" t="n">
        <v>85000000</v>
      </c>
      <c r="K26" s="100" t="n">
        <v>200000000</v>
      </c>
      <c r="L26" s="100" t="n">
        <v>229000000</v>
      </c>
      <c r="M26" s="100" t="n">
        <v>143000000</v>
      </c>
      <c r="N26" s="100" t="n">
        <v>124000000</v>
      </c>
      <c r="O26" s="46" t="n">
        <v>217000000</v>
      </c>
      <c r="P26" s="16" t="n">
        <v>210000000</v>
      </c>
      <c r="Q26" s="599" t="n">
        <v>255000000</v>
      </c>
      <c r="R26" s="125" t="n">
        <v>225000000</v>
      </c>
      <c r="S26" s="125" t="n">
        <v>202000000</v>
      </c>
      <c r="T26" s="125" t="n">
        <v>202000000</v>
      </c>
      <c r="U26" s="125" t="n">
        <v>216000000</v>
      </c>
      <c r="V26" s="125" t="n">
        <v>232000000</v>
      </c>
      <c r="W26" s="125" t="n">
        <v>248000000</v>
      </c>
      <c r="X26" s="125" t="n">
        <v>266000000</v>
      </c>
    </row>
    <row r="27" customFormat="false" ht="16.5" hidden="false" customHeight="false" outlineLevel="0" collapsed="false">
      <c r="A27" s="29" t="s">
        <v>360</v>
      </c>
      <c r="B27" s="29" t="s">
        <v>3058</v>
      </c>
      <c r="C27" s="49" t="s">
        <v>194</v>
      </c>
      <c r="D27" s="103" t="n">
        <v>408000000</v>
      </c>
      <c r="E27" s="103" t="n">
        <v>453000000</v>
      </c>
      <c r="F27" s="103" t="n">
        <v>505000000</v>
      </c>
      <c r="G27" s="77" t="n">
        <v>582000000</v>
      </c>
      <c r="H27" s="100" t="n">
        <v>572000000</v>
      </c>
      <c r="I27" s="100" t="n">
        <v>674000000</v>
      </c>
      <c r="J27" s="100" t="n">
        <v>926000000</v>
      </c>
      <c r="K27" s="100" t="n">
        <v>784000000</v>
      </c>
      <c r="L27" s="100" t="n">
        <v>846000000</v>
      </c>
      <c r="M27" s="100" t="n">
        <v>923000000</v>
      </c>
      <c r="N27" s="100" t="n">
        <v>880000000</v>
      </c>
      <c r="O27" s="46" t="n">
        <v>999000000</v>
      </c>
      <c r="P27" s="16" t="n">
        <v>1494000000</v>
      </c>
      <c r="Q27" s="599" t="n">
        <v>1743000000</v>
      </c>
      <c r="R27" s="125" t="n">
        <v>1899000000</v>
      </c>
      <c r="S27" s="125" t="n">
        <v>1877000000</v>
      </c>
      <c r="T27" s="125" t="n">
        <v>2158000000</v>
      </c>
      <c r="U27" s="125" t="n">
        <v>2312000000</v>
      </c>
      <c r="V27" s="125" t="n">
        <v>2477000000</v>
      </c>
      <c r="W27" s="125" t="n">
        <v>2475000000</v>
      </c>
      <c r="X27" s="125" t="n">
        <v>2651000000</v>
      </c>
    </row>
    <row r="28" customFormat="false" ht="16.5" hidden="false" customHeight="false" outlineLevel="0" collapsed="false">
      <c r="A28" s="105" t="s">
        <v>83</v>
      </c>
      <c r="B28" s="105" t="s">
        <v>83</v>
      </c>
      <c r="C28" s="3" t="s">
        <v>463</v>
      </c>
      <c r="D28" s="103" t="n">
        <v>269000000</v>
      </c>
      <c r="E28" s="103" t="n">
        <v>293000000</v>
      </c>
      <c r="F28" s="103" t="n">
        <v>320000000</v>
      </c>
      <c r="G28" s="77" t="n">
        <v>346000000</v>
      </c>
      <c r="H28" s="100" t="n">
        <v>377000000</v>
      </c>
      <c r="I28" s="100" t="n">
        <v>434000000</v>
      </c>
      <c r="J28" s="100" t="n">
        <v>491000000</v>
      </c>
      <c r="K28" s="100" t="n">
        <v>517000000</v>
      </c>
      <c r="L28" s="100" t="n">
        <v>676000000</v>
      </c>
      <c r="M28" s="100" t="n">
        <v>708000000</v>
      </c>
      <c r="N28" s="100" t="n">
        <v>745000000</v>
      </c>
      <c r="O28" s="46" t="n">
        <v>861000000</v>
      </c>
      <c r="P28" s="16" t="n">
        <v>982000000</v>
      </c>
      <c r="Q28" s="599" t="n">
        <v>1047000000</v>
      </c>
      <c r="R28" s="125" t="n">
        <v>1116000000</v>
      </c>
      <c r="S28" s="125" t="n">
        <v>1165000000</v>
      </c>
      <c r="T28" s="125" t="n">
        <v>1238000000</v>
      </c>
      <c r="U28" s="125" t="n">
        <v>1327000000</v>
      </c>
      <c r="V28" s="125" t="n">
        <v>1421000000</v>
      </c>
      <c r="W28" s="125" t="n">
        <v>1522000000</v>
      </c>
      <c r="X28" s="125" t="n">
        <v>1630000000</v>
      </c>
    </row>
    <row r="29" customFormat="false" ht="16.5" hidden="false" customHeight="false" outlineLevel="0" collapsed="false">
      <c r="A29" s="45" t="s">
        <v>3059</v>
      </c>
      <c r="B29" s="105" t="s">
        <v>3060</v>
      </c>
      <c r="C29" s="3" t="s">
        <v>463</v>
      </c>
      <c r="D29" s="46"/>
      <c r="E29" s="46"/>
      <c r="F29" s="46"/>
      <c r="G29" s="46"/>
      <c r="H29" s="46"/>
      <c r="I29" s="46"/>
      <c r="J29" s="46"/>
      <c r="K29" s="46"/>
      <c r="L29" s="46"/>
      <c r="M29" s="46"/>
      <c r="N29" s="46"/>
      <c r="O29" s="46"/>
      <c r="P29" s="16" t="n">
        <v>107000000</v>
      </c>
      <c r="Q29" s="599" t="n">
        <v>193000000</v>
      </c>
      <c r="R29" s="125" t="n">
        <v>177000000</v>
      </c>
      <c r="S29" s="125" t="n">
        <v>0</v>
      </c>
      <c r="T29" s="125" t="n">
        <v>0</v>
      </c>
      <c r="U29" s="125" t="n">
        <v>0</v>
      </c>
      <c r="V29" s="125" t="n">
        <v>0</v>
      </c>
      <c r="W29" s="125" t="n">
        <v>0</v>
      </c>
      <c r="X29" s="125" t="n">
        <v>0</v>
      </c>
    </row>
    <row r="30" customFormat="false" ht="16.5" hidden="false" customHeight="false" outlineLevel="0" collapsed="false">
      <c r="A30" s="45" t="s">
        <v>3061</v>
      </c>
      <c r="B30" s="105" t="s">
        <v>3062</v>
      </c>
      <c r="C30" s="3" t="s">
        <v>463</v>
      </c>
      <c r="D30" s="46"/>
      <c r="E30" s="46"/>
      <c r="F30" s="46"/>
      <c r="G30" s="46"/>
      <c r="H30" s="46"/>
      <c r="I30" s="46"/>
      <c r="J30" s="46"/>
      <c r="K30" s="46"/>
      <c r="L30" s="46"/>
      <c r="M30" s="46"/>
      <c r="N30" s="46"/>
      <c r="O30" s="46"/>
      <c r="P30" s="16" t="n">
        <v>118000000</v>
      </c>
      <c r="Q30" s="599" t="n">
        <v>118000000</v>
      </c>
      <c r="R30" s="125" t="n">
        <v>201000000</v>
      </c>
      <c r="S30" s="125" t="n">
        <v>252000000</v>
      </c>
      <c r="T30" s="125" t="n">
        <v>283000000</v>
      </c>
      <c r="U30" s="125" t="n">
        <v>303000000</v>
      </c>
      <c r="V30" s="125" t="n">
        <v>325000000</v>
      </c>
      <c r="W30" s="125" t="n">
        <v>348000000</v>
      </c>
      <c r="X30" s="125" t="n">
        <v>373000000</v>
      </c>
    </row>
    <row r="31" customFormat="false" ht="16.5" hidden="false" customHeight="false" outlineLevel="0" collapsed="false">
      <c r="A31" s="45" t="s">
        <v>3063</v>
      </c>
      <c r="B31" s="45" t="s">
        <v>3063</v>
      </c>
      <c r="C31" s="3" t="s">
        <v>463</v>
      </c>
      <c r="D31" s="46"/>
      <c r="E31" s="46"/>
      <c r="F31" s="46"/>
      <c r="G31" s="46"/>
      <c r="H31" s="46"/>
      <c r="I31" s="46"/>
      <c r="J31" s="46"/>
      <c r="K31" s="46"/>
      <c r="L31" s="46"/>
      <c r="M31" s="46"/>
      <c r="N31" s="46"/>
      <c r="O31" s="46"/>
      <c r="P31" s="16"/>
      <c r="Q31" s="599"/>
      <c r="R31" s="125" t="n">
        <v>0</v>
      </c>
      <c r="S31" s="125" t="n">
        <v>0</v>
      </c>
      <c r="T31" s="125" t="n">
        <v>145000000</v>
      </c>
      <c r="U31" s="125" t="n">
        <v>155000000</v>
      </c>
      <c r="V31" s="125" t="n">
        <v>166000000</v>
      </c>
      <c r="W31" s="125" t="n">
        <v>0</v>
      </c>
      <c r="X31" s="125" t="n">
        <v>0</v>
      </c>
    </row>
    <row r="32" customFormat="false" ht="16.5" hidden="false" customHeight="false" outlineLevel="0" collapsed="false">
      <c r="A32" s="45" t="s">
        <v>464</v>
      </c>
      <c r="B32" s="105" t="s">
        <v>3064</v>
      </c>
      <c r="C32" s="3" t="s">
        <v>463</v>
      </c>
      <c r="D32" s="46" t="n">
        <f aca="false">D27-D28</f>
        <v>139000000</v>
      </c>
      <c r="E32" s="46" t="n">
        <f aca="false">E27-E28</f>
        <v>160000000</v>
      </c>
      <c r="F32" s="46" t="n">
        <f aca="false">F27-F28</f>
        <v>185000000</v>
      </c>
      <c r="G32" s="46" t="n">
        <f aca="false">G27-G28</f>
        <v>236000000</v>
      </c>
      <c r="H32" s="46" t="n">
        <f aca="false">H27-H28</f>
        <v>195000000</v>
      </c>
      <c r="I32" s="46" t="n">
        <f aca="false">I27-I28</f>
        <v>240000000</v>
      </c>
      <c r="J32" s="46" t="n">
        <f aca="false">J27-J28</f>
        <v>435000000</v>
      </c>
      <c r="K32" s="46" t="n">
        <f aca="false">K27-K28</f>
        <v>267000000</v>
      </c>
      <c r="L32" s="46" t="n">
        <f aca="false">L27-L28</f>
        <v>170000000</v>
      </c>
      <c r="M32" s="46" t="n">
        <f aca="false">M27-M28</f>
        <v>215000000</v>
      </c>
      <c r="N32" s="46" t="n">
        <f aca="false">N27-N28</f>
        <v>135000000</v>
      </c>
      <c r="O32" s="46" t="n">
        <f aca="false">O27-O28</f>
        <v>138000000</v>
      </c>
      <c r="P32" s="16" t="n">
        <v>288000000</v>
      </c>
      <c r="Q32" s="599" t="n">
        <v>385000000</v>
      </c>
      <c r="R32" s="125" t="n">
        <v>405000000</v>
      </c>
      <c r="S32" s="125" t="n">
        <v>460000000</v>
      </c>
      <c r="T32" s="125" t="n">
        <v>492000000</v>
      </c>
      <c r="U32" s="125" t="n">
        <v>527000000</v>
      </c>
      <c r="V32" s="125" t="n">
        <v>564000000</v>
      </c>
      <c r="W32" s="125" t="n">
        <v>604000000</v>
      </c>
      <c r="X32" s="125" t="n">
        <v>647000000</v>
      </c>
    </row>
    <row r="33" customFormat="false" ht="16.5" hidden="false" customHeight="false" outlineLevel="0" collapsed="false">
      <c r="A33" s="27" t="s">
        <v>937</v>
      </c>
      <c r="B33" s="29" t="s">
        <v>3065</v>
      </c>
      <c r="C33" s="49" t="s">
        <v>194</v>
      </c>
      <c r="D33" s="103" t="n">
        <v>72000000</v>
      </c>
      <c r="E33" s="103" t="n">
        <v>82000000</v>
      </c>
      <c r="F33" s="103" t="n">
        <v>81000000</v>
      </c>
      <c r="G33" s="46" t="n">
        <v>94000000</v>
      </c>
      <c r="H33" s="46" t="n">
        <v>170000000</v>
      </c>
      <c r="I33" s="100" t="n">
        <v>247000000</v>
      </c>
      <c r="J33" s="100" t="n">
        <v>268000000</v>
      </c>
      <c r="K33" s="100" t="n">
        <v>350000000</v>
      </c>
      <c r="L33" s="100" t="n">
        <v>593000000</v>
      </c>
      <c r="M33" s="100" t="n">
        <v>666000000</v>
      </c>
      <c r="N33" s="100" t="n">
        <v>736000000</v>
      </c>
      <c r="O33" s="46" t="n">
        <v>779000000</v>
      </c>
      <c r="P33" s="16" t="n">
        <v>304000000</v>
      </c>
      <c r="Q33" s="599" t="n">
        <v>270000000</v>
      </c>
      <c r="R33" s="125" t="n">
        <v>428000000</v>
      </c>
      <c r="S33" s="125" t="n">
        <v>322000000</v>
      </c>
      <c r="T33" s="125" t="n">
        <v>365000000</v>
      </c>
      <c r="U33" s="125" t="n">
        <v>391000000</v>
      </c>
      <c r="V33" s="125" t="n">
        <v>419000000</v>
      </c>
      <c r="W33" s="125" t="n">
        <v>449000000</v>
      </c>
      <c r="X33" s="125" t="n">
        <v>511000000</v>
      </c>
    </row>
    <row r="34" customFormat="false" ht="16.5" hidden="false" customHeight="false" outlineLevel="0" collapsed="false">
      <c r="A34" s="19" t="s">
        <v>227</v>
      </c>
      <c r="B34" s="30" t="s">
        <v>320</v>
      </c>
      <c r="C34" s="49" t="s">
        <v>191</v>
      </c>
      <c r="D34" s="103" t="n">
        <v>289000000</v>
      </c>
      <c r="E34" s="103" t="n">
        <v>326000000</v>
      </c>
      <c r="F34" s="103" t="n">
        <v>433000000</v>
      </c>
      <c r="G34" s="46" t="n">
        <v>601000000</v>
      </c>
      <c r="H34" s="46" t="n">
        <v>725000000</v>
      </c>
      <c r="I34" s="100" t="n">
        <v>532000000</v>
      </c>
      <c r="J34" s="100" t="n">
        <v>696000000</v>
      </c>
      <c r="K34" s="100" t="n">
        <v>744000000</v>
      </c>
      <c r="L34" s="100" t="n">
        <v>875000000</v>
      </c>
      <c r="M34" s="100" t="n">
        <v>1328000000</v>
      </c>
      <c r="N34" s="100" t="n">
        <v>963000000</v>
      </c>
      <c r="O34" s="46" t="n">
        <v>1059000000</v>
      </c>
      <c r="P34" s="16" t="n">
        <v>676000000</v>
      </c>
      <c r="Q34" s="599" t="n">
        <v>1015000000</v>
      </c>
      <c r="R34" s="125" t="n">
        <v>1134000000</v>
      </c>
      <c r="S34" s="125" t="n">
        <v>1086000000</v>
      </c>
      <c r="T34" s="125" t="n">
        <v>1363000000</v>
      </c>
      <c r="U34" s="125" t="n">
        <v>1553000000</v>
      </c>
      <c r="V34" s="125" t="n">
        <v>1664000000</v>
      </c>
      <c r="W34" s="125" t="n">
        <v>1782000000</v>
      </c>
      <c r="X34" s="125" t="n">
        <v>1909000000</v>
      </c>
    </row>
    <row r="35" customFormat="false" ht="16.5" hidden="false" customHeight="false" outlineLevel="0" collapsed="false">
      <c r="A35" s="19" t="s">
        <v>575</v>
      </c>
      <c r="B35" s="30" t="s">
        <v>1069</v>
      </c>
      <c r="C35" s="49" t="s">
        <v>191</v>
      </c>
      <c r="D35" s="46" t="n">
        <v>7000000</v>
      </c>
      <c r="E35" s="46" t="n">
        <v>0</v>
      </c>
      <c r="F35" s="46" t="n">
        <v>25000000</v>
      </c>
      <c r="G35" s="46" t="n">
        <v>-72000000</v>
      </c>
      <c r="H35" s="46" t="n">
        <v>49000000</v>
      </c>
      <c r="I35" s="100" t="n">
        <v>-49000000</v>
      </c>
      <c r="J35" s="100" t="n">
        <v>-54000000</v>
      </c>
      <c r="K35" s="100" t="n">
        <v>46000000</v>
      </c>
      <c r="L35" s="100" t="n">
        <v>26000000</v>
      </c>
      <c r="M35" s="100" t="n">
        <v>70000000</v>
      </c>
      <c r="N35" s="100" t="n">
        <v>0</v>
      </c>
      <c r="O35" s="46" t="n">
        <v>0</v>
      </c>
      <c r="P35" s="16" t="n">
        <v>2000000</v>
      </c>
      <c r="Q35" s="599" t="n">
        <v>0</v>
      </c>
      <c r="R35" s="125" t="n">
        <v>0</v>
      </c>
      <c r="S35" s="125" t="n">
        <v>0</v>
      </c>
      <c r="T35" s="125" t="n">
        <v>0</v>
      </c>
      <c r="U35" s="125" t="n">
        <v>0</v>
      </c>
      <c r="V35" s="125" t="n">
        <v>0</v>
      </c>
      <c r="W35" s="125" t="n">
        <v>0</v>
      </c>
      <c r="X35" s="125" t="n">
        <v>0</v>
      </c>
    </row>
    <row r="36" customFormat="false" ht="16.5" hidden="false" customHeight="false" outlineLevel="0" collapsed="false">
      <c r="A36" s="19" t="s">
        <v>3066</v>
      </c>
      <c r="B36" s="30" t="s">
        <v>3067</v>
      </c>
      <c r="C36" s="49" t="s">
        <v>191</v>
      </c>
      <c r="D36" s="46"/>
      <c r="E36" s="46"/>
      <c r="F36" s="46"/>
      <c r="G36" s="46"/>
      <c r="H36" s="46"/>
      <c r="I36" s="46"/>
      <c r="J36" s="46"/>
      <c r="K36" s="46"/>
      <c r="L36" s="46"/>
      <c r="M36" s="46"/>
      <c r="N36" s="46"/>
      <c r="O36" s="46"/>
      <c r="P36" s="16" t="n">
        <v>67000000</v>
      </c>
      <c r="Q36" s="599" t="n">
        <v>1221000000</v>
      </c>
      <c r="R36" s="125" t="n">
        <v>1572000000</v>
      </c>
      <c r="S36" s="125" t="n">
        <v>0</v>
      </c>
      <c r="T36" s="125" t="n">
        <v>0</v>
      </c>
      <c r="U36" s="125" t="n">
        <v>0</v>
      </c>
      <c r="V36" s="125" t="n">
        <v>0</v>
      </c>
      <c r="W36" s="125" t="n">
        <v>0</v>
      </c>
      <c r="X36" s="125" t="n">
        <v>0</v>
      </c>
    </row>
    <row r="37" customFormat="false" ht="16.5" hidden="false" customHeight="false" outlineLevel="0" collapsed="false">
      <c r="A37" s="19" t="s">
        <v>3068</v>
      </c>
      <c r="B37" s="30" t="s">
        <v>3069</v>
      </c>
      <c r="C37" s="49" t="s">
        <v>191</v>
      </c>
      <c r="D37" s="46"/>
      <c r="E37" s="46"/>
      <c r="F37" s="46"/>
      <c r="G37" s="46"/>
      <c r="H37" s="46"/>
      <c r="I37" s="46"/>
      <c r="J37" s="46"/>
      <c r="K37" s="46"/>
      <c r="L37" s="46"/>
      <c r="M37" s="46"/>
      <c r="N37" s="46"/>
      <c r="O37" s="46"/>
      <c r="P37" s="16" t="n">
        <v>0</v>
      </c>
      <c r="Q37" s="599" t="n">
        <v>203000000</v>
      </c>
      <c r="R37" s="125" t="n">
        <v>206000000</v>
      </c>
      <c r="S37" s="125" t="n">
        <v>3000000</v>
      </c>
      <c r="T37" s="125" t="n">
        <v>0</v>
      </c>
      <c r="U37" s="125" t="n">
        <v>0</v>
      </c>
      <c r="V37" s="125" t="n">
        <v>0</v>
      </c>
      <c r="W37" s="125" t="n">
        <v>0</v>
      </c>
      <c r="X37" s="125" t="n">
        <v>0</v>
      </c>
    </row>
    <row r="38" customFormat="false" ht="16.5" hidden="false" customHeight="false" outlineLevel="0" collapsed="false">
      <c r="A38" s="19" t="s">
        <v>3070</v>
      </c>
      <c r="B38" s="30" t="s">
        <v>3071</v>
      </c>
      <c r="C38" s="49" t="s">
        <v>191</v>
      </c>
      <c r="D38" s="46"/>
      <c r="E38" s="46"/>
      <c r="F38" s="46"/>
      <c r="G38" s="46"/>
      <c r="H38" s="46"/>
      <c r="I38" s="46"/>
      <c r="J38" s="46"/>
      <c r="K38" s="46"/>
      <c r="L38" s="46"/>
      <c r="M38" s="46"/>
      <c r="N38" s="46"/>
      <c r="O38" s="46"/>
      <c r="P38" s="16" t="n">
        <v>77000000</v>
      </c>
      <c r="Q38" s="599" t="n">
        <v>-61000000</v>
      </c>
      <c r="R38" s="125" t="n">
        <v>29000000</v>
      </c>
      <c r="S38" s="125" t="n">
        <v>0</v>
      </c>
      <c r="T38" s="125" t="n">
        <v>0</v>
      </c>
      <c r="U38" s="125" t="n">
        <v>0</v>
      </c>
      <c r="V38" s="125" t="n">
        <v>0</v>
      </c>
      <c r="W38" s="125" t="n">
        <v>0</v>
      </c>
      <c r="X38" s="125" t="n">
        <v>0</v>
      </c>
    </row>
    <row r="39" customFormat="false" ht="16.5" hidden="false" customHeight="false" outlineLevel="0" collapsed="false">
      <c r="B39" s="30" t="s">
        <v>3072</v>
      </c>
      <c r="C39" s="11"/>
      <c r="D39" s="46"/>
      <c r="E39" s="46"/>
      <c r="F39" s="46"/>
      <c r="G39" s="46"/>
      <c r="H39" s="46"/>
      <c r="I39" s="46"/>
      <c r="J39" s="46"/>
      <c r="K39" s="46"/>
      <c r="L39" s="46"/>
      <c r="M39" s="46"/>
      <c r="N39" s="46"/>
      <c r="O39" s="46" t="n">
        <v>-1388000000</v>
      </c>
      <c r="P39" s="16" t="n">
        <v>-1954000000</v>
      </c>
      <c r="Q39" s="599" t="n">
        <v>-2671000000</v>
      </c>
      <c r="R39" s="125" t="n">
        <v>-2567000000</v>
      </c>
      <c r="S39" s="125" t="n">
        <v>-815000000</v>
      </c>
      <c r="T39" s="125" t="n">
        <v>-932000000</v>
      </c>
      <c r="U39" s="125" t="n">
        <v>-1036000000</v>
      </c>
      <c r="V39" s="125" t="n">
        <v>-1114000000</v>
      </c>
      <c r="W39" s="125" t="n">
        <v>-1074000000</v>
      </c>
      <c r="X39" s="125" t="n">
        <v>-1240000000</v>
      </c>
    </row>
    <row r="40" customFormat="false" ht="16.5" hidden="false" customHeight="false" outlineLevel="0" collapsed="false">
      <c r="B40" s="30" t="s">
        <v>3073</v>
      </c>
      <c r="C40" s="11"/>
      <c r="D40" s="46"/>
      <c r="E40" s="46"/>
      <c r="F40" s="46"/>
      <c r="G40" s="46"/>
      <c r="H40" s="46"/>
      <c r="I40" s="100" t="n">
        <v>-108000000</v>
      </c>
      <c r="J40" s="100" t="n">
        <v>-104000000</v>
      </c>
      <c r="K40" s="100" t="n">
        <v>61000000</v>
      </c>
      <c r="L40" s="100" t="n">
        <v>1100000</v>
      </c>
      <c r="M40" s="100" t="n">
        <v>0</v>
      </c>
      <c r="N40" s="100" t="n">
        <v>0</v>
      </c>
      <c r="O40" s="46" t="n">
        <v>-213000000</v>
      </c>
      <c r="P40" s="16" t="n">
        <v>-2000000</v>
      </c>
      <c r="Q40" s="599" t="n">
        <v>18000000</v>
      </c>
      <c r="R40" s="125" t="n">
        <v>-57000000</v>
      </c>
      <c r="S40" s="125" t="n">
        <v>0</v>
      </c>
      <c r="T40" s="125" t="n">
        <v>0</v>
      </c>
      <c r="U40" s="125" t="n">
        <v>0</v>
      </c>
      <c r="V40" s="125" t="n">
        <v>0</v>
      </c>
      <c r="W40" s="125" t="n">
        <v>0</v>
      </c>
      <c r="X40" s="125" t="n">
        <v>0</v>
      </c>
    </row>
    <row r="41" customFormat="false" ht="16.5" hidden="false" customHeight="false" outlineLevel="0" collapsed="false">
      <c r="B41" s="30" t="s">
        <v>3074</v>
      </c>
      <c r="C41" s="11"/>
      <c r="D41" s="46" t="n">
        <v>-283000000</v>
      </c>
      <c r="E41" s="46" t="n">
        <v>-231000000</v>
      </c>
      <c r="F41" s="46" t="n">
        <v>-331000000</v>
      </c>
      <c r="G41" s="46" t="n">
        <v>-74000000</v>
      </c>
      <c r="H41" s="46" t="n">
        <v>-139000000</v>
      </c>
      <c r="I41" s="100" t="n">
        <v>-450000000</v>
      </c>
      <c r="J41" s="100" t="n">
        <v>-375000000</v>
      </c>
      <c r="K41" s="100" t="n">
        <v>-694000000</v>
      </c>
      <c r="L41" s="100" t="n">
        <v>-5500000</v>
      </c>
      <c r="M41" s="100" t="n">
        <v>-8900000</v>
      </c>
      <c r="N41" s="100" t="n">
        <v>-5600000</v>
      </c>
      <c r="O41" s="46" t="n">
        <v>-1175000000</v>
      </c>
      <c r="P41" s="16" t="n">
        <v>-1952000000</v>
      </c>
      <c r="Q41" s="599" t="n">
        <v>-2653000000</v>
      </c>
      <c r="R41" s="125" t="n">
        <v>-2624000000</v>
      </c>
      <c r="S41" s="125" t="n">
        <v>-815000000</v>
      </c>
      <c r="T41" s="125" t="n">
        <v>-932000000</v>
      </c>
      <c r="U41" s="125" t="n">
        <v>-1036000000</v>
      </c>
      <c r="V41" s="125" t="n">
        <v>-1114000000</v>
      </c>
      <c r="W41" s="125" t="n">
        <v>-1074000000</v>
      </c>
      <c r="X41" s="125" t="n">
        <v>-1240000000</v>
      </c>
    </row>
    <row r="42" customFormat="false" ht="16.5" hidden="false" customHeight="false" outlineLevel="0" collapsed="false">
      <c r="B42" s="30" t="s">
        <v>3075</v>
      </c>
      <c r="C42" s="11"/>
      <c r="D42" s="46"/>
      <c r="E42" s="46"/>
      <c r="F42" s="46"/>
      <c r="G42" s="46"/>
      <c r="H42" s="46"/>
      <c r="I42" s="46"/>
      <c r="J42" s="46"/>
      <c r="K42" s="46"/>
      <c r="L42" s="46"/>
      <c r="M42" s="46"/>
      <c r="N42" s="46"/>
      <c r="O42" s="46"/>
      <c r="P42" s="16" t="s">
        <v>74</v>
      </c>
      <c r="Q42" s="599" t="n">
        <v>0</v>
      </c>
      <c r="R42" s="125" t="n">
        <v>0</v>
      </c>
      <c r="S42" s="125" t="n">
        <v>0</v>
      </c>
      <c r="T42" s="125" t="n">
        <v>230000000</v>
      </c>
      <c r="U42" s="125" t="n">
        <v>490000000</v>
      </c>
      <c r="V42" s="125" t="n">
        <v>691000000</v>
      </c>
      <c r="W42" s="125" t="n">
        <v>740000000</v>
      </c>
      <c r="X42" s="125" t="n">
        <v>789000000</v>
      </c>
    </row>
    <row r="43" customFormat="false" ht="16.5" hidden="false" customHeight="false" outlineLevel="0" collapsed="false">
      <c r="B43" s="30" t="s">
        <v>3076</v>
      </c>
      <c r="C43" s="11"/>
      <c r="D43" s="46"/>
      <c r="E43" s="46"/>
      <c r="F43" s="46"/>
      <c r="G43" s="46"/>
      <c r="H43" s="46"/>
      <c r="I43" s="46"/>
      <c r="J43" s="46"/>
      <c r="K43" s="46"/>
      <c r="L43" s="46"/>
      <c r="M43" s="46"/>
      <c r="N43" s="46"/>
      <c r="O43" s="46" t="n">
        <v>-1175000000</v>
      </c>
      <c r="P43" s="16" t="n">
        <v>-1952000000</v>
      </c>
      <c r="Q43" s="599" t="n">
        <v>-2653000000</v>
      </c>
      <c r="R43" s="125" t="n">
        <v>-2624000000</v>
      </c>
      <c r="S43" s="125" t="n">
        <v>-815000000</v>
      </c>
      <c r="T43" s="125" t="n">
        <v>-703000000</v>
      </c>
      <c r="U43" s="125" t="n">
        <v>-546000000</v>
      </c>
      <c r="V43" s="125" t="n">
        <v>-423000000</v>
      </c>
      <c r="W43" s="125" t="n">
        <v>-334000000</v>
      </c>
      <c r="X43" s="125" t="n">
        <v>-452000000</v>
      </c>
    </row>
    <row r="44" s="13" customFormat="true" ht="16.5" hidden="false" customHeight="false" outlineLevel="0" collapsed="false">
      <c r="A44" s="63" t="s">
        <v>110</v>
      </c>
      <c r="B44" s="98" t="s">
        <v>110</v>
      </c>
      <c r="C44" s="63" t="s">
        <v>34</v>
      </c>
      <c r="D44" s="109" t="n">
        <v>283000000</v>
      </c>
      <c r="E44" s="109" t="n">
        <v>231000000</v>
      </c>
      <c r="F44" s="109" t="n">
        <v>331000000</v>
      </c>
      <c r="G44" s="109" t="n">
        <v>74000000</v>
      </c>
      <c r="H44" s="109" t="n">
        <v>139000000</v>
      </c>
      <c r="I44" s="100" t="n">
        <v>450000000</v>
      </c>
      <c r="J44" s="100" t="n">
        <v>375000000</v>
      </c>
      <c r="K44" s="100" t="n">
        <f aca="false">K45+K46+K50</f>
        <v>628000000</v>
      </c>
      <c r="L44" s="100" t="n">
        <v>5500000</v>
      </c>
      <c r="M44" s="100" t="n">
        <v>8900000</v>
      </c>
      <c r="N44" s="100" t="n">
        <v>5600000</v>
      </c>
      <c r="O44" s="109" t="n">
        <v>1175000000</v>
      </c>
      <c r="P44" s="16" t="n">
        <v>1952000000</v>
      </c>
      <c r="Q44" s="599" t="n">
        <f aca="false">Q45+Q46+Q50</f>
        <v>2596000000</v>
      </c>
      <c r="R44" s="125" t="n">
        <v>2624000000</v>
      </c>
      <c r="S44" s="125" t="n">
        <v>815000000</v>
      </c>
      <c r="T44" s="125" t="n">
        <v>703000000</v>
      </c>
      <c r="U44" s="125" t="n">
        <v>546000000</v>
      </c>
      <c r="V44" s="125" t="n">
        <v>423000000</v>
      </c>
      <c r="W44" s="125" t="n">
        <v>334000000</v>
      </c>
      <c r="X44" s="125" t="n">
        <v>452000000</v>
      </c>
    </row>
    <row r="45" customFormat="false" ht="16.5" hidden="false" customHeight="false" outlineLevel="0" collapsed="false">
      <c r="A45" s="49" t="s">
        <v>248</v>
      </c>
      <c r="B45" s="30" t="s">
        <v>2692</v>
      </c>
      <c r="C45" s="49" t="s">
        <v>242</v>
      </c>
      <c r="D45" s="46" t="n">
        <v>-83000000</v>
      </c>
      <c r="E45" s="46" t="n">
        <v>95000000</v>
      </c>
      <c r="F45" s="46" t="n">
        <v>78000000</v>
      </c>
      <c r="G45" s="46" t="n">
        <v>-323000000</v>
      </c>
      <c r="H45" s="46" t="n">
        <v>-112000000</v>
      </c>
      <c r="I45" s="100" t="n">
        <v>-54000000</v>
      </c>
      <c r="J45" s="100" t="n">
        <v>-21000000</v>
      </c>
      <c r="K45" s="100" t="n">
        <v>-181000000</v>
      </c>
      <c r="L45" s="100" t="n">
        <v>-8000000</v>
      </c>
      <c r="M45" s="100" t="n">
        <v>700000</v>
      </c>
      <c r="N45" s="100" t="n">
        <v>3000000</v>
      </c>
      <c r="O45" s="46" t="n">
        <v>-131000000</v>
      </c>
      <c r="P45" s="16" t="n">
        <v>10000000</v>
      </c>
      <c r="Q45" s="599" t="n">
        <v>749000000</v>
      </c>
      <c r="R45" s="125" t="n">
        <v>1471000000</v>
      </c>
      <c r="S45" s="125" t="n">
        <v>822000000</v>
      </c>
      <c r="T45" s="125" t="n">
        <v>399000000</v>
      </c>
      <c r="U45" s="125" t="n">
        <v>487000000</v>
      </c>
      <c r="V45" s="125" t="n">
        <v>599000000</v>
      </c>
      <c r="W45" s="125" t="n">
        <v>644000000</v>
      </c>
      <c r="X45" s="125" t="n">
        <v>539000000</v>
      </c>
    </row>
    <row r="46" customFormat="false" ht="16.5" hidden="false" customHeight="false" outlineLevel="0" collapsed="false">
      <c r="A46" s="49" t="s">
        <v>115</v>
      </c>
      <c r="B46" s="19" t="s">
        <v>3077</v>
      </c>
      <c r="C46" s="49" t="s">
        <v>242</v>
      </c>
      <c r="D46" s="46" t="n">
        <v>-60000000</v>
      </c>
      <c r="E46" s="46" t="n">
        <v>143000000</v>
      </c>
      <c r="F46" s="46" t="n">
        <v>175000000</v>
      </c>
      <c r="G46" s="46" t="n">
        <v>309000000</v>
      </c>
      <c r="H46" s="46" t="n">
        <v>209000000</v>
      </c>
      <c r="I46" s="100" t="n">
        <v>500000000</v>
      </c>
      <c r="J46" s="100" t="n">
        <v>-28000000</v>
      </c>
      <c r="K46" s="100" t="n">
        <v>551000000</v>
      </c>
      <c r="L46" s="100" t="n">
        <v>12100000</v>
      </c>
      <c r="M46" s="100" t="n">
        <v>8200000</v>
      </c>
      <c r="N46" s="100" t="n">
        <v>2500000</v>
      </c>
      <c r="O46" s="46" t="n">
        <v>1306000000</v>
      </c>
      <c r="P46" s="16" t="n">
        <v>1942000000</v>
      </c>
      <c r="Q46" s="599" t="n">
        <f aca="false">Q47+Q48+Q49</f>
        <v>1847000000</v>
      </c>
      <c r="R46" s="127" t="n">
        <v>976000000</v>
      </c>
      <c r="S46" s="127" t="n">
        <v>-149000000</v>
      </c>
      <c r="T46" s="127" t="n">
        <v>304000000</v>
      </c>
      <c r="U46" s="127" t="n">
        <v>59000000</v>
      </c>
      <c r="V46" s="127" t="n">
        <v>-176000000</v>
      </c>
      <c r="W46" s="127" t="n">
        <v>-310000000</v>
      </c>
      <c r="X46" s="127" t="n">
        <v>-87000000</v>
      </c>
    </row>
    <row r="47" customFormat="false" ht="16.5" hidden="false" customHeight="false" outlineLevel="0" collapsed="false">
      <c r="A47" s="27" t="s">
        <v>3078</v>
      </c>
      <c r="B47" s="27" t="s">
        <v>3079</v>
      </c>
      <c r="C47" s="49" t="s">
        <v>119</v>
      </c>
      <c r="D47" s="46"/>
      <c r="E47" s="46"/>
      <c r="F47" s="46"/>
      <c r="G47" s="46"/>
      <c r="H47" s="46"/>
      <c r="I47" s="46"/>
      <c r="J47" s="46"/>
      <c r="K47" s="46"/>
      <c r="L47" s="46"/>
      <c r="M47" s="46"/>
      <c r="N47" s="46"/>
      <c r="O47" s="46" t="n">
        <v>0</v>
      </c>
      <c r="P47" s="16" t="n">
        <v>269000000</v>
      </c>
      <c r="Q47" s="599" t="n">
        <v>457000000</v>
      </c>
      <c r="R47" s="127" t="n">
        <v>274000000</v>
      </c>
      <c r="S47" s="127" t="n">
        <v>423000000</v>
      </c>
      <c r="T47" s="127" t="n">
        <v>-206000000</v>
      </c>
      <c r="U47" s="127" t="n">
        <v>-377000000</v>
      </c>
      <c r="V47" s="127" t="n">
        <v>-374000000</v>
      </c>
      <c r="W47" s="127" t="n">
        <v>-320000000</v>
      </c>
      <c r="X47" s="127" t="n">
        <v>-152000000</v>
      </c>
    </row>
    <row r="48" customFormat="false" ht="16.5" hidden="false" customHeight="false" outlineLevel="0" collapsed="false">
      <c r="A48" s="27" t="s">
        <v>2979</v>
      </c>
      <c r="B48" s="29" t="s">
        <v>3080</v>
      </c>
      <c r="C48" s="49" t="s">
        <v>119</v>
      </c>
      <c r="D48" s="46"/>
      <c r="E48" s="46"/>
      <c r="F48" s="46"/>
      <c r="G48" s="46"/>
      <c r="H48" s="46"/>
      <c r="I48" s="46"/>
      <c r="J48" s="46"/>
      <c r="K48" s="46"/>
      <c r="L48" s="46"/>
      <c r="M48" s="46"/>
      <c r="N48" s="46"/>
      <c r="O48" s="46" t="n">
        <v>1113000000</v>
      </c>
      <c r="P48" s="16" t="n">
        <v>1635000000</v>
      </c>
      <c r="Q48" s="599" t="n">
        <v>742000000</v>
      </c>
      <c r="R48" s="127" t="n">
        <v>-13000000</v>
      </c>
      <c r="S48" s="127" t="n">
        <v>-572000000</v>
      </c>
      <c r="T48" s="127" t="n">
        <v>410000000</v>
      </c>
      <c r="U48" s="127" t="n">
        <v>281000000</v>
      </c>
      <c r="V48" s="127" t="n">
        <v>-35000000</v>
      </c>
      <c r="W48" s="127" t="n">
        <v>-239000000</v>
      </c>
      <c r="X48" s="127" t="n">
        <v>-201000000</v>
      </c>
    </row>
    <row r="49" customFormat="false" ht="16.5" hidden="false" customHeight="false" outlineLevel="0" collapsed="false">
      <c r="A49" s="27" t="s">
        <v>3081</v>
      </c>
      <c r="B49" s="29" t="s">
        <v>3082</v>
      </c>
      <c r="C49" s="49" t="s">
        <v>119</v>
      </c>
      <c r="D49" s="46"/>
      <c r="E49" s="46"/>
      <c r="F49" s="46"/>
      <c r="G49" s="46"/>
      <c r="H49" s="46"/>
      <c r="I49" s="46"/>
      <c r="J49" s="46"/>
      <c r="K49" s="46"/>
      <c r="L49" s="46"/>
      <c r="M49" s="46"/>
      <c r="N49" s="46"/>
      <c r="O49" s="46" t="n">
        <v>193000000</v>
      </c>
      <c r="P49" s="16" t="n">
        <v>38000000</v>
      </c>
      <c r="Q49" s="599" t="n">
        <v>648000000</v>
      </c>
      <c r="R49" s="600" t="n">
        <f aca="false">R46-R47-R48</f>
        <v>715000000</v>
      </c>
      <c r="S49" s="127" t="n">
        <v>0</v>
      </c>
      <c r="T49" s="127" t="n">
        <v>100000000</v>
      </c>
      <c r="U49" s="127" t="n">
        <v>155000000</v>
      </c>
      <c r="V49" s="127" t="n">
        <v>233000000</v>
      </c>
      <c r="W49" s="127" t="n">
        <v>250000000</v>
      </c>
      <c r="X49" s="127" t="n">
        <v>267000000</v>
      </c>
    </row>
    <row r="50" customFormat="false" ht="16.5" hidden="false" customHeight="false" outlineLevel="0" collapsed="false">
      <c r="A50" s="19" t="s">
        <v>1021</v>
      </c>
      <c r="B50" s="30" t="s">
        <v>3083</v>
      </c>
      <c r="C50" s="49" t="s">
        <v>242</v>
      </c>
      <c r="D50" s="46" t="n">
        <v>426000000</v>
      </c>
      <c r="E50" s="46" t="n">
        <v>-6000000</v>
      </c>
      <c r="F50" s="46" t="n">
        <v>79000000</v>
      </c>
      <c r="G50" s="46" t="n">
        <v>88000000</v>
      </c>
      <c r="H50" s="46" t="n">
        <v>42000000</v>
      </c>
      <c r="I50" s="100" t="n">
        <v>4000000</v>
      </c>
      <c r="J50" s="100" t="n">
        <v>424000000</v>
      </c>
      <c r="K50" s="100" t="n">
        <v>258000000</v>
      </c>
      <c r="L50" s="100" t="n">
        <v>1500000</v>
      </c>
      <c r="M50" s="100" t="n">
        <v>0</v>
      </c>
      <c r="N50" s="100" t="n">
        <v>0</v>
      </c>
      <c r="O50" s="46"/>
      <c r="P50" s="46"/>
      <c r="Q50" s="599" t="n">
        <v>0</v>
      </c>
      <c r="R50" s="127" t="n">
        <v>177000000</v>
      </c>
      <c r="S50" s="127" t="n">
        <v>142000000</v>
      </c>
      <c r="T50" s="127" t="n">
        <v>0</v>
      </c>
      <c r="U50" s="127" t="n">
        <v>0</v>
      </c>
      <c r="V50" s="127" t="n">
        <v>0</v>
      </c>
      <c r="W50" s="127" t="n">
        <v>0</v>
      </c>
      <c r="X50" s="127" t="n">
        <v>0</v>
      </c>
    </row>
    <row r="51" customFormat="false" ht="15" hidden="false" customHeight="false" outlineLevel="0" collapsed="false">
      <c r="B51" s="27"/>
      <c r="C51" s="11"/>
    </row>
    <row r="52" customFormat="false" ht="15" hidden="false" customHeight="false" outlineLevel="0" collapsed="false">
      <c r="B52" s="27"/>
      <c r="C52" s="11"/>
      <c r="D52" s="0" t="s">
        <v>128</v>
      </c>
      <c r="E52" s="0" t="s">
        <v>128</v>
      </c>
      <c r="F52" s="0" t="s">
        <v>128</v>
      </c>
      <c r="G52" s="0" t="s">
        <v>128</v>
      </c>
      <c r="H52" s="0" t="s">
        <v>128</v>
      </c>
      <c r="I52" s="0" t="s">
        <v>128</v>
      </c>
      <c r="J52" s="0" t="s">
        <v>128</v>
      </c>
      <c r="K52" s="0" t="s">
        <v>128</v>
      </c>
      <c r="L52" s="0" t="s">
        <v>128</v>
      </c>
      <c r="M52" s="0" t="s">
        <v>128</v>
      </c>
      <c r="N52" s="0" t="s">
        <v>128</v>
      </c>
      <c r="O52" s="0" t="s">
        <v>128</v>
      </c>
      <c r="P52" s="0" t="s">
        <v>128</v>
      </c>
      <c r="Q52" s="0" t="s">
        <v>128</v>
      </c>
      <c r="R52" s="0" t="s">
        <v>128</v>
      </c>
      <c r="S52" s="0" t="s">
        <v>128</v>
      </c>
      <c r="T52" s="0" t="s">
        <v>128</v>
      </c>
      <c r="U52" s="0" t="s">
        <v>128</v>
      </c>
      <c r="V52" s="0" t="s">
        <v>128</v>
      </c>
      <c r="W52" s="0" t="s">
        <v>128</v>
      </c>
      <c r="X52" s="0" t="s">
        <v>128</v>
      </c>
    </row>
    <row r="53" customFormat="false" ht="15" hidden="false" customHeight="false" outlineLevel="0" collapsed="false">
      <c r="B53" s="27"/>
      <c r="C53" s="11"/>
    </row>
    <row r="54" customFormat="false" ht="15" hidden="false" customHeight="false" outlineLevel="0" collapsed="false">
      <c r="B54" s="0" t="s">
        <v>1548</v>
      </c>
      <c r="C54" s="11"/>
      <c r="D54" s="114" t="n">
        <f aca="false">D6-D7-D16</f>
        <v>0</v>
      </c>
      <c r="E54" s="114" t="n">
        <f aca="false">E6-E7-E16</f>
        <v>0</v>
      </c>
      <c r="F54" s="114" t="n">
        <f aca="false">F6-F7-F16</f>
        <v>0</v>
      </c>
      <c r="G54" s="114" t="n">
        <f aca="false">G6-G7-G16</f>
        <v>0</v>
      </c>
      <c r="H54" s="114" t="n">
        <f aca="false">H6-H7-H16</f>
        <v>0</v>
      </c>
      <c r="I54" s="114" t="n">
        <f aca="false">I6-I7-I16</f>
        <v>0</v>
      </c>
      <c r="J54" s="114" t="n">
        <f aca="false">J6-J7-J16</f>
        <v>0</v>
      </c>
      <c r="K54" s="114" t="n">
        <f aca="false">K6-K7-K16</f>
        <v>0</v>
      </c>
      <c r="L54" s="114" t="n">
        <f aca="false">L6-L7-L16</f>
        <v>0</v>
      </c>
      <c r="M54" s="114" t="n">
        <f aca="false">M6-M7-M16</f>
        <v>0</v>
      </c>
      <c r="N54" s="114" t="n">
        <f aca="false">N6-N7-N16</f>
        <v>0</v>
      </c>
      <c r="O54" s="114" t="n">
        <f aca="false">O6-O7-O16</f>
        <v>0</v>
      </c>
      <c r="P54" s="114" t="n">
        <f aca="false">P6-P7-P16</f>
        <v>0</v>
      </c>
      <c r="Q54" s="114" t="n">
        <f aca="false">Q6-Q7-Q16</f>
        <v>0</v>
      </c>
      <c r="R54" s="114" t="n">
        <f aca="false">R6-R7-R16</f>
        <v>0</v>
      </c>
      <c r="S54" s="114" t="n">
        <f aca="false">S6-S7-S16</f>
        <v>0</v>
      </c>
      <c r="T54" s="114" t="n">
        <f aca="false">T6-T7-T16</f>
        <v>0</v>
      </c>
      <c r="U54" s="114" t="n">
        <f aca="false">U6-U7-U16</f>
        <v>1000000</v>
      </c>
      <c r="V54" s="114" t="n">
        <f aca="false">V6-V7-V16</f>
        <v>0</v>
      </c>
      <c r="W54" s="114" t="n">
        <f aca="false">W6-W7-W16</f>
        <v>0</v>
      </c>
      <c r="X54" s="114" t="n">
        <f aca="false">X6-X7-X16</f>
        <v>0</v>
      </c>
    </row>
    <row r="55" customFormat="false" ht="15" hidden="false" customHeight="false" outlineLevel="0" collapsed="false">
      <c r="B55" s="0" t="s">
        <v>130</v>
      </c>
      <c r="C55" s="11"/>
      <c r="D55" s="114" t="n">
        <f aca="false">D7-D8-D13</f>
        <v>0</v>
      </c>
      <c r="E55" s="114" t="n">
        <f aca="false">E7-E8-E13</f>
        <v>0</v>
      </c>
      <c r="F55" s="114" t="n">
        <f aca="false">F7-F8-F13</f>
        <v>0</v>
      </c>
      <c r="G55" s="114" t="n">
        <f aca="false">G7-G8-G13</f>
        <v>0</v>
      </c>
      <c r="H55" s="114" t="n">
        <f aca="false">H7-H8-H13</f>
        <v>0</v>
      </c>
      <c r="I55" s="114" t="n">
        <f aca="false">I7-I8-I13</f>
        <v>0</v>
      </c>
      <c r="J55" s="114" t="n">
        <f aca="false">J7-J8-J13</f>
        <v>0</v>
      </c>
      <c r="K55" s="114" t="n">
        <f aca="false">K7-K8-K13</f>
        <v>0</v>
      </c>
      <c r="L55" s="114" t="n">
        <f aca="false">L7-L8-L13</f>
        <v>0</v>
      </c>
      <c r="M55" s="114" t="n">
        <f aca="false">M7-M8-M13</f>
        <v>0</v>
      </c>
      <c r="N55" s="114" t="n">
        <f aca="false">N7-N8-N13</f>
        <v>-1000000</v>
      </c>
      <c r="O55" s="114" t="n">
        <f aca="false">O7-O8-O13</f>
        <v>0</v>
      </c>
      <c r="P55" s="114" t="n">
        <f aca="false">P7-P8-P13</f>
        <v>0</v>
      </c>
      <c r="Q55" s="114" t="n">
        <f aca="false">Q7-Q8-Q13</f>
        <v>0</v>
      </c>
      <c r="R55" s="114" t="n">
        <f aca="false">R7-R8-R13</f>
        <v>0</v>
      </c>
      <c r="S55" s="114" t="n">
        <f aca="false">S7-S8-S13</f>
        <v>0</v>
      </c>
      <c r="T55" s="114" t="n">
        <f aca="false">T7-T8-T13</f>
        <v>0</v>
      </c>
      <c r="U55" s="114" t="n">
        <f aca="false">U7-U8-U13</f>
        <v>-1000000</v>
      </c>
      <c r="V55" s="114" t="n">
        <f aca="false">V7-V8-V13</f>
        <v>0</v>
      </c>
      <c r="W55" s="114" t="n">
        <f aca="false">W7-W8-W13</f>
        <v>0</v>
      </c>
      <c r="X55" s="114" t="n">
        <f aca="false">X7-X8-X13</f>
        <v>0</v>
      </c>
    </row>
    <row r="56" customFormat="false" ht="15" hidden="false" customHeight="false" outlineLevel="0" collapsed="false">
      <c r="B56" s="0" t="s">
        <v>131</v>
      </c>
      <c r="C56" s="11"/>
      <c r="D56" s="114" t="n">
        <f aca="false">D8-D9-D10-D11-D12</f>
        <v>0</v>
      </c>
      <c r="E56" s="114" t="n">
        <f aca="false">E8-E9-E10-E11-E12</f>
        <v>0</v>
      </c>
      <c r="F56" s="114" t="n">
        <f aca="false">F8-F9-F10-F11-F12</f>
        <v>0</v>
      </c>
      <c r="G56" s="114" t="n">
        <f aca="false">G8-G9-G10-G11-G12</f>
        <v>0</v>
      </c>
      <c r="H56" s="114" t="n">
        <f aca="false">H8-H9-H10-H11-H12</f>
        <v>0</v>
      </c>
      <c r="I56" s="114" t="n">
        <f aca="false">I8-I9-I10-I11-I12</f>
        <v>0</v>
      </c>
      <c r="J56" s="114" t="n">
        <f aca="false">J8-J9-J10-J11-J12</f>
        <v>0</v>
      </c>
      <c r="K56" s="114" t="n">
        <f aca="false">K8-K9-K10-K11-K12</f>
        <v>0</v>
      </c>
      <c r="L56" s="114" t="n">
        <f aca="false">L8-L9-L10-L11-L12</f>
        <v>0</v>
      </c>
      <c r="M56" s="114" t="n">
        <f aca="false">M8-M9-M10-M11-M12</f>
        <v>0</v>
      </c>
      <c r="N56" s="114" t="n">
        <f aca="false">N8-N9-N10-N11-N12</f>
        <v>0</v>
      </c>
      <c r="O56" s="114" t="n">
        <f aca="false">O8-O9-O10-O11-O12</f>
        <v>0</v>
      </c>
      <c r="P56" s="114" t="n">
        <f aca="false">P8-P9-P10-P11-P12</f>
        <v>0</v>
      </c>
      <c r="Q56" s="114" t="n">
        <f aca="false">Q8-Q9-Q10-Q11-Q12</f>
        <v>0</v>
      </c>
      <c r="R56" s="114" t="n">
        <f aca="false">R8-R9-R10-R11-R12</f>
        <v>1000000</v>
      </c>
      <c r="S56" s="114" t="n">
        <f aca="false">S8-S9-S10-S11-S12</f>
        <v>-1000000</v>
      </c>
      <c r="T56" s="114" t="n">
        <f aca="false">T8-T9-T10-T11-T12</f>
        <v>0</v>
      </c>
      <c r="U56" s="114" t="n">
        <f aca="false">U8-U9-U10-U11-U12</f>
        <v>0</v>
      </c>
      <c r="V56" s="114" t="n">
        <f aca="false">V8-V9-V10-V11-V12</f>
        <v>1000000</v>
      </c>
      <c r="W56" s="114" t="n">
        <f aca="false">W8-W9-W10-W11-W12</f>
        <v>-1000000</v>
      </c>
      <c r="X56" s="114" t="n">
        <f aca="false">X8-X9-X10-X11-X12</f>
        <v>0</v>
      </c>
    </row>
    <row r="57" customFormat="false" ht="15" hidden="false" customHeight="false" outlineLevel="0" collapsed="false">
      <c r="B57" s="0" t="s">
        <v>134</v>
      </c>
      <c r="C57" s="11"/>
      <c r="D57" s="114" t="n">
        <f aca="false">D18-D19-D34-D35-D36-D37-D38</f>
        <v>0</v>
      </c>
      <c r="E57" s="114" t="n">
        <f aca="false">E18-E19-E34-E35-E36-E37-E38</f>
        <v>0</v>
      </c>
      <c r="F57" s="114" t="n">
        <f aca="false">F18-F19-F34-F35-F36-F37-F38</f>
        <v>0</v>
      </c>
      <c r="G57" s="114" t="n">
        <f aca="false">G18-G19-G34-G35-G36-G37-G38</f>
        <v>0</v>
      </c>
      <c r="H57" s="114" t="n">
        <f aca="false">H18-H19-H34-H35-H36-H37-H38</f>
        <v>-1000000</v>
      </c>
      <c r="I57" s="114" t="n">
        <f aca="false">I18-I19-I34-I35-I36-I37-I38</f>
        <v>0</v>
      </c>
      <c r="J57" s="114" t="n">
        <f aca="false">J18-J19-J34-J35-J36-J37-J38</f>
        <v>-1000000</v>
      </c>
      <c r="K57" s="114" t="n">
        <f aca="false">K18-K19-K34-K35-K36-K37-K38</f>
        <v>0</v>
      </c>
      <c r="L57" s="114" t="n">
        <f aca="false">L18-L19-L34-L35-L36-L37-L38</f>
        <v>1000000</v>
      </c>
      <c r="M57" s="114" t="n">
        <f aca="false">M18-M19-M34-M35-M36-M37-M38</f>
        <v>0</v>
      </c>
      <c r="N57" s="114" t="n">
        <f aca="false">N18-N19-N34-N35-N36-N37-N38</f>
        <v>0</v>
      </c>
      <c r="O57" s="114" t="n">
        <f aca="false">O18-O19-O34-O35-O36-O37-O38</f>
        <v>0</v>
      </c>
      <c r="P57" s="114" t="n">
        <f aca="false">P18-P19-P34-P35-P36-P37-P38</f>
        <v>0</v>
      </c>
      <c r="Q57" s="114" t="n">
        <f aca="false">Q18-Q19-Q34-Q35-Q36-Q37-Q38</f>
        <v>1000000</v>
      </c>
      <c r="R57" s="114" t="n">
        <f aca="false">R18-R19-R34-R35-R36-R37-R38</f>
        <v>0</v>
      </c>
      <c r="S57" s="114" t="n">
        <f aca="false">S18-S19-S34-S35-S36-S37-S38</f>
        <v>0</v>
      </c>
      <c r="T57" s="114" t="n">
        <f aca="false">T18-T19-T34-T35-T36-T37-T38</f>
        <v>0</v>
      </c>
      <c r="U57" s="114" t="n">
        <f aca="false">U18-U19-U34-U35-U36-U37-U38</f>
        <v>0</v>
      </c>
      <c r="V57" s="114" t="n">
        <f aca="false">V18-V19-V34-V35-V36-V37-V38</f>
        <v>0</v>
      </c>
      <c r="W57" s="114" t="n">
        <f aca="false">W18-W19-W34-W35-W36-W37-W38</f>
        <v>0</v>
      </c>
      <c r="X57" s="114" t="n">
        <f aca="false">X18-X19-X34-X35-X36-X37-X38</f>
        <v>0</v>
      </c>
    </row>
    <row r="58" customFormat="false" ht="15" hidden="false" customHeight="false" outlineLevel="0" collapsed="false">
      <c r="B58" s="0" t="s">
        <v>2113</v>
      </c>
      <c r="C58" s="11"/>
      <c r="D58" s="55" t="n">
        <f aca="false">D19-D20-D21-D24-D25-D26-D33-D27</f>
        <v>0</v>
      </c>
      <c r="E58" s="55" t="n">
        <f aca="false">E19-E20-E21-E24-E25-E26-E33-E27</f>
        <v>0</v>
      </c>
      <c r="F58" s="55" t="n">
        <f aca="false">F19-F20-F21-F24-F25-F26-F33-F27</f>
        <v>0</v>
      </c>
      <c r="G58" s="55" t="n">
        <f aca="false">G19-G20-G21-G24-G25-G26-G33-G27</f>
        <v>0</v>
      </c>
      <c r="H58" s="0" t="n">
        <f aca="false">H19-H20-H21-H24-H25-H26-H33-H27</f>
        <v>0</v>
      </c>
      <c r="I58" s="0" t="n">
        <f aca="false">I19-I20-I21-I24-I25-I26-I33-I27</f>
        <v>0</v>
      </c>
      <c r="J58" s="0" t="n">
        <f aca="false">J19-J20-J21-J24-J25-J26-J33-J27</f>
        <v>0</v>
      </c>
      <c r="K58" s="0" t="n">
        <f aca="false">K19-K20-K21-K24-K25-K26-K33-K27</f>
        <v>0</v>
      </c>
      <c r="L58" s="0" t="n">
        <f aca="false">L19-L20-L21-L24-L25-L26-L33-L27</f>
        <v>0</v>
      </c>
      <c r="M58" s="0" t="n">
        <f aca="false">M19-M20-M21-M24-M25-M26-M33-M27</f>
        <v>0</v>
      </c>
      <c r="N58" s="0" t="n">
        <f aca="false">N19-N20-N21-N24-N25-N26-N33-N27</f>
        <v>0</v>
      </c>
      <c r="O58" s="0" t="n">
        <f aca="false">O19-O20-O21-O24-O25-O26-O33-O27</f>
        <v>1000000</v>
      </c>
      <c r="P58" s="0" t="n">
        <f aca="false">P19-P20-P21-P24-P25-P26-P33-P27</f>
        <v>0</v>
      </c>
      <c r="Q58" s="0" t="n">
        <f aca="false">Q19-Q20-Q21-Q24-Q25-Q26-Q33-Q27</f>
        <v>-1000000</v>
      </c>
      <c r="R58" s="0" t="n">
        <f aca="false">R19-R20-R21-R24-R25-R26-R33-R27</f>
        <v>1000000</v>
      </c>
      <c r="S58" s="0" t="n">
        <f aca="false">S19-S20-S21-S24-S25-S26-S33-S27</f>
        <v>0</v>
      </c>
      <c r="T58" s="0" t="n">
        <f aca="false">T19-T20-T21-T24-T25-T26-T33-T27</f>
        <v>-1000000</v>
      </c>
      <c r="U58" s="0" t="n">
        <f aca="false">U19-U20-U21-U24-U25-U26-U33-U27</f>
        <v>1000000</v>
      </c>
      <c r="V58" s="0" t="n">
        <f aca="false">V19-V20-V21-V24-V25-V26-V33-V27</f>
        <v>-1000000</v>
      </c>
      <c r="W58" s="0" t="n">
        <f aca="false">W19-W20-W21-W24-W25-W26-W33-W27</f>
        <v>0</v>
      </c>
      <c r="X58" s="0" t="n">
        <f aca="false">X19-X20-X21-X24-X25-X26-X33-X27</f>
        <v>0</v>
      </c>
    </row>
    <row r="59" customFormat="false" ht="15" hidden="false" customHeight="false" outlineLevel="0" collapsed="false">
      <c r="B59" s="0" t="s">
        <v>878</v>
      </c>
      <c r="C59" s="11"/>
      <c r="D59" s="0" t="n">
        <f aca="false">D21-D22-D23</f>
        <v>0</v>
      </c>
      <c r="E59" s="0" t="n">
        <f aca="false">E21-E22-E23</f>
        <v>0</v>
      </c>
      <c r="F59" s="0" t="n">
        <f aca="false">F21-F22-F23</f>
        <v>1000000</v>
      </c>
      <c r="G59" s="0" t="n">
        <f aca="false">G21-G22-G23</f>
        <v>0</v>
      </c>
      <c r="H59" s="0" t="n">
        <f aca="false">H21-H22-H23</f>
        <v>-1000000</v>
      </c>
      <c r="I59" s="0" t="n">
        <f aca="false">I21-I22-I23</f>
        <v>0</v>
      </c>
      <c r="J59" s="0" t="n">
        <f aca="false">J21-J22-J23</f>
        <v>0</v>
      </c>
      <c r="K59" s="0" t="n">
        <f aca="false">K21-K22-K23</f>
        <v>0</v>
      </c>
      <c r="L59" s="0" t="n">
        <f aca="false">L21-L22-L23</f>
        <v>-1000000</v>
      </c>
      <c r="M59" s="0" t="n">
        <f aca="false">M21-M22-M23</f>
        <v>0</v>
      </c>
      <c r="N59" s="0" t="n">
        <f aca="false">N21-N22-N23</f>
        <v>0</v>
      </c>
      <c r="O59" s="0" t="n">
        <f aca="false">O21-O22-O23</f>
        <v>0</v>
      </c>
      <c r="P59" s="0" t="n">
        <f aca="false">P21-P22-P23</f>
        <v>0</v>
      </c>
      <c r="Q59" s="0" t="n">
        <f aca="false">Q21-Q22-Q23</f>
        <v>0</v>
      </c>
      <c r="R59" s="0" t="n">
        <f aca="false">R21-R22-R23</f>
        <v>0</v>
      </c>
      <c r="S59" s="0" t="n">
        <f aca="false">S21-S22-S23</f>
        <v>0</v>
      </c>
      <c r="T59" s="0" t="n">
        <f aca="false">T21-T22-T23</f>
        <v>1000000</v>
      </c>
      <c r="U59" s="0" t="n">
        <f aca="false">U21-U22-U23</f>
        <v>0</v>
      </c>
      <c r="V59" s="0" t="n">
        <f aca="false">V21-V22-V23</f>
        <v>0</v>
      </c>
      <c r="W59" s="0" t="n">
        <f aca="false">W21-W22-W23</f>
        <v>0</v>
      </c>
      <c r="X59" s="0" t="n">
        <f aca="false">X21-X22-X23</f>
        <v>0</v>
      </c>
    </row>
    <row r="60" customFormat="false" ht="15" hidden="false" customHeight="false" outlineLevel="0" collapsed="false">
      <c r="B60" s="0" t="s">
        <v>1767</v>
      </c>
      <c r="C60" s="11"/>
      <c r="D60" s="114" t="n">
        <f aca="false">D27-D28-D29-D30-D32-D31</f>
        <v>0</v>
      </c>
      <c r="E60" s="114" t="n">
        <f aca="false">E27-E28-E29-E30-E32-E31</f>
        <v>0</v>
      </c>
      <c r="F60" s="114" t="n">
        <f aca="false">F27-F28-F29-F30-F32-F31</f>
        <v>0</v>
      </c>
      <c r="G60" s="114" t="n">
        <f aca="false">G27-G28-G29-G30-G32-G31</f>
        <v>0</v>
      </c>
      <c r="H60" s="114" t="n">
        <f aca="false">H27-H28-H29-H30-H32-H31</f>
        <v>0</v>
      </c>
      <c r="I60" s="114" t="n">
        <f aca="false">I27-I28-I29-I30-I32-I31</f>
        <v>0</v>
      </c>
      <c r="J60" s="114" t="n">
        <f aca="false">J27-J28-J29-J30-J32-J31</f>
        <v>0</v>
      </c>
      <c r="K60" s="114" t="n">
        <f aca="false">K27-K28-K29-K30-K32-K31</f>
        <v>0</v>
      </c>
      <c r="L60" s="114" t="n">
        <f aca="false">L27-L28-L29-L30-L32-L31</f>
        <v>0</v>
      </c>
      <c r="M60" s="114" t="n">
        <f aca="false">M27-M28-M29-M30-M32-M31</f>
        <v>0</v>
      </c>
      <c r="N60" s="114" t="n">
        <f aca="false">N27-N28-N29-N30-N32-N31</f>
        <v>0</v>
      </c>
      <c r="O60" s="114" t="n">
        <f aca="false">O27-O28-O29-O30-O32-O31</f>
        <v>0</v>
      </c>
      <c r="P60" s="114" t="n">
        <f aca="false">P27-P28-P29-P30-P32-P31</f>
        <v>-1000000</v>
      </c>
      <c r="Q60" s="114" t="n">
        <f aca="false">Q27-Q28-Q29-Q30-Q32-Q31</f>
        <v>0</v>
      </c>
      <c r="R60" s="114" t="n">
        <f aca="false">R27-R28-R29-R30-R32-R31</f>
        <v>0</v>
      </c>
      <c r="S60" s="114" t="n">
        <f aca="false">S27-S28-S29-S30-S32-S31</f>
        <v>0</v>
      </c>
      <c r="T60" s="114" t="n">
        <f aca="false">T27-T28-T29-T30-T32-T31</f>
        <v>0</v>
      </c>
      <c r="U60" s="114" t="n">
        <f aca="false">U27-U28-U29-U30-U32-U31</f>
        <v>0</v>
      </c>
      <c r="V60" s="114" t="n">
        <f aca="false">V27-V28-V29-V30-V32-V31</f>
        <v>1000000</v>
      </c>
      <c r="W60" s="114" t="n">
        <f aca="false">W27-W28-W29-W30-W32-W31</f>
        <v>1000000</v>
      </c>
      <c r="X60" s="114" t="n">
        <f aca="false">X27-X28-X29-X30-X32-X31</f>
        <v>1000000</v>
      </c>
    </row>
    <row r="61" customFormat="false" ht="15" hidden="false" customHeight="false" outlineLevel="0" collapsed="false">
      <c r="B61" s="0" t="s">
        <v>137</v>
      </c>
      <c r="C61" s="11"/>
      <c r="D61" s="55" t="n">
        <f aca="false">D44-D45-D46-D50</f>
        <v>0</v>
      </c>
      <c r="E61" s="0" t="n">
        <f aca="false">E44-E45-E46-E50</f>
        <v>-1000000</v>
      </c>
      <c r="F61" s="0" t="n">
        <f aca="false">F44-F45-F46-F50</f>
        <v>-1000000</v>
      </c>
      <c r="G61" s="0" t="n">
        <f aca="false">G44-G45-G46-G50</f>
        <v>0</v>
      </c>
      <c r="H61" s="0" t="n">
        <f aca="false">H44-H45-H46-H50</f>
        <v>0</v>
      </c>
      <c r="I61" s="0" t="n">
        <f aca="false">I44-I45-I46-I50</f>
        <v>0</v>
      </c>
      <c r="J61" s="0" t="n">
        <f aca="false">J44-J45-J46-J50</f>
        <v>0</v>
      </c>
      <c r="K61" s="0" t="n">
        <f aca="false">K44-K45-K46-K50</f>
        <v>0</v>
      </c>
      <c r="L61" s="0" t="n">
        <f aca="false">L44-L45-L46-L50</f>
        <v>-100000</v>
      </c>
      <c r="M61" s="55" t="n">
        <f aca="false">M44-M45-M46-M50</f>
        <v>0</v>
      </c>
      <c r="N61" s="0" t="n">
        <f aca="false">N44-N45-N46-N50</f>
        <v>100000</v>
      </c>
      <c r="O61" s="0" t="n">
        <f aca="false">O44-O45-O46-O50</f>
        <v>0</v>
      </c>
      <c r="P61" s="0" t="n">
        <f aca="false">P44-P45-P46-P50</f>
        <v>0</v>
      </c>
      <c r="Q61" s="0" t="n">
        <f aca="false">Q44-Q45-Q46-Q50</f>
        <v>0</v>
      </c>
      <c r="R61" s="55" t="n">
        <f aca="false">R44-R45-R46-R50</f>
        <v>0</v>
      </c>
      <c r="S61" s="601" t="n">
        <f aca="false">S44-S45-S46-S50</f>
        <v>0</v>
      </c>
      <c r="T61" s="0" t="n">
        <f aca="false">T44-T45-T46-T50</f>
        <v>0</v>
      </c>
      <c r="U61" s="0" t="n">
        <f aca="false">U44-U45-U46-U50</f>
        <v>0</v>
      </c>
      <c r="V61" s="0" t="n">
        <f aca="false">V44-V45-V46-V50</f>
        <v>0</v>
      </c>
      <c r="W61" s="0" t="n">
        <f aca="false">W44-W45-W46-W50</f>
        <v>0</v>
      </c>
      <c r="X61" s="0" t="n">
        <f aca="false">X44-X45-X46-X50</f>
        <v>0</v>
      </c>
    </row>
    <row r="62" customFormat="false" ht="15" hidden="false" customHeight="false" outlineLevel="0" collapsed="false">
      <c r="B62" s="0" t="s">
        <v>138</v>
      </c>
      <c r="C62" s="11"/>
      <c r="D62" s="56" t="n">
        <f aca="false">D46-D47-D48-D49</f>
        <v>-60000000</v>
      </c>
      <c r="E62" s="374" t="n">
        <f aca="false">E46-E47-E48-E49</f>
        <v>143000000</v>
      </c>
      <c r="F62" s="374" t="n">
        <f aca="false">F46-F47-F48-F49</f>
        <v>175000000</v>
      </c>
      <c r="G62" s="374" t="n">
        <f aca="false">G46-G47-G48-G49</f>
        <v>309000000</v>
      </c>
      <c r="H62" s="374" t="n">
        <f aca="false">H46-H47-H48-H49</f>
        <v>209000000</v>
      </c>
      <c r="I62" s="374" t="n">
        <f aca="false">I46-I47-I48-I49</f>
        <v>500000000</v>
      </c>
      <c r="J62" s="374" t="n">
        <f aca="false">J46-J47-J48-J49</f>
        <v>-28000000</v>
      </c>
      <c r="K62" s="374" t="n">
        <f aca="false">K46-K47-K48-K49</f>
        <v>551000000</v>
      </c>
      <c r="L62" s="374" t="n">
        <f aca="false">L46-L47-L48-L49</f>
        <v>12100000</v>
      </c>
      <c r="M62" s="374" t="n">
        <f aca="false">M46-M47-M48-M49</f>
        <v>8200000</v>
      </c>
      <c r="N62" s="374" t="n">
        <f aca="false">N46-N47-N48-N49</f>
        <v>2500000</v>
      </c>
      <c r="O62" s="0" t="n">
        <f aca="false">O46-O47-O48-O49</f>
        <v>0</v>
      </c>
      <c r="P62" s="0" t="n">
        <f aca="false">P46-P47-P48-P49</f>
        <v>0</v>
      </c>
      <c r="Q62" s="143" t="n">
        <f aca="false">Q46-Q47-Q48-Q49</f>
        <v>0</v>
      </c>
      <c r="R62" s="601" t="n">
        <f aca="false">R46-R47-R48-R49</f>
        <v>0</v>
      </c>
      <c r="S62" s="143" t="n">
        <f aca="false">S46-S47-S48-S49</f>
        <v>0</v>
      </c>
      <c r="T62" s="0" t="n">
        <f aca="false">T46-T47-T48-T49</f>
        <v>0</v>
      </c>
      <c r="U62" s="0" t="n">
        <f aca="false">U46-U47-U48-U49</f>
        <v>0</v>
      </c>
      <c r="V62" s="0" t="n">
        <f aca="false">V46-V47-V48-V49</f>
        <v>0</v>
      </c>
      <c r="W62" s="0" t="n">
        <f aca="false">W46-W47-W48-W49</f>
        <v>-1000000</v>
      </c>
      <c r="X62" s="0" t="n">
        <f aca="false">X46-X47-X48-X49</f>
        <v>-1000000</v>
      </c>
    </row>
    <row r="63" customFormat="false" ht="15" hidden="false" customHeight="false" outlineLevel="0" collapsed="false">
      <c r="C63" s="11"/>
    </row>
    <row r="64" customFormat="false" ht="15.75" hidden="false" customHeight="false" outlineLevel="0" collapsed="false">
      <c r="C64" s="11"/>
    </row>
    <row r="65" customFormat="false" ht="15.75" hidden="false" customHeight="false" outlineLevel="0" collapsed="false">
      <c r="B65" s="0" t="s">
        <v>139</v>
      </c>
      <c r="C65" s="11"/>
      <c r="D65" s="93" t="n">
        <v>5999000000</v>
      </c>
      <c r="E65" s="94" t="n">
        <v>6363000000</v>
      </c>
      <c r="F65" s="94" t="n">
        <v>6794000000</v>
      </c>
      <c r="G65" s="94" t="n">
        <v>7229000000</v>
      </c>
      <c r="H65" s="94" t="n">
        <v>8091000000</v>
      </c>
      <c r="I65" s="94" t="n">
        <v>8925000000</v>
      </c>
      <c r="J65" s="94" t="n">
        <v>10675000000</v>
      </c>
      <c r="K65" s="94" t="n">
        <v>12131000000</v>
      </c>
      <c r="L65" s="94" t="n">
        <v>15593000000</v>
      </c>
      <c r="M65" s="94" t="n">
        <v>16912000000</v>
      </c>
      <c r="N65" s="94" t="n">
        <v>18762000000</v>
      </c>
      <c r="O65" s="94" t="n">
        <v>20477000000</v>
      </c>
      <c r="P65" s="94" t="n">
        <v>21965000000</v>
      </c>
      <c r="Q65" s="94" t="n">
        <v>23852000000</v>
      </c>
      <c r="R65" s="159" t="n">
        <v>25357000000</v>
      </c>
      <c r="S65" s="159" t="n">
        <v>27045000000</v>
      </c>
      <c r="T65" s="159" t="n">
        <v>29010000000</v>
      </c>
      <c r="U65" s="159" t="n">
        <v>31089000000</v>
      </c>
      <c r="V65" s="159" t="n">
        <v>33300000000</v>
      </c>
      <c r="W65" s="159" t="n">
        <v>35669000000</v>
      </c>
      <c r="X65" s="160" t="n">
        <v>38206000000</v>
      </c>
    </row>
    <row r="66" customFormat="false" ht="15" hidden="false" customHeight="false" outlineLevel="0" collapsed="false">
      <c r="B66" s="0" t="s">
        <v>140</v>
      </c>
      <c r="C66" s="11"/>
      <c r="D66" s="313" t="n">
        <f aca="false">(D6/D65)*100</f>
        <v>30.0383397232872</v>
      </c>
      <c r="E66" s="313" t="n">
        <f aca="false">(E6/E65)*100</f>
        <v>30.2687411598303</v>
      </c>
      <c r="F66" s="313" t="n">
        <f aca="false">(F6/F65)*100</f>
        <v>29.584927877539</v>
      </c>
      <c r="G66" s="313" t="n">
        <f aca="false">(G6/G65)*100</f>
        <v>34.7350947572278</v>
      </c>
      <c r="H66" s="313" t="n">
        <f aca="false">(H6/H65)*100</f>
        <v>36.6085774317143</v>
      </c>
      <c r="I66" s="313" t="n">
        <f aca="false">(I6/I65)*100</f>
        <v>33.2885154061625</v>
      </c>
      <c r="J66" s="313" t="n">
        <f aca="false">(J6/J65)*100</f>
        <v>32.3559718969555</v>
      </c>
      <c r="K66" s="313" t="n">
        <f aca="false">(K6/K65)*100</f>
        <v>32.3139065204847</v>
      </c>
      <c r="L66" s="313" t="n">
        <f aca="false">(L6/L65)*100</f>
        <v>30.0775989225935</v>
      </c>
      <c r="M66" s="313" t="n">
        <f aca="false">(M6/M65)*100</f>
        <v>26.4664143803217</v>
      </c>
      <c r="N66" s="313" t="n">
        <f aca="false">(N6/N65)*100</f>
        <v>24.8534271399638</v>
      </c>
      <c r="O66" s="313" t="n">
        <f aca="false">(O6/O65)*100</f>
        <v>26.4394198368902</v>
      </c>
      <c r="P66" s="313" t="n">
        <f aca="false">(P6/P65)*100</f>
        <v>23.0093330298202</v>
      </c>
      <c r="Q66" s="313" t="n">
        <f aca="false">(Q6/Q65)*100</f>
        <v>24.1405332886131</v>
      </c>
      <c r="R66" s="313" t="n">
        <f aca="false">(R6/R65)*100</f>
        <v>27.9646645896597</v>
      </c>
      <c r="S66" s="313" t="n">
        <f aca="false">(S6/S65)*100</f>
        <v>26.1009428729895</v>
      </c>
      <c r="T66" s="313" t="n">
        <f aca="false">(T6/T65)*100</f>
        <v>26.9769045156842</v>
      </c>
      <c r="U66" s="313" t="n">
        <f aca="false">(U6/U65)*100</f>
        <v>26.9484383544019</v>
      </c>
      <c r="V66" s="313" t="n">
        <f aca="false">(V6/V65)*100</f>
        <v>26.7477477477478</v>
      </c>
      <c r="W66" s="313" t="n">
        <f aca="false">(W6/W65)*100</f>
        <v>26.5468614202809</v>
      </c>
      <c r="X66" s="313" t="n">
        <f aca="false">(X6/X65)*100</f>
        <v>26.3780558027535</v>
      </c>
    </row>
    <row r="67" customFormat="false" ht="15" hidden="false" customHeight="false" outlineLevel="0" collapsed="false">
      <c r="B67" s="0" t="s">
        <v>141</v>
      </c>
      <c r="C67" s="11"/>
      <c r="D67" s="313" t="n">
        <f aca="false">(D18/D65)*100</f>
        <v>33.1555259209868</v>
      </c>
      <c r="E67" s="313" t="n">
        <f aca="false">(E18/E65)*100</f>
        <v>32.3275184661323</v>
      </c>
      <c r="F67" s="313" t="n">
        <f aca="false">(F18/F65)*100</f>
        <v>33.176332057698</v>
      </c>
      <c r="G67" s="313" t="n">
        <f aca="false">(G18/G65)*100</f>
        <v>34.9010928205838</v>
      </c>
      <c r="H67" s="313" t="n">
        <f aca="false">(H18/H65)*100</f>
        <v>38.3141762452107</v>
      </c>
      <c r="I67" s="313" t="n">
        <f aca="false">(I18/I65)*100</f>
        <v>38.296918767507</v>
      </c>
      <c r="J67" s="313" t="n">
        <f aca="false">(J18/J65)*100</f>
        <v>35.8501170960187</v>
      </c>
      <c r="K67" s="313" t="n">
        <f aca="false">(K18/K65)*100</f>
        <v>37.3505893990603</v>
      </c>
      <c r="L67" s="313" t="n">
        <f aca="false">(L18/L65)*100</f>
        <v>34.5219008529468</v>
      </c>
      <c r="M67" s="313" t="n">
        <f aca="false">(M18/M65)*100</f>
        <v>35.3831598864711</v>
      </c>
      <c r="N67" s="313" t="n">
        <f aca="false">(N18/N65)*100</f>
        <v>30.423195821341</v>
      </c>
      <c r="O67" s="313" t="n">
        <f aca="false">(O18/O65)*100</f>
        <v>33.2177565073009</v>
      </c>
      <c r="P67" s="313" t="n">
        <f aca="false">(P18/P65)*100</f>
        <v>31.9053038925563</v>
      </c>
      <c r="Q67" s="313" t="n">
        <f aca="false">(Q18/Q65)*100</f>
        <v>35.3387556599027</v>
      </c>
      <c r="R67" s="313" t="n">
        <f aca="false">(R18/R65)*100</f>
        <v>38.0881019047995</v>
      </c>
      <c r="S67" s="313" t="n">
        <f aca="false">(S18/S65)*100</f>
        <v>29.1144388981327</v>
      </c>
      <c r="T67" s="313" t="n">
        <f aca="false">(T18/T65)*100</f>
        <v>30.1895897966219</v>
      </c>
      <c r="U67" s="313" t="n">
        <f aca="false">(U18/U65)*100</f>
        <v>30.2775901444241</v>
      </c>
      <c r="V67" s="313" t="n">
        <f aca="false">(V18/V65)*100</f>
        <v>30.0930930930931</v>
      </c>
      <c r="W67" s="313" t="n">
        <f aca="false">(W18/W65)*100</f>
        <v>29.5578793910679</v>
      </c>
      <c r="X67" s="313" t="n">
        <f aca="false">(X18/X65)*100</f>
        <v>29.6236193268073</v>
      </c>
    </row>
    <row r="68" customFormat="false" ht="15" hidden="false" customHeight="false" outlineLevel="0" collapsed="false">
      <c r="B68" s="0" t="s">
        <v>3084</v>
      </c>
      <c r="D68" s="0" t="n">
        <f aca="false">IF(D35&lt;0,(D35/D18)*100)</f>
        <v>0</v>
      </c>
      <c r="E68" s="0" t="n">
        <f aca="false">IF(E35&lt;0,(E35/E18)*100)</f>
        <v>0</v>
      </c>
      <c r="F68" s="0" t="n">
        <f aca="false">IF(F35&lt;0,(F35/F18)*100)</f>
        <v>0</v>
      </c>
      <c r="G68" s="0" t="n">
        <f aca="false">IF(G35&lt;0,(G35/G18)*100)</f>
        <v>-2.85374554102259</v>
      </c>
      <c r="H68" s="0" t="n">
        <f aca="false">IF(H35&lt;0,(H35/H18)*100)</f>
        <v>0</v>
      </c>
      <c r="I68" s="0" t="n">
        <f aca="false">IF(I35&lt;0,(I35/I18)*100)</f>
        <v>-1.43358689291984</v>
      </c>
      <c r="J68" s="0" t="n">
        <f aca="false">IF(J35&lt;0,(J35/J18)*100)</f>
        <v>-1.41102691403188</v>
      </c>
      <c r="K68" s="0" t="n">
        <f aca="false">IF(K35&lt;0,(K35/K18)*100)</f>
        <v>0</v>
      </c>
      <c r="L68" s="0" t="n">
        <f aca="false">IF(L35&lt;0,(L35/L18)*100)</f>
        <v>0</v>
      </c>
      <c r="M68" s="0" t="n">
        <f aca="false">IF(M35&lt;0,(M35/M18)*100)</f>
        <v>0</v>
      </c>
      <c r="N68" s="0" t="n">
        <f aca="false">IF(N35&lt;0,(N35/N18)*100)</f>
        <v>0</v>
      </c>
      <c r="O68" s="0" t="n">
        <f aca="false">IF(O35&lt;0,(O35/O18)*100)</f>
        <v>0</v>
      </c>
      <c r="P68" s="0" t="n">
        <f aca="false">IF(P35&lt;0,(P35/P18)*100)</f>
        <v>0</v>
      </c>
      <c r="Q68" s="0" t="n">
        <f aca="false">IF(Q35&lt;0,(Q35/Q18)*100)</f>
        <v>0</v>
      </c>
      <c r="R68" s="0" t="n">
        <f aca="false">IF(R35&lt;0,(R35/R18)*100)</f>
        <v>0</v>
      </c>
      <c r="S68" s="0" t="n">
        <f aca="false">IF(S35&lt;0,(S35/S18)*100)</f>
        <v>0</v>
      </c>
      <c r="T68" s="0" t="n">
        <f aca="false">IF(T35&lt;0,(T35/T18)*100)</f>
        <v>0</v>
      </c>
      <c r="U68" s="0" t="n">
        <f aca="false">IF(U35&lt;0,(U35/U18)*100)</f>
        <v>0</v>
      </c>
      <c r="V68" s="0" t="n">
        <f aca="false">IF(V35&lt;0,(V35/V18)*100)</f>
        <v>0</v>
      </c>
      <c r="W68" s="0" t="n">
        <f aca="false">IF(W35&lt;0,(W35/W18)*100)</f>
        <v>0</v>
      </c>
      <c r="X68" s="0" t="n">
        <f aca="false">IF(X35&lt;0,(X35/X18)*100)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0.xml><?xml version="1.0" encoding="utf-8"?>
<worksheet xmlns="http://schemas.openxmlformats.org/spreadsheetml/2006/main" xmlns:r="http://schemas.openxmlformats.org/officeDocument/2006/relationships">
  <sheetPr filterMode="false">
    <pageSetUpPr fitToPage="false"/>
  </sheetPr>
  <dimension ref="A1:AD4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48.1938775510204"/>
    <col collapsed="false" hidden="false" max="2" min="2" style="0" width="56.8316326530612"/>
    <col collapsed="false" hidden="false" max="3" min="3" style="0" width="24.3010204081633"/>
    <col collapsed="false" hidden="false" max="4" min="4" style="0" width="8.50510204081633"/>
    <col collapsed="false" hidden="false" max="5" min="5" style="0" width="14.5816326530612"/>
    <col collapsed="false" hidden="false" max="6" min="6" style="0" width="21.1938775510204"/>
    <col collapsed="false" hidden="false" max="7" min="7" style="0" width="19.8418367346939"/>
    <col collapsed="false" hidden="false" max="8" min="8" style="0" width="19.9795918367347"/>
    <col collapsed="false" hidden="false" max="9" min="9" style="0" width="21.4642857142857"/>
    <col collapsed="false" hidden="false" max="10" min="10" style="0" width="21.734693877551"/>
    <col collapsed="false" hidden="false" max="11" min="11" style="0" width="22.5459183673469"/>
    <col collapsed="false" hidden="false" max="12" min="12" style="0" width="22.1377551020408"/>
    <col collapsed="false" hidden="false" max="13" min="13" style="0" width="19.8418367346939"/>
    <col collapsed="false" hidden="false" max="14" min="14" style="0" width="18.8979591836735"/>
    <col collapsed="false" hidden="false" max="15" min="15" style="0" width="22.1377551020408"/>
    <col collapsed="false" hidden="false" max="17" min="16" style="0" width="21.1938775510204"/>
    <col collapsed="false" hidden="false" max="18" min="18" style="0" width="21.3265306122449"/>
    <col collapsed="false" hidden="false" max="20" min="19" style="0" width="21.1938775510204"/>
    <col collapsed="false" hidden="false" max="23" min="21" style="0" width="21.734693877551"/>
    <col collapsed="false" hidden="false" max="24" min="24" style="0" width="22.5459183673469"/>
    <col collapsed="false" hidden="false" max="29" min="25" style="0" width="8.50510204081633"/>
    <col collapsed="false" hidden="false" max="30" min="30" style="0" width="15.9285714285714"/>
    <col collapsed="false" hidden="false" max="1025" min="31" style="0" width="8.50510204081633"/>
  </cols>
  <sheetData>
    <row r="1" customFormat="false" ht="15" hidden="false" customHeight="false" outlineLevel="0" collapsed="false">
      <c r="A1" s="59" t="s">
        <v>3085</v>
      </c>
      <c r="B1" s="2" t="s">
        <v>3086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3087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5" hidden="false" customHeight="false" outlineLevel="0" collapsed="false">
      <c r="A6" s="31" t="s">
        <v>512</v>
      </c>
      <c r="B6" s="31" t="s">
        <v>512</v>
      </c>
      <c r="C6" s="63" t="s">
        <v>34</v>
      </c>
      <c r="F6" s="109" t="n">
        <v>849662325000</v>
      </c>
      <c r="G6" s="100" t="n">
        <v>1169200000000</v>
      </c>
      <c r="H6" s="100" t="n">
        <f aca="false">H7+H17</f>
        <v>1387000000000</v>
      </c>
      <c r="I6" s="100" t="n">
        <f aca="false">I7+I17</f>
        <v>2122000000000</v>
      </c>
      <c r="J6" s="100" t="n">
        <f aca="false">J7+J17</f>
        <v>2815000000000</v>
      </c>
      <c r="K6" s="100" t="n">
        <f aca="false">K7+K17</f>
        <v>3767000000000</v>
      </c>
      <c r="L6" s="100" t="n">
        <f aca="false">L7+L17</f>
        <v>4712000000000</v>
      </c>
      <c r="M6" s="109" t="n">
        <v>3766000000000</v>
      </c>
      <c r="N6" s="109" t="n">
        <v>5223000000000</v>
      </c>
      <c r="O6" s="110" t="n">
        <v>7638000000000</v>
      </c>
      <c r="P6" s="100" t="n">
        <v>8170000000000</v>
      </c>
      <c r="Q6" s="100" t="n">
        <v>8911000000000</v>
      </c>
      <c r="R6" s="100" t="n">
        <v>9420000000000</v>
      </c>
      <c r="S6" s="100" t="n">
        <v>7797000000000</v>
      </c>
      <c r="T6" s="100" t="n">
        <v>9009000000000</v>
      </c>
      <c r="U6" s="100" t="n">
        <v>10016000000000</v>
      </c>
      <c r="V6" s="100" t="n">
        <v>10966000000000</v>
      </c>
      <c r="W6" s="100" t="n">
        <v>11851000000000</v>
      </c>
      <c r="X6" s="100" t="n">
        <v>12910000000000</v>
      </c>
    </row>
    <row r="7" s="38" customFormat="true" ht="15" hidden="false" customHeight="false" outlineLevel="0" collapsed="false">
      <c r="A7" s="19" t="s">
        <v>341</v>
      </c>
      <c r="B7" s="19" t="s">
        <v>1619</v>
      </c>
      <c r="C7" s="20" t="s">
        <v>37</v>
      </c>
      <c r="D7" s="4"/>
      <c r="E7" s="4"/>
      <c r="F7" s="165" t="n">
        <v>849662325000</v>
      </c>
      <c r="G7" s="100" t="n">
        <v>1169200000000</v>
      </c>
      <c r="H7" s="100" t="n">
        <f aca="false">H12+H15+H16</f>
        <v>1387000000000</v>
      </c>
      <c r="I7" s="100" t="n">
        <f aca="false">I12+I15+I16</f>
        <v>2122000000000</v>
      </c>
      <c r="J7" s="100" t="n">
        <f aca="false">J12+J15+J16</f>
        <v>2815000000000</v>
      </c>
      <c r="K7" s="100" t="n">
        <f aca="false">K12+K15+K16</f>
        <v>3767000000000</v>
      </c>
      <c r="L7" s="100" t="n">
        <f aca="false">L12+L15+L16</f>
        <v>4712000000000</v>
      </c>
      <c r="M7" s="310" t="n">
        <f aca="false">M12+M15+M16</f>
        <v>3766000000000</v>
      </c>
      <c r="N7" s="310" t="n">
        <f aca="false">N12+N15+N16</f>
        <v>5223000000000</v>
      </c>
      <c r="O7" s="310" t="n">
        <f aca="false">O12+O15+O16</f>
        <v>7638000000000</v>
      </c>
      <c r="P7" s="310" t="n">
        <f aca="false">P12+P15+P16</f>
        <v>8170000000000</v>
      </c>
      <c r="Q7" s="310" t="n">
        <f aca="false">Q12+Q15+Q16</f>
        <v>8912000000000</v>
      </c>
      <c r="R7" s="310" t="n">
        <f aca="false">R12+R15+R16</f>
        <v>9420000000000</v>
      </c>
      <c r="S7" s="310" t="n">
        <f aca="false">S12+S15+S16</f>
        <v>7797000000000</v>
      </c>
      <c r="T7" s="310" t="n">
        <f aca="false">T12+T15+T16</f>
        <v>9008000000000</v>
      </c>
      <c r="U7" s="310" t="n">
        <f aca="false">U12+U15+U16</f>
        <v>10016000000000</v>
      </c>
      <c r="V7" s="310" t="n">
        <f aca="false">V12+V15+V16</f>
        <v>10965000000000</v>
      </c>
      <c r="W7" s="310" t="n">
        <f aca="false">W12+W15+W16</f>
        <v>11851000000000</v>
      </c>
      <c r="X7" s="310" t="n">
        <f aca="false">X12+X15+X16</f>
        <v>12910000000000</v>
      </c>
    </row>
    <row r="8" customFormat="false" ht="15" hidden="false" customHeight="false" outlineLevel="0" collapsed="false">
      <c r="B8" s="362" t="s">
        <v>3088</v>
      </c>
      <c r="D8" s="4"/>
      <c r="E8" s="4"/>
      <c r="F8" s="165" t="n">
        <v>166156188000</v>
      </c>
      <c r="G8" s="100" t="n">
        <v>274800000000</v>
      </c>
      <c r="H8" s="100" t="n">
        <v>412700000000</v>
      </c>
      <c r="I8" s="165" t="n">
        <v>803000000000</v>
      </c>
      <c r="J8" s="165"/>
      <c r="K8" s="165"/>
      <c r="L8" s="165"/>
      <c r="M8" s="77"/>
      <c r="N8" s="77"/>
      <c r="O8" s="100"/>
      <c r="P8" s="100"/>
      <c r="Q8" s="100"/>
      <c r="R8" s="100"/>
      <c r="S8" s="100"/>
      <c r="T8" s="100"/>
      <c r="U8" s="100"/>
      <c r="V8" s="100"/>
      <c r="W8" s="100"/>
      <c r="X8" s="77"/>
    </row>
    <row r="9" customFormat="false" ht="15" hidden="false" customHeight="false" outlineLevel="0" collapsed="false">
      <c r="B9" s="362" t="s">
        <v>2362</v>
      </c>
      <c r="C9" s="11"/>
      <c r="D9" s="4"/>
      <c r="E9" s="4"/>
      <c r="F9" s="165" t="n">
        <v>683506137000</v>
      </c>
      <c r="G9" s="100" t="n">
        <v>894400000000</v>
      </c>
      <c r="H9" s="100" t="n">
        <v>1028400000000</v>
      </c>
      <c r="I9" s="165" t="n">
        <v>1329000000000</v>
      </c>
      <c r="J9" s="165"/>
      <c r="K9" s="165"/>
      <c r="L9" s="165"/>
      <c r="M9" s="77"/>
      <c r="N9" s="77"/>
      <c r="O9" s="100"/>
      <c r="P9" s="100"/>
      <c r="Q9" s="100"/>
      <c r="R9" s="100"/>
      <c r="S9" s="100"/>
      <c r="T9" s="100"/>
      <c r="U9" s="100"/>
      <c r="V9" s="100"/>
      <c r="W9" s="100"/>
      <c r="X9" s="77"/>
    </row>
    <row r="10" customFormat="false" ht="15" hidden="false" customHeight="false" outlineLevel="0" collapsed="false">
      <c r="B10" s="602" t="s">
        <v>784</v>
      </c>
      <c r="C10" s="11"/>
      <c r="D10" s="4"/>
      <c r="E10" s="4"/>
      <c r="F10" s="165" t="n">
        <v>838333494000</v>
      </c>
      <c r="G10" s="100" t="n">
        <v>1156700000000</v>
      </c>
      <c r="H10" s="100" t="n">
        <v>1420600000000</v>
      </c>
      <c r="I10" s="165"/>
      <c r="J10" s="165"/>
      <c r="K10" s="165"/>
      <c r="L10" s="165"/>
      <c r="M10" s="77"/>
      <c r="N10" s="77"/>
      <c r="O10" s="100"/>
      <c r="P10" s="100"/>
      <c r="Q10" s="100"/>
      <c r="R10" s="100"/>
      <c r="S10" s="100"/>
      <c r="T10" s="100"/>
      <c r="U10" s="100"/>
      <c r="V10" s="100"/>
      <c r="W10" s="100"/>
      <c r="X10" s="77"/>
    </row>
    <row r="11" customFormat="false" ht="15" hidden="false" customHeight="false" outlineLevel="0" collapsed="false">
      <c r="B11" s="602" t="s">
        <v>3089</v>
      </c>
      <c r="C11" s="11"/>
      <c r="D11" s="4"/>
      <c r="E11" s="4"/>
      <c r="F11" s="165" t="n">
        <v>11328831000</v>
      </c>
      <c r="G11" s="100" t="n">
        <v>12500000000</v>
      </c>
      <c r="H11" s="100" t="n">
        <v>20500000000</v>
      </c>
      <c r="I11" s="165"/>
      <c r="J11" s="165"/>
      <c r="K11" s="165"/>
      <c r="L11" s="165"/>
      <c r="M11" s="77"/>
      <c r="N11" s="77"/>
      <c r="O11" s="100"/>
      <c r="P11" s="100"/>
      <c r="Q11" s="100"/>
      <c r="R11" s="100"/>
      <c r="S11" s="100"/>
      <c r="T11" s="100"/>
      <c r="U11" s="100"/>
      <c r="V11" s="100"/>
      <c r="W11" s="100"/>
      <c r="X11" s="77"/>
    </row>
    <row r="12" customFormat="false" ht="15" hidden="false" customHeight="false" outlineLevel="0" collapsed="false">
      <c r="A12" s="107" t="s">
        <v>441</v>
      </c>
      <c r="B12" s="107" t="s">
        <v>441</v>
      </c>
      <c r="C12" s="49" t="s">
        <v>40</v>
      </c>
      <c r="D12" s="4"/>
      <c r="E12" s="4"/>
      <c r="F12" s="46" t="n">
        <v>793018170000</v>
      </c>
      <c r="G12" s="100" t="n">
        <v>1070900000000</v>
      </c>
      <c r="H12" s="100" t="n">
        <v>1306900000000</v>
      </c>
      <c r="I12" s="165" t="n">
        <v>1989000000000</v>
      </c>
      <c r="J12" s="46" t="n">
        <v>2709000000000</v>
      </c>
      <c r="K12" s="46" t="n">
        <v>3393000000000</v>
      </c>
      <c r="L12" s="46" t="n">
        <v>4520000000000</v>
      </c>
      <c r="M12" s="46" t="n">
        <v>3598000000000</v>
      </c>
      <c r="N12" s="46" t="n">
        <v>5185000000000</v>
      </c>
      <c r="O12" s="100" t="n">
        <v>7337000000000</v>
      </c>
      <c r="P12" s="100" t="n">
        <v>7507000000000</v>
      </c>
      <c r="Q12" s="100" t="n">
        <v>8176000000000</v>
      </c>
      <c r="R12" s="100" t="n">
        <v>8583000000000</v>
      </c>
      <c r="S12" s="100" t="n">
        <v>6917000000000</v>
      </c>
      <c r="T12" s="100" t="n">
        <v>8092000000000</v>
      </c>
      <c r="U12" s="100" t="n">
        <v>9023000000000</v>
      </c>
      <c r="V12" s="100" t="n">
        <v>9868000000000</v>
      </c>
      <c r="W12" s="100" t="n">
        <v>10621000000000</v>
      </c>
      <c r="X12" s="100" t="n">
        <v>11531000000000</v>
      </c>
    </row>
    <row r="13" customFormat="false" ht="15" hidden="false" customHeight="false" outlineLevel="0" collapsed="false">
      <c r="A13" s="134" t="s">
        <v>343</v>
      </c>
      <c r="B13" s="134" t="s">
        <v>343</v>
      </c>
      <c r="C13" s="3" t="s">
        <v>43</v>
      </c>
      <c r="D13" s="4"/>
      <c r="E13" s="4"/>
      <c r="F13" s="181" t="n">
        <f aca="false">F12-F14</f>
        <v>166156188000</v>
      </c>
      <c r="G13" s="181" t="n">
        <f aca="false">G12-G14</f>
        <v>274800000000</v>
      </c>
      <c r="H13" s="181" t="n">
        <f aca="false">H12-H14</f>
        <v>412700000000</v>
      </c>
      <c r="I13" s="181" t="n">
        <f aca="false">I12-I14</f>
        <v>794000000000</v>
      </c>
      <c r="J13" s="46" t="n">
        <v>1039000000000</v>
      </c>
      <c r="K13" s="46" t="n">
        <v>1208000000000</v>
      </c>
      <c r="L13" s="46" t="n">
        <v>2024000000000</v>
      </c>
      <c r="M13" s="46" t="n">
        <v>1563000000000</v>
      </c>
      <c r="N13" s="46" t="n">
        <v>2555000000000</v>
      </c>
      <c r="O13" s="100" t="n">
        <v>4042000000000</v>
      </c>
      <c r="P13" s="100" t="n">
        <v>4076000000000</v>
      </c>
      <c r="Q13" s="100" t="n">
        <v>4150000000000</v>
      </c>
      <c r="R13" s="100" t="n">
        <v>4486000000000</v>
      </c>
      <c r="S13" s="100" t="n">
        <v>3201000000000</v>
      </c>
      <c r="T13" s="100" t="n">
        <v>3813000000000</v>
      </c>
      <c r="U13" s="100" t="n">
        <v>4188000000000</v>
      </c>
      <c r="V13" s="100" t="n">
        <v>4513000000000</v>
      </c>
      <c r="W13" s="100" t="n">
        <v>4711000000000</v>
      </c>
      <c r="X13" s="100" t="n">
        <v>5001000000000</v>
      </c>
    </row>
    <row r="14" customFormat="false" ht="15" hidden="false" customHeight="false" outlineLevel="0" collapsed="false">
      <c r="A14" s="134" t="s">
        <v>345</v>
      </c>
      <c r="B14" s="134" t="s">
        <v>345</v>
      </c>
      <c r="C14" s="3" t="s">
        <v>43</v>
      </c>
      <c r="D14" s="4"/>
      <c r="E14" s="4"/>
      <c r="F14" s="46" t="n">
        <v>626861982000</v>
      </c>
      <c r="G14" s="46" t="n">
        <v>796100000000</v>
      </c>
      <c r="H14" s="100" t="n">
        <v>894200000000</v>
      </c>
      <c r="I14" s="46" t="n">
        <v>1195000000000</v>
      </c>
      <c r="J14" s="46" t="n">
        <v>1670000000000</v>
      </c>
      <c r="K14" s="46" t="n">
        <v>2185000000000</v>
      </c>
      <c r="L14" s="46" t="n">
        <v>2496000000000</v>
      </c>
      <c r="M14" s="46" t="n">
        <v>2035000000000</v>
      </c>
      <c r="N14" s="46" t="n">
        <v>2630000000000</v>
      </c>
      <c r="O14" s="100" t="n">
        <v>3295000000000</v>
      </c>
      <c r="P14" s="100" t="n">
        <v>3431000000000</v>
      </c>
      <c r="Q14" s="100" t="n">
        <v>4025000000000</v>
      </c>
      <c r="R14" s="100" t="n">
        <v>4097000000000</v>
      </c>
      <c r="S14" s="100" t="n">
        <v>3715000000000</v>
      </c>
      <c r="T14" s="100" t="n">
        <v>4280000000000</v>
      </c>
      <c r="U14" s="100" t="n">
        <v>4835000000000</v>
      </c>
      <c r="V14" s="100" t="n">
        <v>5355000000000</v>
      </c>
      <c r="W14" s="100" t="n">
        <v>5909000000000</v>
      </c>
      <c r="X14" s="100" t="n">
        <v>6530000000000</v>
      </c>
    </row>
    <row r="15" customFormat="false" ht="15" hidden="false" customHeight="false" outlineLevel="0" collapsed="false">
      <c r="A15" s="107" t="s">
        <v>3090</v>
      </c>
      <c r="B15" s="107" t="s">
        <v>3090</v>
      </c>
      <c r="C15" s="49" t="s">
        <v>40</v>
      </c>
      <c r="D15" s="4"/>
      <c r="E15" s="4"/>
      <c r="F15" s="46" t="n">
        <v>11328831000</v>
      </c>
      <c r="G15" s="100" t="n">
        <v>12500000000</v>
      </c>
      <c r="H15" s="100" t="n">
        <v>20500000000</v>
      </c>
      <c r="I15" s="46" t="n">
        <v>32000000000</v>
      </c>
      <c r="J15" s="46" t="n">
        <v>42000000000</v>
      </c>
      <c r="K15" s="46" t="n">
        <v>36000000000</v>
      </c>
      <c r="L15" s="46" t="n">
        <v>35000000000</v>
      </c>
      <c r="M15" s="46" t="n">
        <v>26000000000</v>
      </c>
      <c r="N15" s="46" t="n">
        <v>49000000000</v>
      </c>
      <c r="O15" s="100" t="n">
        <v>36000000000</v>
      </c>
      <c r="P15" s="100" t="n">
        <v>39000000000</v>
      </c>
      <c r="Q15" s="100" t="n">
        <v>38000000000</v>
      </c>
      <c r="R15" s="100" t="n">
        <v>51000000000</v>
      </c>
      <c r="S15" s="100" t="n">
        <v>51000000000</v>
      </c>
      <c r="T15" s="100" t="n">
        <v>51000000000</v>
      </c>
      <c r="U15" s="100" t="n">
        <v>51000000000</v>
      </c>
      <c r="V15" s="100" t="n">
        <v>51000000000</v>
      </c>
      <c r="W15" s="100" t="n">
        <v>51000000000</v>
      </c>
      <c r="X15" s="100" t="n">
        <v>51000000000</v>
      </c>
    </row>
    <row r="16" customFormat="false" ht="15" hidden="false" customHeight="false" outlineLevel="0" collapsed="false">
      <c r="A16" s="107" t="s">
        <v>1281</v>
      </c>
      <c r="B16" s="107" t="s">
        <v>1281</v>
      </c>
      <c r="C16" s="49" t="s">
        <v>40</v>
      </c>
      <c r="D16" s="4"/>
      <c r="E16" s="4"/>
      <c r="F16" s="46" t="n">
        <v>45315324000</v>
      </c>
      <c r="G16" s="100" t="n">
        <v>85800000000</v>
      </c>
      <c r="H16" s="100" t="n">
        <v>59600000000</v>
      </c>
      <c r="I16" s="46" t="n">
        <v>101000000000</v>
      </c>
      <c r="J16" s="46" t="n">
        <v>64000000000</v>
      </c>
      <c r="K16" s="46" t="n">
        <v>338000000000</v>
      </c>
      <c r="L16" s="46" t="n">
        <v>157000000000</v>
      </c>
      <c r="M16" s="46" t="n">
        <v>142000000000</v>
      </c>
      <c r="N16" s="46" t="n">
        <v>-11000000000</v>
      </c>
      <c r="O16" s="100" t="n">
        <v>265000000000</v>
      </c>
      <c r="P16" s="100" t="n">
        <v>624000000000</v>
      </c>
      <c r="Q16" s="100" t="n">
        <v>698000000000</v>
      </c>
      <c r="R16" s="100" t="n">
        <v>786000000000</v>
      </c>
      <c r="S16" s="100" t="n">
        <v>829000000000</v>
      </c>
      <c r="T16" s="100" t="n">
        <v>865000000000</v>
      </c>
      <c r="U16" s="100" t="n">
        <v>942000000000</v>
      </c>
      <c r="V16" s="100" t="n">
        <v>1046000000000</v>
      </c>
      <c r="W16" s="100" t="n">
        <v>1179000000000</v>
      </c>
      <c r="X16" s="100" t="n">
        <v>1328000000000</v>
      </c>
    </row>
    <row r="17" customFormat="false" ht="15" hidden="false" customHeight="false" outlineLevel="0" collapsed="false">
      <c r="A17" s="107" t="s">
        <v>52</v>
      </c>
      <c r="B17" s="107" t="s">
        <v>52</v>
      </c>
      <c r="C17" s="20" t="s">
        <v>37</v>
      </c>
      <c r="D17" s="4"/>
      <c r="E17" s="4"/>
      <c r="F17" s="46"/>
      <c r="G17" s="46"/>
      <c r="H17" s="46"/>
      <c r="I17" s="46"/>
      <c r="J17" s="46" t="n">
        <v>0</v>
      </c>
      <c r="K17" s="46" t="n">
        <v>0</v>
      </c>
      <c r="L17" s="46" t="n">
        <v>0</v>
      </c>
      <c r="M17" s="46" t="n">
        <v>0</v>
      </c>
      <c r="N17" s="46" t="n">
        <v>0</v>
      </c>
      <c r="O17" s="100" t="n">
        <v>0</v>
      </c>
      <c r="P17" s="100" t="n">
        <v>0</v>
      </c>
      <c r="Q17" s="100" t="n">
        <v>0</v>
      </c>
      <c r="R17" s="100" t="n">
        <v>0</v>
      </c>
      <c r="S17" s="100" t="n">
        <v>0</v>
      </c>
      <c r="T17" s="100" t="n">
        <v>0</v>
      </c>
      <c r="U17" s="100" t="n">
        <v>0</v>
      </c>
      <c r="V17" s="100" t="n">
        <v>0</v>
      </c>
      <c r="W17" s="100" t="n">
        <v>0</v>
      </c>
      <c r="X17" s="100" t="n">
        <v>0</v>
      </c>
    </row>
    <row r="18" s="13" customFormat="true" ht="15" hidden="false" customHeight="false" outlineLevel="0" collapsed="false">
      <c r="A18" s="31" t="s">
        <v>3091</v>
      </c>
      <c r="B18" s="31" t="s">
        <v>3092</v>
      </c>
      <c r="C18" s="63" t="s">
        <v>34</v>
      </c>
      <c r="F18" s="109" t="n">
        <v>793018170000</v>
      </c>
      <c r="G18" s="100" t="n">
        <v>1044000000000</v>
      </c>
      <c r="H18" s="100" t="n">
        <v>1296900000000</v>
      </c>
      <c r="I18" s="109" t="n">
        <v>1695000000000</v>
      </c>
      <c r="J18" s="109" t="n">
        <f aca="false">J20+J24</f>
        <v>2067000000000</v>
      </c>
      <c r="K18" s="109" t="n">
        <v>3106000000000</v>
      </c>
      <c r="L18" s="109" t="n">
        <v>4369000000000</v>
      </c>
      <c r="M18" s="109" t="n">
        <v>4002000000000</v>
      </c>
      <c r="N18" s="109" t="n">
        <v>4915000000000</v>
      </c>
      <c r="O18" s="110" t="n">
        <v>6012000000000</v>
      </c>
      <c r="P18" s="100" t="n">
        <v>6810000000000</v>
      </c>
      <c r="Q18" s="100" t="n">
        <v>7151000000000</v>
      </c>
      <c r="R18" s="100" t="n">
        <v>8733000000000</v>
      </c>
      <c r="S18" s="100" t="n">
        <v>9056000000000</v>
      </c>
      <c r="T18" s="100" t="n">
        <v>9686000000000</v>
      </c>
      <c r="U18" s="100" t="n">
        <v>10531000000000</v>
      </c>
      <c r="V18" s="100" t="n">
        <v>11413000000000</v>
      </c>
      <c r="W18" s="100" t="n">
        <v>12461000000000</v>
      </c>
      <c r="X18" s="100" t="n">
        <v>13588000000000</v>
      </c>
    </row>
    <row r="19" s="38" customFormat="true" ht="15" hidden="false" customHeight="false" outlineLevel="0" collapsed="false">
      <c r="B19" s="19" t="s">
        <v>350</v>
      </c>
      <c r="C19" s="11"/>
      <c r="D19" s="4"/>
      <c r="E19" s="4"/>
      <c r="F19" s="165" t="n">
        <v>793018170000</v>
      </c>
      <c r="G19" s="100" t="n">
        <v>1044000000000</v>
      </c>
      <c r="H19" s="100" t="n">
        <v>1296900000000</v>
      </c>
      <c r="I19" s="165" t="n">
        <v>1695000000000</v>
      </c>
      <c r="J19" s="165" t="n">
        <v>2067000000000</v>
      </c>
      <c r="K19" s="165" t="n">
        <v>3106000000000</v>
      </c>
      <c r="L19" s="46" t="n">
        <v>4369000000000</v>
      </c>
      <c r="M19" s="165"/>
      <c r="N19" s="165"/>
      <c r="O19" s="100"/>
      <c r="P19" s="100"/>
      <c r="Q19" s="100"/>
      <c r="R19" s="100"/>
      <c r="S19" s="100"/>
      <c r="T19" s="100"/>
      <c r="U19" s="100"/>
      <c r="V19" s="100"/>
      <c r="W19" s="100"/>
      <c r="X19" s="77"/>
    </row>
    <row r="20" customFormat="false" ht="15" hidden="false" customHeight="false" outlineLevel="0" collapsed="false">
      <c r="A20" s="38"/>
      <c r="B20" s="107" t="s">
        <v>531</v>
      </c>
      <c r="C20" s="11"/>
      <c r="D20" s="4"/>
      <c r="E20" s="4"/>
      <c r="F20" s="46" t="n">
        <v>774136785000</v>
      </c>
      <c r="G20" s="100" t="n">
        <v>993400000000</v>
      </c>
      <c r="H20" s="100" t="n">
        <v>1273600000000</v>
      </c>
      <c r="I20" s="165" t="n">
        <v>1687000000000</v>
      </c>
      <c r="J20" s="165" t="n">
        <v>2060000000000</v>
      </c>
      <c r="K20" s="165" t="n">
        <v>3098000000000</v>
      </c>
      <c r="L20" s="46" t="n">
        <v>4326000000000</v>
      </c>
      <c r="M20" s="46" t="n">
        <v>3971000000000</v>
      </c>
      <c r="N20" s="46" t="n">
        <v>4805000000000</v>
      </c>
      <c r="O20" s="100" t="n">
        <v>5872000000000</v>
      </c>
      <c r="P20" s="100" t="n">
        <v>6676000000000</v>
      </c>
      <c r="Q20" s="100" t="n">
        <v>7067000000000</v>
      </c>
      <c r="R20" s="100" t="n">
        <v>8367000000000</v>
      </c>
      <c r="S20" s="100" t="n">
        <v>8663000000000</v>
      </c>
      <c r="T20" s="100" t="n">
        <v>9533000000000</v>
      </c>
      <c r="U20" s="100" t="n">
        <v>10421000000000</v>
      </c>
      <c r="V20" s="100" t="n">
        <v>11290000000000</v>
      </c>
      <c r="W20" s="100" t="n">
        <v>12325000000000</v>
      </c>
      <c r="X20" s="100" t="n">
        <v>13437000000000</v>
      </c>
    </row>
    <row r="21" customFormat="false" ht="15" hidden="false" customHeight="false" outlineLevel="0" collapsed="false">
      <c r="A21" s="134" t="s">
        <v>1403</v>
      </c>
      <c r="B21" s="134" t="s">
        <v>1403</v>
      </c>
      <c r="C21" s="49" t="s">
        <v>191</v>
      </c>
      <c r="D21" s="4"/>
      <c r="E21" s="4"/>
      <c r="F21" s="46" t="n">
        <v>649519644000</v>
      </c>
      <c r="G21" s="100" t="n">
        <v>763600000000</v>
      </c>
      <c r="H21" s="100" t="n">
        <v>954500000000</v>
      </c>
      <c r="I21" s="165" t="n">
        <v>1319000000000</v>
      </c>
      <c r="J21" s="165" t="n">
        <v>1562000000000</v>
      </c>
      <c r="K21" s="165" t="n">
        <v>2318000000000</v>
      </c>
      <c r="L21" s="46" t="n">
        <v>3336000000000</v>
      </c>
      <c r="M21" s="46" t="n">
        <v>2975000000000</v>
      </c>
      <c r="N21" s="46" t="n">
        <v>3625000000000</v>
      </c>
      <c r="O21" s="100" t="n">
        <v>4554000000000</v>
      </c>
      <c r="P21" s="100" t="n">
        <v>5291000000000</v>
      </c>
      <c r="Q21" s="100" t="n">
        <v>5668000000000</v>
      </c>
      <c r="R21" s="100" t="n">
        <v>6701000000000</v>
      </c>
      <c r="S21" s="100" t="n">
        <v>6224000000000</v>
      </c>
      <c r="T21" s="100" t="n">
        <v>6989000000000</v>
      </c>
      <c r="U21" s="100" t="n">
        <v>7809000000000</v>
      </c>
      <c r="V21" s="100" t="n">
        <v>8659000000000</v>
      </c>
      <c r="W21" s="100" t="n">
        <v>9644000000000</v>
      </c>
      <c r="X21" s="100" t="n">
        <v>10676000000000</v>
      </c>
    </row>
    <row r="22" customFormat="false" ht="15" hidden="false" customHeight="false" outlineLevel="0" collapsed="false">
      <c r="A22" s="134" t="s">
        <v>1469</v>
      </c>
      <c r="B22" s="134" t="s">
        <v>1469</v>
      </c>
      <c r="C22" s="49" t="s">
        <v>191</v>
      </c>
      <c r="D22" s="4"/>
      <c r="E22" s="4"/>
      <c r="F22" s="46" t="n">
        <v>124617141000</v>
      </c>
      <c r="G22" s="100" t="n">
        <v>229700000000</v>
      </c>
      <c r="H22" s="100" t="n">
        <v>319200000000</v>
      </c>
      <c r="I22" s="165" t="n">
        <v>368000000000</v>
      </c>
      <c r="J22" s="165" t="n">
        <v>498000000000</v>
      </c>
      <c r="K22" s="165" t="n">
        <v>779000000000</v>
      </c>
      <c r="L22" s="46" t="n">
        <v>991000000000</v>
      </c>
      <c r="M22" s="46" t="n">
        <v>997000000000</v>
      </c>
      <c r="N22" s="46" t="n">
        <v>1180000000000</v>
      </c>
      <c r="O22" s="100" t="n">
        <v>1318000000000</v>
      </c>
      <c r="P22" s="100" t="n">
        <v>1385000000000</v>
      </c>
      <c r="Q22" s="100" t="n">
        <v>1399000000000</v>
      </c>
      <c r="R22" s="100" t="n">
        <v>1666000000000</v>
      </c>
      <c r="S22" s="100" t="n">
        <v>2439000000000</v>
      </c>
      <c r="T22" s="100" t="n">
        <v>2545000000000</v>
      </c>
      <c r="U22" s="100" t="n">
        <v>2612000000000</v>
      </c>
      <c r="V22" s="100" t="n">
        <v>2631000000000</v>
      </c>
      <c r="W22" s="100" t="n">
        <v>2681000000000</v>
      </c>
      <c r="X22" s="100" t="n">
        <v>2761000000000</v>
      </c>
    </row>
    <row r="23" customFormat="false" ht="15" hidden="false" customHeight="false" outlineLevel="0" collapsed="false">
      <c r="A23" s="107" t="s">
        <v>3093</v>
      </c>
      <c r="B23" s="107" t="s">
        <v>3094</v>
      </c>
      <c r="C23" s="49" t="s">
        <v>191</v>
      </c>
      <c r="D23" s="4"/>
      <c r="E23" s="4"/>
      <c r="F23" s="46" t="n">
        <v>18881385000</v>
      </c>
      <c r="G23" s="100" t="n">
        <v>50700000000</v>
      </c>
      <c r="H23" s="100" t="n">
        <v>23300000000</v>
      </c>
      <c r="I23" s="165" t="n">
        <v>7000000000</v>
      </c>
      <c r="J23" s="165" t="n">
        <v>8000000000</v>
      </c>
      <c r="K23" s="165" t="n">
        <v>8000000000</v>
      </c>
      <c r="L23" s="46" t="n">
        <v>42000000000</v>
      </c>
      <c r="M23" s="46" t="n">
        <v>31000000000</v>
      </c>
      <c r="N23" s="46" t="n">
        <v>110000000000</v>
      </c>
      <c r="O23" s="100" t="n">
        <v>140000000000</v>
      </c>
      <c r="P23" s="100" t="n">
        <v>134000000000</v>
      </c>
      <c r="Q23" s="100" t="n">
        <v>83000000000</v>
      </c>
      <c r="R23" s="100" t="n">
        <v>366000000000</v>
      </c>
      <c r="S23" s="100" t="n">
        <v>393000000000</v>
      </c>
      <c r="T23" s="100" t="n">
        <v>153000000000</v>
      </c>
      <c r="U23" s="100" t="n">
        <v>111000000000</v>
      </c>
      <c r="V23" s="100" t="n">
        <v>123000000000</v>
      </c>
      <c r="W23" s="100" t="n">
        <v>136000000000</v>
      </c>
      <c r="X23" s="100" t="n">
        <v>151000000000</v>
      </c>
    </row>
    <row r="24" customFormat="false" ht="15" hidden="false" customHeight="false" outlineLevel="0" collapsed="false">
      <c r="A24" s="38"/>
      <c r="B24" s="27" t="s">
        <v>3095</v>
      </c>
      <c r="C24" s="11"/>
      <c r="D24" s="4"/>
      <c r="E24" s="4"/>
      <c r="F24" s="46" t="n">
        <v>30210216000</v>
      </c>
      <c r="G24" s="100"/>
      <c r="H24" s="100"/>
      <c r="I24" s="165"/>
      <c r="J24" s="165" t="n">
        <f aca="false">J19-J20</f>
        <v>7000000000</v>
      </c>
      <c r="K24" s="165"/>
      <c r="L24" s="165"/>
      <c r="M24" s="165"/>
      <c r="N24" s="165"/>
      <c r="O24" s="100"/>
      <c r="P24" s="100"/>
      <c r="Q24" s="100"/>
      <c r="R24" s="100"/>
      <c r="S24" s="100"/>
      <c r="T24" s="100"/>
      <c r="U24" s="100"/>
      <c r="V24" s="100"/>
      <c r="W24" s="100"/>
      <c r="X24" s="77"/>
    </row>
    <row r="25" customFormat="false" ht="15" hidden="false" customHeight="false" outlineLevel="0" collapsed="false">
      <c r="A25" s="38"/>
      <c r="B25" s="27" t="s">
        <v>3096</v>
      </c>
      <c r="C25" s="11"/>
      <c r="D25" s="4"/>
      <c r="E25" s="4"/>
      <c r="F25" s="46" t="n">
        <v>15105108000</v>
      </c>
      <c r="G25" s="100"/>
      <c r="H25" s="100"/>
      <c r="I25" s="165"/>
      <c r="J25" s="165"/>
      <c r="K25" s="165"/>
      <c r="L25" s="165"/>
      <c r="M25" s="165"/>
      <c r="N25" s="165"/>
      <c r="O25" s="100"/>
      <c r="P25" s="100"/>
      <c r="Q25" s="100"/>
      <c r="R25" s="100"/>
      <c r="S25" s="100"/>
      <c r="T25" s="100"/>
      <c r="U25" s="100"/>
      <c r="V25" s="100"/>
      <c r="W25" s="100"/>
      <c r="X25" s="77"/>
    </row>
    <row r="26" customFormat="false" ht="15" hidden="false" customHeight="false" outlineLevel="0" collapsed="false">
      <c r="A26" s="38"/>
      <c r="B26" s="107" t="s">
        <v>1419</v>
      </c>
      <c r="C26" s="11"/>
      <c r="D26" s="4"/>
      <c r="E26" s="4"/>
      <c r="F26" s="220" t="n">
        <v>52867878000</v>
      </c>
      <c r="G26" s="100" t="n">
        <v>125200000000</v>
      </c>
      <c r="H26" s="100" t="n">
        <v>144200000000</v>
      </c>
      <c r="I26" s="165" t="n">
        <v>437000000000</v>
      </c>
      <c r="J26" s="165" t="n">
        <v>736000000000</v>
      </c>
      <c r="K26" s="165" t="n">
        <v>600000000000</v>
      </c>
      <c r="L26" s="46" t="n">
        <v>173000000000</v>
      </c>
      <c r="M26" s="46" t="n">
        <v>-236000000000</v>
      </c>
      <c r="N26" s="46" t="n">
        <v>308000000000</v>
      </c>
      <c r="O26" s="100" t="n">
        <v>1627000000000</v>
      </c>
      <c r="P26" s="100" t="n">
        <v>1360000000000</v>
      </c>
      <c r="Q26" s="100" t="n">
        <v>1761000000000</v>
      </c>
      <c r="R26" s="100" t="n">
        <v>687000000000</v>
      </c>
      <c r="S26" s="100" t="n">
        <v>-1259000000000</v>
      </c>
      <c r="T26" s="100" t="n">
        <v>-677000000000</v>
      </c>
      <c r="U26" s="100" t="n">
        <v>-515000000000</v>
      </c>
      <c r="V26" s="100" t="n">
        <v>-447000000000</v>
      </c>
      <c r="W26" s="100" t="n">
        <v>-610000000000</v>
      </c>
      <c r="X26" s="100" t="n">
        <v>-678000000000</v>
      </c>
    </row>
    <row r="27" customFormat="false" ht="15" hidden="false" customHeight="false" outlineLevel="0" collapsed="false">
      <c r="A27" s="38"/>
      <c r="B27" s="107" t="s">
        <v>3097</v>
      </c>
      <c r="C27" s="11"/>
      <c r="D27" s="4"/>
      <c r="E27" s="4"/>
      <c r="F27" s="46"/>
      <c r="G27" s="46"/>
      <c r="H27" s="46"/>
      <c r="I27" s="46"/>
      <c r="J27" s="46"/>
      <c r="K27" s="46"/>
      <c r="L27" s="46"/>
      <c r="M27" s="46" t="n">
        <v>-1799000000000</v>
      </c>
      <c r="N27" s="46" t="n">
        <v>-2247000000000</v>
      </c>
      <c r="O27" s="100" t="n">
        <v>-2415000000000</v>
      </c>
      <c r="P27" s="100" t="n">
        <v>-2716000000000</v>
      </c>
      <c r="Q27" s="100" t="n">
        <v>-2390000000000</v>
      </c>
      <c r="R27" s="100" t="n">
        <v>-3799000000000</v>
      </c>
      <c r="S27" s="100" t="n">
        <v>-4460000000000</v>
      </c>
      <c r="T27" s="100" t="n">
        <v>-4490000000000</v>
      </c>
      <c r="U27" s="100" t="n">
        <v>-4704000000000</v>
      </c>
      <c r="V27" s="100" t="n">
        <v>-4960000000000</v>
      </c>
      <c r="W27" s="100" t="n">
        <v>-5322000000000</v>
      </c>
      <c r="X27" s="100" t="n">
        <v>-5679000000000</v>
      </c>
    </row>
    <row r="28" customFormat="false" ht="15" hidden="false" customHeight="false" outlineLevel="0" collapsed="false">
      <c r="A28" s="38"/>
      <c r="B28" s="107" t="s">
        <v>468</v>
      </c>
      <c r="C28" s="11"/>
      <c r="D28" s="4"/>
      <c r="E28" s="4"/>
      <c r="F28" s="220" t="n">
        <v>-15105108000</v>
      </c>
      <c r="G28" s="100" t="n">
        <v>15700000000</v>
      </c>
      <c r="H28" s="100" t="n">
        <v>-9200000000</v>
      </c>
      <c r="I28" s="46" t="n">
        <v>-63000000000</v>
      </c>
      <c r="J28" s="46" t="n">
        <v>-1000000000</v>
      </c>
      <c r="K28" s="46" t="n">
        <v>53000000000</v>
      </c>
      <c r="L28" s="46" t="n">
        <v>-55000000000</v>
      </c>
      <c r="M28" s="46" t="n">
        <v>29000000000</v>
      </c>
      <c r="N28" s="46" t="n">
        <v>-126000000000</v>
      </c>
      <c r="O28" s="100" t="n">
        <v>307000000000</v>
      </c>
      <c r="P28" s="100" t="n">
        <v>127000000000</v>
      </c>
      <c r="Q28" s="100" t="n">
        <v>595000000000</v>
      </c>
      <c r="R28" s="100" t="n">
        <v>1427000000000</v>
      </c>
      <c r="S28" s="100" t="n">
        <v>0</v>
      </c>
      <c r="T28" s="100" t="n">
        <v>0</v>
      </c>
      <c r="U28" s="100" t="n">
        <v>0</v>
      </c>
      <c r="V28" s="100" t="n">
        <v>0</v>
      </c>
      <c r="W28" s="100" t="n">
        <v>0</v>
      </c>
      <c r="X28" s="100" t="n">
        <v>0</v>
      </c>
    </row>
    <row r="29" s="13" customFormat="true" ht="15" hidden="false" customHeight="false" outlineLevel="0" collapsed="false">
      <c r="A29" s="31" t="s">
        <v>110</v>
      </c>
      <c r="B29" s="31" t="s">
        <v>110</v>
      </c>
      <c r="C29" s="63" t="s">
        <v>34</v>
      </c>
      <c r="F29" s="109" t="n">
        <v>-67972986000</v>
      </c>
      <c r="G29" s="100" t="n">
        <v>-121200000000</v>
      </c>
      <c r="H29" s="100" t="n">
        <v>-153400000000</v>
      </c>
      <c r="I29" s="109" t="n">
        <v>-499000000000</v>
      </c>
      <c r="J29" s="109" t="n">
        <v>-738000000000</v>
      </c>
      <c r="K29" s="109" t="n">
        <v>-546000000000</v>
      </c>
      <c r="L29" s="109" t="n">
        <v>-228000000000</v>
      </c>
      <c r="M29" s="109" t="n">
        <v>265000000000</v>
      </c>
      <c r="N29" s="109" t="n">
        <v>-434000000000</v>
      </c>
      <c r="O29" s="110" t="n">
        <v>-1320000000000</v>
      </c>
      <c r="P29" s="100" t="n">
        <v>-1234000000000</v>
      </c>
      <c r="Q29" s="100" t="n">
        <v>-1166000000000</v>
      </c>
      <c r="R29" s="100" t="n">
        <v>740000000000</v>
      </c>
      <c r="S29" s="100" t="n">
        <v>1259000000000</v>
      </c>
      <c r="T29" s="100" t="n">
        <v>677000000000</v>
      </c>
      <c r="U29" s="100" t="n">
        <v>515000000000</v>
      </c>
      <c r="V29" s="100" t="n">
        <v>447000000000</v>
      </c>
      <c r="W29" s="100" t="n">
        <v>610000000000</v>
      </c>
      <c r="X29" s="100" t="n">
        <v>678000000000</v>
      </c>
    </row>
    <row r="30" customFormat="false" ht="15" hidden="false" customHeight="false" outlineLevel="0" collapsed="false">
      <c r="A30" s="49" t="s">
        <v>115</v>
      </c>
      <c r="B30" s="134" t="s">
        <v>3098</v>
      </c>
      <c r="C30" s="49" t="s">
        <v>242</v>
      </c>
      <c r="D30" s="4"/>
      <c r="E30" s="4"/>
      <c r="F30" s="46" t="n">
        <v>64196709000</v>
      </c>
      <c r="G30" s="100" t="n">
        <v>74100000000</v>
      </c>
      <c r="H30" s="100" t="n">
        <v>40000000000</v>
      </c>
      <c r="I30" s="46" t="n">
        <v>18000000000</v>
      </c>
      <c r="J30" s="46" t="n">
        <v>-85000000000</v>
      </c>
      <c r="K30" s="46" t="n">
        <v>274000000000</v>
      </c>
      <c r="L30" s="46" t="n">
        <v>277000000000</v>
      </c>
      <c r="M30" s="46" t="n">
        <v>469000000000</v>
      </c>
      <c r="N30" s="46" t="n">
        <v>380000000000</v>
      </c>
      <c r="O30" s="100" t="n">
        <v>411000000000</v>
      </c>
      <c r="P30" s="100" t="n">
        <v>817000000000</v>
      </c>
      <c r="Q30" s="100" t="n">
        <v>718000000000</v>
      </c>
      <c r="R30" s="100" t="n">
        <v>563000000000</v>
      </c>
      <c r="S30" s="100" t="n">
        <v>1013000000000</v>
      </c>
      <c r="T30" s="100" t="n">
        <v>1050000000000</v>
      </c>
      <c r="U30" s="100" t="n">
        <v>1609000000000</v>
      </c>
      <c r="V30" s="100" t="n">
        <v>2075000000000</v>
      </c>
      <c r="W30" s="100" t="n">
        <v>2688000000000</v>
      </c>
      <c r="X30" s="100" t="n">
        <v>3254000000000</v>
      </c>
    </row>
    <row r="31" customFormat="false" ht="15" hidden="false" customHeight="false" outlineLevel="0" collapsed="false">
      <c r="A31" s="49" t="s">
        <v>248</v>
      </c>
      <c r="B31" s="134" t="s">
        <v>3099</v>
      </c>
      <c r="C31" s="49" t="s">
        <v>242</v>
      </c>
      <c r="D31" s="4"/>
      <c r="E31" s="4"/>
      <c r="F31" s="46" t="n">
        <v>-56644155000</v>
      </c>
      <c r="G31" s="100" t="n">
        <v>8500000000</v>
      </c>
      <c r="H31" s="100" t="n">
        <v>-46300000000</v>
      </c>
      <c r="I31" s="46" t="n">
        <v>-127000000000</v>
      </c>
      <c r="J31" s="46" t="n">
        <v>2000000000</v>
      </c>
      <c r="K31" s="46" t="n">
        <v>0</v>
      </c>
      <c r="L31" s="46" t="n">
        <v>0</v>
      </c>
      <c r="M31" s="46" t="n">
        <v>76000000000</v>
      </c>
      <c r="N31" s="46" t="n">
        <v>148000000000</v>
      </c>
      <c r="O31" s="100" t="n">
        <v>108000000000</v>
      </c>
      <c r="P31" s="100" t="n">
        <v>68000000000</v>
      </c>
      <c r="Q31" s="100" t="n">
        <v>54000000000</v>
      </c>
      <c r="R31" s="100" t="n">
        <v>651000000000</v>
      </c>
      <c r="S31" s="100" t="n">
        <v>345000000000</v>
      </c>
      <c r="T31" s="100" t="n">
        <v>724000000000</v>
      </c>
      <c r="U31" s="100" t="n">
        <v>536000000000</v>
      </c>
      <c r="V31" s="100" t="n">
        <v>536000000000</v>
      </c>
      <c r="W31" s="100" t="n">
        <v>348000000000</v>
      </c>
      <c r="X31" s="100" t="n">
        <v>160000000000</v>
      </c>
    </row>
    <row r="32" customFormat="false" ht="15" hidden="false" customHeight="false" outlineLevel="0" collapsed="false">
      <c r="A32" s="134" t="s">
        <v>3100</v>
      </c>
      <c r="B32" s="134" t="s">
        <v>3100</v>
      </c>
      <c r="C32" s="49" t="s">
        <v>242</v>
      </c>
      <c r="D32" s="4"/>
      <c r="E32" s="4"/>
      <c r="F32" s="46" t="n">
        <v>18881385000</v>
      </c>
      <c r="G32" s="100" t="n">
        <v>59100000000</v>
      </c>
      <c r="H32" s="100" t="n">
        <v>7100000000</v>
      </c>
      <c r="I32" s="46" t="n">
        <v>15000000000</v>
      </c>
      <c r="J32" s="46" t="n">
        <v>48000000000</v>
      </c>
      <c r="K32" s="46" t="n">
        <v>60000000000</v>
      </c>
      <c r="L32" s="46" t="n">
        <v>24000000000</v>
      </c>
      <c r="M32" s="46" t="n">
        <v>10000000000</v>
      </c>
      <c r="N32" s="46" t="n">
        <v>12000000000</v>
      </c>
      <c r="O32" s="100" t="n">
        <v>14000000000</v>
      </c>
      <c r="P32" s="100" t="n">
        <v>14000000000</v>
      </c>
      <c r="Q32" s="100" t="n">
        <v>20000000000</v>
      </c>
      <c r="R32" s="100" t="n">
        <v>21000000000</v>
      </c>
      <c r="S32" s="100" t="n">
        <v>21000000000</v>
      </c>
      <c r="T32" s="100" t="n">
        <v>21000000000</v>
      </c>
      <c r="U32" s="100" t="n">
        <v>21000000000</v>
      </c>
      <c r="V32" s="100" t="n">
        <v>21000000000</v>
      </c>
      <c r="W32" s="100" t="n">
        <v>21000000000</v>
      </c>
      <c r="X32" s="100" t="n">
        <v>21000000000</v>
      </c>
    </row>
    <row r="33" customFormat="false" ht="15" hidden="false" customHeight="false" outlineLevel="0" collapsed="false">
      <c r="A33" s="27" t="s">
        <v>3101</v>
      </c>
      <c r="B33" s="134" t="s">
        <v>3102</v>
      </c>
      <c r="C33" s="49" t="s">
        <v>242</v>
      </c>
      <c r="D33" s="4"/>
      <c r="E33" s="4"/>
      <c r="F33" s="46" t="n">
        <v>-94406925000</v>
      </c>
      <c r="G33" s="100" t="n">
        <v>-255100000000</v>
      </c>
      <c r="H33" s="100" t="n">
        <v>-154200000000</v>
      </c>
      <c r="I33" s="46" t="n">
        <v>-405000000000</v>
      </c>
      <c r="J33" s="46" t="n">
        <v>-703000000000</v>
      </c>
      <c r="K33" s="46" t="n">
        <v>-880000000000</v>
      </c>
      <c r="L33" s="46" t="n">
        <v>-529000000000</v>
      </c>
      <c r="M33" s="46" t="n">
        <v>-290000000000</v>
      </c>
      <c r="N33" s="46" t="n">
        <v>-974000000000</v>
      </c>
      <c r="O33" s="100" t="n">
        <v>-1854000000000</v>
      </c>
      <c r="P33" s="100" t="n">
        <v>-2133000000000</v>
      </c>
      <c r="Q33" s="100" t="n">
        <v>-1957000000000</v>
      </c>
      <c r="R33" s="100" t="n">
        <v>-496000000000</v>
      </c>
      <c r="S33" s="100" t="n">
        <v>-120000000000</v>
      </c>
      <c r="T33" s="100" t="n">
        <v>-1118000000000</v>
      </c>
      <c r="U33" s="100" t="n">
        <v>-1651000000000</v>
      </c>
      <c r="V33" s="100" t="n">
        <v>-2185000000000</v>
      </c>
      <c r="W33" s="100" t="n">
        <v>-2447000000000</v>
      </c>
      <c r="X33" s="100" t="n">
        <v>-2757000000000</v>
      </c>
    </row>
    <row r="34" customFormat="false" ht="15" hidden="false" customHeight="false" outlineLevel="0" collapsed="false">
      <c r="A34" s="38"/>
      <c r="B34" s="27"/>
      <c r="C34" s="11"/>
      <c r="D34" s="4"/>
      <c r="E34" s="4"/>
      <c r="X34" s="4"/>
      <c r="AD34" s="55"/>
    </row>
    <row r="35" customFormat="false" ht="15" hidden="false" customHeight="false" outlineLevel="0" collapsed="false">
      <c r="A35" s="38"/>
      <c r="B35" s="27"/>
      <c r="C35" s="11"/>
      <c r="D35" s="4"/>
      <c r="E35" s="4"/>
      <c r="F35" s="0" t="s">
        <v>128</v>
      </c>
      <c r="G35" s="0" t="s">
        <v>128</v>
      </c>
      <c r="H35" s="0" t="s">
        <v>128</v>
      </c>
      <c r="I35" s="0" t="s">
        <v>128</v>
      </c>
      <c r="J35" s="0" t="s">
        <v>128</v>
      </c>
      <c r="K35" s="0" t="s">
        <v>128</v>
      </c>
      <c r="L35" s="0" t="s">
        <v>128</v>
      </c>
      <c r="M35" s="0" t="s">
        <v>128</v>
      </c>
      <c r="N35" s="0" t="s">
        <v>128</v>
      </c>
      <c r="O35" s="0" t="s">
        <v>128</v>
      </c>
      <c r="P35" s="0" t="s">
        <v>128</v>
      </c>
      <c r="Q35" s="0" t="s">
        <v>128</v>
      </c>
      <c r="R35" s="0" t="s">
        <v>128</v>
      </c>
      <c r="S35" s="0" t="s">
        <v>128</v>
      </c>
      <c r="T35" s="0" t="s">
        <v>128</v>
      </c>
      <c r="U35" s="0" t="s">
        <v>128</v>
      </c>
      <c r="V35" s="0" t="s">
        <v>128</v>
      </c>
      <c r="W35" s="0" t="s">
        <v>128</v>
      </c>
      <c r="X35" s="0" t="s">
        <v>128</v>
      </c>
    </row>
    <row r="37" customFormat="false" ht="15" hidden="false" customHeight="false" outlineLevel="0" collapsed="false">
      <c r="B37" s="0" t="s">
        <v>3103</v>
      </c>
      <c r="F37" s="55" t="n">
        <f aca="false">F6-F7-F17</f>
        <v>0</v>
      </c>
      <c r="G37" s="55" t="n">
        <f aca="false">G6-G7-G17</f>
        <v>0</v>
      </c>
      <c r="H37" s="55" t="n">
        <f aca="false">H6-H7-H17</f>
        <v>0</v>
      </c>
      <c r="I37" s="55" t="n">
        <f aca="false">I6-I7-I17</f>
        <v>0</v>
      </c>
      <c r="J37" s="55" t="n">
        <f aca="false">J6-J7-J17</f>
        <v>0</v>
      </c>
      <c r="K37" s="55" t="n">
        <f aca="false">K6-K7-K17</f>
        <v>0</v>
      </c>
      <c r="L37" s="55" t="n">
        <f aca="false">L6-L7-L17</f>
        <v>0</v>
      </c>
      <c r="M37" s="55" t="n">
        <f aca="false">M6-M7-M17</f>
        <v>0</v>
      </c>
      <c r="N37" s="55" t="n">
        <f aca="false">N6-N7-N17</f>
        <v>0</v>
      </c>
      <c r="O37" s="55" t="n">
        <f aca="false">O6-O7-O17</f>
        <v>0</v>
      </c>
      <c r="P37" s="55" t="n">
        <f aca="false">P6-P7-P17</f>
        <v>0</v>
      </c>
      <c r="Q37" s="55" t="n">
        <f aca="false">Q6-Q7-Q17</f>
        <v>-1000000000</v>
      </c>
      <c r="R37" s="55" t="n">
        <f aca="false">R6-R7-R17</f>
        <v>0</v>
      </c>
      <c r="S37" s="55" t="n">
        <f aca="false">S6-S7-S17</f>
        <v>0</v>
      </c>
      <c r="T37" s="55" t="n">
        <f aca="false">T6-T7-T17</f>
        <v>1000000000</v>
      </c>
      <c r="U37" s="55" t="n">
        <f aca="false">U6-U7-U17</f>
        <v>0</v>
      </c>
      <c r="V37" s="55" t="n">
        <f aca="false">V6-V7-V17</f>
        <v>1000000000</v>
      </c>
      <c r="W37" s="55" t="n">
        <f aca="false">W6-W7-W17</f>
        <v>0</v>
      </c>
      <c r="X37" s="55" t="n">
        <f aca="false">X6-X7-X17</f>
        <v>0</v>
      </c>
    </row>
    <row r="38" customFormat="false" ht="15" hidden="false" customHeight="false" outlineLevel="0" collapsed="false">
      <c r="B38" s="0" t="s">
        <v>426</v>
      </c>
      <c r="F38" s="55" t="n">
        <f aca="false">F7-F12-F15-F16</f>
        <v>0</v>
      </c>
      <c r="G38" s="55" t="n">
        <f aca="false">G7-G12-G15-G16</f>
        <v>0</v>
      </c>
      <c r="H38" s="92" t="n">
        <f aca="false">H7-H12-H15-H16</f>
        <v>0</v>
      </c>
      <c r="I38" s="92" t="n">
        <f aca="false">I7-I12-I15-I16</f>
        <v>0</v>
      </c>
      <c r="J38" s="92" t="n">
        <f aca="false">J7-J12-J15-J16</f>
        <v>0</v>
      </c>
      <c r="K38" s="92" t="n">
        <f aca="false">K7-K12-K15-K16</f>
        <v>0</v>
      </c>
      <c r="L38" s="92" t="n">
        <f aca="false">L7-L12-L15-L16</f>
        <v>0</v>
      </c>
      <c r="M38" s="55" t="n">
        <f aca="false">M7-M12-M15-M16</f>
        <v>0</v>
      </c>
      <c r="N38" s="55" t="n">
        <f aca="false">N7-N12-N15-N16</f>
        <v>0</v>
      </c>
      <c r="O38" s="55" t="n">
        <f aca="false">O7-O12-O15-O16</f>
        <v>0</v>
      </c>
      <c r="P38" s="55" t="n">
        <f aca="false">P7-P12-P15-P16</f>
        <v>0</v>
      </c>
      <c r="Q38" s="55" t="n">
        <f aca="false">Q7-Q12-Q15-Q16</f>
        <v>0</v>
      </c>
      <c r="R38" s="55" t="n">
        <f aca="false">R7-R12-R15-R16</f>
        <v>0</v>
      </c>
      <c r="S38" s="55" t="n">
        <f aca="false">S7-S12-S15-S16</f>
        <v>0</v>
      </c>
      <c r="T38" s="55" t="n">
        <f aca="false">T7-T12-T15-T16</f>
        <v>0</v>
      </c>
      <c r="U38" s="55" t="n">
        <f aca="false">U7-U12-U15-U16</f>
        <v>0</v>
      </c>
      <c r="V38" s="55" t="n">
        <f aca="false">V7-V12-V15-V16</f>
        <v>0</v>
      </c>
      <c r="W38" s="55" t="n">
        <f aca="false">W7-W12-W15-W16</f>
        <v>0</v>
      </c>
      <c r="X38" s="55" t="n">
        <f aca="false">X7-X12-X15-X16</f>
        <v>0</v>
      </c>
    </row>
    <row r="39" customFormat="false" ht="15" hidden="false" customHeight="false" outlineLevel="0" collapsed="false">
      <c r="B39" s="0" t="s">
        <v>580</v>
      </c>
      <c r="F39" s="55" t="n">
        <f aca="false">F12-F13-F14</f>
        <v>0</v>
      </c>
      <c r="G39" s="55" t="n">
        <f aca="false">G12-G13-G14</f>
        <v>0</v>
      </c>
      <c r="H39" s="55" t="n">
        <f aca="false">H12-H13-H14</f>
        <v>0</v>
      </c>
      <c r="I39" s="55" t="n">
        <f aca="false">I12-I13-I14</f>
        <v>0</v>
      </c>
      <c r="J39" s="55" t="n">
        <f aca="false">J12-J13-J14</f>
        <v>0</v>
      </c>
      <c r="K39" s="55" t="n">
        <f aca="false">K12-K13-K14</f>
        <v>0</v>
      </c>
      <c r="L39" s="55" t="n">
        <f aca="false">L12-L13-L14</f>
        <v>0</v>
      </c>
      <c r="M39" s="55" t="n">
        <f aca="false">M12-M13-M14</f>
        <v>0</v>
      </c>
      <c r="N39" s="55" t="n">
        <f aca="false">N12-N13-N14</f>
        <v>0</v>
      </c>
      <c r="O39" s="55" t="n">
        <f aca="false">O12-O13-O14</f>
        <v>0</v>
      </c>
      <c r="P39" s="55" t="n">
        <f aca="false">P12-P13-P14</f>
        <v>0</v>
      </c>
      <c r="Q39" s="55" t="n">
        <f aca="false">Q12-Q13-Q14</f>
        <v>1000000000</v>
      </c>
      <c r="R39" s="55" t="n">
        <f aca="false">R12-R13-R14</f>
        <v>0</v>
      </c>
      <c r="S39" s="55" t="n">
        <f aca="false">S12-S13-S14</f>
        <v>1000000000</v>
      </c>
      <c r="T39" s="55" t="n">
        <f aca="false">T12-T13-T14</f>
        <v>-1000000000</v>
      </c>
      <c r="U39" s="55" t="n">
        <f aca="false">U12-U13-U14</f>
        <v>0</v>
      </c>
      <c r="V39" s="55" t="n">
        <f aca="false">V12-V13-V14</f>
        <v>0</v>
      </c>
      <c r="W39" s="55" t="n">
        <f aca="false">W12-W13-W14</f>
        <v>1000000000</v>
      </c>
      <c r="X39" s="55" t="n">
        <f aca="false">X12-X13-X14</f>
        <v>0</v>
      </c>
    </row>
    <row r="40" customFormat="false" ht="15" hidden="false" customHeight="false" outlineLevel="0" collapsed="false">
      <c r="B40" s="0" t="s">
        <v>2112</v>
      </c>
      <c r="F40" s="55" t="n">
        <f aca="false">F18-F21-F22-F23</f>
        <v>-0.0001220703125</v>
      </c>
      <c r="G40" s="55" t="n">
        <f aca="false">G18-G21-G22-G23</f>
        <v>0</v>
      </c>
      <c r="H40" s="55" t="n">
        <f aca="false">H18-H21-H22-H23</f>
        <v>-100000000</v>
      </c>
      <c r="I40" s="55" t="n">
        <f aca="false">I18-I21-I22-I23</f>
        <v>1000000000</v>
      </c>
      <c r="J40" s="55" t="n">
        <f aca="false">J18-J21-J22-J23</f>
        <v>-1000000000</v>
      </c>
      <c r="K40" s="55" t="n">
        <f aca="false">K18-K21-K22-K23</f>
        <v>1000000000</v>
      </c>
      <c r="L40" s="55" t="n">
        <f aca="false">L18-L21-L22-L23</f>
        <v>0</v>
      </c>
      <c r="M40" s="55" t="n">
        <f aca="false">M18-M21-M22-M23</f>
        <v>-1000000000</v>
      </c>
      <c r="N40" s="55" t="n">
        <f aca="false">N18-N21-N22-N23</f>
        <v>0</v>
      </c>
      <c r="O40" s="55" t="n">
        <f aca="false">O18-O21-O22-O23</f>
        <v>0</v>
      </c>
      <c r="P40" s="55" t="n">
        <f aca="false">P18-P21-P22-P23</f>
        <v>0</v>
      </c>
      <c r="Q40" s="55" t="n">
        <f aca="false">Q18-Q21-Q22-Q23</f>
        <v>1000000000</v>
      </c>
      <c r="R40" s="55" t="n">
        <f aca="false">R18-R21-R22-R23</f>
        <v>0</v>
      </c>
      <c r="S40" s="55" t="n">
        <f aca="false">S18-S21-S22-S23</f>
        <v>0</v>
      </c>
      <c r="T40" s="55" t="n">
        <f aca="false">T18-T21-T22-T23</f>
        <v>-1000000000</v>
      </c>
      <c r="U40" s="55" t="n">
        <f aca="false">U18-U21-U22-U23</f>
        <v>-1000000000</v>
      </c>
      <c r="V40" s="55" t="n">
        <f aca="false">V18-V21-V22-V23</f>
        <v>0</v>
      </c>
      <c r="W40" s="55" t="n">
        <f aca="false">W18-W21-W22-W23</f>
        <v>0</v>
      </c>
      <c r="X40" s="55" t="n">
        <f aca="false">X18-X21-X22-X23</f>
        <v>0</v>
      </c>
    </row>
    <row r="41" customFormat="false" ht="15" hidden="false" customHeight="false" outlineLevel="0" collapsed="false">
      <c r="B41" s="0" t="s">
        <v>2449</v>
      </c>
      <c r="F41" s="55" t="n">
        <f aca="false">F29-F30-F31-F32-F33</f>
        <v>0</v>
      </c>
      <c r="G41" s="92" t="n">
        <f aca="false">G29-G30-G31-G32-G33</f>
        <v>-7800000000</v>
      </c>
      <c r="H41" s="55" t="n">
        <f aca="false">H29-H30-H31-H32-H33</f>
        <v>0</v>
      </c>
      <c r="I41" s="55" t="n">
        <f aca="false">I29-I30-I31-I32-I33</f>
        <v>0</v>
      </c>
      <c r="J41" s="55" t="n">
        <f aca="false">J29-J30-J31-J32-J33</f>
        <v>0</v>
      </c>
      <c r="K41" s="55" t="n">
        <f aca="false">K29-K30-K31-K32-K33</f>
        <v>0</v>
      </c>
      <c r="L41" s="55" t="n">
        <f aca="false">L29-L30-L31-L32-L33</f>
        <v>0</v>
      </c>
      <c r="M41" s="55" t="n">
        <f aca="false">M29-M30-M31-M32-M33</f>
        <v>0</v>
      </c>
      <c r="N41" s="55" t="n">
        <f aca="false">N29-N30-N31-N32-N33</f>
        <v>0</v>
      </c>
      <c r="O41" s="55" t="n">
        <f aca="false">O29-O30-O31-O32-O33</f>
        <v>1000000000</v>
      </c>
      <c r="P41" s="55" t="n">
        <f aca="false">P29-P30-P31-P32-P33</f>
        <v>0</v>
      </c>
      <c r="Q41" s="55" t="n">
        <f aca="false">Q29-Q30-Q31-Q32-Q33</f>
        <v>-1000000000</v>
      </c>
      <c r="R41" s="55" t="n">
        <f aca="false">R29-R30-R31-R32-R33</f>
        <v>1000000000</v>
      </c>
      <c r="S41" s="55" t="n">
        <f aca="false">S29-S30-S31-S32-S33</f>
        <v>0</v>
      </c>
      <c r="T41" s="55" t="n">
        <f aca="false">T29-T30-T31-T32-T33</f>
        <v>0</v>
      </c>
      <c r="U41" s="55" t="n">
        <f aca="false">U29-U30-U31-U32-U33</f>
        <v>0</v>
      </c>
      <c r="V41" s="55" t="n">
        <f aca="false">V29-V30-V31-V32-V33</f>
        <v>0</v>
      </c>
      <c r="W41" s="55" t="n">
        <f aca="false">W29-W30-W31-W32-W33</f>
        <v>0</v>
      </c>
      <c r="X41" s="55" t="n">
        <f aca="false">X29-X30-X31-X32-X33</f>
        <v>0</v>
      </c>
    </row>
    <row r="43" customFormat="false" ht="15.75" hidden="false" customHeight="false" outlineLevel="0" collapsed="false">
      <c r="E43" s="55"/>
    </row>
    <row r="44" customFormat="false" ht="15.75" hidden="false" customHeight="false" outlineLevel="0" collapsed="false">
      <c r="B44" s="0" t="s">
        <v>586</v>
      </c>
      <c r="F44" s="391" t="n">
        <v>3776277000000</v>
      </c>
      <c r="G44" s="392" t="n">
        <v>4611975000000</v>
      </c>
      <c r="H44" s="392" t="n">
        <v>5870134000000</v>
      </c>
      <c r="I44" s="392" t="n">
        <v>7590594000000</v>
      </c>
      <c r="J44" s="392" t="n">
        <v>10213731000000</v>
      </c>
      <c r="K44" s="392" t="n">
        <v>12849794000000</v>
      </c>
      <c r="L44" s="392" t="n">
        <v>16052919000000</v>
      </c>
      <c r="M44" s="392" t="n">
        <v>17007647000000</v>
      </c>
      <c r="N44" s="392" t="n">
        <v>21815517000000</v>
      </c>
      <c r="O44" s="392" t="n">
        <v>27571889000000</v>
      </c>
      <c r="P44" s="392" t="n">
        <v>30346958000000</v>
      </c>
      <c r="Q44" s="392" t="n">
        <v>35275153000000</v>
      </c>
      <c r="R44" s="603" t="n">
        <v>38033064000000</v>
      </c>
      <c r="S44" s="603" t="n">
        <v>37750253000000</v>
      </c>
      <c r="T44" s="603" t="n">
        <v>41942112000000</v>
      </c>
      <c r="U44" s="603" t="n">
        <v>46821938000000</v>
      </c>
      <c r="V44" s="603" t="n">
        <v>51976722000000</v>
      </c>
      <c r="W44" s="603" t="n">
        <v>57478233000000</v>
      </c>
      <c r="X44" s="604" t="n">
        <v>63342113000000</v>
      </c>
    </row>
    <row r="45" customFormat="false" ht="15" hidden="false" customHeight="false" outlineLevel="0" collapsed="false">
      <c r="B45" s="0" t="s">
        <v>140</v>
      </c>
      <c r="F45" s="313" t="n">
        <f aca="false">(F6/F44)*100</f>
        <v>22.5</v>
      </c>
      <c r="G45" s="313" t="n">
        <f aca="false">(G6/G44)*100</f>
        <v>25.3513950097301</v>
      </c>
      <c r="H45" s="313" t="n">
        <f aca="false">(H6/H44)*100</f>
        <v>23.628080721837</v>
      </c>
      <c r="I45" s="313" t="n">
        <f aca="false">(I6/I44)*100</f>
        <v>27.955651428597</v>
      </c>
      <c r="J45" s="313" t="n">
        <f aca="false">(J6/J44)*100</f>
        <v>27.5609373303448</v>
      </c>
      <c r="K45" s="313" t="n">
        <f aca="false">(K6/K44)*100</f>
        <v>29.3156450601465</v>
      </c>
      <c r="L45" s="313" t="n">
        <f aca="false">(L6/L44)*100</f>
        <v>29.3529170613768</v>
      </c>
      <c r="M45" s="313" t="n">
        <f aca="false">(M6/M44)*100</f>
        <v>22.1429807427212</v>
      </c>
      <c r="N45" s="313" t="n">
        <f aca="false">(N6/N44)*100</f>
        <v>23.9416741762297</v>
      </c>
      <c r="O45" s="313" t="n">
        <f aca="false">(O6/O44)*100</f>
        <v>27.7021280623899</v>
      </c>
      <c r="P45" s="313" t="n">
        <f aca="false">(P6/P44)*100</f>
        <v>26.9219735302629</v>
      </c>
      <c r="Q45" s="313" t="n">
        <f aca="false">(Q6/Q44)*100</f>
        <v>25.2614070873059</v>
      </c>
      <c r="R45" s="313" t="n">
        <f aca="false">(R6/R44)*100</f>
        <v>24.7679229840646</v>
      </c>
      <c r="S45" s="313" t="n">
        <f aca="false">(S6/S44)*100</f>
        <v>20.6541662118132</v>
      </c>
      <c r="T45" s="313" t="n">
        <f aca="false">(T6/T44)*100</f>
        <v>21.4796050327652</v>
      </c>
      <c r="U45" s="313" t="n">
        <f aca="false">(U6/U44)*100</f>
        <v>21.3916818223116</v>
      </c>
      <c r="V45" s="313" t="n">
        <f aca="false">(V6/V44)*100</f>
        <v>21.0979060972718</v>
      </c>
      <c r="W45" s="313" t="n">
        <f aca="false">(W6/W44)*100</f>
        <v>20.6182399518092</v>
      </c>
      <c r="X45" s="313" t="n">
        <f aca="false">(X6/X44)*100</f>
        <v>20.3813851299845</v>
      </c>
    </row>
    <row r="46" customFormat="false" ht="15" hidden="false" customHeight="false" outlineLevel="0" collapsed="false">
      <c r="B46" s="0" t="s">
        <v>141</v>
      </c>
      <c r="F46" s="313" t="n">
        <f aca="false">(F18/F44)*100</f>
        <v>21</v>
      </c>
      <c r="G46" s="313" t="n">
        <f aca="false">(G18/G44)*100</f>
        <v>22.6367228790269</v>
      </c>
      <c r="H46" s="313" t="n">
        <f aca="false">(H18/H44)*100</f>
        <v>22.0931924211611</v>
      </c>
      <c r="I46" s="313" t="n">
        <f aca="false">(I18/I44)*100</f>
        <v>22.3302682240678</v>
      </c>
      <c r="J46" s="313" t="n">
        <f aca="false">(J18/J44)*100</f>
        <v>20.2374626862603</v>
      </c>
      <c r="K46" s="313" t="n">
        <f aca="false">(K18/K44)*100</f>
        <v>24.1715937236037</v>
      </c>
      <c r="L46" s="313" t="n">
        <f aca="false">(L18/L44)*100</f>
        <v>27.2162340070364</v>
      </c>
      <c r="M46" s="313" t="n">
        <f aca="false">(M18/M44)*100</f>
        <v>23.5305918567101</v>
      </c>
      <c r="N46" s="313" t="n">
        <f aca="false">(N18/N44)*100</f>
        <v>22.5298350710643</v>
      </c>
      <c r="O46" s="313" t="n">
        <f aca="false">(O18/O44)*100</f>
        <v>21.8048172180006</v>
      </c>
      <c r="P46" s="313" t="n">
        <f aca="false">(P18/P44)*100</f>
        <v>22.4404699805496</v>
      </c>
      <c r="Q46" s="313" t="n">
        <f aca="false">(Q18/Q44)*100</f>
        <v>20.2720594861771</v>
      </c>
      <c r="R46" s="313" t="n">
        <f aca="false">(R18/R44)*100</f>
        <v>22.9615999384115</v>
      </c>
      <c r="S46" s="313" t="n">
        <f aca="false">(S18/S44)*100</f>
        <v>23.9892431979198</v>
      </c>
      <c r="T46" s="313" t="n">
        <f aca="false">(T18/T44)*100</f>
        <v>23.0937345262919</v>
      </c>
      <c r="U46" s="313" t="n">
        <f aca="false">(U18/U44)*100</f>
        <v>22.4915935773526</v>
      </c>
      <c r="V46" s="313" t="n">
        <f aca="false">(V18/V44)*100</f>
        <v>21.9579064643592</v>
      </c>
      <c r="W46" s="313" t="n">
        <f aca="false">(W18/W44)*100</f>
        <v>21.6795112682048</v>
      </c>
      <c r="X46" s="313" t="n">
        <f aca="false">(X18/X44)*100</f>
        <v>21.4517630632246</v>
      </c>
    </row>
    <row r="47" customFormat="false" ht="15" hidden="false" customHeight="false" outlineLevel="0" collapsed="false">
      <c r="B47" s="0" t="s">
        <v>3104</v>
      </c>
      <c r="F47" s="0" t="n">
        <f aca="false">IF(F23&lt;0, (F23/F18)*100)</f>
        <v>0</v>
      </c>
      <c r="G47" s="0" t="n">
        <f aca="false">IF(G23&lt;0, (G23/G18)*100)</f>
        <v>0</v>
      </c>
      <c r="H47" s="0" t="n">
        <f aca="false">IF(H23&lt;0, (H23/H18)*100)</f>
        <v>0</v>
      </c>
      <c r="I47" s="0" t="n">
        <f aca="false">IF(I23&lt;0, (I23/I18)*100)</f>
        <v>0</v>
      </c>
      <c r="J47" s="0" t="n">
        <f aca="false">IF(J23&lt;0, (J23/J18)*100)</f>
        <v>0</v>
      </c>
      <c r="K47" s="0" t="n">
        <f aca="false">IF(K23&lt;0, (K23/K18)*100)</f>
        <v>0</v>
      </c>
      <c r="L47" s="0" t="n">
        <f aca="false">IF(L23&lt;0, (L23/L18)*100)</f>
        <v>0</v>
      </c>
      <c r="M47" s="0" t="n">
        <f aca="false">IF(M23&lt;0, (M23/M18)*100)</f>
        <v>0</v>
      </c>
      <c r="N47" s="0" t="n">
        <f aca="false">IF(N23&lt;0, (N23/N18)*100)</f>
        <v>0</v>
      </c>
      <c r="O47" s="0" t="n">
        <f aca="false">IF(O23&lt;0, (O23/O18)*100)</f>
        <v>0</v>
      </c>
      <c r="P47" s="0" t="n">
        <f aca="false">IF(P23&lt;0, (P23/P18)*100)</f>
        <v>0</v>
      </c>
      <c r="Q47" s="0" t="n">
        <f aca="false">IF(Q23&lt;0, (Q23/Q18)*100)</f>
        <v>0</v>
      </c>
      <c r="R47" s="0" t="n">
        <f aca="false">IF(R23&lt;0, (R23/R18)*100)</f>
        <v>0</v>
      </c>
      <c r="S47" s="0" t="n">
        <f aca="false">IF(S23&lt;0, (S23/S18)*100)</f>
        <v>0</v>
      </c>
      <c r="T47" s="0" t="n">
        <f aca="false">IF(T23&lt;0, (T23/T18)*100)</f>
        <v>0</v>
      </c>
      <c r="U47" s="0" t="n">
        <f aca="false">IF(U23&lt;0, (U23/U18)*100)</f>
        <v>0</v>
      </c>
      <c r="V47" s="0" t="n">
        <f aca="false">IF(V23&lt;0, (V23/V18)*100)</f>
        <v>0</v>
      </c>
      <c r="W47" s="0" t="n">
        <f aca="false">IF(W23&lt;0, (W23/W18)*100)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1.xml><?xml version="1.0" encoding="utf-8"?>
<worksheet xmlns="http://schemas.openxmlformats.org/spreadsheetml/2006/main" xmlns:r="http://schemas.openxmlformats.org/officeDocument/2006/relationships">
  <sheetPr filterMode="false">
    <pageSetUpPr fitToPage="false"/>
  </sheetPr>
  <dimension ref="A1:X10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57" activePane="bottomRight" state="frozen"/>
      <selection pane="topLeft" activeCell="A1" activeCellId="0" sqref="A1"/>
      <selection pane="topRight" activeCell="S1" activeCellId="0" sqref="S1"/>
      <selection pane="bottomLeft" activeCell="A57" activeCellId="0" sqref="A57"/>
      <selection pane="bottomRight" activeCell="S73" activeCellId="0" sqref="S73"/>
    </sheetView>
  </sheetViews>
  <sheetFormatPr defaultRowHeight="15"/>
  <cols>
    <col collapsed="false" hidden="false" max="2" min="1" style="0" width="53.5918367346939"/>
    <col collapsed="false" hidden="false" max="3" min="3" style="0" width="26.8622448979592"/>
    <col collapsed="false" hidden="false" max="4" min="4" style="0" width="9.04591836734694"/>
    <col collapsed="false" hidden="false" max="5" min="5" style="0" width="11.2040816326531"/>
    <col collapsed="false" hidden="false" max="8" min="6" style="0" width="9.04591836734694"/>
    <col collapsed="false" hidden="false" max="16" min="9" style="0" width="23.0816326530612"/>
    <col collapsed="false" hidden="false" max="17" min="17" style="0" width="23.6224489795918"/>
    <col collapsed="false" hidden="false" max="18" min="18" style="0" width="24.1632653061224"/>
    <col collapsed="false" hidden="false" max="22" min="19" style="0" width="24.5663265306122"/>
    <col collapsed="false" hidden="false" max="23" min="23" style="0" width="24.9744897959184"/>
    <col collapsed="false" hidden="false" max="24" min="24" style="0" width="22.4081632653061"/>
    <col collapsed="false" hidden="false" max="1025" min="25" style="0" width="8.50510204081633"/>
  </cols>
  <sheetData>
    <row r="1" customFormat="false" ht="15" hidden="false" customHeight="false" outlineLevel="0" collapsed="false">
      <c r="A1" s="605" t="s">
        <v>3105</v>
      </c>
      <c r="B1" s="2" t="s">
        <v>3106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3107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340</v>
      </c>
      <c r="T5" s="4" t="s">
        <v>31</v>
      </c>
      <c r="U5" s="4" t="s">
        <v>31</v>
      </c>
      <c r="V5" s="4" t="s">
        <v>31</v>
      </c>
      <c r="W5" s="4" t="s">
        <v>31</v>
      </c>
      <c r="X5" s="4" t="s">
        <v>31</v>
      </c>
    </row>
    <row r="6" s="13" customFormat="true" ht="15" hidden="false" customHeight="false" outlineLevel="0" collapsed="false">
      <c r="A6" s="323" t="s">
        <v>32</v>
      </c>
      <c r="B6" s="323" t="s">
        <v>33</v>
      </c>
      <c r="C6" s="13" t="s">
        <v>34</v>
      </c>
      <c r="D6" s="63"/>
      <c r="E6" s="63"/>
      <c r="I6" s="422" t="n">
        <f aca="false">I7+I19</f>
        <v>304700000000</v>
      </c>
      <c r="J6" s="422" t="n">
        <f aca="false">J7+J19</f>
        <v>331400000000</v>
      </c>
      <c r="K6" s="186" t="n">
        <v>388500000000</v>
      </c>
      <c r="L6" s="186" t="n">
        <v>458100000000</v>
      </c>
      <c r="M6" s="186" t="n">
        <v>508000000000</v>
      </c>
      <c r="N6" s="422" t="n">
        <v>568800000000</v>
      </c>
      <c r="O6" s="422" t="n">
        <v>686300000000</v>
      </c>
      <c r="P6" s="422" t="n">
        <v>763500000000</v>
      </c>
      <c r="Q6" s="186" t="n">
        <v>868200000000</v>
      </c>
      <c r="R6" s="35" t="n">
        <v>1001400000000</v>
      </c>
      <c r="S6" s="35" t="n">
        <v>1133800000000</v>
      </c>
      <c r="T6" s="35" t="n">
        <v>1313200000000</v>
      </c>
      <c r="U6" s="35" t="n">
        <v>1499500000000</v>
      </c>
      <c r="V6" s="35" t="n">
        <v>1697400000000</v>
      </c>
      <c r="W6" s="35" t="n">
        <v>1921000000000</v>
      </c>
      <c r="X6" s="353" t="n">
        <v>2164700000000</v>
      </c>
    </row>
    <row r="7" customFormat="false" ht="15" hidden="false" customHeight="false" outlineLevel="0" collapsed="false">
      <c r="A7" s="38" t="s">
        <v>35</v>
      </c>
      <c r="B7" s="49" t="s">
        <v>35</v>
      </c>
      <c r="C7" s="188" t="s">
        <v>37</v>
      </c>
      <c r="D7" s="113"/>
      <c r="E7" s="49"/>
      <c r="F7" s="113"/>
      <c r="G7" s="113"/>
      <c r="H7" s="113"/>
      <c r="I7" s="606" t="n">
        <v>289800000000</v>
      </c>
      <c r="J7" s="606" t="n">
        <v>311300000000</v>
      </c>
      <c r="K7" s="606" t="n">
        <v>373000000000</v>
      </c>
      <c r="L7" s="606" t="n">
        <v>432200000000</v>
      </c>
      <c r="M7" s="606" t="n">
        <v>487900000000</v>
      </c>
      <c r="N7" s="368" t="n">
        <v>548100000000</v>
      </c>
      <c r="O7" s="368" t="n">
        <v>667500000000</v>
      </c>
      <c r="P7" s="368" t="n">
        <v>748200000000</v>
      </c>
      <c r="Q7" s="606" t="n">
        <v>847200000000</v>
      </c>
      <c r="R7" s="24" t="n">
        <v>974400000000</v>
      </c>
      <c r="S7" s="24" t="n">
        <v>1106400000000</v>
      </c>
      <c r="T7" s="24" t="n">
        <v>1285600000000</v>
      </c>
      <c r="U7" s="24" t="n">
        <v>1469800000000</v>
      </c>
      <c r="V7" s="24" t="n">
        <v>1665000000000</v>
      </c>
      <c r="W7" s="24" t="n">
        <v>1886700000000</v>
      </c>
      <c r="X7" s="114" t="n">
        <v>2127000000000</v>
      </c>
    </row>
    <row r="8" customFormat="false" ht="15" hidden="false" customHeight="false" outlineLevel="0" collapsed="false">
      <c r="A8" s="0" t="s">
        <v>38</v>
      </c>
      <c r="B8" s="49" t="s">
        <v>262</v>
      </c>
      <c r="C8" s="20" t="s">
        <v>40</v>
      </c>
      <c r="D8" s="113"/>
      <c r="E8" s="49"/>
      <c r="F8" s="113"/>
      <c r="G8" s="113"/>
      <c r="H8" s="113"/>
      <c r="I8" s="368" t="n">
        <f aca="false">I9+I10+I11+I12</f>
        <v>242900000000</v>
      </c>
      <c r="J8" s="368" t="n">
        <f aca="false">J9+J10+J11+J12</f>
        <v>261000000000</v>
      </c>
      <c r="K8" s="606" t="n">
        <v>311600000000</v>
      </c>
      <c r="L8" s="606" t="n">
        <v>372200000000</v>
      </c>
      <c r="M8" s="606" t="n">
        <v>426600000000</v>
      </c>
      <c r="N8" s="368" t="n">
        <v>466500000000</v>
      </c>
      <c r="O8" s="368" t="n">
        <v>557200000000</v>
      </c>
      <c r="P8" s="368" t="n">
        <v>626500000000</v>
      </c>
      <c r="Q8" s="606" t="n">
        <v>701200000000</v>
      </c>
      <c r="R8" s="24" t="n">
        <v>851800000000</v>
      </c>
      <c r="S8" s="24" t="n">
        <v>958200000000</v>
      </c>
      <c r="T8" s="24" t="n">
        <v>1115900000000</v>
      </c>
      <c r="U8" s="24" t="n">
        <v>1275800000000</v>
      </c>
      <c r="V8" s="24" t="n">
        <v>1443500000000</v>
      </c>
      <c r="W8" s="24" t="n">
        <v>1634000000000</v>
      </c>
      <c r="X8" s="114" t="n">
        <v>1842200000000</v>
      </c>
    </row>
    <row r="9" customFormat="false" ht="15" hidden="false" customHeight="false" outlineLevel="0" collapsed="false">
      <c r="A9" s="26" t="s">
        <v>592</v>
      </c>
      <c r="B9" s="47" t="s">
        <v>3108</v>
      </c>
      <c r="C9" s="0" t="s">
        <v>43</v>
      </c>
      <c r="D9" s="113"/>
      <c r="E9" s="49"/>
      <c r="F9" s="113"/>
      <c r="G9" s="113"/>
      <c r="H9" s="113"/>
      <c r="I9" s="606" t="n">
        <v>99300000000</v>
      </c>
      <c r="J9" s="606" t="n">
        <v>113900000000</v>
      </c>
      <c r="K9" s="606" t="n">
        <v>131500000000</v>
      </c>
      <c r="L9" s="606" t="n">
        <v>165500000000</v>
      </c>
      <c r="M9" s="606" t="n">
        <v>193700000000</v>
      </c>
      <c r="N9" s="368" t="n">
        <v>209100000000</v>
      </c>
      <c r="O9" s="368" t="n">
        <v>258700000000</v>
      </c>
      <c r="P9" s="368" t="n">
        <v>312500000000</v>
      </c>
      <c r="Q9" s="606" t="n">
        <v>373400000000</v>
      </c>
      <c r="R9" s="24" t="n">
        <v>449600000000</v>
      </c>
      <c r="S9" s="24" t="n">
        <v>508600000000</v>
      </c>
      <c r="T9" s="24" t="n">
        <v>585600000000</v>
      </c>
      <c r="U9" s="24" t="n">
        <v>666100000000</v>
      </c>
      <c r="V9" s="24" t="n">
        <v>755200000000</v>
      </c>
      <c r="W9" s="24" t="n">
        <v>856300000000</v>
      </c>
      <c r="X9" s="114" t="n">
        <v>970300000000</v>
      </c>
    </row>
    <row r="10" customFormat="false" ht="15" hidden="false" customHeight="false" outlineLevel="0" collapsed="false">
      <c r="A10" s="26" t="s">
        <v>3109</v>
      </c>
      <c r="B10" s="26" t="s">
        <v>3110</v>
      </c>
      <c r="C10" s="0" t="s">
        <v>43</v>
      </c>
      <c r="D10" s="113"/>
      <c r="E10" s="49"/>
      <c r="F10" s="113"/>
      <c r="G10" s="113"/>
      <c r="H10" s="113"/>
      <c r="I10" s="606" t="n">
        <v>23500000000</v>
      </c>
      <c r="J10" s="606" t="n">
        <v>20500000000</v>
      </c>
      <c r="K10" s="606" t="n">
        <v>27500000000</v>
      </c>
      <c r="L10" s="606" t="n">
        <v>32900000000</v>
      </c>
      <c r="M10" s="606" t="n">
        <v>36200000000</v>
      </c>
      <c r="N10" s="368" t="n">
        <v>41300000000</v>
      </c>
      <c r="O10" s="368" t="n">
        <v>46100000000</v>
      </c>
      <c r="P10" s="368" t="n">
        <v>51700000000</v>
      </c>
      <c r="Q10" s="606" t="n">
        <v>57700000000</v>
      </c>
      <c r="R10" s="24" t="n">
        <v>67600000000</v>
      </c>
      <c r="S10" s="24" t="n">
        <v>74000000000</v>
      </c>
      <c r="T10" s="24" t="n">
        <v>86400000000</v>
      </c>
      <c r="U10" s="24" t="n">
        <v>97100000000</v>
      </c>
      <c r="V10" s="24" t="n">
        <v>108300000000</v>
      </c>
      <c r="W10" s="24" t="n">
        <v>119700000000</v>
      </c>
      <c r="X10" s="114" t="n">
        <v>132900000000</v>
      </c>
    </row>
    <row r="11" customFormat="false" ht="15" hidden="false" customHeight="false" outlineLevel="0" collapsed="false">
      <c r="A11" s="26" t="s">
        <v>517</v>
      </c>
      <c r="B11" s="47" t="s">
        <v>3111</v>
      </c>
      <c r="C11" s="0" t="s">
        <v>43</v>
      </c>
      <c r="D11" s="113"/>
      <c r="E11" s="49"/>
      <c r="F11" s="113"/>
      <c r="G11" s="113"/>
      <c r="H11" s="113"/>
      <c r="I11" s="606" t="n">
        <v>47100000000</v>
      </c>
      <c r="J11" s="606" t="n">
        <v>50300000000</v>
      </c>
      <c r="K11" s="606" t="n">
        <v>56400000000</v>
      </c>
      <c r="L11" s="606" t="n">
        <v>61900000000</v>
      </c>
      <c r="M11" s="606" t="n">
        <v>69900000000</v>
      </c>
      <c r="N11" s="368" t="n">
        <v>74100000000</v>
      </c>
      <c r="O11" s="368" t="n">
        <v>80600000000</v>
      </c>
      <c r="P11" s="368" t="n">
        <v>78900000000</v>
      </c>
      <c r="Q11" s="606" t="n">
        <v>85500000000</v>
      </c>
      <c r="R11" s="24" t="n">
        <v>102000000000</v>
      </c>
      <c r="S11" s="24" t="n">
        <v>115900000000</v>
      </c>
      <c r="T11" s="24" t="n">
        <v>143600000000</v>
      </c>
      <c r="U11" s="24" t="n">
        <v>171700000000</v>
      </c>
      <c r="V11" s="24" t="n">
        <v>194000000000</v>
      </c>
      <c r="W11" s="24" t="n">
        <v>219600000000</v>
      </c>
      <c r="X11" s="114" t="n">
        <v>248600000000</v>
      </c>
    </row>
    <row r="12" customFormat="false" ht="15" hidden="false" customHeight="false" outlineLevel="0" collapsed="false">
      <c r="A12" s="26" t="s">
        <v>515</v>
      </c>
      <c r="B12" s="47" t="s">
        <v>3112</v>
      </c>
      <c r="C12" s="0" t="s">
        <v>43</v>
      </c>
      <c r="D12" s="113"/>
      <c r="E12" s="49"/>
      <c r="F12" s="113"/>
      <c r="G12" s="113"/>
      <c r="H12" s="113"/>
      <c r="I12" s="606" t="n">
        <v>73000000000</v>
      </c>
      <c r="J12" s="606" t="n">
        <v>76300000000</v>
      </c>
      <c r="K12" s="606" t="n">
        <v>96300000000</v>
      </c>
      <c r="L12" s="606" t="n">
        <v>111900000000</v>
      </c>
      <c r="M12" s="606" t="n">
        <v>126900000000</v>
      </c>
      <c r="N12" s="368" t="n">
        <v>142000000000</v>
      </c>
      <c r="O12" s="368" t="n">
        <v>171900000000</v>
      </c>
      <c r="P12" s="368" t="n">
        <v>183400000000</v>
      </c>
      <c r="Q12" s="606" t="n">
        <v>184600000000</v>
      </c>
      <c r="R12" s="24" t="n">
        <v>232600000000</v>
      </c>
      <c r="S12" s="24" t="n">
        <v>259700000000</v>
      </c>
      <c r="T12" s="24" t="n">
        <v>300300000000</v>
      </c>
      <c r="U12" s="24" t="n">
        <v>341000000000</v>
      </c>
      <c r="V12" s="24" t="n">
        <v>386000000000</v>
      </c>
      <c r="W12" s="24" t="n">
        <v>438500000000</v>
      </c>
      <c r="X12" s="114" t="n">
        <v>490400000000</v>
      </c>
    </row>
    <row r="13" customFormat="false" ht="15" hidden="false" customHeight="false" outlineLevel="0" collapsed="false">
      <c r="A13" s="3" t="s">
        <v>50</v>
      </c>
      <c r="B13" s="49" t="s">
        <v>696</v>
      </c>
      <c r="C13" s="20" t="s">
        <v>40</v>
      </c>
      <c r="D13" s="113"/>
      <c r="E13" s="49"/>
      <c r="F13" s="113"/>
      <c r="G13" s="113"/>
      <c r="H13" s="113"/>
      <c r="I13" s="412" t="n">
        <f aca="false">I14+I15+I17</f>
        <v>46900000000</v>
      </c>
      <c r="J13" s="412" t="n">
        <f aca="false">J14+J15+J17</f>
        <v>50300000000</v>
      </c>
      <c r="K13" s="606" t="n">
        <v>61400000000</v>
      </c>
      <c r="L13" s="606" t="n">
        <v>60000000000</v>
      </c>
      <c r="M13" s="606" t="n">
        <v>61300000000</v>
      </c>
      <c r="N13" s="368" t="n">
        <v>81600000000</v>
      </c>
      <c r="O13" s="368" t="n">
        <v>110400000000</v>
      </c>
      <c r="P13" s="368" t="n">
        <v>121700000000</v>
      </c>
      <c r="Q13" s="606" t="n">
        <v>146100000000</v>
      </c>
      <c r="R13" s="24" t="n">
        <v>122600000000</v>
      </c>
      <c r="S13" s="24" t="n">
        <v>148200000000</v>
      </c>
      <c r="T13" s="24" t="n">
        <v>169800000000</v>
      </c>
      <c r="U13" s="24" t="n">
        <v>194000000000</v>
      </c>
      <c r="V13" s="24" t="n">
        <v>221500000000</v>
      </c>
      <c r="W13" s="24" t="n">
        <v>252700000000</v>
      </c>
      <c r="X13" s="114" t="n">
        <v>284800000000</v>
      </c>
    </row>
    <row r="14" customFormat="false" ht="15" hidden="false" customHeight="false" outlineLevel="0" collapsed="false">
      <c r="A14" s="47" t="s">
        <v>3113</v>
      </c>
      <c r="B14" s="47" t="s">
        <v>3114</v>
      </c>
      <c r="C14" s="49" t="s">
        <v>182</v>
      </c>
      <c r="D14" s="113"/>
      <c r="E14" s="49"/>
      <c r="F14" s="113"/>
      <c r="G14" s="113"/>
      <c r="H14" s="113"/>
      <c r="I14" s="368"/>
      <c r="J14" s="368"/>
      <c r="K14" s="606" t="n">
        <v>6600000000</v>
      </c>
      <c r="L14" s="606" t="n">
        <v>3100000000</v>
      </c>
      <c r="M14" s="606" t="n">
        <v>6900000000</v>
      </c>
      <c r="N14" s="368" t="n">
        <v>8400000000</v>
      </c>
      <c r="O14" s="368" t="n">
        <v>11100000000</v>
      </c>
      <c r="P14" s="368" t="n">
        <v>14100000000</v>
      </c>
      <c r="Q14" s="606" t="n">
        <v>15300000000</v>
      </c>
      <c r="R14" s="24" t="n">
        <v>10200000000</v>
      </c>
      <c r="S14" s="24" t="n">
        <v>13500000000</v>
      </c>
      <c r="T14" s="24" t="n">
        <v>21100000000</v>
      </c>
      <c r="U14" s="24" t="n">
        <v>23800000000</v>
      </c>
      <c r="V14" s="24" t="n">
        <v>26700000000</v>
      </c>
      <c r="W14" s="24" t="n">
        <v>30000000000</v>
      </c>
      <c r="X14" s="114" t="n">
        <v>33700000000</v>
      </c>
    </row>
    <row r="15" customFormat="false" ht="15" hidden="false" customHeight="false" outlineLevel="0" collapsed="false">
      <c r="A15" s="132" t="s">
        <v>613</v>
      </c>
      <c r="B15" s="47" t="s">
        <v>49</v>
      </c>
      <c r="C15" s="49" t="s">
        <v>182</v>
      </c>
      <c r="D15" s="113"/>
      <c r="E15" s="49"/>
      <c r="F15" s="113"/>
      <c r="G15" s="113"/>
      <c r="H15" s="113"/>
      <c r="I15" s="606" t="n">
        <v>46900000000</v>
      </c>
      <c r="J15" s="606" t="n">
        <v>50300000000</v>
      </c>
      <c r="K15" s="606" t="n">
        <v>28400000000</v>
      </c>
      <c r="L15" s="606" t="n">
        <v>29800000000</v>
      </c>
      <c r="M15" s="606" t="n">
        <v>31500000000</v>
      </c>
      <c r="N15" s="368" t="n">
        <v>32700000000</v>
      </c>
      <c r="O15" s="368" t="n">
        <v>41000000000</v>
      </c>
      <c r="P15" s="368" t="n">
        <v>50200000000</v>
      </c>
      <c r="Q15" s="606" t="n">
        <v>63000000000</v>
      </c>
      <c r="R15" s="24" t="n">
        <v>57000000000</v>
      </c>
      <c r="S15" s="24" t="n">
        <v>59600000000</v>
      </c>
      <c r="T15" s="24" t="n">
        <v>70100000000</v>
      </c>
      <c r="U15" s="24" t="n">
        <v>79800000000</v>
      </c>
      <c r="V15" s="24" t="n">
        <v>90500000000</v>
      </c>
      <c r="W15" s="24" t="n">
        <v>103100000000</v>
      </c>
      <c r="X15" s="114" t="n">
        <v>117400000000</v>
      </c>
    </row>
    <row r="16" customFormat="false" ht="15.75" hidden="false" customHeight="false" outlineLevel="0" collapsed="false">
      <c r="A16" s="607" t="s">
        <v>3115</v>
      </c>
      <c r="B16" s="47" t="s">
        <v>3116</v>
      </c>
      <c r="C16" s="49" t="s">
        <v>182</v>
      </c>
      <c r="D16" s="113"/>
      <c r="E16" s="49"/>
      <c r="F16" s="113"/>
      <c r="G16" s="113"/>
      <c r="H16" s="113"/>
      <c r="I16" s="606"/>
      <c r="J16" s="606"/>
      <c r="K16" s="606"/>
      <c r="L16" s="606"/>
      <c r="M16" s="606"/>
      <c r="N16" s="368"/>
      <c r="O16" s="368"/>
      <c r="P16" s="368" t="n">
        <v>16400000000</v>
      </c>
      <c r="Q16" s="608" t="n">
        <f aca="false">Q13-Q14-Q15-Q17</f>
        <v>18100000000</v>
      </c>
      <c r="R16" s="336" t="n">
        <f aca="false">R13-R14-R15-R17</f>
        <v>19700000000</v>
      </c>
      <c r="S16" s="336" t="n">
        <f aca="false">S13-S14-S15-S17</f>
        <v>18400000000</v>
      </c>
      <c r="T16" s="336" t="n">
        <f aca="false">T13-T14-T15-T17</f>
        <v>20100000000</v>
      </c>
      <c r="U16" s="336" t="n">
        <f aca="false">U13-U14-U15-U17</f>
        <v>24500000000</v>
      </c>
      <c r="V16" s="336" t="n">
        <f aca="false">V13-V14-V15-V17</f>
        <v>30300000000</v>
      </c>
      <c r="W16" s="336" t="n">
        <f aca="false">W13-W14-W15-W17</f>
        <v>36500000000</v>
      </c>
      <c r="X16" s="336" t="n">
        <f aca="false">X13-X14-X15-X17</f>
        <v>40500000000</v>
      </c>
    </row>
    <row r="17" customFormat="false" ht="15" hidden="false" customHeight="false" outlineLevel="0" collapsed="false">
      <c r="A17" s="47" t="s">
        <v>3117</v>
      </c>
      <c r="B17" s="47" t="s">
        <v>3117</v>
      </c>
      <c r="C17" s="49" t="s">
        <v>182</v>
      </c>
      <c r="D17" s="113"/>
      <c r="E17" s="49"/>
      <c r="F17" s="113"/>
      <c r="G17" s="113"/>
      <c r="H17" s="113"/>
      <c r="I17" s="368"/>
      <c r="J17" s="368"/>
      <c r="K17" s="606" t="n">
        <v>26400000000</v>
      </c>
      <c r="L17" s="606" t="n">
        <v>27100000000</v>
      </c>
      <c r="M17" s="606" t="n">
        <v>22900000000</v>
      </c>
      <c r="N17" s="368" t="n">
        <v>40600000000</v>
      </c>
      <c r="O17" s="368" t="n">
        <v>58300000000</v>
      </c>
      <c r="P17" s="368" t="n">
        <v>41000000000</v>
      </c>
      <c r="Q17" s="606" t="n">
        <v>49700000000</v>
      </c>
      <c r="R17" s="24" t="n">
        <v>35700000000</v>
      </c>
      <c r="S17" s="24" t="n">
        <v>56700000000</v>
      </c>
      <c r="T17" s="24" t="n">
        <v>58500000000</v>
      </c>
      <c r="U17" s="24" t="n">
        <v>65900000000</v>
      </c>
      <c r="V17" s="24" t="n">
        <v>74000000000</v>
      </c>
      <c r="W17" s="24" t="n">
        <v>83100000000</v>
      </c>
      <c r="X17" s="114" t="n">
        <v>93200000000</v>
      </c>
    </row>
    <row r="18" customFormat="false" ht="15" hidden="false" customHeight="false" outlineLevel="0" collapsed="false">
      <c r="B18" s="191" t="s">
        <v>3118</v>
      </c>
      <c r="C18" s="49"/>
      <c r="D18" s="113"/>
      <c r="E18" s="49"/>
      <c r="F18" s="113"/>
      <c r="G18" s="113"/>
      <c r="H18" s="113"/>
      <c r="I18" s="368"/>
      <c r="J18" s="368"/>
      <c r="K18" s="368"/>
      <c r="L18" s="368"/>
      <c r="M18" s="368"/>
      <c r="N18" s="368"/>
      <c r="O18" s="368" t="s">
        <v>1174</v>
      </c>
      <c r="P18" s="368"/>
      <c r="Q18" s="606" t="n">
        <v>0</v>
      </c>
      <c r="R18" s="24" t="n">
        <v>19700000000</v>
      </c>
      <c r="S18" s="24" t="n">
        <v>18400000000</v>
      </c>
      <c r="T18" s="24" t="n">
        <v>20000000000</v>
      </c>
      <c r="U18" s="24" t="n">
        <v>24500000000</v>
      </c>
      <c r="V18" s="24" t="n">
        <v>30300000000</v>
      </c>
      <c r="W18" s="24" t="n">
        <v>36500000000</v>
      </c>
      <c r="X18" s="114" t="n">
        <v>40500000000</v>
      </c>
    </row>
    <row r="19" s="13" customFormat="true" ht="15" hidden="false" customHeight="false" outlineLevel="0" collapsed="false">
      <c r="A19" s="195" t="s">
        <v>52</v>
      </c>
      <c r="B19" s="63" t="s">
        <v>52</v>
      </c>
      <c r="C19" s="323" t="s">
        <v>37</v>
      </c>
      <c r="E19" s="63"/>
      <c r="I19" s="186" t="n">
        <v>14900000000</v>
      </c>
      <c r="J19" s="186" t="n">
        <v>20100000000</v>
      </c>
      <c r="K19" s="186" t="n">
        <v>15500000000</v>
      </c>
      <c r="L19" s="186" t="n">
        <v>25900000000</v>
      </c>
      <c r="M19" s="186" t="n">
        <v>20100000000</v>
      </c>
      <c r="N19" s="422" t="n">
        <v>20700000000</v>
      </c>
      <c r="O19" s="422" t="n">
        <v>18800000000</v>
      </c>
      <c r="P19" s="422" t="n">
        <v>15300000000</v>
      </c>
      <c r="Q19" s="186" t="n">
        <v>21000000000</v>
      </c>
      <c r="R19" s="35" t="n">
        <v>27000000000</v>
      </c>
      <c r="S19" s="35" t="n">
        <v>27400000000</v>
      </c>
      <c r="T19" s="35" t="n">
        <v>27600000000</v>
      </c>
      <c r="U19" s="35" t="n">
        <v>29700000000</v>
      </c>
      <c r="V19" s="35" t="n">
        <v>32400000000</v>
      </c>
      <c r="W19" s="35" t="n">
        <v>34300000000</v>
      </c>
      <c r="X19" s="353" t="n">
        <v>37800000000</v>
      </c>
    </row>
    <row r="20" s="38" customFormat="true" ht="15" hidden="false" customHeight="false" outlineLevel="0" collapsed="false">
      <c r="A20" s="4" t="s">
        <v>64</v>
      </c>
      <c r="B20" s="48" t="s">
        <v>64</v>
      </c>
      <c r="C20" s="36" t="s">
        <v>56</v>
      </c>
      <c r="D20" s="245"/>
      <c r="E20" s="49"/>
      <c r="F20" s="245"/>
      <c r="G20" s="245"/>
      <c r="H20" s="245"/>
      <c r="I20" s="606"/>
      <c r="J20" s="606"/>
      <c r="K20" s="606"/>
      <c r="L20" s="606"/>
      <c r="M20" s="606"/>
      <c r="N20" s="368"/>
      <c r="O20" s="368"/>
      <c r="P20" s="368"/>
      <c r="Q20" s="606"/>
      <c r="R20" s="24" t="n">
        <f aca="false">R19-R22-R23</f>
        <v>600000000</v>
      </c>
      <c r="S20" s="336" t="n">
        <f aca="false">S19-S22-S23</f>
        <v>1300000000</v>
      </c>
      <c r="T20" s="336" t="n">
        <f aca="false">T19-T22-T23</f>
        <v>1300000000</v>
      </c>
      <c r="U20" s="336" t="n">
        <f aca="false">U19-U22-U23</f>
        <v>1200000000</v>
      </c>
      <c r="V20" s="336" t="n">
        <f aca="false">V19-V22-V23</f>
        <v>1200000000</v>
      </c>
      <c r="W20" s="336" t="n">
        <f aca="false">W19-W22-W23</f>
        <v>0</v>
      </c>
      <c r="X20" s="336" t="n">
        <f aca="false">X19-X22-X23</f>
        <v>0</v>
      </c>
    </row>
    <row r="21" customFormat="false" ht="15" hidden="false" customHeight="false" outlineLevel="0" collapsed="false">
      <c r="A21" s="47" t="s">
        <v>3119</v>
      </c>
      <c r="B21" s="47" t="s">
        <v>3119</v>
      </c>
      <c r="C21" s="36" t="s">
        <v>56</v>
      </c>
      <c r="D21" s="245"/>
      <c r="E21" s="49"/>
      <c r="F21" s="245"/>
      <c r="G21" s="245"/>
      <c r="H21" s="245"/>
      <c r="I21" s="606"/>
      <c r="J21" s="606"/>
      <c r="K21" s="606"/>
      <c r="L21" s="606" t="n">
        <f aca="false">L19-L22-L23</f>
        <v>400000000</v>
      </c>
      <c r="M21" s="606"/>
      <c r="N21" s="368"/>
      <c r="O21" s="368"/>
      <c r="P21" s="368"/>
      <c r="Q21" s="606"/>
      <c r="R21" s="24"/>
      <c r="S21" s="470"/>
      <c r="T21" s="24"/>
      <c r="U21" s="24"/>
      <c r="V21" s="24"/>
      <c r="W21" s="24"/>
      <c r="X21" s="145"/>
    </row>
    <row r="22" customFormat="false" ht="15" hidden="false" customHeight="false" outlineLevel="0" collapsed="false">
      <c r="A22" s="5" t="s">
        <v>528</v>
      </c>
      <c r="B22" s="47" t="s">
        <v>2249</v>
      </c>
      <c r="C22" s="36" t="s">
        <v>56</v>
      </c>
      <c r="D22" s="113"/>
      <c r="E22" s="49"/>
      <c r="F22" s="113"/>
      <c r="G22" s="113"/>
      <c r="H22" s="113"/>
      <c r="I22" s="606" t="n">
        <v>14900000000</v>
      </c>
      <c r="J22" s="606" t="n">
        <v>15700000000</v>
      </c>
      <c r="K22" s="606" t="n">
        <v>15500000000</v>
      </c>
      <c r="L22" s="606" t="n">
        <v>21700000000</v>
      </c>
      <c r="M22" s="606" t="n">
        <v>20100000000</v>
      </c>
      <c r="N22" s="368" t="n">
        <v>20700000000</v>
      </c>
      <c r="O22" s="368" t="n">
        <v>18800000000</v>
      </c>
      <c r="P22" s="368" t="n">
        <v>15300000000</v>
      </c>
      <c r="Q22" s="606" t="n">
        <v>15100000000</v>
      </c>
      <c r="R22" s="24" t="n">
        <v>21700000000</v>
      </c>
      <c r="S22" s="24" t="n">
        <v>22300000000</v>
      </c>
      <c r="T22" s="24" t="n">
        <v>19900000000</v>
      </c>
      <c r="U22" s="24" t="n">
        <v>22400000000</v>
      </c>
      <c r="V22" s="24" t="n">
        <v>25100000000</v>
      </c>
      <c r="W22" s="24" t="n">
        <v>28200000000</v>
      </c>
      <c r="X22" s="114" t="n">
        <v>31700000000</v>
      </c>
    </row>
    <row r="23" customFormat="false" ht="15" hidden="false" customHeight="false" outlineLevel="0" collapsed="false">
      <c r="A23" s="26" t="s">
        <v>1204</v>
      </c>
      <c r="B23" s="47" t="s">
        <v>1480</v>
      </c>
      <c r="C23" s="36" t="s">
        <v>56</v>
      </c>
      <c r="D23" s="113"/>
      <c r="E23" s="49"/>
      <c r="F23" s="113"/>
      <c r="G23" s="113"/>
      <c r="H23" s="113"/>
      <c r="I23" s="606" t="n">
        <v>0</v>
      </c>
      <c r="J23" s="606" t="n">
        <v>4400000000</v>
      </c>
      <c r="K23" s="606" t="n">
        <v>0</v>
      </c>
      <c r="L23" s="606" t="n">
        <v>3800000000</v>
      </c>
      <c r="M23" s="606" t="n">
        <v>0</v>
      </c>
      <c r="N23" s="368" t="n">
        <v>0</v>
      </c>
      <c r="O23" s="368" t="n">
        <v>0</v>
      </c>
      <c r="P23" s="368" t="n">
        <v>0</v>
      </c>
      <c r="Q23" s="606" t="n">
        <v>5800000000</v>
      </c>
      <c r="R23" s="24" t="n">
        <v>4700000000</v>
      </c>
      <c r="S23" s="24" t="n">
        <v>3800000000</v>
      </c>
      <c r="T23" s="24" t="n">
        <v>6400000000</v>
      </c>
      <c r="U23" s="24" t="n">
        <v>6100000000</v>
      </c>
      <c r="V23" s="24" t="n">
        <v>6100000000</v>
      </c>
      <c r="W23" s="24" t="n">
        <v>6100000000</v>
      </c>
      <c r="X23" s="114" t="n">
        <v>6100000000</v>
      </c>
    </row>
    <row r="24" s="38" customFormat="true" ht="15" hidden="false" customHeight="false" outlineLevel="0" collapsed="false">
      <c r="B24" s="38" t="s">
        <v>3120</v>
      </c>
      <c r="D24" s="49"/>
      <c r="E24" s="49"/>
      <c r="F24" s="245"/>
      <c r="G24" s="245"/>
      <c r="H24" s="245"/>
      <c r="I24" s="606" t="n">
        <v>303700000000</v>
      </c>
      <c r="J24" s="606" t="n">
        <v>382800000000</v>
      </c>
      <c r="K24" s="606" t="n">
        <v>419500000000</v>
      </c>
      <c r="L24" s="606" t="n">
        <v>534900000000</v>
      </c>
      <c r="M24" s="606" t="n">
        <v>596500000000</v>
      </c>
      <c r="N24" s="368" t="n">
        <v>725200000000</v>
      </c>
      <c r="O24" s="368" t="n">
        <v>811800000000</v>
      </c>
      <c r="P24" s="368" t="n">
        <v>947900000000</v>
      </c>
      <c r="Q24" s="606" t="n">
        <v>1117000000000</v>
      </c>
      <c r="R24" s="24" t="n">
        <v>1297800000000</v>
      </c>
      <c r="S24" s="24" t="n">
        <v>1640300000000</v>
      </c>
      <c r="T24" s="24" t="n">
        <v>1828200000000</v>
      </c>
      <c r="U24" s="24" t="n">
        <v>1991200000000</v>
      </c>
      <c r="V24" s="24" t="n">
        <v>2156200000000</v>
      </c>
      <c r="W24" s="24" t="n">
        <v>2319900000000</v>
      </c>
      <c r="X24" s="145" t="n">
        <v>2577800000000</v>
      </c>
    </row>
    <row r="25" s="13" customFormat="true" ht="15" hidden="false" customHeight="false" outlineLevel="0" collapsed="false">
      <c r="A25" s="13" t="s">
        <v>68</v>
      </c>
      <c r="B25" s="13" t="s">
        <v>3120</v>
      </c>
      <c r="C25" s="609" t="s">
        <v>34</v>
      </c>
      <c r="D25" s="63"/>
      <c r="E25" s="63"/>
      <c r="I25" s="186" t="n">
        <f aca="false">I26+I40+I48+I49</f>
        <v>306700000000</v>
      </c>
      <c r="J25" s="186" t="n">
        <f aca="false">J26+J40+J48+J49</f>
        <v>384200000000</v>
      </c>
      <c r="K25" s="186" t="n">
        <f aca="false">K26+K40+K48+K49</f>
        <v>420300000000</v>
      </c>
      <c r="L25" s="186" t="n">
        <f aca="false">L26+L40+L48+L49</f>
        <v>534900000000</v>
      </c>
      <c r="M25" s="186" t="n">
        <f aca="false">M26+M40+M48+M49</f>
        <v>596400000000</v>
      </c>
      <c r="N25" s="186" t="n">
        <f aca="false">N26+N40+N48+N49</f>
        <v>725200000000</v>
      </c>
      <c r="O25" s="186" t="n">
        <f aca="false">O26+O40+O48+O49</f>
        <v>811900000000</v>
      </c>
      <c r="P25" s="186" t="n">
        <f aca="false">P26+P40+P48+P49</f>
        <v>947900000000</v>
      </c>
      <c r="Q25" s="186" t="n">
        <f aca="false">Q26+Q40+Q48+Q49</f>
        <v>1117000000000</v>
      </c>
      <c r="R25" s="35" t="n">
        <f aca="false">R26+R40+R48+R49</f>
        <v>1297800000000</v>
      </c>
      <c r="S25" s="336" t="n">
        <f aca="false">S26+S40+S48+S49</f>
        <v>1640300000000</v>
      </c>
      <c r="T25" s="336" t="n">
        <f aca="false">T26+T40+T48+T49</f>
        <v>1828200000000</v>
      </c>
      <c r="U25" s="336" t="n">
        <f aca="false">U26+U40+U48+U49</f>
        <v>1991200000000</v>
      </c>
      <c r="V25" s="336" t="n">
        <f aca="false">V26+V40+V48+V49</f>
        <v>2156200000000</v>
      </c>
      <c r="W25" s="336" t="n">
        <f aca="false">W26+W40+W48+W49</f>
        <v>2319900000000</v>
      </c>
      <c r="X25" s="336" t="n">
        <f aca="false">X26+X40+X48+X49</f>
        <v>2577800000000</v>
      </c>
    </row>
    <row r="26" customFormat="false" ht="15" hidden="false" customHeight="false" outlineLevel="0" collapsed="false">
      <c r="A26" s="3" t="s">
        <v>70</v>
      </c>
      <c r="B26" s="49" t="s">
        <v>1779</v>
      </c>
      <c r="C26" s="20" t="s">
        <v>72</v>
      </c>
      <c r="D26" s="49"/>
      <c r="E26" s="49"/>
      <c r="F26" s="113"/>
      <c r="G26" s="113"/>
      <c r="H26" s="113"/>
      <c r="I26" s="608" t="n">
        <f aca="false">I27+I28+I31+I32+I33+I39+I34</f>
        <v>261100000000</v>
      </c>
      <c r="J26" s="608" t="n">
        <f aca="false">J27+J28+J31+J32+J33+J39+J34</f>
        <v>307000000000</v>
      </c>
      <c r="K26" s="608" t="n">
        <f aca="false">K27+K28+K31+K32+K33+K39+K34</f>
        <v>339300000000</v>
      </c>
      <c r="L26" s="606" t="n">
        <v>403400000000</v>
      </c>
      <c r="M26" s="606" t="n">
        <v>435500000000</v>
      </c>
      <c r="N26" s="368" t="n">
        <v>504300000000</v>
      </c>
      <c r="O26" s="368" t="n">
        <v>578500000000</v>
      </c>
      <c r="P26" s="368" t="n">
        <v>642300000000</v>
      </c>
      <c r="Q26" s="606" t="n">
        <v>808300000000</v>
      </c>
      <c r="R26" s="24" t="n">
        <v>978400000000</v>
      </c>
      <c r="S26" s="24" t="n">
        <v>1126300000000</v>
      </c>
      <c r="T26" s="24" t="n">
        <v>1256600000000</v>
      </c>
      <c r="U26" s="24" t="n">
        <v>1383200000000</v>
      </c>
      <c r="V26" s="24" t="n">
        <v>1514200000000</v>
      </c>
      <c r="W26" s="24" t="n">
        <v>1632500000000</v>
      </c>
      <c r="X26" s="114" t="n">
        <v>1808100000000</v>
      </c>
    </row>
    <row r="27" customFormat="false" ht="15" hidden="false" customHeight="false" outlineLevel="0" collapsed="false">
      <c r="A27" s="26" t="s">
        <v>838</v>
      </c>
      <c r="B27" s="47" t="s">
        <v>3121</v>
      </c>
      <c r="C27" s="20" t="s">
        <v>77</v>
      </c>
      <c r="D27" s="49"/>
      <c r="E27" s="49"/>
      <c r="F27" s="113"/>
      <c r="G27" s="113"/>
      <c r="H27" s="113"/>
      <c r="I27" s="368"/>
      <c r="J27" s="368"/>
      <c r="K27" s="368"/>
      <c r="L27" s="368"/>
      <c r="M27" s="368"/>
      <c r="N27" s="368"/>
      <c r="O27" s="368"/>
      <c r="P27" s="368"/>
      <c r="Q27" s="606" t="n">
        <v>0</v>
      </c>
      <c r="R27" s="24" t="n">
        <v>169400000000</v>
      </c>
      <c r="S27" s="24" t="n">
        <v>229300000000</v>
      </c>
      <c r="T27" s="24" t="n">
        <v>264200000000</v>
      </c>
      <c r="U27" s="24" t="n">
        <v>284800000000</v>
      </c>
      <c r="V27" s="24" t="n">
        <v>302300000000</v>
      </c>
      <c r="W27" s="24" t="n">
        <v>323400000000</v>
      </c>
      <c r="X27" s="114" t="n">
        <v>362300000000</v>
      </c>
    </row>
    <row r="28" customFormat="false" ht="15" hidden="false" customHeight="false" outlineLevel="0" collapsed="false">
      <c r="A28" s="47" t="s">
        <v>86</v>
      </c>
      <c r="B28" s="47" t="s">
        <v>702</v>
      </c>
      <c r="C28" s="20" t="s">
        <v>77</v>
      </c>
      <c r="D28" s="49"/>
      <c r="E28" s="49"/>
      <c r="F28" s="113"/>
      <c r="G28" s="113"/>
      <c r="H28" s="113"/>
      <c r="I28" s="606" t="n">
        <v>30800000000</v>
      </c>
      <c r="J28" s="606" t="n">
        <v>41200000000</v>
      </c>
      <c r="K28" s="606" t="n">
        <v>42500000000</v>
      </c>
      <c r="L28" s="606" t="n">
        <v>47900000000</v>
      </c>
      <c r="M28" s="606" t="n">
        <v>52100000000</v>
      </c>
      <c r="N28" s="368" t="n">
        <v>63500000000</v>
      </c>
      <c r="O28" s="368" t="n">
        <v>76200000000</v>
      </c>
      <c r="P28" s="368" t="n">
        <v>91200000000</v>
      </c>
      <c r="Q28" s="606" t="n">
        <v>121200000000</v>
      </c>
      <c r="R28" s="24" t="n">
        <v>132000000000</v>
      </c>
      <c r="S28" s="24" t="n">
        <v>172900000000</v>
      </c>
      <c r="T28" s="24" t="n">
        <v>195800000000</v>
      </c>
      <c r="U28" s="24" t="n">
        <v>223400000000</v>
      </c>
      <c r="V28" s="24" t="n">
        <v>246200000000</v>
      </c>
      <c r="W28" s="24" t="n">
        <v>267300000000</v>
      </c>
      <c r="X28" s="114" t="n">
        <v>288700000000</v>
      </c>
    </row>
    <row r="29" customFormat="false" ht="15" hidden="false" customHeight="false" outlineLevel="0" collapsed="false">
      <c r="A29" s="21" t="s">
        <v>199</v>
      </c>
      <c r="B29" s="191" t="s">
        <v>3122</v>
      </c>
      <c r="C29" s="49" t="s">
        <v>201</v>
      </c>
      <c r="D29" s="49"/>
      <c r="E29" s="49"/>
      <c r="F29" s="113"/>
      <c r="G29" s="113"/>
      <c r="H29" s="113"/>
      <c r="I29" s="368"/>
      <c r="J29" s="368"/>
      <c r="K29" s="606" t="n">
        <v>36900000000</v>
      </c>
      <c r="L29" s="606" t="n">
        <v>42200000000</v>
      </c>
      <c r="M29" s="606" t="n">
        <v>45900000000</v>
      </c>
      <c r="N29" s="368" t="n">
        <v>57400000000</v>
      </c>
      <c r="O29" s="368" t="n">
        <v>69200000000</v>
      </c>
      <c r="P29" s="368" t="n">
        <v>82300000000</v>
      </c>
      <c r="Q29" s="606" t="n">
        <v>110200000000</v>
      </c>
      <c r="R29" s="24" t="n">
        <v>119200000000</v>
      </c>
      <c r="S29" s="24" t="n">
        <v>139600000000</v>
      </c>
      <c r="T29" s="24" t="n">
        <v>153800000000</v>
      </c>
      <c r="U29" s="24" t="n">
        <v>166900000000</v>
      </c>
      <c r="V29" s="24" t="n">
        <v>178100000000</v>
      </c>
      <c r="W29" s="24" t="n">
        <v>187400000000</v>
      </c>
      <c r="X29" s="114" t="n">
        <v>197500000000</v>
      </c>
    </row>
    <row r="30" customFormat="false" ht="15" hidden="false" customHeight="false" outlineLevel="0" collapsed="false">
      <c r="A30" s="21" t="s">
        <v>361</v>
      </c>
      <c r="B30" s="191" t="s">
        <v>3123</v>
      </c>
      <c r="C30" s="49" t="s">
        <v>201</v>
      </c>
      <c r="D30" s="49"/>
      <c r="E30" s="49"/>
      <c r="F30" s="113"/>
      <c r="G30" s="113"/>
      <c r="H30" s="113"/>
      <c r="I30" s="368"/>
      <c r="J30" s="368"/>
      <c r="K30" s="606" t="n">
        <v>5700000000</v>
      </c>
      <c r="L30" s="606" t="n">
        <v>5700000000</v>
      </c>
      <c r="M30" s="606" t="n">
        <v>6100000000</v>
      </c>
      <c r="N30" s="368" t="n">
        <v>6100000000</v>
      </c>
      <c r="O30" s="368" t="n">
        <v>7000000000</v>
      </c>
      <c r="P30" s="368" t="n">
        <v>8900000000</v>
      </c>
      <c r="Q30" s="606" t="n">
        <v>11100000000</v>
      </c>
      <c r="R30" s="24" t="n">
        <v>12800000000</v>
      </c>
      <c r="S30" s="24" t="n">
        <v>33300000000</v>
      </c>
      <c r="T30" s="24" t="n">
        <v>42000000000</v>
      </c>
      <c r="U30" s="24" t="n">
        <v>56600000000</v>
      </c>
      <c r="V30" s="24" t="n">
        <v>68100000000</v>
      </c>
      <c r="W30" s="24" t="n">
        <v>79900000000</v>
      </c>
      <c r="X30" s="114" t="n">
        <v>91200000000</v>
      </c>
    </row>
    <row r="31" customFormat="false" ht="15" hidden="false" customHeight="false" outlineLevel="0" collapsed="false">
      <c r="A31" s="26" t="s">
        <v>75</v>
      </c>
      <c r="B31" s="47" t="s">
        <v>3124</v>
      </c>
      <c r="C31" s="20" t="s">
        <v>77</v>
      </c>
      <c r="D31" s="49"/>
      <c r="E31" s="49"/>
      <c r="F31" s="113"/>
      <c r="G31" s="113"/>
      <c r="H31" s="113"/>
      <c r="I31" s="606" t="n">
        <v>105600000000</v>
      </c>
      <c r="J31" s="606" t="n">
        <v>112300000000</v>
      </c>
      <c r="K31" s="606" t="n">
        <v>127300000000</v>
      </c>
      <c r="L31" s="606" t="n">
        <v>146000000000</v>
      </c>
      <c r="M31" s="606" t="n">
        <v>155200000000</v>
      </c>
      <c r="N31" s="368" t="n">
        <v>172600000000</v>
      </c>
      <c r="O31" s="368" t="n">
        <v>198500000000</v>
      </c>
      <c r="P31" s="368" t="n">
        <v>224600000000</v>
      </c>
      <c r="Q31" s="606" t="n">
        <v>274400000000</v>
      </c>
      <c r="R31" s="24" t="n">
        <v>281200000000</v>
      </c>
      <c r="S31" s="24" t="n">
        <v>298000000000</v>
      </c>
      <c r="T31" s="24" t="n">
        <v>333500000000</v>
      </c>
      <c r="U31" s="24" t="n">
        <v>360800000000</v>
      </c>
      <c r="V31" s="24" t="n">
        <v>396900000000</v>
      </c>
      <c r="W31" s="24" t="n">
        <v>436500000000</v>
      </c>
      <c r="X31" s="114" t="n">
        <v>493500000000</v>
      </c>
    </row>
    <row r="32" customFormat="false" ht="15" hidden="false" customHeight="false" outlineLevel="0" collapsed="false">
      <c r="A32" s="47" t="s">
        <v>3125</v>
      </c>
      <c r="B32" s="47" t="s">
        <v>3126</v>
      </c>
      <c r="C32" s="20" t="s">
        <v>77</v>
      </c>
      <c r="D32" s="49"/>
      <c r="E32" s="49"/>
      <c r="F32" s="113"/>
      <c r="G32" s="113"/>
      <c r="H32" s="113"/>
      <c r="I32" s="368"/>
      <c r="J32" s="368"/>
      <c r="K32" s="606" t="n">
        <v>1400000000</v>
      </c>
      <c r="L32" s="606" t="n">
        <v>800000000</v>
      </c>
      <c r="M32" s="606" t="n">
        <v>100000000</v>
      </c>
      <c r="N32" s="368"/>
      <c r="O32" s="368"/>
      <c r="P32" s="368"/>
      <c r="Q32" s="606" t="n">
        <v>0</v>
      </c>
      <c r="R32" s="104"/>
      <c r="S32" s="104"/>
      <c r="T32" s="104"/>
      <c r="U32" s="104"/>
      <c r="V32" s="104"/>
      <c r="W32" s="24"/>
      <c r="X32" s="114"/>
    </row>
    <row r="33" customFormat="false" ht="15" hidden="false" customHeight="false" outlineLevel="0" collapsed="false">
      <c r="A33" s="47" t="s">
        <v>83</v>
      </c>
      <c r="B33" s="47" t="s">
        <v>3127</v>
      </c>
      <c r="C33" s="20" t="s">
        <v>77</v>
      </c>
      <c r="D33" s="49"/>
      <c r="E33" s="49"/>
      <c r="F33" s="113"/>
      <c r="G33" s="113"/>
      <c r="H33" s="113"/>
      <c r="I33" s="368"/>
      <c r="J33" s="368"/>
      <c r="K33" s="606" t="n">
        <v>20400000000</v>
      </c>
      <c r="L33" s="606" t="n">
        <v>24100000000</v>
      </c>
      <c r="M33" s="606" t="n">
        <v>27200000000</v>
      </c>
      <c r="N33" s="368" t="n">
        <v>29000000000</v>
      </c>
      <c r="O33" s="368" t="n">
        <v>25700000000</v>
      </c>
      <c r="P33" s="368" t="n">
        <v>26100000000</v>
      </c>
      <c r="Q33" s="606" t="n">
        <v>27000000000</v>
      </c>
      <c r="R33" s="24" t="n">
        <v>30200000000</v>
      </c>
      <c r="S33" s="24" t="n">
        <v>38200000000</v>
      </c>
      <c r="T33" s="24" t="n">
        <v>47400000000</v>
      </c>
      <c r="U33" s="24" t="n">
        <v>56100000000</v>
      </c>
      <c r="V33" s="24" t="n">
        <v>64000000000</v>
      </c>
      <c r="W33" s="24" t="n">
        <v>70400000000</v>
      </c>
      <c r="X33" s="114" t="n">
        <v>84600000000</v>
      </c>
    </row>
    <row r="34" customFormat="false" ht="15" hidden="false" customHeight="false" outlineLevel="0" collapsed="false">
      <c r="A34" s="26" t="s">
        <v>363</v>
      </c>
      <c r="B34" s="47" t="s">
        <v>49</v>
      </c>
      <c r="C34" s="20" t="s">
        <v>77</v>
      </c>
      <c r="D34" s="49"/>
      <c r="E34" s="49"/>
      <c r="F34" s="113"/>
      <c r="G34" s="113"/>
      <c r="H34" s="113"/>
      <c r="I34" s="606" t="n">
        <v>124700000000</v>
      </c>
      <c r="J34" s="606" t="n">
        <v>153500000000</v>
      </c>
      <c r="K34" s="606" t="n">
        <v>119000000000</v>
      </c>
      <c r="L34" s="606" t="n">
        <v>139700000000</v>
      </c>
      <c r="M34" s="606" t="n">
        <v>154900000000</v>
      </c>
      <c r="N34" s="368" t="n">
        <v>182300000000</v>
      </c>
      <c r="O34" s="368" t="n">
        <v>217400000000</v>
      </c>
      <c r="P34" s="368" t="n">
        <v>221700000000</v>
      </c>
      <c r="Q34" s="606" t="n">
        <v>294500000000</v>
      </c>
      <c r="R34" s="24" t="n">
        <f aca="false">R26-R27-R28-R31-R32-R39-R33</f>
        <v>271800000000</v>
      </c>
      <c r="S34" s="24" t="n">
        <v>293100000000</v>
      </c>
      <c r="T34" s="24" t="n">
        <v>302200000000</v>
      </c>
      <c r="U34" s="24" t="n">
        <v>339300000000</v>
      </c>
      <c r="V34" s="24" t="n">
        <v>359400000000</v>
      </c>
      <c r="W34" s="24" t="n">
        <v>382900000000</v>
      </c>
      <c r="X34" s="114" t="n">
        <v>429600000000</v>
      </c>
    </row>
    <row r="35" customFormat="false" ht="15" hidden="false" customHeight="false" outlineLevel="0" collapsed="false">
      <c r="A35" s="47" t="s">
        <v>3128</v>
      </c>
      <c r="B35" s="191" t="s">
        <v>3129</v>
      </c>
      <c r="C35" s="49" t="s">
        <v>3130</v>
      </c>
      <c r="D35" s="49"/>
      <c r="E35" s="49"/>
      <c r="F35" s="113"/>
      <c r="G35" s="113"/>
      <c r="H35" s="113"/>
      <c r="I35" s="368"/>
      <c r="J35" s="368"/>
      <c r="K35" s="368"/>
      <c r="L35" s="368"/>
      <c r="M35" s="368"/>
      <c r="N35" s="368"/>
      <c r="O35" s="368"/>
      <c r="P35" s="368"/>
      <c r="Q35" s="606" t="n">
        <v>30100000000</v>
      </c>
      <c r="R35" s="24"/>
      <c r="S35" s="24"/>
      <c r="T35" s="24"/>
      <c r="U35" s="24"/>
      <c r="V35" s="24"/>
      <c r="W35" s="24"/>
      <c r="X35" s="114"/>
    </row>
    <row r="36" customFormat="false" ht="16.5" hidden="false" customHeight="false" outlineLevel="0" collapsed="false">
      <c r="A36" s="26" t="s">
        <v>3131</v>
      </c>
      <c r="B36" s="610" t="s">
        <v>3132</v>
      </c>
      <c r="C36" s="49" t="s">
        <v>3130</v>
      </c>
      <c r="D36" s="49"/>
      <c r="E36" s="49"/>
      <c r="F36" s="113"/>
      <c r="G36" s="113"/>
      <c r="H36" s="113"/>
      <c r="I36" s="368"/>
      <c r="J36" s="368"/>
      <c r="K36" s="368"/>
      <c r="L36" s="368"/>
      <c r="M36" s="368"/>
      <c r="N36" s="368"/>
      <c r="O36" s="368"/>
      <c r="P36" s="368"/>
      <c r="Q36" s="606"/>
      <c r="R36" s="24"/>
      <c r="S36" s="24" t="n">
        <v>53300000000</v>
      </c>
      <c r="T36" s="24" t="n">
        <v>67800000000</v>
      </c>
      <c r="U36" s="24" t="n">
        <v>81000000000</v>
      </c>
      <c r="V36" s="24" t="n">
        <v>98200000000</v>
      </c>
      <c r="W36" s="24" t="n">
        <v>107200000000</v>
      </c>
      <c r="X36" s="114" t="n">
        <v>130100000000</v>
      </c>
    </row>
    <row r="37" customFormat="false" ht="15" hidden="false" customHeight="false" outlineLevel="0" collapsed="false">
      <c r="A37" s="47" t="s">
        <v>3133</v>
      </c>
      <c r="B37" s="191" t="s">
        <v>3134</v>
      </c>
      <c r="C37" s="49" t="s">
        <v>3130</v>
      </c>
      <c r="D37" s="49"/>
      <c r="E37" s="49"/>
      <c r="F37" s="113"/>
      <c r="G37" s="113"/>
      <c r="H37" s="113"/>
      <c r="I37" s="368"/>
      <c r="J37" s="368"/>
      <c r="K37" s="368"/>
      <c r="L37" s="368"/>
      <c r="M37" s="368"/>
      <c r="N37" s="368"/>
      <c r="O37" s="368"/>
      <c r="P37" s="368"/>
      <c r="Q37" s="606" t="n">
        <v>88200000000</v>
      </c>
      <c r="R37" s="24"/>
      <c r="S37" s="24"/>
      <c r="T37" s="24"/>
      <c r="U37" s="24"/>
      <c r="V37" s="24"/>
      <c r="W37" s="24"/>
      <c r="X37" s="114"/>
    </row>
    <row r="38" customFormat="false" ht="15" hidden="false" customHeight="false" outlineLevel="0" collapsed="false">
      <c r="A38" s="47" t="s">
        <v>49</v>
      </c>
      <c r="B38" s="191" t="s">
        <v>49</v>
      </c>
      <c r="C38" s="49" t="s">
        <v>3130</v>
      </c>
      <c r="D38" s="49"/>
      <c r="E38" s="49"/>
      <c r="F38" s="113"/>
      <c r="G38" s="113"/>
      <c r="H38" s="113"/>
      <c r="I38" s="368"/>
      <c r="J38" s="368"/>
      <c r="K38" s="368"/>
      <c r="L38" s="368"/>
      <c r="M38" s="368"/>
      <c r="N38" s="368"/>
      <c r="O38" s="368"/>
      <c r="P38" s="368"/>
      <c r="Q38" s="336" t="n">
        <f aca="false">Q34-Q35-Q37</f>
        <v>176200000000</v>
      </c>
      <c r="R38" s="24"/>
      <c r="S38" s="336" t="n">
        <f aca="false">S34-S36</f>
        <v>239800000000</v>
      </c>
      <c r="T38" s="336" t="n">
        <f aca="false">T34-T36</f>
        <v>234400000000</v>
      </c>
      <c r="U38" s="336" t="n">
        <f aca="false">U34-U36</f>
        <v>258300000000</v>
      </c>
      <c r="V38" s="336" t="n">
        <f aca="false">V34-V36</f>
        <v>261200000000</v>
      </c>
      <c r="W38" s="336" t="n">
        <f aca="false">W34-W36</f>
        <v>275700000000</v>
      </c>
      <c r="X38" s="336" t="n">
        <f aca="false">X34-X36</f>
        <v>299500000000</v>
      </c>
    </row>
    <row r="39" customFormat="false" ht="15" hidden="false" customHeight="false" outlineLevel="0" collapsed="false">
      <c r="A39" s="47" t="s">
        <v>3135</v>
      </c>
      <c r="B39" s="47" t="s">
        <v>3136</v>
      </c>
      <c r="C39" s="20" t="s">
        <v>77</v>
      </c>
      <c r="D39" s="49"/>
      <c r="E39" s="49"/>
      <c r="F39" s="113"/>
      <c r="G39" s="113"/>
      <c r="H39" s="113"/>
      <c r="I39" s="368"/>
      <c r="J39" s="368"/>
      <c r="K39" s="606" t="n">
        <v>28700000000</v>
      </c>
      <c r="L39" s="606" t="n">
        <v>44900000000</v>
      </c>
      <c r="M39" s="606" t="n">
        <v>46100000000</v>
      </c>
      <c r="N39" s="368" t="n">
        <v>56900000000</v>
      </c>
      <c r="O39" s="368" t="n">
        <v>60600000000</v>
      </c>
      <c r="P39" s="368" t="n">
        <v>78700000000</v>
      </c>
      <c r="Q39" s="606" t="n">
        <v>91200000000</v>
      </c>
      <c r="R39" s="24" t="n">
        <v>93800000000</v>
      </c>
      <c r="S39" s="24" t="n">
        <v>93700000000</v>
      </c>
      <c r="T39" s="24" t="n">
        <v>112500000000</v>
      </c>
      <c r="U39" s="24" t="n">
        <v>117200000000</v>
      </c>
      <c r="V39" s="24" t="n">
        <v>126700000000</v>
      </c>
      <c r="W39" s="24" t="n">
        <v>133100000000</v>
      </c>
      <c r="X39" s="114" t="n">
        <v>149400000000</v>
      </c>
    </row>
    <row r="40" customFormat="false" ht="15" hidden="false" customHeight="false" outlineLevel="0" collapsed="false">
      <c r="A40" s="26" t="s">
        <v>88</v>
      </c>
      <c r="B40" s="49" t="s">
        <v>252</v>
      </c>
      <c r="C40" s="20" t="s">
        <v>72</v>
      </c>
      <c r="D40" s="49"/>
      <c r="E40" s="49"/>
      <c r="F40" s="113"/>
      <c r="G40" s="113"/>
      <c r="H40" s="113"/>
      <c r="I40" s="368" t="n">
        <f aca="false">I41-I48</f>
        <v>44700000000</v>
      </c>
      <c r="J40" s="412" t="n">
        <f aca="false">+J42+J44+J47</f>
        <v>63600000000</v>
      </c>
      <c r="K40" s="412" t="n">
        <f aca="false">+K42+K44+K47</f>
        <v>79600000000</v>
      </c>
      <c r="L40" s="368" t="n">
        <f aca="false">L41-L48</f>
        <v>129200000000</v>
      </c>
      <c r="M40" s="368" t="n">
        <f aca="false">M41-M48</f>
        <v>158500000000</v>
      </c>
      <c r="N40" s="368" t="n">
        <f aca="false">N41-N48</f>
        <v>213500000000</v>
      </c>
      <c r="O40" s="368" t="n">
        <f aca="false">O41-O48</f>
        <v>216900000000</v>
      </c>
      <c r="P40" s="368" t="n">
        <f aca="false">P41-P48</f>
        <v>297900000000</v>
      </c>
      <c r="Q40" s="368" t="n">
        <f aca="false">Q41-Q48</f>
        <v>296500000000</v>
      </c>
      <c r="R40" s="22" t="n">
        <f aca="false">R41-R48</f>
        <v>317100000000</v>
      </c>
      <c r="S40" s="366" t="n">
        <f aca="false">S41-S48</f>
        <v>506500000000</v>
      </c>
      <c r="T40" s="366" t="n">
        <f aca="false">T41-T48</f>
        <v>551400000000</v>
      </c>
      <c r="U40" s="366" t="n">
        <f aca="false">U41-U48</f>
        <v>593700000000</v>
      </c>
      <c r="V40" s="366" t="n">
        <f aca="false">V41-V48</f>
        <v>626500000000</v>
      </c>
      <c r="W40" s="366" t="n">
        <f aca="false">W41-W48</f>
        <v>671700000000</v>
      </c>
      <c r="X40" s="366" t="n">
        <f aca="false">X41-X48</f>
        <v>753400000000</v>
      </c>
    </row>
    <row r="41" customFormat="false" ht="15" hidden="false" customHeight="false" outlineLevel="0" collapsed="false">
      <c r="B41" s="49" t="s">
        <v>3137</v>
      </c>
      <c r="C41" s="49"/>
      <c r="D41" s="49"/>
      <c r="E41" s="49"/>
      <c r="F41" s="113"/>
      <c r="G41" s="113"/>
      <c r="H41" s="113"/>
      <c r="I41" s="606" t="n">
        <v>45600000000</v>
      </c>
      <c r="J41" s="606" t="n">
        <v>63700000000</v>
      </c>
      <c r="K41" s="606" t="n">
        <v>80300000000</v>
      </c>
      <c r="L41" s="606" t="n">
        <v>131500000000</v>
      </c>
      <c r="M41" s="606" t="n">
        <v>160900000000</v>
      </c>
      <c r="N41" s="368" t="n">
        <v>214700000000</v>
      </c>
      <c r="O41" s="368" t="n">
        <v>219400000000</v>
      </c>
      <c r="P41" s="368" t="n">
        <v>300700000000</v>
      </c>
      <c r="Q41" s="606" t="n">
        <v>298900000000</v>
      </c>
      <c r="R41" s="227" t="n">
        <v>319300000000</v>
      </c>
      <c r="S41" s="227" t="n">
        <v>508600000000</v>
      </c>
      <c r="T41" s="227" t="n">
        <v>558600000000</v>
      </c>
      <c r="U41" s="227" t="n">
        <v>596200000000</v>
      </c>
      <c r="V41" s="227" t="n">
        <v>629300000000</v>
      </c>
      <c r="W41" s="227" t="n">
        <v>674800000000</v>
      </c>
      <c r="X41" s="114" t="n">
        <v>756900000000</v>
      </c>
    </row>
    <row r="42" customFormat="false" ht="15" hidden="false" customHeight="false" outlineLevel="0" collapsed="false">
      <c r="A42" s="26" t="s">
        <v>229</v>
      </c>
      <c r="B42" s="47" t="s">
        <v>2530</v>
      </c>
      <c r="C42" s="20" t="s">
        <v>91</v>
      </c>
      <c r="D42" s="49"/>
      <c r="E42" s="49"/>
      <c r="F42" s="113"/>
      <c r="G42" s="113"/>
      <c r="H42" s="113"/>
      <c r="I42" s="606" t="n">
        <v>22600000000</v>
      </c>
      <c r="J42" s="606" t="n">
        <v>40500000000</v>
      </c>
      <c r="K42" s="606" t="n">
        <v>53500000000</v>
      </c>
      <c r="L42" s="606" t="n">
        <v>86300000000</v>
      </c>
      <c r="M42" s="606" t="n">
        <v>112000000000</v>
      </c>
      <c r="N42" s="368" t="n">
        <v>151900000000</v>
      </c>
      <c r="O42" s="368" t="n">
        <v>149900000000</v>
      </c>
      <c r="P42" s="368" t="n">
        <v>211800000000</v>
      </c>
      <c r="Q42" s="606" t="n">
        <v>201800000000</v>
      </c>
      <c r="R42" s="99" t="n">
        <v>198500000000</v>
      </c>
      <c r="S42" s="99" t="n">
        <v>266000000000</v>
      </c>
      <c r="T42" s="99" t="n">
        <v>326900000000</v>
      </c>
      <c r="U42" s="99" t="n">
        <v>349300000000</v>
      </c>
      <c r="V42" s="99" t="n">
        <v>408600000000</v>
      </c>
      <c r="W42" s="99" t="n">
        <v>460900000000</v>
      </c>
      <c r="X42" s="114" t="n">
        <v>511000000000</v>
      </c>
    </row>
    <row r="43" customFormat="false" ht="15" hidden="false" customHeight="false" outlineLevel="0" collapsed="false">
      <c r="B43" s="191" t="s">
        <v>3138</v>
      </c>
      <c r="C43" s="49"/>
      <c r="D43" s="49"/>
      <c r="E43" s="49"/>
      <c r="F43" s="113"/>
      <c r="G43" s="113"/>
      <c r="H43" s="113"/>
      <c r="I43" s="368"/>
      <c r="J43" s="368"/>
      <c r="K43" s="368"/>
      <c r="L43" s="368"/>
      <c r="M43" s="368"/>
      <c r="N43" s="368"/>
      <c r="O43" s="368"/>
      <c r="P43" s="368"/>
      <c r="Q43" s="606" t="s">
        <v>3139</v>
      </c>
      <c r="R43" s="24"/>
      <c r="S43" s="24"/>
      <c r="T43" s="24"/>
      <c r="U43" s="24"/>
      <c r="V43" s="24"/>
      <c r="W43" s="24"/>
      <c r="X43" s="114"/>
    </row>
    <row r="44" customFormat="false" ht="15" hidden="false" customHeight="false" outlineLevel="0" collapsed="false">
      <c r="A44" s="26" t="s">
        <v>367</v>
      </c>
      <c r="B44" s="47" t="s">
        <v>3140</v>
      </c>
      <c r="C44" s="20" t="s">
        <v>91</v>
      </c>
      <c r="D44" s="49"/>
      <c r="E44" s="49"/>
      <c r="F44" s="113"/>
      <c r="G44" s="113"/>
      <c r="H44" s="113"/>
      <c r="I44" s="606" t="n">
        <v>22100000000</v>
      </c>
      <c r="J44" s="606" t="n">
        <v>23100000000</v>
      </c>
      <c r="K44" s="606" t="n">
        <v>26100000000</v>
      </c>
      <c r="L44" s="606" t="n">
        <v>42900000000</v>
      </c>
      <c r="M44" s="606" t="n">
        <v>46600000000</v>
      </c>
      <c r="N44" s="368" t="n">
        <v>61600000000</v>
      </c>
      <c r="O44" s="368" t="n">
        <v>67000000000</v>
      </c>
      <c r="P44" s="368" t="n">
        <v>86100000000</v>
      </c>
      <c r="Q44" s="606" t="n">
        <v>94700000000</v>
      </c>
      <c r="R44" s="24" t="n">
        <v>118600000000</v>
      </c>
      <c r="S44" s="24" t="n">
        <v>240400000000</v>
      </c>
      <c r="T44" s="24" t="n">
        <v>224500000000</v>
      </c>
      <c r="U44" s="24" t="n">
        <v>244400000000</v>
      </c>
      <c r="V44" s="24" t="n">
        <v>217900000000</v>
      </c>
      <c r="W44" s="24" t="n">
        <v>210700000000</v>
      </c>
      <c r="X44" s="114" t="n">
        <v>242400000000</v>
      </c>
    </row>
    <row r="45" customFormat="false" ht="16.5" hidden="false" customHeight="false" outlineLevel="0" collapsed="false">
      <c r="A45" s="611" t="s">
        <v>3141</v>
      </c>
      <c r="B45" s="612" t="s">
        <v>3142</v>
      </c>
      <c r="C45" s="20" t="s">
        <v>3143</v>
      </c>
      <c r="D45" s="49"/>
      <c r="E45" s="49"/>
      <c r="F45" s="113"/>
      <c r="G45" s="113"/>
      <c r="H45" s="113"/>
      <c r="I45" s="606"/>
      <c r="J45" s="606"/>
      <c r="K45" s="606"/>
      <c r="L45" s="606"/>
      <c r="M45" s="606"/>
      <c r="N45" s="368"/>
      <c r="O45" s="368"/>
      <c r="P45" s="368"/>
      <c r="Q45" s="606"/>
      <c r="R45" s="24"/>
      <c r="S45" s="24" t="n">
        <v>123500000000</v>
      </c>
      <c r="T45" s="24" t="n">
        <v>118200000000</v>
      </c>
      <c r="U45" s="24" t="n">
        <v>101600000000</v>
      </c>
      <c r="V45" s="24" t="n">
        <v>0</v>
      </c>
      <c r="W45" s="24" t="n">
        <v>0</v>
      </c>
      <c r="X45" s="114" t="n">
        <v>0</v>
      </c>
    </row>
    <row r="46" customFormat="false" ht="15" hidden="false" customHeight="false" outlineLevel="0" collapsed="false">
      <c r="A46" s="27" t="s">
        <v>49</v>
      </c>
      <c r="B46" s="27" t="s">
        <v>49</v>
      </c>
      <c r="C46" s="20" t="s">
        <v>3143</v>
      </c>
      <c r="D46" s="49"/>
      <c r="E46" s="49"/>
      <c r="F46" s="113"/>
      <c r="G46" s="113"/>
      <c r="H46" s="113"/>
      <c r="I46" s="606"/>
      <c r="J46" s="606"/>
      <c r="K46" s="606"/>
      <c r="L46" s="606"/>
      <c r="M46" s="606"/>
      <c r="N46" s="368"/>
      <c r="O46" s="368"/>
      <c r="P46" s="368"/>
      <c r="Q46" s="606"/>
      <c r="R46" s="24"/>
      <c r="S46" s="336" t="n">
        <f aca="false">S44-S45</f>
        <v>116900000000</v>
      </c>
      <c r="T46" s="336" t="n">
        <f aca="false">T44-T45</f>
        <v>106300000000</v>
      </c>
      <c r="U46" s="336" t="n">
        <f aca="false">U44-U45</f>
        <v>142800000000</v>
      </c>
      <c r="V46" s="99"/>
      <c r="W46" s="99"/>
      <c r="X46" s="99"/>
    </row>
    <row r="47" customFormat="false" ht="15" hidden="false" customHeight="false" outlineLevel="0" collapsed="false">
      <c r="A47" s="47" t="s">
        <v>3144</v>
      </c>
      <c r="B47" s="47" t="s">
        <v>3145</v>
      </c>
      <c r="C47" s="20" t="s">
        <v>91</v>
      </c>
      <c r="D47" s="49"/>
      <c r="E47" s="49"/>
      <c r="F47" s="113"/>
      <c r="G47" s="113"/>
      <c r="H47" s="113"/>
      <c r="I47" s="606"/>
      <c r="J47" s="608"/>
      <c r="K47" s="608"/>
      <c r="L47" s="606"/>
      <c r="M47" s="606"/>
      <c r="N47" s="368"/>
      <c r="O47" s="368"/>
      <c r="P47" s="368"/>
      <c r="Q47" s="606"/>
      <c r="R47" s="24"/>
      <c r="S47" s="24"/>
      <c r="T47" s="24"/>
      <c r="U47" s="24"/>
      <c r="V47" s="24"/>
      <c r="W47" s="24"/>
      <c r="X47" s="114"/>
    </row>
    <row r="48" customFormat="false" ht="15" hidden="false" customHeight="false" outlineLevel="0" collapsed="false">
      <c r="A48" s="49" t="s">
        <v>234</v>
      </c>
      <c r="B48" s="49" t="s">
        <v>553</v>
      </c>
      <c r="C48" s="20" t="s">
        <v>72</v>
      </c>
      <c r="D48" s="49"/>
      <c r="E48" s="49"/>
      <c r="F48" s="113"/>
      <c r="G48" s="113"/>
      <c r="H48" s="113"/>
      <c r="I48" s="606" t="n">
        <v>900000000</v>
      </c>
      <c r="J48" s="606" t="n">
        <v>1000000000</v>
      </c>
      <c r="K48" s="606" t="n">
        <v>1400000000</v>
      </c>
      <c r="L48" s="606" t="n">
        <v>2300000000</v>
      </c>
      <c r="M48" s="606" t="n">
        <v>2400000000</v>
      </c>
      <c r="N48" s="368" t="n">
        <v>1200000000</v>
      </c>
      <c r="O48" s="368" t="n">
        <v>2500000000</v>
      </c>
      <c r="P48" s="368" t="n">
        <v>2800000000</v>
      </c>
      <c r="Q48" s="606" t="n">
        <v>2400000000</v>
      </c>
      <c r="R48" s="99" t="n">
        <v>2200000000</v>
      </c>
      <c r="S48" s="99" t="n">
        <v>2100000000</v>
      </c>
      <c r="T48" s="99" t="n">
        <v>7200000000</v>
      </c>
      <c r="U48" s="99" t="n">
        <v>2500000000</v>
      </c>
      <c r="V48" s="99" t="n">
        <v>2800000000</v>
      </c>
      <c r="W48" s="99" t="n">
        <v>3100000000</v>
      </c>
      <c r="X48" s="114" t="n">
        <v>3500000000</v>
      </c>
    </row>
    <row r="49" customFormat="false" ht="15" hidden="false" customHeight="false" outlineLevel="0" collapsed="false">
      <c r="A49" s="49" t="s">
        <v>706</v>
      </c>
      <c r="B49" s="49" t="s">
        <v>371</v>
      </c>
      <c r="C49" s="20" t="s">
        <v>72</v>
      </c>
      <c r="D49" s="49"/>
      <c r="E49" s="49"/>
      <c r="F49" s="113"/>
      <c r="G49" s="113"/>
      <c r="H49" s="113"/>
      <c r="I49" s="606" t="n">
        <f aca="false">I50+I51</f>
        <v>0</v>
      </c>
      <c r="J49" s="606" t="n">
        <f aca="false">J50+J51</f>
        <v>12600000000</v>
      </c>
      <c r="K49" s="606" t="n">
        <f aca="false">K50+K51</f>
        <v>0</v>
      </c>
      <c r="L49" s="606" t="n">
        <f aca="false">L50+L51</f>
        <v>0</v>
      </c>
      <c r="M49" s="606" t="n">
        <f aca="false">M50+M51</f>
        <v>0</v>
      </c>
      <c r="N49" s="606" t="n">
        <f aca="false">N50+N51</f>
        <v>6200000000</v>
      </c>
      <c r="O49" s="606" t="n">
        <f aca="false">O50+O51</f>
        <v>14000000000</v>
      </c>
      <c r="P49" s="606" t="n">
        <f aca="false">P50+P51</f>
        <v>4900000000</v>
      </c>
      <c r="Q49" s="606" t="n">
        <f aca="false">Q24-Q26-Q48-Q40</f>
        <v>9800000000</v>
      </c>
      <c r="R49" s="24" t="n">
        <f aca="false">R24-R26-R48-R40</f>
        <v>100000000</v>
      </c>
      <c r="S49" s="336" t="n">
        <f aca="false">S24-S26-S48-S40</f>
        <v>5400000000</v>
      </c>
      <c r="T49" s="336" t="n">
        <f aca="false">T24-T26-T48-T40</f>
        <v>13000000000</v>
      </c>
      <c r="U49" s="336" t="n">
        <f aca="false">U24-U26-U48-U40</f>
        <v>11800000000</v>
      </c>
      <c r="V49" s="336" t="n">
        <f aca="false">V24-V26-V48-V40</f>
        <v>12699999999.9998</v>
      </c>
      <c r="W49" s="336" t="n">
        <f aca="false">W24-W26-W48-W40</f>
        <v>12600000000</v>
      </c>
      <c r="X49" s="336" t="n">
        <f aca="false">X24-X26-X48-X40</f>
        <v>12800000000</v>
      </c>
    </row>
    <row r="50" customFormat="false" ht="15" hidden="false" customHeight="false" outlineLevel="0" collapsed="false">
      <c r="A50" s="47" t="s">
        <v>3146</v>
      </c>
      <c r="B50" s="47" t="s">
        <v>3147</v>
      </c>
      <c r="C50" s="49" t="s">
        <v>374</v>
      </c>
      <c r="D50" s="49"/>
      <c r="E50" s="49"/>
      <c r="F50" s="113"/>
      <c r="G50" s="113"/>
      <c r="H50" s="113"/>
      <c r="I50" s="606" t="n">
        <v>0</v>
      </c>
      <c r="J50" s="606" t="n">
        <v>12600000000</v>
      </c>
      <c r="K50" s="606" t="n">
        <v>0</v>
      </c>
      <c r="L50" s="606" t="n">
        <v>0</v>
      </c>
      <c r="M50" s="606" t="n">
        <v>0</v>
      </c>
      <c r="N50" s="368" t="n">
        <v>6200000000</v>
      </c>
      <c r="O50" s="368" t="n">
        <v>8400000000</v>
      </c>
      <c r="P50" s="368" t="n">
        <v>4900000000</v>
      </c>
      <c r="Q50" s="606"/>
      <c r="R50" s="24"/>
      <c r="S50" s="470"/>
      <c r="T50" s="24"/>
      <c r="U50" s="24"/>
      <c r="V50" s="24"/>
      <c r="W50" s="24"/>
      <c r="X50" s="114"/>
    </row>
    <row r="51" customFormat="false" ht="15" hidden="false" customHeight="false" outlineLevel="0" collapsed="false">
      <c r="A51" s="47" t="s">
        <v>3148</v>
      </c>
      <c r="B51" s="47" t="s">
        <v>3148</v>
      </c>
      <c r="C51" s="49" t="s">
        <v>374</v>
      </c>
      <c r="D51" s="49"/>
      <c r="E51" s="49"/>
      <c r="F51" s="113"/>
      <c r="G51" s="113"/>
      <c r="H51" s="113"/>
      <c r="I51" s="606"/>
      <c r="J51" s="606"/>
      <c r="K51" s="606"/>
      <c r="L51" s="606"/>
      <c r="M51" s="606"/>
      <c r="N51" s="368" t="n">
        <v>0</v>
      </c>
      <c r="O51" s="368" t="n">
        <v>5600000000</v>
      </c>
      <c r="P51" s="368" t="n">
        <v>0</v>
      </c>
      <c r="Q51" s="606"/>
      <c r="R51" s="24"/>
      <c r="S51" s="24"/>
      <c r="T51" s="24"/>
      <c r="U51" s="24"/>
      <c r="V51" s="24"/>
      <c r="W51" s="24"/>
      <c r="X51" s="114"/>
    </row>
    <row r="52" customFormat="false" ht="15" hidden="false" customHeight="false" outlineLevel="0" collapsed="false">
      <c r="B52" s="49" t="s">
        <v>3149</v>
      </c>
      <c r="C52" s="49"/>
      <c r="D52" s="49"/>
      <c r="E52" s="49"/>
      <c r="F52" s="113"/>
      <c r="G52" s="113"/>
      <c r="H52" s="113"/>
      <c r="I52" s="606" t="n">
        <v>-13900000000</v>
      </c>
      <c r="J52" s="606" t="n">
        <v>-71600000000</v>
      </c>
      <c r="K52" s="606" t="n">
        <v>-46500000000</v>
      </c>
      <c r="L52" s="606" t="n">
        <v>-102700000000</v>
      </c>
      <c r="M52" s="606" t="n">
        <v>-108600000000</v>
      </c>
      <c r="N52" s="368" t="n">
        <v>-177100000000</v>
      </c>
      <c r="O52" s="368" t="n">
        <v>-144300000000</v>
      </c>
      <c r="P52" s="368" t="n">
        <v>-199700000000</v>
      </c>
      <c r="Q52" s="606" t="n">
        <v>-269800000000</v>
      </c>
      <c r="R52" s="24"/>
      <c r="S52" s="24"/>
      <c r="T52" s="24"/>
      <c r="U52" s="24"/>
      <c r="V52" s="24"/>
      <c r="W52" s="24"/>
      <c r="X52" s="114"/>
    </row>
    <row r="53" customFormat="false" ht="15" hidden="false" customHeight="false" outlineLevel="0" collapsed="false">
      <c r="B53" s="49" t="s">
        <v>3150</v>
      </c>
      <c r="C53" s="49"/>
      <c r="D53" s="49"/>
      <c r="E53" s="49"/>
      <c r="F53" s="113"/>
      <c r="G53" s="113"/>
      <c r="H53" s="113"/>
      <c r="I53" s="606" t="n">
        <v>1000000000</v>
      </c>
      <c r="J53" s="606" t="n">
        <v>-51500000000</v>
      </c>
      <c r="K53" s="606" t="n">
        <v>-31000000000</v>
      </c>
      <c r="L53" s="606" t="n">
        <v>-76800000000</v>
      </c>
      <c r="M53" s="606" t="n">
        <v>-88400000000</v>
      </c>
      <c r="N53" s="368" t="n">
        <v>-156400000000</v>
      </c>
      <c r="O53" s="368" t="n">
        <v>-125500000000</v>
      </c>
      <c r="P53" s="368" t="n">
        <v>-184400000000</v>
      </c>
      <c r="Q53" s="606" t="n">
        <v>-248800000000</v>
      </c>
      <c r="R53" s="227" t="n">
        <v>-309100000000</v>
      </c>
      <c r="S53" s="227"/>
      <c r="T53" s="227"/>
      <c r="U53" s="227"/>
      <c r="V53" s="227"/>
      <c r="W53" s="227"/>
      <c r="X53" s="114"/>
    </row>
    <row r="54" customFormat="false" ht="15" hidden="false" customHeight="false" outlineLevel="0" collapsed="false">
      <c r="B54" s="49" t="s">
        <v>3151</v>
      </c>
      <c r="C54" s="49"/>
      <c r="D54" s="49"/>
      <c r="E54" s="49"/>
      <c r="F54" s="113"/>
      <c r="G54" s="113"/>
      <c r="H54" s="113"/>
      <c r="I54" s="368" t="n">
        <v>0</v>
      </c>
      <c r="J54" s="368" t="n">
        <v>0</v>
      </c>
      <c r="K54" s="606" t="n">
        <v>1600000000</v>
      </c>
      <c r="L54" s="606" t="n">
        <v>9300000000</v>
      </c>
      <c r="M54" s="606" t="n">
        <v>12800000000</v>
      </c>
      <c r="N54" s="368" t="n">
        <v>0</v>
      </c>
      <c r="O54" s="368" t="n">
        <v>6800000000</v>
      </c>
      <c r="P54" s="368" t="n">
        <v>22400000000</v>
      </c>
      <c r="Q54" s="606" t="n">
        <v>16400000000</v>
      </c>
      <c r="R54" s="227" t="n">
        <v>-12700000000</v>
      </c>
      <c r="S54" s="227"/>
      <c r="T54" s="227"/>
      <c r="U54" s="227"/>
      <c r="V54" s="227"/>
      <c r="W54" s="227"/>
      <c r="X54" s="114"/>
    </row>
    <row r="55" customFormat="false" ht="15" hidden="false" customHeight="false" outlineLevel="0" collapsed="false">
      <c r="B55" s="49" t="s">
        <v>3152</v>
      </c>
      <c r="C55" s="49"/>
      <c r="D55" s="49"/>
      <c r="E55" s="49"/>
      <c r="F55" s="113"/>
      <c r="G55" s="113"/>
      <c r="H55" s="113"/>
      <c r="I55" s="606" t="n">
        <v>1400000000</v>
      </c>
      <c r="J55" s="606" t="n">
        <v>-35800000000</v>
      </c>
      <c r="K55" s="606" t="n">
        <v>-29400000000</v>
      </c>
      <c r="L55" s="606" t="n">
        <v>-67500000000</v>
      </c>
      <c r="M55" s="606" t="n">
        <v>-82800000000</v>
      </c>
      <c r="N55" s="368" t="n">
        <v>-156400000000</v>
      </c>
      <c r="O55" s="368" t="n">
        <v>-118800000000</v>
      </c>
      <c r="P55" s="368" t="n">
        <v>-162000000000</v>
      </c>
      <c r="Q55" s="606" t="n">
        <v>-232400000000</v>
      </c>
      <c r="R55" s="227" t="n">
        <v>-309100000000</v>
      </c>
      <c r="S55" s="227"/>
      <c r="T55" s="227"/>
      <c r="U55" s="227"/>
      <c r="V55" s="227"/>
      <c r="W55" s="227"/>
      <c r="X55" s="114"/>
    </row>
    <row r="56" s="13" customFormat="true" ht="15" hidden="false" customHeight="false" outlineLevel="0" collapsed="false">
      <c r="A56" s="32" t="s">
        <v>110</v>
      </c>
      <c r="B56" s="323" t="s">
        <v>556</v>
      </c>
      <c r="C56" s="323" t="s">
        <v>34</v>
      </c>
      <c r="D56" s="63"/>
      <c r="E56" s="63"/>
      <c r="I56" s="186" t="n">
        <v>-7300000000</v>
      </c>
      <c r="J56" s="186" t="n">
        <f aca="false">J57+J68</f>
        <v>28100000000</v>
      </c>
      <c r="K56" s="186" t="n">
        <v>35500000000</v>
      </c>
      <c r="L56" s="186" t="n">
        <v>59900000000</v>
      </c>
      <c r="M56" s="186" t="n">
        <v>82800000000</v>
      </c>
      <c r="N56" s="422" t="n">
        <v>156400000000</v>
      </c>
      <c r="O56" s="422" t="n">
        <v>118800000000</v>
      </c>
      <c r="P56" s="422" t="n">
        <v>162000000000</v>
      </c>
      <c r="Q56" s="186" t="n">
        <v>232400000000</v>
      </c>
      <c r="R56" s="613" t="n">
        <v>309100000000</v>
      </c>
      <c r="S56" s="613" t="n">
        <v>470500000000</v>
      </c>
      <c r="T56" s="613" t="n">
        <v>515000000000</v>
      </c>
      <c r="U56" s="613" t="n">
        <v>471300000000</v>
      </c>
      <c r="V56" s="613" t="n">
        <v>405500000000</v>
      </c>
      <c r="W56" s="613" t="n">
        <v>335300000000</v>
      </c>
      <c r="X56" s="541" t="n">
        <v>359700000000</v>
      </c>
    </row>
    <row r="57" customFormat="false" ht="15" hidden="false" customHeight="false" outlineLevel="0" collapsed="false">
      <c r="A57" s="0" t="s">
        <v>112</v>
      </c>
      <c r="B57" s="49" t="s">
        <v>3153</v>
      </c>
      <c r="C57" s="20" t="s">
        <v>114</v>
      </c>
      <c r="D57" s="49"/>
      <c r="E57" s="113"/>
      <c r="F57" s="113"/>
      <c r="G57" s="113"/>
      <c r="H57" s="113"/>
      <c r="I57" s="606" t="n">
        <v>-600000000</v>
      </c>
      <c r="J57" s="606" t="n">
        <v>-200000000</v>
      </c>
      <c r="K57" s="606" t="n">
        <v>-3100000000</v>
      </c>
      <c r="L57" s="606" t="n">
        <v>6300000000</v>
      </c>
      <c r="M57" s="606" t="n">
        <v>10900000000</v>
      </c>
      <c r="N57" s="368" t="n">
        <v>22900000000</v>
      </c>
      <c r="O57" s="368" t="n">
        <v>28400000000</v>
      </c>
      <c r="P57" s="368" t="n">
        <v>98500000000</v>
      </c>
      <c r="Q57" s="606" t="n">
        <v>62700000000</v>
      </c>
      <c r="R57" s="99" t="n">
        <v>247100000000</v>
      </c>
      <c r="S57" s="99" t="n">
        <v>216400000000</v>
      </c>
      <c r="T57" s="99" t="n">
        <v>309300000000</v>
      </c>
      <c r="U57" s="99" t="n">
        <v>278500000000</v>
      </c>
      <c r="V57" s="99" t="n">
        <v>198900000000</v>
      </c>
      <c r="W57" s="99" t="n">
        <v>115300000000</v>
      </c>
      <c r="X57" s="114" t="n">
        <v>167000000000</v>
      </c>
    </row>
    <row r="58" customFormat="false" ht="15" hidden="false" customHeight="false" outlineLevel="0" collapsed="false">
      <c r="A58" s="26" t="s">
        <v>475</v>
      </c>
      <c r="B58" s="47" t="s">
        <v>390</v>
      </c>
      <c r="C58" s="49" t="s">
        <v>251</v>
      </c>
      <c r="D58" s="49"/>
      <c r="E58" s="113"/>
      <c r="F58" s="113"/>
      <c r="G58" s="113"/>
      <c r="H58" s="113"/>
      <c r="I58" s="412" t="n">
        <f aca="false">I59+I60</f>
        <v>7200000000</v>
      </c>
      <c r="J58" s="412" t="n">
        <f aca="false">J59+J60</f>
        <v>9000000000</v>
      </c>
      <c r="K58" s="412" t="n">
        <f aca="false">K59+K60</f>
        <v>10600000000</v>
      </c>
      <c r="L58" s="412" t="n">
        <f aca="false">L59+L60</f>
        <v>22500000000</v>
      </c>
      <c r="M58" s="412" t="n">
        <f aca="false">M59+M60</f>
        <v>26500000000</v>
      </c>
      <c r="N58" s="368" t="n">
        <v>39800000000</v>
      </c>
      <c r="O58" s="368" t="n">
        <v>48200000000</v>
      </c>
      <c r="P58" s="368" t="n">
        <v>122000000000</v>
      </c>
      <c r="Q58" s="606" t="n">
        <v>86200000000</v>
      </c>
      <c r="R58" s="99" t="n">
        <v>272900000000</v>
      </c>
      <c r="S58" s="99" t="n">
        <v>296600000000</v>
      </c>
      <c r="T58" s="99" t="n">
        <v>352300000000</v>
      </c>
      <c r="U58" s="99" t="n">
        <v>330100000000</v>
      </c>
      <c r="V58" s="99" t="n">
        <v>346000000000</v>
      </c>
      <c r="W58" s="99" t="n">
        <v>270800000000</v>
      </c>
      <c r="X58" s="114" t="n">
        <v>240700000000</v>
      </c>
    </row>
    <row r="59" customFormat="false" ht="15" hidden="false" customHeight="false" outlineLevel="0" collapsed="false">
      <c r="A59" s="26" t="s">
        <v>1160</v>
      </c>
      <c r="B59" s="47" t="s">
        <v>2269</v>
      </c>
      <c r="C59" s="20" t="s">
        <v>476</v>
      </c>
      <c r="D59" s="49"/>
      <c r="E59" s="113"/>
      <c r="F59" s="113"/>
      <c r="G59" s="113"/>
      <c r="H59" s="113"/>
      <c r="I59" s="606" t="n">
        <v>7200000000</v>
      </c>
      <c r="J59" s="606" t="n">
        <v>7400000000</v>
      </c>
      <c r="K59" s="606" t="n">
        <v>10600000000</v>
      </c>
      <c r="L59" s="606" t="n">
        <v>21200000000</v>
      </c>
      <c r="M59" s="606" t="n">
        <v>26500000000</v>
      </c>
      <c r="N59" s="368" t="n">
        <v>39800000000</v>
      </c>
      <c r="O59" s="368" t="n">
        <v>48200000000</v>
      </c>
      <c r="P59" s="368" t="n">
        <v>70700000000</v>
      </c>
      <c r="Q59" s="606" t="n">
        <v>79600000000</v>
      </c>
      <c r="R59" s="99" t="n">
        <v>96900000000</v>
      </c>
      <c r="S59" s="99" t="n">
        <v>94700000000</v>
      </c>
      <c r="T59" s="99" t="n">
        <v>86400000000</v>
      </c>
      <c r="U59" s="99" t="n">
        <v>120400000000</v>
      </c>
      <c r="V59" s="99" t="n">
        <v>192700000000</v>
      </c>
      <c r="W59" s="99" t="n">
        <v>182500000000</v>
      </c>
      <c r="X59" s="114" t="n">
        <v>210800000000</v>
      </c>
    </row>
    <row r="60" customFormat="false" ht="15" hidden="false" customHeight="false" outlineLevel="0" collapsed="false">
      <c r="A60" s="47" t="s">
        <v>1165</v>
      </c>
      <c r="B60" s="47" t="s">
        <v>3154</v>
      </c>
      <c r="C60" s="20" t="s">
        <v>476</v>
      </c>
      <c r="D60" s="49"/>
      <c r="E60" s="113"/>
      <c r="F60" s="113"/>
      <c r="G60" s="113"/>
      <c r="H60" s="113"/>
      <c r="I60" s="606" t="n">
        <v>0</v>
      </c>
      <c r="J60" s="606" t="n">
        <v>1600000000</v>
      </c>
      <c r="K60" s="606" t="n">
        <v>0</v>
      </c>
      <c r="L60" s="606" t="n">
        <v>1300000000</v>
      </c>
      <c r="M60" s="606" t="n">
        <v>0</v>
      </c>
      <c r="N60" s="368"/>
      <c r="O60" s="368"/>
      <c r="P60" s="368"/>
      <c r="Q60" s="606" t="n">
        <v>0</v>
      </c>
      <c r="R60" s="99" t="n">
        <v>0</v>
      </c>
      <c r="S60" s="99" t="n">
        <v>3500000000</v>
      </c>
      <c r="T60" s="99" t="n">
        <v>8200000000</v>
      </c>
      <c r="U60" s="99" t="n">
        <v>0</v>
      </c>
      <c r="V60" s="99" t="n">
        <v>0</v>
      </c>
      <c r="W60" s="99" t="n">
        <v>0</v>
      </c>
      <c r="X60" s="114" t="n">
        <v>0</v>
      </c>
    </row>
    <row r="61" customFormat="false" ht="15" hidden="false" customHeight="false" outlineLevel="0" collapsed="false">
      <c r="A61" s="47" t="s">
        <v>3155</v>
      </c>
      <c r="B61" s="47" t="s">
        <v>3156</v>
      </c>
      <c r="C61" s="20" t="s">
        <v>476</v>
      </c>
      <c r="D61" s="49"/>
      <c r="E61" s="113"/>
      <c r="F61" s="113"/>
      <c r="G61" s="113"/>
      <c r="H61" s="113"/>
      <c r="I61" s="606" t="n">
        <v>0</v>
      </c>
      <c r="J61" s="606" t="n">
        <v>0</v>
      </c>
      <c r="K61" s="368" t="n">
        <v>0</v>
      </c>
      <c r="L61" s="368" t="n">
        <v>0</v>
      </c>
      <c r="M61" s="368" t="n">
        <v>0</v>
      </c>
      <c r="N61" s="368" t="n">
        <v>0</v>
      </c>
      <c r="O61" s="368" t="n">
        <v>0</v>
      </c>
      <c r="P61" s="368" t="n">
        <v>51300000000</v>
      </c>
      <c r="Q61" s="606" t="n">
        <v>6600000000</v>
      </c>
      <c r="R61" s="99" t="n">
        <v>176000000000</v>
      </c>
      <c r="S61" s="99" t="n">
        <v>75000000000</v>
      </c>
      <c r="T61" s="99" t="n">
        <v>139500000000</v>
      </c>
      <c r="U61" s="99" t="n">
        <v>108100000000</v>
      </c>
      <c r="V61" s="99" t="n">
        <v>153300000000</v>
      </c>
      <c r="W61" s="99" t="n">
        <v>88300000000</v>
      </c>
      <c r="X61" s="114" t="n">
        <v>30000000000</v>
      </c>
    </row>
    <row r="62" customFormat="false" ht="15" hidden="false" customHeight="false" outlineLevel="0" collapsed="false">
      <c r="A62" s="47" t="s">
        <v>3157</v>
      </c>
      <c r="B62" s="47" t="s">
        <v>3157</v>
      </c>
      <c r="C62" s="20" t="s">
        <v>476</v>
      </c>
      <c r="D62" s="49"/>
      <c r="E62" s="113"/>
      <c r="F62" s="113"/>
      <c r="G62" s="113"/>
      <c r="H62" s="113"/>
      <c r="I62" s="368"/>
      <c r="J62" s="368"/>
      <c r="K62" s="368"/>
      <c r="L62" s="368"/>
      <c r="M62" s="368"/>
      <c r="N62" s="368"/>
      <c r="O62" s="368"/>
      <c r="P62" s="368"/>
      <c r="Q62" s="606" t="n">
        <v>0</v>
      </c>
      <c r="R62" s="99" t="n">
        <v>0</v>
      </c>
      <c r="S62" s="99" t="n">
        <v>123500000000</v>
      </c>
      <c r="T62" s="99" t="n">
        <v>118200000000</v>
      </c>
      <c r="U62" s="99" t="n">
        <v>101600000000</v>
      </c>
      <c r="V62" s="99" t="n">
        <v>0</v>
      </c>
      <c r="W62" s="99" t="n">
        <v>0</v>
      </c>
      <c r="X62" s="114" t="n">
        <v>0</v>
      </c>
    </row>
    <row r="63" customFormat="false" ht="15" hidden="false" customHeight="false" outlineLevel="0" collapsed="false">
      <c r="A63" s="47" t="s">
        <v>3158</v>
      </c>
      <c r="B63" s="47" t="s">
        <v>3159</v>
      </c>
      <c r="C63" s="49" t="s">
        <v>251</v>
      </c>
      <c r="D63" s="49"/>
      <c r="E63" s="113"/>
      <c r="F63" s="113"/>
      <c r="G63" s="113"/>
      <c r="H63" s="113"/>
      <c r="I63" s="368" t="n">
        <v>-22600000000</v>
      </c>
      <c r="J63" s="606" t="n">
        <v>-27500000000</v>
      </c>
      <c r="K63" s="368" t="n">
        <v>-16700000000</v>
      </c>
      <c r="L63" s="368" t="n">
        <v>-16500000000</v>
      </c>
      <c r="M63" s="368" t="n">
        <v>-17500000000</v>
      </c>
      <c r="N63" s="368" t="n">
        <v>-18700000000</v>
      </c>
      <c r="O63" s="368" t="n">
        <v>-20500000000</v>
      </c>
      <c r="P63" s="368" t="n">
        <v>-25400000000</v>
      </c>
      <c r="Q63" s="606" t="n">
        <v>-24000000000</v>
      </c>
      <c r="R63" s="99" t="n">
        <v>-25800000000</v>
      </c>
      <c r="S63" s="99" t="n">
        <v>-80200000000</v>
      </c>
      <c r="T63" s="99" t="n">
        <v>-43000000000</v>
      </c>
      <c r="U63" s="99" t="n">
        <v>-51700000000</v>
      </c>
      <c r="V63" s="99" t="n">
        <v>-147100000000</v>
      </c>
      <c r="W63" s="99" t="n">
        <v>-155500000000</v>
      </c>
      <c r="X63" s="114" t="n">
        <v>-73700000000</v>
      </c>
    </row>
    <row r="64" customFormat="false" ht="15" hidden="false" customHeight="false" outlineLevel="0" collapsed="false">
      <c r="A64" s="47" t="s">
        <v>3160</v>
      </c>
      <c r="B64" s="47" t="s">
        <v>3160</v>
      </c>
      <c r="C64" s="49" t="s">
        <v>251</v>
      </c>
      <c r="D64" s="49"/>
      <c r="E64" s="113"/>
      <c r="F64" s="113"/>
      <c r="G64" s="113"/>
      <c r="H64" s="113"/>
      <c r="I64" s="368" t="n">
        <v>14800000000</v>
      </c>
      <c r="J64" s="606" t="n">
        <v>25300000000</v>
      </c>
      <c r="K64" s="368"/>
      <c r="L64" s="368"/>
      <c r="M64" s="368"/>
      <c r="N64" s="368"/>
      <c r="O64" s="368"/>
      <c r="P64" s="368"/>
      <c r="Q64" s="606"/>
      <c r="R64" s="24"/>
      <c r="S64" s="24"/>
      <c r="T64" s="24"/>
      <c r="U64" s="24"/>
      <c r="V64" s="24"/>
      <c r="W64" s="24"/>
      <c r="X64" s="114"/>
    </row>
    <row r="65" customFormat="false" ht="15" hidden="false" customHeight="false" outlineLevel="0" collapsed="false">
      <c r="A65" s="132" t="s">
        <v>3161</v>
      </c>
      <c r="B65" s="47" t="s">
        <v>2639</v>
      </c>
      <c r="C65" s="49" t="s">
        <v>251</v>
      </c>
      <c r="D65" s="49"/>
      <c r="E65" s="113"/>
      <c r="F65" s="113"/>
      <c r="G65" s="113"/>
      <c r="H65" s="113"/>
      <c r="I65" s="368"/>
      <c r="J65" s="368"/>
      <c r="K65" s="368" t="n">
        <v>700000000</v>
      </c>
      <c r="L65" s="368" t="n">
        <v>300000000</v>
      </c>
      <c r="M65" s="368" t="n">
        <v>1500000000</v>
      </c>
      <c r="N65" s="368" t="n">
        <v>1400000000</v>
      </c>
      <c r="O65" s="368" t="n">
        <v>100000000</v>
      </c>
      <c r="P65" s="368" t="n">
        <v>1400000000</v>
      </c>
      <c r="Q65" s="606" t="n">
        <v>0</v>
      </c>
      <c r="R65" s="99" t="n">
        <v>0</v>
      </c>
      <c r="S65" s="99" t="n">
        <v>0</v>
      </c>
      <c r="T65" s="99" t="n">
        <v>0</v>
      </c>
      <c r="U65" s="99" t="n">
        <v>0</v>
      </c>
      <c r="V65" s="99" t="n">
        <v>0</v>
      </c>
      <c r="W65" s="99" t="n">
        <v>0</v>
      </c>
      <c r="X65" s="114" t="n">
        <v>0</v>
      </c>
    </row>
    <row r="66" customFormat="false" ht="15" hidden="false" customHeight="false" outlineLevel="0" collapsed="false">
      <c r="A66" s="47" t="s">
        <v>3162</v>
      </c>
      <c r="B66" s="48" t="s">
        <v>3162</v>
      </c>
      <c r="C66" s="49" t="s">
        <v>251</v>
      </c>
      <c r="D66" s="49"/>
      <c r="E66" s="113"/>
      <c r="F66" s="113"/>
      <c r="G66" s="113"/>
      <c r="H66" s="113"/>
      <c r="I66" s="368"/>
      <c r="J66" s="368" t="n">
        <f aca="false">J57-J58-J63-J64</f>
        <v>-7000000000</v>
      </c>
      <c r="K66" s="368"/>
      <c r="L66" s="368"/>
      <c r="M66" s="368"/>
      <c r="N66" s="368"/>
      <c r="O66" s="368"/>
      <c r="P66" s="368"/>
      <c r="Q66" s="606"/>
      <c r="R66" s="24" t="n">
        <f aca="false">R57-R58-R63</f>
        <v>0</v>
      </c>
      <c r="S66" s="336" t="n">
        <f aca="false">S57-S58-S63</f>
        <v>0</v>
      </c>
      <c r="T66" s="336" t="n">
        <f aca="false">T57-T58-T63</f>
        <v>0</v>
      </c>
      <c r="U66" s="336" t="n">
        <f aca="false">U57-U58-U63</f>
        <v>100000000</v>
      </c>
      <c r="V66" s="336" t="n">
        <f aca="false">V57-V58-V63</f>
        <v>0</v>
      </c>
      <c r="W66" s="336" t="n">
        <f aca="false">W57-W58-W63</f>
        <v>0</v>
      </c>
      <c r="X66" s="336" t="n">
        <f aca="false">X57-X58-X63</f>
        <v>0</v>
      </c>
    </row>
    <row r="67" customFormat="false" ht="15" hidden="false" customHeight="false" outlineLevel="0" collapsed="false">
      <c r="A67" s="47" t="s">
        <v>3163</v>
      </c>
      <c r="B67" s="47" t="s">
        <v>3163</v>
      </c>
      <c r="C67" s="49" t="s">
        <v>251</v>
      </c>
      <c r="D67" s="49"/>
      <c r="E67" s="113"/>
      <c r="F67" s="113"/>
      <c r="G67" s="113"/>
      <c r="H67" s="113"/>
      <c r="I67" s="368"/>
      <c r="J67" s="368"/>
      <c r="K67" s="368" t="n">
        <v>2200000000</v>
      </c>
      <c r="L67" s="368"/>
      <c r="M67" s="368" t="n">
        <v>400000000</v>
      </c>
      <c r="N67" s="368" t="n">
        <v>500000000</v>
      </c>
      <c r="O67" s="368" t="n">
        <v>500000000</v>
      </c>
      <c r="P67" s="368" t="n">
        <v>500000000</v>
      </c>
      <c r="Q67" s="368" t="n">
        <v>500000000</v>
      </c>
      <c r="R67" s="24"/>
      <c r="S67" s="24"/>
      <c r="T67" s="24"/>
      <c r="U67" s="24"/>
      <c r="V67" s="24"/>
      <c r="W67" s="24"/>
      <c r="X67" s="114"/>
    </row>
    <row r="68" customFormat="false" ht="15" hidden="false" customHeight="false" outlineLevel="0" collapsed="false">
      <c r="A68" s="0" t="s">
        <v>115</v>
      </c>
      <c r="B68" s="157" t="s">
        <v>2041</v>
      </c>
      <c r="C68" s="20" t="s">
        <v>114</v>
      </c>
      <c r="D68" s="49"/>
      <c r="E68" s="113"/>
      <c r="F68" s="113"/>
      <c r="G68" s="113"/>
      <c r="H68" s="113"/>
      <c r="I68" s="368" t="n">
        <f aca="false">I69+I70</f>
        <v>-6700000000</v>
      </c>
      <c r="J68" s="606" t="n">
        <v>28300000000</v>
      </c>
      <c r="K68" s="368" t="n">
        <f aca="false">K69+K70</f>
        <v>38700000000</v>
      </c>
      <c r="L68" s="368" t="n">
        <f aca="false">L69+L70</f>
        <v>53600000000</v>
      </c>
      <c r="M68" s="368" t="n">
        <f aca="false">M69+M70</f>
        <v>71900000000</v>
      </c>
      <c r="N68" s="368" t="n">
        <f aca="false">N69+N70</f>
        <v>133500000000</v>
      </c>
      <c r="O68" s="368" t="n">
        <f aca="false">O69+O70</f>
        <v>90400000000</v>
      </c>
      <c r="P68" s="368" t="n">
        <f aca="false">P69+P70</f>
        <v>63500000000</v>
      </c>
      <c r="Q68" s="368" t="n">
        <f aca="false">Q69+Q70</f>
        <v>169800000000</v>
      </c>
      <c r="R68" s="99" t="n">
        <v>62000000000</v>
      </c>
      <c r="S68" s="99" t="n">
        <v>254100000000</v>
      </c>
      <c r="T68" s="99" t="n">
        <v>205700000000</v>
      </c>
      <c r="U68" s="99" t="n">
        <v>192800000000</v>
      </c>
      <c r="V68" s="99" t="n">
        <v>206600000000</v>
      </c>
      <c r="W68" s="99" t="n">
        <v>220000000000</v>
      </c>
      <c r="X68" s="114" t="n">
        <v>192700000000</v>
      </c>
    </row>
    <row r="69" customFormat="false" ht="15" hidden="false" customHeight="false" outlineLevel="0" collapsed="false">
      <c r="B69" s="49" t="s">
        <v>3164</v>
      </c>
      <c r="C69" s="20"/>
      <c r="D69" s="49"/>
      <c r="E69" s="113"/>
      <c r="F69" s="113"/>
      <c r="G69" s="113"/>
      <c r="H69" s="113"/>
      <c r="I69" s="606" t="n">
        <v>-6700000000</v>
      </c>
      <c r="J69" s="606" t="n">
        <v>28300000000</v>
      </c>
      <c r="K69" s="606" t="n">
        <v>38700000000</v>
      </c>
      <c r="L69" s="606" t="n">
        <v>53600000000</v>
      </c>
      <c r="M69" s="606" t="n">
        <v>71900000000</v>
      </c>
      <c r="N69" s="368" t="n">
        <v>133500000000</v>
      </c>
      <c r="O69" s="368" t="n">
        <v>90400000000</v>
      </c>
      <c r="P69" s="368" t="n">
        <v>63500000000</v>
      </c>
      <c r="Q69" s="368" t="n">
        <v>169800000000</v>
      </c>
      <c r="R69" s="24"/>
      <c r="S69" s="24"/>
      <c r="T69" s="24"/>
      <c r="U69" s="24"/>
      <c r="V69" s="24"/>
      <c r="W69" s="24"/>
    </row>
    <row r="70" customFormat="false" ht="15" hidden="false" customHeight="false" outlineLevel="0" collapsed="false">
      <c r="A70" s="0" t="s">
        <v>1022</v>
      </c>
      <c r="B70" s="0" t="s">
        <v>1022</v>
      </c>
      <c r="C70" s="49" t="s">
        <v>119</v>
      </c>
      <c r="D70" s="19"/>
      <c r="E70" s="19"/>
      <c r="J70" s="368" t="n">
        <v>7000000000</v>
      </c>
      <c r="R70" s="104"/>
      <c r="S70" s="104"/>
      <c r="T70" s="104"/>
      <c r="U70" s="104"/>
      <c r="V70" s="104"/>
      <c r="W70" s="104"/>
    </row>
    <row r="71" customFormat="false" ht="15" hidden="false" customHeight="false" outlineLevel="0" collapsed="false">
      <c r="A71" s="0" t="s">
        <v>2193</v>
      </c>
      <c r="B71" s="260" t="s">
        <v>3165</v>
      </c>
      <c r="C71" s="49" t="s">
        <v>119</v>
      </c>
      <c r="D71" s="19"/>
      <c r="E71" s="19"/>
      <c r="I71" s="143" t="n">
        <f aca="false">I69-I70</f>
        <v>-6700000000</v>
      </c>
      <c r="J71" s="143" t="n">
        <f aca="false">J69-J70</f>
        <v>21300000000</v>
      </c>
      <c r="K71" s="143" t="n">
        <f aca="false">K69-K70</f>
        <v>38700000000</v>
      </c>
      <c r="L71" s="143" t="n">
        <f aca="false">L69-L70</f>
        <v>53600000000</v>
      </c>
      <c r="M71" s="143" t="n">
        <f aca="false">M69-M70</f>
        <v>71900000000</v>
      </c>
      <c r="N71" s="143" t="n">
        <f aca="false">N69-N70</f>
        <v>133500000000</v>
      </c>
      <c r="O71" s="143" t="n">
        <f aca="false">O69-O70</f>
        <v>90400000000</v>
      </c>
      <c r="P71" s="143" t="n">
        <f aca="false">P69-P70</f>
        <v>63500000000</v>
      </c>
      <c r="Q71" s="143" t="n">
        <f aca="false">Q69-Q70</f>
        <v>169800000000</v>
      </c>
      <c r="R71" s="104"/>
      <c r="S71" s="104"/>
      <c r="T71" s="104"/>
      <c r="U71" s="104"/>
      <c r="V71" s="104"/>
      <c r="W71" s="104"/>
    </row>
    <row r="72" customFormat="false" ht="15" hidden="false" customHeight="false" outlineLevel="0" collapsed="false">
      <c r="B72" s="260"/>
      <c r="C72" s="49"/>
      <c r="D72" s="19"/>
      <c r="E72" s="19"/>
      <c r="I72" s="143"/>
      <c r="J72" s="143"/>
      <c r="K72" s="143"/>
      <c r="L72" s="143"/>
      <c r="M72" s="143"/>
      <c r="N72" s="143"/>
      <c r="O72" s="143"/>
      <c r="P72" s="143"/>
      <c r="Q72" s="143"/>
      <c r="R72" s="143"/>
      <c r="S72" s="143"/>
      <c r="T72" s="143"/>
      <c r="U72" s="143"/>
      <c r="V72" s="143"/>
      <c r="W72" s="143"/>
    </row>
    <row r="73" customFormat="false" ht="15" hidden="false" customHeight="false" outlineLevel="0" collapsed="false">
      <c r="B73" s="19"/>
      <c r="C73" s="19"/>
      <c r="D73" s="19"/>
      <c r="E73" s="19"/>
      <c r="I73" s="0" t="s">
        <v>128</v>
      </c>
      <c r="J73" s="0" t="s">
        <v>128</v>
      </c>
      <c r="K73" s="0" t="s">
        <v>128</v>
      </c>
      <c r="L73" s="0" t="s">
        <v>128</v>
      </c>
      <c r="M73" s="0" t="s">
        <v>128</v>
      </c>
      <c r="N73" s="0" t="s">
        <v>128</v>
      </c>
      <c r="O73" s="0" t="s">
        <v>128</v>
      </c>
      <c r="P73" s="0" t="s">
        <v>128</v>
      </c>
      <c r="Q73" s="0" t="s">
        <v>127</v>
      </c>
      <c r="R73" s="0" t="s">
        <v>127</v>
      </c>
      <c r="S73" s="0" t="s">
        <v>127</v>
      </c>
      <c r="T73" s="0" t="s">
        <v>127</v>
      </c>
      <c r="U73" s="0" t="s">
        <v>127</v>
      </c>
      <c r="V73" s="0" t="s">
        <v>127</v>
      </c>
      <c r="W73" s="0" t="s">
        <v>127</v>
      </c>
      <c r="X73" s="0" t="s">
        <v>127</v>
      </c>
    </row>
    <row r="74" customFormat="false" ht="15" hidden="false" customHeight="false" outlineLevel="0" collapsed="false">
      <c r="B74" s="19"/>
      <c r="C74" s="19"/>
      <c r="D74" s="19"/>
      <c r="E74" s="19"/>
    </row>
    <row r="75" customFormat="false" ht="15" hidden="false" customHeight="false" outlineLevel="0" collapsed="false">
      <c r="B75" s="19" t="s">
        <v>821</v>
      </c>
      <c r="C75" s="19"/>
      <c r="D75" s="19"/>
      <c r="E75" s="19"/>
      <c r="I75" s="211" t="n">
        <f aca="false">I6-I7-I19</f>
        <v>0</v>
      </c>
      <c r="J75" s="211" t="n">
        <f aca="false">J6-J7-J19</f>
        <v>0</v>
      </c>
      <c r="K75" s="211" t="n">
        <f aca="false">K6-K7-K19</f>
        <v>0</v>
      </c>
      <c r="L75" s="211" t="n">
        <f aca="false">L6-L7-L19</f>
        <v>0</v>
      </c>
      <c r="M75" s="211" t="n">
        <f aca="false">M6-M7-M19</f>
        <v>0</v>
      </c>
      <c r="N75" s="211" t="n">
        <f aca="false">N6-N7-N19</f>
        <v>0</v>
      </c>
      <c r="O75" s="211" t="n">
        <f aca="false">O6-O7-O19</f>
        <v>0</v>
      </c>
      <c r="P75" s="211" t="n">
        <f aca="false">P6-P7-P19</f>
        <v>0</v>
      </c>
      <c r="Q75" s="211" t="n">
        <f aca="false">Q6-Q7-Q19</f>
        <v>0</v>
      </c>
      <c r="R75" s="211" t="n">
        <f aca="false">R6-R7-R19</f>
        <v>0</v>
      </c>
      <c r="S75" s="211" t="n">
        <f aca="false">S6-S7-S19</f>
        <v>0</v>
      </c>
      <c r="T75" s="211" t="n">
        <f aca="false">T6-T7-T19</f>
        <v>0</v>
      </c>
      <c r="U75" s="211" t="n">
        <f aca="false">U6-U7-U19</f>
        <v>0</v>
      </c>
      <c r="V75" s="211" t="n">
        <f aca="false">V6-V7-V19</f>
        <v>0</v>
      </c>
      <c r="W75" s="211" t="n">
        <f aca="false">W6-W7-W19</f>
        <v>0</v>
      </c>
      <c r="X75" s="211" t="n">
        <f aca="false">X6-X7-X19</f>
        <v>-100000000.000244</v>
      </c>
    </row>
    <row r="76" customFormat="false" ht="15" hidden="false" customHeight="false" outlineLevel="0" collapsed="false">
      <c r="B76" s="19" t="s">
        <v>130</v>
      </c>
      <c r="C76" s="19"/>
      <c r="D76" s="19"/>
      <c r="E76" s="19"/>
      <c r="I76" s="211" t="n">
        <f aca="false">I7-I8-I13</f>
        <v>0</v>
      </c>
      <c r="J76" s="211" t="n">
        <f aca="false">J7-J8-J13</f>
        <v>0</v>
      </c>
      <c r="K76" s="211" t="n">
        <f aca="false">K7-K8-K13</f>
        <v>0</v>
      </c>
      <c r="L76" s="211" t="n">
        <f aca="false">L7-L8-L13</f>
        <v>0</v>
      </c>
      <c r="M76" s="211" t="n">
        <f aca="false">M7-M8-M13</f>
        <v>0</v>
      </c>
      <c r="N76" s="211" t="n">
        <f aca="false">N7-N8-N13</f>
        <v>0</v>
      </c>
      <c r="O76" s="211" t="n">
        <f aca="false">O7-O8-O13</f>
        <v>-100000000</v>
      </c>
      <c r="P76" s="211" t="n">
        <f aca="false">P7-P8-P13</f>
        <v>0</v>
      </c>
      <c r="Q76" s="211" t="n">
        <f aca="false">Q7-Q8-Q13</f>
        <v>-100000000</v>
      </c>
      <c r="R76" s="211" t="n">
        <f aca="false">R7-R8-R13</f>
        <v>0</v>
      </c>
      <c r="S76" s="211" t="n">
        <f aca="false">S7-S8-S13</f>
        <v>0</v>
      </c>
      <c r="T76" s="211" t="n">
        <f aca="false">T7-T8-T13</f>
        <v>-100000000</v>
      </c>
      <c r="U76" s="211" t="n">
        <f aca="false">U7-U8-U13</f>
        <v>0</v>
      </c>
      <c r="V76" s="211" t="n">
        <f aca="false">V7-V8-V13</f>
        <v>0</v>
      </c>
      <c r="W76" s="211" t="n">
        <f aca="false">W7-W8-W13</f>
        <v>0</v>
      </c>
      <c r="X76" s="211" t="n">
        <f aca="false">X7-X8-X13</f>
        <v>0</v>
      </c>
    </row>
    <row r="77" customFormat="false" ht="15" hidden="false" customHeight="false" outlineLevel="0" collapsed="false">
      <c r="B77" s="19" t="s">
        <v>131</v>
      </c>
      <c r="C77" s="19"/>
      <c r="D77" s="19"/>
      <c r="E77" s="19"/>
      <c r="I77" s="53" t="n">
        <f aca="false">I8-I9-I10-I11-I12</f>
        <v>0</v>
      </c>
      <c r="J77" s="53" t="n">
        <f aca="false">J8-J9-J10-J11-J12</f>
        <v>0</v>
      </c>
      <c r="K77" s="53" t="n">
        <f aca="false">K8-K9-K10-K11-K12</f>
        <v>-100000000</v>
      </c>
      <c r="L77" s="53" t="n">
        <f aca="false">L8-L9-L10-L11-L12</f>
        <v>0</v>
      </c>
      <c r="M77" s="53" t="n">
        <f aca="false">M8-M9-M10-M11-M12</f>
        <v>-100000000</v>
      </c>
      <c r="N77" s="53" t="n">
        <f aca="false">N8-N9-N10-N11-N12</f>
        <v>0</v>
      </c>
      <c r="O77" s="53" t="n">
        <f aca="false">O8-O9-O10-O11-O12</f>
        <v>-100000000</v>
      </c>
      <c r="P77" s="53" t="n">
        <f aca="false">P8-P9-P10-P11-P12</f>
        <v>0</v>
      </c>
      <c r="Q77" s="53" t="n">
        <f aca="false">Q8-Q9-Q10-Q11-Q12</f>
        <v>0</v>
      </c>
      <c r="R77" s="53" t="n">
        <f aca="false">R8-R9-R10-R11-R12</f>
        <v>0</v>
      </c>
      <c r="S77" s="53" t="n">
        <f aca="false">S8-S9-S10-S11-S12</f>
        <v>0</v>
      </c>
      <c r="T77" s="53" t="n">
        <f aca="false">T8-T9-T10-T11-T12</f>
        <v>0</v>
      </c>
      <c r="U77" s="53" t="n">
        <f aca="false">U8-U9-U10-U11-U12</f>
        <v>-100000000</v>
      </c>
      <c r="V77" s="53" t="n">
        <f aca="false">V8-V9-V10-V11-V12</f>
        <v>0</v>
      </c>
      <c r="W77" s="53" t="n">
        <f aca="false">W8-W9-W10-W11-W12</f>
        <v>-100000000</v>
      </c>
      <c r="X77" s="53" t="n">
        <f aca="false">X8-X9-X10-X11-X12</f>
        <v>0</v>
      </c>
    </row>
    <row r="78" customFormat="false" ht="16.5" hidden="false" customHeight="false" outlineLevel="0" collapsed="false">
      <c r="B78" s="19" t="s">
        <v>332</v>
      </c>
      <c r="C78" s="19"/>
      <c r="D78" s="19"/>
      <c r="E78" s="614"/>
      <c r="H78" s="143" t="n">
        <f aca="false">H13-H14-H15-H17-H16</f>
        <v>0</v>
      </c>
      <c r="I78" s="143" t="n">
        <f aca="false">I13-I14-I15-I17-I16</f>
        <v>0</v>
      </c>
      <c r="J78" s="143" t="n">
        <f aca="false">J13-J14-J15-J17-J16</f>
        <v>0</v>
      </c>
      <c r="K78" s="143" t="n">
        <f aca="false">K13-K14-K15-K17-K16</f>
        <v>0</v>
      </c>
      <c r="L78" s="143" t="n">
        <f aca="false">L13-L14-L15-L17-L16</f>
        <v>0</v>
      </c>
      <c r="M78" s="143" t="n">
        <f aca="false">M13-M14-M15-M17-M16</f>
        <v>0</v>
      </c>
      <c r="N78" s="143" t="n">
        <f aca="false">N13-N14-N15-N17-N16</f>
        <v>-100000000</v>
      </c>
      <c r="O78" s="143" t="n">
        <f aca="false">O13-O14-O15-O17-O16</f>
        <v>0</v>
      </c>
      <c r="P78" s="143" t="n">
        <f aca="false">P13-P14-P15-P17-P16</f>
        <v>0</v>
      </c>
      <c r="Q78" s="143" t="n">
        <f aca="false">Q13-Q14-Q15-Q17-Q16</f>
        <v>0</v>
      </c>
      <c r="R78" s="143" t="n">
        <f aca="false">R13-R14-R15-R17-R16</f>
        <v>0</v>
      </c>
      <c r="S78" s="143" t="n">
        <f aca="false">S13-S14-S15-S17-S16</f>
        <v>0</v>
      </c>
      <c r="T78" s="143" t="n">
        <f aca="false">T13-T14-T15-T17-T16</f>
        <v>0</v>
      </c>
      <c r="U78" s="143" t="n">
        <f aca="false">U13-U14-U15-U17-U16</f>
        <v>0</v>
      </c>
      <c r="V78" s="143" t="n">
        <f aca="false">V13-V14-V15-V17-V16</f>
        <v>0</v>
      </c>
      <c r="W78" s="143" t="n">
        <f aca="false">W13-W14-W15-W17-W16</f>
        <v>0</v>
      </c>
      <c r="X78" s="143" t="n">
        <f aca="false">X13-X14-X15-X17-X16</f>
        <v>0</v>
      </c>
    </row>
    <row r="79" customFormat="false" ht="15" hidden="false" customHeight="false" outlineLevel="0" collapsed="false">
      <c r="B79" s="19" t="s">
        <v>132</v>
      </c>
      <c r="C79" s="19"/>
      <c r="D79" s="19"/>
      <c r="E79" s="19"/>
      <c r="I79" s="143" t="n">
        <f aca="false">I19-I22-I23-I21-I20</f>
        <v>0</v>
      </c>
      <c r="J79" s="143" t="n">
        <f aca="false">J19-J22-J23-J21-J20</f>
        <v>0</v>
      </c>
      <c r="K79" s="143" t="n">
        <f aca="false">K19-K22-K23-K21-K20</f>
        <v>0</v>
      </c>
      <c r="L79" s="143" t="n">
        <f aca="false">L19-L22-L23-L21-L20</f>
        <v>0</v>
      </c>
      <c r="M79" s="143" t="n">
        <f aca="false">M19-M22-M23-M21-M20</f>
        <v>0</v>
      </c>
      <c r="N79" s="143" t="n">
        <f aca="false">N19-N22-N23-N21-N20</f>
        <v>0</v>
      </c>
      <c r="O79" s="143" t="n">
        <f aca="false">O19-O22-O23-O21-O20</f>
        <v>0</v>
      </c>
      <c r="P79" s="143" t="n">
        <f aca="false">P19-P22-P23-P21-P20</f>
        <v>0</v>
      </c>
      <c r="Q79" s="143" t="n">
        <f aca="false">Q19-Q22-Q23-Q21-Q20</f>
        <v>100000000</v>
      </c>
      <c r="R79" s="143" t="n">
        <f aca="false">R19-R22-R23-R21-R20</f>
        <v>0</v>
      </c>
      <c r="S79" s="143" t="n">
        <f aca="false">S19-S22-S23-S21-S20</f>
        <v>0</v>
      </c>
      <c r="T79" s="143" t="n">
        <f aca="false">T19-T22-T23-T21-T20</f>
        <v>0</v>
      </c>
      <c r="U79" s="143" t="n">
        <f aca="false">U19-U22-U23-U21-U20</f>
        <v>0</v>
      </c>
      <c r="V79" s="143" t="n">
        <f aca="false">V19-V22-V23-V21-V20</f>
        <v>0</v>
      </c>
      <c r="W79" s="143" t="n">
        <f aca="false">W19-W22-W23-W21-W20</f>
        <v>0</v>
      </c>
      <c r="X79" s="143" t="n">
        <f aca="false">X19-X22-X23-X21-X20</f>
        <v>0</v>
      </c>
    </row>
    <row r="80" customFormat="false" ht="15" hidden="false" customHeight="false" outlineLevel="0" collapsed="false">
      <c r="B80" s="19" t="s">
        <v>134</v>
      </c>
      <c r="I80" s="472" t="n">
        <f aca="false">I25-I26-I40-I49-I48</f>
        <v>0</v>
      </c>
      <c r="J80" s="472" t="n">
        <f aca="false">J25-J26-J40-J49-J48</f>
        <v>0</v>
      </c>
      <c r="K80" s="472" t="n">
        <f aca="false">K25-K26-K40-K49-K48</f>
        <v>0</v>
      </c>
      <c r="L80" s="472" t="n">
        <f aca="false">L25-L26-L40-L49-L48</f>
        <v>0</v>
      </c>
      <c r="M80" s="472" t="n">
        <f aca="false">M25-M26-M40-M49-M48</f>
        <v>0</v>
      </c>
      <c r="N80" s="472" t="n">
        <f aca="false">N25-N26-N40-N49-N48</f>
        <v>0</v>
      </c>
      <c r="O80" s="472" t="n">
        <f aca="false">O25-O26-O40-O49-O48</f>
        <v>0</v>
      </c>
      <c r="P80" s="472" t="n">
        <f aca="false">P25-P26-P40-P49-P48</f>
        <v>0</v>
      </c>
      <c r="Q80" s="472" t="n">
        <f aca="false">Q25-Q26-Q40-Q49-Q48</f>
        <v>0</v>
      </c>
      <c r="R80" s="472" t="n">
        <f aca="false">R25-R26-R40-R49-R48</f>
        <v>0</v>
      </c>
      <c r="S80" s="472" t="n">
        <f aca="false">S25-S26-S40-S49-S48</f>
        <v>0</v>
      </c>
      <c r="T80" s="472" t="n">
        <f aca="false">T25-T26-T40-T49-T48</f>
        <v>0</v>
      </c>
      <c r="U80" s="472" t="n">
        <f aca="false">U25-U26-U40-U49-U48</f>
        <v>0</v>
      </c>
      <c r="V80" s="472" t="n">
        <f aca="false">V25-V26-V40-V49-V48</f>
        <v>0</v>
      </c>
      <c r="W80" s="472" t="n">
        <f aca="false">W25-W26-W40-W49-W48</f>
        <v>0</v>
      </c>
      <c r="X80" s="472" t="n">
        <f aca="false">X25-X26-X40-X49-X48</f>
        <v>0</v>
      </c>
    </row>
    <row r="81" customFormat="false" ht="15" hidden="false" customHeight="false" outlineLevel="0" collapsed="false">
      <c r="B81" s="19" t="s">
        <v>333</v>
      </c>
      <c r="I81" s="472" t="n">
        <f aca="false">I26-I28-I27-I31-I32-I33-I34-I39</f>
        <v>0</v>
      </c>
      <c r="J81" s="472" t="n">
        <f aca="false">J26-J28-J27-J31-J32-J33-J34-J39</f>
        <v>0</v>
      </c>
      <c r="K81" s="143" t="n">
        <f aca="false">K26-K28-K27-K31-K32-K33-K34-K39</f>
        <v>0</v>
      </c>
      <c r="L81" s="143" t="n">
        <f aca="false">L26-L28-L27-L31-L32-L33-L34-L39</f>
        <v>0</v>
      </c>
      <c r="M81" s="143" t="n">
        <f aca="false">M26-M28-M27-M31-M32-M33-M34-M39</f>
        <v>-100000000</v>
      </c>
      <c r="N81" s="143" t="n">
        <f aca="false">N26-N28-N27-N31-N32-N33-N34-N39</f>
        <v>0</v>
      </c>
      <c r="O81" s="143" t="n">
        <f aca="false">O26-O28-O27-O31-O32-O33-O34-O39</f>
        <v>100000000</v>
      </c>
      <c r="P81" s="143" t="n">
        <f aca="false">P26-P28-P27-P31-P32-P33-P34-P39</f>
        <v>0</v>
      </c>
      <c r="Q81" s="143" t="n">
        <f aca="false">Q26-Q28-Q27-Q31-Q32-Q33-Q34-Q39</f>
        <v>0</v>
      </c>
      <c r="R81" s="143" t="n">
        <f aca="false">R26-R28-R27-R31-R32-R33-R34-R39</f>
        <v>0</v>
      </c>
      <c r="S81" s="143" t="n">
        <f aca="false">S26-S28-S27-S31-S32-S33-S34-S39</f>
        <v>1100000000</v>
      </c>
      <c r="T81" s="143" t="n">
        <f aca="false">T26-T28-T27-T31-T32-T33-T34-T39</f>
        <v>1000000000</v>
      </c>
      <c r="U81" s="143" t="n">
        <f aca="false">U26-U28-U27-U31-U32-U33-U34-U39</f>
        <v>1600000000</v>
      </c>
      <c r="V81" s="143" t="n">
        <f aca="false">V26-V28-V27-V31-V32-V33-V34-V39</f>
        <v>18700000000</v>
      </c>
      <c r="W81" s="143" t="n">
        <f aca="false">W26-W28-W27-W31-W32-W33-W34-W39</f>
        <v>18900000000</v>
      </c>
      <c r="X81" s="143" t="n">
        <f aca="false">X26-X28-X27-X31-X32-X33-X34-X39</f>
        <v>0</v>
      </c>
    </row>
    <row r="82" customFormat="false" ht="15" hidden="false" customHeight="false" outlineLevel="0" collapsed="false">
      <c r="B82" s="19" t="s">
        <v>878</v>
      </c>
      <c r="I82" s="369" t="n">
        <f aca="false">I28-I29-I30</f>
        <v>30800000000</v>
      </c>
      <c r="J82" s="369" t="n">
        <f aca="false">J28-J29-J30</f>
        <v>41200000000</v>
      </c>
      <c r="K82" s="143" t="n">
        <f aca="false">K28-K29-K30</f>
        <v>-100000000</v>
      </c>
      <c r="L82" s="143" t="n">
        <f aca="false">L28-L29-L30</f>
        <v>0</v>
      </c>
      <c r="M82" s="143" t="n">
        <f aca="false">M28-M29-M30</f>
        <v>100000000</v>
      </c>
      <c r="N82" s="143" t="n">
        <f aca="false">N28-N29-N30</f>
        <v>0</v>
      </c>
      <c r="O82" s="143" t="n">
        <f aca="false">O28-O29-O30</f>
        <v>0</v>
      </c>
      <c r="P82" s="143" t="n">
        <f aca="false">P28-P29-P30</f>
        <v>0</v>
      </c>
      <c r="Q82" s="143" t="n">
        <f aca="false">Q28-Q29-Q30</f>
        <v>-100000000</v>
      </c>
      <c r="R82" s="143" t="n">
        <f aca="false">R28-R29-R30</f>
        <v>0</v>
      </c>
      <c r="S82" s="143" t="n">
        <f aca="false">S28-S29-S30</f>
        <v>0</v>
      </c>
      <c r="T82" s="143" t="n">
        <f aca="false">T28-T29-T30</f>
        <v>0</v>
      </c>
      <c r="U82" s="143" t="n">
        <f aca="false">U28-U29-U30</f>
        <v>-100000000</v>
      </c>
      <c r="V82" s="143" t="n">
        <f aca="false">V28-V29-V30</f>
        <v>0</v>
      </c>
      <c r="W82" s="143" t="n">
        <f aca="false">W28-W29-W30</f>
        <v>0</v>
      </c>
      <c r="X82" s="143" t="n">
        <f aca="false">X28-X29-X30</f>
        <v>0</v>
      </c>
    </row>
    <row r="83" customFormat="false" ht="15" hidden="false" customHeight="false" outlineLevel="0" collapsed="false">
      <c r="B83" s="19" t="s">
        <v>822</v>
      </c>
      <c r="I83" s="143" t="n">
        <f aca="false">I40-I42-I44-I47</f>
        <v>0</v>
      </c>
      <c r="J83" s="143" t="n">
        <f aca="false">J40-J42-J44-J47</f>
        <v>0</v>
      </c>
      <c r="K83" s="143" t="n">
        <f aca="false">K40-K42-K44-K47</f>
        <v>0</v>
      </c>
      <c r="L83" s="143" t="n">
        <f aca="false">L40-L42-L44</f>
        <v>0</v>
      </c>
      <c r="M83" s="143" t="n">
        <f aca="false">M40-M42-M44</f>
        <v>-100000000</v>
      </c>
      <c r="N83" s="143" t="n">
        <f aca="false">N40-N42-N44</f>
        <v>0</v>
      </c>
      <c r="O83" s="143" t="n">
        <f aca="false">O40-O42-O44</f>
        <v>0</v>
      </c>
      <c r="P83" s="143" t="n">
        <f aca="false">P40-P42-P44</f>
        <v>0</v>
      </c>
      <c r="Q83" s="143" t="n">
        <f aca="false">Q40-Q42-Q44</f>
        <v>0</v>
      </c>
      <c r="R83" s="143" t="n">
        <f aca="false">R40-R42-R44</f>
        <v>0</v>
      </c>
      <c r="S83" s="143" t="n">
        <f aca="false">S40-S42-S44</f>
        <v>100000000</v>
      </c>
      <c r="T83" s="143" t="n">
        <f aca="false">T40-T42-T44</f>
        <v>0</v>
      </c>
      <c r="U83" s="143" t="n">
        <f aca="false">U40-U42-U44</f>
        <v>0</v>
      </c>
      <c r="V83" s="143" t="n">
        <f aca="false">V40-V42-V44</f>
        <v>0</v>
      </c>
      <c r="W83" s="143" t="n">
        <f aca="false">W40-W42-W44</f>
        <v>100000000</v>
      </c>
      <c r="X83" s="143" t="n">
        <f aca="false">X40-X42-X44</f>
        <v>0</v>
      </c>
    </row>
    <row r="84" customFormat="false" ht="15" hidden="false" customHeight="false" outlineLevel="0" collapsed="false">
      <c r="B84" s="19" t="s">
        <v>727</v>
      </c>
      <c r="I84" s="143" t="n">
        <f aca="false">I49-I50-I51</f>
        <v>0</v>
      </c>
      <c r="J84" s="143" t="n">
        <f aca="false">J49-J50-J51</f>
        <v>0</v>
      </c>
      <c r="K84" s="143" t="n">
        <f aca="false">K49-K50-K51</f>
        <v>0</v>
      </c>
      <c r="L84" s="143" t="n">
        <f aca="false">L49-L50-L51</f>
        <v>0</v>
      </c>
      <c r="M84" s="143" t="n">
        <f aca="false">M49-M50-M51</f>
        <v>0</v>
      </c>
      <c r="N84" s="143" t="n">
        <f aca="false">N49-N50-N51</f>
        <v>0</v>
      </c>
      <c r="O84" s="143" t="n">
        <f aca="false">O49-O50-O51</f>
        <v>0</v>
      </c>
      <c r="P84" s="143" t="n">
        <f aca="false">P49-P50-P51</f>
        <v>0</v>
      </c>
      <c r="Q84" s="369" t="n">
        <f aca="false">Q49-Q50-Q51</f>
        <v>9800000000</v>
      </c>
      <c r="R84" s="143" t="n">
        <f aca="false">R49-R50-R51</f>
        <v>100000000</v>
      </c>
      <c r="S84" s="369" t="n">
        <f aca="false">S49-S50-S51</f>
        <v>5400000000</v>
      </c>
      <c r="T84" s="369" t="n">
        <f aca="false">T49-T50-T51</f>
        <v>13000000000</v>
      </c>
      <c r="U84" s="369" t="n">
        <f aca="false">U49-U50-U51</f>
        <v>11800000000</v>
      </c>
      <c r="V84" s="369" t="n">
        <f aca="false">V49-V50-V51</f>
        <v>12699999999.9998</v>
      </c>
      <c r="W84" s="369" t="n">
        <f aca="false">W49-W50-W51</f>
        <v>12600000000</v>
      </c>
      <c r="X84" s="369" t="n">
        <f aca="false">X49-X50-X51</f>
        <v>12800000000</v>
      </c>
    </row>
    <row r="85" customFormat="false" ht="15" hidden="false" customHeight="false" outlineLevel="0" collapsed="false">
      <c r="B85" s="19" t="s">
        <v>137</v>
      </c>
      <c r="I85" s="143" t="n">
        <f aca="false">I56-I57-I68</f>
        <v>0</v>
      </c>
      <c r="J85" s="143" t="n">
        <f aca="false">J56-J57-J68</f>
        <v>0</v>
      </c>
      <c r="K85" s="143" t="n">
        <f aca="false">K56-K57-K68</f>
        <v>-100000000</v>
      </c>
      <c r="L85" s="143" t="n">
        <f aca="false">L56-L57-L68</f>
        <v>0</v>
      </c>
      <c r="M85" s="143" t="n">
        <f aca="false">M56-M57-M68</f>
        <v>0</v>
      </c>
      <c r="N85" s="143" t="n">
        <f aca="false">N56-N57-N68</f>
        <v>0</v>
      </c>
      <c r="O85" s="143" t="n">
        <f aca="false">O56-O57-O68</f>
        <v>0</v>
      </c>
      <c r="P85" s="143" t="n">
        <f aca="false">P56-P57-P68</f>
        <v>0</v>
      </c>
      <c r="Q85" s="143" t="n">
        <f aca="false">Q56-Q57-Q68</f>
        <v>-100000000</v>
      </c>
      <c r="R85" s="143" t="n">
        <f aca="false">R56-R57-R68</f>
        <v>0</v>
      </c>
      <c r="S85" s="143" t="n">
        <f aca="false">S56-S57-S68</f>
        <v>0</v>
      </c>
      <c r="T85" s="143" t="n">
        <f aca="false">T56-T57-T68</f>
        <v>0</v>
      </c>
      <c r="U85" s="143" t="n">
        <f aca="false">U56-U57-U68</f>
        <v>0</v>
      </c>
      <c r="V85" s="143" t="n">
        <f aca="false">V56-V57-V68</f>
        <v>0</v>
      </c>
      <c r="W85" s="143" t="n">
        <f aca="false">W56-W57-W68</f>
        <v>0</v>
      </c>
      <c r="X85" s="143" t="n">
        <f aca="false">X56-X57-X68</f>
        <v>0</v>
      </c>
    </row>
    <row r="86" customFormat="false" ht="15" hidden="false" customHeight="false" outlineLevel="0" collapsed="false">
      <c r="B86" s="19" t="s">
        <v>505</v>
      </c>
      <c r="I86" s="472" t="n">
        <f aca="false">I57-I58-I63-I65-I64-I66-I67</f>
        <v>0</v>
      </c>
      <c r="J86" s="472" t="n">
        <f aca="false">J57-J58-J63-J65-J64-J66-J67</f>
        <v>0</v>
      </c>
      <c r="K86" s="472" t="n">
        <f aca="false">K57-K58-K63-K65-K64-K66-K67</f>
        <v>100000000</v>
      </c>
      <c r="L86" s="472" t="n">
        <f aca="false">L57-L58-L63-L65-L64-L66-L67</f>
        <v>0</v>
      </c>
      <c r="M86" s="472" t="n">
        <f aca="false">M57-M58-M63-M65-M64-M66-M67</f>
        <v>0</v>
      </c>
      <c r="N86" s="472" t="n">
        <f aca="false">N57-N58-N63-N65-N64-N66-N67</f>
        <v>-100000000</v>
      </c>
      <c r="O86" s="472" t="n">
        <f aca="false">O57-O58-O63-O65-O64-O66-O67</f>
        <v>100000000</v>
      </c>
      <c r="P86" s="472" t="n">
        <f aca="false">P57-P58-P63-P65-P64-P66-P67</f>
        <v>0</v>
      </c>
      <c r="Q86" s="472" t="n">
        <f aca="false">Q57-Q58-Q63-Q65-Q64-Q66-Q67</f>
        <v>0</v>
      </c>
      <c r="R86" s="472" t="n">
        <f aca="false">R57-R58-R63-R65-R64-R66-R67</f>
        <v>0</v>
      </c>
      <c r="S86" s="472" t="n">
        <f aca="false">S57-S58-S63-S65-S64-S66-S67</f>
        <v>0</v>
      </c>
      <c r="T86" s="472" t="n">
        <f aca="false">T57-T58-T63-T65-T64-T66-T67</f>
        <v>0</v>
      </c>
      <c r="U86" s="472" t="n">
        <f aca="false">U57-U58-U63-U65-U64-U66-U67</f>
        <v>0</v>
      </c>
      <c r="V86" s="472" t="n">
        <f aca="false">V57-V58-V63-V65-V64-V66-V67</f>
        <v>0</v>
      </c>
      <c r="W86" s="472" t="n">
        <f aca="false">W57-W58-W63-W65-W64-W66-W67</f>
        <v>0</v>
      </c>
      <c r="X86" s="472" t="n">
        <f aca="false">X57-X58-X63-X65-X64-X66-X67</f>
        <v>0</v>
      </c>
    </row>
    <row r="87" customFormat="false" ht="15" hidden="false" customHeight="false" outlineLevel="0" collapsed="false">
      <c r="B87" s="19" t="s">
        <v>3166</v>
      </c>
      <c r="I87" s="143" t="n">
        <f aca="false">I58-I59-I60-I61-I62</f>
        <v>0</v>
      </c>
      <c r="J87" s="143" t="n">
        <f aca="false">J58-J59-J60-J61-J62</f>
        <v>0</v>
      </c>
      <c r="K87" s="143" t="n">
        <f aca="false">K58-K59-K60-K61-K62</f>
        <v>0</v>
      </c>
      <c r="L87" s="143" t="n">
        <f aca="false">L58-L59-L60-L61-L62</f>
        <v>0</v>
      </c>
      <c r="M87" s="143" t="n">
        <f aca="false">M58-M59-M60-M61-M62</f>
        <v>0</v>
      </c>
      <c r="N87" s="143" t="n">
        <f aca="false">N58-N59-N60-N61-N62</f>
        <v>0</v>
      </c>
      <c r="O87" s="143" t="n">
        <f aca="false">O58-O59-O60-O61-O62</f>
        <v>0</v>
      </c>
      <c r="P87" s="143" t="n">
        <f aca="false">P58-P59-P60-P61-P62</f>
        <v>0</v>
      </c>
      <c r="Q87" s="143" t="n">
        <f aca="false">Q58-Q59-Q60-Q61-Q62</f>
        <v>0</v>
      </c>
      <c r="R87" s="143" t="n">
        <f aca="false">R58-R59-R60-R61-R62</f>
        <v>0</v>
      </c>
      <c r="S87" s="143" t="n">
        <f aca="false">S58-S59-S60-S61-S62</f>
        <v>-100000000</v>
      </c>
      <c r="T87" s="143" t="n">
        <f aca="false">T58-T59-T60-T61-T62</f>
        <v>0</v>
      </c>
      <c r="U87" s="143" t="n">
        <f aca="false">U58-U59-U60-U61-U62</f>
        <v>0</v>
      </c>
      <c r="V87" s="143" t="n">
        <f aca="false">V58-V59-V60-V61-V62</f>
        <v>0</v>
      </c>
      <c r="W87" s="143" t="n">
        <f aca="false">W58-W59-W60-W61-W62</f>
        <v>0</v>
      </c>
      <c r="X87" s="143" t="n">
        <f aca="false">X58-X59-X60-X61-X62</f>
        <v>-100000000</v>
      </c>
    </row>
    <row r="88" customFormat="false" ht="15" hidden="false" customHeight="false" outlineLevel="0" collapsed="false">
      <c r="B88" s="19" t="s">
        <v>3167</v>
      </c>
      <c r="I88" s="369" t="n">
        <f aca="false">I68-I70-I71</f>
        <v>0</v>
      </c>
      <c r="J88" s="369" t="n">
        <f aca="false">J68-J70-J71</f>
        <v>0</v>
      </c>
      <c r="K88" s="369" t="n">
        <f aca="false">K68-K70-K71</f>
        <v>0</v>
      </c>
      <c r="L88" s="369" t="n">
        <f aca="false">L68-L70-L71</f>
        <v>0</v>
      </c>
      <c r="M88" s="369" t="n">
        <f aca="false">M68-M70-M71</f>
        <v>0</v>
      </c>
      <c r="N88" s="369" t="n">
        <f aca="false">N68-N70-N71</f>
        <v>0</v>
      </c>
      <c r="O88" s="369" t="n">
        <f aca="false">O68-O70-O71</f>
        <v>0</v>
      </c>
      <c r="P88" s="369" t="n">
        <f aca="false">P68-P70-P71</f>
        <v>0</v>
      </c>
      <c r="Q88" s="369" t="n">
        <f aca="false">Q68-Q70-Q71</f>
        <v>0</v>
      </c>
      <c r="R88" s="369" t="n">
        <f aca="false">R68-R70-R71</f>
        <v>62000000000</v>
      </c>
      <c r="S88" s="369" t="n">
        <f aca="false">S68-S70-S71</f>
        <v>254100000000</v>
      </c>
      <c r="T88" s="369" t="n">
        <f aca="false">T68-T70-T71</f>
        <v>205700000000</v>
      </c>
      <c r="U88" s="369" t="n">
        <f aca="false">U68-U70-U71</f>
        <v>192800000000</v>
      </c>
      <c r="V88" s="369" t="n">
        <f aca="false">V68-V70-V71</f>
        <v>206600000000</v>
      </c>
      <c r="W88" s="369" t="n">
        <f aca="false">W68-W70-W71</f>
        <v>220000000000</v>
      </c>
      <c r="X88" s="369" t="n">
        <f aca="false">X68-X70-X71</f>
        <v>192700000000</v>
      </c>
    </row>
    <row r="89" customFormat="false" ht="15.75" hidden="false" customHeight="false" outlineLevel="0" collapsed="false"/>
    <row r="90" customFormat="false" ht="15.75" hidden="false" customHeight="false" outlineLevel="0" collapsed="false">
      <c r="B90" s="19" t="s">
        <v>586</v>
      </c>
      <c r="I90" s="214" t="n">
        <v>1630670000000</v>
      </c>
      <c r="J90" s="95" t="n">
        <v>1869895000000</v>
      </c>
      <c r="K90" s="95" t="n">
        <v>2171690000000</v>
      </c>
      <c r="L90" s="95" t="n">
        <v>2526655000000</v>
      </c>
      <c r="M90" s="95" t="n">
        <v>2853321000000</v>
      </c>
      <c r="N90" s="95" t="n">
        <v>3186852000000</v>
      </c>
      <c r="O90" s="95" t="n">
        <v>3817715000000</v>
      </c>
      <c r="P90" s="95" t="n">
        <v>4257450000000</v>
      </c>
      <c r="Q90" s="95" t="n">
        <v>4736161000000</v>
      </c>
      <c r="R90" s="96" t="n">
        <v>5044200000000</v>
      </c>
      <c r="S90" s="96" t="n">
        <v>5702700000000</v>
      </c>
      <c r="T90" s="96" t="n">
        <v>6443500000000</v>
      </c>
      <c r="U90" s="96" t="n">
        <v>7259400000000</v>
      </c>
      <c r="V90" s="96" t="n">
        <v>8149500000000</v>
      </c>
      <c r="W90" s="215" t="n">
        <v>9148600000000</v>
      </c>
      <c r="X90" s="215" t="n">
        <v>10264800000000</v>
      </c>
    </row>
    <row r="91" customFormat="false" ht="15" hidden="false" customHeight="false" outlineLevel="0" collapsed="false">
      <c r="B91" s="19" t="s">
        <v>140</v>
      </c>
      <c r="I91" s="313" t="n">
        <f aca="false">(I6/I90)*100</f>
        <v>18.6855709616293</v>
      </c>
      <c r="J91" s="313" t="n">
        <f aca="false">(J6/J90)*100</f>
        <v>17.7229202709243</v>
      </c>
      <c r="K91" s="313" t="n">
        <f aca="false">(K6/K90)*100</f>
        <v>17.8892935916268</v>
      </c>
      <c r="L91" s="313" t="n">
        <f aca="false">(L6/L90)*100</f>
        <v>18.1306905770673</v>
      </c>
      <c r="M91" s="313" t="n">
        <f aca="false">(M6/M90)*100</f>
        <v>17.8038152735006</v>
      </c>
      <c r="N91" s="313" t="n">
        <f aca="false">(N6/N90)*100</f>
        <v>17.8483343437348</v>
      </c>
      <c r="O91" s="313" t="n">
        <f aca="false">(O6/O90)*100</f>
        <v>17.9767216777575</v>
      </c>
      <c r="P91" s="313" t="n">
        <f aca="false">(P6/P90)*100</f>
        <v>17.93326991509</v>
      </c>
      <c r="Q91" s="313" t="n">
        <f aca="false">(Q6/Q90)*100</f>
        <v>18.3313025042856</v>
      </c>
      <c r="R91" s="313" t="n">
        <f aca="false">(R6/R90)*100</f>
        <v>19.8525038658261</v>
      </c>
      <c r="S91" s="313" t="n">
        <f aca="false">(S6/S90)*100</f>
        <v>19.8818103705262</v>
      </c>
      <c r="T91" s="313" t="n">
        <f aca="false">(T6/T90)*100</f>
        <v>20.3802281368821</v>
      </c>
      <c r="U91" s="313" t="n">
        <f aca="false">(U6/U90)*100</f>
        <v>20.6559770779954</v>
      </c>
      <c r="V91" s="313" t="n">
        <f aca="false">(V6/V90)*100</f>
        <v>20.8282716731088</v>
      </c>
      <c r="W91" s="313" t="n">
        <f aca="false">(W6/W90)*100</f>
        <v>20.9977482893557</v>
      </c>
      <c r="X91" s="313" t="n">
        <f aca="false">(X6/X90)*100</f>
        <v>21.0885745460213</v>
      </c>
    </row>
    <row r="92" customFormat="false" ht="15" hidden="false" customHeight="false" outlineLevel="0" collapsed="false">
      <c r="B92" s="19" t="s">
        <v>141</v>
      </c>
      <c r="I92" s="313" t="n">
        <f aca="false">(I24/I90)*100</f>
        <v>18.6242464753752</v>
      </c>
      <c r="J92" s="313" t="n">
        <f aca="false">(J24/J90)*100</f>
        <v>20.4717377178933</v>
      </c>
      <c r="K92" s="313" t="n">
        <f aca="false">(K24/K90)*100</f>
        <v>19.3167533119368</v>
      </c>
      <c r="L92" s="313" t="n">
        <f aca="false">(L24/L90)*100</f>
        <v>21.1702824485337</v>
      </c>
      <c r="M92" s="313" t="n">
        <f aca="false">(M24/M90)*100</f>
        <v>20.9054641941793</v>
      </c>
      <c r="N92" s="313" t="n">
        <f aca="false">(N24/N90)*100</f>
        <v>22.7559987096985</v>
      </c>
      <c r="O92" s="313" t="n">
        <f aca="false">(O24/O90)*100</f>
        <v>21.2640283520378</v>
      </c>
      <c r="P92" s="313" t="n">
        <f aca="false">(P24/P90)*100</f>
        <v>22.2645010510987</v>
      </c>
      <c r="Q92" s="313" t="n">
        <f aca="false">(Q24/Q90)*100</f>
        <v>23.5845023004919</v>
      </c>
      <c r="R92" s="313" t="n">
        <f aca="false">(R24/R90)*100</f>
        <v>25.7285595337219</v>
      </c>
      <c r="S92" s="313" t="n">
        <f aca="false">(S24/S90)*100</f>
        <v>28.7635681343925</v>
      </c>
      <c r="T92" s="313" t="n">
        <f aca="false">(T24/T90)*100</f>
        <v>28.3727787693024</v>
      </c>
      <c r="U92" s="313" t="n">
        <f aca="false">(U24/U90)*100</f>
        <v>27.4292641265118</v>
      </c>
      <c r="V92" s="313" t="n">
        <f aca="false">(V24/V90)*100</f>
        <v>26.4580649119578</v>
      </c>
      <c r="W92" s="313" t="n">
        <f aca="false">(W24/W90)*100</f>
        <v>25.3579782698992</v>
      </c>
      <c r="X92" s="313" t="n">
        <f aca="false">(X24/X90)*100</f>
        <v>25.1130075598161</v>
      </c>
    </row>
    <row r="96" customFormat="false" ht="15" hidden="false" customHeight="false" outlineLevel="0" collapsed="false">
      <c r="B96" s="0" t="s">
        <v>142</v>
      </c>
      <c r="I96" s="0" t="n">
        <f aca="false">IF(I48&lt;0, (I48/I24)*100)</f>
        <v>0</v>
      </c>
      <c r="J96" s="0" t="n">
        <f aca="false">IF(J48&lt;0, (J48/J24)*100)</f>
        <v>0</v>
      </c>
      <c r="K96" s="0" t="n">
        <f aca="false">IF(K48&lt;0, (K48/K24)*100)</f>
        <v>0</v>
      </c>
      <c r="L96" s="0" t="n">
        <f aca="false">IF(L48&lt;0, (L48/L24)*100)</f>
        <v>0</v>
      </c>
      <c r="M96" s="0" t="n">
        <f aca="false">IF(M48&lt;0, (M48/M24)*100)</f>
        <v>0</v>
      </c>
      <c r="N96" s="0" t="n">
        <f aca="false">IF(N48&lt;0, (N48/N24)*100)</f>
        <v>0</v>
      </c>
      <c r="O96" s="0" t="n">
        <f aca="false">IF(O48&lt;0, (O48/O24)*100)</f>
        <v>0</v>
      </c>
      <c r="P96" s="0" t="n">
        <f aca="false">IF(P48&lt;0, (P48/P24)*100)</f>
        <v>0</v>
      </c>
      <c r="Q96" s="0" t="n">
        <f aca="false">IF(Q48&lt;0, (Q48/Q24)*100)</f>
        <v>0</v>
      </c>
      <c r="R96" s="0" t="n">
        <f aca="false">IF(R48&lt;0, (R48/R24)*100)</f>
        <v>0</v>
      </c>
      <c r="S96" s="0" t="n">
        <f aca="false">IF(S48&lt;0, (S48/S24)*100)</f>
        <v>0</v>
      </c>
      <c r="T96" s="0" t="n">
        <f aca="false">IF(T48&lt;0, (T48/T24)*100)</f>
        <v>0</v>
      </c>
      <c r="U96" s="0" t="n">
        <f aca="false">IF(U48&lt;0, (U48/U24)*100)</f>
        <v>0</v>
      </c>
      <c r="V96" s="0" t="n">
        <f aca="false">IF(V48&lt;0, (V48/V24)*100)</f>
        <v>0</v>
      </c>
      <c r="W96" s="0" t="n">
        <f aca="false">IF(W48&lt;0, (W48/W24)*100)</f>
        <v>0</v>
      </c>
      <c r="X96" s="0" t="n">
        <f aca="false">IF(X48&lt;0, (X48/X24)*100)</f>
        <v>0</v>
      </c>
    </row>
    <row r="100"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2.xml><?xml version="1.0" encoding="utf-8"?>
<worksheet xmlns="http://schemas.openxmlformats.org/spreadsheetml/2006/main" xmlns:r="http://schemas.openxmlformats.org/officeDocument/2006/relationships">
  <sheetPr filterMode="false">
    <pageSetUpPr fitToPage="false"/>
  </sheetPr>
  <dimension ref="A1:AX6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R8" activeCellId="0" sqref="R8"/>
    </sheetView>
  </sheetViews>
  <sheetFormatPr defaultRowHeight="15"/>
  <cols>
    <col collapsed="false" hidden="false" max="1" min="1" style="0" width="36.719387755102"/>
    <col collapsed="false" hidden="false" max="2" min="2" style="0" width="37.7959183673469"/>
    <col collapsed="false" hidden="false" max="3" min="3" style="0" width="18.3571428571429"/>
    <col collapsed="false" hidden="false" max="6" min="4" style="0" width="8.50510204081633"/>
    <col collapsed="false" hidden="false" max="7" min="7" style="0" width="14.7142857142857"/>
    <col collapsed="false" hidden="false" max="8" min="8" style="0" width="15.9285714285714"/>
    <col collapsed="false" hidden="false" max="12" min="9" style="0" width="15.1173469387755"/>
    <col collapsed="false" hidden="false" max="13" min="13" style="0" width="16.1989795918367"/>
    <col collapsed="false" hidden="false" max="14" min="14" style="0" width="15.1173469387755"/>
    <col collapsed="false" hidden="false" max="15" min="15" style="0" width="15.6581632653061"/>
    <col collapsed="false" hidden="false" max="16" min="16" style="0" width="17.8214285714286"/>
    <col collapsed="false" hidden="false" max="17" min="17" style="0" width="17.0102040816327"/>
    <col collapsed="false" hidden="false" max="18" min="18" style="0" width="17.4132653061224"/>
    <col collapsed="false" hidden="false" max="19" min="19" style="0" width="15.1173469387755"/>
    <col collapsed="false" hidden="false" max="20" min="20" style="0" width="16.1989795918367"/>
    <col collapsed="false" hidden="false" max="21" min="21" style="0" width="17.4132653061224"/>
    <col collapsed="false" hidden="false" max="23" min="22" style="0" width="15.1173469387755"/>
    <col collapsed="false" hidden="false" max="24" min="24" style="0" width="12.9591836734694"/>
    <col collapsed="false" hidden="false" max="27" min="25" style="0" width="8.50510204081633"/>
    <col collapsed="false" hidden="false" max="28" min="28" style="0" width="12.8265306122449"/>
    <col collapsed="false" hidden="false" max="1025" min="29" style="0" width="8.50510204081633"/>
  </cols>
  <sheetData>
    <row r="1" customFormat="false" ht="15" hidden="false" customHeight="false" outlineLevel="0" collapsed="false">
      <c r="A1" s="0" t="s">
        <v>3168</v>
      </c>
      <c r="B1" s="2" t="s">
        <v>3169</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3170</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30</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75" hidden="false" customHeight="false" outlineLevel="0" collapsed="false">
      <c r="A6" s="280" t="s">
        <v>32</v>
      </c>
      <c r="B6" s="32" t="s">
        <v>33</v>
      </c>
      <c r="C6" s="216" t="s">
        <v>34</v>
      </c>
      <c r="H6" s="327" t="n">
        <v>196000000</v>
      </c>
      <c r="I6" s="327" t="n">
        <v>142400000</v>
      </c>
      <c r="J6" s="327" t="n">
        <v>141900000</v>
      </c>
      <c r="K6" s="328" t="n">
        <v>100900000</v>
      </c>
      <c r="L6" s="328" t="n">
        <v>111300000</v>
      </c>
      <c r="M6" s="327" t="n">
        <v>115400000</v>
      </c>
      <c r="N6" s="327" t="n">
        <v>119000000</v>
      </c>
      <c r="O6" s="327" t="n">
        <v>103700000</v>
      </c>
      <c r="P6" s="327" t="n">
        <v>152800000</v>
      </c>
      <c r="Q6" s="327" t="n">
        <v>176500000</v>
      </c>
      <c r="R6" s="327" t="n">
        <v>257400000</v>
      </c>
      <c r="S6" s="327" t="n">
        <v>220500000</v>
      </c>
      <c r="T6" s="327" t="n">
        <v>202700000</v>
      </c>
      <c r="U6" s="327" t="n">
        <v>208800000</v>
      </c>
      <c r="V6" s="327" t="n">
        <v>205200000</v>
      </c>
      <c r="W6" s="13" t="n">
        <v>187200000</v>
      </c>
      <c r="X6" s="327" t="n">
        <v>190700000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18" t="s">
        <v>341</v>
      </c>
      <c r="B7" s="19" t="s">
        <v>35</v>
      </c>
      <c r="C7" s="20" t="s">
        <v>37</v>
      </c>
      <c r="H7" s="22" t="n">
        <v>64300000</v>
      </c>
      <c r="I7" s="22" t="n">
        <v>59600000</v>
      </c>
      <c r="J7" s="22" t="n">
        <v>60000000</v>
      </c>
      <c r="K7" s="28" t="n">
        <v>61500000</v>
      </c>
      <c r="L7" s="28" t="n">
        <v>67300000</v>
      </c>
      <c r="M7" s="22" t="n">
        <v>69600000</v>
      </c>
      <c r="N7" s="22" t="n">
        <v>78400000</v>
      </c>
      <c r="O7" s="22" t="n">
        <v>61900000</v>
      </c>
      <c r="P7" s="22" t="n">
        <v>91300000</v>
      </c>
      <c r="Q7" s="22" t="n">
        <v>122600000</v>
      </c>
      <c r="R7" s="22" t="n">
        <v>169700000</v>
      </c>
      <c r="S7" s="22" t="n">
        <v>137000000</v>
      </c>
      <c r="T7" s="22" t="n">
        <v>120900000</v>
      </c>
      <c r="U7" s="22" t="n">
        <v>125300000</v>
      </c>
      <c r="V7" s="22" t="n">
        <v>128400000</v>
      </c>
      <c r="W7" s="22" t="n">
        <v>131700000</v>
      </c>
      <c r="X7" s="22" t="n">
        <v>135100000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26" t="s">
        <v>38</v>
      </c>
      <c r="B8" s="27" t="s">
        <v>262</v>
      </c>
      <c r="C8" s="20" t="s">
        <v>40</v>
      </c>
      <c r="H8" s="24" t="n">
        <v>29000000</v>
      </c>
      <c r="I8" s="22" t="n">
        <v>28300000</v>
      </c>
      <c r="J8" s="22" t="n">
        <v>28600000</v>
      </c>
      <c r="K8" s="28" t="n">
        <v>29900000</v>
      </c>
      <c r="L8" s="28" t="n">
        <v>29600000</v>
      </c>
      <c r="M8" s="22" t="n">
        <v>28700000</v>
      </c>
      <c r="N8" s="24" t="n">
        <v>28300000</v>
      </c>
      <c r="O8" s="24" t="n">
        <v>27300000</v>
      </c>
      <c r="P8" s="24" t="n">
        <v>27400000</v>
      </c>
      <c r="Q8" s="24" t="n">
        <v>27800000</v>
      </c>
      <c r="R8" s="22" t="n">
        <v>27600000</v>
      </c>
      <c r="S8" s="24" t="n">
        <v>30900000</v>
      </c>
      <c r="T8" s="24" t="n">
        <v>32700000</v>
      </c>
      <c r="U8" s="24" t="n">
        <v>35400000</v>
      </c>
      <c r="V8" s="24" t="n">
        <v>36700000</v>
      </c>
      <c r="W8" s="4" t="n">
        <v>38200000</v>
      </c>
      <c r="X8" s="24" t="n">
        <v>39600000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615" t="s">
        <v>592</v>
      </c>
      <c r="B9" s="45" t="s">
        <v>3171</v>
      </c>
      <c r="C9" s="0" t="s">
        <v>43</v>
      </c>
      <c r="H9" s="22"/>
      <c r="I9" s="22"/>
      <c r="J9" s="22"/>
      <c r="K9" s="22"/>
      <c r="L9" s="22"/>
      <c r="M9" s="22" t="n">
        <v>6200000</v>
      </c>
      <c r="N9" s="24" t="n">
        <v>6100000</v>
      </c>
      <c r="O9" s="24" t="n">
        <v>6100000</v>
      </c>
      <c r="P9" s="24" t="n">
        <v>7200000</v>
      </c>
      <c r="Q9" s="24" t="n">
        <v>7100000</v>
      </c>
      <c r="R9" s="22" t="n">
        <v>7000000</v>
      </c>
      <c r="S9" s="24" t="n">
        <v>7400000</v>
      </c>
      <c r="T9" s="24" t="n">
        <v>7500000</v>
      </c>
      <c r="U9" s="24" t="n">
        <v>7700000</v>
      </c>
      <c r="V9" s="24" t="n">
        <v>8000000</v>
      </c>
      <c r="W9" s="4" t="n">
        <v>8200000</v>
      </c>
      <c r="X9" s="24" t="n">
        <v>8500000</v>
      </c>
      <c r="Y9" s="6"/>
      <c r="Z9" s="6"/>
      <c r="AA9" s="6"/>
      <c r="AB9" s="40"/>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45" t="s">
        <v>3172</v>
      </c>
      <c r="B10" s="45" t="s">
        <v>3173</v>
      </c>
      <c r="C10" s="0" t="s">
        <v>43</v>
      </c>
      <c r="H10" s="22"/>
      <c r="I10" s="22"/>
      <c r="J10" s="22"/>
      <c r="K10" s="22"/>
      <c r="L10" s="22"/>
      <c r="M10" s="22" t="n">
        <v>7000000</v>
      </c>
      <c r="N10" s="24" t="n">
        <v>7300000</v>
      </c>
      <c r="O10" s="24" t="n">
        <v>5700000</v>
      </c>
      <c r="P10" s="24" t="n">
        <v>4700000</v>
      </c>
      <c r="Q10" s="24" t="n">
        <v>4600000</v>
      </c>
      <c r="R10" s="22" t="n">
        <v>4700000</v>
      </c>
      <c r="S10" s="24" t="n">
        <v>5500000</v>
      </c>
      <c r="T10" s="24" t="n">
        <v>5900000</v>
      </c>
      <c r="U10" s="24" t="n">
        <v>6400000</v>
      </c>
      <c r="V10" s="24" t="n">
        <v>7000000</v>
      </c>
      <c r="W10" s="4" t="n">
        <v>7600000</v>
      </c>
      <c r="X10" s="24" t="n">
        <v>8200000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45" t="s">
        <v>3174</v>
      </c>
      <c r="B11" s="45" t="s">
        <v>3175</v>
      </c>
      <c r="C11" s="0" t="s">
        <v>43</v>
      </c>
      <c r="H11" s="22"/>
      <c r="I11" s="22"/>
      <c r="J11" s="22"/>
      <c r="K11" s="22"/>
      <c r="L11" s="22"/>
      <c r="M11" s="22" t="n">
        <v>15500000</v>
      </c>
      <c r="N11" s="24" t="n">
        <v>14800000</v>
      </c>
      <c r="O11" s="24" t="n">
        <v>15400000</v>
      </c>
      <c r="P11" s="24" t="n">
        <v>15400000</v>
      </c>
      <c r="Q11" s="24" t="n">
        <v>16100000</v>
      </c>
      <c r="R11" s="22"/>
      <c r="S11" s="22"/>
      <c r="T11" s="22"/>
      <c r="U11" s="22"/>
      <c r="V11" s="22"/>
      <c r="X11" s="22"/>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45" t="s">
        <v>3176</v>
      </c>
      <c r="B12" s="45" t="s">
        <v>3177</v>
      </c>
      <c r="C12" s="0" t="s">
        <v>43</v>
      </c>
      <c r="H12" s="22"/>
      <c r="I12" s="22"/>
      <c r="J12" s="22"/>
      <c r="K12" s="22"/>
      <c r="L12" s="22"/>
      <c r="M12" s="22"/>
      <c r="N12" s="22"/>
      <c r="O12" s="22"/>
      <c r="P12" s="22"/>
      <c r="Q12" s="22"/>
      <c r="R12" s="22" t="n">
        <v>15700000</v>
      </c>
      <c r="S12" s="24" t="n">
        <v>18100000</v>
      </c>
      <c r="T12" s="24" t="n">
        <v>19300000</v>
      </c>
      <c r="U12" s="24" t="n">
        <v>21200000</v>
      </c>
      <c r="V12" s="24" t="n">
        <v>21700000</v>
      </c>
      <c r="W12" s="4" t="n">
        <v>22300000</v>
      </c>
      <c r="X12" s="24" t="n">
        <v>22900000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615" t="s">
        <v>48</v>
      </c>
      <c r="B13" s="45" t="s">
        <v>3178</v>
      </c>
      <c r="C13" s="0" t="s">
        <v>43</v>
      </c>
      <c r="H13" s="22"/>
      <c r="I13" s="22"/>
      <c r="J13" s="22"/>
      <c r="K13" s="22"/>
      <c r="L13" s="22"/>
      <c r="M13" s="22" t="n">
        <v>100000</v>
      </c>
      <c r="N13" s="24" t="n">
        <v>100000</v>
      </c>
      <c r="O13" s="24" t="n">
        <v>100000</v>
      </c>
      <c r="P13" s="24" t="n">
        <v>100000</v>
      </c>
      <c r="Q13" s="24" t="n">
        <v>0</v>
      </c>
      <c r="R13" s="22" t="n">
        <v>0</v>
      </c>
      <c r="S13" s="24" t="n">
        <v>0</v>
      </c>
      <c r="T13" s="24" t="n">
        <v>0</v>
      </c>
      <c r="U13" s="24" t="n">
        <v>0</v>
      </c>
      <c r="V13" s="24" t="n">
        <v>0</v>
      </c>
      <c r="W13" s="0" t="n">
        <v>0</v>
      </c>
      <c r="X13" s="0" t="n">
        <v>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6" t="s">
        <v>50</v>
      </c>
      <c r="B14" s="19" t="s">
        <v>696</v>
      </c>
      <c r="C14" s="20" t="s">
        <v>40</v>
      </c>
      <c r="H14" s="22" t="n">
        <v>35300000</v>
      </c>
      <c r="I14" s="22" t="n">
        <v>31300000</v>
      </c>
      <c r="J14" s="22" t="n">
        <v>31400000</v>
      </c>
      <c r="K14" s="28" t="n">
        <v>31600000</v>
      </c>
      <c r="L14" s="28" t="n">
        <v>37700000</v>
      </c>
      <c r="M14" s="22" t="n">
        <v>40800000</v>
      </c>
      <c r="N14" s="24" t="n">
        <v>50100000</v>
      </c>
      <c r="O14" s="24" t="n">
        <v>34600000</v>
      </c>
      <c r="P14" s="24" t="n">
        <v>64000000</v>
      </c>
      <c r="Q14" s="24" t="n">
        <v>94800000</v>
      </c>
      <c r="R14" s="22" t="n">
        <v>142200000</v>
      </c>
      <c r="S14" s="24" t="n">
        <v>106000000</v>
      </c>
      <c r="T14" s="24" t="n">
        <v>88100000</v>
      </c>
      <c r="U14" s="24" t="n">
        <v>89900000</v>
      </c>
      <c r="V14" s="24" t="n">
        <v>91700000</v>
      </c>
      <c r="W14" s="4" t="n">
        <v>93500000</v>
      </c>
      <c r="X14" s="24" t="n">
        <v>95400000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1" t="s">
        <v>3179</v>
      </c>
      <c r="B15" s="616" t="s">
        <v>3180</v>
      </c>
      <c r="C15" s="0" t="s">
        <v>182</v>
      </c>
      <c r="H15" s="22" t="n">
        <v>28900000</v>
      </c>
      <c r="I15" s="22" t="n">
        <v>25000000</v>
      </c>
      <c r="J15" s="22" t="n">
        <v>25800000</v>
      </c>
      <c r="K15" s="28" t="n">
        <v>25400000</v>
      </c>
      <c r="L15" s="28" t="n">
        <v>32200000</v>
      </c>
      <c r="M15" s="22" t="n">
        <v>29500000</v>
      </c>
      <c r="N15" s="24" t="n">
        <v>41700000</v>
      </c>
      <c r="O15" s="24" t="n">
        <v>29100000</v>
      </c>
      <c r="P15" s="24" t="n">
        <v>58800000</v>
      </c>
      <c r="Q15" s="24" t="n">
        <v>88600000</v>
      </c>
      <c r="R15" s="22" t="n">
        <v>136800000</v>
      </c>
      <c r="S15" s="24" t="n">
        <v>100000000</v>
      </c>
      <c r="T15" s="24" t="n">
        <v>82000000</v>
      </c>
      <c r="U15" s="24" t="n">
        <v>83600000</v>
      </c>
      <c r="V15" s="24" t="n">
        <v>85300000</v>
      </c>
      <c r="W15" s="24" t="n">
        <v>87000000</v>
      </c>
      <c r="X15" s="24" t="n">
        <v>88800000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45" t="s">
        <v>49</v>
      </c>
      <c r="B16" s="45" t="s">
        <v>49</v>
      </c>
      <c r="C16" s="0" t="s">
        <v>182</v>
      </c>
      <c r="H16" s="22"/>
      <c r="I16" s="22"/>
      <c r="J16" s="22"/>
      <c r="K16" s="22"/>
      <c r="L16" s="22"/>
      <c r="M16" s="22" t="n">
        <v>11300000</v>
      </c>
      <c r="N16" s="24" t="n">
        <v>8400000</v>
      </c>
      <c r="O16" s="24" t="n">
        <v>5600000</v>
      </c>
      <c r="P16" s="24" t="n">
        <v>5100000</v>
      </c>
      <c r="Q16" s="24" t="n">
        <v>6200000</v>
      </c>
      <c r="R16" s="22" t="n">
        <v>5400000</v>
      </c>
      <c r="S16" s="24" t="n">
        <v>6000000</v>
      </c>
      <c r="T16" s="24" t="n">
        <v>6100000</v>
      </c>
      <c r="U16" s="24" t="n">
        <v>6300000</v>
      </c>
      <c r="V16" s="24" t="n">
        <v>6400000</v>
      </c>
      <c r="W16" s="24" t="n">
        <v>6500000</v>
      </c>
      <c r="X16" s="24" t="n">
        <v>6700000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3" customFormat="true" ht="15" hidden="false" customHeight="false" outlineLevel="0" collapsed="false">
      <c r="A17" s="18" t="s">
        <v>52</v>
      </c>
      <c r="B17" s="32" t="s">
        <v>3181</v>
      </c>
      <c r="C17" s="33" t="s">
        <v>37</v>
      </c>
      <c r="H17" s="327" t="n">
        <v>131700000</v>
      </c>
      <c r="I17" s="327" t="n">
        <v>82800000</v>
      </c>
      <c r="J17" s="327" t="n">
        <v>81900000</v>
      </c>
      <c r="K17" s="328" t="n">
        <v>39400000</v>
      </c>
      <c r="L17" s="328" t="n">
        <v>44000000</v>
      </c>
      <c r="M17" s="327" t="n">
        <v>45800000</v>
      </c>
      <c r="N17" s="35" t="n">
        <v>40600000</v>
      </c>
      <c r="O17" s="35" t="n">
        <v>41900000</v>
      </c>
      <c r="P17" s="35" t="n">
        <v>61500000</v>
      </c>
      <c r="Q17" s="35" t="n">
        <v>53900000</v>
      </c>
      <c r="R17" s="327" t="n">
        <v>87700000</v>
      </c>
      <c r="S17" s="35" t="n">
        <v>83500000</v>
      </c>
      <c r="T17" s="35" t="n">
        <v>81900000</v>
      </c>
      <c r="U17" s="35" t="n">
        <v>83500000</v>
      </c>
      <c r="V17" s="35" t="n">
        <v>76800000</v>
      </c>
      <c r="W17" s="13" t="n">
        <v>55400000</v>
      </c>
      <c r="X17" s="24" t="n">
        <v>55700000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75" hidden="false" customHeight="false" outlineLevel="0" collapsed="false">
      <c r="A18" s="280"/>
      <c r="B18" s="32" t="s">
        <v>1209</v>
      </c>
      <c r="H18" s="327" t="n">
        <v>227900000</v>
      </c>
      <c r="I18" s="327" t="n">
        <v>163600000</v>
      </c>
      <c r="J18" s="327" t="n">
        <v>163900000</v>
      </c>
      <c r="K18" s="328" t="n">
        <v>125200000</v>
      </c>
      <c r="L18" s="328" t="n">
        <v>142700000</v>
      </c>
      <c r="M18" s="327" t="n">
        <v>134900000</v>
      </c>
      <c r="N18" s="35" t="n">
        <v>139700000</v>
      </c>
      <c r="O18" s="35" t="n">
        <v>142400000</v>
      </c>
      <c r="P18" s="35" t="n">
        <v>146000000</v>
      </c>
      <c r="Q18" s="35" t="n">
        <v>158800000</v>
      </c>
      <c r="R18" s="327" t="n">
        <v>215300000</v>
      </c>
      <c r="S18" s="35" t="n">
        <v>222800000</v>
      </c>
      <c r="T18" s="35" t="n">
        <v>218400000</v>
      </c>
      <c r="U18" s="35" t="n">
        <v>213800000</v>
      </c>
      <c r="V18" s="35" t="n">
        <v>209600000</v>
      </c>
      <c r="W18" s="13" t="n">
        <v>190100000</v>
      </c>
      <c r="X18" s="35" t="n">
        <v>191100000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75" hidden="false" customHeight="false" outlineLevel="0" collapsed="false">
      <c r="A19" s="280" t="s">
        <v>68</v>
      </c>
      <c r="B19" s="32" t="s">
        <v>1209</v>
      </c>
      <c r="C19" s="216" t="s">
        <v>34</v>
      </c>
      <c r="H19" s="327" t="n">
        <f aca="false">H18-H28</f>
        <v>227900000</v>
      </c>
      <c r="I19" s="327" t="n">
        <f aca="false">I18-I28</f>
        <v>163600000</v>
      </c>
      <c r="J19" s="327" t="n">
        <f aca="false">J18-J28</f>
        <v>163900000</v>
      </c>
      <c r="K19" s="327" t="n">
        <f aca="false">K18-K28</f>
        <v>125200000</v>
      </c>
      <c r="L19" s="327" t="n">
        <f aca="false">L18-L28</f>
        <v>142700000</v>
      </c>
      <c r="M19" s="327" t="n">
        <f aca="false">M18-M28</f>
        <v>134900000</v>
      </c>
      <c r="N19" s="327" t="n">
        <f aca="false">N18-N28</f>
        <v>139700000</v>
      </c>
      <c r="O19" s="327" t="n">
        <f aca="false">O18-O28</f>
        <v>142400000</v>
      </c>
      <c r="P19" s="327" t="n">
        <f aca="false">P18-P28</f>
        <v>146000000</v>
      </c>
      <c r="Q19" s="327" t="n">
        <f aca="false">Q18-Q28</f>
        <v>158800000</v>
      </c>
      <c r="R19" s="327" t="n">
        <f aca="false">R18-R28</f>
        <v>215300000</v>
      </c>
      <c r="S19" s="617" t="n">
        <f aca="false">S20+S27</f>
        <v>222900000</v>
      </c>
      <c r="T19" s="617" t="n">
        <f aca="false">T20+T27</f>
        <v>218400000</v>
      </c>
      <c r="U19" s="35" t="n">
        <v>213800000</v>
      </c>
      <c r="V19" s="327" t="n">
        <f aca="false">V18-V28</f>
        <v>209600000</v>
      </c>
      <c r="W19" s="327" t="n">
        <f aca="false">W18-W28</f>
        <v>190100000</v>
      </c>
      <c r="X19" s="327" t="n">
        <f aca="false">X18-X28</f>
        <v>191100000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18" t="s">
        <v>70</v>
      </c>
      <c r="B20" s="19" t="s">
        <v>698</v>
      </c>
      <c r="C20" s="20" t="s">
        <v>72</v>
      </c>
      <c r="H20" s="22" t="n">
        <v>96200000</v>
      </c>
      <c r="I20" s="22" t="n">
        <v>80800000</v>
      </c>
      <c r="J20" s="22" t="n">
        <v>82000000</v>
      </c>
      <c r="K20" s="28" t="n">
        <v>85800000</v>
      </c>
      <c r="L20" s="28" t="n">
        <v>98700000</v>
      </c>
      <c r="M20" s="22" t="n">
        <v>89100000</v>
      </c>
      <c r="N20" s="24" t="n">
        <v>95200000</v>
      </c>
      <c r="O20" s="24" t="n">
        <v>100200000</v>
      </c>
      <c r="P20" s="24" t="n">
        <v>85200000</v>
      </c>
      <c r="Q20" s="24" t="n">
        <v>105600000</v>
      </c>
      <c r="R20" s="22" t="n">
        <v>119000000</v>
      </c>
      <c r="S20" s="618" t="n">
        <v>124900000</v>
      </c>
      <c r="T20" s="618" t="n">
        <v>126700000</v>
      </c>
      <c r="U20" s="24" t="n">
        <v>128600000</v>
      </c>
      <c r="V20" s="24" t="n">
        <v>130600000</v>
      </c>
      <c r="W20" s="24" t="n">
        <v>132500000</v>
      </c>
      <c r="X20" s="24" t="n">
        <v>134500000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21" t="s">
        <v>75</v>
      </c>
      <c r="B21" s="619" t="s">
        <v>3182</v>
      </c>
      <c r="C21" s="20" t="s">
        <v>77</v>
      </c>
      <c r="H21" s="22" t="n">
        <v>37500000</v>
      </c>
      <c r="I21" s="22" t="n">
        <v>37500000</v>
      </c>
      <c r="J21" s="22" t="n">
        <v>41500000</v>
      </c>
      <c r="K21" s="28" t="n">
        <v>41500000</v>
      </c>
      <c r="L21" s="28" t="n">
        <v>45000000</v>
      </c>
      <c r="M21" s="22" t="n">
        <v>40200000</v>
      </c>
      <c r="N21" s="24" t="n">
        <v>44400000</v>
      </c>
      <c r="O21" s="24" t="n">
        <v>45800000</v>
      </c>
      <c r="P21" s="24" t="n">
        <v>47900000</v>
      </c>
      <c r="Q21" s="24" t="n">
        <v>52100000</v>
      </c>
      <c r="R21" s="22" t="n">
        <v>53700000</v>
      </c>
      <c r="S21" s="24" t="n">
        <v>55300000</v>
      </c>
      <c r="T21" s="24" t="n">
        <v>56400000</v>
      </c>
      <c r="U21" s="24" t="n">
        <v>57400000</v>
      </c>
      <c r="V21" s="24" t="n">
        <v>58500000</v>
      </c>
      <c r="W21" s="24" t="n">
        <v>59600000</v>
      </c>
      <c r="X21" s="24" t="n">
        <v>60700000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620" t="s">
        <v>205</v>
      </c>
      <c r="B22" s="27" t="s">
        <v>3183</v>
      </c>
      <c r="C22" s="20" t="s">
        <v>77</v>
      </c>
      <c r="H22" s="22" t="n">
        <v>14200000</v>
      </c>
      <c r="I22" s="22" t="n">
        <v>6300000</v>
      </c>
      <c r="J22" s="22" t="n">
        <v>4600000</v>
      </c>
      <c r="K22" s="28" t="n">
        <v>7200000</v>
      </c>
      <c r="L22" s="28" t="n">
        <v>8100000</v>
      </c>
      <c r="M22" s="22" t="n">
        <v>5800000</v>
      </c>
      <c r="N22" s="24" t="n">
        <v>6300000</v>
      </c>
      <c r="O22" s="24" t="n">
        <v>8500000</v>
      </c>
      <c r="P22" s="24" t="n">
        <v>6800000</v>
      </c>
      <c r="Q22" s="24" t="n">
        <v>9800000</v>
      </c>
      <c r="R22" s="22" t="n">
        <v>11200000</v>
      </c>
      <c r="S22" s="24" t="n">
        <v>14100000</v>
      </c>
      <c r="T22" s="24" t="n">
        <v>14100000</v>
      </c>
      <c r="U22" s="24" t="n">
        <v>14100000</v>
      </c>
      <c r="V22" s="24" t="n">
        <v>14100000</v>
      </c>
      <c r="W22" s="24" t="n">
        <v>14100000</v>
      </c>
      <c r="X22" s="24" t="n">
        <v>14100000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21" t="s">
        <v>363</v>
      </c>
      <c r="B23" s="27" t="s">
        <v>842</v>
      </c>
      <c r="C23" s="20" t="s">
        <v>77</v>
      </c>
      <c r="H23" s="22" t="n">
        <v>44500000</v>
      </c>
      <c r="I23" s="22" t="n">
        <v>37000000</v>
      </c>
      <c r="J23" s="22" t="n">
        <v>35900000</v>
      </c>
      <c r="K23" s="28" t="n">
        <v>37100000</v>
      </c>
      <c r="L23" s="28" t="n">
        <v>45500000</v>
      </c>
      <c r="M23" s="22" t="n">
        <v>43100000</v>
      </c>
      <c r="N23" s="24" t="n">
        <v>44600000</v>
      </c>
      <c r="O23" s="618" t="n">
        <f aca="false">O20-O21-O22</f>
        <v>45900000</v>
      </c>
      <c r="P23" s="618" t="n">
        <f aca="false">P20-P21-P22</f>
        <v>30500000</v>
      </c>
      <c r="Q23" s="618" t="n">
        <f aca="false">Q20-Q21-Q22</f>
        <v>43700000</v>
      </c>
      <c r="R23" s="618" t="n">
        <f aca="false">R20-R21-R22</f>
        <v>54100000</v>
      </c>
      <c r="S23" s="618" t="n">
        <f aca="false">S20-S21-S22</f>
        <v>55500000</v>
      </c>
      <c r="T23" s="618" t="n">
        <f aca="false">T20-T21-T22</f>
        <v>56200000</v>
      </c>
      <c r="U23" s="618" t="n">
        <f aca="false">U20-U21-U22</f>
        <v>57100000</v>
      </c>
      <c r="V23" s="618" t="n">
        <f aca="false">V20-V21-V22</f>
        <v>58000000</v>
      </c>
      <c r="W23" s="618" t="n">
        <f aca="false">W20-W21-W22</f>
        <v>58800000</v>
      </c>
      <c r="X23" s="618" t="n">
        <f aca="false">X20-X21-X22</f>
        <v>59700000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45" t="s">
        <v>3184</v>
      </c>
      <c r="B24" s="45" t="s">
        <v>3184</v>
      </c>
      <c r="C24" s="20" t="s">
        <v>3185</v>
      </c>
      <c r="H24" s="22"/>
      <c r="I24" s="22"/>
      <c r="J24" s="22"/>
      <c r="K24" s="22"/>
      <c r="L24" s="22"/>
      <c r="M24" s="22" t="n">
        <v>1500000</v>
      </c>
      <c r="N24" s="24" t="n">
        <v>8300000</v>
      </c>
      <c r="O24" s="24" t="n">
        <v>1000000</v>
      </c>
      <c r="P24" s="24" t="n">
        <v>900000</v>
      </c>
      <c r="Q24" s="24" t="n">
        <v>2000000</v>
      </c>
      <c r="R24" s="22" t="n">
        <v>9100000</v>
      </c>
      <c r="S24" s="24" t="n">
        <v>700000</v>
      </c>
      <c r="T24" s="24" t="n">
        <v>500000</v>
      </c>
      <c r="U24" s="24" t="n">
        <v>0</v>
      </c>
      <c r="V24" s="24" t="n">
        <v>500000</v>
      </c>
      <c r="W24" s="24" t="n">
        <v>0</v>
      </c>
      <c r="X24" s="24" t="n">
        <v>1000000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45" t="s">
        <v>3186</v>
      </c>
      <c r="B25" s="45" t="s">
        <v>3187</v>
      </c>
      <c r="C25" s="20" t="s">
        <v>3185</v>
      </c>
      <c r="H25" s="22"/>
      <c r="I25" s="22"/>
      <c r="J25" s="22"/>
      <c r="K25" s="22"/>
      <c r="L25" s="22"/>
      <c r="M25" s="22" t="n">
        <v>1400000</v>
      </c>
      <c r="N25" s="24" t="n">
        <v>1400000</v>
      </c>
      <c r="O25" s="24" t="n">
        <v>2700000</v>
      </c>
      <c r="P25" s="24" t="n">
        <v>6200000</v>
      </c>
      <c r="Q25" s="24" t="n">
        <v>800000</v>
      </c>
      <c r="R25" s="22" t="n">
        <v>800000</v>
      </c>
      <c r="S25" s="24" t="n">
        <v>1000000</v>
      </c>
      <c r="T25" s="24" t="n">
        <v>1200000</v>
      </c>
      <c r="U25" s="24" t="n">
        <v>1200000</v>
      </c>
      <c r="V25" s="24" t="n">
        <v>1200000</v>
      </c>
      <c r="W25" s="24" t="n">
        <v>1200000</v>
      </c>
      <c r="X25" s="24" t="n">
        <v>1500000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45" t="s">
        <v>3188</v>
      </c>
      <c r="B26" s="45" t="s">
        <v>3188</v>
      </c>
      <c r="C26" s="20" t="s">
        <v>3185</v>
      </c>
      <c r="H26" s="22"/>
      <c r="I26" s="22"/>
      <c r="J26" s="22"/>
      <c r="K26" s="22"/>
      <c r="L26" s="22"/>
      <c r="M26" s="22" t="n">
        <v>40100000</v>
      </c>
      <c r="N26" s="24" t="n">
        <v>34900000</v>
      </c>
      <c r="O26" s="618" t="n">
        <f aca="false">O23-O24-O25</f>
        <v>42200000</v>
      </c>
      <c r="P26" s="618" t="n">
        <f aca="false">P23-P24-P25</f>
        <v>23400000</v>
      </c>
      <c r="Q26" s="618" t="n">
        <f aca="false">Q23-Q24-Q25</f>
        <v>40900000</v>
      </c>
      <c r="R26" s="618" t="n">
        <f aca="false">R23-R24-R25</f>
        <v>44200000</v>
      </c>
      <c r="S26" s="618" t="n">
        <f aca="false">S23-S24-S25</f>
        <v>53800000</v>
      </c>
      <c r="T26" s="618" t="n">
        <f aca="false">T23-T24-T25</f>
        <v>54500000</v>
      </c>
      <c r="U26" s="618" t="n">
        <f aca="false">U23-U24-U25</f>
        <v>55900000</v>
      </c>
      <c r="V26" s="618" t="n">
        <f aca="false">V23-V24-V25</f>
        <v>56300000</v>
      </c>
      <c r="W26" s="618" t="n">
        <f aca="false">W23-W24-W25</f>
        <v>57600000</v>
      </c>
      <c r="X26" s="618" t="n">
        <f aca="false">X23-X24-X25</f>
        <v>57200000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26" t="s">
        <v>88</v>
      </c>
      <c r="B27" s="19" t="s">
        <v>3189</v>
      </c>
      <c r="C27" s="20" t="s">
        <v>72</v>
      </c>
      <c r="H27" s="22" t="n">
        <v>131700000</v>
      </c>
      <c r="I27" s="22" t="n">
        <v>82800000</v>
      </c>
      <c r="J27" s="22" t="n">
        <v>81900000</v>
      </c>
      <c r="K27" s="28" t="n">
        <v>39400000</v>
      </c>
      <c r="L27" s="28" t="n">
        <v>44000000</v>
      </c>
      <c r="M27" s="22" t="n">
        <v>45800000</v>
      </c>
      <c r="N27" s="24" t="n">
        <v>44500000</v>
      </c>
      <c r="O27" s="24" t="n">
        <v>42200000</v>
      </c>
      <c r="P27" s="24" t="n">
        <v>60800000</v>
      </c>
      <c r="Q27" s="24" t="n">
        <v>53200000</v>
      </c>
      <c r="R27" s="22" t="n">
        <v>96300000</v>
      </c>
      <c r="S27" s="24" t="n">
        <v>98000000</v>
      </c>
      <c r="T27" s="24" t="n">
        <v>91700000</v>
      </c>
      <c r="U27" s="24" t="n">
        <v>85100000</v>
      </c>
      <c r="V27" s="24" t="n">
        <v>79000000</v>
      </c>
      <c r="W27" s="24" t="n">
        <v>57500000</v>
      </c>
      <c r="X27" s="24" t="n">
        <v>56600000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26"/>
      <c r="B28" s="19" t="s">
        <v>3190</v>
      </c>
      <c r="C28" s="20"/>
      <c r="H28" s="22" t="n">
        <v>0</v>
      </c>
      <c r="I28" s="22" t="n">
        <v>0</v>
      </c>
      <c r="J28" s="22" t="n">
        <v>0</v>
      </c>
      <c r="K28" s="22" t="n">
        <v>0</v>
      </c>
      <c r="L28" s="22" t="n">
        <v>0</v>
      </c>
      <c r="M28" s="22" t="n">
        <v>0</v>
      </c>
      <c r="N28" s="24" t="n">
        <v>0</v>
      </c>
      <c r="O28" s="24" t="n">
        <v>0</v>
      </c>
      <c r="P28" s="24" t="n">
        <v>0</v>
      </c>
      <c r="Q28" s="24" t="n">
        <v>0</v>
      </c>
      <c r="R28" s="22" t="n">
        <v>0</v>
      </c>
      <c r="S28" s="24" t="n">
        <v>0</v>
      </c>
      <c r="T28" s="24" t="n">
        <v>0</v>
      </c>
      <c r="V28" s="24" t="n">
        <v>0</v>
      </c>
      <c r="X28" s="24" t="n">
        <v>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B29" s="19" t="s">
        <v>3191</v>
      </c>
      <c r="H29" s="22"/>
      <c r="I29" s="22"/>
      <c r="J29" s="22"/>
      <c r="K29" s="22"/>
      <c r="L29" s="22"/>
      <c r="M29" s="22" t="n">
        <v>-19500000</v>
      </c>
      <c r="N29" s="24" t="n">
        <v>-16800000</v>
      </c>
      <c r="O29" s="24" t="n">
        <v>-38300000</v>
      </c>
      <c r="P29" s="24" t="n">
        <v>6100000</v>
      </c>
      <c r="Q29" s="24" t="n">
        <v>17700000</v>
      </c>
      <c r="R29" s="22" t="n">
        <v>50700000</v>
      </c>
      <c r="S29" s="24" t="n">
        <v>12100000</v>
      </c>
      <c r="T29" s="24" t="n">
        <v>-5900000</v>
      </c>
      <c r="U29" s="24" t="n">
        <v>-3400000</v>
      </c>
      <c r="V29" s="24" t="n">
        <v>-2200000</v>
      </c>
      <c r="W29" s="24" t="n">
        <v>-800000</v>
      </c>
      <c r="X29" s="24" t="n">
        <v>500000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B30" s="19" t="s">
        <v>3192</v>
      </c>
      <c r="H30" s="22" t="n">
        <v>-31900000</v>
      </c>
      <c r="I30" s="22" t="n">
        <v>-21200000</v>
      </c>
      <c r="J30" s="22" t="n">
        <v>-22000000</v>
      </c>
      <c r="K30" s="28" t="n">
        <v>-24400000</v>
      </c>
      <c r="L30" s="28" t="n">
        <v>-31400000</v>
      </c>
      <c r="M30" s="22" t="n">
        <v>-19500000</v>
      </c>
      <c r="N30" s="24" t="n">
        <v>-20800000</v>
      </c>
      <c r="O30" s="24" t="n">
        <v>-38700000</v>
      </c>
      <c r="P30" s="24" t="n">
        <v>6800000</v>
      </c>
      <c r="Q30" s="24" t="n">
        <v>18000000</v>
      </c>
      <c r="R30" s="22" t="n">
        <v>42200000</v>
      </c>
      <c r="S30" s="24" t="n">
        <v>-2400000</v>
      </c>
      <c r="T30" s="24" t="n">
        <v>-15700000</v>
      </c>
      <c r="U30" s="24" t="n">
        <v>-5000000</v>
      </c>
      <c r="V30" s="24" t="n">
        <v>-4300000</v>
      </c>
      <c r="W30" s="24" t="n">
        <v>-2900000</v>
      </c>
      <c r="X30" s="24" t="n">
        <v>-400000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s="13" customFormat="true" ht="15" hidden="false" customHeight="false" outlineLevel="0" collapsed="false">
      <c r="A31" s="32" t="s">
        <v>110</v>
      </c>
      <c r="B31" s="32" t="s">
        <v>110</v>
      </c>
      <c r="C31" s="216" t="s">
        <v>34</v>
      </c>
      <c r="H31" s="327" t="n">
        <v>31900000</v>
      </c>
      <c r="I31" s="327" t="n">
        <v>21200000</v>
      </c>
      <c r="J31" s="327" t="n">
        <v>22000000</v>
      </c>
      <c r="K31" s="328" t="n">
        <v>24400000</v>
      </c>
      <c r="L31" s="328" t="n">
        <v>31400000</v>
      </c>
      <c r="M31" s="327" t="n">
        <v>19500000</v>
      </c>
      <c r="N31" s="35" t="n">
        <v>20800000</v>
      </c>
      <c r="O31" s="35" t="n">
        <v>38700000</v>
      </c>
      <c r="P31" s="35" t="n">
        <v>-6800000</v>
      </c>
      <c r="Q31" s="35" t="n">
        <v>-17700000</v>
      </c>
      <c r="R31" s="327" t="n">
        <f aca="false">R32+R38</f>
        <v>-34100000</v>
      </c>
      <c r="S31" s="35" t="n">
        <v>2400000</v>
      </c>
      <c r="T31" s="35" t="n">
        <v>15700000</v>
      </c>
      <c r="U31" s="35" t="n">
        <v>5000000</v>
      </c>
      <c r="V31" s="35" t="n">
        <v>4300000</v>
      </c>
      <c r="W31" s="13" t="n">
        <v>2900000</v>
      </c>
      <c r="X31" s="35" t="n">
        <v>400000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s="38" customFormat="true" ht="15" hidden="false" customHeight="false" outlineLevel="0" collapsed="false">
      <c r="A32" s="19" t="s">
        <v>115</v>
      </c>
      <c r="B32" s="362" t="s">
        <v>115</v>
      </c>
      <c r="C32" s="20" t="s">
        <v>114</v>
      </c>
      <c r="H32" s="22" t="n">
        <f aca="false">H33+H34+H35+H37</f>
        <v>13800000</v>
      </c>
      <c r="I32" s="22" t="n">
        <f aca="false">I33+I34+I35+I37</f>
        <v>26000000</v>
      </c>
      <c r="J32" s="22" t="n">
        <f aca="false">J33+J34+J35+J37</f>
        <v>31300000</v>
      </c>
      <c r="K32" s="22" t="n">
        <f aca="false">K33+K34+K35+K37</f>
        <v>28800000</v>
      </c>
      <c r="L32" s="22" t="n">
        <f aca="false">L33+L34+L35+L37</f>
        <v>31400000</v>
      </c>
      <c r="M32" s="22" t="n">
        <f aca="false">M33+M34+M35+M37</f>
        <v>18000000</v>
      </c>
      <c r="N32" s="22" t="n">
        <f aca="false">N33+N34+N35+N37</f>
        <v>17300000</v>
      </c>
      <c r="O32" s="22" t="n">
        <f aca="false">O33+O34+O35+O37</f>
        <v>19700000</v>
      </c>
      <c r="P32" s="22" t="n">
        <f aca="false">P33+P34+P35+P37</f>
        <v>19700000</v>
      </c>
      <c r="Q32" s="22" t="n">
        <f aca="false">Q33+Q34+Q35+Q37</f>
        <v>-17000000</v>
      </c>
      <c r="R32" s="22" t="n">
        <f aca="false">R33+R34+R35+R37+R36</f>
        <v>-53100000</v>
      </c>
      <c r="S32" s="22" t="n">
        <f aca="false">S33+S34+S35+S37</f>
        <v>-19500000</v>
      </c>
      <c r="T32" s="22" t="n">
        <f aca="false">T33+T34+T35+T37</f>
        <v>900000</v>
      </c>
      <c r="U32" s="22" t="n">
        <f aca="false">U33+U34+U35+U37</f>
        <v>3400000</v>
      </c>
      <c r="V32" s="22" t="n">
        <f aca="false">V33+V34+V35+V37</f>
        <v>2200000</v>
      </c>
      <c r="W32" s="22" t="n">
        <f aca="false">W33+W34+W35+W37</f>
        <v>800000</v>
      </c>
      <c r="X32" s="22" t="n">
        <f aca="false">X33+X34+X35+X37</f>
        <v>-500000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27" t="s">
        <v>3193</v>
      </c>
      <c r="B33" s="27" t="s">
        <v>3194</v>
      </c>
      <c r="C33" s="19" t="s">
        <v>119</v>
      </c>
      <c r="H33" s="22" t="n">
        <v>25700000</v>
      </c>
      <c r="I33" s="22" t="n">
        <v>15000000</v>
      </c>
      <c r="J33" s="22" t="n">
        <v>33500000</v>
      </c>
      <c r="K33" s="28" t="n">
        <v>45000000</v>
      </c>
      <c r="L33" s="28" t="n">
        <v>25000000</v>
      </c>
      <c r="M33" s="22" t="n">
        <v>18000000</v>
      </c>
      <c r="N33" s="24" t="n">
        <v>17300000</v>
      </c>
      <c r="O33" s="24" t="n">
        <v>19700000</v>
      </c>
      <c r="P33" s="24" t="n">
        <v>19700000</v>
      </c>
      <c r="Q33" s="24" t="n">
        <v>-17000000</v>
      </c>
      <c r="R33" s="22" t="n">
        <v>-27000000</v>
      </c>
      <c r="S33" s="24" t="n">
        <v>-19500000</v>
      </c>
      <c r="T33" s="24" t="n">
        <v>900000</v>
      </c>
      <c r="U33" s="24" t="n">
        <v>3400000</v>
      </c>
      <c r="V33" s="24" t="n">
        <v>2200000</v>
      </c>
      <c r="W33" s="24" t="n">
        <v>800000</v>
      </c>
      <c r="X33" s="24" t="n">
        <v>-500000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27" t="s">
        <v>3195</v>
      </c>
      <c r="B34" s="27" t="s">
        <v>3195</v>
      </c>
      <c r="C34" s="19" t="s">
        <v>119</v>
      </c>
      <c r="H34" s="22" t="n">
        <v>3900000</v>
      </c>
      <c r="I34" s="22" t="n">
        <v>10600000</v>
      </c>
      <c r="J34" s="22" t="n">
        <v>-8700000</v>
      </c>
      <c r="K34" s="28" t="n">
        <v>-20500000</v>
      </c>
      <c r="L34" s="28" t="n">
        <v>6400000</v>
      </c>
      <c r="M34" s="22"/>
      <c r="N34" s="22"/>
      <c r="O34" s="22"/>
      <c r="P34" s="22"/>
      <c r="Q34" s="22"/>
      <c r="R34" s="22"/>
      <c r="S34" s="22"/>
      <c r="T34" s="22"/>
      <c r="U34" s="22"/>
      <c r="V34" s="22"/>
      <c r="X34" s="22"/>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27" t="s">
        <v>3196</v>
      </c>
      <c r="B35" s="27" t="s">
        <v>3196</v>
      </c>
      <c r="C35" s="19" t="s">
        <v>119</v>
      </c>
      <c r="H35" s="22" t="n">
        <v>-16100000</v>
      </c>
      <c r="I35" s="22" t="n">
        <v>400000</v>
      </c>
      <c r="J35" s="22" t="n">
        <v>6500000</v>
      </c>
      <c r="K35" s="28" t="n">
        <v>4300000</v>
      </c>
      <c r="L35" s="28" t="n">
        <v>0</v>
      </c>
      <c r="M35" s="22"/>
      <c r="N35" s="22"/>
      <c r="O35" s="22"/>
      <c r="P35" s="22"/>
      <c r="Q35" s="22"/>
      <c r="R35" s="22"/>
      <c r="S35" s="22"/>
      <c r="T35" s="22"/>
      <c r="U35" s="22"/>
      <c r="V35" s="22"/>
      <c r="X35" s="22"/>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7" t="s">
        <v>3197</v>
      </c>
      <c r="B36" s="27" t="s">
        <v>3197</v>
      </c>
      <c r="C36" s="19" t="s">
        <v>119</v>
      </c>
      <c r="H36" s="22"/>
      <c r="I36" s="22"/>
      <c r="J36" s="22"/>
      <c r="K36" s="28"/>
      <c r="L36" s="28"/>
      <c r="M36" s="22"/>
      <c r="N36" s="22"/>
      <c r="O36" s="22"/>
      <c r="P36" s="22"/>
      <c r="Q36" s="22"/>
      <c r="R36" s="22" t="n">
        <v>-26100000</v>
      </c>
      <c r="S36" s="22"/>
      <c r="T36" s="22"/>
      <c r="U36" s="22"/>
      <c r="V36" s="22"/>
      <c r="X36" s="22"/>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27" t="s">
        <v>3198</v>
      </c>
      <c r="B37" s="27" t="s">
        <v>3199</v>
      </c>
      <c r="C37" s="19" t="s">
        <v>119</v>
      </c>
      <c r="H37" s="22" t="n">
        <v>300000</v>
      </c>
      <c r="I37" s="22"/>
      <c r="J37" s="22"/>
      <c r="K37" s="22"/>
      <c r="L37" s="22"/>
      <c r="M37" s="22"/>
      <c r="N37" s="22"/>
      <c r="O37" s="22"/>
      <c r="P37" s="22"/>
      <c r="Q37" s="22"/>
      <c r="R37" s="22"/>
      <c r="S37" s="22"/>
      <c r="T37" s="22"/>
      <c r="U37" s="22"/>
      <c r="V37" s="22"/>
      <c r="X37" s="22"/>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27" t="s">
        <v>112</v>
      </c>
      <c r="B38" s="141" t="s">
        <v>112</v>
      </c>
      <c r="C38" s="20" t="s">
        <v>114</v>
      </c>
      <c r="H38" s="22" t="n">
        <f aca="false">H39+H40+H41+H42</f>
        <v>18100000</v>
      </c>
      <c r="I38" s="22" t="n">
        <f aca="false">I39+I40+I41+I42</f>
        <v>-4800000</v>
      </c>
      <c r="J38" s="22" t="n">
        <f aca="false">J39+J40+J41+J42</f>
        <v>-9300000</v>
      </c>
      <c r="K38" s="22" t="n">
        <f aca="false">K39+K40+K41+K42</f>
        <v>-4400000</v>
      </c>
      <c r="L38" s="22" t="n">
        <f aca="false">L39+L40+L41+L42</f>
        <v>0</v>
      </c>
      <c r="M38" s="22" t="n">
        <f aca="false">M39+M40+M41+M42</f>
        <v>1500000</v>
      </c>
      <c r="N38" s="22" t="n">
        <f aca="false">N39+N40+N41+N42</f>
        <v>3500000</v>
      </c>
      <c r="O38" s="22" t="n">
        <f aca="false">O39+O40+O41+O42</f>
        <v>19000000</v>
      </c>
      <c r="P38" s="22" t="n">
        <f aca="false">P39+P40+P41+P42</f>
        <v>-26500000</v>
      </c>
      <c r="Q38" s="22" t="n">
        <f aca="false">Q39+Q40+Q41+Q42</f>
        <v>-700000</v>
      </c>
      <c r="R38" s="22" t="n">
        <f aca="false">R39+R40+R41+R42</f>
        <v>19000000</v>
      </c>
      <c r="S38" s="22" t="n">
        <f aca="false">S39+S40+S41+S42</f>
        <v>21900000</v>
      </c>
      <c r="T38" s="22" t="n">
        <f aca="false">T39+T40+T41+T42</f>
        <v>14800000</v>
      </c>
      <c r="U38" s="22" t="n">
        <f aca="false">U39+U40+U41+U42</f>
        <v>1600000</v>
      </c>
      <c r="V38" s="22" t="n">
        <f aca="false">V39+V40+V41+V42</f>
        <v>2200000</v>
      </c>
      <c r="W38" s="22" t="n">
        <f aca="false">W39+W40+W41+W42</f>
        <v>2100000</v>
      </c>
      <c r="X38" s="22" t="n">
        <f aca="false">X39+X40+X41+W42</f>
        <v>900000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27" t="s">
        <v>3200</v>
      </c>
      <c r="B39" s="27" t="s">
        <v>3201</v>
      </c>
      <c r="C39" s="49" t="s">
        <v>251</v>
      </c>
      <c r="H39" s="22"/>
      <c r="I39" s="22"/>
      <c r="J39" s="22"/>
      <c r="K39" s="28" t="n">
        <v>-2300000</v>
      </c>
      <c r="L39" s="28" t="n">
        <v>-700000</v>
      </c>
      <c r="M39" s="22" t="n">
        <v>-900000</v>
      </c>
      <c r="N39" s="24" t="n">
        <v>4000000</v>
      </c>
      <c r="O39" s="24" t="n">
        <v>400000</v>
      </c>
      <c r="P39" s="24" t="n">
        <v>-700000</v>
      </c>
      <c r="Q39" s="24" t="n">
        <v>-700000</v>
      </c>
      <c r="R39" s="22" t="n">
        <v>8600000</v>
      </c>
      <c r="S39" s="24" t="n">
        <v>14500000</v>
      </c>
      <c r="T39" s="24" t="n">
        <v>9800000</v>
      </c>
      <c r="U39" s="24" t="n">
        <v>1600000</v>
      </c>
      <c r="V39" s="24" t="n">
        <v>2200000</v>
      </c>
      <c r="W39" s="24" t="n">
        <v>2100000</v>
      </c>
      <c r="X39" s="24" t="n">
        <v>900000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A40" s="27" t="s">
        <v>3155</v>
      </c>
      <c r="B40" s="27" t="s">
        <v>3156</v>
      </c>
      <c r="C40" s="49" t="s">
        <v>251</v>
      </c>
      <c r="H40" s="22"/>
      <c r="I40" s="22"/>
      <c r="J40" s="22"/>
      <c r="K40" s="22"/>
      <c r="L40" s="22"/>
      <c r="M40" s="22" t="n">
        <v>-2100000</v>
      </c>
      <c r="N40" s="24" t="n">
        <v>-500000</v>
      </c>
      <c r="O40" s="22" t="n">
        <v>18600000</v>
      </c>
      <c r="P40" s="24" t="n">
        <v>-25800000</v>
      </c>
      <c r="Q40" s="24" t="n">
        <v>0</v>
      </c>
      <c r="R40" s="22" t="n">
        <v>0</v>
      </c>
      <c r="S40" s="24" t="n">
        <v>0</v>
      </c>
      <c r="T40" s="24" t="n">
        <v>0</v>
      </c>
      <c r="U40" s="24" t="n">
        <v>0</v>
      </c>
      <c r="V40" s="24" t="n">
        <v>0</v>
      </c>
      <c r="W40" s="0" t="n">
        <v>0</v>
      </c>
      <c r="X40" s="24" t="n">
        <v>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A41" s="27" t="s">
        <v>3202</v>
      </c>
      <c r="B41" s="27" t="s">
        <v>3203</v>
      </c>
      <c r="C41" s="49" t="s">
        <v>251</v>
      </c>
      <c r="H41" s="139" t="n">
        <f aca="false">H31-H33-H34-H35-H37</f>
        <v>18100000</v>
      </c>
      <c r="I41" s="139" t="n">
        <f aca="false">I31-I33-I34-I35-I37</f>
        <v>-4800000</v>
      </c>
      <c r="J41" s="139" t="n">
        <f aca="false">J31-J33-J34-J35-J37</f>
        <v>-9300000</v>
      </c>
      <c r="K41" s="137" t="n">
        <v>-2100000</v>
      </c>
      <c r="L41" s="137" t="n">
        <v>700000</v>
      </c>
      <c r="M41" s="139" t="n">
        <f aca="false">M31-M33-M34-M35-M37-M39-M40</f>
        <v>4500000</v>
      </c>
      <c r="N41" s="126"/>
      <c r="O41" s="126"/>
      <c r="P41" s="126"/>
      <c r="Q41" s="126"/>
      <c r="R41" s="126" t="n">
        <v>0</v>
      </c>
      <c r="S41" s="126" t="n">
        <v>0</v>
      </c>
      <c r="T41" s="126" t="n">
        <v>0</v>
      </c>
      <c r="U41" s="126" t="n">
        <v>0</v>
      </c>
      <c r="V41" s="126" t="n">
        <v>0</v>
      </c>
      <c r="W41" s="0" t="n">
        <v>0</v>
      </c>
      <c r="X41" s="126" t="n">
        <v>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A42" s="27" t="s">
        <v>249</v>
      </c>
      <c r="B42" s="27" t="s">
        <v>2621</v>
      </c>
      <c r="C42" s="49" t="s">
        <v>251</v>
      </c>
      <c r="H42" s="126"/>
      <c r="I42" s="126"/>
      <c r="J42" s="126"/>
      <c r="K42" s="126"/>
      <c r="L42" s="126"/>
      <c r="M42" s="126"/>
      <c r="N42" s="126"/>
      <c r="O42" s="126"/>
      <c r="P42" s="126"/>
      <c r="Q42" s="210" t="n">
        <v>0</v>
      </c>
      <c r="R42" s="126" t="n">
        <v>10400000</v>
      </c>
      <c r="S42" s="210" t="n">
        <v>7400000</v>
      </c>
      <c r="T42" s="210" t="n">
        <v>5000000</v>
      </c>
      <c r="U42" s="126" t="n">
        <v>0</v>
      </c>
      <c r="V42" s="126" t="n">
        <v>0</v>
      </c>
      <c r="W42" s="126" t="n">
        <v>0</v>
      </c>
      <c r="X42" s="6" t="n">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9"/>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H44" s="0" t="s">
        <v>128</v>
      </c>
      <c r="I44" s="0" t="s">
        <v>128</v>
      </c>
      <c r="J44" s="0" t="s">
        <v>128</v>
      </c>
      <c r="K44" s="0" t="s">
        <v>128</v>
      </c>
      <c r="L44" s="0" t="s">
        <v>128</v>
      </c>
      <c r="M44" s="0" t="s">
        <v>128</v>
      </c>
      <c r="N44" s="0" t="s">
        <v>128</v>
      </c>
      <c r="O44" s="0" t="s">
        <v>128</v>
      </c>
      <c r="P44" s="0" t="s">
        <v>128</v>
      </c>
      <c r="Q44" s="0" t="s">
        <v>128</v>
      </c>
      <c r="R44" s="0" t="s">
        <v>128</v>
      </c>
      <c r="S44" s="0" t="s">
        <v>128</v>
      </c>
      <c r="T44" s="0" t="s">
        <v>128</v>
      </c>
      <c r="U44" s="0" t="s">
        <v>128</v>
      </c>
      <c r="V44" s="0" t="s">
        <v>128</v>
      </c>
      <c r="W44" s="0" t="s">
        <v>128</v>
      </c>
      <c r="X44" s="0" t="s">
        <v>128</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27"/>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0" t="s">
        <v>821</v>
      </c>
      <c r="H47" s="0" t="n">
        <f aca="false">H6-H7-H17</f>
        <v>0</v>
      </c>
      <c r="I47" s="0" t="n">
        <f aca="false">I6-I7-I17</f>
        <v>0</v>
      </c>
      <c r="J47" s="0" t="n">
        <f aca="false">J6-J7-J17</f>
        <v>0</v>
      </c>
      <c r="K47" s="0" t="n">
        <f aca="false">K6-K7-K17</f>
        <v>0</v>
      </c>
      <c r="L47" s="143" t="n">
        <f aca="false">L6-L7-L17</f>
        <v>0</v>
      </c>
      <c r="M47" s="0" t="n">
        <f aca="false">M6-M7-M17</f>
        <v>0</v>
      </c>
      <c r="N47" s="0" t="n">
        <f aca="false">N6-N7-N17</f>
        <v>0</v>
      </c>
      <c r="O47" s="0" t="n">
        <f aca="false">O6-O7-O17</f>
        <v>-100000</v>
      </c>
      <c r="P47" s="0" t="n">
        <f aca="false">P6-P7-P17</f>
        <v>0</v>
      </c>
      <c r="Q47" s="0" t="n">
        <f aca="false">Q6-Q7-Q17</f>
        <v>0</v>
      </c>
      <c r="R47" s="0" t="n">
        <f aca="false">R6-R7-R17</f>
        <v>0</v>
      </c>
      <c r="S47" s="0" t="n">
        <f aca="false">S6-S7-S17</f>
        <v>0</v>
      </c>
      <c r="T47" s="0" t="n">
        <f aca="false">T6-T7-T17</f>
        <v>-100000</v>
      </c>
      <c r="U47" s="0" t="n">
        <f aca="false">U6-U7-U17</f>
        <v>0</v>
      </c>
      <c r="V47" s="0" t="n">
        <f aca="false">V6-V7-V17</f>
        <v>0</v>
      </c>
      <c r="W47" s="0" t="n">
        <f aca="false">W6-W7-W17</f>
        <v>100000.000000015</v>
      </c>
      <c r="X47" s="0" t="n">
        <f aca="false">X6-X7-X17</f>
        <v>-100000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0" t="s">
        <v>130</v>
      </c>
      <c r="H48" s="0" t="n">
        <f aca="false">H7-H8-H14</f>
        <v>0</v>
      </c>
      <c r="I48" s="0" t="n">
        <f aca="false">I7-I8-I14</f>
        <v>0</v>
      </c>
      <c r="J48" s="0" t="n">
        <f aca="false">J7-J8-J14</f>
        <v>0</v>
      </c>
      <c r="K48" s="0" t="n">
        <f aca="false">K7-K8-K14</f>
        <v>0</v>
      </c>
      <c r="L48" s="143" t="n">
        <f aca="false">L7-L8-L14</f>
        <v>0</v>
      </c>
      <c r="M48" s="0" t="n">
        <f aca="false">M7-M8-M14</f>
        <v>100000</v>
      </c>
      <c r="N48" s="0" t="n">
        <f aca="false">N7-N8-N14</f>
        <v>0</v>
      </c>
      <c r="O48" s="0" t="n">
        <f aca="false">O7-O8-O14</f>
        <v>0</v>
      </c>
      <c r="P48" s="0" t="n">
        <f aca="false">P7-P8-P14</f>
        <v>-100000</v>
      </c>
      <c r="Q48" s="0" t="n">
        <f aca="false">Q7-Q8-Q14</f>
        <v>0</v>
      </c>
      <c r="R48" s="0" t="n">
        <f aca="false">R7-R8-R14</f>
        <v>-100000</v>
      </c>
      <c r="S48" s="0" t="n">
        <f aca="false">S7-S8-S14</f>
        <v>100000</v>
      </c>
      <c r="T48" s="0" t="n">
        <f aca="false">T7-T8-T14</f>
        <v>100000</v>
      </c>
      <c r="U48" s="0" t="n">
        <f aca="false">U7-U8-U14</f>
        <v>0</v>
      </c>
      <c r="V48" s="0" t="n">
        <f aca="false">V7-V8-V14</f>
        <v>0</v>
      </c>
      <c r="W48" s="0" t="n">
        <f aca="false">W7-W8-W14</f>
        <v>0</v>
      </c>
      <c r="X48" s="0" t="n">
        <f aca="false">X7-X8-X14</f>
        <v>100000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0" t="s">
        <v>131</v>
      </c>
      <c r="H49" s="374" t="n">
        <f aca="false">H8-H9-H10-H12-H13-H11</f>
        <v>29000000</v>
      </c>
      <c r="I49" s="374" t="n">
        <f aca="false">I8-I9-I10-I12-I13-I11</f>
        <v>28300000</v>
      </c>
      <c r="J49" s="374" t="n">
        <f aca="false">J8-J9-J10-J12-J13-J11</f>
        <v>28600000</v>
      </c>
      <c r="K49" s="374" t="n">
        <f aca="false">K8-K9-K10-K12-K13-K11</f>
        <v>29900000</v>
      </c>
      <c r="L49" s="54" t="n">
        <f aca="false">L8-L9-L10-L12-L13-L11</f>
        <v>29600000</v>
      </c>
      <c r="M49" s="0" t="n">
        <f aca="false">M8-M9-M10-M12-M13-M11</f>
        <v>-100000</v>
      </c>
      <c r="N49" s="0" t="n">
        <f aca="false">N8-N9-N10-N12-N13-N11</f>
        <v>0</v>
      </c>
      <c r="O49" s="0" t="n">
        <f aca="false">O8-O9-O10-O12-O13-O11</f>
        <v>0</v>
      </c>
      <c r="P49" s="0" t="n">
        <f aca="false">P8-P9-P10-P12-P13-P11</f>
        <v>0</v>
      </c>
      <c r="Q49" s="0" t="n">
        <f aca="false">Q8-Q9-Q10-Q12-Q13-Q11</f>
        <v>0</v>
      </c>
      <c r="R49" s="55" t="n">
        <f aca="false">R8-R9-R10-R12-R13-R11</f>
        <v>200000</v>
      </c>
      <c r="S49" s="0" t="n">
        <f aca="false">S8-S9-S10-S12-S13-S11</f>
        <v>-100000</v>
      </c>
      <c r="T49" s="55" t="n">
        <f aca="false">T8-T9-T10-T12-T13-T11</f>
        <v>0</v>
      </c>
      <c r="U49" s="0" t="n">
        <f aca="false">U8-U9-U10-U12-U13-U11</f>
        <v>100000</v>
      </c>
      <c r="V49" s="0" t="n">
        <f aca="false">V8-V9-V10-V12-V13-V11</f>
        <v>0</v>
      </c>
      <c r="W49" s="0" t="n">
        <f aca="false">W8-W9-W10-W12-W13-W11</f>
        <v>100000</v>
      </c>
      <c r="X49" s="0" t="n">
        <f aca="false">X8-X9-X10-X12-X13-X11</f>
        <v>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0" t="s">
        <v>673</v>
      </c>
      <c r="H50" s="54" t="n">
        <f aca="false">H14-H15-H16</f>
        <v>6400000</v>
      </c>
      <c r="I50" s="54" t="n">
        <f aca="false">I14-I15-I16</f>
        <v>6300000</v>
      </c>
      <c r="J50" s="54" t="n">
        <f aca="false">J14-J15-J16</f>
        <v>5600000</v>
      </c>
      <c r="K50" s="54" t="n">
        <f aca="false">K14-K15-K16</f>
        <v>6200000</v>
      </c>
      <c r="L50" s="54" t="n">
        <f aca="false">L14-L15-L16</f>
        <v>5500000</v>
      </c>
      <c r="M50" s="53" t="n">
        <f aca="false">M14-M15-M16</f>
        <v>0</v>
      </c>
      <c r="N50" s="53" t="n">
        <f aca="false">N14-N15-N16</f>
        <v>0</v>
      </c>
      <c r="O50" s="53" t="n">
        <f aca="false">O14-O15-O16</f>
        <v>-100000</v>
      </c>
      <c r="P50" s="53" t="n">
        <f aca="false">P14-P15-P16</f>
        <v>100000</v>
      </c>
      <c r="Q50" s="53" t="n">
        <f aca="false">Q14-Q15-Q16</f>
        <v>0</v>
      </c>
      <c r="R50" s="53" t="n">
        <f aca="false">R14-R15-R16</f>
        <v>0</v>
      </c>
      <c r="S50" s="53" t="n">
        <f aca="false">S14-S15-S16</f>
        <v>0</v>
      </c>
      <c r="T50" s="53" t="n">
        <f aca="false">T14-T15-T16</f>
        <v>0</v>
      </c>
      <c r="U50" s="53" t="n">
        <f aca="false">U14-U15-U16</f>
        <v>0</v>
      </c>
      <c r="V50" s="53" t="n">
        <f aca="false">V14-V15-V16</f>
        <v>0</v>
      </c>
      <c r="W50" s="53" t="n">
        <f aca="false">W14-W15-W16</f>
        <v>0</v>
      </c>
      <c r="X50" s="53" t="n">
        <f aca="false">X14-X15-X16</f>
        <v>-100000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B51" s="0" t="s">
        <v>1115</v>
      </c>
      <c r="H51" s="143" t="n">
        <f aca="false">H19-H20-H27</f>
        <v>0</v>
      </c>
      <c r="I51" s="143" t="n">
        <f aca="false">I19-I20-I27</f>
        <v>0</v>
      </c>
      <c r="J51" s="143" t="n">
        <f aca="false">J19-J20-J27</f>
        <v>0</v>
      </c>
      <c r="K51" s="143" t="n">
        <f aca="false">K19-K20-K27</f>
        <v>0</v>
      </c>
      <c r="L51" s="143" t="n">
        <f aca="false">L19-L20-L27</f>
        <v>0</v>
      </c>
      <c r="M51" s="143" t="n">
        <f aca="false">M19-M20-M27</f>
        <v>0</v>
      </c>
      <c r="N51" s="143" t="n">
        <f aca="false">N19-N20-N27</f>
        <v>0</v>
      </c>
      <c r="O51" s="143" t="n">
        <f aca="false">O19-O20-O27</f>
        <v>0</v>
      </c>
      <c r="P51" s="143" t="n">
        <f aca="false">P19-P20-P27</f>
        <v>0</v>
      </c>
      <c r="Q51" s="143" t="n">
        <f aca="false">Q19-Q20-Q27</f>
        <v>0</v>
      </c>
      <c r="R51" s="143" t="n">
        <f aca="false">R19-R20-R27</f>
        <v>0</v>
      </c>
      <c r="S51" s="143" t="n">
        <f aca="false">S19-S20-S27</f>
        <v>0</v>
      </c>
      <c r="T51" s="143" t="n">
        <f aca="false">T19-T20-T27</f>
        <v>0</v>
      </c>
      <c r="U51" s="143" t="n">
        <f aca="false">U19-U20-U27</f>
        <v>100000</v>
      </c>
      <c r="V51" s="143" t="n">
        <f aca="false">V19-V20-V27</f>
        <v>0</v>
      </c>
      <c r="W51" s="143" t="n">
        <f aca="false">W19-W20-W27</f>
        <v>100000</v>
      </c>
      <c r="X51" s="143" t="n">
        <f aca="false">X19-X20-X27</f>
        <v>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B52" s="0" t="s">
        <v>333</v>
      </c>
      <c r="H52" s="143" t="n">
        <f aca="false">H20-H21-H22-H23</f>
        <v>0</v>
      </c>
      <c r="I52" s="0" t="n">
        <f aca="false">I20-I21-I22-I23</f>
        <v>0</v>
      </c>
      <c r="J52" s="0" t="n">
        <f aca="false">J20-J21-J22-J23</f>
        <v>0</v>
      </c>
      <c r="K52" s="0" t="n">
        <f aca="false">K20-K21-K22-K23</f>
        <v>0</v>
      </c>
      <c r="L52" s="0" t="n">
        <f aca="false">L20-L21-L22-L23</f>
        <v>100000</v>
      </c>
      <c r="M52" s="0" t="n">
        <f aca="false">M20-M21-M22-M23</f>
        <v>0</v>
      </c>
      <c r="N52" s="0" t="n">
        <f aca="false">N20-N21-N22-N23</f>
        <v>-100000</v>
      </c>
      <c r="O52" s="55" t="n">
        <f aca="false">O20-O21-O22-O23</f>
        <v>0</v>
      </c>
      <c r="P52" s="0" t="n">
        <f aca="false">P20-P21-P22-P23</f>
        <v>0</v>
      </c>
      <c r="Q52" s="0" t="n">
        <f aca="false">Q20-Q21-Q22-Q23</f>
        <v>0</v>
      </c>
      <c r="R52" s="0" t="n">
        <f aca="false">R20-R21-R22-R23</f>
        <v>0</v>
      </c>
      <c r="S52" s="0" t="n">
        <f aca="false">S20-S21-S22-S23</f>
        <v>0</v>
      </c>
      <c r="T52" s="55" t="n">
        <f aca="false">T20-T21-T22-T23</f>
        <v>0</v>
      </c>
      <c r="U52" s="55" t="n">
        <f aca="false">U20-U21-U22-U23</f>
        <v>0</v>
      </c>
      <c r="V52" s="0" t="n">
        <f aca="false">V20-V21-V22-V23</f>
        <v>0</v>
      </c>
      <c r="W52" s="0" t="n">
        <f aca="false">W20-W21-W22-W23</f>
        <v>0</v>
      </c>
      <c r="X52" s="0" t="n">
        <f aca="false">X20-X21-X22-X23</f>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B53" s="0" t="s">
        <v>1992</v>
      </c>
      <c r="H53" s="369" t="n">
        <f aca="false">H23-H24-H25-H26</f>
        <v>44500000</v>
      </c>
      <c r="I53" s="369" t="n">
        <f aca="false">I23-I24-I25-I26</f>
        <v>37000000</v>
      </c>
      <c r="J53" s="369" t="n">
        <f aca="false">J23-J24-J25-J26</f>
        <v>35900000</v>
      </c>
      <c r="K53" s="369" t="n">
        <f aca="false">K23-K24-K25-K26</f>
        <v>37100000</v>
      </c>
      <c r="L53" s="369" t="n">
        <f aca="false">L23-L24-L25-L26</f>
        <v>45500000</v>
      </c>
      <c r="M53" s="143" t="n">
        <f aca="false">M23-M24-M25-M26</f>
        <v>100000</v>
      </c>
      <c r="N53" s="143" t="n">
        <f aca="false">N23-N24-N25-N26</f>
        <v>0</v>
      </c>
      <c r="O53" s="143" t="n">
        <f aca="false">O23-O24-O25-O26</f>
        <v>0</v>
      </c>
      <c r="P53" s="143" t="n">
        <f aca="false">P23-P24-P25-P26</f>
        <v>0</v>
      </c>
      <c r="Q53" s="143" t="n">
        <f aca="false">Q23-Q24-Q25-Q26</f>
        <v>0</v>
      </c>
      <c r="R53" s="143" t="n">
        <f aca="false">R23-R24-R25-R26</f>
        <v>0</v>
      </c>
      <c r="S53" s="143" t="n">
        <f aca="false">S23-S24-S25-S26</f>
        <v>0</v>
      </c>
      <c r="T53" s="143" t="n">
        <f aca="false">T23-T24-T25-T26</f>
        <v>0</v>
      </c>
      <c r="U53" s="143" t="n">
        <f aca="false">U23-U24-U25-U26</f>
        <v>0</v>
      </c>
      <c r="V53" s="143" t="n">
        <f aca="false">V23-V24-V25-V26</f>
        <v>0</v>
      </c>
      <c r="W53" s="143" t="n">
        <f aca="false">W23-W24-W25-W26</f>
        <v>0</v>
      </c>
      <c r="X53" s="143" t="n">
        <f aca="false">X23-X24-X25-X26</f>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B54" s="0" t="s">
        <v>2449</v>
      </c>
      <c r="H54" s="55" t="n">
        <f aca="false">H31-H32-H38</f>
        <v>0</v>
      </c>
      <c r="I54" s="55" t="n">
        <f aca="false">I31-I32-I38</f>
        <v>0</v>
      </c>
      <c r="J54" s="55" t="n">
        <f aca="false">J31-J32-J38</f>
        <v>0</v>
      </c>
      <c r="K54" s="55" t="n">
        <f aca="false">K31-K32-K38</f>
        <v>0</v>
      </c>
      <c r="L54" s="55" t="n">
        <f aca="false">L31-L32-L38</f>
        <v>0</v>
      </c>
      <c r="M54" s="55" t="n">
        <f aca="false">M31-M32-M38</f>
        <v>0</v>
      </c>
      <c r="N54" s="55" t="n">
        <f aca="false">N31-N32-N38</f>
        <v>0</v>
      </c>
      <c r="O54" s="55" t="n">
        <f aca="false">O31-O32-O38</f>
        <v>0</v>
      </c>
      <c r="P54" s="55" t="n">
        <f aca="false">P31-P32-P38</f>
        <v>0</v>
      </c>
      <c r="Q54" s="55" t="n">
        <f aca="false">Q31-Q32-Q38</f>
        <v>0</v>
      </c>
      <c r="R54" s="55" t="n">
        <f aca="false">R31-R32-R38</f>
        <v>0</v>
      </c>
      <c r="S54" s="55" t="n">
        <f aca="false">S31-S32-S38</f>
        <v>0</v>
      </c>
      <c r="T54" s="55" t="n">
        <f aca="false">T31-T32-T38</f>
        <v>0</v>
      </c>
      <c r="U54" s="55" t="n">
        <f aca="false">U31-U32-U38</f>
        <v>0</v>
      </c>
      <c r="V54" s="55" t="n">
        <f aca="false">V31-V32-V38</f>
        <v>-100000</v>
      </c>
      <c r="W54" s="55" t="n">
        <f aca="false">W31-W32-W38</f>
        <v>0</v>
      </c>
      <c r="X54" s="55" t="n">
        <f aca="false">X31-X32-X38</f>
        <v>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B55" s="0" t="s">
        <v>334</v>
      </c>
      <c r="H55" s="143" t="n">
        <f aca="false">H32-H33-H34-H35-H37</f>
        <v>0</v>
      </c>
      <c r="I55" s="143" t="n">
        <f aca="false">I32-I33-I34-I35-I37</f>
        <v>0</v>
      </c>
      <c r="J55" s="143" t="n">
        <f aca="false">J32-J33-J34-J35-J37</f>
        <v>0</v>
      </c>
      <c r="K55" s="143" t="n">
        <f aca="false">K32-K33-K34-K35-K37</f>
        <v>0</v>
      </c>
      <c r="L55" s="143" t="n">
        <f aca="false">L32-L33-L34-L35-L37</f>
        <v>0</v>
      </c>
      <c r="M55" s="143" t="n">
        <f aca="false">M32-M33-M34-M35-M37</f>
        <v>0</v>
      </c>
      <c r="N55" s="143" t="n">
        <f aca="false">N32-N33-N34-N35-N37</f>
        <v>0</v>
      </c>
      <c r="O55" s="143" t="n">
        <f aca="false">O32-O33-O34-O35-O37</f>
        <v>0</v>
      </c>
      <c r="P55" s="143" t="n">
        <f aca="false">P32-P33-P34-P35-P37</f>
        <v>0</v>
      </c>
      <c r="Q55" s="143" t="n">
        <f aca="false">Q32-Q33-Q34-Q35-Q37</f>
        <v>0</v>
      </c>
      <c r="R55" s="143" t="n">
        <f aca="false">R32-R33-R34-R35-R37-R36</f>
        <v>0</v>
      </c>
      <c r="S55" s="143" t="n">
        <f aca="false">S32-S33-S34-S35-S37-S36</f>
        <v>0</v>
      </c>
      <c r="T55" s="143" t="n">
        <f aca="false">T32-T33-T34-T35-T37-T36</f>
        <v>0</v>
      </c>
      <c r="U55" s="143" t="n">
        <f aca="false">U32-U33-U34-U35-U37-U36</f>
        <v>0</v>
      </c>
      <c r="V55" s="143" t="n">
        <f aca="false">V32-V33-V34-V35-V37-V36</f>
        <v>0</v>
      </c>
      <c r="W55" s="143" t="n">
        <f aca="false">W32-W33-W34-W35-W37-W36</f>
        <v>0</v>
      </c>
      <c r="X55" s="143" t="n">
        <f aca="false">X32-X33-X34-X35-X37-X36</f>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B56" s="0" t="s">
        <v>505</v>
      </c>
      <c r="H56" s="143" t="n">
        <f aca="false">H38-H39-H40-H41-H42</f>
        <v>0</v>
      </c>
      <c r="I56" s="143" t="n">
        <f aca="false">I38-I39-I40-I41-I42</f>
        <v>0</v>
      </c>
      <c r="J56" s="143" t="n">
        <f aca="false">J38-J39-J40-J41-J42</f>
        <v>0</v>
      </c>
      <c r="K56" s="143" t="n">
        <f aca="false">K38-K39-K40-K41-K42</f>
        <v>0</v>
      </c>
      <c r="L56" s="143" t="n">
        <f aca="false">L38-L39-L40-L41-L42</f>
        <v>0</v>
      </c>
      <c r="M56" s="143" t="n">
        <f aca="false">M38-M39-M40-M41-M42</f>
        <v>0</v>
      </c>
      <c r="N56" s="143" t="n">
        <f aca="false">N38-N39-N40-N41-N42</f>
        <v>0</v>
      </c>
      <c r="O56" s="143" t="n">
        <f aca="false">O38-O39-O40-O41-O42</f>
        <v>0</v>
      </c>
      <c r="P56" s="143" t="n">
        <f aca="false">P38-P39-P40-P41-P42</f>
        <v>0</v>
      </c>
      <c r="Q56" s="143" t="n">
        <f aca="false">Q38-Q39-Q40-Q41-Q42</f>
        <v>0</v>
      </c>
      <c r="R56" s="143" t="n">
        <f aca="false">R38-R39-R40-R41-R42</f>
        <v>0</v>
      </c>
      <c r="S56" s="143" t="n">
        <f aca="false">S38-S39-S40-S41-S42</f>
        <v>0</v>
      </c>
      <c r="T56" s="143" t="n">
        <f aca="false">T38-T39-T40-T41-T42</f>
        <v>0</v>
      </c>
      <c r="U56" s="143" t="n">
        <f aca="false">U38-U39-U40-U41-U42</f>
        <v>0</v>
      </c>
      <c r="V56" s="143" t="n">
        <f aca="false">V38-V39-V40-V41-V42</f>
        <v>0</v>
      </c>
      <c r="W56" s="143" t="n">
        <f aca="false">W38-W39-W40-W41-W42</f>
        <v>0</v>
      </c>
      <c r="X56" s="143" t="n">
        <f aca="false">X38-X39-X40-X41-X42</f>
        <v>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G58" s="55"/>
      <c r="H58" s="55"/>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B59" s="0" t="s">
        <v>586</v>
      </c>
      <c r="H59" s="0" t="n">
        <v>141000000</v>
      </c>
      <c r="I59" s="0" t="n">
        <v>146000000</v>
      </c>
      <c r="J59" s="0" t="n">
        <v>145000000</v>
      </c>
      <c r="K59" s="0" t="n">
        <v>139000000</v>
      </c>
      <c r="L59" s="0" t="n">
        <v>149000000</v>
      </c>
      <c r="M59" s="0" t="n">
        <v>153000000</v>
      </c>
      <c r="N59" s="0" t="n">
        <v>152000000</v>
      </c>
      <c r="O59" s="0" t="n">
        <v>152000000</v>
      </c>
      <c r="P59" s="0" t="n">
        <v>156000000</v>
      </c>
      <c r="Q59" s="0" t="n">
        <v>160000000</v>
      </c>
      <c r="R59" s="0" t="n">
        <v>165000000</v>
      </c>
      <c r="S59" s="0" t="n">
        <v>170000000</v>
      </c>
      <c r="T59" s="0" t="n">
        <v>174000000</v>
      </c>
      <c r="U59" s="0" t="n">
        <v>179000000</v>
      </c>
      <c r="V59" s="0" t="n">
        <v>183000000</v>
      </c>
      <c r="W59" s="0" t="n">
        <v>187000000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B60" s="0" t="s">
        <v>140</v>
      </c>
      <c r="H60" s="313" t="n">
        <f aca="false">(H6/H59)*100</f>
        <v>139.007092198582</v>
      </c>
      <c r="I60" s="313" t="n">
        <f aca="false">(I6/I59)*100</f>
        <v>97.5342465753425</v>
      </c>
      <c r="J60" s="313" t="n">
        <f aca="false">(J6/J59)*100</f>
        <v>97.8620689655173</v>
      </c>
      <c r="K60" s="313" t="n">
        <f aca="false">(K6/K59)*100</f>
        <v>72.589928057554</v>
      </c>
      <c r="L60" s="313" t="n">
        <f aca="false">(L6/L59)*100</f>
        <v>74.6979865771812</v>
      </c>
      <c r="M60" s="313" t="n">
        <f aca="false">(M6/M59)*100</f>
        <v>75.4248366013072</v>
      </c>
      <c r="N60" s="313" t="n">
        <f aca="false">(N6/N59)*100</f>
        <v>78.2894736842105</v>
      </c>
      <c r="O60" s="313" t="n">
        <f aca="false">(O6/O59)*100</f>
        <v>68.2236842105263</v>
      </c>
      <c r="P60" s="313" t="n">
        <f aca="false">(P6/P59)*100</f>
        <v>97.9487179487179</v>
      </c>
      <c r="Q60" s="313" t="n">
        <f aca="false">(Q6/Q59)*100</f>
        <v>110.3125</v>
      </c>
      <c r="R60" s="313" t="n">
        <f aca="false">(R6/R59)*100</f>
        <v>156</v>
      </c>
      <c r="S60" s="313" t="n">
        <f aca="false">(S6/S59)*100</f>
        <v>129.705882352941</v>
      </c>
      <c r="T60" s="313" t="n">
        <f aca="false">(T6/T59)*100</f>
        <v>116.494252873563</v>
      </c>
      <c r="U60" s="313" t="n">
        <f aca="false">(U6/U59)*100</f>
        <v>116.648044692737</v>
      </c>
      <c r="V60" s="313" t="n">
        <f aca="false">(V6/V59)*100</f>
        <v>112.131147540984</v>
      </c>
      <c r="W60" s="313" t="n">
        <f aca="false">(X6/W59)*100</f>
        <v>101.978609625668</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B61" s="0" t="s">
        <v>141</v>
      </c>
      <c r="H61" s="313" t="n">
        <f aca="false">(H18/H59)*100</f>
        <v>161.631205673759</v>
      </c>
      <c r="I61" s="313" t="n">
        <f aca="false">(I18/I59)*100</f>
        <v>112.054794520548</v>
      </c>
      <c r="J61" s="313" t="n">
        <f aca="false">(J18/J59)*100</f>
        <v>113.034482758621</v>
      </c>
      <c r="K61" s="313" t="n">
        <f aca="false">(K18/K59)*100</f>
        <v>90.0719424460432</v>
      </c>
      <c r="L61" s="313" t="n">
        <f aca="false">(L18/L59)*100</f>
        <v>95.7718120805369</v>
      </c>
      <c r="M61" s="313" t="n">
        <f aca="false">(M18/M59)*100</f>
        <v>88.1699346405229</v>
      </c>
      <c r="N61" s="313" t="n">
        <f aca="false">(N18/N59)*100</f>
        <v>91.9078947368421</v>
      </c>
      <c r="O61" s="313" t="n">
        <f aca="false">(O18/O59)*100</f>
        <v>93.6842105263158</v>
      </c>
      <c r="P61" s="313" t="n">
        <f aca="false">(P18/P59)*100</f>
        <v>93.5897435897436</v>
      </c>
      <c r="Q61" s="313" t="n">
        <f aca="false">(Q18/Q59)*100</f>
        <v>99.25</v>
      </c>
      <c r="R61" s="313" t="n">
        <f aca="false">(R18/R59)*100</f>
        <v>130.484848484849</v>
      </c>
      <c r="S61" s="313" t="n">
        <f aca="false">(S18/S59)*100</f>
        <v>131.058823529412</v>
      </c>
      <c r="T61" s="313" t="n">
        <f aca="false">(T18/T59)*100</f>
        <v>125.51724137931</v>
      </c>
      <c r="U61" s="313" t="n">
        <f aca="false">(U18/U59)*100</f>
        <v>119.441340782123</v>
      </c>
      <c r="V61" s="313" t="n">
        <f aca="false">(V18/V59)*100</f>
        <v>114.535519125683</v>
      </c>
      <c r="W61" s="313" t="n">
        <f aca="false">(X18/W59)*100</f>
        <v>102.192513368984</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3.xml><?xml version="1.0" encoding="utf-8"?>
<worksheet xmlns="http://schemas.openxmlformats.org/spreadsheetml/2006/main" xmlns:r="http://schemas.openxmlformats.org/officeDocument/2006/relationships">
  <sheetPr filterMode="false">
    <pageSetUpPr fitToPage="false"/>
  </sheetPr>
  <dimension ref="A1:AR7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9.1377551020408"/>
    <col collapsed="false" hidden="false" max="2" min="2" style="0" width="47.3826530612245"/>
    <col collapsed="false" hidden="false" max="3" min="3" style="0" width="26.4591836734694"/>
    <col collapsed="false" hidden="false" max="12" min="4" style="0" width="8.50510204081633"/>
    <col collapsed="false" hidden="false" max="13" min="13" style="0" width="12.5561224489796"/>
    <col collapsed="false" hidden="false" max="14" min="14" style="0" width="14.1734693877551"/>
    <col collapsed="false" hidden="false" max="15" min="15" style="0" width="14.5816326530612"/>
    <col collapsed="false" hidden="false" max="24" min="16" style="0" width="16.3316326530612"/>
    <col collapsed="false" hidden="false" max="26" min="25" style="0" width="8.50510204081633"/>
    <col collapsed="false" hidden="false" max="27" min="27" style="0" width="14.8469387755102"/>
    <col collapsed="false" hidden="false" max="1025" min="28" style="0" width="8.50510204081633"/>
  </cols>
  <sheetData>
    <row r="1" customFormat="false" ht="15" hidden="false" customHeight="false" outlineLevel="0" collapsed="false">
      <c r="A1" s="621" t="s">
        <v>3204</v>
      </c>
      <c r="B1" s="2" t="s">
        <v>3205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row>
    <row r="2" customFormat="false" ht="15" hidden="false" customHeight="false" outlineLevel="0" collapsed="false">
      <c r="B2" s="7" t="s">
        <v>3206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row>
    <row r="6" s="17" customFormat="true" ht="16.5" hidden="false" customHeight="false" outlineLevel="0" collapsed="false">
      <c r="A6" s="360" t="s">
        <v>32</v>
      </c>
      <c r="B6" s="345" t="s">
        <v>3207</v>
      </c>
      <c r="C6" s="440" t="s">
        <v>34</v>
      </c>
      <c r="D6" s="121"/>
      <c r="E6" s="121"/>
      <c r="F6" s="121"/>
      <c r="G6" s="121"/>
      <c r="H6" s="121"/>
      <c r="I6" s="121"/>
      <c r="J6" s="121"/>
      <c r="K6" s="121"/>
      <c r="L6" s="121"/>
      <c r="M6" s="121"/>
      <c r="N6" s="16" t="n">
        <v>1152000000</v>
      </c>
      <c r="O6" s="16" t="n">
        <v>1303000000</v>
      </c>
      <c r="P6" s="16" t="n">
        <v>1322000000</v>
      </c>
      <c r="Q6" s="16" t="n">
        <v>1313000000</v>
      </c>
      <c r="R6" s="16" t="n">
        <v>1334000000</v>
      </c>
      <c r="S6" s="16" t="n">
        <v>1503000000</v>
      </c>
      <c r="T6" s="16" t="n">
        <v>1581000000</v>
      </c>
      <c r="U6" s="16" t="n">
        <v>1680000000</v>
      </c>
      <c r="V6" s="16" t="n">
        <v>1788000000</v>
      </c>
      <c r="W6" s="16" t="n">
        <v>1897000000</v>
      </c>
      <c r="X6" s="16" t="n">
        <v>2013000000</v>
      </c>
      <c r="Y6" s="6"/>
      <c r="Z6" s="6"/>
      <c r="AA6" s="6"/>
      <c r="AB6" s="6"/>
      <c r="AC6" s="6"/>
      <c r="AD6" s="6"/>
      <c r="AE6" s="6"/>
      <c r="AF6" s="6"/>
      <c r="AG6" s="6"/>
      <c r="AH6" s="6"/>
      <c r="AI6" s="6"/>
      <c r="AJ6" s="6"/>
      <c r="AK6" s="6"/>
      <c r="AL6" s="6"/>
      <c r="AM6" s="6"/>
      <c r="AN6" s="6"/>
      <c r="AO6" s="6"/>
      <c r="AP6" s="6"/>
      <c r="AQ6" s="6"/>
      <c r="AR6" s="6"/>
    </row>
    <row r="7" customFormat="false" ht="16.5" hidden="false" customHeight="false" outlineLevel="0" collapsed="false">
      <c r="A7" s="113" t="s">
        <v>35</v>
      </c>
      <c r="B7" s="30" t="s">
        <v>3208</v>
      </c>
      <c r="C7" s="20" t="s">
        <v>37</v>
      </c>
      <c r="D7" s="4"/>
      <c r="E7" s="4"/>
      <c r="F7" s="4"/>
      <c r="G7" s="4"/>
      <c r="H7" s="4"/>
      <c r="I7" s="4"/>
      <c r="J7" s="4"/>
      <c r="K7" s="4"/>
      <c r="L7" s="4"/>
      <c r="M7" s="4"/>
      <c r="N7" s="16" t="n">
        <v>1115000000</v>
      </c>
      <c r="O7" s="16" t="n">
        <v>1277000000</v>
      </c>
      <c r="P7" s="16" t="n">
        <v>1284000000</v>
      </c>
      <c r="Q7" s="16" t="n">
        <v>1313000000</v>
      </c>
      <c r="R7" s="16" t="n">
        <v>1333000000</v>
      </c>
      <c r="S7" s="16" t="n">
        <v>1503000000</v>
      </c>
      <c r="T7" s="16" t="n">
        <v>1581000000</v>
      </c>
      <c r="U7" s="16" t="n">
        <v>1680000000</v>
      </c>
      <c r="V7" s="16" t="n">
        <v>1788000000</v>
      </c>
      <c r="W7" s="16" t="n">
        <v>1897000000</v>
      </c>
      <c r="X7" s="16" t="n">
        <v>2013000000</v>
      </c>
      <c r="Y7" s="6"/>
      <c r="Z7" s="6"/>
      <c r="AA7" s="6"/>
      <c r="AB7" s="6"/>
      <c r="AC7" s="6"/>
      <c r="AD7" s="6"/>
      <c r="AE7" s="6"/>
      <c r="AF7" s="6"/>
      <c r="AG7" s="6"/>
      <c r="AH7" s="6"/>
      <c r="AI7" s="6"/>
      <c r="AJ7" s="6"/>
      <c r="AK7" s="6"/>
      <c r="AL7" s="6"/>
      <c r="AM7" s="6"/>
      <c r="AN7" s="6"/>
      <c r="AO7" s="6"/>
      <c r="AP7" s="6"/>
      <c r="AQ7" s="6"/>
      <c r="AR7" s="6"/>
    </row>
    <row r="8" customFormat="false" ht="16.5" hidden="false" customHeight="false" outlineLevel="0" collapsed="false">
      <c r="A8" s="113" t="s">
        <v>38</v>
      </c>
      <c r="B8" s="29" t="s">
        <v>342</v>
      </c>
      <c r="C8" s="49" t="s">
        <v>40</v>
      </c>
      <c r="D8" s="4"/>
      <c r="E8" s="4"/>
      <c r="F8" s="4"/>
      <c r="G8" s="4"/>
      <c r="H8" s="4"/>
      <c r="I8" s="4"/>
      <c r="J8" s="4"/>
      <c r="K8" s="4"/>
      <c r="L8" s="4"/>
      <c r="M8" s="4"/>
      <c r="N8" s="16" t="n">
        <v>907000000</v>
      </c>
      <c r="O8" s="16" t="n">
        <v>1072000000</v>
      </c>
      <c r="P8" s="16" t="n">
        <v>1112000000</v>
      </c>
      <c r="Q8" s="16" t="n">
        <v>1121000000</v>
      </c>
      <c r="R8" s="16" t="n">
        <v>1162000000</v>
      </c>
      <c r="S8" s="16" t="n">
        <v>1280000000</v>
      </c>
      <c r="T8" s="16" t="n">
        <v>1367000000</v>
      </c>
      <c r="U8" s="16" t="n">
        <v>1458000000</v>
      </c>
      <c r="V8" s="16" t="n">
        <v>1548000000</v>
      </c>
      <c r="W8" s="16" t="n">
        <v>1644000000</v>
      </c>
      <c r="X8" s="16" t="n">
        <v>1746000000</v>
      </c>
      <c r="Y8" s="6"/>
      <c r="Z8" s="6"/>
      <c r="AA8" s="6"/>
      <c r="AB8" s="6"/>
      <c r="AC8" s="6"/>
      <c r="AD8" s="6"/>
      <c r="AE8" s="6"/>
      <c r="AF8" s="6"/>
      <c r="AG8" s="6"/>
      <c r="AH8" s="6"/>
      <c r="AI8" s="6"/>
      <c r="AJ8" s="6"/>
      <c r="AK8" s="6"/>
      <c r="AL8" s="6"/>
      <c r="AM8" s="6"/>
      <c r="AN8" s="6"/>
      <c r="AO8" s="6"/>
      <c r="AP8" s="6"/>
      <c r="AQ8" s="6"/>
      <c r="AR8" s="6"/>
    </row>
    <row r="9" customFormat="false" ht="16.5" hidden="false" customHeight="false" outlineLevel="0" collapsed="false">
      <c r="A9" s="45" t="s">
        <v>920</v>
      </c>
      <c r="B9" s="105" t="s">
        <v>975</v>
      </c>
      <c r="C9" s="3" t="s">
        <v>43</v>
      </c>
      <c r="D9" s="4"/>
      <c r="E9" s="4"/>
      <c r="F9" s="4"/>
      <c r="G9" s="4"/>
      <c r="H9" s="4"/>
      <c r="I9" s="4"/>
      <c r="J9" s="4"/>
      <c r="K9" s="4"/>
      <c r="L9" s="4"/>
      <c r="M9" s="4"/>
      <c r="N9" s="16" t="n">
        <v>140000000</v>
      </c>
      <c r="O9" s="16" t="n">
        <v>151000000</v>
      </c>
      <c r="P9" s="16" t="n">
        <v>170000000</v>
      </c>
      <c r="Q9" s="16" t="n">
        <v>174000000</v>
      </c>
      <c r="R9" s="16" t="n">
        <v>188000000</v>
      </c>
      <c r="S9" s="16" t="n">
        <v>222000000</v>
      </c>
      <c r="T9" s="16" t="n">
        <v>234000000</v>
      </c>
      <c r="U9" s="16" t="n">
        <v>239000000</v>
      </c>
      <c r="V9" s="16" t="n">
        <v>254000000</v>
      </c>
      <c r="W9" s="16" t="n">
        <v>270000000</v>
      </c>
      <c r="X9" s="16" t="n">
        <v>286000000</v>
      </c>
      <c r="Y9" s="6"/>
      <c r="Z9" s="6"/>
      <c r="AA9" s="6"/>
      <c r="AB9" s="6"/>
      <c r="AC9" s="6"/>
      <c r="AD9" s="6"/>
      <c r="AE9" s="6"/>
      <c r="AF9" s="6"/>
      <c r="AG9" s="6"/>
      <c r="AH9" s="6"/>
      <c r="AI9" s="6"/>
      <c r="AJ9" s="6"/>
      <c r="AK9" s="6"/>
      <c r="AL9" s="6"/>
      <c r="AM9" s="6"/>
      <c r="AN9" s="6"/>
      <c r="AO9" s="6"/>
      <c r="AP9" s="6"/>
      <c r="AQ9" s="6"/>
      <c r="AR9" s="6"/>
    </row>
    <row r="10" customFormat="false" ht="16.5" hidden="false" customHeight="false" outlineLevel="0" collapsed="false">
      <c r="A10" s="45" t="s">
        <v>923</v>
      </c>
      <c r="B10" s="105" t="s">
        <v>976</v>
      </c>
      <c r="C10" s="3" t="s">
        <v>43</v>
      </c>
      <c r="D10" s="4"/>
      <c r="E10" s="4"/>
      <c r="F10" s="4"/>
      <c r="G10" s="4"/>
      <c r="H10" s="4"/>
      <c r="I10" s="4"/>
      <c r="J10" s="4"/>
      <c r="K10" s="4"/>
      <c r="L10" s="4"/>
      <c r="M10" s="4"/>
      <c r="N10" s="16" t="n">
        <v>796000000</v>
      </c>
      <c r="O10" s="16" t="n">
        <v>949000000</v>
      </c>
      <c r="P10" s="16" t="n">
        <v>975000000</v>
      </c>
      <c r="Q10" s="16" t="n">
        <v>985000000</v>
      </c>
      <c r="R10" s="16" t="n">
        <v>1007000000</v>
      </c>
      <c r="S10" s="16" t="n">
        <v>1098000000</v>
      </c>
      <c r="T10" s="16" t="n">
        <v>1175000000</v>
      </c>
      <c r="U10" s="16" t="n">
        <v>1263000000</v>
      </c>
      <c r="V10" s="16" t="n">
        <v>1340000000</v>
      </c>
      <c r="W10" s="16" t="n">
        <v>1424000000</v>
      </c>
      <c r="X10" s="16" t="n">
        <v>1512000000</v>
      </c>
      <c r="Y10" s="6"/>
      <c r="Z10" s="6"/>
      <c r="AA10" s="40"/>
      <c r="AB10" s="6"/>
      <c r="AC10" s="6"/>
      <c r="AD10" s="6"/>
      <c r="AE10" s="6"/>
      <c r="AF10" s="6"/>
      <c r="AG10" s="6"/>
      <c r="AH10" s="6"/>
      <c r="AI10" s="6"/>
      <c r="AJ10" s="6"/>
      <c r="AK10" s="6"/>
      <c r="AL10" s="6"/>
      <c r="AM10" s="6"/>
      <c r="AN10" s="6"/>
      <c r="AO10" s="6"/>
      <c r="AP10" s="6"/>
      <c r="AQ10" s="6"/>
      <c r="AR10" s="6"/>
    </row>
    <row r="11" customFormat="false" ht="16.5" hidden="false" customHeight="false" outlineLevel="0" collapsed="false">
      <c r="A11" s="45" t="s">
        <v>3209</v>
      </c>
      <c r="B11" s="105" t="s">
        <v>3210</v>
      </c>
      <c r="C11" s="3" t="s">
        <v>43</v>
      </c>
      <c r="D11" s="4"/>
      <c r="E11" s="4"/>
      <c r="F11" s="4"/>
      <c r="G11" s="4"/>
      <c r="H11" s="4"/>
      <c r="I11" s="4"/>
      <c r="J11" s="4"/>
      <c r="K11" s="4"/>
      <c r="L11" s="4"/>
      <c r="M11" s="4"/>
      <c r="N11" s="16" t="n">
        <v>-28000000</v>
      </c>
      <c r="O11" s="16" t="n">
        <v>-28000000</v>
      </c>
      <c r="P11" s="16" t="n">
        <v>-33000000</v>
      </c>
      <c r="Q11" s="16" t="n">
        <v>-37000000</v>
      </c>
      <c r="R11" s="16" t="n">
        <v>-33000000</v>
      </c>
      <c r="S11" s="16" t="n">
        <v>-39000000</v>
      </c>
      <c r="T11" s="16" t="n">
        <v>-41000000</v>
      </c>
      <c r="U11" s="16" t="n">
        <v>-44000000</v>
      </c>
      <c r="V11" s="16" t="n">
        <v>-46000000</v>
      </c>
      <c r="W11" s="16" t="n">
        <v>-49000000</v>
      </c>
      <c r="X11" s="16" t="n">
        <v>-52000000</v>
      </c>
      <c r="Y11" s="6"/>
      <c r="Z11" s="6"/>
      <c r="AA11" s="6"/>
      <c r="AB11" s="6"/>
      <c r="AC11" s="6"/>
      <c r="AD11" s="6"/>
      <c r="AE11" s="6"/>
      <c r="AF11" s="6"/>
      <c r="AG11" s="6"/>
      <c r="AH11" s="6"/>
      <c r="AI11" s="6"/>
      <c r="AJ11" s="6"/>
      <c r="AK11" s="6"/>
      <c r="AL11" s="6"/>
      <c r="AM11" s="6"/>
      <c r="AN11" s="6"/>
      <c r="AO11" s="6"/>
      <c r="AP11" s="6"/>
      <c r="AQ11" s="6"/>
      <c r="AR11" s="6"/>
    </row>
    <row r="12" customFormat="false" ht="16.5" hidden="false" customHeight="false" outlineLevel="0" collapsed="false">
      <c r="A12" s="27" t="s">
        <v>302</v>
      </c>
      <c r="B12" s="29" t="s">
        <v>51</v>
      </c>
      <c r="C12" s="49" t="s">
        <v>40</v>
      </c>
      <c r="D12" s="4"/>
      <c r="E12" s="4"/>
      <c r="F12" s="4"/>
      <c r="G12" s="4"/>
      <c r="H12" s="4"/>
      <c r="I12" s="4"/>
      <c r="J12" s="4"/>
      <c r="K12" s="4"/>
      <c r="L12" s="4"/>
      <c r="M12" s="4"/>
      <c r="N12" s="16" t="n">
        <v>208000000</v>
      </c>
      <c r="O12" s="16" t="n">
        <v>205000000</v>
      </c>
      <c r="P12" s="16" t="n">
        <v>172000000</v>
      </c>
      <c r="Q12" s="16" t="n">
        <v>192000000</v>
      </c>
      <c r="R12" s="16" t="n">
        <v>171000000</v>
      </c>
      <c r="S12" s="16" t="n">
        <v>223000000</v>
      </c>
      <c r="T12" s="16" t="n">
        <v>214000000</v>
      </c>
      <c r="U12" s="16" t="n">
        <v>222000000</v>
      </c>
      <c r="V12" s="16" t="n">
        <v>240000000</v>
      </c>
      <c r="W12" s="16" t="n">
        <v>253000000</v>
      </c>
      <c r="X12" s="16" t="n">
        <v>267000000</v>
      </c>
      <c r="Y12" s="6"/>
      <c r="Z12" s="6"/>
      <c r="AA12" s="6"/>
      <c r="AB12" s="6"/>
      <c r="AC12" s="6"/>
      <c r="AD12" s="6"/>
      <c r="AE12" s="6"/>
      <c r="AF12" s="6"/>
      <c r="AG12" s="6"/>
      <c r="AH12" s="6"/>
      <c r="AI12" s="6"/>
      <c r="AJ12" s="6"/>
      <c r="AK12" s="6"/>
      <c r="AL12" s="6"/>
      <c r="AM12" s="6"/>
      <c r="AN12" s="6"/>
      <c r="AO12" s="6"/>
      <c r="AP12" s="6"/>
      <c r="AQ12" s="6"/>
      <c r="AR12" s="6"/>
    </row>
    <row r="13" customFormat="false" ht="16.5" hidden="false" customHeight="false" outlineLevel="0" collapsed="false">
      <c r="A13" s="113"/>
      <c r="B13" s="105" t="s">
        <v>895</v>
      </c>
      <c r="C13" s="3"/>
      <c r="D13" s="4"/>
      <c r="E13" s="4"/>
      <c r="F13" s="4"/>
      <c r="G13" s="4"/>
      <c r="H13" s="4"/>
      <c r="I13" s="4"/>
      <c r="J13" s="4"/>
      <c r="K13" s="4"/>
      <c r="L13" s="4"/>
      <c r="M13" s="4"/>
      <c r="N13" s="16" t="n">
        <v>85000000</v>
      </c>
      <c r="O13" s="16" t="n">
        <v>60000000</v>
      </c>
      <c r="P13" s="16" t="n">
        <v>45000000</v>
      </c>
      <c r="Q13" s="16" t="n">
        <v>43000000</v>
      </c>
      <c r="R13" s="16" t="n">
        <v>15000000</v>
      </c>
      <c r="S13" s="16" t="n">
        <v>30000000</v>
      </c>
      <c r="T13" s="16" t="n">
        <v>30000000</v>
      </c>
      <c r="U13" s="16" t="n">
        <v>30000000</v>
      </c>
      <c r="V13" s="16" t="n">
        <v>30000000</v>
      </c>
      <c r="W13" s="16" t="n">
        <v>30000000</v>
      </c>
      <c r="X13" s="16" t="n">
        <v>30000000</v>
      </c>
      <c r="Y13" s="6"/>
      <c r="Z13" s="6"/>
      <c r="AA13" s="6"/>
      <c r="AB13" s="6"/>
      <c r="AC13" s="6"/>
      <c r="AD13" s="6"/>
      <c r="AE13" s="6"/>
      <c r="AF13" s="6"/>
      <c r="AG13" s="6"/>
      <c r="AH13" s="6"/>
      <c r="AI13" s="6"/>
      <c r="AJ13" s="6"/>
      <c r="AK13" s="6"/>
      <c r="AL13" s="6"/>
      <c r="AM13" s="6"/>
      <c r="AN13" s="6"/>
      <c r="AO13" s="6"/>
      <c r="AP13" s="6"/>
      <c r="AQ13" s="6"/>
      <c r="AR13" s="6"/>
    </row>
    <row r="14" s="17" customFormat="true" ht="16.5" hidden="false" customHeight="false" outlineLevel="0" collapsed="false">
      <c r="A14" s="345" t="s">
        <v>52</v>
      </c>
      <c r="B14" s="345" t="s">
        <v>52</v>
      </c>
      <c r="C14" s="20" t="s">
        <v>37</v>
      </c>
      <c r="D14" s="121"/>
      <c r="E14" s="121"/>
      <c r="F14" s="121"/>
      <c r="G14" s="121"/>
      <c r="H14" s="121"/>
      <c r="I14" s="121"/>
      <c r="J14" s="121"/>
      <c r="K14" s="121"/>
      <c r="L14" s="121"/>
      <c r="M14" s="121"/>
      <c r="N14" s="16" t="n">
        <v>38000000</v>
      </c>
      <c r="O14" s="16" t="n">
        <v>26000000</v>
      </c>
      <c r="P14" s="16" t="n">
        <v>37000000</v>
      </c>
      <c r="Q14" s="16" t="n">
        <v>0</v>
      </c>
      <c r="R14" s="16" t="n">
        <v>1000000</v>
      </c>
      <c r="S14" s="16" t="n">
        <v>0</v>
      </c>
      <c r="T14" s="16" t="n">
        <v>0</v>
      </c>
      <c r="U14" s="16" t="n">
        <v>0</v>
      </c>
      <c r="V14" s="16" t="n">
        <v>0</v>
      </c>
      <c r="W14" s="16" t="n">
        <v>0</v>
      </c>
      <c r="X14" s="16" t="n">
        <v>0</v>
      </c>
      <c r="Y14" s="6"/>
      <c r="Z14" s="6"/>
      <c r="AA14" s="6"/>
      <c r="AB14" s="6"/>
      <c r="AC14" s="6"/>
      <c r="AD14" s="6"/>
      <c r="AE14" s="6"/>
      <c r="AF14" s="6"/>
      <c r="AG14" s="6"/>
      <c r="AH14" s="6"/>
      <c r="AI14" s="6"/>
      <c r="AJ14" s="6"/>
      <c r="AK14" s="6"/>
      <c r="AL14" s="6"/>
      <c r="AM14" s="6"/>
      <c r="AN14" s="6"/>
      <c r="AO14" s="6"/>
      <c r="AP14" s="6"/>
      <c r="AQ14" s="6"/>
      <c r="AR14" s="6"/>
    </row>
    <row r="15" customFormat="false" ht="16.5" hidden="false" customHeight="false" outlineLevel="0" collapsed="false">
      <c r="A15" s="27" t="s">
        <v>249</v>
      </c>
      <c r="B15" s="29" t="s">
        <v>2750</v>
      </c>
      <c r="C15" s="19" t="s">
        <v>1804</v>
      </c>
      <c r="D15" s="4"/>
      <c r="E15" s="4"/>
      <c r="F15" s="4"/>
      <c r="G15" s="4"/>
      <c r="H15" s="4"/>
      <c r="I15" s="4"/>
      <c r="J15" s="4"/>
      <c r="K15" s="4"/>
      <c r="L15" s="4"/>
      <c r="M15" s="4"/>
      <c r="N15" s="16" t="n">
        <v>30000000</v>
      </c>
      <c r="O15" s="16" t="n">
        <v>19000000</v>
      </c>
      <c r="P15" s="16" t="n">
        <v>37000000</v>
      </c>
      <c r="Q15" s="16" t="n">
        <v>0</v>
      </c>
      <c r="R15" s="16" t="n">
        <v>0</v>
      </c>
      <c r="S15" s="16" t="n">
        <v>0</v>
      </c>
      <c r="T15" s="16" t="n">
        <v>0</v>
      </c>
      <c r="U15" s="16" t="n">
        <v>0</v>
      </c>
      <c r="V15" s="16" t="n">
        <v>0</v>
      </c>
      <c r="W15" s="16" t="n">
        <v>0</v>
      </c>
      <c r="X15" s="16" t="n">
        <v>0</v>
      </c>
      <c r="Y15" s="6"/>
      <c r="Z15" s="6"/>
      <c r="AA15" s="6"/>
      <c r="AB15" s="6"/>
      <c r="AC15" s="6"/>
      <c r="AD15" s="6"/>
      <c r="AE15" s="6"/>
      <c r="AF15" s="6"/>
      <c r="AG15" s="6"/>
      <c r="AH15" s="6"/>
      <c r="AI15" s="6"/>
      <c r="AJ15" s="6"/>
      <c r="AK15" s="6"/>
      <c r="AL15" s="6"/>
      <c r="AM15" s="6"/>
      <c r="AN15" s="6"/>
      <c r="AO15" s="6"/>
      <c r="AP15" s="6"/>
      <c r="AQ15" s="6"/>
      <c r="AR15" s="6"/>
    </row>
    <row r="16" customFormat="false" ht="15" hidden="false" customHeight="false" outlineLevel="0" collapsed="false">
      <c r="A16" s="27" t="s">
        <v>3211</v>
      </c>
      <c r="B16" s="27" t="s">
        <v>3212</v>
      </c>
      <c r="C16" s="19" t="s">
        <v>1804</v>
      </c>
      <c r="D16" s="4"/>
      <c r="E16" s="4"/>
      <c r="F16" s="4"/>
      <c r="G16" s="4"/>
      <c r="H16" s="4"/>
      <c r="I16" s="4"/>
      <c r="J16" s="4"/>
      <c r="K16" s="4"/>
      <c r="L16" s="4"/>
      <c r="M16" s="4"/>
      <c r="N16" s="77"/>
      <c r="O16" s="99"/>
      <c r="P16" s="99"/>
      <c r="Q16" s="99"/>
      <c r="R16" s="99"/>
      <c r="S16" s="77"/>
      <c r="T16" s="77"/>
      <c r="U16" s="77"/>
      <c r="V16" s="77"/>
      <c r="W16" s="77"/>
      <c r="X16" s="77"/>
      <c r="Y16" s="6"/>
      <c r="Z16" s="6"/>
      <c r="AA16" s="6"/>
      <c r="AB16" s="6"/>
      <c r="AC16" s="6"/>
      <c r="AD16" s="6"/>
      <c r="AE16" s="6"/>
      <c r="AF16" s="6"/>
      <c r="AG16" s="6"/>
      <c r="AH16" s="6"/>
      <c r="AI16" s="6"/>
      <c r="AJ16" s="6"/>
      <c r="AK16" s="6"/>
      <c r="AL16" s="6"/>
      <c r="AM16" s="6"/>
      <c r="AN16" s="6"/>
      <c r="AO16" s="6"/>
      <c r="AP16" s="6"/>
      <c r="AQ16" s="6"/>
      <c r="AR16" s="6"/>
    </row>
    <row r="17" customFormat="false" ht="15" hidden="false" customHeight="false" outlineLevel="0" collapsed="false">
      <c r="A17" s="27" t="s">
        <v>64</v>
      </c>
      <c r="B17" s="27" t="s">
        <v>64</v>
      </c>
      <c r="C17" s="19" t="s">
        <v>1804</v>
      </c>
      <c r="D17" s="4"/>
      <c r="E17" s="4"/>
      <c r="F17" s="4"/>
      <c r="G17" s="4"/>
      <c r="H17" s="4"/>
      <c r="I17" s="4"/>
      <c r="J17" s="4"/>
      <c r="K17" s="4"/>
      <c r="L17" s="4"/>
      <c r="M17" s="4"/>
      <c r="N17" s="112" t="n">
        <f aca="false">N14-N15-N18-N16</f>
        <v>5000000</v>
      </c>
      <c r="O17" s="112" t="n">
        <f aca="false">O14-O15-O18-O16</f>
        <v>4000000</v>
      </c>
      <c r="P17" s="112"/>
      <c r="Q17" s="112"/>
      <c r="R17" s="112"/>
      <c r="S17" s="112"/>
      <c r="T17" s="112"/>
      <c r="U17" s="112"/>
      <c r="V17" s="112"/>
      <c r="W17" s="112"/>
      <c r="X17" s="112"/>
      <c r="Y17" s="6"/>
      <c r="Z17" s="6"/>
      <c r="AA17" s="6"/>
      <c r="AB17" s="6"/>
      <c r="AC17" s="6"/>
      <c r="AD17" s="6"/>
      <c r="AE17" s="6"/>
      <c r="AF17" s="6"/>
      <c r="AG17" s="6"/>
      <c r="AH17" s="6"/>
      <c r="AI17" s="6"/>
      <c r="AJ17" s="6"/>
      <c r="AK17" s="6"/>
      <c r="AL17" s="6"/>
      <c r="AM17" s="6"/>
      <c r="AN17" s="6"/>
      <c r="AO17" s="6"/>
      <c r="AP17" s="6"/>
      <c r="AQ17" s="6"/>
      <c r="AR17" s="6"/>
    </row>
    <row r="18" customFormat="false" ht="16.5" hidden="false" customHeight="false" outlineLevel="0" collapsed="false">
      <c r="A18" s="27" t="s">
        <v>528</v>
      </c>
      <c r="B18" s="29" t="s">
        <v>2664</v>
      </c>
      <c r="C18" s="19" t="s">
        <v>1804</v>
      </c>
      <c r="D18" s="4"/>
      <c r="E18" s="4"/>
      <c r="F18" s="4"/>
      <c r="G18" s="4"/>
      <c r="H18" s="4"/>
      <c r="I18" s="4"/>
      <c r="J18" s="4"/>
      <c r="K18" s="4"/>
      <c r="L18" s="4"/>
      <c r="M18" s="4"/>
      <c r="N18" s="16" t="n">
        <v>3000000</v>
      </c>
      <c r="O18" s="16" t="n">
        <v>3000000</v>
      </c>
      <c r="P18" s="16" t="n">
        <v>0</v>
      </c>
      <c r="Q18" s="16" t="n">
        <v>0</v>
      </c>
      <c r="R18" s="16" t="n">
        <v>1000000</v>
      </c>
      <c r="S18" s="16" t="n">
        <v>0</v>
      </c>
      <c r="T18" s="16" t="n">
        <v>0</v>
      </c>
      <c r="U18" s="16" t="n">
        <v>0</v>
      </c>
      <c r="V18" s="16" t="n">
        <v>0</v>
      </c>
      <c r="W18" s="16" t="n">
        <v>0</v>
      </c>
      <c r="X18" s="16" t="n">
        <v>0</v>
      </c>
      <c r="Y18" s="6"/>
      <c r="Z18" s="6"/>
      <c r="AA18" s="6"/>
      <c r="AB18" s="6"/>
      <c r="AC18" s="6"/>
      <c r="AD18" s="6"/>
      <c r="AE18" s="6"/>
      <c r="AF18" s="6"/>
      <c r="AG18" s="6"/>
      <c r="AH18" s="6"/>
      <c r="AI18" s="6"/>
      <c r="AJ18" s="6"/>
      <c r="AK18" s="6"/>
      <c r="AL18" s="6"/>
      <c r="AM18" s="6"/>
      <c r="AN18" s="6"/>
      <c r="AO18" s="6"/>
      <c r="AP18" s="6"/>
      <c r="AQ18" s="6"/>
      <c r="AR18" s="6"/>
    </row>
    <row r="19" s="17" customFormat="true" ht="16.5" hidden="false" customHeight="false" outlineLevel="0" collapsed="false">
      <c r="A19" s="360"/>
      <c r="B19" s="345" t="s">
        <v>2702</v>
      </c>
      <c r="C19" s="360"/>
      <c r="D19" s="121"/>
      <c r="E19" s="121"/>
      <c r="F19" s="121"/>
      <c r="G19" s="121"/>
      <c r="H19" s="121"/>
      <c r="I19" s="121"/>
      <c r="J19" s="121"/>
      <c r="K19" s="121"/>
      <c r="L19" s="121"/>
      <c r="M19" s="121"/>
      <c r="N19" s="16" t="n">
        <v>1265000000</v>
      </c>
      <c r="O19" s="16" t="n">
        <v>1382000000</v>
      </c>
      <c r="P19" s="16" t="n">
        <v>1441000000</v>
      </c>
      <c r="Q19" s="16" t="n">
        <v>1469000000</v>
      </c>
      <c r="R19" s="16" t="n">
        <v>1464000000</v>
      </c>
      <c r="S19" s="16" t="n">
        <v>1634000000</v>
      </c>
      <c r="T19" s="16" t="n">
        <v>1757000000</v>
      </c>
      <c r="U19" s="16" t="n">
        <v>1843000000</v>
      </c>
      <c r="V19" s="16" t="n">
        <v>1920000000</v>
      </c>
      <c r="W19" s="16" t="n">
        <v>2053000000</v>
      </c>
      <c r="X19" s="16" t="n">
        <v>2180000000</v>
      </c>
      <c r="Y19" s="6"/>
      <c r="Z19" s="6"/>
      <c r="AA19" s="6"/>
      <c r="AB19" s="6"/>
      <c r="AC19" s="6"/>
      <c r="AD19" s="6"/>
      <c r="AE19" s="6"/>
      <c r="AF19" s="6"/>
      <c r="AG19" s="6"/>
      <c r="AH19" s="6"/>
      <c r="AI19" s="6"/>
      <c r="AJ19" s="6"/>
      <c r="AK19" s="6"/>
      <c r="AL19" s="6"/>
      <c r="AM19" s="6"/>
      <c r="AN19" s="6"/>
      <c r="AO19" s="6"/>
      <c r="AP19" s="6"/>
      <c r="AQ19" s="6"/>
      <c r="AR19" s="6"/>
    </row>
    <row r="20" customFormat="false" ht="16.5" hidden="false" customHeight="false" outlineLevel="0" collapsed="false">
      <c r="A20" s="360" t="s">
        <v>188</v>
      </c>
      <c r="B20" s="345" t="s">
        <v>2702</v>
      </c>
      <c r="C20" s="440" t="s">
        <v>34</v>
      </c>
      <c r="D20" s="121"/>
      <c r="E20" s="121"/>
      <c r="F20" s="121"/>
      <c r="G20" s="121"/>
      <c r="H20" s="121"/>
      <c r="I20" s="121"/>
      <c r="J20" s="121"/>
      <c r="K20" s="121"/>
      <c r="L20" s="121"/>
      <c r="M20" s="121"/>
      <c r="N20" s="241" t="n">
        <f aca="false">N19</f>
        <v>1265000000</v>
      </c>
      <c r="O20" s="241" t="n">
        <f aca="false">O19</f>
        <v>1382000000</v>
      </c>
      <c r="P20" s="241" t="n">
        <f aca="false">P19</f>
        <v>1441000000</v>
      </c>
      <c r="Q20" s="241" t="n">
        <f aca="false">Q19</f>
        <v>1469000000</v>
      </c>
      <c r="R20" s="241" t="n">
        <f aca="false">R19</f>
        <v>1464000000</v>
      </c>
      <c r="S20" s="241" t="n">
        <f aca="false">S19</f>
        <v>1634000000</v>
      </c>
      <c r="T20" s="241" t="n">
        <f aca="false">T19</f>
        <v>1757000000</v>
      </c>
      <c r="U20" s="241" t="n">
        <f aca="false">U19</f>
        <v>1843000000</v>
      </c>
      <c r="V20" s="241" t="n">
        <f aca="false">V19</f>
        <v>1920000000</v>
      </c>
      <c r="W20" s="241" t="n">
        <f aca="false">W19</f>
        <v>2053000000</v>
      </c>
      <c r="X20" s="241" t="n">
        <f aca="false">X19</f>
        <v>2180000000</v>
      </c>
      <c r="Y20" s="6"/>
      <c r="Z20" s="6"/>
      <c r="AA20" s="6"/>
      <c r="AB20" s="6"/>
      <c r="AC20" s="6"/>
      <c r="AD20" s="6"/>
      <c r="AE20" s="6"/>
      <c r="AF20" s="6"/>
      <c r="AG20" s="6"/>
      <c r="AH20" s="6"/>
      <c r="AI20" s="6"/>
      <c r="AJ20" s="6"/>
      <c r="AK20" s="6"/>
      <c r="AL20" s="6"/>
      <c r="AM20" s="6"/>
      <c r="AN20" s="6"/>
      <c r="AO20" s="6"/>
      <c r="AP20" s="6"/>
      <c r="AQ20" s="6"/>
      <c r="AR20" s="6"/>
    </row>
    <row r="21" customFormat="false" ht="16.5" hidden="false" customHeight="false" outlineLevel="0" collapsed="false">
      <c r="A21" s="113"/>
      <c r="B21" s="29" t="s">
        <v>3213</v>
      </c>
      <c r="C21" s="3"/>
      <c r="D21" s="4"/>
      <c r="E21" s="4"/>
      <c r="F21" s="4"/>
      <c r="G21" s="4"/>
      <c r="H21" s="4"/>
      <c r="I21" s="4"/>
      <c r="J21" s="4"/>
      <c r="K21" s="4"/>
      <c r="L21" s="4"/>
      <c r="M21" s="4"/>
      <c r="N21" s="101"/>
      <c r="O21" s="101"/>
      <c r="P21" s="101"/>
      <c r="Q21" s="101"/>
      <c r="R21" s="101"/>
      <c r="S21" s="101"/>
      <c r="T21" s="101"/>
      <c r="U21" s="101"/>
      <c r="V21" s="101"/>
      <c r="W21" s="101"/>
      <c r="X21" s="101"/>
      <c r="Y21" s="6"/>
      <c r="Z21" s="6"/>
      <c r="AA21" s="6"/>
      <c r="AB21" s="6"/>
      <c r="AC21" s="6"/>
      <c r="AD21" s="6"/>
      <c r="AE21" s="6"/>
      <c r="AF21" s="6"/>
      <c r="AG21" s="6"/>
      <c r="AH21" s="6"/>
      <c r="AI21" s="6"/>
      <c r="AJ21" s="6"/>
      <c r="AK21" s="6"/>
      <c r="AL21" s="6"/>
      <c r="AM21" s="6"/>
      <c r="AN21" s="6"/>
      <c r="AO21" s="6"/>
      <c r="AP21" s="6"/>
      <c r="AQ21" s="6"/>
      <c r="AR21" s="6"/>
    </row>
    <row r="22" customFormat="false" ht="16.5" hidden="false" customHeight="false" outlineLevel="0" collapsed="false">
      <c r="A22" s="113"/>
      <c r="B22" s="29" t="s">
        <v>3214</v>
      </c>
      <c r="C22" s="3"/>
      <c r="D22" s="4"/>
      <c r="E22" s="4"/>
      <c r="F22" s="4"/>
      <c r="G22" s="4"/>
      <c r="H22" s="4"/>
      <c r="I22" s="4"/>
      <c r="J22" s="4"/>
      <c r="K22" s="4"/>
      <c r="L22" s="4"/>
      <c r="M22" s="4"/>
      <c r="N22" s="101" t="n">
        <v>0</v>
      </c>
      <c r="O22" s="101" t="n">
        <v>0</v>
      </c>
      <c r="P22" s="16" t="n">
        <v>6000000</v>
      </c>
      <c r="Q22" s="16" t="n">
        <v>7000000</v>
      </c>
      <c r="R22" s="16" t="n">
        <v>5000000</v>
      </c>
      <c r="S22" s="16" t="n">
        <v>10000000</v>
      </c>
      <c r="T22" s="16" t="n">
        <v>11000000</v>
      </c>
      <c r="U22" s="16" t="n">
        <v>11000000</v>
      </c>
      <c r="V22" s="16" t="n">
        <v>12000000</v>
      </c>
      <c r="W22" s="16" t="n">
        <v>13000000</v>
      </c>
      <c r="X22" s="16" t="n">
        <v>14000000</v>
      </c>
      <c r="Y22" s="6"/>
      <c r="Z22" s="6"/>
      <c r="AA22" s="6"/>
      <c r="AB22" s="6"/>
      <c r="AC22" s="6"/>
      <c r="AD22" s="6"/>
      <c r="AE22" s="6"/>
      <c r="AF22" s="6"/>
      <c r="AG22" s="6"/>
      <c r="AH22" s="6"/>
      <c r="AI22" s="6"/>
      <c r="AJ22" s="6"/>
      <c r="AK22" s="6"/>
      <c r="AL22" s="6"/>
      <c r="AM22" s="6"/>
      <c r="AN22" s="6"/>
      <c r="AO22" s="6"/>
      <c r="AP22" s="6"/>
      <c r="AQ22" s="6"/>
      <c r="AR22" s="6"/>
    </row>
    <row r="23" customFormat="false" ht="16.5" hidden="false" customHeight="false" outlineLevel="0" collapsed="false">
      <c r="A23" s="113" t="s">
        <v>70</v>
      </c>
      <c r="B23" s="30" t="s">
        <v>310</v>
      </c>
      <c r="C23" s="49" t="s">
        <v>191</v>
      </c>
      <c r="D23" s="4"/>
      <c r="E23" s="4"/>
      <c r="F23" s="4"/>
      <c r="G23" s="4"/>
      <c r="H23" s="4"/>
      <c r="I23" s="4"/>
      <c r="J23" s="4"/>
      <c r="K23" s="4"/>
      <c r="L23" s="4"/>
      <c r="M23" s="4"/>
      <c r="N23" s="16" t="n">
        <v>762000000</v>
      </c>
      <c r="O23" s="16" t="n">
        <v>832000000</v>
      </c>
      <c r="P23" s="16" t="n">
        <v>888000000</v>
      </c>
      <c r="Q23" s="16" t="n">
        <v>950000000</v>
      </c>
      <c r="R23" s="16" t="n">
        <v>1059000000</v>
      </c>
      <c r="S23" s="16" t="n">
        <v>1187000000</v>
      </c>
      <c r="T23" s="16" t="n">
        <v>1226000000</v>
      </c>
      <c r="U23" s="16" t="n">
        <v>1284000000</v>
      </c>
      <c r="V23" s="16" t="n">
        <v>1365000000</v>
      </c>
      <c r="W23" s="16" t="n">
        <v>1447000000</v>
      </c>
      <c r="X23" s="16" t="n">
        <v>1537000000</v>
      </c>
      <c r="Y23" s="6"/>
      <c r="Z23" s="6"/>
      <c r="AA23" s="6"/>
      <c r="AB23" s="6"/>
      <c r="AC23" s="6"/>
      <c r="AD23" s="6"/>
      <c r="AE23" s="6"/>
      <c r="AF23" s="6"/>
      <c r="AG23" s="6"/>
      <c r="AH23" s="6"/>
      <c r="AI23" s="6"/>
      <c r="AJ23" s="6"/>
      <c r="AK23" s="6"/>
      <c r="AL23" s="6"/>
      <c r="AM23" s="6"/>
      <c r="AN23" s="6"/>
      <c r="AO23" s="6"/>
      <c r="AP23" s="6"/>
      <c r="AQ23" s="6"/>
      <c r="AR23" s="6"/>
    </row>
    <row r="24" customFormat="false" ht="16.5" hidden="false" customHeight="false" outlineLevel="0" collapsed="false">
      <c r="A24" s="27" t="s">
        <v>75</v>
      </c>
      <c r="B24" s="29" t="s">
        <v>76</v>
      </c>
      <c r="C24" s="49" t="s">
        <v>194</v>
      </c>
      <c r="D24" s="4"/>
      <c r="E24" s="4"/>
      <c r="F24" s="4"/>
      <c r="G24" s="4"/>
      <c r="H24" s="4"/>
      <c r="I24" s="4"/>
      <c r="J24" s="4"/>
      <c r="K24" s="4"/>
      <c r="L24" s="4"/>
      <c r="M24" s="4"/>
      <c r="N24" s="16" t="n">
        <v>311000000</v>
      </c>
      <c r="O24" s="16" t="n">
        <v>385000000</v>
      </c>
      <c r="P24" s="16" t="n">
        <v>408000000</v>
      </c>
      <c r="Q24" s="16" t="n">
        <v>417000000</v>
      </c>
      <c r="R24" s="16" t="n">
        <v>485000000</v>
      </c>
      <c r="S24" s="16" t="n">
        <v>535000000</v>
      </c>
      <c r="T24" s="16" t="n">
        <v>541000000</v>
      </c>
      <c r="U24" s="16" t="n">
        <v>560000000</v>
      </c>
      <c r="V24" s="16" t="n">
        <v>594000000</v>
      </c>
      <c r="W24" s="16" t="n">
        <v>631000000</v>
      </c>
      <c r="X24" s="16" t="n">
        <v>670000000</v>
      </c>
      <c r="Y24" s="6"/>
      <c r="Z24" s="6"/>
      <c r="AA24" s="6"/>
      <c r="AB24" s="6"/>
      <c r="AC24" s="6"/>
      <c r="AD24" s="6"/>
      <c r="AE24" s="6"/>
      <c r="AF24" s="6"/>
      <c r="AG24" s="6"/>
      <c r="AH24" s="6"/>
      <c r="AI24" s="6"/>
      <c r="AJ24" s="6"/>
      <c r="AK24" s="6"/>
      <c r="AL24" s="6"/>
      <c r="AM24" s="6"/>
      <c r="AN24" s="6"/>
      <c r="AO24" s="6"/>
      <c r="AP24" s="6"/>
      <c r="AQ24" s="6"/>
      <c r="AR24" s="6"/>
    </row>
    <row r="25" customFormat="false" ht="16.5" hidden="false" customHeight="false" outlineLevel="0" collapsed="false">
      <c r="A25" s="27" t="s">
        <v>79</v>
      </c>
      <c r="B25" s="29" t="s">
        <v>47</v>
      </c>
      <c r="C25" s="49" t="s">
        <v>194</v>
      </c>
      <c r="D25" s="4"/>
      <c r="E25" s="4"/>
      <c r="F25" s="4"/>
      <c r="G25" s="4"/>
      <c r="H25" s="4"/>
      <c r="I25" s="4"/>
      <c r="J25" s="4"/>
      <c r="K25" s="4"/>
      <c r="L25" s="4"/>
      <c r="M25" s="4"/>
      <c r="N25" s="16" t="n">
        <v>182000000</v>
      </c>
      <c r="O25" s="16" t="n">
        <v>177000000</v>
      </c>
      <c r="P25" s="16" t="n">
        <v>191000000</v>
      </c>
      <c r="Q25" s="16" t="n">
        <v>216000000</v>
      </c>
      <c r="R25" s="16" t="n">
        <v>206000000</v>
      </c>
      <c r="S25" s="16" t="n">
        <v>211000000</v>
      </c>
      <c r="T25" s="16" t="n">
        <v>212000000</v>
      </c>
      <c r="U25" s="16" t="n">
        <v>231000000</v>
      </c>
      <c r="V25" s="16" t="n">
        <v>247000000</v>
      </c>
      <c r="W25" s="16" t="n">
        <v>260000000</v>
      </c>
      <c r="X25" s="16" t="n">
        <v>276000000</v>
      </c>
      <c r="Y25" s="6"/>
      <c r="Z25" s="6"/>
      <c r="AA25" s="6"/>
      <c r="AB25" s="6"/>
      <c r="AC25" s="6"/>
      <c r="AD25" s="6"/>
      <c r="AE25" s="6"/>
      <c r="AF25" s="6"/>
      <c r="AG25" s="6"/>
      <c r="AH25" s="6"/>
      <c r="AI25" s="6"/>
      <c r="AJ25" s="6"/>
      <c r="AK25" s="6"/>
      <c r="AL25" s="6"/>
      <c r="AM25" s="6"/>
      <c r="AN25" s="6"/>
      <c r="AO25" s="6"/>
      <c r="AP25" s="6"/>
      <c r="AQ25" s="6"/>
      <c r="AR25" s="6"/>
    </row>
    <row r="26" customFormat="false" ht="16.5" hidden="false" customHeight="false" outlineLevel="0" collapsed="false">
      <c r="A26" s="27" t="s">
        <v>81</v>
      </c>
      <c r="B26" s="29" t="s">
        <v>3215</v>
      </c>
      <c r="C26" s="49" t="s">
        <v>194</v>
      </c>
      <c r="D26" s="4"/>
      <c r="E26" s="4"/>
      <c r="F26" s="4"/>
      <c r="G26" s="4"/>
      <c r="H26" s="4"/>
      <c r="I26" s="4"/>
      <c r="J26" s="4"/>
      <c r="K26" s="4"/>
      <c r="L26" s="4"/>
      <c r="M26" s="4"/>
      <c r="N26" s="16" t="n">
        <v>268000000</v>
      </c>
      <c r="O26" s="16" t="n">
        <v>270000000</v>
      </c>
      <c r="P26" s="16" t="n">
        <v>289000000</v>
      </c>
      <c r="Q26" s="16" t="n">
        <v>318000000</v>
      </c>
      <c r="R26" s="16" t="n">
        <v>368000000</v>
      </c>
      <c r="S26" s="16" t="n">
        <v>436000000</v>
      </c>
      <c r="T26" s="16" t="n">
        <v>468000000</v>
      </c>
      <c r="U26" s="16" t="n">
        <v>488000000</v>
      </c>
      <c r="V26" s="16" t="n">
        <v>518000000</v>
      </c>
      <c r="W26" s="16" t="n">
        <v>550000000</v>
      </c>
      <c r="X26" s="16" t="n">
        <v>584000000</v>
      </c>
      <c r="Y26" s="6"/>
      <c r="Z26" s="6"/>
      <c r="AA26" s="6"/>
      <c r="AB26" s="6"/>
      <c r="AC26" s="6"/>
      <c r="AD26" s="6"/>
      <c r="AE26" s="6"/>
      <c r="AF26" s="6"/>
      <c r="AG26" s="6"/>
      <c r="AH26" s="6"/>
      <c r="AI26" s="6"/>
      <c r="AJ26" s="6"/>
      <c r="AK26" s="6"/>
      <c r="AL26" s="6"/>
      <c r="AM26" s="6"/>
      <c r="AN26" s="6"/>
      <c r="AO26" s="6"/>
      <c r="AP26" s="6"/>
      <c r="AQ26" s="6"/>
      <c r="AR26" s="6"/>
    </row>
    <row r="27" customFormat="false" ht="16.5" hidden="false" customHeight="false" outlineLevel="0" collapsed="false">
      <c r="A27" s="45" t="s">
        <v>3216</v>
      </c>
      <c r="B27" s="105" t="s">
        <v>3217</v>
      </c>
      <c r="C27" s="3" t="s">
        <v>1330</v>
      </c>
      <c r="D27" s="4"/>
      <c r="E27" s="4"/>
      <c r="F27" s="4"/>
      <c r="G27" s="4"/>
      <c r="H27" s="4"/>
      <c r="I27" s="4"/>
      <c r="J27" s="4"/>
      <c r="K27" s="4"/>
      <c r="L27" s="4"/>
      <c r="M27" s="4"/>
      <c r="N27" s="16" t="n">
        <v>166000000</v>
      </c>
      <c r="O27" s="16" t="n">
        <v>178000000</v>
      </c>
      <c r="P27" s="16" t="n">
        <v>198000000</v>
      </c>
      <c r="Q27" s="16" t="n">
        <v>225000000</v>
      </c>
      <c r="R27" s="16" t="n">
        <v>347000000</v>
      </c>
      <c r="S27" s="16" t="n">
        <v>305000000</v>
      </c>
      <c r="T27" s="16" t="n">
        <v>328000000</v>
      </c>
      <c r="U27" s="16" t="n">
        <v>341000000</v>
      </c>
      <c r="V27" s="16" t="n">
        <v>362000000</v>
      </c>
      <c r="W27" s="16" t="n">
        <v>385000000</v>
      </c>
      <c r="X27" s="16" t="n">
        <v>409000000</v>
      </c>
      <c r="Y27" s="6"/>
      <c r="Z27" s="6"/>
      <c r="AA27" s="6"/>
      <c r="AB27" s="6"/>
      <c r="AC27" s="6"/>
      <c r="AD27" s="6"/>
      <c r="AE27" s="6"/>
      <c r="AF27" s="6"/>
      <c r="AG27" s="6"/>
      <c r="AH27" s="6"/>
      <c r="AI27" s="6"/>
      <c r="AJ27" s="6"/>
      <c r="AK27" s="6"/>
      <c r="AL27" s="6"/>
      <c r="AM27" s="6"/>
      <c r="AN27" s="6"/>
      <c r="AO27" s="6"/>
      <c r="AP27" s="6"/>
      <c r="AQ27" s="6"/>
      <c r="AR27" s="6"/>
    </row>
    <row r="28" customFormat="false" ht="16.5" hidden="false" customHeight="false" outlineLevel="0" collapsed="false">
      <c r="A28" s="45" t="s">
        <v>3218</v>
      </c>
      <c r="B28" s="105" t="s">
        <v>3219</v>
      </c>
      <c r="C28" s="3" t="s">
        <v>1330</v>
      </c>
      <c r="D28" s="4"/>
      <c r="E28" s="4"/>
      <c r="F28" s="4"/>
      <c r="G28" s="4"/>
      <c r="H28" s="4"/>
      <c r="I28" s="4"/>
      <c r="J28" s="4"/>
      <c r="K28" s="4"/>
      <c r="L28" s="4"/>
      <c r="M28" s="4"/>
      <c r="N28" s="16" t="n">
        <v>103000000</v>
      </c>
      <c r="O28" s="16" t="n">
        <v>92000000</v>
      </c>
      <c r="P28" s="16" t="n">
        <v>91000000</v>
      </c>
      <c r="Q28" s="16" t="n">
        <v>93000000</v>
      </c>
      <c r="R28" s="16" t="n">
        <v>21000000</v>
      </c>
      <c r="S28" s="16" t="n">
        <v>131000000</v>
      </c>
      <c r="T28" s="16" t="n">
        <v>140000000</v>
      </c>
      <c r="U28" s="16" t="n">
        <v>146000000</v>
      </c>
      <c r="V28" s="16" t="n">
        <v>155000000</v>
      </c>
      <c r="W28" s="16" t="n">
        <v>165000000</v>
      </c>
      <c r="X28" s="16" t="n">
        <v>175000000</v>
      </c>
      <c r="Y28" s="6"/>
      <c r="Z28" s="6"/>
      <c r="AA28" s="6"/>
      <c r="AB28" s="6"/>
      <c r="AC28" s="6"/>
      <c r="AD28" s="6"/>
      <c r="AE28" s="6"/>
      <c r="AF28" s="6"/>
      <c r="AG28" s="6"/>
      <c r="AH28" s="6"/>
      <c r="AI28" s="6"/>
      <c r="AJ28" s="6"/>
      <c r="AK28" s="6"/>
      <c r="AL28" s="6"/>
      <c r="AM28" s="6"/>
      <c r="AN28" s="6"/>
      <c r="AO28" s="6"/>
      <c r="AP28" s="6"/>
      <c r="AQ28" s="6"/>
      <c r="AR28" s="6"/>
    </row>
    <row r="29" customFormat="false" ht="16.5" hidden="false" customHeight="false" outlineLevel="0" collapsed="false">
      <c r="A29" s="29" t="s">
        <v>3220</v>
      </c>
      <c r="B29" s="29" t="s">
        <v>3220</v>
      </c>
      <c r="C29" s="49" t="s">
        <v>194</v>
      </c>
      <c r="D29" s="4"/>
      <c r="E29" s="4"/>
      <c r="F29" s="4"/>
      <c r="G29" s="4"/>
      <c r="H29" s="4"/>
      <c r="I29" s="4"/>
      <c r="J29" s="4"/>
      <c r="K29" s="4"/>
      <c r="L29" s="4"/>
      <c r="M29" s="4"/>
      <c r="N29" s="16" t="n">
        <v>0</v>
      </c>
      <c r="O29" s="16" t="n">
        <v>0</v>
      </c>
      <c r="P29" s="16" t="n">
        <v>0</v>
      </c>
      <c r="Q29" s="16" t="n">
        <v>0</v>
      </c>
      <c r="R29" s="16" t="n">
        <v>0</v>
      </c>
      <c r="S29" s="16" t="n">
        <v>5000000</v>
      </c>
      <c r="T29" s="16" t="n">
        <v>5000000</v>
      </c>
      <c r="U29" s="16" t="n">
        <v>6000000</v>
      </c>
      <c r="V29" s="16" t="n">
        <v>6000000</v>
      </c>
      <c r="W29" s="16" t="n">
        <v>6000000</v>
      </c>
      <c r="X29" s="16" t="n">
        <v>7000000</v>
      </c>
      <c r="Y29" s="6"/>
      <c r="Z29" s="6"/>
      <c r="AA29" s="6"/>
      <c r="AB29" s="6"/>
      <c r="AC29" s="6"/>
      <c r="AD29" s="6"/>
      <c r="AE29" s="6"/>
      <c r="AF29" s="6"/>
      <c r="AG29" s="6"/>
      <c r="AH29" s="6"/>
      <c r="AI29" s="6"/>
      <c r="AJ29" s="6"/>
      <c r="AK29" s="6"/>
      <c r="AL29" s="6"/>
      <c r="AM29" s="6"/>
      <c r="AN29" s="6"/>
      <c r="AO29" s="6"/>
      <c r="AP29" s="6"/>
      <c r="AQ29" s="6"/>
      <c r="AR29" s="6"/>
    </row>
    <row r="30" customFormat="false" ht="16.5" hidden="false" customHeight="false" outlineLevel="0" collapsed="false">
      <c r="A30" s="113"/>
      <c r="B30" s="30" t="s">
        <v>795</v>
      </c>
      <c r="C30" s="3"/>
      <c r="D30" s="4"/>
      <c r="E30" s="4"/>
      <c r="F30" s="4"/>
      <c r="G30" s="4"/>
      <c r="H30" s="4"/>
      <c r="I30" s="4"/>
      <c r="J30" s="4"/>
      <c r="K30" s="4"/>
      <c r="L30" s="4"/>
      <c r="M30" s="4"/>
      <c r="N30" s="16" t="n">
        <v>503000000</v>
      </c>
      <c r="O30" s="16" t="n">
        <v>550000000</v>
      </c>
      <c r="P30" s="16" t="n">
        <v>553000000</v>
      </c>
      <c r="Q30" s="16" t="n">
        <v>518000000</v>
      </c>
      <c r="R30" s="16" t="n">
        <v>404000000</v>
      </c>
      <c r="S30" s="16" t="n">
        <v>447000000</v>
      </c>
      <c r="T30" s="16" t="n">
        <v>530000000</v>
      </c>
      <c r="U30" s="16" t="n">
        <v>560000000</v>
      </c>
      <c r="V30" s="16" t="n">
        <v>556000000</v>
      </c>
      <c r="W30" s="16" t="n">
        <v>606000000</v>
      </c>
      <c r="X30" s="16" t="n">
        <v>643000000</v>
      </c>
      <c r="Y30" s="6"/>
      <c r="Z30" s="6"/>
      <c r="AA30" s="6"/>
      <c r="AB30" s="6"/>
      <c r="AC30" s="6"/>
      <c r="AD30" s="6"/>
      <c r="AE30" s="6"/>
      <c r="AF30" s="6"/>
      <c r="AG30" s="6"/>
      <c r="AH30" s="6"/>
      <c r="AI30" s="6"/>
      <c r="AJ30" s="6"/>
      <c r="AK30" s="6"/>
      <c r="AL30" s="6"/>
      <c r="AM30" s="6"/>
      <c r="AN30" s="6"/>
      <c r="AO30" s="6"/>
      <c r="AP30" s="6"/>
      <c r="AQ30" s="6"/>
      <c r="AR30" s="6"/>
    </row>
    <row r="31" customFormat="false" ht="16.5" hidden="false" customHeight="false" outlineLevel="0" collapsed="false">
      <c r="A31" s="19" t="s">
        <v>227</v>
      </c>
      <c r="B31" s="30" t="s">
        <v>320</v>
      </c>
      <c r="C31" s="49" t="s">
        <v>191</v>
      </c>
      <c r="D31" s="4"/>
      <c r="E31" s="4"/>
      <c r="F31" s="4"/>
      <c r="G31" s="4"/>
      <c r="H31" s="4"/>
      <c r="I31" s="4"/>
      <c r="J31" s="4"/>
      <c r="K31" s="4"/>
      <c r="L31" s="4"/>
      <c r="M31" s="4"/>
      <c r="N31" s="16" t="n">
        <v>443000000</v>
      </c>
      <c r="O31" s="16" t="n">
        <v>520000000</v>
      </c>
      <c r="P31" s="16" t="n">
        <v>541000000</v>
      </c>
      <c r="Q31" s="16" t="n">
        <v>524000000</v>
      </c>
      <c r="R31" s="16" t="n">
        <v>404000000</v>
      </c>
      <c r="S31" s="16" t="n">
        <v>448000000</v>
      </c>
      <c r="T31" s="16" t="n">
        <v>538000000</v>
      </c>
      <c r="U31" s="16" t="n">
        <v>570000000</v>
      </c>
      <c r="V31" s="16" t="n">
        <v>570000000</v>
      </c>
      <c r="W31" s="16" t="n">
        <v>606000000</v>
      </c>
      <c r="X31" s="16" t="n">
        <v>643000000</v>
      </c>
      <c r="Y31" s="6"/>
      <c r="Z31" s="6"/>
      <c r="AA31" s="6"/>
      <c r="AB31" s="6"/>
      <c r="AC31" s="6"/>
      <c r="AD31" s="6"/>
      <c r="AE31" s="6"/>
      <c r="AF31" s="6"/>
      <c r="AG31" s="6"/>
      <c r="AH31" s="6"/>
      <c r="AI31" s="6"/>
      <c r="AJ31" s="6"/>
      <c r="AK31" s="6"/>
      <c r="AL31" s="6"/>
      <c r="AM31" s="6"/>
      <c r="AN31" s="6"/>
      <c r="AO31" s="6"/>
      <c r="AP31" s="6"/>
      <c r="AQ31" s="6"/>
      <c r="AR31" s="6"/>
    </row>
    <row r="32" customFormat="false" ht="16.5" hidden="false" customHeight="false" outlineLevel="0" collapsed="false">
      <c r="A32" s="29" t="s">
        <v>3221</v>
      </c>
      <c r="B32" s="29" t="s">
        <v>3221</v>
      </c>
      <c r="C32" s="49" t="s">
        <v>231</v>
      </c>
      <c r="D32" s="4"/>
      <c r="E32" s="4"/>
      <c r="F32" s="4"/>
      <c r="G32" s="4"/>
      <c r="H32" s="4"/>
      <c r="I32" s="4"/>
      <c r="J32" s="4"/>
      <c r="K32" s="4"/>
      <c r="L32" s="4"/>
      <c r="M32" s="4"/>
      <c r="N32" s="16" t="n">
        <v>123000000</v>
      </c>
      <c r="O32" s="16" t="n">
        <v>259000000</v>
      </c>
      <c r="P32" s="16" t="n">
        <v>281000000</v>
      </c>
      <c r="Q32" s="16" t="n">
        <v>215000000</v>
      </c>
      <c r="R32" s="16" t="n">
        <v>94000000</v>
      </c>
      <c r="S32" s="16" t="n">
        <v>110000000</v>
      </c>
      <c r="T32" s="16" t="n">
        <v>110000000</v>
      </c>
      <c r="U32" s="16" t="n">
        <v>165000000</v>
      </c>
      <c r="V32" s="16" t="n">
        <v>219000000</v>
      </c>
      <c r="W32" s="16" t="n">
        <v>0</v>
      </c>
      <c r="X32" s="16" t="n">
        <v>0</v>
      </c>
      <c r="Y32" s="6"/>
      <c r="Z32" s="6"/>
      <c r="AA32" s="6"/>
      <c r="AB32" s="6"/>
      <c r="AC32" s="6"/>
      <c r="AD32" s="6"/>
      <c r="AE32" s="6"/>
      <c r="AF32" s="6"/>
      <c r="AG32" s="6"/>
      <c r="AH32" s="6"/>
      <c r="AI32" s="6"/>
      <c r="AJ32" s="6"/>
      <c r="AK32" s="6"/>
      <c r="AL32" s="6"/>
      <c r="AM32" s="6"/>
      <c r="AN32" s="6"/>
      <c r="AO32" s="6"/>
      <c r="AP32" s="6"/>
      <c r="AQ32" s="6"/>
      <c r="AR32" s="6"/>
    </row>
    <row r="33" customFormat="false" ht="16.5" hidden="false" customHeight="false" outlineLevel="0" collapsed="false">
      <c r="A33" s="105" t="s">
        <v>3222</v>
      </c>
      <c r="B33" s="105" t="s">
        <v>3222</v>
      </c>
      <c r="C33" s="3" t="s">
        <v>3223</v>
      </c>
      <c r="D33" s="4"/>
      <c r="E33" s="4"/>
      <c r="F33" s="4"/>
      <c r="G33" s="4"/>
      <c r="H33" s="4"/>
      <c r="I33" s="4"/>
      <c r="J33" s="4"/>
      <c r="K33" s="4"/>
      <c r="L33" s="4"/>
      <c r="M33" s="4"/>
      <c r="N33" s="16" t="n">
        <v>0</v>
      </c>
      <c r="O33" s="16" t="n">
        <v>0</v>
      </c>
      <c r="P33" s="16" t="n">
        <v>281000000</v>
      </c>
      <c r="Q33" s="16" t="n">
        <v>215000000</v>
      </c>
      <c r="R33" s="16" t="n">
        <v>38000000</v>
      </c>
      <c r="S33" s="16" t="n">
        <v>0</v>
      </c>
      <c r="T33" s="16" t="n">
        <v>0</v>
      </c>
      <c r="U33" s="16" t="n">
        <v>0</v>
      </c>
      <c r="V33" s="16" t="n">
        <v>0</v>
      </c>
      <c r="W33" s="16" t="n">
        <v>0</v>
      </c>
      <c r="X33" s="16" t="n">
        <v>0</v>
      </c>
      <c r="Y33" s="6"/>
      <c r="Z33" s="6"/>
      <c r="AA33" s="6"/>
      <c r="AB33" s="6"/>
      <c r="AC33" s="6"/>
      <c r="AD33" s="6"/>
      <c r="AE33" s="6"/>
      <c r="AF33" s="6"/>
      <c r="AG33" s="6"/>
      <c r="AH33" s="6"/>
      <c r="AI33" s="6"/>
      <c r="AJ33" s="6"/>
      <c r="AK33" s="6"/>
      <c r="AL33" s="6"/>
      <c r="AM33" s="6"/>
      <c r="AN33" s="6"/>
      <c r="AO33" s="6"/>
      <c r="AP33" s="6"/>
      <c r="AQ33" s="6"/>
      <c r="AR33" s="6"/>
    </row>
    <row r="34" customFormat="false" ht="16.5" hidden="false" customHeight="false" outlineLevel="0" collapsed="false">
      <c r="A34" s="105" t="s">
        <v>3224</v>
      </c>
      <c r="B34" s="105" t="s">
        <v>3224</v>
      </c>
      <c r="C34" s="3" t="s">
        <v>3223</v>
      </c>
      <c r="D34" s="4"/>
      <c r="E34" s="4"/>
      <c r="F34" s="4"/>
      <c r="G34" s="4"/>
      <c r="H34" s="4"/>
      <c r="I34" s="4"/>
      <c r="J34" s="4"/>
      <c r="K34" s="4"/>
      <c r="L34" s="4"/>
      <c r="M34" s="4"/>
      <c r="N34" s="16" t="n">
        <v>0</v>
      </c>
      <c r="O34" s="16" t="n">
        <v>0</v>
      </c>
      <c r="P34" s="16" t="n">
        <v>0</v>
      </c>
      <c r="Q34" s="16" t="n">
        <v>0</v>
      </c>
      <c r="R34" s="16" t="n">
        <v>56000000</v>
      </c>
      <c r="S34" s="16" t="n">
        <v>110000000</v>
      </c>
      <c r="T34" s="16" t="n">
        <v>110000000</v>
      </c>
      <c r="U34" s="16" t="n">
        <v>165000000</v>
      </c>
      <c r="V34" s="16" t="n">
        <v>219000000</v>
      </c>
      <c r="W34" s="16" t="n">
        <v>0</v>
      </c>
      <c r="X34" s="16" t="n">
        <v>0</v>
      </c>
      <c r="Y34" s="6"/>
      <c r="Z34" s="6"/>
      <c r="AA34" s="6"/>
      <c r="AB34" s="6"/>
      <c r="AC34" s="6"/>
      <c r="AD34" s="6"/>
      <c r="AE34" s="6"/>
      <c r="AF34" s="6"/>
      <c r="AG34" s="6"/>
      <c r="AH34" s="6"/>
      <c r="AI34" s="6"/>
      <c r="AJ34" s="6"/>
      <c r="AK34" s="6"/>
      <c r="AL34" s="6"/>
      <c r="AM34" s="6"/>
      <c r="AN34" s="6"/>
      <c r="AO34" s="6"/>
      <c r="AP34" s="6"/>
      <c r="AQ34" s="6"/>
      <c r="AR34" s="6"/>
    </row>
    <row r="35" customFormat="false" ht="16.5" hidden="false" customHeight="false" outlineLevel="0" collapsed="false">
      <c r="A35" s="105" t="s">
        <v>3225</v>
      </c>
      <c r="B35" s="105" t="s">
        <v>3225</v>
      </c>
      <c r="C35" s="49" t="s">
        <v>231</v>
      </c>
      <c r="D35" s="4"/>
      <c r="E35" s="4"/>
      <c r="F35" s="4"/>
      <c r="G35" s="4"/>
      <c r="H35" s="4"/>
      <c r="I35" s="4"/>
      <c r="J35" s="4"/>
      <c r="K35" s="4"/>
      <c r="L35" s="4"/>
      <c r="M35" s="4"/>
      <c r="N35" s="16" t="n">
        <v>0</v>
      </c>
      <c r="O35" s="16" t="n">
        <v>0</v>
      </c>
      <c r="P35" s="16" t="n">
        <v>0</v>
      </c>
      <c r="Q35" s="16" t="n">
        <v>0</v>
      </c>
      <c r="R35" s="16" t="n">
        <v>21000000</v>
      </c>
      <c r="S35" s="16" t="n">
        <v>30000000</v>
      </c>
      <c r="T35" s="16" t="n">
        <v>30000000</v>
      </c>
      <c r="U35" s="16" t="n">
        <v>30000000</v>
      </c>
      <c r="V35" s="16" t="n">
        <v>27000000</v>
      </c>
      <c r="W35" s="16" t="n">
        <v>0</v>
      </c>
      <c r="X35" s="16" t="n">
        <v>0</v>
      </c>
      <c r="Y35" s="6"/>
      <c r="Z35" s="6"/>
      <c r="AA35" s="6"/>
      <c r="AB35" s="6"/>
      <c r="AC35" s="6"/>
      <c r="AD35" s="6"/>
      <c r="AE35" s="6"/>
      <c r="AF35" s="6"/>
      <c r="AG35" s="6"/>
      <c r="AH35" s="6"/>
      <c r="AI35" s="6"/>
      <c r="AJ35" s="6"/>
      <c r="AK35" s="6"/>
      <c r="AL35" s="6"/>
      <c r="AM35" s="6"/>
      <c r="AN35" s="6"/>
      <c r="AO35" s="6"/>
      <c r="AP35" s="6"/>
      <c r="AQ35" s="6"/>
      <c r="AR35" s="6"/>
    </row>
    <row r="36" customFormat="false" ht="16.5" hidden="false" customHeight="false" outlineLevel="0" collapsed="false">
      <c r="A36" s="29" t="s">
        <v>3226</v>
      </c>
      <c r="B36" s="29" t="s">
        <v>3227</v>
      </c>
      <c r="C36" s="49" t="s">
        <v>231</v>
      </c>
      <c r="D36" s="4"/>
      <c r="E36" s="4"/>
      <c r="F36" s="4"/>
      <c r="G36" s="4"/>
      <c r="H36" s="4"/>
      <c r="I36" s="4"/>
      <c r="J36" s="4"/>
      <c r="K36" s="4"/>
      <c r="L36" s="4"/>
      <c r="M36" s="4"/>
      <c r="N36" s="16" t="n">
        <v>320000000</v>
      </c>
      <c r="O36" s="16" t="n">
        <v>261000000</v>
      </c>
      <c r="P36" s="16" t="n">
        <v>260000000</v>
      </c>
      <c r="Q36" s="16" t="n">
        <v>309000000</v>
      </c>
      <c r="R36" s="16" t="n">
        <v>289000000</v>
      </c>
      <c r="S36" s="16" t="n">
        <v>308000000</v>
      </c>
      <c r="T36" s="16" t="n">
        <v>398000000</v>
      </c>
      <c r="U36" s="16" t="n">
        <v>375000000</v>
      </c>
      <c r="V36" s="16" t="n">
        <v>324000000</v>
      </c>
      <c r="W36" s="16" t="n">
        <v>606000000</v>
      </c>
      <c r="X36" s="16" t="n">
        <v>643000000</v>
      </c>
      <c r="Y36" s="6"/>
      <c r="Z36" s="6"/>
      <c r="AA36" s="6"/>
      <c r="AB36" s="6"/>
      <c r="AC36" s="6"/>
      <c r="AD36" s="6"/>
      <c r="AE36" s="6"/>
      <c r="AF36" s="6"/>
      <c r="AG36" s="6"/>
      <c r="AH36" s="6"/>
      <c r="AI36" s="6"/>
      <c r="AJ36" s="6"/>
      <c r="AK36" s="6"/>
      <c r="AL36" s="6"/>
      <c r="AM36" s="6"/>
      <c r="AN36" s="6"/>
      <c r="AO36" s="6"/>
      <c r="AP36" s="6"/>
      <c r="AQ36" s="6"/>
      <c r="AR36" s="6"/>
    </row>
    <row r="37" customFormat="false" ht="16.5" hidden="false" customHeight="false" outlineLevel="0" collapsed="false">
      <c r="A37" s="19" t="s">
        <v>553</v>
      </c>
      <c r="B37" s="19" t="s">
        <v>553</v>
      </c>
      <c r="C37" s="49" t="s">
        <v>191</v>
      </c>
      <c r="D37" s="4"/>
      <c r="E37" s="4"/>
      <c r="F37" s="4"/>
      <c r="G37" s="4"/>
      <c r="H37" s="4"/>
      <c r="I37" s="4"/>
      <c r="J37" s="4"/>
      <c r="K37" s="4"/>
      <c r="L37" s="4"/>
      <c r="M37" s="4"/>
      <c r="N37" s="16" t="n">
        <v>60000000</v>
      </c>
      <c r="O37" s="16" t="n">
        <v>30000000</v>
      </c>
      <c r="P37" s="16" t="n">
        <v>12000000</v>
      </c>
      <c r="Q37" s="16" t="n">
        <v>-6000000</v>
      </c>
      <c r="R37" s="16" t="n">
        <v>0</v>
      </c>
      <c r="S37" s="16" t="n">
        <v>-2000000</v>
      </c>
      <c r="T37" s="16" t="n">
        <v>-8000000</v>
      </c>
      <c r="U37" s="16" t="n">
        <v>-10000000</v>
      </c>
      <c r="V37" s="16" t="n">
        <v>-14000000</v>
      </c>
      <c r="W37" s="16" t="n">
        <v>0</v>
      </c>
      <c r="X37" s="16" t="n">
        <v>0</v>
      </c>
      <c r="Y37" s="6"/>
      <c r="Z37" s="6"/>
      <c r="AA37" s="6"/>
      <c r="AB37" s="6"/>
      <c r="AC37" s="6"/>
      <c r="AD37" s="6"/>
      <c r="AE37" s="6"/>
      <c r="AF37" s="6"/>
      <c r="AG37" s="6"/>
      <c r="AH37" s="6"/>
      <c r="AI37" s="6"/>
      <c r="AJ37" s="6"/>
      <c r="AK37" s="6"/>
      <c r="AL37" s="6"/>
      <c r="AM37" s="6"/>
      <c r="AN37" s="6"/>
      <c r="AO37" s="6"/>
      <c r="AP37" s="6"/>
      <c r="AQ37" s="6"/>
      <c r="AR37" s="6"/>
    </row>
    <row r="38" customFormat="false" ht="16.5" hidden="false" customHeight="false" outlineLevel="0" collapsed="false">
      <c r="A38" s="113"/>
      <c r="B38" s="30" t="s">
        <v>1786</v>
      </c>
      <c r="C38" s="3"/>
      <c r="D38" s="4"/>
      <c r="E38" s="4"/>
      <c r="F38" s="4"/>
      <c r="G38" s="4"/>
      <c r="H38" s="4"/>
      <c r="I38" s="4"/>
      <c r="J38" s="4"/>
      <c r="K38" s="4"/>
      <c r="L38" s="4"/>
      <c r="M38" s="4"/>
      <c r="N38" s="16" t="n">
        <v>-112000000</v>
      </c>
      <c r="O38" s="16" t="n">
        <v>-79000000</v>
      </c>
      <c r="P38" s="16" t="n">
        <v>-119000000</v>
      </c>
      <c r="Q38" s="16" t="n">
        <v>-156000000</v>
      </c>
      <c r="R38" s="16" t="n">
        <v>-129000000</v>
      </c>
      <c r="S38" s="16" t="n">
        <v>-130000000</v>
      </c>
      <c r="T38" s="16" t="n">
        <v>-175000000</v>
      </c>
      <c r="U38" s="16" t="n">
        <v>-163000000</v>
      </c>
      <c r="V38" s="16" t="n">
        <v>-132000000</v>
      </c>
      <c r="W38" s="16" t="n">
        <v>-156000000</v>
      </c>
      <c r="X38" s="16" t="n">
        <v>-167000000</v>
      </c>
      <c r="Y38" s="6"/>
      <c r="Z38" s="6"/>
      <c r="AA38" s="6"/>
      <c r="AB38" s="6"/>
      <c r="AC38" s="6"/>
      <c r="AD38" s="6"/>
      <c r="AE38" s="6"/>
      <c r="AF38" s="6"/>
      <c r="AG38" s="6"/>
      <c r="AH38" s="6"/>
      <c r="AI38" s="6"/>
      <c r="AJ38" s="6"/>
      <c r="AK38" s="6"/>
      <c r="AL38" s="6"/>
      <c r="AM38" s="6"/>
      <c r="AN38" s="6"/>
      <c r="AO38" s="6"/>
      <c r="AP38" s="6"/>
      <c r="AQ38" s="6"/>
      <c r="AR38" s="6"/>
    </row>
    <row r="39" customFormat="false" ht="16.5" hidden="false" customHeight="false" outlineLevel="0" collapsed="false">
      <c r="A39" s="113"/>
      <c r="B39" s="30" t="s">
        <v>3228</v>
      </c>
      <c r="C39" s="3"/>
      <c r="D39" s="4"/>
      <c r="E39" s="4"/>
      <c r="F39" s="4"/>
      <c r="G39" s="4"/>
      <c r="H39" s="4"/>
      <c r="I39" s="4"/>
      <c r="J39" s="4"/>
      <c r="K39" s="4"/>
      <c r="L39" s="4"/>
      <c r="M39" s="4"/>
      <c r="N39" s="101" t="n">
        <v>0</v>
      </c>
      <c r="O39" s="101" t="n">
        <v>0</v>
      </c>
      <c r="P39" s="16" t="n">
        <v>-113000000</v>
      </c>
      <c r="Q39" s="16" t="n">
        <v>-149000000</v>
      </c>
      <c r="R39" s="16" t="n">
        <v>-124000000</v>
      </c>
      <c r="S39" s="16" t="n">
        <v>-120000000</v>
      </c>
      <c r="T39" s="16" t="n">
        <v>-164000000</v>
      </c>
      <c r="U39" s="16" t="n">
        <v>-152000000</v>
      </c>
      <c r="V39" s="16" t="n">
        <v>-120000000</v>
      </c>
      <c r="W39" s="16" t="n">
        <v>-143000000</v>
      </c>
      <c r="X39" s="16" t="n">
        <v>-153000000</v>
      </c>
      <c r="Y39" s="6"/>
      <c r="Z39" s="6"/>
      <c r="AA39" s="6"/>
      <c r="AB39" s="6"/>
      <c r="AC39" s="6"/>
      <c r="AD39" s="6"/>
      <c r="AE39" s="6"/>
      <c r="AF39" s="6"/>
      <c r="AG39" s="6"/>
      <c r="AH39" s="6"/>
      <c r="AI39" s="6"/>
      <c r="AJ39" s="6"/>
      <c r="AK39" s="6"/>
      <c r="AL39" s="6"/>
      <c r="AM39" s="6"/>
      <c r="AN39" s="6"/>
      <c r="AO39" s="6"/>
      <c r="AP39" s="6"/>
      <c r="AQ39" s="6"/>
      <c r="AR39" s="6"/>
    </row>
    <row r="40" customFormat="false" ht="16.5" hidden="false" customHeight="false" outlineLevel="0" collapsed="false">
      <c r="A40" s="113"/>
      <c r="B40" s="30" t="s">
        <v>3229</v>
      </c>
      <c r="C40" s="3"/>
      <c r="D40" s="4"/>
      <c r="E40" s="4"/>
      <c r="F40" s="4"/>
      <c r="G40" s="4"/>
      <c r="H40" s="4"/>
      <c r="I40" s="4"/>
      <c r="J40" s="4"/>
      <c r="K40" s="4"/>
      <c r="L40" s="4"/>
      <c r="M40" s="4"/>
      <c r="N40" s="16" t="n">
        <v>14000000</v>
      </c>
      <c r="O40" s="16" t="n">
        <v>-6000000</v>
      </c>
      <c r="P40" s="16" t="n">
        <v>-10000000</v>
      </c>
      <c r="Q40" s="16" t="n">
        <v>-11000000</v>
      </c>
      <c r="R40" s="16" t="n">
        <v>-13000000</v>
      </c>
      <c r="S40" s="16" t="n">
        <v>-17000000</v>
      </c>
      <c r="T40" s="16" t="n">
        <v>-24000000</v>
      </c>
      <c r="U40" s="16" t="n">
        <v>-30000000</v>
      </c>
      <c r="V40" s="16" t="n">
        <v>-38000000</v>
      </c>
      <c r="W40" s="16" t="n">
        <v>-35000000</v>
      </c>
      <c r="X40" s="16" t="n">
        <v>-42000000</v>
      </c>
      <c r="Y40" s="6"/>
      <c r="Z40" s="6"/>
      <c r="AA40" s="6"/>
      <c r="AB40" s="6"/>
      <c r="AC40" s="6"/>
      <c r="AD40" s="6"/>
      <c r="AE40" s="6"/>
      <c r="AF40" s="6"/>
      <c r="AG40" s="6"/>
      <c r="AH40" s="6"/>
      <c r="AI40" s="6"/>
      <c r="AJ40" s="6"/>
      <c r="AK40" s="6"/>
      <c r="AL40" s="6"/>
      <c r="AM40" s="6"/>
      <c r="AN40" s="6"/>
      <c r="AO40" s="6"/>
      <c r="AP40" s="6"/>
      <c r="AQ40" s="6"/>
      <c r="AR40" s="6"/>
    </row>
    <row r="41" customFormat="false" ht="16.5" hidden="false" customHeight="false" outlineLevel="0" collapsed="false">
      <c r="A41" s="113"/>
      <c r="B41" s="30" t="s">
        <v>324</v>
      </c>
      <c r="C41" s="3"/>
      <c r="D41" s="4"/>
      <c r="E41" s="4"/>
      <c r="F41" s="4"/>
      <c r="G41" s="4"/>
      <c r="H41" s="4"/>
      <c r="I41" s="4"/>
      <c r="J41" s="4"/>
      <c r="K41" s="4"/>
      <c r="L41" s="4"/>
      <c r="M41" s="4"/>
      <c r="N41" s="16" t="n">
        <v>-98000000</v>
      </c>
      <c r="O41" s="16" t="n">
        <v>-84000000</v>
      </c>
      <c r="P41" s="16" t="n">
        <v>-129000000</v>
      </c>
      <c r="Q41" s="16" t="n">
        <v>-167000000</v>
      </c>
      <c r="R41" s="16" t="n">
        <v>-142000000</v>
      </c>
      <c r="S41" s="16" t="n">
        <v>-147000000</v>
      </c>
      <c r="T41" s="16" t="n">
        <v>-199000000</v>
      </c>
      <c r="U41" s="16" t="n">
        <v>-193000000</v>
      </c>
      <c r="V41" s="16" t="n">
        <v>-170000000</v>
      </c>
      <c r="W41" s="16" t="n">
        <v>-190000000</v>
      </c>
      <c r="X41" s="16" t="n">
        <v>-209000000</v>
      </c>
      <c r="Y41" s="6"/>
      <c r="Z41" s="6"/>
      <c r="AA41" s="6"/>
      <c r="AB41" s="6"/>
      <c r="AC41" s="6"/>
      <c r="AD41" s="6"/>
      <c r="AE41" s="6"/>
      <c r="AF41" s="6"/>
      <c r="AG41" s="6"/>
      <c r="AH41" s="6"/>
      <c r="AI41" s="6"/>
      <c r="AJ41" s="6"/>
      <c r="AK41" s="6"/>
      <c r="AL41" s="6"/>
      <c r="AM41" s="6"/>
      <c r="AN41" s="6"/>
      <c r="AO41" s="6"/>
      <c r="AP41" s="6"/>
      <c r="AQ41" s="6"/>
      <c r="AR41" s="6"/>
    </row>
    <row r="42" customFormat="false" ht="16.5" hidden="false" customHeight="false" outlineLevel="0" collapsed="false">
      <c r="A42" s="113"/>
      <c r="B42" s="19" t="s">
        <v>3230</v>
      </c>
      <c r="C42" s="3"/>
      <c r="D42" s="4"/>
      <c r="E42" s="4"/>
      <c r="F42" s="4"/>
      <c r="G42" s="4"/>
      <c r="H42" s="4"/>
      <c r="I42" s="4"/>
      <c r="J42" s="4"/>
      <c r="K42" s="4"/>
      <c r="L42" s="4"/>
      <c r="M42" s="4"/>
      <c r="N42" s="16" t="n">
        <v>-98000000</v>
      </c>
      <c r="O42" s="16" t="n">
        <v>-84000000</v>
      </c>
      <c r="P42" s="16"/>
      <c r="Q42" s="16"/>
      <c r="R42" s="16"/>
      <c r="S42" s="16"/>
      <c r="T42" s="16"/>
      <c r="U42" s="16"/>
      <c r="V42" s="16"/>
      <c r="W42" s="16"/>
      <c r="X42" s="16"/>
      <c r="Y42" s="6"/>
      <c r="Z42" s="6"/>
      <c r="AA42" s="6"/>
      <c r="AB42" s="6"/>
      <c r="AC42" s="6"/>
      <c r="AD42" s="6"/>
      <c r="AE42" s="6"/>
      <c r="AF42" s="6"/>
      <c r="AG42" s="6"/>
      <c r="AH42" s="6"/>
      <c r="AI42" s="6"/>
      <c r="AJ42" s="6"/>
      <c r="AK42" s="6"/>
      <c r="AL42" s="6"/>
      <c r="AM42" s="6"/>
      <c r="AN42" s="6"/>
      <c r="AO42" s="6"/>
      <c r="AP42" s="6"/>
      <c r="AQ42" s="6"/>
      <c r="AR42" s="6"/>
    </row>
    <row r="43" s="17" customFormat="true" ht="16.5" hidden="false" customHeight="false" outlineLevel="0" collapsed="false">
      <c r="A43" s="345" t="s">
        <v>110</v>
      </c>
      <c r="B43" s="345" t="s">
        <v>110</v>
      </c>
      <c r="C43" s="440" t="s">
        <v>34</v>
      </c>
      <c r="D43" s="121"/>
      <c r="E43" s="121"/>
      <c r="F43" s="121"/>
      <c r="G43" s="121"/>
      <c r="H43" s="121"/>
      <c r="I43" s="121"/>
      <c r="J43" s="121"/>
      <c r="K43" s="121"/>
      <c r="L43" s="121"/>
      <c r="M43" s="121"/>
      <c r="N43" s="16" t="n">
        <v>110000000</v>
      </c>
      <c r="O43" s="16" t="n">
        <v>86000000</v>
      </c>
      <c r="P43" s="16" t="n">
        <f aca="false">P44+P48+P54</f>
        <v>130000000</v>
      </c>
      <c r="Q43" s="16" t="n">
        <v>168000000</v>
      </c>
      <c r="R43" s="16" t="n">
        <v>136000000</v>
      </c>
      <c r="S43" s="16" t="n">
        <v>137000000</v>
      </c>
      <c r="T43" s="16" t="n">
        <v>188000000</v>
      </c>
      <c r="U43" s="16" t="n">
        <v>182000000</v>
      </c>
      <c r="V43" s="16" t="n">
        <v>158000000</v>
      </c>
      <c r="W43" s="16" t="n">
        <v>178000000</v>
      </c>
      <c r="X43" s="16" t="n">
        <v>195000000</v>
      </c>
      <c r="Y43" s="6"/>
      <c r="Z43" s="6"/>
      <c r="AA43" s="6"/>
      <c r="AB43" s="6"/>
      <c r="AC43" s="6"/>
      <c r="AD43" s="6"/>
      <c r="AE43" s="6"/>
      <c r="AF43" s="6"/>
      <c r="AG43" s="6"/>
      <c r="AH43" s="6"/>
      <c r="AI43" s="6"/>
      <c r="AJ43" s="6"/>
      <c r="AK43" s="6"/>
      <c r="AL43" s="6"/>
      <c r="AM43" s="6"/>
      <c r="AN43" s="6"/>
      <c r="AO43" s="6"/>
      <c r="AP43" s="6"/>
      <c r="AQ43" s="6"/>
      <c r="AR43" s="6"/>
    </row>
    <row r="44" customFormat="false" ht="16.5" hidden="false" customHeight="false" outlineLevel="0" collapsed="false">
      <c r="A44" s="113" t="s">
        <v>112</v>
      </c>
      <c r="B44" s="30" t="s">
        <v>1159</v>
      </c>
      <c r="C44" s="49" t="s">
        <v>242</v>
      </c>
      <c r="D44" s="4"/>
      <c r="E44" s="4"/>
      <c r="F44" s="4"/>
      <c r="G44" s="4"/>
      <c r="H44" s="4"/>
      <c r="I44" s="4"/>
      <c r="J44" s="4"/>
      <c r="K44" s="4"/>
      <c r="L44" s="4"/>
      <c r="M44" s="4"/>
      <c r="N44" s="16" t="n">
        <v>16000000</v>
      </c>
      <c r="O44" s="16" t="n">
        <v>2000000</v>
      </c>
      <c r="P44" s="16" t="n">
        <v>83000000</v>
      </c>
      <c r="Q44" s="16" t="n">
        <v>-8000000</v>
      </c>
      <c r="R44" s="16" t="n">
        <v>-18000000</v>
      </c>
      <c r="S44" s="16" t="n">
        <v>-13000000</v>
      </c>
      <c r="T44" s="16" t="n">
        <v>74000000</v>
      </c>
      <c r="U44" s="16" t="n">
        <v>52000000</v>
      </c>
      <c r="V44" s="16" t="n">
        <v>108000000</v>
      </c>
      <c r="W44" s="16" t="n">
        <v>54000000</v>
      </c>
      <c r="X44" s="16" t="n">
        <v>22000000</v>
      </c>
      <c r="Y44" s="6"/>
      <c r="Z44" s="6"/>
      <c r="AA44" s="6"/>
      <c r="AB44" s="6"/>
      <c r="AC44" s="6"/>
      <c r="AD44" s="6"/>
      <c r="AE44" s="6"/>
      <c r="AF44" s="6"/>
      <c r="AG44" s="6"/>
      <c r="AH44" s="6"/>
      <c r="AI44" s="6"/>
      <c r="AJ44" s="6"/>
      <c r="AK44" s="6"/>
      <c r="AL44" s="6"/>
      <c r="AM44" s="6"/>
      <c r="AN44" s="6"/>
      <c r="AO44" s="6"/>
      <c r="AP44" s="6"/>
      <c r="AQ44" s="6"/>
      <c r="AR44" s="6"/>
    </row>
    <row r="45" customFormat="false" ht="16.5" hidden="false" customHeight="false" outlineLevel="0" collapsed="false">
      <c r="A45" s="113" t="s">
        <v>1029</v>
      </c>
      <c r="B45" s="27" t="s">
        <v>3231</v>
      </c>
      <c r="C45" s="19" t="s">
        <v>251</v>
      </c>
      <c r="D45" s="4"/>
      <c r="E45" s="4"/>
      <c r="F45" s="4"/>
      <c r="G45" s="4"/>
      <c r="H45" s="4"/>
      <c r="I45" s="4"/>
      <c r="J45" s="4"/>
      <c r="K45" s="4"/>
      <c r="L45" s="4"/>
      <c r="M45" s="4"/>
      <c r="N45" s="16" t="n">
        <v>28000000</v>
      </c>
      <c r="O45" s="16" t="n">
        <v>13000000</v>
      </c>
      <c r="P45" s="16" t="n">
        <v>94000000</v>
      </c>
      <c r="Q45" s="16" t="n">
        <v>6000000</v>
      </c>
      <c r="R45" s="16" t="n">
        <v>4000000</v>
      </c>
      <c r="S45" s="16" t="n">
        <v>12000000</v>
      </c>
      <c r="T45" s="16" t="n">
        <v>44000000</v>
      </c>
      <c r="U45" s="16" t="n">
        <v>15000000</v>
      </c>
      <c r="V45" s="16" t="n">
        <v>65000000</v>
      </c>
      <c r="W45" s="16" t="n">
        <v>59000000</v>
      </c>
      <c r="X45" s="16" t="n">
        <v>54000000</v>
      </c>
      <c r="Y45" s="6"/>
      <c r="Z45" s="6"/>
      <c r="AA45" s="6"/>
      <c r="AB45" s="6"/>
      <c r="AC45" s="6"/>
      <c r="AD45" s="6"/>
      <c r="AE45" s="6"/>
      <c r="AF45" s="6"/>
      <c r="AG45" s="6"/>
      <c r="AH45" s="6"/>
      <c r="AI45" s="6"/>
      <c r="AJ45" s="6"/>
      <c r="AK45" s="6"/>
      <c r="AL45" s="6"/>
      <c r="AM45" s="6"/>
      <c r="AN45" s="6"/>
      <c r="AO45" s="6"/>
      <c r="AP45" s="6"/>
      <c r="AQ45" s="6"/>
      <c r="AR45" s="6"/>
    </row>
    <row r="46" customFormat="false" ht="16.5" hidden="false" customHeight="false" outlineLevel="0" collapsed="false">
      <c r="A46" s="27" t="s">
        <v>393</v>
      </c>
      <c r="B46" s="27" t="s">
        <v>393</v>
      </c>
      <c r="C46" s="19" t="s">
        <v>251</v>
      </c>
      <c r="D46" s="4"/>
      <c r="E46" s="4"/>
      <c r="F46" s="4"/>
      <c r="G46" s="4"/>
      <c r="H46" s="4"/>
      <c r="I46" s="4"/>
      <c r="J46" s="4"/>
      <c r="K46" s="4"/>
      <c r="L46" s="4"/>
      <c r="M46" s="4"/>
      <c r="N46" s="16" t="n">
        <v>-11000000</v>
      </c>
      <c r="O46" s="16" t="n">
        <v>-12000000</v>
      </c>
      <c r="P46" s="16" t="n">
        <v>-11000000</v>
      </c>
      <c r="Q46" s="16" t="n">
        <v>-14000000</v>
      </c>
      <c r="R46" s="16" t="n">
        <v>-22000000</v>
      </c>
      <c r="S46" s="16" t="n">
        <v>-25000000</v>
      </c>
      <c r="T46" s="16" t="n">
        <v>-60000000</v>
      </c>
      <c r="U46" s="16" t="n">
        <v>-53000000</v>
      </c>
      <c r="V46" s="16" t="n">
        <v>-18000000</v>
      </c>
      <c r="W46" s="16" t="n">
        <v>-69000000</v>
      </c>
      <c r="X46" s="16" t="n">
        <v>-100000000</v>
      </c>
      <c r="Y46" s="6"/>
      <c r="Z46" s="6"/>
      <c r="AA46" s="6"/>
      <c r="AB46" s="6"/>
      <c r="AC46" s="6"/>
      <c r="AD46" s="6"/>
      <c r="AE46" s="6"/>
      <c r="AF46" s="6"/>
      <c r="AG46" s="6"/>
      <c r="AH46" s="6"/>
      <c r="AI46" s="6"/>
      <c r="AJ46" s="6"/>
      <c r="AK46" s="6"/>
      <c r="AL46" s="6"/>
      <c r="AM46" s="6"/>
      <c r="AN46" s="6"/>
      <c r="AO46" s="6"/>
      <c r="AP46" s="6"/>
      <c r="AQ46" s="6"/>
      <c r="AR46" s="6"/>
    </row>
    <row r="47" customFormat="false" ht="16.5" hidden="false" customHeight="false" outlineLevel="0" collapsed="false">
      <c r="A47" s="113" t="s">
        <v>3232</v>
      </c>
      <c r="B47" s="113" t="s">
        <v>3232</v>
      </c>
      <c r="C47" s="19" t="s">
        <v>251</v>
      </c>
      <c r="D47" s="4"/>
      <c r="E47" s="4"/>
      <c r="F47" s="4"/>
      <c r="G47" s="4"/>
      <c r="H47" s="4"/>
      <c r="I47" s="4"/>
      <c r="J47" s="4"/>
      <c r="K47" s="4"/>
      <c r="L47" s="4"/>
      <c r="M47" s="4"/>
      <c r="N47" s="46" t="n">
        <v>0</v>
      </c>
      <c r="O47" s="46" t="n">
        <v>0</v>
      </c>
      <c r="P47" s="101"/>
      <c r="Q47" s="101"/>
      <c r="R47" s="101"/>
      <c r="S47" s="16" t="n">
        <v>0</v>
      </c>
      <c r="T47" s="16" t="n">
        <v>90000000</v>
      </c>
      <c r="U47" s="16" t="n">
        <v>90000000</v>
      </c>
      <c r="V47" s="16" t="n">
        <v>61000000</v>
      </c>
      <c r="W47" s="16" t="n">
        <v>64000000</v>
      </c>
      <c r="X47" s="16" t="n">
        <v>68000000</v>
      </c>
      <c r="Y47" s="6"/>
      <c r="Z47" s="6"/>
      <c r="AA47" s="6"/>
      <c r="AB47" s="6"/>
      <c r="AC47" s="6"/>
      <c r="AD47" s="6"/>
      <c r="AE47" s="6"/>
      <c r="AF47" s="6"/>
      <c r="AG47" s="6"/>
      <c r="AH47" s="6"/>
      <c r="AI47" s="6"/>
      <c r="AJ47" s="6"/>
      <c r="AK47" s="6"/>
      <c r="AL47" s="6"/>
      <c r="AM47" s="6"/>
      <c r="AN47" s="6"/>
      <c r="AO47" s="6"/>
      <c r="AP47" s="6"/>
      <c r="AQ47" s="6"/>
      <c r="AR47" s="6"/>
    </row>
    <row r="48" customFormat="false" ht="16.5" hidden="false" customHeight="false" outlineLevel="0" collapsed="false">
      <c r="A48" s="113" t="s">
        <v>115</v>
      </c>
      <c r="B48" s="30" t="s">
        <v>1171</v>
      </c>
      <c r="C48" s="49" t="s">
        <v>242</v>
      </c>
      <c r="D48" s="4"/>
      <c r="E48" s="4"/>
      <c r="F48" s="4"/>
      <c r="G48" s="4"/>
      <c r="H48" s="4"/>
      <c r="I48" s="4"/>
      <c r="J48" s="4"/>
      <c r="K48" s="4"/>
      <c r="L48" s="4"/>
      <c r="M48" s="4"/>
      <c r="N48" s="16" t="n">
        <v>93000000</v>
      </c>
      <c r="O48" s="16" t="n">
        <v>85000000</v>
      </c>
      <c r="P48" s="16" t="n">
        <f aca="false">P49+P50+P51+P52+P53</f>
        <v>47000000</v>
      </c>
      <c r="Q48" s="16" t="n">
        <v>176000000</v>
      </c>
      <c r="R48" s="16" t="n">
        <v>154000000</v>
      </c>
      <c r="S48" s="16" t="n">
        <v>80000000</v>
      </c>
      <c r="T48" s="16" t="n">
        <v>15000000</v>
      </c>
      <c r="U48" s="16" t="n">
        <v>113000000</v>
      </c>
      <c r="V48" s="16" t="n">
        <v>50000000</v>
      </c>
      <c r="W48" s="16" t="n">
        <v>123000000</v>
      </c>
      <c r="X48" s="16" t="n">
        <v>173000000</v>
      </c>
      <c r="Y48" s="6"/>
      <c r="Z48" s="6"/>
      <c r="AA48" s="6"/>
      <c r="AB48" s="6"/>
      <c r="AC48" s="6"/>
      <c r="AD48" s="6"/>
      <c r="AE48" s="6"/>
      <c r="AF48" s="6"/>
      <c r="AG48" s="6"/>
      <c r="AH48" s="6"/>
      <c r="AI48" s="6"/>
      <c r="AJ48" s="6"/>
      <c r="AK48" s="6"/>
      <c r="AL48" s="6"/>
      <c r="AM48" s="6"/>
      <c r="AN48" s="6"/>
      <c r="AO48" s="6"/>
      <c r="AP48" s="6"/>
      <c r="AQ48" s="6"/>
      <c r="AR48" s="6"/>
    </row>
    <row r="49" customFormat="false" ht="16.5" hidden="false" customHeight="false" outlineLevel="0" collapsed="false">
      <c r="A49" s="27" t="s">
        <v>3233</v>
      </c>
      <c r="B49" s="29" t="s">
        <v>2397</v>
      </c>
      <c r="C49" s="19" t="s">
        <v>119</v>
      </c>
      <c r="D49" s="4"/>
      <c r="E49" s="4"/>
      <c r="F49" s="4"/>
      <c r="G49" s="4"/>
      <c r="H49" s="4"/>
      <c r="I49" s="4"/>
      <c r="J49" s="4"/>
      <c r="K49" s="4"/>
      <c r="L49" s="4"/>
      <c r="M49" s="4"/>
      <c r="N49" s="16" t="n">
        <v>0</v>
      </c>
      <c r="O49" s="16" t="n">
        <v>0</v>
      </c>
      <c r="P49" s="16" t="n">
        <v>73000000</v>
      </c>
      <c r="Q49" s="16" t="n">
        <v>78000000</v>
      </c>
      <c r="R49" s="16" t="n">
        <v>104000000</v>
      </c>
      <c r="S49" s="16" t="n">
        <v>120000000</v>
      </c>
      <c r="T49" s="16" t="n">
        <v>114000000</v>
      </c>
      <c r="U49" s="16" t="n">
        <v>129000000</v>
      </c>
      <c r="V49" s="16" t="n">
        <v>-133000000</v>
      </c>
      <c r="W49" s="16" t="n">
        <v>142000000</v>
      </c>
      <c r="X49" s="16" t="n">
        <v>193000000</v>
      </c>
      <c r="Y49" s="6"/>
      <c r="Z49" s="6"/>
      <c r="AA49" s="6"/>
      <c r="AB49" s="6"/>
      <c r="AC49" s="6"/>
      <c r="AD49" s="6"/>
      <c r="AE49" s="6"/>
      <c r="AF49" s="6"/>
      <c r="AG49" s="6"/>
      <c r="AH49" s="6"/>
      <c r="AI49" s="6"/>
      <c r="AJ49" s="6"/>
      <c r="AK49" s="6"/>
      <c r="AL49" s="6"/>
      <c r="AM49" s="6"/>
      <c r="AN49" s="6"/>
      <c r="AO49" s="6"/>
      <c r="AP49" s="6"/>
      <c r="AQ49" s="6"/>
      <c r="AR49" s="6"/>
    </row>
    <row r="50" customFormat="false" ht="16.5" hidden="false" customHeight="false" outlineLevel="0" collapsed="false">
      <c r="A50" s="27" t="s">
        <v>3234</v>
      </c>
      <c r="B50" s="29" t="s">
        <v>3235</v>
      </c>
      <c r="C50" s="19" t="s">
        <v>119</v>
      </c>
      <c r="D50" s="4"/>
      <c r="E50" s="4"/>
      <c r="F50" s="4"/>
      <c r="G50" s="4"/>
      <c r="H50" s="4"/>
      <c r="I50" s="4"/>
      <c r="J50" s="4"/>
      <c r="K50" s="4"/>
      <c r="L50" s="4"/>
      <c r="M50" s="4"/>
      <c r="N50" s="16" t="n">
        <v>0</v>
      </c>
      <c r="O50" s="16" t="n">
        <v>0</v>
      </c>
      <c r="P50" s="16" t="n">
        <v>45000000</v>
      </c>
      <c r="Q50" s="16" t="n">
        <v>26000000</v>
      </c>
      <c r="R50" s="16" t="n">
        <v>0</v>
      </c>
      <c r="S50" s="16" t="n">
        <v>30000000</v>
      </c>
      <c r="T50" s="16" t="n">
        <v>0</v>
      </c>
      <c r="U50" s="16" t="n">
        <v>0</v>
      </c>
      <c r="V50" s="16" t="n">
        <v>200000000</v>
      </c>
      <c r="W50" s="16" t="n">
        <v>0</v>
      </c>
      <c r="X50" s="16" t="n">
        <v>0</v>
      </c>
      <c r="Y50" s="6"/>
      <c r="Z50" s="6"/>
      <c r="AA50" s="6"/>
      <c r="AB50" s="6"/>
      <c r="AC50" s="6"/>
      <c r="AD50" s="6"/>
      <c r="AE50" s="6"/>
      <c r="AF50" s="6"/>
      <c r="AG50" s="6"/>
      <c r="AH50" s="6"/>
      <c r="AI50" s="6"/>
      <c r="AJ50" s="6"/>
      <c r="AK50" s="6"/>
      <c r="AL50" s="6"/>
      <c r="AM50" s="6"/>
      <c r="AN50" s="6"/>
      <c r="AO50" s="6"/>
      <c r="AP50" s="6"/>
      <c r="AQ50" s="6"/>
      <c r="AR50" s="6"/>
    </row>
    <row r="51" customFormat="false" ht="16.5" hidden="false" customHeight="false" outlineLevel="0" collapsed="false">
      <c r="A51" s="27" t="s">
        <v>3236</v>
      </c>
      <c r="B51" s="29" t="s">
        <v>3237</v>
      </c>
      <c r="C51" s="19" t="s">
        <v>119</v>
      </c>
      <c r="D51" s="4"/>
      <c r="E51" s="4"/>
      <c r="F51" s="4"/>
      <c r="G51" s="4"/>
      <c r="H51" s="4"/>
      <c r="I51" s="4"/>
      <c r="J51" s="4"/>
      <c r="K51" s="4"/>
      <c r="L51" s="4"/>
      <c r="M51" s="4"/>
      <c r="N51" s="46" t="n">
        <v>0</v>
      </c>
      <c r="O51" s="16" t="n">
        <v>0</v>
      </c>
      <c r="P51" s="46"/>
      <c r="Q51" s="46"/>
      <c r="R51" s="46"/>
      <c r="S51" s="46"/>
      <c r="T51" s="46"/>
      <c r="U51" s="46"/>
      <c r="V51" s="46"/>
      <c r="W51" s="46"/>
      <c r="X51" s="46"/>
      <c r="Y51" s="6"/>
      <c r="Z51" s="6"/>
      <c r="AA51" s="6"/>
      <c r="AB51" s="6"/>
      <c r="AC51" s="6"/>
      <c r="AD51" s="6"/>
      <c r="AE51" s="6"/>
      <c r="AF51" s="6"/>
      <c r="AG51" s="6"/>
      <c r="AH51" s="6"/>
      <c r="AI51" s="6"/>
      <c r="AJ51" s="6"/>
      <c r="AK51" s="6"/>
      <c r="AL51" s="6"/>
      <c r="AM51" s="6"/>
      <c r="AN51" s="6"/>
      <c r="AO51" s="6"/>
      <c r="AP51" s="6"/>
      <c r="AQ51" s="6"/>
      <c r="AR51" s="6"/>
    </row>
    <row r="52" customFormat="false" ht="16.5" hidden="false" customHeight="false" outlineLevel="0" collapsed="false">
      <c r="A52" s="27" t="s">
        <v>3238</v>
      </c>
      <c r="B52" s="29" t="s">
        <v>3239</v>
      </c>
      <c r="C52" s="19" t="s">
        <v>119</v>
      </c>
      <c r="D52" s="4"/>
      <c r="E52" s="4"/>
      <c r="F52" s="4"/>
      <c r="G52" s="4"/>
      <c r="H52" s="4"/>
      <c r="I52" s="4"/>
      <c r="J52" s="4"/>
      <c r="K52" s="4"/>
      <c r="L52" s="4"/>
      <c r="M52" s="4"/>
      <c r="N52" s="16" t="n">
        <v>-5000000</v>
      </c>
      <c r="O52" s="16" t="n">
        <v>0</v>
      </c>
      <c r="P52" s="16" t="n">
        <v>-15000000</v>
      </c>
      <c r="Q52" s="16" t="n">
        <v>14000000</v>
      </c>
      <c r="R52" s="16" t="n">
        <v>-7000000</v>
      </c>
      <c r="S52" s="16" t="n">
        <v>0</v>
      </c>
      <c r="T52" s="16" t="n">
        <v>0</v>
      </c>
      <c r="U52" s="16" t="n">
        <v>0</v>
      </c>
      <c r="V52" s="16" t="n">
        <v>0</v>
      </c>
      <c r="W52" s="16" t="n">
        <v>0</v>
      </c>
      <c r="X52" s="16" t="n">
        <v>0</v>
      </c>
      <c r="Y52" s="6"/>
      <c r="Z52" s="6"/>
      <c r="AA52" s="6"/>
      <c r="AB52" s="6"/>
      <c r="AC52" s="6"/>
      <c r="AD52" s="6"/>
      <c r="AE52" s="6"/>
      <c r="AF52" s="6"/>
      <c r="AG52" s="6"/>
      <c r="AH52" s="6"/>
      <c r="AI52" s="6"/>
      <c r="AJ52" s="6"/>
      <c r="AK52" s="6"/>
      <c r="AL52" s="6"/>
      <c r="AM52" s="6"/>
      <c r="AN52" s="6"/>
      <c r="AO52" s="6"/>
      <c r="AP52" s="6"/>
      <c r="AQ52" s="6"/>
      <c r="AR52" s="6"/>
    </row>
    <row r="53" customFormat="false" ht="16.5" hidden="false" customHeight="false" outlineLevel="0" collapsed="false">
      <c r="A53" s="27" t="s">
        <v>3240</v>
      </c>
      <c r="B53" s="29" t="s">
        <v>3241</v>
      </c>
      <c r="C53" s="19" t="s">
        <v>119</v>
      </c>
      <c r="D53" s="4"/>
      <c r="E53" s="4"/>
      <c r="F53" s="4"/>
      <c r="G53" s="4"/>
      <c r="H53" s="4"/>
      <c r="I53" s="4"/>
      <c r="J53" s="4"/>
      <c r="K53" s="4"/>
      <c r="L53" s="4"/>
      <c r="M53" s="4"/>
      <c r="N53" s="16" t="n">
        <v>98000000</v>
      </c>
      <c r="O53" s="16" t="n">
        <v>84000000</v>
      </c>
      <c r="P53" s="16" t="n">
        <v>-56000000</v>
      </c>
      <c r="Q53" s="16" t="n">
        <v>57000000</v>
      </c>
      <c r="R53" s="16" t="n">
        <v>58000000</v>
      </c>
      <c r="S53" s="16" t="n">
        <v>-69000000</v>
      </c>
      <c r="T53" s="16" t="n">
        <v>-99000000</v>
      </c>
      <c r="U53" s="16" t="n">
        <v>-16000000</v>
      </c>
      <c r="V53" s="16" t="n">
        <v>-17000000</v>
      </c>
      <c r="W53" s="16" t="n">
        <v>-19000000</v>
      </c>
      <c r="X53" s="16" t="n">
        <v>-20000000</v>
      </c>
      <c r="Y53" s="6"/>
      <c r="Z53" s="6"/>
      <c r="AA53" s="6"/>
      <c r="AB53" s="6"/>
      <c r="AC53" s="6"/>
      <c r="AD53" s="6"/>
      <c r="AE53" s="6"/>
      <c r="AF53" s="6"/>
      <c r="AG53" s="6"/>
      <c r="AH53" s="6"/>
      <c r="AI53" s="6"/>
      <c r="AJ53" s="6"/>
      <c r="AK53" s="6"/>
      <c r="AL53" s="6"/>
      <c r="AM53" s="6"/>
      <c r="AN53" s="6"/>
      <c r="AO53" s="6"/>
      <c r="AP53" s="6"/>
      <c r="AQ53" s="6"/>
      <c r="AR53" s="6"/>
    </row>
    <row r="54" customFormat="false" ht="16.5" hidden="false" customHeight="false" outlineLevel="0" collapsed="false">
      <c r="A54" s="113" t="s">
        <v>3242</v>
      </c>
      <c r="B54" s="113" t="s">
        <v>3242</v>
      </c>
      <c r="C54" s="49" t="s">
        <v>242</v>
      </c>
      <c r="D54" s="4"/>
      <c r="E54" s="4"/>
      <c r="F54" s="4"/>
      <c r="G54" s="4"/>
      <c r="H54" s="4"/>
      <c r="I54" s="4"/>
      <c r="J54" s="4"/>
      <c r="K54" s="4"/>
      <c r="L54" s="4"/>
      <c r="M54" s="4"/>
      <c r="N54" s="16"/>
      <c r="O54" s="16"/>
      <c r="P54" s="101"/>
      <c r="Q54" s="101"/>
      <c r="R54" s="101"/>
      <c r="S54" s="16" t="n">
        <v>69000000</v>
      </c>
      <c r="T54" s="16" t="n">
        <v>99000000</v>
      </c>
      <c r="U54" s="16" t="n">
        <v>16000000</v>
      </c>
      <c r="V54" s="16" t="n">
        <v>0</v>
      </c>
      <c r="W54" s="16" t="n">
        <v>0</v>
      </c>
      <c r="X54" s="16" t="n">
        <v>0</v>
      </c>
      <c r="Y54" s="6"/>
      <c r="Z54" s="6"/>
      <c r="AA54" s="6"/>
      <c r="AB54" s="6"/>
      <c r="AC54" s="6"/>
      <c r="AD54" s="6"/>
      <c r="AE54" s="6"/>
      <c r="AF54" s="6"/>
      <c r="AG54" s="6"/>
      <c r="AH54" s="6"/>
      <c r="AI54" s="6"/>
      <c r="AJ54" s="6"/>
      <c r="AK54" s="6"/>
      <c r="AL54" s="6"/>
      <c r="AM54" s="6"/>
      <c r="AN54" s="6"/>
      <c r="AO54" s="6"/>
      <c r="AP54" s="6"/>
      <c r="AQ54" s="6"/>
      <c r="AR54" s="6"/>
    </row>
    <row r="55" customFormat="false" ht="16.5" hidden="false" customHeight="false" outlineLevel="0" collapsed="false">
      <c r="B55" s="30" t="s">
        <v>2149</v>
      </c>
      <c r="C55" s="11"/>
      <c r="D55" s="4"/>
      <c r="E55" s="4"/>
      <c r="F55" s="4"/>
      <c r="G55" s="4"/>
      <c r="H55" s="4"/>
      <c r="I55" s="4"/>
      <c r="J55" s="4"/>
      <c r="K55" s="4"/>
      <c r="L55" s="4"/>
      <c r="M55" s="4"/>
      <c r="N55" s="101" t="n">
        <v>0</v>
      </c>
      <c r="O55" s="101" t="n">
        <v>0</v>
      </c>
      <c r="P55" s="101" t="n">
        <v>0</v>
      </c>
      <c r="Q55" s="101" t="n">
        <v>0</v>
      </c>
      <c r="R55" s="101" t="n">
        <v>0</v>
      </c>
      <c r="S55" s="16"/>
      <c r="T55" s="16"/>
      <c r="U55" s="16"/>
      <c r="V55" s="16"/>
      <c r="W55" s="16"/>
      <c r="X55" s="16"/>
      <c r="Y55" s="6"/>
      <c r="Z55" s="6"/>
      <c r="AA55" s="6"/>
      <c r="AB55" s="6"/>
      <c r="AC55" s="6"/>
      <c r="AD55" s="6"/>
      <c r="AE55" s="6"/>
      <c r="AF55" s="6"/>
      <c r="AG55" s="6"/>
      <c r="AH55" s="6"/>
      <c r="AI55" s="6"/>
      <c r="AJ55" s="6"/>
      <c r="AK55" s="6"/>
      <c r="AL55" s="6"/>
      <c r="AM55" s="6"/>
      <c r="AN55" s="6"/>
      <c r="AO55" s="6"/>
      <c r="AP55" s="6"/>
      <c r="AQ55" s="6"/>
      <c r="AR55" s="6"/>
    </row>
    <row r="56" customFormat="false" ht="16.5" hidden="false" customHeight="false" outlineLevel="0" collapsed="false">
      <c r="B56" s="19"/>
      <c r="C56" s="11"/>
      <c r="D56" s="4"/>
      <c r="E56" s="4"/>
      <c r="F56" s="4"/>
      <c r="G56" s="4"/>
      <c r="H56" s="4"/>
      <c r="I56" s="4"/>
      <c r="J56" s="4"/>
      <c r="K56" s="4"/>
      <c r="L56" s="4"/>
      <c r="M56" s="4"/>
      <c r="N56" s="4"/>
      <c r="O56" s="183"/>
      <c r="P56" s="183"/>
      <c r="Q56" s="183"/>
      <c r="R56" s="183"/>
      <c r="S56" s="4"/>
      <c r="T56" s="4"/>
      <c r="U56" s="4"/>
      <c r="V56" s="4"/>
      <c r="W56" s="4"/>
      <c r="X56" s="4"/>
      <c r="Y56" s="6"/>
      <c r="Z56" s="6"/>
      <c r="AA56" s="6"/>
      <c r="AB56" s="6"/>
      <c r="AC56" s="6"/>
      <c r="AD56" s="6"/>
      <c r="AE56" s="6"/>
      <c r="AF56" s="6"/>
      <c r="AG56" s="6"/>
      <c r="AH56" s="6"/>
      <c r="AI56" s="6"/>
      <c r="AJ56" s="6"/>
      <c r="AK56" s="6"/>
      <c r="AL56" s="6"/>
      <c r="AM56" s="6"/>
      <c r="AN56" s="6"/>
      <c r="AO56" s="6"/>
      <c r="AP56" s="6"/>
      <c r="AQ56" s="6"/>
      <c r="AR56" s="6"/>
    </row>
    <row r="57" customFormat="false" ht="15" hidden="false" customHeight="false" outlineLevel="0" collapsed="false">
      <c r="B57" s="19"/>
      <c r="C57" s="11"/>
      <c r="D57" s="4"/>
      <c r="E57" s="4"/>
      <c r="F57" s="4"/>
      <c r="G57" s="4"/>
      <c r="H57" s="4"/>
      <c r="I57" s="4"/>
      <c r="J57" s="4"/>
      <c r="K57" s="4"/>
      <c r="L57" s="4"/>
      <c r="M57" s="4"/>
      <c r="N57" s="0" t="s">
        <v>128</v>
      </c>
      <c r="O57" s="0" t="s">
        <v>128</v>
      </c>
      <c r="P57" s="0" t="s">
        <v>128</v>
      </c>
      <c r="Q57" s="0" t="s">
        <v>128</v>
      </c>
      <c r="R57" s="0" t="s">
        <v>128</v>
      </c>
      <c r="S57" s="0" t="s">
        <v>128</v>
      </c>
      <c r="T57" s="0" t="s">
        <v>128</v>
      </c>
      <c r="U57" s="0" t="s">
        <v>128</v>
      </c>
      <c r="V57" s="0" t="s">
        <v>128</v>
      </c>
      <c r="W57" s="0" t="s">
        <v>128</v>
      </c>
      <c r="X57" s="0" t="s">
        <v>128</v>
      </c>
      <c r="Y57" s="6"/>
      <c r="Z57" s="6"/>
      <c r="AA57" s="6"/>
      <c r="AB57" s="6"/>
      <c r="AC57" s="6"/>
      <c r="AD57" s="6"/>
      <c r="AE57" s="6"/>
      <c r="AF57" s="6"/>
      <c r="AG57" s="6"/>
      <c r="AH57" s="6"/>
      <c r="AI57" s="6"/>
      <c r="AJ57" s="6"/>
      <c r="AK57" s="6"/>
      <c r="AL57" s="6"/>
      <c r="AM57" s="6"/>
      <c r="AN57" s="6"/>
      <c r="AO57" s="6"/>
      <c r="AP57" s="6"/>
      <c r="AQ57" s="6"/>
      <c r="AR57" s="6"/>
    </row>
    <row r="58" customFormat="false" ht="15" hidden="false" customHeight="false" outlineLevel="0" collapsed="false">
      <c r="B58" s="19"/>
      <c r="C58" s="11"/>
      <c r="D58" s="4"/>
      <c r="E58" s="4"/>
      <c r="F58" s="4"/>
      <c r="G58" s="4"/>
      <c r="H58" s="4"/>
      <c r="I58" s="4"/>
      <c r="J58" s="4"/>
      <c r="K58" s="4"/>
      <c r="L58" s="4"/>
      <c r="M58" s="4"/>
      <c r="N58" s="4"/>
      <c r="O58" s="4"/>
      <c r="P58" s="4"/>
      <c r="Q58" s="4"/>
      <c r="R58" s="4"/>
      <c r="S58" s="4"/>
      <c r="T58" s="4"/>
      <c r="U58" s="4"/>
      <c r="V58" s="4"/>
      <c r="W58" s="4"/>
      <c r="X58" s="4"/>
      <c r="Y58" s="6"/>
      <c r="Z58" s="6"/>
      <c r="AA58" s="6"/>
      <c r="AB58" s="6"/>
      <c r="AC58" s="6"/>
      <c r="AD58" s="6"/>
      <c r="AE58" s="6"/>
      <c r="AF58" s="6"/>
      <c r="AG58" s="6"/>
      <c r="AH58" s="6"/>
      <c r="AI58" s="6"/>
      <c r="AJ58" s="6"/>
      <c r="AK58" s="6"/>
      <c r="AL58" s="6"/>
      <c r="AM58" s="6"/>
      <c r="AN58" s="6"/>
      <c r="AO58" s="6"/>
      <c r="AP58" s="6"/>
      <c r="AQ58" s="6"/>
      <c r="AR58" s="6"/>
    </row>
    <row r="59" customFormat="false" ht="15" hidden="false" customHeight="false" outlineLevel="0" collapsed="false">
      <c r="B59" s="19" t="s">
        <v>130</v>
      </c>
      <c r="C59" s="11"/>
      <c r="D59" s="4"/>
      <c r="E59" s="4"/>
      <c r="F59" s="4"/>
      <c r="G59" s="4"/>
      <c r="H59" s="4"/>
      <c r="I59" s="4"/>
      <c r="J59" s="4"/>
      <c r="K59" s="4"/>
      <c r="L59" s="4"/>
      <c r="M59" s="4"/>
      <c r="N59" s="77" t="n">
        <f aca="false">N6-N7-N14</f>
        <v>-1000000</v>
      </c>
      <c r="O59" s="77" t="n">
        <f aca="false">O6-O7-O14</f>
        <v>0</v>
      </c>
      <c r="P59" s="77" t="n">
        <f aca="false">P6-P7-P14</f>
        <v>1000000</v>
      </c>
      <c r="Q59" s="77" t="n">
        <f aca="false">Q6-Q7-Q14</f>
        <v>0</v>
      </c>
      <c r="R59" s="77" t="n">
        <f aca="false">R6-R7-R14</f>
        <v>0</v>
      </c>
      <c r="S59" s="77" t="n">
        <f aca="false">S6-S7-S14</f>
        <v>0</v>
      </c>
      <c r="T59" s="77" t="n">
        <f aca="false">T6-T7-T14</f>
        <v>0</v>
      </c>
      <c r="U59" s="77" t="n">
        <f aca="false">U6-U7-U14</f>
        <v>0</v>
      </c>
      <c r="V59" s="77" t="n">
        <f aca="false">V6-V7-V14</f>
        <v>0</v>
      </c>
      <c r="W59" s="77" t="n">
        <f aca="false">W6-W7-W14</f>
        <v>0</v>
      </c>
      <c r="X59" s="77" t="n">
        <f aca="false">X6-X7-X14</f>
        <v>0</v>
      </c>
      <c r="Y59" s="6"/>
      <c r="Z59" s="6"/>
      <c r="AA59" s="6"/>
      <c r="AB59" s="6"/>
      <c r="AC59" s="6"/>
      <c r="AD59" s="6"/>
      <c r="AE59" s="6"/>
      <c r="AF59" s="6"/>
      <c r="AG59" s="6"/>
      <c r="AH59" s="6"/>
      <c r="AI59" s="6"/>
      <c r="AJ59" s="6"/>
      <c r="AK59" s="6"/>
      <c r="AL59" s="6"/>
      <c r="AM59" s="6"/>
      <c r="AN59" s="6"/>
      <c r="AO59" s="6"/>
      <c r="AP59" s="6"/>
      <c r="AQ59" s="6"/>
      <c r="AR59" s="6"/>
    </row>
    <row r="60" customFormat="false" ht="15" hidden="false" customHeight="false" outlineLevel="0" collapsed="false">
      <c r="B60" s="19" t="s">
        <v>3243</v>
      </c>
      <c r="C60" s="11"/>
      <c r="D60" s="4"/>
      <c r="E60" s="4"/>
      <c r="F60" s="4"/>
      <c r="G60" s="4"/>
      <c r="H60" s="4"/>
      <c r="I60" s="4"/>
      <c r="J60" s="4"/>
      <c r="K60" s="4"/>
      <c r="L60" s="4"/>
      <c r="M60" s="4"/>
      <c r="N60" s="77" t="n">
        <f aca="false">N7-N8-N12</f>
        <v>0</v>
      </c>
      <c r="O60" s="77" t="n">
        <f aca="false">O7-O8-O12</f>
        <v>0</v>
      </c>
      <c r="P60" s="77" t="n">
        <f aca="false">P7-P8-P12</f>
        <v>0</v>
      </c>
      <c r="Q60" s="77" t="n">
        <f aca="false">Q7-Q8-Q12</f>
        <v>0</v>
      </c>
      <c r="R60" s="77" t="n">
        <f aca="false">R7-R8-R12</f>
        <v>0</v>
      </c>
      <c r="S60" s="77" t="n">
        <f aca="false">S7-S8-S12</f>
        <v>0</v>
      </c>
      <c r="T60" s="77" t="n">
        <f aca="false">T7-T8-T12</f>
        <v>0</v>
      </c>
      <c r="U60" s="77" t="n">
        <f aca="false">U7-U8-U12</f>
        <v>0</v>
      </c>
      <c r="V60" s="77" t="n">
        <f aca="false">V7-V8-V12</f>
        <v>0</v>
      </c>
      <c r="W60" s="77" t="n">
        <f aca="false">W7-W8-W12</f>
        <v>0</v>
      </c>
      <c r="X60" s="77" t="n">
        <f aca="false">X7-X8-X12</f>
        <v>0</v>
      </c>
      <c r="Y60" s="6"/>
      <c r="Z60" s="6"/>
      <c r="AA60" s="6"/>
      <c r="AB60" s="6"/>
      <c r="AC60" s="6"/>
      <c r="AD60" s="6"/>
      <c r="AE60" s="6"/>
      <c r="AF60" s="6"/>
      <c r="AG60" s="6"/>
      <c r="AH60" s="6"/>
      <c r="AI60" s="6"/>
      <c r="AJ60" s="6"/>
      <c r="AK60" s="6"/>
      <c r="AL60" s="6"/>
      <c r="AM60" s="6"/>
      <c r="AN60" s="6"/>
      <c r="AO60" s="6"/>
      <c r="AP60" s="6"/>
      <c r="AQ60" s="6"/>
      <c r="AR60" s="6"/>
    </row>
    <row r="61" customFormat="false" ht="15" hidden="false" customHeight="false" outlineLevel="0" collapsed="false">
      <c r="B61" s="19" t="s">
        <v>3244</v>
      </c>
      <c r="C61" s="11"/>
      <c r="D61" s="4"/>
      <c r="E61" s="4"/>
      <c r="F61" s="4"/>
      <c r="G61" s="4"/>
      <c r="H61" s="4"/>
      <c r="I61" s="4"/>
      <c r="J61" s="4"/>
      <c r="K61" s="4"/>
      <c r="L61" s="4"/>
      <c r="M61" s="4"/>
      <c r="N61" s="77" t="n">
        <f aca="false">N8-N9-N10-N11</f>
        <v>-1000000</v>
      </c>
      <c r="O61" s="77" t="n">
        <f aca="false">O8-O9-O10-O11</f>
        <v>0</v>
      </c>
      <c r="P61" s="77" t="n">
        <f aca="false">P8-P9-P10-P11</f>
        <v>0</v>
      </c>
      <c r="Q61" s="77" t="n">
        <f aca="false">Q8-Q9-Q10-Q11</f>
        <v>-1000000</v>
      </c>
      <c r="R61" s="77" t="n">
        <f aca="false">R8-R9-R10-R11</f>
        <v>0</v>
      </c>
      <c r="S61" s="77" t="n">
        <f aca="false">S8-S9-S10-S11</f>
        <v>-1000000</v>
      </c>
      <c r="T61" s="77" t="n">
        <f aca="false">T8-T9-T10-T11</f>
        <v>-1000000</v>
      </c>
      <c r="U61" s="77" t="n">
        <f aca="false">U8-U9-U10-U11</f>
        <v>0</v>
      </c>
      <c r="V61" s="77" t="n">
        <f aca="false">V8-V9-V10-V11</f>
        <v>0</v>
      </c>
      <c r="W61" s="77" t="n">
        <f aca="false">W8-W9-W10-W11</f>
        <v>-1000000</v>
      </c>
      <c r="X61" s="77" t="n">
        <f aca="false">X8-X9-X10-X11</f>
        <v>0</v>
      </c>
    </row>
    <row r="62" customFormat="false" ht="15" hidden="false" customHeight="false" outlineLevel="0" collapsed="false">
      <c r="B62" s="19" t="s">
        <v>1266</v>
      </c>
      <c r="N62" s="55" t="n">
        <f aca="false">N14-N15-N16-N18-N17</f>
        <v>0</v>
      </c>
      <c r="O62" s="55" t="n">
        <f aca="false">O14-O15-O16-O18-O17</f>
        <v>0</v>
      </c>
      <c r="P62" s="55" t="n">
        <f aca="false">P14-P15-P16-P18-P17</f>
        <v>0</v>
      </c>
      <c r="Q62" s="55" t="n">
        <f aca="false">Q14-Q15-Q16-Q18-Q17</f>
        <v>0</v>
      </c>
      <c r="R62" s="55" t="n">
        <f aca="false">R14-R15-R16-R18-R17</f>
        <v>0</v>
      </c>
      <c r="S62" s="55" t="n">
        <f aca="false">S14-S15-S16-S18-S17</f>
        <v>0</v>
      </c>
      <c r="T62" s="55" t="n">
        <f aca="false">T14-T15-T16-T18-T17</f>
        <v>0</v>
      </c>
      <c r="U62" s="55" t="n">
        <f aca="false">U14-U15-U16-U18-U17</f>
        <v>0</v>
      </c>
      <c r="V62" s="55" t="n">
        <f aca="false">V14-V15-V16-V18-V17</f>
        <v>0</v>
      </c>
      <c r="W62" s="55" t="n">
        <f aca="false">W14-W15-W16-W18-W17</f>
        <v>0</v>
      </c>
      <c r="X62" s="55" t="n">
        <f aca="false">X14-X15-X16-X18-X17</f>
        <v>0</v>
      </c>
    </row>
    <row r="63" customFormat="false" ht="15" hidden="false" customHeight="false" outlineLevel="0" collapsed="false">
      <c r="B63" s="19" t="s">
        <v>134</v>
      </c>
      <c r="N63" s="55" t="n">
        <f aca="false">N20-N23-N31-N37</f>
        <v>0</v>
      </c>
      <c r="O63" s="55" t="n">
        <f aca="false">O20-O23-O31-O37</f>
        <v>0</v>
      </c>
      <c r="P63" s="55" t="n">
        <f aca="false">P20-P23-P31-P37</f>
        <v>0</v>
      </c>
      <c r="Q63" s="55" t="n">
        <f aca="false">Q20-Q23-Q31-Q37</f>
        <v>1000000</v>
      </c>
      <c r="R63" s="55" t="n">
        <f aca="false">R20-R23-R31-R37</f>
        <v>1000000</v>
      </c>
      <c r="S63" s="55" t="n">
        <f aca="false">S20-S23-S31-S37</f>
        <v>1000000</v>
      </c>
      <c r="T63" s="55" t="n">
        <f aca="false">T20-T23-T31-T37</f>
        <v>1000000</v>
      </c>
      <c r="U63" s="55" t="n">
        <f aca="false">U20-U23-U31-U37</f>
        <v>-1000000</v>
      </c>
      <c r="V63" s="55" t="n">
        <f aca="false">V20-V23-V31-V37</f>
        <v>-1000000</v>
      </c>
      <c r="W63" s="55" t="n">
        <f aca="false">W20-W23-W31-W37</f>
        <v>0</v>
      </c>
      <c r="X63" s="55" t="n">
        <f aca="false">X20-X23-X31-X37</f>
        <v>0</v>
      </c>
    </row>
    <row r="64" customFormat="false" ht="15" hidden="false" customHeight="false" outlineLevel="0" collapsed="false">
      <c r="B64" s="19" t="s">
        <v>3245</v>
      </c>
      <c r="N64" s="55" t="n">
        <f aca="false">N23-N24-N25-N26-N29</f>
        <v>1000000</v>
      </c>
      <c r="O64" s="55" t="n">
        <f aca="false">O23-O24-O25-O26-O29</f>
        <v>0</v>
      </c>
      <c r="P64" s="55" t="n">
        <f aca="false">P23-P24-P25-P26-P29</f>
        <v>0</v>
      </c>
      <c r="Q64" s="55" t="n">
        <f aca="false">Q23-Q24-Q25-Q26-Q29</f>
        <v>-1000000</v>
      </c>
      <c r="R64" s="55" t="n">
        <f aca="false">R23-R24-R25-R26-R29</f>
        <v>0</v>
      </c>
      <c r="S64" s="55" t="n">
        <f aca="false">S23-S24-S25-S26-S29</f>
        <v>0</v>
      </c>
      <c r="T64" s="55" t="n">
        <f aca="false">T23-T24-T25-T26-T29</f>
        <v>0</v>
      </c>
      <c r="U64" s="55" t="n">
        <f aca="false">U23-U24-U25-U26-U29</f>
        <v>-1000000</v>
      </c>
      <c r="V64" s="55" t="n">
        <f aca="false">V23-V24-V25-V26-V29</f>
        <v>0</v>
      </c>
      <c r="W64" s="55" t="n">
        <f aca="false">W23-W24-W25-W26-W29</f>
        <v>0</v>
      </c>
      <c r="X64" s="55" t="n">
        <f aca="false">X23-X24-X25-X26-X29</f>
        <v>0</v>
      </c>
    </row>
    <row r="65" customFormat="false" ht="15" hidden="false" customHeight="false" outlineLevel="0" collapsed="false">
      <c r="B65" s="19" t="s">
        <v>3246</v>
      </c>
      <c r="N65" s="55" t="n">
        <f aca="false">N26-N27-N28</f>
        <v>-1000000</v>
      </c>
      <c r="O65" s="55" t="n">
        <f aca="false">O26-O27-O28</f>
        <v>0</v>
      </c>
      <c r="P65" s="55" t="n">
        <f aca="false">P26-P27-P28</f>
        <v>0</v>
      </c>
      <c r="Q65" s="55" t="n">
        <f aca="false">Q26-Q27-Q28</f>
        <v>0</v>
      </c>
      <c r="R65" s="55" t="n">
        <f aca="false">R26-R27-R28</f>
        <v>0</v>
      </c>
      <c r="S65" s="55" t="n">
        <f aca="false">S26-S27-S28</f>
        <v>0</v>
      </c>
      <c r="T65" s="55" t="n">
        <f aca="false">T26-T27-T28</f>
        <v>0</v>
      </c>
      <c r="U65" s="55" t="n">
        <f aca="false">U26-U27-U28</f>
        <v>1000000</v>
      </c>
      <c r="V65" s="55" t="n">
        <f aca="false">V26-V27-V28</f>
        <v>1000000</v>
      </c>
      <c r="W65" s="55" t="n">
        <f aca="false">W26-W27-W28</f>
        <v>0</v>
      </c>
      <c r="X65" s="55" t="n">
        <f aca="false">X26-X27-X28</f>
        <v>0</v>
      </c>
    </row>
    <row r="66" customFormat="false" ht="15" hidden="false" customHeight="false" outlineLevel="0" collapsed="false">
      <c r="B66" s="19" t="s">
        <v>272</v>
      </c>
      <c r="N66" s="55" t="n">
        <f aca="false">N31-N32-N36-N35</f>
        <v>0</v>
      </c>
      <c r="O66" s="55" t="n">
        <f aca="false">O31-O32-O36-O35</f>
        <v>0</v>
      </c>
      <c r="P66" s="55" t="n">
        <f aca="false">P31-P32-P36-P35</f>
        <v>0</v>
      </c>
      <c r="Q66" s="55" t="n">
        <f aca="false">Q31-Q32-Q36-Q35</f>
        <v>0</v>
      </c>
      <c r="R66" s="55" t="n">
        <f aca="false">R31-R32-R36-R35</f>
        <v>0</v>
      </c>
      <c r="S66" s="55" t="n">
        <f aca="false">S31-S32-S36-S35</f>
        <v>0</v>
      </c>
      <c r="T66" s="55" t="n">
        <f aca="false">T31-T32-T36-T35</f>
        <v>0</v>
      </c>
      <c r="U66" s="55" t="n">
        <f aca="false">U31-U32-U36-U35</f>
        <v>0</v>
      </c>
      <c r="V66" s="55" t="n">
        <f aca="false">V31-V32-V36-V35</f>
        <v>0</v>
      </c>
      <c r="W66" s="55" t="n">
        <f aca="false">W31-W32-W36-W35</f>
        <v>0</v>
      </c>
      <c r="X66" s="55" t="n">
        <f aca="false">X31-X32-X36-X35</f>
        <v>0</v>
      </c>
    </row>
    <row r="67" customFormat="false" ht="15" hidden="false" customHeight="false" outlineLevel="0" collapsed="false">
      <c r="B67" s="19" t="s">
        <v>3247</v>
      </c>
      <c r="N67" s="56" t="n">
        <f aca="false">N32-N33-N34-N35</f>
        <v>123000000</v>
      </c>
      <c r="O67" s="56" t="n">
        <f aca="false">O32-O33-O34-O35</f>
        <v>259000000</v>
      </c>
      <c r="P67" s="55" t="n">
        <f aca="false">P32-P33-P34-P35</f>
        <v>0</v>
      </c>
      <c r="Q67" s="55" t="n">
        <f aca="false">Q32-Q33-Q34-Q35</f>
        <v>0</v>
      </c>
      <c r="R67" s="55" t="n">
        <f aca="false">R32-R33-R34</f>
        <v>0</v>
      </c>
      <c r="S67" s="55" t="n">
        <f aca="false">S32-S33-S34</f>
        <v>0</v>
      </c>
      <c r="T67" s="55" t="n">
        <f aca="false">T32-T33-T34</f>
        <v>0</v>
      </c>
      <c r="U67" s="55" t="n">
        <f aca="false">U32-U33-U34</f>
        <v>0</v>
      </c>
      <c r="V67" s="55" t="n">
        <f aca="false">V32-V33-V34</f>
        <v>0</v>
      </c>
      <c r="W67" s="55" t="n">
        <f aca="false">W32-W33-W34</f>
        <v>0</v>
      </c>
      <c r="X67" s="55" t="n">
        <f aca="false">X32-X33-X34</f>
        <v>0</v>
      </c>
    </row>
    <row r="68" customFormat="false" ht="15" hidden="false" customHeight="false" outlineLevel="0" collapsed="false">
      <c r="B68" s="19" t="s">
        <v>137</v>
      </c>
      <c r="N68" s="55" t="n">
        <f aca="false">N43-N44-N48-N55-N54</f>
        <v>1000000</v>
      </c>
      <c r="O68" s="55" t="n">
        <f aca="false">O43-O44-O48-O55-O54</f>
        <v>-1000000</v>
      </c>
      <c r="P68" s="55" t="n">
        <f aca="false">P43-P44-P48-P55-P54</f>
        <v>0</v>
      </c>
      <c r="Q68" s="55" t="n">
        <f aca="false">Q43-Q44-Q48-Q55-Q54</f>
        <v>0</v>
      </c>
      <c r="R68" s="55" t="n">
        <f aca="false">R43-R44-R48-R55-R54</f>
        <v>0</v>
      </c>
      <c r="S68" s="55" t="n">
        <f aca="false">S43-S44-S48-S55-S54</f>
        <v>1000000</v>
      </c>
      <c r="T68" s="55" t="n">
        <f aca="false">T43-T44-T48-T55-T54</f>
        <v>0</v>
      </c>
      <c r="U68" s="55" t="n">
        <f aca="false">U43-U44-U48-U55-U54</f>
        <v>1000000</v>
      </c>
      <c r="V68" s="55" t="n">
        <f aca="false">V43-V44-V48-V55-V54</f>
        <v>0</v>
      </c>
      <c r="W68" s="55" t="n">
        <f aca="false">W43-W44-W48-W55-W54</f>
        <v>1000000</v>
      </c>
      <c r="X68" s="55" t="n">
        <f aca="false">X43-X44-X48-X55-X54</f>
        <v>0</v>
      </c>
    </row>
    <row r="69" customFormat="false" ht="15" hidden="false" customHeight="false" outlineLevel="0" collapsed="false">
      <c r="B69" s="19" t="s">
        <v>1082</v>
      </c>
      <c r="N69" s="55" t="n">
        <f aca="false">N44-N45-N46-N47</f>
        <v>-1000000</v>
      </c>
      <c r="O69" s="55" t="n">
        <f aca="false">O44-O45-O46-O47</f>
        <v>1000000</v>
      </c>
      <c r="P69" s="55" t="n">
        <f aca="false">P44-P45-P46-P47</f>
        <v>0</v>
      </c>
      <c r="Q69" s="55" t="n">
        <f aca="false">Q44-Q45-Q46-Q47</f>
        <v>0</v>
      </c>
      <c r="R69" s="55" t="n">
        <f aca="false">R44-R45-R46-R47</f>
        <v>0</v>
      </c>
      <c r="S69" s="55" t="n">
        <f aca="false">S44-S45-S46-S47</f>
        <v>0</v>
      </c>
      <c r="T69" s="55" t="n">
        <f aca="false">T44-T45-T46-T47</f>
        <v>0</v>
      </c>
      <c r="U69" s="55" t="n">
        <f aca="false">U44-U45-U46-U47</f>
        <v>0</v>
      </c>
      <c r="V69" s="55" t="n">
        <f aca="false">V44-V45-V46-V47</f>
        <v>0</v>
      </c>
      <c r="W69" s="55" t="n">
        <f aca="false">W44-W45-W46-W47</f>
        <v>0</v>
      </c>
      <c r="X69" s="55" t="n">
        <f aca="false">X44-X45-X46-X47</f>
        <v>0</v>
      </c>
    </row>
    <row r="70" customFormat="false" ht="15" hidden="false" customHeight="false" outlineLevel="0" collapsed="false">
      <c r="B70" s="19" t="s">
        <v>274</v>
      </c>
      <c r="N70" s="55" t="n">
        <f aca="false">N48-N49-N50-N51-N53-N52</f>
        <v>0</v>
      </c>
      <c r="O70" s="55" t="n">
        <f aca="false">O48-O49-O50-O51-O53-O52</f>
        <v>1000000</v>
      </c>
      <c r="P70" s="55" t="n">
        <f aca="false">P48-P49-P50-P51-P53-P52</f>
        <v>0</v>
      </c>
      <c r="Q70" s="55" t="n">
        <f aca="false">Q48-Q49-Q50-Q51-Q53-Q52</f>
        <v>1000000</v>
      </c>
      <c r="R70" s="55" t="n">
        <f aca="false">R48-R49-R50-R51-R53-R52</f>
        <v>-1000000</v>
      </c>
      <c r="S70" s="55" t="n">
        <f aca="false">S48-S49-S50-S51-S53-S52</f>
        <v>-1000000</v>
      </c>
      <c r="T70" s="55" t="n">
        <f aca="false">T48-T49-T50-T51-T53-T52</f>
        <v>0</v>
      </c>
      <c r="U70" s="55" t="n">
        <f aca="false">U48-U49-U50-U51-U53-U52</f>
        <v>0</v>
      </c>
      <c r="V70" s="55" t="n">
        <f aca="false">V48-V49-V50-V51-V53-V52</f>
        <v>0</v>
      </c>
      <c r="W70" s="55" t="n">
        <f aca="false">W48-W49-W50-W51-W53-W52</f>
        <v>0</v>
      </c>
      <c r="X70" s="55" t="n">
        <f aca="false">X48-X49-X50-X51-X53-X52</f>
        <v>0</v>
      </c>
    </row>
    <row r="72" customFormat="false" ht="15" hidden="false" customHeight="false" outlineLevel="0" collapsed="false">
      <c r="M72" s="55"/>
    </row>
    <row r="73" customFormat="false" ht="15" hidden="false" customHeight="false" outlineLevel="0" collapsed="false">
      <c r="B73" s="19" t="s">
        <v>971</v>
      </c>
      <c r="N73" s="0" t="n">
        <v>4402000000</v>
      </c>
      <c r="O73" s="0" t="n">
        <v>4815000000</v>
      </c>
      <c r="P73" s="0" t="n">
        <v>5059000000</v>
      </c>
      <c r="Q73" s="0" t="n">
        <v>5327000000</v>
      </c>
      <c r="R73" s="0" t="n">
        <v>5526000000</v>
      </c>
    </row>
    <row r="74" customFormat="false" ht="15" hidden="false" customHeight="false" outlineLevel="0" collapsed="false">
      <c r="B74" s="19" t="s">
        <v>140</v>
      </c>
      <c r="N74" s="313" t="n">
        <f aca="false">(N6/N73)*100</f>
        <v>26.1699227623807</v>
      </c>
      <c r="O74" s="313" t="n">
        <f aca="false">(O6/O73)*100</f>
        <v>27.061266874351</v>
      </c>
      <c r="P74" s="313" t="n">
        <f aca="false">(P6/P73)*100</f>
        <v>26.1316465704685</v>
      </c>
      <c r="Q74" s="313" t="n">
        <f aca="false">(Q6/Q73)*100</f>
        <v>24.6480195231838</v>
      </c>
      <c r="R74" s="313" t="n">
        <f aca="false">(R6/R73)*100</f>
        <v>24.1404270720232</v>
      </c>
    </row>
    <row r="75" customFormat="false" ht="15" hidden="false" customHeight="false" outlineLevel="0" collapsed="false">
      <c r="B75" s="19" t="s">
        <v>141</v>
      </c>
      <c r="N75" s="313" t="n">
        <f aca="false">(N19/N73)*100</f>
        <v>28.7369377555656</v>
      </c>
      <c r="O75" s="313" t="n">
        <f aca="false">(O19/O73)*100</f>
        <v>28.7019730010384</v>
      </c>
      <c r="P75" s="313" t="n">
        <f aca="false">(P19/P73)*100</f>
        <v>28.4838900968571</v>
      </c>
      <c r="Q75" s="313" t="n">
        <f aca="false">(Q19/Q73)*100</f>
        <v>27.5764970902947</v>
      </c>
      <c r="R75" s="313" t="n">
        <f aca="false">(R19/R73)*100</f>
        <v>26.4929424538545</v>
      </c>
    </row>
    <row r="77" customFormat="false" ht="13.5" hidden="false" customHeight="true" outlineLevel="0" collapsed="false">
      <c r="B77" s="0" t="s">
        <v>142</v>
      </c>
      <c r="D77" s="0" t="n">
        <f aca="false">IF(D37&lt;0, (D37/D19)*100)</f>
        <v>0</v>
      </c>
      <c r="E77" s="0" t="n">
        <f aca="false">IF(E37&lt;0, (E37/E19)*100)</f>
        <v>0</v>
      </c>
      <c r="F77" s="0" t="n">
        <f aca="false">IF(F37&lt;0, (F37/F19)*100)</f>
        <v>0</v>
      </c>
      <c r="G77" s="0" t="n">
        <f aca="false">IF(G37&lt;0, (G37/G19)*100)</f>
        <v>0</v>
      </c>
      <c r="H77" s="0" t="n">
        <f aca="false">IF(H37&lt;0, (H37/H19)*100)</f>
        <v>0</v>
      </c>
      <c r="I77" s="0" t="n">
        <f aca="false">IF(I37&lt;0, (I37/I19)*100)</f>
        <v>0</v>
      </c>
      <c r="J77" s="0" t="n">
        <f aca="false">IF(J37&lt;0, (J37/J19)*100)</f>
        <v>0</v>
      </c>
      <c r="K77" s="0" t="n">
        <f aca="false">IF(K37&lt;0, (K37/K19)*100)</f>
        <v>0</v>
      </c>
      <c r="L77" s="0" t="n">
        <f aca="false">IF(L37&lt;0, (L37/L19)*100)</f>
        <v>0</v>
      </c>
      <c r="M77" s="0" t="n">
        <f aca="false">IF(M37&lt;0, (M37/M19)*100)</f>
        <v>0</v>
      </c>
      <c r="N77" s="0" t="n">
        <f aca="false">IF(N37&lt;0, (N37/N19)*100)</f>
        <v>0</v>
      </c>
      <c r="O77" s="0" t="n">
        <f aca="false">IF(O37&lt;0, (O37/O19)*100)</f>
        <v>0</v>
      </c>
      <c r="P77" s="0" t="n">
        <f aca="false">IF(P37&lt;0, (P37/P19)*100)</f>
        <v>0</v>
      </c>
      <c r="Q77" s="0" t="n">
        <f aca="false">IF(Q37&lt;0, (Q37/Q19)*100)</f>
        <v>-0.408441116405718</v>
      </c>
      <c r="R77" s="0" t="n">
        <f aca="false">IF(R37&lt;0, (R37/R19)*100)</f>
        <v>0</v>
      </c>
      <c r="S77" s="0" t="n">
        <f aca="false">IF(S37&lt;0, (S37/S19)*100)</f>
        <v>-0.122399020807834</v>
      </c>
      <c r="T77" s="0" t="n">
        <f aca="false">IF(T37&lt;0, (T37/T19)*100)</f>
        <v>-0.455321570859419</v>
      </c>
      <c r="U77" s="0" t="n">
        <f aca="false">IF(U37&lt;0, (U37/U19)*100)</f>
        <v>-0.542593597395551</v>
      </c>
      <c r="V77" s="0" t="n">
        <f aca="false">IF(V37&lt;0, (V37/V19)*100)</f>
        <v>-0.729166666666667</v>
      </c>
      <c r="W77" s="0" t="n">
        <f aca="false">IF(W37&lt;0, (W37/W19)*100)</f>
        <v>0</v>
      </c>
      <c r="X77" s="0" t="n">
        <f aca="false">IF(X37&lt;0, (X37/X19)*100)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4.xml><?xml version="1.0" encoding="utf-8"?>
<worksheet xmlns="http://schemas.openxmlformats.org/spreadsheetml/2006/main" xmlns:r="http://schemas.openxmlformats.org/officeDocument/2006/relationships">
  <sheetPr filterMode="false">
    <pageSetUpPr fitToPage="false"/>
  </sheetPr>
  <dimension ref="A1:AU10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O6" activePane="bottomRight" state="frozen"/>
      <selection pane="topLeft" activeCell="A1" activeCellId="0" sqref="A1"/>
      <selection pane="topRight" activeCell="O1" activeCellId="0" sqref="O1"/>
      <selection pane="bottomLeft" activeCell="A6" activeCellId="0" sqref="A6"/>
      <selection pane="bottomRight" activeCell="S14" activeCellId="0" sqref="S14"/>
    </sheetView>
  </sheetViews>
  <sheetFormatPr defaultRowHeight="15"/>
  <cols>
    <col collapsed="false" hidden="false" max="1" min="1" style="0" width="63.5816326530612"/>
    <col collapsed="false" hidden="false" max="2" min="2" style="0" width="52.780612244898"/>
    <col collapsed="false" hidden="false" max="3" min="3" style="0" width="23.4897959183673"/>
    <col collapsed="false" hidden="false" max="4" min="4" style="0" width="14.5816326530612"/>
    <col collapsed="false" hidden="false" max="5" min="5" style="0" width="15.1173469387755"/>
    <col collapsed="false" hidden="false" max="7" min="6" style="0" width="14.5816326530612"/>
    <col collapsed="false" hidden="false" max="8" min="8" style="0" width="20.7908163265306"/>
    <col collapsed="false" hidden="false" max="9" min="9" style="0" width="14.5816326530612"/>
    <col collapsed="false" hidden="false" max="12" min="10" style="0" width="16.469387755102"/>
    <col collapsed="false" hidden="false" max="13" min="13" style="0" width="17.280612244898"/>
    <col collapsed="false" hidden="false" max="14" min="14" style="0" width="17.4132653061224"/>
    <col collapsed="false" hidden="false" max="19" min="15" style="0" width="17.6836734693878"/>
    <col collapsed="false" hidden="false" max="26" min="20" style="0" width="8.50510204081633"/>
    <col collapsed="false" hidden="false" max="28" min="27" style="113" width="9.04591836734694"/>
    <col collapsed="false" hidden="false" max="33" min="29" style="113" width="18.4948979591837"/>
    <col collapsed="false" hidden="false" max="1025" min="34" style="0" width="8.50510204081633"/>
  </cols>
  <sheetData>
    <row r="1" customFormat="false" ht="15" hidden="false" customHeight="false" outlineLevel="0" collapsed="false">
      <c r="A1" s="1" t="s">
        <v>3248</v>
      </c>
      <c r="B1" s="2" t="s">
        <v>3249</v>
      </c>
      <c r="C1" s="2"/>
      <c r="D1" s="3"/>
      <c r="E1" s="3"/>
      <c r="F1" s="3"/>
      <c r="G1" s="3"/>
      <c r="H1" s="3"/>
      <c r="I1" s="3"/>
      <c r="J1" s="3"/>
      <c r="K1" s="3"/>
      <c r="L1" s="3"/>
      <c r="M1" s="3"/>
      <c r="N1" s="3"/>
      <c r="O1" s="4"/>
      <c r="P1" s="4"/>
      <c r="Q1" s="4"/>
      <c r="R1" s="5"/>
      <c r="S1" s="4"/>
      <c r="T1" s="4"/>
      <c r="U1" s="4"/>
      <c r="V1" s="4"/>
      <c r="W1" s="4"/>
      <c r="X1" s="4"/>
      <c r="AA1" s="0"/>
      <c r="AB1" s="0"/>
      <c r="AC1" s="0"/>
      <c r="AD1" s="0"/>
      <c r="AE1" s="0"/>
      <c r="AF1" s="0"/>
      <c r="AG1" s="0"/>
    </row>
    <row r="2" customFormat="false" ht="15" hidden="false" customHeight="false" outlineLevel="0" collapsed="false">
      <c r="B2" s="7" t="s">
        <v>3250</v>
      </c>
      <c r="C2" s="7"/>
      <c r="D2" s="4"/>
      <c r="E2" s="4"/>
      <c r="F2" s="4"/>
      <c r="G2" s="4"/>
      <c r="H2" s="4"/>
      <c r="I2" s="4"/>
      <c r="J2" s="4"/>
      <c r="K2" s="4"/>
      <c r="L2" s="4"/>
      <c r="M2" s="4"/>
      <c r="N2" s="4"/>
      <c r="O2" s="4"/>
      <c r="P2" s="4"/>
      <c r="Q2" s="4"/>
      <c r="R2" s="8"/>
      <c r="S2" s="9"/>
      <c r="T2" s="10"/>
      <c r="U2" s="4"/>
      <c r="V2" s="4"/>
      <c r="W2" s="4"/>
      <c r="X2" s="4"/>
      <c r="AA2" s="0"/>
      <c r="AB2" s="0"/>
      <c r="AC2" s="0"/>
      <c r="AD2" s="0"/>
      <c r="AE2" s="0"/>
      <c r="AF2" s="0"/>
      <c r="AG2" s="0"/>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AA3" s="0"/>
      <c r="AB3" s="0"/>
      <c r="AC3" s="0"/>
      <c r="AD3" s="0"/>
      <c r="AE3" s="0"/>
      <c r="AF3" s="0"/>
      <c r="AG3" s="0"/>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AA4" s="19"/>
      <c r="AB4" s="19"/>
      <c r="AC4" s="183" t="n">
        <v>2014</v>
      </c>
      <c r="AD4" s="183" t="n">
        <v>2015</v>
      </c>
      <c r="AE4" s="182" t="n">
        <v>2016</v>
      </c>
      <c r="AF4" s="182" t="n">
        <v>2017</v>
      </c>
      <c r="AG4" s="182" t="n">
        <v>2018</v>
      </c>
    </row>
    <row r="5" customFormat="false" ht="16.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31</v>
      </c>
      <c r="R5" s="210" t="s">
        <v>31</v>
      </c>
      <c r="S5" s="210" t="s">
        <v>31</v>
      </c>
      <c r="T5" s="210" t="s">
        <v>31</v>
      </c>
      <c r="U5" s="210" t="s">
        <v>31</v>
      </c>
      <c r="V5" s="210" t="s">
        <v>31</v>
      </c>
      <c r="W5" s="4" t="s">
        <v>31</v>
      </c>
      <c r="X5" s="4" t="s">
        <v>31</v>
      </c>
      <c r="AA5" s="19"/>
      <c r="AB5" s="19"/>
      <c r="AC5" s="30" t="s">
        <v>3251</v>
      </c>
      <c r="AD5" s="30" t="s">
        <v>340</v>
      </c>
      <c r="AE5" s="107" t="s">
        <v>31</v>
      </c>
      <c r="AF5" s="107" t="s">
        <v>31</v>
      </c>
      <c r="AG5" s="107" t="s">
        <v>31</v>
      </c>
    </row>
    <row r="6" s="13" customFormat="true" ht="16.5" hidden="false" customHeight="false" outlineLevel="0" collapsed="false">
      <c r="A6" s="12" t="s">
        <v>32</v>
      </c>
      <c r="B6" s="98" t="s">
        <v>590</v>
      </c>
      <c r="C6" s="32" t="s">
        <v>34</v>
      </c>
      <c r="E6" s="622"/>
      <c r="F6" s="622"/>
      <c r="G6" s="622"/>
      <c r="H6" s="622" t="n">
        <v>21756000000</v>
      </c>
      <c r="I6" s="388" t="n">
        <v>24913000000</v>
      </c>
      <c r="J6" s="623" t="n">
        <v>30062000000</v>
      </c>
      <c r="K6" s="623" t="n">
        <v>43039000000</v>
      </c>
      <c r="L6" s="623" t="n">
        <v>56224000000</v>
      </c>
      <c r="M6" s="623" t="n">
        <v>64678000000</v>
      </c>
      <c r="N6" s="624" t="n">
        <v>67293000000</v>
      </c>
      <c r="O6" s="624" t="n">
        <v>91057000000</v>
      </c>
      <c r="P6" s="624" t="n">
        <v>104999000000</v>
      </c>
      <c r="Q6" s="624" t="n">
        <v>118808000000</v>
      </c>
      <c r="R6" s="624" t="n">
        <v>122140000000</v>
      </c>
      <c r="S6" s="624" t="n">
        <v>135785000000</v>
      </c>
      <c r="Y6" s="6"/>
      <c r="Z6" s="6"/>
      <c r="AA6" s="30" t="s">
        <v>35</v>
      </c>
      <c r="AB6" s="19"/>
      <c r="AC6" s="184" t="n">
        <v>141578000000</v>
      </c>
      <c r="AD6" s="184" t="n">
        <v>161262000000</v>
      </c>
      <c r="AE6" s="184" t="n">
        <v>172434000000</v>
      </c>
      <c r="AF6" s="184" t="n">
        <v>187693000000</v>
      </c>
      <c r="AG6" s="184" t="n">
        <v>202962000000</v>
      </c>
      <c r="AH6" s="6"/>
      <c r="AI6" s="6"/>
      <c r="AJ6" s="6"/>
      <c r="AK6" s="6"/>
      <c r="AL6" s="6"/>
      <c r="AM6" s="6"/>
      <c r="AN6" s="6"/>
      <c r="AO6" s="6"/>
      <c r="AP6" s="6"/>
      <c r="AQ6" s="6"/>
      <c r="AR6" s="6"/>
      <c r="AS6" s="6"/>
      <c r="AT6" s="6"/>
      <c r="AU6" s="6"/>
    </row>
    <row r="7" customFormat="false" ht="16.5" hidden="false" customHeight="false" outlineLevel="0" collapsed="false">
      <c r="A7" s="18" t="s">
        <v>341</v>
      </c>
      <c r="B7" s="30" t="s">
        <v>591</v>
      </c>
      <c r="C7" s="20" t="s">
        <v>37</v>
      </c>
      <c r="D7" s="4"/>
      <c r="E7" s="625"/>
      <c r="F7" s="625"/>
      <c r="G7" s="625"/>
      <c r="H7" s="626" t="n">
        <v>21016000000</v>
      </c>
      <c r="I7" s="381" t="n">
        <v>23883000000</v>
      </c>
      <c r="J7" s="627" t="n">
        <v>29174000000</v>
      </c>
      <c r="K7" s="627" t="n">
        <v>39821000000</v>
      </c>
      <c r="L7" s="627" t="n">
        <v>52700000000</v>
      </c>
      <c r="M7" s="627" t="n">
        <v>54431000000</v>
      </c>
      <c r="N7" s="125" t="n">
        <v>61117000000</v>
      </c>
      <c r="O7" s="125" t="n">
        <v>82433000000</v>
      </c>
      <c r="P7" s="125" t="n">
        <v>97112000000</v>
      </c>
      <c r="Q7" s="125" t="n">
        <v>110178000000</v>
      </c>
      <c r="R7" s="125" t="n">
        <v>112355000000</v>
      </c>
      <c r="S7" s="125" t="n">
        <v>126813000000</v>
      </c>
      <c r="U7" s="4"/>
      <c r="V7" s="4"/>
      <c r="W7" s="4"/>
      <c r="X7" s="4"/>
      <c r="Y7" s="6"/>
      <c r="Z7" s="6"/>
      <c r="AA7" s="0"/>
      <c r="AB7" s="0"/>
      <c r="AC7" s="0"/>
      <c r="AD7" s="0"/>
      <c r="AE7" s="0"/>
      <c r="AF7" s="0"/>
      <c r="AG7" s="0"/>
      <c r="AH7" s="6"/>
      <c r="AI7" s="6"/>
      <c r="AJ7" s="6"/>
      <c r="AK7" s="6"/>
      <c r="AL7" s="6"/>
      <c r="AM7" s="6"/>
      <c r="AN7" s="6"/>
      <c r="AO7" s="6"/>
      <c r="AP7" s="6"/>
      <c r="AQ7" s="6"/>
      <c r="AR7" s="6"/>
      <c r="AS7" s="6"/>
      <c r="AT7" s="6"/>
      <c r="AU7" s="6"/>
    </row>
    <row r="8" customFormat="false" ht="16.5" hidden="false" customHeight="false" outlineLevel="0" collapsed="false">
      <c r="A8" s="19" t="s">
        <v>783</v>
      </c>
      <c r="B8" s="30" t="s">
        <v>2160</v>
      </c>
      <c r="C8" s="49" t="s">
        <v>40</v>
      </c>
      <c r="D8" s="4"/>
      <c r="E8" s="383"/>
      <c r="F8" s="383"/>
      <c r="G8" s="383"/>
      <c r="H8" s="626" t="n">
        <v>20699000000</v>
      </c>
      <c r="I8" s="381" t="n">
        <v>23750000000</v>
      </c>
      <c r="J8" s="627" t="n">
        <v>28955000000</v>
      </c>
      <c r="K8" s="627" t="n">
        <v>39200000000</v>
      </c>
      <c r="L8" s="627" t="n">
        <v>51323000000</v>
      </c>
      <c r="M8" s="627" t="n">
        <v>53749000000</v>
      </c>
      <c r="N8" s="125" t="n">
        <v>60230000000</v>
      </c>
      <c r="O8" s="125" t="n">
        <v>81682000000</v>
      </c>
      <c r="P8" s="125" t="n">
        <v>96286000000</v>
      </c>
      <c r="Q8" s="125" t="n">
        <v>109331000000</v>
      </c>
      <c r="R8" s="125" t="n">
        <v>111274000000</v>
      </c>
      <c r="S8" s="125" t="n">
        <v>125605000000</v>
      </c>
      <c r="U8" s="4"/>
      <c r="V8" s="4"/>
      <c r="W8" s="4"/>
      <c r="X8" s="4"/>
      <c r="Y8" s="6"/>
      <c r="Z8" s="6"/>
      <c r="AA8" s="0"/>
      <c r="AB8" s="0"/>
      <c r="AC8" s="0"/>
      <c r="AD8" s="0"/>
      <c r="AE8" s="0"/>
      <c r="AF8" s="0"/>
      <c r="AG8" s="0"/>
      <c r="AH8" s="6"/>
      <c r="AI8" s="6"/>
      <c r="AJ8" s="6"/>
      <c r="AK8" s="6"/>
      <c r="AL8" s="6"/>
      <c r="AM8" s="6"/>
      <c r="AN8" s="6"/>
      <c r="AO8" s="6"/>
      <c r="AP8" s="6"/>
      <c r="AQ8" s="6"/>
      <c r="AR8" s="6"/>
      <c r="AS8" s="6"/>
      <c r="AT8" s="6"/>
      <c r="AU8" s="6"/>
    </row>
    <row r="9" customFormat="false" ht="16.5" hidden="false" customHeight="false" outlineLevel="0" collapsed="false">
      <c r="A9" s="27" t="s">
        <v>38</v>
      </c>
      <c r="B9" s="29" t="s">
        <v>293</v>
      </c>
      <c r="C9" s="49" t="s">
        <v>785</v>
      </c>
      <c r="D9" s="4"/>
      <c r="E9" s="626"/>
      <c r="F9" s="626"/>
      <c r="G9" s="626"/>
      <c r="H9" s="626" t="n">
        <v>17280000000</v>
      </c>
      <c r="I9" s="381" t="n">
        <v>20182000000</v>
      </c>
      <c r="J9" s="627" t="n">
        <v>24317000000</v>
      </c>
      <c r="K9" s="627" t="n">
        <v>32005000000</v>
      </c>
      <c r="L9" s="627" t="n">
        <v>43169000000</v>
      </c>
      <c r="M9" s="627" t="n">
        <v>44645000000</v>
      </c>
      <c r="N9" s="125" t="n">
        <v>49233000000</v>
      </c>
      <c r="O9" s="125" t="n">
        <v>66027000000</v>
      </c>
      <c r="P9" s="125" t="n">
        <v>79037000000</v>
      </c>
      <c r="Q9" s="125" t="n">
        <v>89576000000</v>
      </c>
      <c r="R9" s="125" t="n">
        <v>98137000000</v>
      </c>
      <c r="S9" s="125" t="n">
        <v>110920000000</v>
      </c>
      <c r="U9" s="4"/>
      <c r="V9" s="4"/>
      <c r="W9" s="4"/>
      <c r="X9" s="4"/>
      <c r="Y9" s="6"/>
      <c r="Z9" s="6"/>
      <c r="AA9" s="30" t="s">
        <v>342</v>
      </c>
      <c r="AB9" s="19"/>
      <c r="AC9" s="184" t="n">
        <v>82639000000</v>
      </c>
      <c r="AD9" s="184" t="n">
        <v>84655000000</v>
      </c>
      <c r="AE9" s="184" t="n">
        <v>99153000000</v>
      </c>
      <c r="AF9" s="184" t="n">
        <v>112837000000</v>
      </c>
      <c r="AG9" s="184" t="n">
        <v>126158000000</v>
      </c>
      <c r="AH9" s="6"/>
      <c r="AI9" s="6"/>
      <c r="AJ9" s="6"/>
      <c r="AK9" s="6"/>
      <c r="AL9" s="6"/>
      <c r="AM9" s="6"/>
      <c r="AN9" s="6"/>
      <c r="AO9" s="6"/>
      <c r="AP9" s="6"/>
      <c r="AQ9" s="6"/>
      <c r="AR9" s="6"/>
      <c r="AS9" s="6"/>
      <c r="AT9" s="6"/>
      <c r="AU9" s="6"/>
    </row>
    <row r="10" customFormat="false" ht="16.5" hidden="false" customHeight="false" outlineLevel="0" collapsed="false">
      <c r="A10" s="45" t="s">
        <v>3252</v>
      </c>
      <c r="B10" s="105" t="s">
        <v>3253</v>
      </c>
      <c r="C10" s="3" t="s">
        <v>297</v>
      </c>
      <c r="D10" s="4"/>
      <c r="E10" s="128"/>
      <c r="F10" s="128"/>
      <c r="G10" s="128"/>
      <c r="H10" s="626" t="n">
        <v>2636000000</v>
      </c>
      <c r="I10" s="381" t="n">
        <v>3516000000</v>
      </c>
      <c r="J10" s="627" t="n">
        <v>3506000000</v>
      </c>
      <c r="K10" s="627" t="n">
        <v>4338000000</v>
      </c>
      <c r="L10" s="627" t="n">
        <v>6909000000</v>
      </c>
      <c r="M10" s="627" t="n">
        <v>10261000000</v>
      </c>
      <c r="N10" s="125" t="n">
        <v>13110000000</v>
      </c>
      <c r="O10" s="125" t="n">
        <v>17122000000</v>
      </c>
      <c r="P10" s="125" t="n">
        <v>18537000000</v>
      </c>
      <c r="Q10" s="125" t="n">
        <v>17221000000</v>
      </c>
      <c r="R10" s="125" t="n">
        <v>19708000000</v>
      </c>
      <c r="S10" s="125" t="n">
        <v>22520000000</v>
      </c>
      <c r="U10" s="4"/>
      <c r="V10" s="4"/>
      <c r="W10" s="4"/>
      <c r="X10" s="4"/>
      <c r="Y10" s="6"/>
      <c r="Z10" s="6"/>
      <c r="AA10" s="0"/>
      <c r="AB10" s="0"/>
      <c r="AC10" s="0"/>
      <c r="AD10" s="0"/>
      <c r="AE10" s="0"/>
      <c r="AF10" s="0"/>
      <c r="AG10" s="0"/>
      <c r="AH10" s="6"/>
      <c r="AI10" s="6"/>
      <c r="AJ10" s="6"/>
      <c r="AK10" s="6"/>
      <c r="AL10" s="6"/>
      <c r="AM10" s="6"/>
      <c r="AN10" s="6"/>
      <c r="AO10" s="6"/>
      <c r="AP10" s="6"/>
      <c r="AQ10" s="6"/>
      <c r="AR10" s="6"/>
      <c r="AS10" s="6"/>
      <c r="AT10" s="6"/>
      <c r="AU10" s="6"/>
    </row>
    <row r="11" customFormat="false" ht="16.5" hidden="false" customHeight="false" outlineLevel="0" collapsed="false">
      <c r="A11" s="105" t="s">
        <v>2210</v>
      </c>
      <c r="B11" s="628" t="s">
        <v>2210</v>
      </c>
      <c r="C11" s="629" t="s">
        <v>297</v>
      </c>
      <c r="D11" s="4"/>
      <c r="E11" s="128"/>
      <c r="F11" s="128"/>
      <c r="G11" s="128"/>
      <c r="H11" s="626"/>
      <c r="I11" s="381"/>
      <c r="J11" s="627"/>
      <c r="K11" s="627"/>
      <c r="L11" s="627"/>
      <c r="M11" s="627"/>
      <c r="N11" s="125"/>
      <c r="O11" s="125"/>
      <c r="P11" s="125"/>
      <c r="Q11" s="125"/>
      <c r="R11" s="125"/>
      <c r="S11" s="125"/>
      <c r="U11" s="4"/>
      <c r="V11" s="4"/>
      <c r="W11" s="4"/>
      <c r="X11" s="4"/>
      <c r="Y11" s="6"/>
      <c r="Z11" s="6"/>
      <c r="AA11" s="30" t="s">
        <v>2210</v>
      </c>
      <c r="AB11" s="19"/>
      <c r="AC11" s="184" t="n">
        <v>19635000000</v>
      </c>
      <c r="AD11" s="184" t="n">
        <v>21773000000</v>
      </c>
      <c r="AE11" s="184" t="n">
        <v>26654000000</v>
      </c>
      <c r="AF11" s="184" t="n">
        <v>29740000000</v>
      </c>
      <c r="AG11" s="184" t="n">
        <v>33460000000</v>
      </c>
      <c r="AH11" s="6"/>
      <c r="AI11" s="6"/>
      <c r="AJ11" s="6"/>
      <c r="AK11" s="6"/>
      <c r="AL11" s="6"/>
      <c r="AM11" s="6"/>
      <c r="AN11" s="6"/>
      <c r="AO11" s="6"/>
      <c r="AP11" s="6"/>
      <c r="AQ11" s="6"/>
      <c r="AR11" s="6"/>
      <c r="AS11" s="6"/>
      <c r="AT11" s="6"/>
      <c r="AU11" s="6"/>
    </row>
    <row r="12" customFormat="false" ht="16.5" hidden="false" customHeight="false" outlineLevel="0" collapsed="false">
      <c r="A12" s="105" t="s">
        <v>3254</v>
      </c>
      <c r="B12" s="628" t="s">
        <v>3254</v>
      </c>
      <c r="C12" s="629" t="s">
        <v>3255</v>
      </c>
      <c r="D12" s="4"/>
      <c r="E12" s="128"/>
      <c r="F12" s="128"/>
      <c r="G12" s="128"/>
      <c r="H12" s="626"/>
      <c r="I12" s="381"/>
      <c r="J12" s="627"/>
      <c r="K12" s="627"/>
      <c r="L12" s="627"/>
      <c r="M12" s="627"/>
      <c r="N12" s="125"/>
      <c r="O12" s="125"/>
      <c r="P12" s="125"/>
      <c r="Q12" s="125"/>
      <c r="R12" s="125"/>
      <c r="S12" s="125"/>
      <c r="U12" s="4"/>
      <c r="V12" s="4"/>
      <c r="W12" s="4"/>
      <c r="X12" s="4"/>
      <c r="Y12" s="6"/>
      <c r="Z12" s="6"/>
      <c r="AA12" s="30" t="s">
        <v>3254</v>
      </c>
      <c r="AB12" s="19"/>
      <c r="AC12" s="184" t="n">
        <v>8542000000</v>
      </c>
      <c r="AD12" s="184" t="n">
        <v>9514000000</v>
      </c>
      <c r="AE12" s="184" t="n">
        <v>12221000000</v>
      </c>
      <c r="AF12" s="184" t="n">
        <v>15631000000</v>
      </c>
      <c r="AG12" s="184" t="n">
        <v>18167000000</v>
      </c>
      <c r="AH12" s="6"/>
      <c r="AI12" s="6"/>
      <c r="AJ12" s="6"/>
      <c r="AK12" s="6"/>
      <c r="AL12" s="6"/>
      <c r="AM12" s="6"/>
      <c r="AN12" s="6"/>
      <c r="AO12" s="6"/>
      <c r="AP12" s="6"/>
      <c r="AQ12" s="6"/>
      <c r="AR12" s="6"/>
      <c r="AS12" s="6"/>
      <c r="AT12" s="6"/>
      <c r="AU12" s="6"/>
    </row>
    <row r="13" customFormat="false" ht="16.5" hidden="false" customHeight="false" outlineLevel="0" collapsed="false">
      <c r="A13" s="105" t="s">
        <v>3256</v>
      </c>
      <c r="B13" s="628" t="s">
        <v>3256</v>
      </c>
      <c r="C13" s="629" t="s">
        <v>3255</v>
      </c>
      <c r="D13" s="4"/>
      <c r="E13" s="128"/>
      <c r="F13" s="128"/>
      <c r="G13" s="128"/>
      <c r="H13" s="626"/>
      <c r="I13" s="381"/>
      <c r="J13" s="627"/>
      <c r="K13" s="627"/>
      <c r="L13" s="627"/>
      <c r="M13" s="627"/>
      <c r="N13" s="125"/>
      <c r="O13" s="125"/>
      <c r="P13" s="125"/>
      <c r="Q13" s="125"/>
      <c r="R13" s="125"/>
      <c r="S13" s="125"/>
      <c r="U13" s="4"/>
      <c r="V13" s="4"/>
      <c r="W13" s="4"/>
      <c r="X13" s="4"/>
      <c r="Y13" s="6"/>
      <c r="Z13" s="6"/>
      <c r="AA13" s="30" t="s">
        <v>3256</v>
      </c>
      <c r="AB13" s="19"/>
      <c r="AC13" s="184" t="n">
        <v>8794000000</v>
      </c>
      <c r="AD13" s="184" t="n">
        <v>9813000000</v>
      </c>
      <c r="AE13" s="184" t="n">
        <v>12819000000</v>
      </c>
      <c r="AF13" s="184" t="n">
        <v>12415000000</v>
      </c>
      <c r="AG13" s="184" t="n">
        <v>13697000000</v>
      </c>
      <c r="AH13" s="6"/>
      <c r="AI13" s="6"/>
      <c r="AJ13" s="6"/>
      <c r="AK13" s="6"/>
      <c r="AL13" s="6"/>
      <c r="AM13" s="6"/>
      <c r="AN13" s="6"/>
      <c r="AO13" s="6"/>
      <c r="AP13" s="6"/>
      <c r="AQ13" s="6"/>
      <c r="AR13" s="6"/>
      <c r="AS13" s="6"/>
      <c r="AT13" s="6"/>
      <c r="AU13" s="6"/>
    </row>
    <row r="14" customFormat="false" ht="16.5" hidden="false" customHeight="false" outlineLevel="0" collapsed="false">
      <c r="A14" s="105" t="s">
        <v>3257</v>
      </c>
      <c r="B14" s="628" t="s">
        <v>3257</v>
      </c>
      <c r="C14" s="629" t="s">
        <v>3255</v>
      </c>
      <c r="D14" s="4"/>
      <c r="E14" s="128"/>
      <c r="F14" s="128"/>
      <c r="G14" s="128"/>
      <c r="H14" s="626"/>
      <c r="I14" s="381"/>
      <c r="J14" s="627"/>
      <c r="K14" s="627"/>
      <c r="L14" s="627"/>
      <c r="M14" s="627"/>
      <c r="N14" s="125"/>
      <c r="O14" s="125"/>
      <c r="P14" s="125"/>
      <c r="Q14" s="125"/>
      <c r="R14" s="125"/>
      <c r="S14" s="125"/>
      <c r="U14" s="4"/>
      <c r="V14" s="4"/>
      <c r="W14" s="4"/>
      <c r="X14" s="4"/>
      <c r="Y14" s="6"/>
      <c r="Z14" s="6"/>
      <c r="AA14" s="30" t="s">
        <v>3257</v>
      </c>
      <c r="AB14" s="19"/>
      <c r="AC14" s="184" t="n">
        <v>2299000000</v>
      </c>
      <c r="AD14" s="184" t="n">
        <v>2446000000</v>
      </c>
      <c r="AE14" s="184" t="n">
        <v>1614000000</v>
      </c>
      <c r="AF14" s="184" t="n">
        <v>1694000000</v>
      </c>
      <c r="AG14" s="184" t="n">
        <v>1596000000</v>
      </c>
      <c r="AH14" s="6"/>
      <c r="AI14" s="6"/>
      <c r="AJ14" s="6"/>
      <c r="AK14" s="6"/>
      <c r="AL14" s="6"/>
      <c r="AM14" s="6"/>
      <c r="AN14" s="6"/>
      <c r="AO14" s="6"/>
      <c r="AP14" s="6"/>
      <c r="AQ14" s="6"/>
      <c r="AR14" s="6"/>
      <c r="AS14" s="6"/>
      <c r="AT14" s="6"/>
      <c r="AU14" s="6"/>
    </row>
    <row r="15" customFormat="false" ht="16.5" hidden="false" customHeight="false" outlineLevel="0" collapsed="false">
      <c r="A15" s="45"/>
      <c r="B15" s="628"/>
      <c r="C15" s="629" t="s">
        <v>297</v>
      </c>
      <c r="D15" s="4"/>
      <c r="E15" s="128"/>
      <c r="F15" s="128"/>
      <c r="G15" s="128"/>
      <c r="H15" s="626"/>
      <c r="I15" s="381"/>
      <c r="J15" s="627"/>
      <c r="K15" s="627"/>
      <c r="L15" s="627"/>
      <c r="M15" s="627"/>
      <c r="N15" s="125"/>
      <c r="O15" s="125"/>
      <c r="P15" s="125"/>
      <c r="Q15" s="125"/>
      <c r="R15" s="125"/>
      <c r="S15" s="125"/>
      <c r="U15" s="4"/>
      <c r="V15" s="4"/>
      <c r="W15" s="4"/>
      <c r="X15" s="4"/>
      <c r="Y15" s="6"/>
      <c r="Z15" s="6"/>
      <c r="AA15" s="30" t="s">
        <v>298</v>
      </c>
      <c r="AB15" s="19"/>
      <c r="AC15" s="184" t="n">
        <v>46260000000</v>
      </c>
      <c r="AD15" s="184" t="n">
        <v>48486000000</v>
      </c>
      <c r="AE15" s="184" t="n">
        <v>56480000000</v>
      </c>
      <c r="AF15" s="184" t="n">
        <v>64361000000</v>
      </c>
      <c r="AG15" s="184" t="n">
        <v>71925000000</v>
      </c>
      <c r="AH15" s="6"/>
      <c r="AI15" s="6"/>
      <c r="AJ15" s="6"/>
      <c r="AK15" s="6"/>
      <c r="AL15" s="6"/>
      <c r="AM15" s="6"/>
      <c r="AN15" s="6"/>
      <c r="AO15" s="6"/>
      <c r="AP15" s="6"/>
      <c r="AQ15" s="6"/>
      <c r="AR15" s="6"/>
      <c r="AS15" s="6"/>
      <c r="AT15" s="6"/>
      <c r="AU15" s="6"/>
    </row>
    <row r="16" customFormat="false" ht="16.5" hidden="false" customHeight="false" outlineLevel="0" collapsed="false">
      <c r="A16" s="45"/>
      <c r="B16" s="45"/>
      <c r="C16" s="3"/>
      <c r="D16" s="4"/>
      <c r="E16" s="128"/>
      <c r="F16" s="128"/>
      <c r="G16" s="128"/>
      <c r="H16" s="626"/>
      <c r="I16" s="381"/>
      <c r="J16" s="627"/>
      <c r="K16" s="627"/>
      <c r="L16" s="627"/>
      <c r="M16" s="627"/>
      <c r="N16" s="125"/>
      <c r="O16" s="125"/>
      <c r="P16" s="125"/>
      <c r="Q16" s="125"/>
      <c r="R16" s="125"/>
      <c r="S16" s="125"/>
      <c r="U16" s="4"/>
      <c r="V16" s="4"/>
      <c r="W16" s="4"/>
      <c r="X16" s="4"/>
      <c r="Y16" s="6"/>
      <c r="Z16" s="6"/>
      <c r="AA16" s="30" t="s">
        <v>3258</v>
      </c>
      <c r="AB16" s="19"/>
      <c r="AC16" s="184" t="n">
        <v>39926000000</v>
      </c>
      <c r="AD16" s="184" t="n">
        <v>40729000000</v>
      </c>
      <c r="AE16" s="184" t="n">
        <v>46548000000</v>
      </c>
      <c r="AF16" s="184" t="n">
        <v>53493000000</v>
      </c>
      <c r="AG16" s="184" t="n">
        <v>59686000000</v>
      </c>
      <c r="AH16" s="6"/>
      <c r="AI16" s="6"/>
      <c r="AJ16" s="6"/>
      <c r="AK16" s="6"/>
      <c r="AL16" s="6"/>
      <c r="AM16" s="6"/>
      <c r="AN16" s="6"/>
      <c r="AO16" s="6"/>
      <c r="AP16" s="6"/>
      <c r="AQ16" s="6"/>
      <c r="AR16" s="6"/>
      <c r="AS16" s="6"/>
      <c r="AT16" s="6"/>
      <c r="AU16" s="6"/>
    </row>
    <row r="17" customFormat="false" ht="16.5" hidden="false" customHeight="false" outlineLevel="0" collapsed="false">
      <c r="A17" s="45"/>
      <c r="B17" s="45"/>
      <c r="C17" s="3"/>
      <c r="D17" s="4"/>
      <c r="E17" s="128"/>
      <c r="F17" s="128"/>
      <c r="G17" s="128"/>
      <c r="H17" s="626"/>
      <c r="I17" s="381"/>
      <c r="J17" s="627"/>
      <c r="K17" s="627"/>
      <c r="L17" s="627"/>
      <c r="M17" s="627"/>
      <c r="N17" s="125"/>
      <c r="O17" s="125"/>
      <c r="P17" s="125"/>
      <c r="Q17" s="125"/>
      <c r="R17" s="125"/>
      <c r="S17" s="125"/>
      <c r="U17" s="4"/>
      <c r="V17" s="4"/>
      <c r="W17" s="4"/>
      <c r="X17" s="4"/>
      <c r="Y17" s="6"/>
      <c r="Z17" s="6"/>
      <c r="AA17" s="19"/>
      <c r="AB17" s="19"/>
      <c r="AC17" s="184"/>
      <c r="AD17" s="184"/>
      <c r="AE17" s="184"/>
      <c r="AF17" s="184"/>
      <c r="AG17" s="184"/>
      <c r="AH17" s="6"/>
      <c r="AI17" s="6"/>
      <c r="AJ17" s="6"/>
      <c r="AK17" s="6"/>
      <c r="AL17" s="6"/>
      <c r="AM17" s="6"/>
      <c r="AN17" s="6"/>
      <c r="AO17" s="6"/>
      <c r="AP17" s="6"/>
      <c r="AQ17" s="6"/>
      <c r="AR17" s="6"/>
      <c r="AS17" s="6"/>
      <c r="AT17" s="6"/>
      <c r="AU17" s="6"/>
    </row>
    <row r="18" customFormat="false" ht="16.5" hidden="false" customHeight="false" outlineLevel="0" collapsed="false">
      <c r="A18" s="45"/>
      <c r="B18" s="45"/>
      <c r="C18" s="3"/>
      <c r="D18" s="4"/>
      <c r="E18" s="128"/>
      <c r="F18" s="128"/>
      <c r="G18" s="128"/>
      <c r="H18" s="626"/>
      <c r="I18" s="381"/>
      <c r="J18" s="627"/>
      <c r="K18" s="627"/>
      <c r="L18" s="627"/>
      <c r="M18" s="627"/>
      <c r="N18" s="125"/>
      <c r="O18" s="125"/>
      <c r="P18" s="125"/>
      <c r="Q18" s="125"/>
      <c r="R18" s="125"/>
      <c r="S18" s="125"/>
      <c r="U18" s="4"/>
      <c r="V18" s="4"/>
      <c r="W18" s="4"/>
      <c r="X18" s="4"/>
      <c r="Y18" s="6"/>
      <c r="Z18" s="6"/>
      <c r="AA18" s="19"/>
      <c r="AB18" s="19"/>
      <c r="AC18" s="184"/>
      <c r="AD18" s="184"/>
      <c r="AE18" s="184"/>
      <c r="AF18" s="184"/>
      <c r="AG18" s="184"/>
      <c r="AH18" s="6"/>
      <c r="AI18" s="6"/>
      <c r="AJ18" s="6"/>
      <c r="AK18" s="6"/>
      <c r="AL18" s="6"/>
      <c r="AM18" s="6"/>
      <c r="AN18" s="6"/>
      <c r="AO18" s="6"/>
      <c r="AP18" s="6"/>
      <c r="AQ18" s="6"/>
      <c r="AR18" s="6"/>
      <c r="AS18" s="6"/>
      <c r="AT18" s="6"/>
      <c r="AU18" s="6"/>
    </row>
    <row r="19" customFormat="false" ht="16.5" hidden="false" customHeight="false" outlineLevel="0" collapsed="false">
      <c r="A19" s="105" t="s">
        <v>151</v>
      </c>
      <c r="B19" s="105" t="s">
        <v>152</v>
      </c>
      <c r="C19" s="3" t="s">
        <v>297</v>
      </c>
      <c r="D19" s="4"/>
      <c r="E19" s="128"/>
      <c r="F19" s="128"/>
      <c r="G19" s="128"/>
      <c r="H19" s="626" t="n">
        <v>6830000000</v>
      </c>
      <c r="I19" s="381" t="n">
        <v>7089000000</v>
      </c>
      <c r="J19" s="627" t="n">
        <v>9151000000</v>
      </c>
      <c r="K19" s="627" t="n">
        <v>12702000000</v>
      </c>
      <c r="L19" s="627" t="n">
        <v>16540000000</v>
      </c>
      <c r="M19" s="627" t="n">
        <v>13467000000</v>
      </c>
      <c r="N19" s="125" t="n">
        <v>14602000000</v>
      </c>
      <c r="O19" s="125" t="n">
        <v>20353000000</v>
      </c>
      <c r="P19" s="125" t="n">
        <v>25769000000</v>
      </c>
      <c r="Q19" s="125" t="n">
        <v>30083000000</v>
      </c>
      <c r="R19" s="125" t="n">
        <v>33710000000</v>
      </c>
      <c r="S19" s="125" t="n">
        <v>38705000000</v>
      </c>
      <c r="U19" s="4"/>
      <c r="V19" s="4"/>
      <c r="W19" s="4"/>
      <c r="X19" s="4"/>
      <c r="Y19" s="6"/>
      <c r="Z19" s="6"/>
      <c r="AA19" s="30" t="s">
        <v>3259</v>
      </c>
      <c r="AB19" s="19"/>
      <c r="AC19" s="184" t="n">
        <v>32663000000</v>
      </c>
      <c r="AD19" s="184" t="n">
        <v>33221000000</v>
      </c>
      <c r="AE19" s="184" t="n">
        <v>38015000000</v>
      </c>
      <c r="AF19" s="184" t="n">
        <v>43067000000</v>
      </c>
      <c r="AG19" s="184" t="n">
        <v>48093000000</v>
      </c>
      <c r="AH19" s="6"/>
      <c r="AI19" s="6"/>
      <c r="AJ19" s="6"/>
      <c r="AK19" s="6"/>
      <c r="AL19" s="6"/>
      <c r="AM19" s="6"/>
      <c r="AN19" s="6"/>
      <c r="AO19" s="6"/>
      <c r="AP19" s="6"/>
      <c r="AQ19" s="6"/>
      <c r="AR19" s="6"/>
      <c r="AS19" s="6"/>
      <c r="AT19" s="6"/>
      <c r="AU19" s="6"/>
    </row>
    <row r="20" customFormat="false" ht="16.5" hidden="false" customHeight="false" outlineLevel="0" collapsed="false">
      <c r="A20" s="105" t="s">
        <v>517</v>
      </c>
      <c r="B20" s="105" t="s">
        <v>517</v>
      </c>
      <c r="C20" s="3" t="s">
        <v>297</v>
      </c>
      <c r="D20" s="4"/>
      <c r="E20" s="128"/>
      <c r="F20" s="128"/>
      <c r="G20" s="128"/>
      <c r="H20" s="626" t="n">
        <v>1245000000</v>
      </c>
      <c r="I20" s="381" t="n">
        <v>1150000000</v>
      </c>
      <c r="J20" s="627" t="n">
        <v>1205000000</v>
      </c>
      <c r="K20" s="627" t="n">
        <v>1448000000</v>
      </c>
      <c r="L20" s="627" t="n">
        <v>1575000000</v>
      </c>
      <c r="M20" s="627" t="n">
        <v>1669000000</v>
      </c>
      <c r="N20" s="125" t="n">
        <v>1689000000</v>
      </c>
      <c r="O20" s="125" t="n">
        <v>2187000000</v>
      </c>
      <c r="P20" s="125" t="n">
        <v>2827000000</v>
      </c>
      <c r="Q20" s="125" t="n">
        <v>4090000000</v>
      </c>
      <c r="R20" s="125" t="n">
        <v>4692000000</v>
      </c>
      <c r="S20" s="125" t="n">
        <v>5664000000</v>
      </c>
      <c r="U20" s="4"/>
      <c r="V20" s="4"/>
      <c r="W20" s="4"/>
      <c r="X20" s="4"/>
      <c r="Y20" s="6"/>
      <c r="Z20" s="6"/>
      <c r="AA20" s="30" t="s">
        <v>517</v>
      </c>
      <c r="AB20" s="19"/>
      <c r="AC20" s="184" t="n">
        <v>6334000000</v>
      </c>
      <c r="AD20" s="184" t="n">
        <v>7757000000</v>
      </c>
      <c r="AE20" s="184" t="n">
        <v>9933000000</v>
      </c>
      <c r="AF20" s="184" t="n">
        <v>10869000000</v>
      </c>
      <c r="AG20" s="184" t="n">
        <v>12239000000</v>
      </c>
      <c r="AH20" s="6"/>
      <c r="AI20" s="6"/>
      <c r="AJ20" s="6"/>
      <c r="AK20" s="6"/>
      <c r="AL20" s="6"/>
      <c r="AM20" s="6"/>
      <c r="AN20" s="6"/>
      <c r="AO20" s="6"/>
      <c r="AP20" s="6"/>
      <c r="AQ20" s="6"/>
      <c r="AR20" s="6"/>
      <c r="AS20" s="6"/>
      <c r="AT20" s="6"/>
      <c r="AU20" s="6"/>
    </row>
    <row r="21" customFormat="false" ht="16.5" hidden="false" customHeight="false" outlineLevel="0" collapsed="false">
      <c r="A21" s="105"/>
      <c r="B21" s="105"/>
      <c r="C21" s="3"/>
      <c r="D21" s="4"/>
      <c r="E21" s="128"/>
      <c r="F21" s="128"/>
      <c r="G21" s="128"/>
      <c r="H21" s="626"/>
      <c r="I21" s="381"/>
      <c r="J21" s="627"/>
      <c r="K21" s="627"/>
      <c r="L21" s="627"/>
      <c r="M21" s="627"/>
      <c r="N21" s="125"/>
      <c r="O21" s="125"/>
      <c r="P21" s="125"/>
      <c r="Q21" s="125"/>
      <c r="R21" s="125"/>
      <c r="S21" s="125"/>
      <c r="U21" s="4"/>
      <c r="V21" s="4"/>
      <c r="W21" s="4"/>
      <c r="X21" s="4"/>
      <c r="Y21" s="6"/>
      <c r="Z21" s="6"/>
      <c r="AA21" s="30"/>
      <c r="AB21" s="19"/>
      <c r="AC21" s="184"/>
      <c r="AD21" s="184"/>
      <c r="AE21" s="184"/>
      <c r="AF21" s="184"/>
      <c r="AG21" s="184"/>
      <c r="AH21" s="6"/>
      <c r="AI21" s="6"/>
      <c r="AJ21" s="6"/>
      <c r="AK21" s="6"/>
      <c r="AL21" s="6"/>
      <c r="AM21" s="6"/>
      <c r="AN21" s="6"/>
      <c r="AO21" s="6"/>
      <c r="AP21" s="6"/>
      <c r="AQ21" s="6"/>
      <c r="AR21" s="6"/>
      <c r="AS21" s="6"/>
      <c r="AT21" s="6"/>
      <c r="AU21" s="6"/>
    </row>
    <row r="22" customFormat="false" ht="16.5" hidden="false" customHeight="false" outlineLevel="0" collapsed="false">
      <c r="A22" s="105"/>
      <c r="B22" s="105"/>
      <c r="C22" s="3"/>
      <c r="D22" s="4"/>
      <c r="E22" s="128"/>
      <c r="F22" s="128"/>
      <c r="G22" s="128"/>
      <c r="H22" s="626"/>
      <c r="I22" s="381"/>
      <c r="J22" s="627"/>
      <c r="K22" s="627"/>
      <c r="L22" s="627"/>
      <c r="M22" s="627"/>
      <c r="N22" s="125"/>
      <c r="O22" s="125"/>
      <c r="P22" s="125"/>
      <c r="Q22" s="125"/>
      <c r="R22" s="125"/>
      <c r="S22" s="125"/>
      <c r="U22" s="4"/>
      <c r="V22" s="4"/>
      <c r="W22" s="4"/>
      <c r="X22" s="4"/>
      <c r="Y22" s="6"/>
      <c r="Z22" s="6"/>
      <c r="AA22" s="30"/>
      <c r="AB22" s="19"/>
      <c r="AC22" s="184"/>
      <c r="AD22" s="184"/>
      <c r="AE22" s="184"/>
      <c r="AF22" s="184"/>
      <c r="AG22" s="184"/>
      <c r="AH22" s="6"/>
      <c r="AI22" s="6"/>
      <c r="AJ22" s="6"/>
      <c r="AK22" s="6"/>
      <c r="AL22" s="6"/>
      <c r="AM22" s="6"/>
      <c r="AN22" s="6"/>
      <c r="AO22" s="6"/>
      <c r="AP22" s="6"/>
      <c r="AQ22" s="6"/>
      <c r="AR22" s="6"/>
      <c r="AS22" s="6"/>
      <c r="AT22" s="6"/>
      <c r="AU22" s="6"/>
    </row>
    <row r="23" customFormat="false" ht="16.5" hidden="false" customHeight="false" outlineLevel="0" collapsed="false">
      <c r="A23" s="105" t="s">
        <v>3260</v>
      </c>
      <c r="B23" s="105" t="s">
        <v>3260</v>
      </c>
      <c r="C23" s="3" t="s">
        <v>297</v>
      </c>
      <c r="D23" s="4"/>
      <c r="E23" s="128"/>
      <c r="F23" s="128"/>
      <c r="G23" s="128"/>
      <c r="H23" s="626" t="n">
        <v>449000000</v>
      </c>
      <c r="I23" s="381" t="n">
        <v>1664000000</v>
      </c>
      <c r="J23" s="627" t="n">
        <v>2803000000</v>
      </c>
      <c r="K23" s="627" t="n">
        <v>3789000000</v>
      </c>
      <c r="L23" s="627" t="n">
        <v>4634000000</v>
      </c>
      <c r="M23" s="627" t="n">
        <v>4139000000</v>
      </c>
      <c r="N23" s="125" t="n">
        <v>4348000000</v>
      </c>
      <c r="O23" s="125" t="n">
        <v>7147000000</v>
      </c>
      <c r="P23" s="125" t="n">
        <v>9430000000</v>
      </c>
      <c r="Q23" s="125" t="n">
        <v>11886000000</v>
      </c>
      <c r="R23" s="125" t="n">
        <v>13176000000</v>
      </c>
      <c r="S23" s="125" t="n">
        <v>15369000000</v>
      </c>
      <c r="U23" s="4"/>
      <c r="V23" s="4"/>
      <c r="W23" s="4"/>
      <c r="X23" s="4"/>
      <c r="Y23" s="6"/>
      <c r="Z23" s="6"/>
      <c r="AA23" s="0"/>
      <c r="AB23" s="0"/>
      <c r="AC23" s="0"/>
      <c r="AD23" s="0"/>
      <c r="AE23" s="0"/>
      <c r="AF23" s="0"/>
      <c r="AG23" s="0"/>
      <c r="AH23" s="6"/>
      <c r="AI23" s="6"/>
      <c r="AJ23" s="6"/>
      <c r="AK23" s="6"/>
      <c r="AL23" s="6"/>
      <c r="AM23" s="6"/>
      <c r="AN23" s="6"/>
      <c r="AO23" s="6"/>
      <c r="AP23" s="6"/>
      <c r="AQ23" s="6"/>
      <c r="AR23" s="6"/>
      <c r="AS23" s="6"/>
      <c r="AT23" s="6"/>
      <c r="AU23" s="6"/>
    </row>
    <row r="24" customFormat="false" ht="16.5" hidden="false" customHeight="false" outlineLevel="0" collapsed="false">
      <c r="A24" s="105"/>
      <c r="B24" s="105"/>
      <c r="C24" s="3"/>
      <c r="D24" s="4"/>
      <c r="E24" s="128"/>
      <c r="F24" s="128"/>
      <c r="G24" s="128"/>
      <c r="H24" s="626"/>
      <c r="I24" s="381"/>
      <c r="J24" s="627"/>
      <c r="K24" s="627"/>
      <c r="L24" s="627"/>
      <c r="M24" s="627"/>
      <c r="N24" s="125"/>
      <c r="O24" s="125"/>
      <c r="P24" s="125"/>
      <c r="Q24" s="125"/>
      <c r="R24" s="125"/>
      <c r="S24" s="125"/>
      <c r="U24" s="4"/>
      <c r="V24" s="4"/>
      <c r="W24" s="4"/>
      <c r="X24" s="4"/>
      <c r="Y24" s="6"/>
      <c r="Z24" s="6"/>
      <c r="AA24" s="30" t="s">
        <v>2215</v>
      </c>
      <c r="AB24" s="19"/>
      <c r="AC24" s="184" t="n">
        <v>13771000000</v>
      </c>
      <c r="AD24" s="184" t="n">
        <v>9684000000</v>
      </c>
      <c r="AE24" s="184" t="n">
        <v>11683000000</v>
      </c>
      <c r="AF24" s="184" t="n">
        <v>13966000000</v>
      </c>
      <c r="AG24" s="184" t="n">
        <v>15526000000</v>
      </c>
      <c r="AH24" s="6"/>
      <c r="AI24" s="6"/>
      <c r="AJ24" s="6"/>
      <c r="AK24" s="6"/>
      <c r="AL24" s="6"/>
      <c r="AM24" s="6"/>
      <c r="AN24" s="6"/>
      <c r="AO24" s="6"/>
      <c r="AP24" s="6"/>
      <c r="AQ24" s="6"/>
      <c r="AR24" s="6"/>
      <c r="AS24" s="6"/>
      <c r="AT24" s="6"/>
      <c r="AU24" s="6"/>
    </row>
    <row r="25" customFormat="false" ht="16.5" hidden="false" customHeight="false" outlineLevel="0" collapsed="false">
      <c r="A25" s="105"/>
      <c r="B25" s="105"/>
      <c r="C25" s="629" t="s">
        <v>297</v>
      </c>
      <c r="D25" s="4"/>
      <c r="E25" s="128"/>
      <c r="F25" s="128"/>
      <c r="G25" s="128"/>
      <c r="H25" s="626"/>
      <c r="I25" s="381"/>
      <c r="J25" s="627"/>
      <c r="K25" s="627"/>
      <c r="L25" s="627"/>
      <c r="M25" s="627"/>
      <c r="N25" s="125"/>
      <c r="O25" s="125"/>
      <c r="P25" s="125"/>
      <c r="Q25" s="125"/>
      <c r="R25" s="125"/>
      <c r="S25" s="125"/>
      <c r="U25" s="4"/>
      <c r="V25" s="4"/>
      <c r="W25" s="4"/>
      <c r="X25" s="4"/>
      <c r="Y25" s="6"/>
      <c r="Z25" s="6"/>
      <c r="AA25" s="30" t="s">
        <v>2546</v>
      </c>
      <c r="AB25" s="19"/>
      <c r="AC25" s="184" t="n">
        <v>2210000000</v>
      </c>
      <c r="AD25" s="184" t="n">
        <v>2286000000</v>
      </c>
      <c r="AE25" s="184" t="n">
        <v>2386000000</v>
      </c>
      <c r="AF25" s="184" t="n">
        <v>2642000000</v>
      </c>
      <c r="AG25" s="184" t="n">
        <v>2919000000</v>
      </c>
      <c r="AH25" s="6"/>
      <c r="AI25" s="6"/>
      <c r="AJ25" s="6"/>
      <c r="AK25" s="6"/>
      <c r="AL25" s="6"/>
      <c r="AM25" s="6"/>
      <c r="AN25" s="6"/>
      <c r="AO25" s="6"/>
      <c r="AP25" s="6"/>
      <c r="AQ25" s="6"/>
      <c r="AR25" s="6"/>
      <c r="AS25" s="6"/>
      <c r="AT25" s="6"/>
      <c r="AU25" s="6"/>
    </row>
    <row r="26" customFormat="false" ht="16.5" hidden="false" customHeight="false" outlineLevel="0" collapsed="false">
      <c r="A26" s="105"/>
      <c r="B26" s="105"/>
      <c r="C26" s="3"/>
      <c r="D26" s="4"/>
      <c r="E26" s="128"/>
      <c r="F26" s="128"/>
      <c r="G26" s="128"/>
      <c r="H26" s="626"/>
      <c r="I26" s="381"/>
      <c r="J26" s="627"/>
      <c r="K26" s="627"/>
      <c r="L26" s="627"/>
      <c r="M26" s="627"/>
      <c r="N26" s="125"/>
      <c r="O26" s="125"/>
      <c r="P26" s="125"/>
      <c r="Q26" s="125"/>
      <c r="R26" s="125"/>
      <c r="S26" s="125"/>
      <c r="U26" s="4"/>
      <c r="V26" s="4"/>
      <c r="W26" s="4"/>
      <c r="X26" s="4"/>
      <c r="Y26" s="6"/>
      <c r="Z26" s="6"/>
      <c r="AA26" s="30" t="s">
        <v>3261</v>
      </c>
      <c r="AB26" s="19"/>
      <c r="AC26" s="184" t="n">
        <v>1290000000</v>
      </c>
      <c r="AD26" s="184" t="n">
        <v>1332000000</v>
      </c>
      <c r="AE26" s="184" t="n">
        <v>1432000000</v>
      </c>
      <c r="AF26" s="184" t="n">
        <v>1593000000</v>
      </c>
      <c r="AG26" s="184" t="n">
        <v>1765000000</v>
      </c>
      <c r="AH26" s="6"/>
      <c r="AI26" s="6"/>
      <c r="AJ26" s="6"/>
      <c r="AK26" s="6"/>
      <c r="AL26" s="6"/>
      <c r="AM26" s="6"/>
      <c r="AN26" s="6"/>
      <c r="AO26" s="6"/>
      <c r="AP26" s="6"/>
      <c r="AQ26" s="6"/>
      <c r="AR26" s="6"/>
      <c r="AS26" s="6"/>
      <c r="AT26" s="6"/>
      <c r="AU26" s="6"/>
    </row>
    <row r="27" customFormat="false" ht="16.5" hidden="false" customHeight="false" outlineLevel="0" collapsed="false">
      <c r="A27" s="105"/>
      <c r="B27" s="105"/>
      <c r="C27" s="3"/>
      <c r="D27" s="4"/>
      <c r="E27" s="128"/>
      <c r="F27" s="128"/>
      <c r="G27" s="128"/>
      <c r="H27" s="626"/>
      <c r="I27" s="381"/>
      <c r="J27" s="627"/>
      <c r="K27" s="627"/>
      <c r="L27" s="627"/>
      <c r="M27" s="627"/>
      <c r="N27" s="125"/>
      <c r="O27" s="125"/>
      <c r="P27" s="125"/>
      <c r="Q27" s="125"/>
      <c r="R27" s="125"/>
      <c r="S27" s="125"/>
      <c r="U27" s="4"/>
      <c r="V27" s="4"/>
      <c r="W27" s="4"/>
      <c r="X27" s="4"/>
      <c r="Y27" s="6"/>
      <c r="Z27" s="6"/>
      <c r="AA27" s="30" t="s">
        <v>3262</v>
      </c>
      <c r="AB27" s="19"/>
      <c r="AC27" s="183" t="n">
        <v>920000000</v>
      </c>
      <c r="AD27" s="183" t="n">
        <v>954000000</v>
      </c>
      <c r="AE27" s="183" t="n">
        <v>954000000</v>
      </c>
      <c r="AF27" s="184" t="n">
        <v>1049000000</v>
      </c>
      <c r="AG27" s="184" t="n">
        <v>1154000000</v>
      </c>
      <c r="AH27" s="6"/>
      <c r="AI27" s="6"/>
      <c r="AJ27" s="6"/>
      <c r="AK27" s="6"/>
      <c r="AL27" s="6"/>
      <c r="AM27" s="6"/>
      <c r="AN27" s="6"/>
      <c r="AO27" s="6"/>
      <c r="AP27" s="6"/>
      <c r="AQ27" s="6"/>
      <c r="AR27" s="6"/>
      <c r="AS27" s="6"/>
      <c r="AT27" s="6"/>
      <c r="AU27" s="6"/>
    </row>
    <row r="28" customFormat="false" ht="16.5" hidden="false" customHeight="false" outlineLevel="0" collapsed="false">
      <c r="A28" s="45" t="s">
        <v>3263</v>
      </c>
      <c r="B28" s="105" t="s">
        <v>3264</v>
      </c>
      <c r="C28" s="3" t="s">
        <v>297</v>
      </c>
      <c r="D28" s="4"/>
      <c r="E28" s="128"/>
      <c r="F28" s="128"/>
      <c r="G28" s="128"/>
      <c r="H28" s="626" t="n">
        <v>335000000</v>
      </c>
      <c r="I28" s="381" t="n">
        <v>319000000</v>
      </c>
      <c r="J28" s="627" t="n">
        <v>412000000</v>
      </c>
      <c r="K28" s="627" t="n">
        <v>587000000</v>
      </c>
      <c r="L28" s="627" t="n">
        <v>666000000</v>
      </c>
      <c r="M28" s="627" t="n">
        <v>917000000</v>
      </c>
      <c r="N28" s="125" t="n">
        <v>799000000</v>
      </c>
      <c r="O28" s="125" t="n">
        <v>762000000</v>
      </c>
      <c r="P28" s="125" t="n">
        <v>757000000</v>
      </c>
      <c r="Q28" s="125" t="n">
        <v>888000000</v>
      </c>
      <c r="R28" s="125" t="n">
        <v>977000000</v>
      </c>
      <c r="S28" s="125" t="n">
        <v>1026000000</v>
      </c>
      <c r="U28" s="4"/>
      <c r="V28" s="4"/>
      <c r="W28" s="4"/>
      <c r="X28" s="4"/>
      <c r="Y28" s="6"/>
      <c r="Z28" s="6"/>
      <c r="AA28" s="0"/>
      <c r="AB28" s="0"/>
      <c r="AC28" s="0"/>
      <c r="AD28" s="0"/>
      <c r="AE28" s="0"/>
      <c r="AF28" s="0"/>
      <c r="AG28" s="0"/>
      <c r="AH28" s="6"/>
      <c r="AI28" s="6"/>
      <c r="AJ28" s="6"/>
      <c r="AK28" s="6"/>
      <c r="AL28" s="6"/>
      <c r="AM28" s="6"/>
      <c r="AN28" s="6"/>
      <c r="AO28" s="6"/>
      <c r="AP28" s="6"/>
      <c r="AQ28" s="6"/>
      <c r="AR28" s="6"/>
      <c r="AS28" s="6"/>
      <c r="AT28" s="6"/>
      <c r="AU28" s="6"/>
    </row>
    <row r="29" customFormat="false" ht="16.5" hidden="false" customHeight="false" outlineLevel="0" collapsed="false">
      <c r="A29" s="45" t="s">
        <v>3265</v>
      </c>
      <c r="B29" s="105" t="s">
        <v>3266</v>
      </c>
      <c r="C29" s="3" t="s">
        <v>297</v>
      </c>
      <c r="D29" s="4"/>
      <c r="E29" s="128"/>
      <c r="F29" s="128"/>
      <c r="G29" s="128"/>
      <c r="H29" s="626" t="n">
        <v>1270000000</v>
      </c>
      <c r="I29" s="381" t="n">
        <v>1410000000</v>
      </c>
      <c r="J29" s="627" t="n">
        <v>1534000000</v>
      </c>
      <c r="K29" s="627" t="n">
        <v>1913000000</v>
      </c>
      <c r="L29" s="627" t="n">
        <v>2879000000</v>
      </c>
      <c r="M29" s="627" t="n">
        <v>403000000</v>
      </c>
      <c r="N29" s="125" t="n">
        <v>42000000</v>
      </c>
      <c r="O29" s="125" t="n">
        <v>10000000</v>
      </c>
      <c r="P29" s="125" t="n">
        <v>4000000</v>
      </c>
      <c r="Q29" s="125" t="n">
        <v>30000000</v>
      </c>
      <c r="R29" s="125" t="n">
        <v>0</v>
      </c>
      <c r="S29" s="125" t="n">
        <v>0</v>
      </c>
      <c r="U29" s="4"/>
      <c r="V29" s="4"/>
      <c r="W29" s="4"/>
      <c r="X29" s="4"/>
      <c r="Y29" s="6"/>
      <c r="Z29" s="6"/>
      <c r="AA29" s="0"/>
      <c r="AB29" s="0"/>
      <c r="AC29" s="0"/>
      <c r="AD29" s="0"/>
      <c r="AE29" s="0"/>
      <c r="AF29" s="0"/>
      <c r="AG29" s="0"/>
      <c r="AH29" s="6"/>
      <c r="AI29" s="6"/>
      <c r="AJ29" s="6"/>
      <c r="AK29" s="6"/>
      <c r="AL29" s="6"/>
      <c r="AM29" s="6"/>
      <c r="AN29" s="6"/>
      <c r="AO29" s="6"/>
      <c r="AP29" s="6"/>
      <c r="AQ29" s="6"/>
      <c r="AR29" s="6"/>
      <c r="AS29" s="6"/>
      <c r="AT29" s="6"/>
      <c r="AU29" s="6"/>
    </row>
    <row r="30" customFormat="false" ht="16.5" hidden="false" customHeight="false" outlineLevel="0" collapsed="false">
      <c r="A30" s="45" t="s">
        <v>3267</v>
      </c>
      <c r="B30" s="45" t="s">
        <v>3268</v>
      </c>
      <c r="C30" s="3" t="s">
        <v>297</v>
      </c>
      <c r="D30" s="4"/>
      <c r="E30" s="128"/>
      <c r="F30" s="128"/>
      <c r="G30" s="128"/>
      <c r="H30" s="626" t="n">
        <v>548000000</v>
      </c>
      <c r="I30" s="381" t="n">
        <v>605000000</v>
      </c>
      <c r="J30" s="627" t="n">
        <v>772000000</v>
      </c>
      <c r="K30" s="627" t="n">
        <v>1121000000</v>
      </c>
      <c r="L30" s="627" t="n">
        <v>1516000000</v>
      </c>
      <c r="M30" s="627" t="n">
        <v>0</v>
      </c>
      <c r="N30" s="125"/>
      <c r="O30" s="125"/>
      <c r="P30" s="125"/>
      <c r="Q30" s="125"/>
      <c r="R30" s="125"/>
      <c r="S30" s="125"/>
      <c r="T30" s="16"/>
      <c r="U30" s="4"/>
      <c r="V30" s="4"/>
      <c r="W30" s="4"/>
      <c r="X30" s="4"/>
      <c r="Y30" s="6"/>
      <c r="Z30" s="6"/>
      <c r="AA30" s="0"/>
      <c r="AB30" s="0"/>
      <c r="AC30" s="0"/>
      <c r="AD30" s="0"/>
      <c r="AE30" s="0"/>
      <c r="AF30" s="0"/>
      <c r="AG30" s="0"/>
      <c r="AH30" s="6"/>
      <c r="AI30" s="6"/>
      <c r="AJ30" s="6"/>
      <c r="AK30" s="6"/>
      <c r="AL30" s="6"/>
      <c r="AM30" s="6"/>
      <c r="AN30" s="6"/>
      <c r="AO30" s="6"/>
      <c r="AP30" s="6"/>
      <c r="AQ30" s="6"/>
      <c r="AR30" s="6"/>
      <c r="AS30" s="6"/>
      <c r="AT30" s="6"/>
      <c r="AU30" s="6"/>
    </row>
    <row r="31" customFormat="false" ht="16.5" hidden="false" customHeight="false" outlineLevel="0" collapsed="false">
      <c r="A31" s="45" t="s">
        <v>3269</v>
      </c>
      <c r="B31" s="105" t="s">
        <v>3270</v>
      </c>
      <c r="C31" s="3" t="s">
        <v>297</v>
      </c>
      <c r="D31" s="4"/>
      <c r="E31" s="128"/>
      <c r="F31" s="128"/>
      <c r="G31" s="128"/>
      <c r="H31" s="630"/>
      <c r="I31" s="128"/>
      <c r="J31" s="627"/>
      <c r="K31" s="627"/>
      <c r="L31" s="627"/>
      <c r="M31" s="627" t="n">
        <v>3933000000</v>
      </c>
      <c r="N31" s="125" t="n">
        <v>3699000000</v>
      </c>
      <c r="O31" s="125" t="n">
        <v>4128000000</v>
      </c>
      <c r="P31" s="125" t="n">
        <v>4989000000</v>
      </c>
      <c r="Q31" s="125" t="n">
        <v>6494000000</v>
      </c>
      <c r="R31" s="125" t="n">
        <v>7149000000</v>
      </c>
      <c r="S31" s="125" t="n">
        <v>7891000000</v>
      </c>
      <c r="U31" s="4"/>
      <c r="V31" s="4"/>
      <c r="W31" s="4"/>
      <c r="X31" s="4"/>
      <c r="Y31" s="6"/>
      <c r="Z31" s="6"/>
      <c r="AA31" s="0"/>
      <c r="AB31" s="0"/>
      <c r="AC31" s="0"/>
      <c r="AD31" s="0"/>
      <c r="AE31" s="0"/>
      <c r="AF31" s="0"/>
      <c r="AG31" s="0"/>
      <c r="AH31" s="6"/>
      <c r="AI31" s="6"/>
      <c r="AJ31" s="6"/>
      <c r="AK31" s="6"/>
      <c r="AL31" s="6"/>
      <c r="AM31" s="6"/>
      <c r="AN31" s="6"/>
      <c r="AO31" s="6"/>
      <c r="AP31" s="6"/>
      <c r="AQ31" s="6"/>
      <c r="AR31" s="6"/>
      <c r="AS31" s="6"/>
      <c r="AT31" s="6"/>
      <c r="AU31" s="6"/>
    </row>
    <row r="32" customFormat="false" ht="16.5" hidden="false" customHeight="false" outlineLevel="0" collapsed="false">
      <c r="A32" s="45"/>
      <c r="B32" s="45"/>
      <c r="C32" s="3"/>
      <c r="D32" s="4"/>
      <c r="E32" s="128"/>
      <c r="F32" s="128"/>
      <c r="G32" s="128"/>
      <c r="H32" s="630"/>
      <c r="I32" s="128"/>
      <c r="J32" s="627"/>
      <c r="K32" s="627"/>
      <c r="L32" s="627"/>
      <c r="M32" s="627"/>
      <c r="N32" s="125"/>
      <c r="O32" s="125"/>
      <c r="P32" s="125"/>
      <c r="Q32" s="125"/>
      <c r="R32" s="125"/>
      <c r="S32" s="125"/>
      <c r="U32" s="4"/>
      <c r="V32" s="4"/>
      <c r="W32" s="4"/>
      <c r="X32" s="4"/>
      <c r="Y32" s="6"/>
      <c r="Z32" s="6"/>
      <c r="AA32" s="0"/>
      <c r="AB32" s="0"/>
      <c r="AC32" s="0"/>
      <c r="AD32" s="0"/>
      <c r="AE32" s="0"/>
      <c r="AF32" s="0"/>
      <c r="AG32" s="0"/>
      <c r="AH32" s="6"/>
      <c r="AI32" s="6"/>
      <c r="AJ32" s="6"/>
      <c r="AK32" s="6"/>
      <c r="AL32" s="6"/>
      <c r="AM32" s="6"/>
      <c r="AN32" s="6"/>
      <c r="AO32" s="6"/>
      <c r="AP32" s="6"/>
      <c r="AQ32" s="6"/>
      <c r="AR32" s="6"/>
      <c r="AS32" s="6"/>
      <c r="AT32" s="6"/>
      <c r="AU32" s="6"/>
    </row>
    <row r="33" customFormat="false" ht="16.5" hidden="false" customHeight="false" outlineLevel="0" collapsed="false">
      <c r="A33" s="45"/>
      <c r="B33" s="45"/>
      <c r="C33" s="3"/>
      <c r="D33" s="4"/>
      <c r="E33" s="128"/>
      <c r="F33" s="128"/>
      <c r="G33" s="128"/>
      <c r="H33" s="630"/>
      <c r="I33" s="128"/>
      <c r="J33" s="627"/>
      <c r="K33" s="627"/>
      <c r="L33" s="627"/>
      <c r="M33" s="627"/>
      <c r="N33" s="125"/>
      <c r="O33" s="125"/>
      <c r="P33" s="125"/>
      <c r="Q33" s="125"/>
      <c r="R33" s="125"/>
      <c r="S33" s="125"/>
      <c r="U33" s="4"/>
      <c r="V33" s="4"/>
      <c r="W33" s="4"/>
      <c r="X33" s="4"/>
      <c r="Y33" s="6"/>
      <c r="Z33" s="6"/>
      <c r="AA33" s="0"/>
      <c r="AB33" s="0"/>
      <c r="AC33" s="0"/>
      <c r="AD33" s="0"/>
      <c r="AE33" s="0"/>
      <c r="AF33" s="0"/>
      <c r="AG33" s="0"/>
      <c r="AH33" s="6"/>
      <c r="AI33" s="6"/>
      <c r="AJ33" s="6"/>
      <c r="AK33" s="6"/>
      <c r="AL33" s="6"/>
      <c r="AM33" s="6"/>
      <c r="AN33" s="6"/>
      <c r="AO33" s="6"/>
      <c r="AP33" s="6"/>
      <c r="AQ33" s="6"/>
      <c r="AR33" s="6"/>
      <c r="AS33" s="6"/>
      <c r="AT33" s="6"/>
      <c r="AU33" s="6"/>
    </row>
    <row r="34" customFormat="false" ht="16.5" hidden="false" customHeight="false" outlineLevel="0" collapsed="false">
      <c r="A34" s="45" t="s">
        <v>3271</v>
      </c>
      <c r="B34" s="105" t="s">
        <v>3272</v>
      </c>
      <c r="C34" s="3" t="s">
        <v>297</v>
      </c>
      <c r="D34" s="4"/>
      <c r="E34" s="128"/>
      <c r="F34" s="128"/>
      <c r="G34" s="128"/>
      <c r="H34" s="626" t="n">
        <v>3293000000</v>
      </c>
      <c r="I34" s="381" t="n">
        <v>3821000000</v>
      </c>
      <c r="J34" s="627" t="n">
        <v>4336000000</v>
      </c>
      <c r="K34" s="627" t="n">
        <v>5460000000</v>
      </c>
      <c r="L34" s="627" t="n">
        <v>7244000000</v>
      </c>
      <c r="M34" s="627" t="n">
        <v>8547000000</v>
      </c>
      <c r="N34" s="125" t="n">
        <v>9870000000</v>
      </c>
      <c r="O34" s="125" t="n">
        <v>13010000000</v>
      </c>
      <c r="P34" s="125" t="n">
        <v>15125000000</v>
      </c>
      <c r="Q34" s="125" t="n">
        <v>16734000000</v>
      </c>
      <c r="R34" s="125" t="n">
        <v>16735000000</v>
      </c>
      <c r="S34" s="125" t="n">
        <v>17557000000</v>
      </c>
      <c r="U34" s="4"/>
      <c r="V34" s="4"/>
      <c r="W34" s="4"/>
      <c r="X34" s="4"/>
      <c r="Y34" s="6"/>
      <c r="Z34" s="6"/>
      <c r="AA34" s="0"/>
      <c r="AB34" s="0"/>
      <c r="AC34" s="0"/>
      <c r="AD34" s="0"/>
      <c r="AE34" s="0"/>
      <c r="AF34" s="0"/>
      <c r="AG34" s="0"/>
      <c r="AH34" s="6"/>
      <c r="AI34" s="6"/>
      <c r="AJ34" s="6"/>
      <c r="AK34" s="6"/>
      <c r="AL34" s="6"/>
      <c r="AM34" s="6"/>
      <c r="AN34" s="6"/>
      <c r="AO34" s="6"/>
      <c r="AP34" s="6"/>
      <c r="AQ34" s="6"/>
      <c r="AR34" s="6"/>
      <c r="AS34" s="6"/>
      <c r="AT34" s="6"/>
      <c r="AU34" s="6"/>
    </row>
    <row r="35" customFormat="false" ht="16.5" hidden="false" customHeight="false" outlineLevel="0" collapsed="false">
      <c r="A35" s="45"/>
      <c r="B35" s="45"/>
      <c r="D35" s="4"/>
      <c r="E35" s="128"/>
      <c r="F35" s="128"/>
      <c r="G35" s="128"/>
      <c r="H35" s="626"/>
      <c r="I35" s="381"/>
      <c r="J35" s="627"/>
      <c r="K35" s="627"/>
      <c r="L35" s="627"/>
      <c r="M35" s="627"/>
      <c r="N35" s="125"/>
      <c r="O35" s="125"/>
      <c r="P35" s="125"/>
      <c r="Q35" s="125"/>
      <c r="R35" s="125"/>
      <c r="S35" s="125"/>
      <c r="U35" s="4"/>
      <c r="V35" s="4"/>
      <c r="W35" s="4"/>
      <c r="X35" s="4"/>
      <c r="Y35" s="6"/>
      <c r="Z35" s="6"/>
      <c r="AA35" s="0"/>
      <c r="AB35" s="0"/>
      <c r="AC35" s="0"/>
      <c r="AD35" s="0"/>
      <c r="AE35" s="0"/>
      <c r="AF35" s="0"/>
      <c r="AG35" s="0"/>
      <c r="AH35" s="6"/>
      <c r="AI35" s="6"/>
      <c r="AJ35" s="6"/>
      <c r="AK35" s="6"/>
      <c r="AL35" s="6"/>
      <c r="AM35" s="6"/>
      <c r="AN35" s="6"/>
      <c r="AO35" s="6"/>
      <c r="AP35" s="6"/>
      <c r="AQ35" s="6"/>
      <c r="AR35" s="6"/>
      <c r="AS35" s="6"/>
      <c r="AT35" s="6"/>
      <c r="AU35" s="6"/>
    </row>
    <row r="36" customFormat="false" ht="16.5" hidden="false" customHeight="false" outlineLevel="0" collapsed="false">
      <c r="A36" s="45" t="s">
        <v>3273</v>
      </c>
      <c r="B36" s="105" t="s">
        <v>49</v>
      </c>
      <c r="C36" s="3" t="s">
        <v>297</v>
      </c>
      <c r="D36" s="4"/>
      <c r="E36" s="128"/>
      <c r="F36" s="128"/>
      <c r="G36" s="128"/>
      <c r="H36" s="626" t="n">
        <v>673000000</v>
      </c>
      <c r="I36" s="631" t="n">
        <v>610000000</v>
      </c>
      <c r="J36" s="627" t="n">
        <v>599000000</v>
      </c>
      <c r="K36" s="627" t="n">
        <v>646000000</v>
      </c>
      <c r="L36" s="627" t="n">
        <v>1207000000</v>
      </c>
      <c r="M36" s="627" t="n">
        <v>1309000000</v>
      </c>
      <c r="N36" s="125" t="n">
        <v>1073000000</v>
      </c>
      <c r="O36" s="125" t="n">
        <v>1309000000</v>
      </c>
      <c r="P36" s="125" t="n">
        <v>1599000000</v>
      </c>
      <c r="Q36" s="125" t="n">
        <v>2150000000</v>
      </c>
      <c r="R36" s="125" t="n">
        <v>1989000000</v>
      </c>
      <c r="S36" s="125" t="n">
        <v>2187000000</v>
      </c>
      <c r="U36" s="4"/>
      <c r="V36" s="4"/>
      <c r="W36" s="4"/>
      <c r="X36" s="4"/>
      <c r="Y36" s="6"/>
      <c r="Z36" s="6"/>
      <c r="AA36" s="30" t="s">
        <v>3274</v>
      </c>
      <c r="AB36" s="19"/>
      <c r="AC36" s="183" t="n">
        <v>763000000</v>
      </c>
      <c r="AD36" s="184" t="n">
        <v>2425000000</v>
      </c>
      <c r="AE36" s="184" t="n">
        <v>1950000000</v>
      </c>
      <c r="AF36" s="184" t="n">
        <v>2127000000</v>
      </c>
      <c r="AG36" s="184" t="n">
        <v>2328000000</v>
      </c>
      <c r="AH36" s="6"/>
      <c r="AI36" s="6"/>
      <c r="AJ36" s="6"/>
      <c r="AK36" s="6"/>
      <c r="AL36" s="6"/>
      <c r="AM36" s="6"/>
      <c r="AN36" s="6"/>
      <c r="AO36" s="6"/>
      <c r="AP36" s="6"/>
      <c r="AQ36" s="6"/>
      <c r="AR36" s="6"/>
      <c r="AS36" s="6"/>
      <c r="AT36" s="6"/>
      <c r="AU36" s="6"/>
    </row>
    <row r="37" customFormat="false" ht="16.5" hidden="false" customHeight="false" outlineLevel="0" collapsed="false">
      <c r="A37" s="45"/>
      <c r="B37" s="105"/>
      <c r="C37" s="632" t="s">
        <v>785</v>
      </c>
      <c r="D37" s="4"/>
      <c r="E37" s="128"/>
      <c r="F37" s="128"/>
      <c r="G37" s="128"/>
      <c r="H37" s="626"/>
      <c r="I37" s="631"/>
      <c r="J37" s="627"/>
      <c r="K37" s="627"/>
      <c r="L37" s="627"/>
      <c r="M37" s="627"/>
      <c r="N37" s="125"/>
      <c r="O37" s="125"/>
      <c r="P37" s="125"/>
      <c r="Q37" s="125"/>
      <c r="R37" s="125"/>
      <c r="S37" s="125"/>
      <c r="U37" s="4"/>
      <c r="V37" s="4"/>
      <c r="W37" s="4"/>
      <c r="X37" s="4"/>
      <c r="Y37" s="6"/>
      <c r="Z37" s="6"/>
      <c r="AA37" s="30" t="s">
        <v>346</v>
      </c>
      <c r="AB37" s="19"/>
      <c r="AC37" s="184" t="n">
        <v>22058000000</v>
      </c>
      <c r="AD37" s="184" t="n">
        <v>24106000000</v>
      </c>
      <c r="AE37" s="184" t="n">
        <v>25295000000</v>
      </c>
      <c r="AF37" s="184" t="n">
        <v>26628000000</v>
      </c>
      <c r="AG37" s="184" t="n">
        <v>30080000000</v>
      </c>
      <c r="AH37" s="6"/>
      <c r="AI37" s="6"/>
      <c r="AJ37" s="6"/>
      <c r="AK37" s="6"/>
      <c r="AL37" s="6"/>
      <c r="AM37" s="6"/>
      <c r="AN37" s="6"/>
      <c r="AO37" s="6"/>
      <c r="AP37" s="6"/>
      <c r="AQ37" s="6"/>
      <c r="AR37" s="6"/>
      <c r="AS37" s="6"/>
      <c r="AT37" s="6"/>
      <c r="AU37" s="6"/>
    </row>
    <row r="38" customFormat="false" ht="16.5" hidden="false" customHeight="false" outlineLevel="0" collapsed="false">
      <c r="A38" s="27" t="s">
        <v>50</v>
      </c>
      <c r="B38" s="29" t="s">
        <v>1056</v>
      </c>
      <c r="C38" s="49" t="s">
        <v>785</v>
      </c>
      <c r="D38" s="4"/>
      <c r="E38" s="128"/>
      <c r="F38" s="128"/>
      <c r="G38" s="128"/>
      <c r="H38" s="626" t="n">
        <v>3419000000</v>
      </c>
      <c r="I38" s="381" t="n">
        <v>3568000000</v>
      </c>
      <c r="J38" s="627" t="n">
        <v>4637000000</v>
      </c>
      <c r="K38" s="627" t="n">
        <v>7195000000</v>
      </c>
      <c r="L38" s="627" t="n">
        <v>8155000000</v>
      </c>
      <c r="M38" s="627" t="n">
        <v>9104000000</v>
      </c>
      <c r="N38" s="125" t="n">
        <v>10997000000</v>
      </c>
      <c r="O38" s="125" t="n">
        <v>15655000000</v>
      </c>
      <c r="P38" s="125" t="n">
        <v>17249000000</v>
      </c>
      <c r="Q38" s="125" t="n">
        <v>19755000000</v>
      </c>
      <c r="R38" s="125" t="n">
        <v>13138000000</v>
      </c>
      <c r="S38" s="125" t="n">
        <v>14685000000</v>
      </c>
      <c r="U38" s="4"/>
      <c r="V38" s="4"/>
      <c r="W38" s="4"/>
      <c r="X38" s="4"/>
      <c r="Y38" s="6"/>
      <c r="Z38" s="6"/>
      <c r="AA38" s="0"/>
      <c r="AB38" s="0"/>
      <c r="AC38" s="0"/>
      <c r="AD38" s="0"/>
      <c r="AE38" s="0"/>
      <c r="AF38" s="0"/>
      <c r="AG38" s="0"/>
      <c r="AH38" s="6"/>
      <c r="AI38" s="6"/>
      <c r="AJ38" s="6"/>
      <c r="AK38" s="6"/>
      <c r="AL38" s="6"/>
      <c r="AM38" s="6"/>
      <c r="AN38" s="6"/>
      <c r="AO38" s="6"/>
      <c r="AP38" s="6"/>
      <c r="AQ38" s="6"/>
      <c r="AR38" s="6"/>
      <c r="AS38" s="6"/>
      <c r="AT38" s="6"/>
      <c r="AU38" s="6"/>
    </row>
    <row r="39" customFormat="false" ht="16.5" hidden="false" customHeight="false" outlineLevel="0" collapsed="false">
      <c r="A39" s="19" t="s">
        <v>444</v>
      </c>
      <c r="B39" s="30" t="s">
        <v>2166</v>
      </c>
      <c r="C39" s="49" t="s">
        <v>40</v>
      </c>
      <c r="D39" s="4"/>
      <c r="E39" s="128"/>
      <c r="F39" s="128"/>
      <c r="G39" s="128"/>
      <c r="H39" s="626" t="n">
        <v>318000000</v>
      </c>
      <c r="I39" s="381" t="n">
        <v>133000000</v>
      </c>
      <c r="J39" s="627" t="n">
        <v>220000000</v>
      </c>
      <c r="K39" s="627" t="n">
        <v>466000000</v>
      </c>
      <c r="L39" s="627" t="n">
        <v>1377000000</v>
      </c>
      <c r="M39" s="627" t="n">
        <v>682000000</v>
      </c>
      <c r="N39" s="125" t="n">
        <v>887000000</v>
      </c>
      <c r="O39" s="125" t="n">
        <v>751000000</v>
      </c>
      <c r="P39" s="125" t="n">
        <v>826000000</v>
      </c>
      <c r="Q39" s="125" t="n">
        <v>848000000</v>
      </c>
      <c r="R39" s="125" t="n">
        <v>1081000000</v>
      </c>
      <c r="S39" s="125" t="n">
        <v>1208000000</v>
      </c>
      <c r="U39" s="4"/>
      <c r="V39" s="4"/>
      <c r="W39" s="4"/>
      <c r="X39" s="4"/>
      <c r="Y39" s="6"/>
      <c r="Z39" s="6"/>
      <c r="AA39" s="0"/>
      <c r="AB39" s="0"/>
      <c r="AC39" s="0"/>
      <c r="AD39" s="0"/>
      <c r="AE39" s="0"/>
      <c r="AF39" s="0"/>
      <c r="AG39" s="0"/>
      <c r="AH39" s="6"/>
      <c r="AI39" s="6"/>
      <c r="AJ39" s="6"/>
      <c r="AK39" s="6"/>
      <c r="AL39" s="6"/>
      <c r="AM39" s="6"/>
      <c r="AN39" s="6"/>
      <c r="AO39" s="6"/>
      <c r="AP39" s="6"/>
      <c r="AQ39" s="6"/>
      <c r="AR39" s="6"/>
      <c r="AS39" s="6"/>
      <c r="AT39" s="6"/>
      <c r="AU39" s="6"/>
    </row>
    <row r="40" s="13" customFormat="true" ht="16.5" hidden="false" customHeight="false" outlineLevel="0" collapsed="false">
      <c r="A40" s="98" t="s">
        <v>52</v>
      </c>
      <c r="B40" s="98" t="s">
        <v>52</v>
      </c>
      <c r="C40" s="20" t="s">
        <v>37</v>
      </c>
      <c r="E40" s="622"/>
      <c r="F40" s="622"/>
      <c r="G40" s="622"/>
      <c r="H40" s="622" t="n">
        <v>740000000</v>
      </c>
      <c r="I40" s="388" t="n">
        <v>1031000000</v>
      </c>
      <c r="J40" s="623" t="n">
        <v>888000000</v>
      </c>
      <c r="K40" s="623" t="n">
        <v>3218000000</v>
      </c>
      <c r="L40" s="623" t="n">
        <v>3524000000</v>
      </c>
      <c r="M40" s="623" t="n">
        <v>10247000000</v>
      </c>
      <c r="N40" s="624" t="n">
        <v>6176000000</v>
      </c>
      <c r="O40" s="624" t="n">
        <v>8624000000</v>
      </c>
      <c r="P40" s="624" t="n">
        <v>7887000000</v>
      </c>
      <c r="Q40" s="624" t="n">
        <v>8629000000</v>
      </c>
      <c r="R40" s="624" t="n">
        <v>9785000000</v>
      </c>
      <c r="S40" s="624" t="n">
        <v>8971000000</v>
      </c>
      <c r="Y40" s="6"/>
      <c r="Z40" s="6"/>
      <c r="AH40" s="6"/>
      <c r="AI40" s="6"/>
      <c r="AJ40" s="6"/>
      <c r="AK40" s="6"/>
      <c r="AL40" s="6"/>
      <c r="AM40" s="6"/>
      <c r="AN40" s="6"/>
      <c r="AO40" s="6"/>
      <c r="AP40" s="6"/>
      <c r="AQ40" s="6"/>
      <c r="AR40" s="6"/>
      <c r="AS40" s="6"/>
      <c r="AT40" s="6"/>
      <c r="AU40" s="6"/>
    </row>
    <row r="41" customFormat="false" ht="16.5" hidden="false" customHeight="false" outlineLevel="0" collapsed="false">
      <c r="A41" s="27" t="s">
        <v>1204</v>
      </c>
      <c r="B41" s="29" t="s">
        <v>3275</v>
      </c>
      <c r="C41" s="3" t="s">
        <v>56</v>
      </c>
      <c r="D41" s="4"/>
      <c r="E41" s="128"/>
      <c r="F41" s="128"/>
      <c r="G41" s="128"/>
      <c r="H41" s="128"/>
      <c r="I41" s="128"/>
      <c r="J41" s="627" t="n">
        <v>266000000</v>
      </c>
      <c r="K41" s="627" t="n">
        <v>1790000000</v>
      </c>
      <c r="L41" s="627" t="n">
        <v>1400000000</v>
      </c>
      <c r="M41" s="627" t="n">
        <v>7653000000</v>
      </c>
      <c r="N41" s="125" t="n">
        <v>3753000000</v>
      </c>
      <c r="O41" s="125" t="n">
        <v>3963000000</v>
      </c>
      <c r="P41" s="125" t="n">
        <v>3151000000</v>
      </c>
      <c r="Q41" s="125" t="n">
        <v>5614000000</v>
      </c>
      <c r="R41" s="125" t="n">
        <v>4635000000</v>
      </c>
      <c r="S41" s="125" t="n">
        <v>1296000000</v>
      </c>
      <c r="U41" s="4"/>
      <c r="V41" s="4"/>
      <c r="W41" s="4"/>
      <c r="X41" s="4"/>
      <c r="Y41" s="6"/>
      <c r="Z41" s="6"/>
      <c r="AA41" s="0"/>
      <c r="AB41" s="0"/>
      <c r="AC41" s="0"/>
      <c r="AD41" s="0"/>
      <c r="AE41" s="0"/>
      <c r="AF41" s="0"/>
      <c r="AG41" s="0"/>
      <c r="AH41" s="6"/>
      <c r="AI41" s="6"/>
      <c r="AJ41" s="6"/>
      <c r="AK41" s="6"/>
      <c r="AL41" s="6"/>
      <c r="AM41" s="6"/>
      <c r="AN41" s="6"/>
      <c r="AO41" s="6"/>
      <c r="AP41" s="6"/>
      <c r="AQ41" s="6"/>
      <c r="AR41" s="6"/>
      <c r="AS41" s="6"/>
      <c r="AT41" s="6"/>
      <c r="AU41" s="6"/>
    </row>
    <row r="42" customFormat="false" ht="16.5" hidden="false" customHeight="false" outlineLevel="0" collapsed="false">
      <c r="A42" s="607" t="s">
        <v>3276</v>
      </c>
      <c r="B42" s="29" t="s">
        <v>3277</v>
      </c>
      <c r="C42" s="3" t="s">
        <v>56</v>
      </c>
      <c r="D42" s="4"/>
      <c r="E42" s="128"/>
      <c r="F42" s="128"/>
      <c r="G42" s="128"/>
      <c r="H42" s="128"/>
      <c r="I42" s="128"/>
      <c r="J42" s="627" t="n">
        <v>622000000</v>
      </c>
      <c r="K42" s="627" t="n">
        <v>1429000000</v>
      </c>
      <c r="L42" s="627" t="n">
        <v>2124000000</v>
      </c>
      <c r="M42" s="627" t="n">
        <v>2595000000</v>
      </c>
      <c r="N42" s="125" t="n">
        <v>2423000000</v>
      </c>
      <c r="O42" s="125" t="n">
        <v>4661000000</v>
      </c>
      <c r="P42" s="125" t="n">
        <v>4736000000</v>
      </c>
      <c r="Q42" s="125" t="n">
        <v>3015000000</v>
      </c>
      <c r="R42" s="125" t="n">
        <v>5150000000</v>
      </c>
      <c r="S42" s="125" t="n">
        <v>7675000000</v>
      </c>
      <c r="U42" s="4"/>
      <c r="V42" s="4"/>
      <c r="W42" s="4"/>
      <c r="X42" s="4"/>
      <c r="Y42" s="6"/>
      <c r="Z42" s="6"/>
      <c r="AA42" s="0"/>
      <c r="AB42" s="0"/>
      <c r="AC42" s="0"/>
      <c r="AD42" s="0"/>
      <c r="AE42" s="0"/>
      <c r="AF42" s="0"/>
      <c r="AG42" s="0"/>
      <c r="AH42" s="6"/>
      <c r="AI42" s="6"/>
      <c r="AJ42" s="6"/>
      <c r="AK42" s="6"/>
      <c r="AL42" s="6"/>
      <c r="AM42" s="6"/>
      <c r="AN42" s="6"/>
      <c r="AO42" s="6"/>
      <c r="AP42" s="6"/>
      <c r="AQ42" s="6"/>
      <c r="AR42" s="6"/>
      <c r="AS42" s="6"/>
      <c r="AT42" s="6"/>
      <c r="AU42" s="6"/>
    </row>
    <row r="43" s="13" customFormat="true" ht="16.5" hidden="false" customHeight="false" outlineLevel="0" collapsed="false">
      <c r="A43" s="167" t="s">
        <v>68</v>
      </c>
      <c r="B43" s="633" t="s">
        <v>1209</v>
      </c>
      <c r="C43" s="32" t="s">
        <v>34</v>
      </c>
      <c r="D43" s="168"/>
      <c r="E43" s="634"/>
      <c r="F43" s="634"/>
      <c r="G43" s="634"/>
      <c r="H43" s="634" t="n">
        <f aca="false">H46+H54+H59+H60</f>
        <v>25979000000</v>
      </c>
      <c r="I43" s="634" t="n">
        <f aca="false">I46+I54+I59+I60</f>
        <v>28312000000</v>
      </c>
      <c r="J43" s="634" t="n">
        <f aca="false">J46+J54+J59+J60</f>
        <v>32923000000</v>
      </c>
      <c r="K43" s="634" t="n">
        <f aca="false">K46+K54+K59+K60</f>
        <v>44020000000</v>
      </c>
      <c r="L43" s="634" t="n">
        <f aca="false">L46+L54+L59+L60</f>
        <v>55058000000</v>
      </c>
      <c r="M43" s="634" t="n">
        <f aca="false">M46+M54+M59+M60</f>
        <v>72561000000</v>
      </c>
      <c r="N43" s="634" t="n">
        <f aca="false">N46+N54+N59+N60</f>
        <v>80740000000</v>
      </c>
      <c r="O43" s="634" t="n">
        <f aca="false">O46+O54+O59+O60</f>
        <v>103787000000</v>
      </c>
      <c r="P43" s="634" t="n">
        <f aca="false">P46+P54+P59+P60</f>
        <v>121278000000</v>
      </c>
      <c r="Q43" s="634" t="n">
        <f aca="false">Q46+Q54+Q59+Q60</f>
        <v>131450000000</v>
      </c>
      <c r="R43" s="634" t="n">
        <f aca="false">R46+R54+R59+R60</f>
        <v>138660000000</v>
      </c>
      <c r="S43" s="634" t="n">
        <f aca="false">S46+S54+S59+S60</f>
        <v>149905000000</v>
      </c>
      <c r="U43" s="168"/>
      <c r="V43" s="168"/>
      <c r="W43" s="168"/>
      <c r="X43" s="168"/>
      <c r="Y43" s="6"/>
      <c r="Z43" s="6"/>
      <c r="AA43" s="30" t="s">
        <v>52</v>
      </c>
      <c r="AB43" s="19"/>
      <c r="AC43" s="184" t="n">
        <v>13132000000</v>
      </c>
      <c r="AD43" s="184" t="n">
        <v>17192000000</v>
      </c>
      <c r="AE43" s="184" t="n">
        <v>25120000000</v>
      </c>
      <c r="AF43" s="184" t="n">
        <v>25273000000</v>
      </c>
      <c r="AG43" s="184" t="n">
        <v>22192000000</v>
      </c>
      <c r="AH43" s="6"/>
      <c r="AI43" s="6"/>
      <c r="AJ43" s="6"/>
      <c r="AK43" s="6"/>
      <c r="AL43" s="6"/>
      <c r="AM43" s="6"/>
      <c r="AN43" s="6"/>
      <c r="AO43" s="6"/>
      <c r="AP43" s="6"/>
      <c r="AQ43" s="6"/>
      <c r="AR43" s="6"/>
      <c r="AS43" s="6"/>
      <c r="AT43" s="6"/>
      <c r="AU43" s="6"/>
    </row>
    <row r="44" s="38" customFormat="true" ht="16.5" hidden="false" customHeight="false" outlineLevel="0" collapsed="false">
      <c r="A44" s="231"/>
      <c r="B44" s="635" t="s">
        <v>3278</v>
      </c>
      <c r="E44" s="631"/>
      <c r="F44" s="631"/>
      <c r="G44" s="631"/>
      <c r="H44" s="631" t="n">
        <f aca="false">(H45+H59)</f>
        <v>25980000000</v>
      </c>
      <c r="I44" s="381" t="n">
        <v>28312000000</v>
      </c>
      <c r="J44" s="627" t="n">
        <v>32922000000</v>
      </c>
      <c r="K44" s="627" t="n">
        <v>44020000000</v>
      </c>
      <c r="L44" s="627" t="n">
        <v>55058000000</v>
      </c>
      <c r="M44" s="627" t="n">
        <v>72561000000</v>
      </c>
      <c r="N44" s="125" t="n">
        <v>80741000000</v>
      </c>
      <c r="O44" s="125" t="n">
        <v>103787000000</v>
      </c>
      <c r="P44" s="125" t="n">
        <v>121278000000</v>
      </c>
      <c r="Q44" s="125" t="n">
        <v>131450000000</v>
      </c>
      <c r="R44" s="125" t="n">
        <v>138660000000</v>
      </c>
      <c r="S44" s="125" t="n">
        <v>149905000000</v>
      </c>
      <c r="Y44" s="6"/>
      <c r="Z44" s="6"/>
      <c r="AA44" s="30" t="s">
        <v>3275</v>
      </c>
      <c r="AB44" s="19"/>
      <c r="AC44" s="184" t="n">
        <v>11376000000</v>
      </c>
      <c r="AD44" s="184" t="n">
        <v>6749000000</v>
      </c>
      <c r="AE44" s="184" t="n">
        <v>5422000000</v>
      </c>
      <c r="AF44" s="184" t="n">
        <v>7478000000</v>
      </c>
      <c r="AG44" s="184" t="n">
        <v>5879000000</v>
      </c>
      <c r="AH44" s="6"/>
      <c r="AI44" s="6"/>
      <c r="AJ44" s="6"/>
      <c r="AK44" s="6"/>
      <c r="AL44" s="6"/>
      <c r="AM44" s="6"/>
      <c r="AN44" s="6"/>
      <c r="AO44" s="6"/>
      <c r="AP44" s="6"/>
      <c r="AQ44" s="6"/>
      <c r="AR44" s="6"/>
      <c r="AS44" s="6"/>
      <c r="AT44" s="6"/>
      <c r="AU44" s="6"/>
    </row>
    <row r="45" customFormat="false" ht="16.5" hidden="false" customHeight="false" outlineLevel="0" collapsed="false">
      <c r="B45" s="30" t="s">
        <v>3279</v>
      </c>
      <c r="C45" s="19"/>
      <c r="D45" s="4"/>
      <c r="E45" s="626"/>
      <c r="F45" s="626"/>
      <c r="G45" s="626"/>
      <c r="H45" s="626" t="n">
        <v>26419000000</v>
      </c>
      <c r="I45" s="381" t="n">
        <v>28763000000</v>
      </c>
      <c r="J45" s="627" t="n">
        <v>33149000000</v>
      </c>
      <c r="K45" s="627" t="n">
        <v>43915000000</v>
      </c>
      <c r="L45" s="627" t="n">
        <v>54408000000</v>
      </c>
      <c r="M45" s="627" t="n">
        <v>71599000000</v>
      </c>
      <c r="N45" s="125" t="n">
        <v>80175000000</v>
      </c>
      <c r="O45" s="125" t="n">
        <v>104125000000</v>
      </c>
      <c r="P45" s="125" t="n">
        <v>122567000000</v>
      </c>
      <c r="Q45" s="125" t="n">
        <v>131954000000</v>
      </c>
      <c r="R45" s="125" t="n">
        <v>138660000000</v>
      </c>
      <c r="S45" s="125" t="n">
        <v>149905000000</v>
      </c>
      <c r="U45" s="4"/>
      <c r="V45" s="4"/>
      <c r="W45" s="4"/>
      <c r="X45" s="4"/>
      <c r="Y45" s="6"/>
      <c r="Z45" s="6"/>
      <c r="AA45" s="30" t="s">
        <v>3280</v>
      </c>
      <c r="AB45" s="19"/>
      <c r="AC45" s="184" t="n">
        <v>1756000000</v>
      </c>
      <c r="AD45" s="184" t="n">
        <v>10443000000</v>
      </c>
      <c r="AE45" s="184" t="n">
        <v>19698000000</v>
      </c>
      <c r="AF45" s="184" t="n">
        <v>17795000000</v>
      </c>
      <c r="AG45" s="184" t="n">
        <v>16313000000</v>
      </c>
      <c r="AH45" s="6"/>
      <c r="AI45" s="6"/>
      <c r="AJ45" s="6"/>
      <c r="AK45" s="6"/>
      <c r="AL45" s="6"/>
      <c r="AM45" s="6"/>
      <c r="AN45" s="6"/>
      <c r="AO45" s="6"/>
      <c r="AP45" s="6"/>
      <c r="AQ45" s="6"/>
      <c r="AR45" s="6"/>
      <c r="AS45" s="6"/>
      <c r="AT45" s="6"/>
      <c r="AU45" s="6"/>
    </row>
    <row r="46" customFormat="false" ht="16.5" hidden="false" customHeight="false" outlineLevel="0" collapsed="false">
      <c r="A46" s="18" t="s">
        <v>70</v>
      </c>
      <c r="B46" s="30" t="s">
        <v>310</v>
      </c>
      <c r="C46" s="49" t="s">
        <v>191</v>
      </c>
      <c r="D46" s="4"/>
      <c r="E46" s="626"/>
      <c r="F46" s="626"/>
      <c r="G46" s="626"/>
      <c r="H46" s="626" t="n">
        <v>22189000000</v>
      </c>
      <c r="I46" s="381" t="n">
        <v>23940000000</v>
      </c>
      <c r="J46" s="627" t="n">
        <v>28232000000</v>
      </c>
      <c r="K46" s="627" t="n">
        <v>37170000000</v>
      </c>
      <c r="L46" s="627" t="n">
        <v>46594000000</v>
      </c>
      <c r="M46" s="627" t="n">
        <v>57076000000</v>
      </c>
      <c r="N46" s="125" t="n">
        <v>68246000000</v>
      </c>
      <c r="O46" s="125" t="n">
        <v>88408000000</v>
      </c>
      <c r="P46" s="125" t="n">
        <v>98731000000</v>
      </c>
      <c r="Q46" s="125" t="n">
        <v>106911000000</v>
      </c>
      <c r="R46" s="125" t="n">
        <v>109488000000</v>
      </c>
      <c r="S46" s="125" t="n">
        <v>108375000000</v>
      </c>
      <c r="U46" s="4"/>
      <c r="V46" s="4"/>
      <c r="W46" s="4"/>
      <c r="X46" s="4"/>
      <c r="Y46" s="6"/>
      <c r="Z46" s="6"/>
      <c r="AA46" s="30" t="s">
        <v>349</v>
      </c>
      <c r="AB46" s="19"/>
      <c r="AC46" s="184" t="n">
        <v>23750000000</v>
      </c>
      <c r="AD46" s="184" t="n">
        <v>35310000000</v>
      </c>
      <c r="AE46" s="184" t="n">
        <v>22866000000</v>
      </c>
      <c r="AF46" s="184" t="n">
        <v>22956000000</v>
      </c>
      <c r="AG46" s="184" t="n">
        <v>24531000000</v>
      </c>
      <c r="AH46" s="6"/>
      <c r="AI46" s="6"/>
      <c r="AJ46" s="6"/>
      <c r="AK46" s="6"/>
      <c r="AL46" s="6"/>
      <c r="AM46" s="6"/>
      <c r="AN46" s="6"/>
      <c r="AO46" s="6"/>
      <c r="AP46" s="6"/>
      <c r="AQ46" s="6"/>
      <c r="AR46" s="6"/>
      <c r="AS46" s="6"/>
      <c r="AT46" s="6"/>
      <c r="AU46" s="6"/>
    </row>
    <row r="47" customFormat="false" ht="16.5" hidden="false" customHeight="false" outlineLevel="0" collapsed="false">
      <c r="A47" s="29" t="s">
        <v>533</v>
      </c>
      <c r="B47" s="29" t="s">
        <v>533</v>
      </c>
      <c r="C47" s="49" t="s">
        <v>194</v>
      </c>
      <c r="D47" s="4"/>
      <c r="E47" s="128"/>
      <c r="F47" s="128"/>
      <c r="G47" s="128"/>
      <c r="H47" s="626" t="n">
        <v>5487000000</v>
      </c>
      <c r="I47" s="381" t="n">
        <v>6329000000</v>
      </c>
      <c r="J47" s="627" t="n">
        <v>7451000000</v>
      </c>
      <c r="K47" s="627" t="n">
        <v>9928000000</v>
      </c>
      <c r="L47" s="627" t="n">
        <v>12228000000</v>
      </c>
      <c r="M47" s="627" t="n">
        <v>14669000000</v>
      </c>
      <c r="N47" s="125" t="n">
        <v>16903000000</v>
      </c>
      <c r="O47" s="125" t="n">
        <v>23740000000</v>
      </c>
      <c r="P47" s="125" t="n">
        <v>26889000000</v>
      </c>
      <c r="Q47" s="125" t="n">
        <v>27790000000</v>
      </c>
      <c r="R47" s="125" t="n">
        <v>30270000000</v>
      </c>
      <c r="S47" s="125" t="n">
        <v>32974000000</v>
      </c>
      <c r="U47" s="4"/>
      <c r="V47" s="4"/>
      <c r="W47" s="4"/>
      <c r="X47" s="4"/>
      <c r="Y47" s="6"/>
      <c r="Z47" s="6"/>
      <c r="AA47" s="30" t="s">
        <v>353</v>
      </c>
      <c r="AB47" s="19"/>
      <c r="AC47" s="184" t="n">
        <v>118829000000</v>
      </c>
      <c r="AD47" s="184" t="n">
        <v>129463000000</v>
      </c>
      <c r="AE47" s="184" t="n">
        <v>140849000000</v>
      </c>
      <c r="AF47" s="184" t="n">
        <v>149594000000</v>
      </c>
      <c r="AG47" s="184" t="n">
        <v>159702000000</v>
      </c>
      <c r="AH47" s="6"/>
      <c r="AI47" s="6"/>
      <c r="AJ47" s="6"/>
      <c r="AK47" s="6"/>
      <c r="AL47" s="6"/>
      <c r="AM47" s="6"/>
      <c r="AN47" s="6"/>
      <c r="AO47" s="6"/>
      <c r="AP47" s="6"/>
      <c r="AQ47" s="6"/>
      <c r="AR47" s="6"/>
      <c r="AS47" s="6"/>
      <c r="AT47" s="6"/>
      <c r="AU47" s="6"/>
    </row>
    <row r="48" customFormat="false" ht="16.5" hidden="false" customHeight="false" outlineLevel="0" collapsed="false">
      <c r="A48" s="27" t="s">
        <v>2023</v>
      </c>
      <c r="B48" s="29" t="s">
        <v>2375</v>
      </c>
      <c r="C48" s="49" t="s">
        <v>194</v>
      </c>
      <c r="D48" s="4"/>
      <c r="E48" s="128"/>
      <c r="F48" s="128"/>
      <c r="G48" s="128"/>
      <c r="H48" s="626" t="n">
        <v>2879000000</v>
      </c>
      <c r="I48" s="381" t="n">
        <v>3401000000</v>
      </c>
      <c r="J48" s="627" t="n">
        <v>4201000000</v>
      </c>
      <c r="K48" s="627" t="n">
        <v>5047000000</v>
      </c>
      <c r="L48" s="627" t="n">
        <v>6156000000</v>
      </c>
      <c r="M48" s="627" t="n">
        <v>6850000000</v>
      </c>
      <c r="N48" s="125" t="n">
        <v>9313000000</v>
      </c>
      <c r="O48" s="125" t="n">
        <v>10958000000</v>
      </c>
      <c r="P48" s="125" t="n">
        <v>10870000000</v>
      </c>
      <c r="Q48" s="125" t="n">
        <v>12288000000</v>
      </c>
      <c r="R48" s="125" t="n">
        <v>13049000000</v>
      </c>
      <c r="S48" s="125" t="n">
        <v>14815000000</v>
      </c>
      <c r="U48" s="4"/>
      <c r="V48" s="4"/>
      <c r="W48" s="4"/>
      <c r="X48" s="4"/>
      <c r="Y48" s="6"/>
      <c r="Z48" s="6"/>
      <c r="AA48" s="30" t="s">
        <v>354</v>
      </c>
      <c r="AB48" s="19"/>
      <c r="AC48" s="184" t="n">
        <v>35288000000</v>
      </c>
      <c r="AD48" s="184" t="n">
        <v>39612000000</v>
      </c>
      <c r="AE48" s="184" t="n">
        <v>46170000000</v>
      </c>
      <c r="AF48" s="184" t="n">
        <v>45053000000</v>
      </c>
      <c r="AG48" s="184" t="n">
        <v>46198000000</v>
      </c>
      <c r="AH48" s="6"/>
      <c r="AI48" s="6"/>
      <c r="AJ48" s="6"/>
      <c r="AK48" s="6"/>
      <c r="AL48" s="6"/>
      <c r="AM48" s="6"/>
      <c r="AN48" s="6"/>
      <c r="AO48" s="6"/>
      <c r="AP48" s="6"/>
      <c r="AQ48" s="6"/>
      <c r="AR48" s="6"/>
      <c r="AS48" s="6"/>
      <c r="AT48" s="6"/>
      <c r="AU48" s="6"/>
    </row>
    <row r="49" customFormat="false" ht="16.5" hidden="false" customHeight="false" outlineLevel="0" collapsed="false">
      <c r="A49" s="27" t="s">
        <v>3281</v>
      </c>
      <c r="B49" s="29" t="s">
        <v>3282</v>
      </c>
      <c r="C49" s="49" t="s">
        <v>194</v>
      </c>
      <c r="D49" s="4"/>
      <c r="E49" s="128"/>
      <c r="F49" s="128"/>
      <c r="G49" s="128"/>
      <c r="H49" s="626" t="n">
        <v>5413000000</v>
      </c>
      <c r="I49" s="381" t="n">
        <v>5664000000</v>
      </c>
      <c r="J49" s="627" t="n">
        <v>6421000000</v>
      </c>
      <c r="K49" s="627" t="n">
        <v>7495000000</v>
      </c>
      <c r="L49" s="627" t="n">
        <v>9359000000</v>
      </c>
      <c r="M49" s="627" t="n">
        <v>13361000000</v>
      </c>
      <c r="N49" s="125" t="n">
        <v>18993000000</v>
      </c>
      <c r="O49" s="125" t="n">
        <v>23652000000</v>
      </c>
      <c r="P49" s="125" t="n">
        <v>29661000000</v>
      </c>
      <c r="Q49" s="125" t="n">
        <v>33044000000</v>
      </c>
      <c r="R49" s="125" t="n">
        <v>37338000000</v>
      </c>
      <c r="S49" s="125" t="n">
        <v>39998000000</v>
      </c>
      <c r="U49" s="4"/>
      <c r="V49" s="4"/>
      <c r="W49" s="4"/>
      <c r="X49" s="4"/>
      <c r="Y49" s="6"/>
      <c r="Z49" s="6"/>
      <c r="AA49" s="30" t="s">
        <v>76</v>
      </c>
      <c r="AB49" s="19"/>
      <c r="AC49" s="184" t="n">
        <v>31292000000</v>
      </c>
      <c r="AD49" s="184" t="n">
        <v>35103000000</v>
      </c>
      <c r="AE49" s="184" t="n">
        <v>40760000000</v>
      </c>
      <c r="AF49" s="184" t="n">
        <v>39956000000</v>
      </c>
      <c r="AG49" s="184" t="n">
        <v>40763000000</v>
      </c>
      <c r="AH49" s="6"/>
      <c r="AI49" s="6"/>
      <c r="AJ49" s="6"/>
      <c r="AK49" s="6"/>
      <c r="AL49" s="6"/>
      <c r="AM49" s="6"/>
      <c r="AN49" s="6"/>
      <c r="AO49" s="6"/>
      <c r="AP49" s="6"/>
      <c r="AQ49" s="6"/>
      <c r="AR49" s="6"/>
      <c r="AS49" s="6"/>
      <c r="AT49" s="6"/>
      <c r="AU49" s="6"/>
    </row>
    <row r="50" customFormat="false" ht="16.5" hidden="false" customHeight="false" outlineLevel="0" collapsed="false">
      <c r="A50" s="45" t="s">
        <v>83</v>
      </c>
      <c r="B50" s="45" t="s">
        <v>83</v>
      </c>
      <c r="C50" s="49" t="s">
        <v>3283</v>
      </c>
      <c r="D50" s="4"/>
      <c r="E50" s="128"/>
      <c r="F50" s="128"/>
      <c r="G50" s="128"/>
      <c r="H50" s="128"/>
      <c r="I50" s="128"/>
      <c r="J50" s="128"/>
      <c r="K50" s="128"/>
      <c r="L50" s="627" t="n">
        <v>8324000000</v>
      </c>
      <c r="M50" s="627"/>
      <c r="N50" s="125"/>
      <c r="O50" s="125"/>
      <c r="P50" s="125"/>
      <c r="Q50" s="125"/>
      <c r="R50" s="125"/>
      <c r="S50" s="125"/>
      <c r="T50" s="16"/>
      <c r="U50" s="4"/>
      <c r="V50" s="4"/>
      <c r="W50" s="4"/>
      <c r="X50" s="4"/>
      <c r="Y50" s="6"/>
      <c r="Z50" s="6"/>
      <c r="AA50" s="30" t="s">
        <v>346</v>
      </c>
      <c r="AB50" s="19"/>
      <c r="AC50" s="184" t="n">
        <v>3995000000</v>
      </c>
      <c r="AD50" s="184" t="n">
        <v>4509000000</v>
      </c>
      <c r="AE50" s="184" t="n">
        <v>5410000000</v>
      </c>
      <c r="AF50" s="184" t="n">
        <v>5098000000</v>
      </c>
      <c r="AG50" s="184" t="n">
        <v>5435000000</v>
      </c>
      <c r="AH50" s="6"/>
      <c r="AI50" s="6"/>
      <c r="AJ50" s="6"/>
      <c r="AK50" s="6"/>
      <c r="AL50" s="6"/>
      <c r="AM50" s="6"/>
      <c r="AN50" s="6"/>
      <c r="AO50" s="6"/>
      <c r="AP50" s="6"/>
      <c r="AQ50" s="6"/>
      <c r="AR50" s="6"/>
      <c r="AS50" s="6"/>
      <c r="AT50" s="6"/>
      <c r="AU50" s="6"/>
    </row>
    <row r="51" customFormat="false" ht="16.5" hidden="false" customHeight="false" outlineLevel="0" collapsed="false">
      <c r="A51" s="45" t="s">
        <v>3284</v>
      </c>
      <c r="B51" s="45" t="s">
        <v>3285</v>
      </c>
      <c r="C51" s="49" t="s">
        <v>3283</v>
      </c>
      <c r="D51" s="4"/>
      <c r="E51" s="128"/>
      <c r="F51" s="128"/>
      <c r="G51" s="128"/>
      <c r="H51" s="128"/>
      <c r="I51" s="128"/>
      <c r="J51" s="128"/>
      <c r="K51" s="128"/>
      <c r="L51" s="627" t="n">
        <v>1035000000</v>
      </c>
      <c r="M51" s="627"/>
      <c r="N51" s="125"/>
      <c r="O51" s="125"/>
      <c r="P51" s="125"/>
      <c r="Q51" s="125"/>
      <c r="R51" s="125"/>
      <c r="S51" s="125"/>
      <c r="T51" s="16"/>
      <c r="U51" s="4"/>
      <c r="V51" s="4"/>
      <c r="W51" s="4"/>
      <c r="X51" s="4"/>
      <c r="Y51" s="6"/>
      <c r="Z51" s="6"/>
      <c r="AA51" s="30" t="s">
        <v>3286</v>
      </c>
      <c r="AB51" s="19"/>
      <c r="AC51" s="184" t="n">
        <v>29039000000</v>
      </c>
      <c r="AD51" s="184" t="n">
        <v>30529000000</v>
      </c>
      <c r="AE51" s="184" t="n">
        <v>32787000000</v>
      </c>
      <c r="AF51" s="184" t="n">
        <v>35969000000</v>
      </c>
      <c r="AG51" s="184" t="n">
        <v>37880000000</v>
      </c>
      <c r="AH51" s="6"/>
      <c r="AI51" s="6"/>
      <c r="AJ51" s="6"/>
      <c r="AK51" s="6"/>
      <c r="AL51" s="6"/>
      <c r="AM51" s="6"/>
      <c r="AN51" s="6"/>
      <c r="AO51" s="6"/>
      <c r="AP51" s="6"/>
      <c r="AQ51" s="6"/>
      <c r="AR51" s="6"/>
      <c r="AS51" s="6"/>
      <c r="AT51" s="6"/>
      <c r="AU51" s="6"/>
    </row>
    <row r="52" customFormat="false" ht="16.5" hidden="false" customHeight="false" outlineLevel="0" collapsed="false">
      <c r="A52" s="29" t="s">
        <v>87</v>
      </c>
      <c r="C52" s="49" t="s">
        <v>194</v>
      </c>
      <c r="D52" s="4"/>
      <c r="E52" s="128"/>
      <c r="F52" s="128"/>
      <c r="G52" s="128"/>
      <c r="H52" s="626" t="n">
        <v>1290000000</v>
      </c>
      <c r="I52" s="381" t="n">
        <v>1564000000</v>
      </c>
      <c r="J52" s="627" t="n">
        <v>1002000000</v>
      </c>
      <c r="K52" s="627" t="n">
        <v>916000000</v>
      </c>
      <c r="L52" s="627" t="n">
        <v>1408000000</v>
      </c>
      <c r="M52" s="627" t="n">
        <v>1612000000</v>
      </c>
      <c r="N52" s="125" t="n">
        <v>1812000000</v>
      </c>
      <c r="O52" s="125" t="n">
        <v>2756000000</v>
      </c>
      <c r="P52" s="125" t="n">
        <v>2929000000</v>
      </c>
      <c r="Q52" s="125" t="n">
        <v>2992000000</v>
      </c>
      <c r="R52" s="125" t="n">
        <v>3543000000</v>
      </c>
      <c r="S52" s="125" t="n">
        <v>4239000000</v>
      </c>
      <c r="U52" s="4"/>
      <c r="V52" s="4"/>
      <c r="W52" s="4"/>
      <c r="X52" s="4"/>
      <c r="Y52" s="6"/>
      <c r="Z52" s="6"/>
      <c r="AA52" s="30" t="s">
        <v>3287</v>
      </c>
      <c r="AB52" s="19"/>
      <c r="AC52" s="183" t="n">
        <v>0</v>
      </c>
      <c r="AD52" s="183" t="n">
        <v>0</v>
      </c>
      <c r="AE52" s="183" t="n">
        <v>0</v>
      </c>
      <c r="AF52" s="183" t="n">
        <v>0</v>
      </c>
      <c r="AG52" s="183" t="n">
        <v>0</v>
      </c>
      <c r="AH52" s="6"/>
      <c r="AI52" s="6"/>
      <c r="AJ52" s="6"/>
      <c r="AK52" s="6"/>
      <c r="AL52" s="6"/>
      <c r="AM52" s="6"/>
      <c r="AN52" s="6"/>
      <c r="AO52" s="6"/>
      <c r="AP52" s="6"/>
      <c r="AQ52" s="6"/>
      <c r="AR52" s="6"/>
      <c r="AS52" s="6"/>
      <c r="AT52" s="6"/>
      <c r="AU52" s="6"/>
    </row>
    <row r="53" customFormat="false" ht="16.5" hidden="false" customHeight="false" outlineLevel="0" collapsed="false">
      <c r="A53" s="0" t="s">
        <v>79</v>
      </c>
      <c r="B53" s="29" t="s">
        <v>3288</v>
      </c>
      <c r="C53" s="49" t="s">
        <v>194</v>
      </c>
      <c r="D53" s="4"/>
      <c r="E53" s="128"/>
      <c r="F53" s="128"/>
      <c r="G53" s="128"/>
      <c r="H53" s="626" t="n">
        <v>7121000000</v>
      </c>
      <c r="I53" s="381" t="n">
        <v>6983000000</v>
      </c>
      <c r="J53" s="627" t="n">
        <v>9157000000</v>
      </c>
      <c r="K53" s="627" t="n">
        <v>13783000000</v>
      </c>
      <c r="L53" s="627" t="n">
        <v>17443000000</v>
      </c>
      <c r="M53" s="627" t="n">
        <v>20583000000</v>
      </c>
      <c r="N53" s="125" t="n">
        <v>21226000000</v>
      </c>
      <c r="O53" s="125" t="n">
        <v>27302000000</v>
      </c>
      <c r="P53" s="125" t="n">
        <v>28382000000</v>
      </c>
      <c r="Q53" s="125" t="n">
        <v>30797000000</v>
      </c>
      <c r="R53" s="125" t="n">
        <v>25287000000</v>
      </c>
      <c r="S53" s="125" t="n">
        <v>16348000000</v>
      </c>
      <c r="U53" s="4"/>
      <c r="V53" s="4"/>
      <c r="W53" s="4"/>
      <c r="X53" s="4"/>
      <c r="Y53" s="6"/>
      <c r="Z53" s="6"/>
      <c r="AA53" s="30" t="s">
        <v>87</v>
      </c>
      <c r="AB53" s="19"/>
      <c r="AC53" s="184" t="n">
        <v>3466000000</v>
      </c>
      <c r="AD53" s="184" t="n">
        <v>4023000000</v>
      </c>
      <c r="AE53" s="184" t="n">
        <v>6149000000</v>
      </c>
      <c r="AF53" s="184" t="n">
        <v>5677000000</v>
      </c>
      <c r="AG53" s="184" t="n">
        <v>5665000000</v>
      </c>
      <c r="AH53" s="6"/>
      <c r="AI53" s="6"/>
      <c r="AJ53" s="6"/>
      <c r="AK53" s="6"/>
      <c r="AL53" s="6"/>
      <c r="AM53" s="6"/>
      <c r="AN53" s="6"/>
      <c r="AO53" s="6"/>
      <c r="AP53" s="6"/>
      <c r="AQ53" s="6"/>
      <c r="AR53" s="6"/>
      <c r="AS53" s="6"/>
      <c r="AT53" s="6"/>
      <c r="AU53" s="6"/>
    </row>
    <row r="54" customFormat="false" ht="16.5" hidden="false" customHeight="false" outlineLevel="0" collapsed="false">
      <c r="A54" s="19" t="s">
        <v>227</v>
      </c>
      <c r="B54" s="30" t="s">
        <v>320</v>
      </c>
      <c r="C54" s="49" t="s">
        <v>191</v>
      </c>
      <c r="D54" s="4"/>
      <c r="E54" s="626"/>
      <c r="F54" s="626"/>
      <c r="G54" s="626"/>
      <c r="H54" s="626" t="n">
        <v>4229000000</v>
      </c>
      <c r="I54" s="381" t="n">
        <v>4823000000</v>
      </c>
      <c r="J54" s="627" t="n">
        <v>4918000000</v>
      </c>
      <c r="K54" s="627" t="n">
        <v>6745000000</v>
      </c>
      <c r="L54" s="627" t="n">
        <v>7814000000</v>
      </c>
      <c r="M54" s="627" t="n">
        <v>10159000000</v>
      </c>
      <c r="N54" s="125" t="n">
        <v>11929000000</v>
      </c>
      <c r="O54" s="125" t="n">
        <v>15717000000</v>
      </c>
      <c r="P54" s="125" t="n">
        <v>23836000000</v>
      </c>
      <c r="Q54" s="125" t="n">
        <v>25043000000</v>
      </c>
      <c r="R54" s="125" t="n">
        <v>29172000000</v>
      </c>
      <c r="S54" s="125" t="n">
        <v>41530000000</v>
      </c>
      <c r="U54" s="4"/>
      <c r="V54" s="4"/>
      <c r="W54" s="4"/>
      <c r="X54" s="4"/>
      <c r="Y54" s="6"/>
      <c r="Z54" s="6"/>
      <c r="AA54" s="30" t="s">
        <v>3289</v>
      </c>
      <c r="AB54" s="19"/>
      <c r="AC54" s="184" t="n">
        <v>2230000000</v>
      </c>
      <c r="AD54" s="184" t="n">
        <v>2749000000</v>
      </c>
      <c r="AE54" s="184" t="n">
        <v>4250000000</v>
      </c>
      <c r="AF54" s="184" t="n">
        <v>4569000000</v>
      </c>
      <c r="AG54" s="184" t="n">
        <v>5227000000</v>
      </c>
      <c r="AH54" s="6"/>
      <c r="AI54" s="6"/>
      <c r="AJ54" s="6"/>
      <c r="AK54" s="6"/>
      <c r="AL54" s="6"/>
      <c r="AM54" s="6"/>
      <c r="AN54" s="6"/>
      <c r="AO54" s="6"/>
      <c r="AP54" s="6"/>
      <c r="AQ54" s="6"/>
      <c r="AR54" s="6"/>
      <c r="AS54" s="6"/>
      <c r="AT54" s="6"/>
      <c r="AU54" s="6"/>
    </row>
    <row r="55" customFormat="false" ht="16.5" hidden="false" customHeight="false" outlineLevel="0" collapsed="false">
      <c r="A55" s="26" t="s">
        <v>229</v>
      </c>
      <c r="B55" s="29" t="s">
        <v>3290</v>
      </c>
      <c r="C55" s="20" t="s">
        <v>91</v>
      </c>
      <c r="D55" s="4"/>
      <c r="E55" s="128"/>
      <c r="F55" s="128"/>
      <c r="G55" s="128"/>
      <c r="H55" s="626" t="n">
        <v>1043000000</v>
      </c>
      <c r="I55" s="381" t="n">
        <v>961000000</v>
      </c>
      <c r="J55" s="627" t="n">
        <v>1287000000</v>
      </c>
      <c r="K55" s="627" t="n">
        <v>3112000000</v>
      </c>
      <c r="L55" s="627" t="n">
        <v>4297000000</v>
      </c>
      <c r="M55" s="627" t="n">
        <v>4582000000</v>
      </c>
      <c r="N55" s="125" t="n">
        <v>3310000000</v>
      </c>
      <c r="O55" s="125" t="n">
        <v>2659000000</v>
      </c>
      <c r="P55" s="125" t="n">
        <v>3413000000</v>
      </c>
      <c r="Q55" s="125" t="n">
        <v>7167000000</v>
      </c>
      <c r="R55" s="125" t="n">
        <v>9568000000</v>
      </c>
      <c r="S55" s="125" t="n">
        <v>10251000000</v>
      </c>
      <c r="U55" s="4"/>
      <c r="V55" s="4"/>
      <c r="W55" s="4"/>
      <c r="X55" s="4"/>
      <c r="Y55" s="6"/>
      <c r="Z55" s="6"/>
      <c r="AA55" s="30" t="s">
        <v>2667</v>
      </c>
      <c r="AB55" s="19"/>
      <c r="AC55" s="184" t="n">
        <v>1236000000</v>
      </c>
      <c r="AD55" s="184" t="n">
        <v>1274000000</v>
      </c>
      <c r="AE55" s="184" t="n">
        <v>1899000000</v>
      </c>
      <c r="AF55" s="183" t="n">
        <v>608000000</v>
      </c>
      <c r="AG55" s="183" t="n">
        <v>438000000</v>
      </c>
      <c r="AH55" s="6"/>
      <c r="AI55" s="6"/>
      <c r="AJ55" s="6"/>
      <c r="AK55" s="6"/>
      <c r="AL55" s="6"/>
      <c r="AM55" s="6"/>
      <c r="AN55" s="6"/>
      <c r="AO55" s="6"/>
      <c r="AP55" s="6"/>
      <c r="AQ55" s="6"/>
      <c r="AR55" s="6"/>
      <c r="AS55" s="6"/>
      <c r="AT55" s="6"/>
      <c r="AU55" s="6"/>
    </row>
    <row r="56" customFormat="false" ht="16.5" hidden="false" customHeight="false" outlineLevel="0" collapsed="false">
      <c r="A56" s="0" t="s">
        <v>3291</v>
      </c>
      <c r="B56" s="29" t="s">
        <v>3292</v>
      </c>
      <c r="C56" s="20" t="s">
        <v>91</v>
      </c>
      <c r="D56" s="4"/>
      <c r="E56" s="128"/>
      <c r="F56" s="128"/>
      <c r="G56" s="128"/>
      <c r="H56" s="626" t="n">
        <v>3187000000</v>
      </c>
      <c r="I56" s="381" t="n">
        <v>3240000000</v>
      </c>
      <c r="J56" s="627" t="n">
        <v>3035000000</v>
      </c>
      <c r="K56" s="627" t="n">
        <v>2205000000</v>
      </c>
      <c r="L56" s="627" t="n">
        <v>1393000000</v>
      </c>
      <c r="M56" s="627" t="n">
        <v>2982000000</v>
      </c>
      <c r="N56" s="125" t="n">
        <v>6196000000</v>
      </c>
      <c r="O56" s="125" t="n">
        <v>8397000000</v>
      </c>
      <c r="P56" s="125" t="n">
        <v>15686000000</v>
      </c>
      <c r="Q56" s="125" t="n">
        <v>14860000000</v>
      </c>
      <c r="R56" s="125" t="n">
        <v>14454000000</v>
      </c>
      <c r="S56" s="125" t="n">
        <v>23604000000</v>
      </c>
      <c r="U56" s="4"/>
      <c r="V56" s="4"/>
      <c r="W56" s="4"/>
      <c r="X56" s="4"/>
      <c r="Y56" s="6"/>
      <c r="Z56" s="6"/>
      <c r="AA56" s="30" t="s">
        <v>205</v>
      </c>
      <c r="AB56" s="19"/>
      <c r="AC56" s="184" t="n">
        <v>3359000000</v>
      </c>
      <c r="AD56" s="184" t="n">
        <v>3518000000</v>
      </c>
      <c r="AE56" s="184" t="n">
        <v>2023000000</v>
      </c>
      <c r="AF56" s="184" t="n">
        <v>2452000000</v>
      </c>
      <c r="AG56" s="184" t="n">
        <v>2717000000</v>
      </c>
      <c r="AH56" s="6"/>
      <c r="AI56" s="6"/>
      <c r="AJ56" s="6"/>
      <c r="AK56" s="6"/>
      <c r="AL56" s="6"/>
      <c r="AM56" s="6"/>
      <c r="AN56" s="6"/>
      <c r="AO56" s="6"/>
      <c r="AP56" s="6"/>
      <c r="AQ56" s="6"/>
      <c r="AR56" s="6"/>
      <c r="AS56" s="6"/>
      <c r="AT56" s="6"/>
      <c r="AU56" s="6"/>
    </row>
    <row r="57" customFormat="false" ht="16.5" hidden="false" customHeight="false" outlineLevel="0" collapsed="false">
      <c r="B57" s="105" t="s">
        <v>3293</v>
      </c>
      <c r="D57" s="4"/>
      <c r="E57" s="128"/>
      <c r="F57" s="128"/>
      <c r="G57" s="128"/>
      <c r="H57" s="128"/>
      <c r="I57" s="128"/>
      <c r="J57" s="128"/>
      <c r="K57" s="128"/>
      <c r="L57" s="128"/>
      <c r="M57" s="627" t="s">
        <v>74</v>
      </c>
      <c r="N57" s="125" t="n">
        <v>0</v>
      </c>
      <c r="O57" s="125" t="n">
        <v>1863000000</v>
      </c>
      <c r="P57" s="125" t="n">
        <v>10117000000</v>
      </c>
      <c r="Q57" s="125" t="n">
        <v>9026000000</v>
      </c>
      <c r="R57" s="125" t="n">
        <v>8433000000</v>
      </c>
      <c r="S57" s="125" t="n">
        <v>15559000000</v>
      </c>
      <c r="U57" s="4"/>
      <c r="V57" s="4"/>
      <c r="W57" s="4"/>
      <c r="X57" s="4"/>
      <c r="Y57" s="6"/>
      <c r="Z57" s="6"/>
      <c r="AA57" s="30" t="s">
        <v>3294</v>
      </c>
      <c r="AB57" s="19"/>
      <c r="AC57" s="184" t="n">
        <v>3359000000</v>
      </c>
      <c r="AD57" s="184" t="n">
        <v>3518000000</v>
      </c>
      <c r="AE57" s="184" t="n">
        <v>2023000000</v>
      </c>
      <c r="AF57" s="184" t="n">
        <v>2452000000</v>
      </c>
      <c r="AG57" s="184" t="n">
        <v>2717000000</v>
      </c>
      <c r="AH57" s="6"/>
      <c r="AI57" s="6"/>
      <c r="AJ57" s="6"/>
      <c r="AK57" s="6"/>
      <c r="AL57" s="6"/>
      <c r="AM57" s="6"/>
      <c r="AN57" s="6"/>
      <c r="AO57" s="6"/>
      <c r="AP57" s="6"/>
      <c r="AQ57" s="6"/>
      <c r="AR57" s="6"/>
      <c r="AS57" s="6"/>
      <c r="AT57" s="6"/>
      <c r="AU57" s="6"/>
    </row>
    <row r="58" customFormat="false" ht="16.5" hidden="false" customHeight="false" outlineLevel="0" collapsed="false">
      <c r="A58" s="0" t="s">
        <v>3295</v>
      </c>
      <c r="B58" s="29" t="s">
        <v>3296</v>
      </c>
      <c r="C58" s="20" t="s">
        <v>91</v>
      </c>
      <c r="D58" s="4"/>
      <c r="E58" s="128"/>
      <c r="F58" s="128"/>
      <c r="G58" s="128"/>
      <c r="H58" s="128"/>
      <c r="I58" s="381" t="n">
        <v>622000000</v>
      </c>
      <c r="J58" s="627" t="n">
        <v>596000000</v>
      </c>
      <c r="K58" s="627" t="n">
        <v>1429000000</v>
      </c>
      <c r="L58" s="627" t="n">
        <v>2124000000</v>
      </c>
      <c r="M58" s="627" t="n">
        <v>2595000000</v>
      </c>
      <c r="N58" s="125" t="n">
        <v>2423000000</v>
      </c>
      <c r="O58" s="125" t="n">
        <v>4661000000</v>
      </c>
      <c r="P58" s="125" t="n">
        <v>4736000000</v>
      </c>
      <c r="Q58" s="125" t="n">
        <v>3015000000</v>
      </c>
      <c r="R58" s="125" t="n">
        <v>5150000000</v>
      </c>
      <c r="S58" s="125" t="n">
        <v>7675000000</v>
      </c>
      <c r="U58" s="4"/>
      <c r="V58" s="4"/>
      <c r="W58" s="4"/>
      <c r="X58" s="4"/>
      <c r="Y58" s="6"/>
      <c r="Z58" s="6"/>
      <c r="AA58" s="30" t="s">
        <v>3297</v>
      </c>
      <c r="AB58" s="19"/>
      <c r="AC58" s="183" t="n">
        <v>0</v>
      </c>
      <c r="AD58" s="183" t="n">
        <v>0</v>
      </c>
      <c r="AE58" s="183" t="n">
        <v>0</v>
      </c>
      <c r="AF58" s="183" t="n">
        <v>0</v>
      </c>
      <c r="AG58" s="183" t="n">
        <v>0</v>
      </c>
      <c r="AH58" s="6"/>
      <c r="AI58" s="6"/>
      <c r="AJ58" s="6"/>
      <c r="AK58" s="6"/>
      <c r="AL58" s="6"/>
      <c r="AM58" s="6"/>
      <c r="AN58" s="6"/>
      <c r="AO58" s="6"/>
      <c r="AP58" s="6"/>
      <c r="AQ58" s="6"/>
      <c r="AR58" s="6"/>
      <c r="AS58" s="6"/>
      <c r="AT58" s="6"/>
      <c r="AU58" s="6"/>
    </row>
    <row r="59" customFormat="false" ht="16.5" hidden="false" customHeight="false" outlineLevel="0" collapsed="false">
      <c r="A59" s="30" t="s">
        <v>1069</v>
      </c>
      <c r="B59" s="30" t="s">
        <v>1069</v>
      </c>
      <c r="C59" s="49" t="s">
        <v>191</v>
      </c>
      <c r="D59" s="4"/>
      <c r="E59" s="626"/>
      <c r="F59" s="626"/>
      <c r="G59" s="626"/>
      <c r="H59" s="626" t="n">
        <v>-439000000</v>
      </c>
      <c r="I59" s="381" t="n">
        <v>-451000000</v>
      </c>
      <c r="J59" s="627" t="n">
        <v>-227000000</v>
      </c>
      <c r="K59" s="627" t="n">
        <v>105000000</v>
      </c>
      <c r="L59" s="627" t="n">
        <v>650000000</v>
      </c>
      <c r="M59" s="627" t="n">
        <v>962000000</v>
      </c>
      <c r="N59" s="125" t="n">
        <v>565000000</v>
      </c>
      <c r="O59" s="125" t="n">
        <v>-338000000</v>
      </c>
      <c r="P59" s="125" t="n">
        <v>-1289000000</v>
      </c>
      <c r="Q59" s="125" t="n">
        <v>-504000000</v>
      </c>
      <c r="R59" s="125" t="n">
        <v>0</v>
      </c>
      <c r="S59" s="125" t="n">
        <v>0</v>
      </c>
      <c r="U59" s="4"/>
      <c r="V59" s="4"/>
      <c r="W59" s="4"/>
      <c r="X59" s="4"/>
      <c r="Y59" s="6"/>
      <c r="Z59" s="6"/>
      <c r="AA59" s="30" t="s">
        <v>52</v>
      </c>
      <c r="AB59" s="19"/>
      <c r="AC59" s="183" t="n">
        <v>200000000</v>
      </c>
      <c r="AD59" s="183" t="n">
        <v>256000000</v>
      </c>
      <c r="AE59" s="183" t="n">
        <v>263000000</v>
      </c>
      <c r="AF59" s="183" t="n">
        <v>318000000</v>
      </c>
      <c r="AG59" s="183" t="n">
        <v>345000000</v>
      </c>
      <c r="AH59" s="6"/>
      <c r="AI59" s="6"/>
      <c r="AJ59" s="6"/>
      <c r="AK59" s="6"/>
      <c r="AL59" s="6"/>
      <c r="AM59" s="6"/>
      <c r="AN59" s="6"/>
      <c r="AO59" s="6"/>
      <c r="AP59" s="6"/>
      <c r="AQ59" s="6"/>
      <c r="AR59" s="6"/>
      <c r="AS59" s="6"/>
      <c r="AT59" s="6"/>
      <c r="AU59" s="6"/>
    </row>
    <row r="60" customFormat="false" ht="16.5" hidden="false" customHeight="false" outlineLevel="0" collapsed="false">
      <c r="A60" s="0" t="s">
        <v>3298</v>
      </c>
      <c r="B60" s="19" t="s">
        <v>3299</v>
      </c>
      <c r="C60" s="49" t="s">
        <v>191</v>
      </c>
      <c r="D60" s="4"/>
      <c r="E60" s="626"/>
      <c r="F60" s="626"/>
      <c r="G60" s="626"/>
      <c r="H60" s="626"/>
      <c r="I60" s="381"/>
      <c r="J60" s="627"/>
      <c r="K60" s="627"/>
      <c r="L60" s="627"/>
      <c r="M60" s="114" t="n">
        <v>4364000000</v>
      </c>
      <c r="N60" s="125"/>
      <c r="O60" s="125"/>
      <c r="P60" s="125"/>
      <c r="Q60" s="125"/>
      <c r="R60" s="125"/>
      <c r="S60" s="125"/>
      <c r="U60" s="4"/>
      <c r="V60" s="4"/>
      <c r="W60" s="4"/>
      <c r="X60" s="4"/>
      <c r="Y60" s="6"/>
      <c r="Z60" s="6"/>
      <c r="AA60" s="30" t="s">
        <v>3300</v>
      </c>
      <c r="AB60" s="19"/>
      <c r="AC60" s="183" t="n">
        <v>0</v>
      </c>
      <c r="AD60" s="183" t="n">
        <v>0</v>
      </c>
      <c r="AE60" s="183" t="n">
        <v>0</v>
      </c>
      <c r="AF60" s="183" t="n">
        <v>0</v>
      </c>
      <c r="AG60" s="183" t="n">
        <v>0</v>
      </c>
      <c r="AH60" s="6"/>
      <c r="AI60" s="6"/>
      <c r="AJ60" s="6"/>
      <c r="AK60" s="6"/>
      <c r="AL60" s="6"/>
      <c r="AM60" s="6"/>
      <c r="AN60" s="6"/>
      <c r="AO60" s="6"/>
      <c r="AP60" s="6"/>
      <c r="AQ60" s="6"/>
      <c r="AR60" s="6"/>
      <c r="AS60" s="6"/>
      <c r="AT60" s="6"/>
      <c r="AU60" s="6"/>
    </row>
    <row r="61" customFormat="false" ht="16.5" hidden="false" customHeight="false" outlineLevel="0" collapsed="false">
      <c r="B61" s="30" t="s">
        <v>1439</v>
      </c>
      <c r="C61" s="19"/>
      <c r="D61" s="4"/>
      <c r="E61" s="128"/>
      <c r="F61" s="128"/>
      <c r="G61" s="128"/>
      <c r="H61" s="128"/>
      <c r="I61" s="381" t="n">
        <v>-197000000</v>
      </c>
      <c r="J61" s="627" t="n">
        <v>447000000</v>
      </c>
      <c r="K61" s="627" t="n">
        <v>538000000</v>
      </c>
      <c r="L61" s="627"/>
      <c r="M61" s="627" t="n">
        <v>830000000</v>
      </c>
      <c r="N61" s="125" t="n">
        <v>-345000000</v>
      </c>
      <c r="O61" s="125" t="n">
        <v>-387000000</v>
      </c>
      <c r="P61" s="125" t="n">
        <v>-292000000</v>
      </c>
      <c r="Q61" s="125" t="n">
        <v>-1218000000</v>
      </c>
      <c r="R61" s="125" t="n">
        <v>0</v>
      </c>
      <c r="S61" s="125" t="n">
        <v>0</v>
      </c>
      <c r="U61" s="4"/>
      <c r="V61" s="4"/>
      <c r="W61" s="4"/>
      <c r="X61" s="4"/>
      <c r="Y61" s="6"/>
      <c r="Z61" s="6"/>
      <c r="AA61" s="30" t="s">
        <v>3301</v>
      </c>
      <c r="AB61" s="19"/>
      <c r="AC61" s="183" t="n">
        <v>200000000</v>
      </c>
      <c r="AD61" s="183" t="n">
        <v>256000000</v>
      </c>
      <c r="AE61" s="183" t="n">
        <v>263000000</v>
      </c>
      <c r="AF61" s="183" t="n">
        <v>318000000</v>
      </c>
      <c r="AG61" s="183" t="n">
        <v>345000000</v>
      </c>
      <c r="AH61" s="6"/>
      <c r="AI61" s="6"/>
      <c r="AJ61" s="6"/>
      <c r="AK61" s="6"/>
      <c r="AL61" s="6"/>
      <c r="AM61" s="6"/>
      <c r="AN61" s="6"/>
      <c r="AO61" s="6"/>
      <c r="AP61" s="6"/>
      <c r="AQ61" s="6"/>
      <c r="AR61" s="6"/>
      <c r="AS61" s="6"/>
      <c r="AT61" s="6"/>
      <c r="AU61" s="6"/>
    </row>
    <row r="62" customFormat="false" ht="16.5" hidden="false" customHeight="false" outlineLevel="0" collapsed="false">
      <c r="B62" s="30" t="s">
        <v>3302</v>
      </c>
      <c r="C62" s="19"/>
      <c r="D62" s="4"/>
      <c r="E62" s="626"/>
      <c r="F62" s="626"/>
      <c r="G62" s="626"/>
      <c r="H62" s="626" t="n">
        <v>-3687000000</v>
      </c>
      <c r="I62" s="381" t="n">
        <v>-3062000000</v>
      </c>
      <c r="J62" s="627" t="n">
        <v>-2298000000</v>
      </c>
      <c r="K62" s="627" t="n">
        <v>-2746000000</v>
      </c>
      <c r="L62" s="627" t="n">
        <v>-1146000000</v>
      </c>
      <c r="M62" s="627" t="n">
        <v>-15689000000</v>
      </c>
      <c r="N62" s="125" t="n">
        <v>-18157000000</v>
      </c>
      <c r="O62" s="125" t="n">
        <v>-18986000000</v>
      </c>
      <c r="P62" s="125" t="n">
        <v>-21529000000</v>
      </c>
      <c r="Q62" s="125" t="n">
        <v>-19497000000</v>
      </c>
      <c r="R62" s="125" t="n">
        <v>-22762000000</v>
      </c>
      <c r="S62" s="125" t="n">
        <v>-18852000000</v>
      </c>
      <c r="U62" s="4"/>
      <c r="V62" s="4"/>
      <c r="W62" s="4"/>
      <c r="X62" s="4"/>
      <c r="Y62" s="6"/>
      <c r="Z62" s="6"/>
      <c r="AA62" s="30" t="s">
        <v>3303</v>
      </c>
      <c r="AB62" s="19"/>
      <c r="AC62" s="183" t="n">
        <v>0</v>
      </c>
      <c r="AD62" s="183" t="n">
        <v>0</v>
      </c>
      <c r="AE62" s="183" t="n">
        <v>0</v>
      </c>
      <c r="AF62" s="183" t="n">
        <v>0</v>
      </c>
      <c r="AG62" s="183" t="n">
        <v>0</v>
      </c>
      <c r="AH62" s="6"/>
      <c r="AI62" s="6"/>
      <c r="AJ62" s="6"/>
      <c r="AK62" s="6"/>
      <c r="AL62" s="6"/>
      <c r="AM62" s="6"/>
      <c r="AN62" s="6"/>
      <c r="AO62" s="6"/>
      <c r="AP62" s="6"/>
      <c r="AQ62" s="6"/>
      <c r="AR62" s="6"/>
      <c r="AS62" s="6"/>
      <c r="AT62" s="6"/>
      <c r="AU62" s="6"/>
    </row>
    <row r="63" customFormat="false" ht="16.5" hidden="false" customHeight="false" outlineLevel="0" collapsed="false">
      <c r="B63" s="30" t="s">
        <v>1786</v>
      </c>
      <c r="C63" s="19"/>
      <c r="D63" s="4"/>
      <c r="E63" s="128"/>
      <c r="F63" s="128"/>
      <c r="G63" s="128"/>
      <c r="H63" s="128"/>
      <c r="I63" s="381" t="n">
        <v>-2032000000</v>
      </c>
      <c r="J63" s="627" t="n">
        <v>-1411000000</v>
      </c>
      <c r="K63" s="627" t="n">
        <v>472000000</v>
      </c>
      <c r="L63" s="627" t="n">
        <v>-2096000000</v>
      </c>
      <c r="M63" s="627" t="n">
        <v>-5442000000</v>
      </c>
      <c r="N63" s="125" t="n">
        <v>-11981000000</v>
      </c>
      <c r="O63" s="125" t="n">
        <v>-10361000000</v>
      </c>
      <c r="P63" s="125" t="n">
        <v>-13642000000</v>
      </c>
      <c r="Q63" s="125" t="n">
        <v>-10867000000</v>
      </c>
      <c r="R63" s="125" t="n">
        <v>-12977000000</v>
      </c>
      <c r="S63" s="125" t="n">
        <v>-9881000000</v>
      </c>
      <c r="U63" s="4"/>
      <c r="V63" s="4"/>
      <c r="W63" s="4"/>
      <c r="X63" s="4"/>
      <c r="Y63" s="6"/>
      <c r="Z63" s="6"/>
      <c r="AA63" s="30" t="s">
        <v>989</v>
      </c>
      <c r="AB63" s="19"/>
      <c r="AC63" s="184" t="n">
        <v>47476000000</v>
      </c>
      <c r="AD63" s="184" t="n">
        <v>51524000000</v>
      </c>
      <c r="AE63" s="184" t="n">
        <v>53458000000</v>
      </c>
      <c r="AF63" s="184" t="n">
        <v>60125000000</v>
      </c>
      <c r="AG63" s="184" t="n">
        <v>66897000000</v>
      </c>
      <c r="AH63" s="6"/>
      <c r="AI63" s="6"/>
      <c r="AJ63" s="6"/>
      <c r="AK63" s="6"/>
      <c r="AL63" s="6"/>
      <c r="AM63" s="6"/>
      <c r="AN63" s="6"/>
      <c r="AO63" s="6"/>
      <c r="AP63" s="6"/>
      <c r="AQ63" s="6"/>
      <c r="AR63" s="6"/>
      <c r="AS63" s="6"/>
      <c r="AT63" s="6"/>
      <c r="AU63" s="6"/>
    </row>
    <row r="64" customFormat="false" ht="16.5" hidden="false" customHeight="false" outlineLevel="0" collapsed="false">
      <c r="B64" s="30" t="s">
        <v>324</v>
      </c>
      <c r="C64" s="19"/>
      <c r="D64" s="4"/>
      <c r="E64" s="128"/>
      <c r="F64" s="128"/>
      <c r="G64" s="128"/>
      <c r="H64" s="128"/>
      <c r="I64" s="128"/>
      <c r="J64" s="627" t="n">
        <v>-2413000000</v>
      </c>
      <c r="K64" s="627" t="n">
        <v>-444000000</v>
      </c>
      <c r="L64" s="627" t="n">
        <v>1428000000</v>
      </c>
      <c r="M64" s="627" t="n">
        <v>-7053000000</v>
      </c>
      <c r="N64" s="125" t="n">
        <v>-13792000000</v>
      </c>
      <c r="O64" s="125" t="n">
        <v>-13117000000</v>
      </c>
      <c r="P64" s="125" t="n">
        <v>-16571000000</v>
      </c>
      <c r="Q64" s="125" t="n">
        <v>-13860000000</v>
      </c>
      <c r="R64" s="125" t="n">
        <v>-16520000000</v>
      </c>
      <c r="S64" s="125" t="n">
        <v>-14120000000</v>
      </c>
      <c r="U64" s="4"/>
      <c r="V64" s="4"/>
      <c r="W64" s="4"/>
      <c r="X64" s="4"/>
      <c r="Y64" s="6"/>
      <c r="Z64" s="6"/>
      <c r="AA64" s="30" t="s">
        <v>3304</v>
      </c>
      <c r="AB64" s="19"/>
      <c r="AC64" s="184" t="n">
        <v>9966000000</v>
      </c>
      <c r="AD64" s="184" t="n">
        <v>10847000000</v>
      </c>
      <c r="AE64" s="184" t="n">
        <v>11118000000</v>
      </c>
      <c r="AF64" s="184" t="n">
        <v>13480000000</v>
      </c>
      <c r="AG64" s="184" t="n">
        <v>14622000000</v>
      </c>
      <c r="AH64" s="6"/>
      <c r="AI64" s="6"/>
      <c r="AJ64" s="6"/>
      <c r="AK64" s="6"/>
      <c r="AL64" s="6"/>
      <c r="AM64" s="6"/>
      <c r="AN64" s="6"/>
      <c r="AO64" s="6"/>
      <c r="AP64" s="6"/>
      <c r="AQ64" s="6"/>
      <c r="AR64" s="6"/>
      <c r="AS64" s="6"/>
      <c r="AT64" s="6"/>
      <c r="AU64" s="6"/>
    </row>
    <row r="65" customFormat="false" ht="16.5" hidden="false" customHeight="false" outlineLevel="0" collapsed="false">
      <c r="B65" s="30" t="s">
        <v>3305</v>
      </c>
      <c r="C65" s="19"/>
      <c r="D65" s="4"/>
      <c r="E65" s="128"/>
      <c r="F65" s="128"/>
      <c r="G65" s="128"/>
      <c r="H65" s="128"/>
      <c r="I65" s="128"/>
      <c r="J65" s="128"/>
      <c r="K65" s="128"/>
      <c r="L65" s="627" t="n">
        <v>20000000</v>
      </c>
      <c r="M65" s="627" t="n">
        <v>-7053000000</v>
      </c>
      <c r="N65" s="125" t="n">
        <v>-13792000000</v>
      </c>
      <c r="O65" s="125" t="n">
        <v>-11254000000</v>
      </c>
      <c r="P65" s="125" t="n">
        <v>-6454000000</v>
      </c>
      <c r="Q65" s="125" t="n">
        <v>-4834000000</v>
      </c>
      <c r="R65" s="125" t="n">
        <v>-8087000000</v>
      </c>
      <c r="S65" s="125" t="n">
        <v>1439000000</v>
      </c>
      <c r="U65" s="4"/>
      <c r="V65" s="4"/>
      <c r="W65" s="4"/>
      <c r="X65" s="4"/>
      <c r="Y65" s="6"/>
      <c r="Z65" s="6"/>
      <c r="AA65" s="30" t="s">
        <v>2593</v>
      </c>
      <c r="AB65" s="19"/>
      <c r="AC65" s="184" t="n">
        <v>37510000000</v>
      </c>
      <c r="AD65" s="184" t="n">
        <v>40677000000</v>
      </c>
      <c r="AE65" s="184" t="n">
        <v>42340000000</v>
      </c>
      <c r="AF65" s="184" t="n">
        <v>46645000000</v>
      </c>
      <c r="AG65" s="184" t="n">
        <v>52275000000</v>
      </c>
      <c r="AH65" s="6"/>
      <c r="AI65" s="6"/>
      <c r="AJ65" s="6"/>
      <c r="AK65" s="6"/>
      <c r="AL65" s="6"/>
      <c r="AM65" s="6"/>
      <c r="AN65" s="6"/>
      <c r="AO65" s="6"/>
      <c r="AP65" s="6"/>
      <c r="AQ65" s="6"/>
      <c r="AR65" s="6"/>
      <c r="AS65" s="6"/>
      <c r="AT65" s="6"/>
      <c r="AU65" s="6"/>
    </row>
    <row r="66" s="13" customFormat="true" ht="16.5" hidden="false" customHeight="false" outlineLevel="0" collapsed="false">
      <c r="A66" s="32" t="s">
        <v>110</v>
      </c>
      <c r="B66" s="98" t="s">
        <v>2392</v>
      </c>
      <c r="C66" s="32" t="s">
        <v>34</v>
      </c>
      <c r="E66" s="622"/>
      <c r="F66" s="622"/>
      <c r="G66" s="622"/>
      <c r="H66" s="622" t="n">
        <v>4238000000</v>
      </c>
      <c r="I66" s="388" t="n">
        <f aca="false">I67+I72</f>
        <v>3435000000</v>
      </c>
      <c r="J66" s="623" t="n">
        <v>2413000000</v>
      </c>
      <c r="K66" s="623" t="n">
        <v>444000000</v>
      </c>
      <c r="L66" s="623" t="n">
        <v>-20000000</v>
      </c>
      <c r="M66" s="623" t="n">
        <v>7053000000</v>
      </c>
      <c r="N66" s="634" t="n">
        <v>13792000000</v>
      </c>
      <c r="O66" s="624" t="n">
        <v>13117000000</v>
      </c>
      <c r="P66" s="624" t="n">
        <v>16571000000</v>
      </c>
      <c r="Q66" s="624" t="n">
        <v>13860000000</v>
      </c>
      <c r="R66" s="624" t="n">
        <v>16520000000</v>
      </c>
      <c r="S66" s="624" t="n">
        <v>14120000000</v>
      </c>
      <c r="Y66" s="6"/>
      <c r="Z66" s="6"/>
      <c r="AA66" s="30" t="s">
        <v>2220</v>
      </c>
      <c r="AB66" s="19"/>
      <c r="AC66" s="184" t="n">
        <v>22750000000</v>
      </c>
      <c r="AD66" s="184" t="n">
        <v>31799000000</v>
      </c>
      <c r="AE66" s="184" t="n">
        <v>31585000000</v>
      </c>
      <c r="AF66" s="184" t="n">
        <v>38099000000</v>
      </c>
      <c r="AG66" s="184" t="n">
        <v>43259000000</v>
      </c>
      <c r="AH66" s="6"/>
      <c r="AI66" s="6"/>
      <c r="AJ66" s="6"/>
      <c r="AK66" s="6"/>
      <c r="AL66" s="6"/>
      <c r="AM66" s="6"/>
      <c r="AN66" s="6"/>
      <c r="AO66" s="6"/>
      <c r="AP66" s="6"/>
      <c r="AQ66" s="6"/>
      <c r="AR66" s="6"/>
      <c r="AS66" s="6"/>
      <c r="AT66" s="6"/>
      <c r="AU66" s="6"/>
    </row>
    <row r="67" customFormat="false" ht="16.5" hidden="false" customHeight="false" outlineLevel="0" collapsed="false">
      <c r="A67" s="18" t="s">
        <v>112</v>
      </c>
      <c r="B67" s="30" t="s">
        <v>1839</v>
      </c>
      <c r="C67" s="20" t="s">
        <v>114</v>
      </c>
      <c r="D67" s="4"/>
      <c r="E67" s="626"/>
      <c r="F67" s="626"/>
      <c r="G67" s="626"/>
      <c r="H67" s="626" t="n">
        <v>4689000000</v>
      </c>
      <c r="I67" s="381" t="n">
        <v>3526000000</v>
      </c>
      <c r="J67" s="627" t="n">
        <v>2837000000</v>
      </c>
      <c r="K67" s="627" t="n">
        <v>1911000000</v>
      </c>
      <c r="L67" s="627" t="n">
        <v>705000000</v>
      </c>
      <c r="M67" s="627" t="n">
        <v>14877000000</v>
      </c>
      <c r="N67" s="125" t="n">
        <v>6818000000</v>
      </c>
      <c r="O67" s="125" t="n">
        <v>9351000000</v>
      </c>
      <c r="P67" s="125" t="n">
        <v>15597000000</v>
      </c>
      <c r="Q67" s="125" t="n">
        <v>18066000000</v>
      </c>
      <c r="R67" s="125" t="n">
        <v>16502000000</v>
      </c>
      <c r="S67" s="125" t="n">
        <v>20169000000</v>
      </c>
      <c r="U67" s="4"/>
      <c r="V67" s="4"/>
      <c r="W67" s="4"/>
      <c r="X67" s="4"/>
      <c r="Y67" s="6"/>
      <c r="Z67" s="6"/>
      <c r="AA67" s="30" t="s">
        <v>365</v>
      </c>
      <c r="AB67" s="19"/>
      <c r="AC67" s="184" t="n">
        <v>18740000000</v>
      </c>
      <c r="AD67" s="184" t="n">
        <v>36749000000</v>
      </c>
      <c r="AE67" s="184" t="n">
        <v>52076000000</v>
      </c>
      <c r="AF67" s="184" t="n">
        <v>50362000000</v>
      </c>
      <c r="AG67" s="184" t="n">
        <v>45740000000</v>
      </c>
      <c r="AH67" s="6"/>
      <c r="AI67" s="6"/>
      <c r="AJ67" s="6"/>
      <c r="AK67" s="6"/>
      <c r="AL67" s="6"/>
      <c r="AM67" s="6"/>
      <c r="AN67" s="6"/>
      <c r="AO67" s="6"/>
      <c r="AP67" s="6"/>
      <c r="AQ67" s="6"/>
      <c r="AR67" s="6"/>
      <c r="AS67" s="6"/>
      <c r="AT67" s="6"/>
      <c r="AU67" s="6"/>
    </row>
    <row r="68" customFormat="false" ht="16.5" hidden="false" customHeight="false" outlineLevel="0" collapsed="false">
      <c r="A68" s="27" t="s">
        <v>2669</v>
      </c>
      <c r="B68" s="29" t="s">
        <v>3306</v>
      </c>
      <c r="C68" s="49" t="s">
        <v>251</v>
      </c>
      <c r="D68" s="4"/>
      <c r="E68" s="128"/>
      <c r="F68" s="128"/>
      <c r="G68" s="128"/>
      <c r="H68" s="626" t="n">
        <v>3187000000</v>
      </c>
      <c r="I68" s="381" t="n">
        <v>3240000000</v>
      </c>
      <c r="J68" s="128"/>
      <c r="K68" s="128"/>
      <c r="L68" s="128"/>
      <c r="M68" s="627" t="n">
        <v>2982000000</v>
      </c>
      <c r="N68" s="125" t="n">
        <v>6196000000</v>
      </c>
      <c r="O68" s="125" t="n">
        <v>8397000000</v>
      </c>
      <c r="P68" s="125" t="n">
        <v>16133000000</v>
      </c>
      <c r="Q68" s="125" t="n">
        <v>14860000000</v>
      </c>
      <c r="R68" s="125" t="n">
        <v>14454000000</v>
      </c>
      <c r="S68" s="125" t="n">
        <v>23604000000</v>
      </c>
      <c r="U68" s="4"/>
      <c r="V68" s="4"/>
      <c r="W68" s="4"/>
      <c r="X68" s="4"/>
      <c r="Y68" s="6"/>
      <c r="Z68" s="6"/>
      <c r="AA68" s="30" t="s">
        <v>997</v>
      </c>
      <c r="AB68" s="19"/>
      <c r="AC68" s="184" t="n">
        <v>18789000000</v>
      </c>
      <c r="AD68" s="184" t="n">
        <v>36891000000</v>
      </c>
      <c r="AE68" s="184" t="n">
        <v>52203000000</v>
      </c>
      <c r="AF68" s="184" t="n">
        <v>50502000000</v>
      </c>
      <c r="AG68" s="184" t="n">
        <v>45896000000</v>
      </c>
      <c r="AH68" s="6"/>
      <c r="AI68" s="6"/>
      <c r="AJ68" s="6"/>
      <c r="AK68" s="6"/>
      <c r="AL68" s="6"/>
      <c r="AM68" s="6"/>
      <c r="AN68" s="6"/>
      <c r="AO68" s="6"/>
      <c r="AP68" s="6"/>
      <c r="AQ68" s="6"/>
      <c r="AR68" s="6"/>
      <c r="AS68" s="6"/>
      <c r="AT68" s="6"/>
      <c r="AU68" s="6"/>
    </row>
    <row r="69" customFormat="false" ht="16.5" hidden="false" customHeight="false" outlineLevel="0" collapsed="false">
      <c r="A69" s="27" t="s">
        <v>3307</v>
      </c>
      <c r="B69" s="29" t="s">
        <v>3308</v>
      </c>
      <c r="C69" s="49" t="s">
        <v>251</v>
      </c>
      <c r="D69" s="4"/>
      <c r="E69" s="128"/>
      <c r="F69" s="128"/>
      <c r="G69" s="128"/>
      <c r="H69" s="626" t="n">
        <v>1250000000</v>
      </c>
      <c r="I69" s="381" t="n">
        <v>0</v>
      </c>
      <c r="J69" s="128"/>
      <c r="K69" s="128"/>
      <c r="L69" s="128"/>
      <c r="M69" s="627" t="n">
        <v>13367000000</v>
      </c>
      <c r="N69" s="125" t="n">
        <v>2282000000</v>
      </c>
      <c r="O69" s="125" t="n">
        <v>2930000000</v>
      </c>
      <c r="P69" s="125" t="n">
        <v>1375000000</v>
      </c>
      <c r="Q69" s="125" t="n">
        <v>5319000000</v>
      </c>
      <c r="R69" s="125" t="n">
        <v>3919000000</v>
      </c>
      <c r="S69" s="125" t="n">
        <v>0</v>
      </c>
      <c r="U69" s="4"/>
      <c r="V69" s="4"/>
      <c r="W69" s="4"/>
      <c r="X69" s="4"/>
      <c r="Y69" s="6"/>
      <c r="Z69" s="6"/>
      <c r="AA69" s="30" t="s">
        <v>1138</v>
      </c>
      <c r="AB69" s="19"/>
      <c r="AC69" s="184" t="n">
        <v>8940000000</v>
      </c>
      <c r="AD69" s="184" t="n">
        <v>18327000000</v>
      </c>
      <c r="AE69" s="184" t="n">
        <v>12518000000</v>
      </c>
      <c r="AF69" s="184" t="n">
        <v>15343000000</v>
      </c>
      <c r="AG69" s="184" t="n">
        <v>17042000000</v>
      </c>
      <c r="AH69" s="6"/>
      <c r="AI69" s="6"/>
      <c r="AJ69" s="6"/>
      <c r="AK69" s="6"/>
      <c r="AL69" s="6"/>
      <c r="AM69" s="6"/>
      <c r="AN69" s="6"/>
      <c r="AO69" s="6"/>
      <c r="AP69" s="6"/>
      <c r="AQ69" s="6"/>
      <c r="AR69" s="6"/>
      <c r="AS69" s="6"/>
      <c r="AT69" s="6"/>
      <c r="AU69" s="6"/>
    </row>
    <row r="70" customFormat="false" ht="16.5" hidden="false" customHeight="false" outlineLevel="0" collapsed="false">
      <c r="A70" s="29" t="s">
        <v>393</v>
      </c>
      <c r="B70" s="29" t="s">
        <v>3309</v>
      </c>
      <c r="C70" s="49" t="s">
        <v>251</v>
      </c>
      <c r="D70" s="4"/>
      <c r="E70" s="128"/>
      <c r="F70" s="128"/>
      <c r="G70" s="128"/>
      <c r="H70" s="626" t="n">
        <v>-1618000000</v>
      </c>
      <c r="I70" s="381" t="n">
        <v>-1803000000</v>
      </c>
      <c r="J70" s="128"/>
      <c r="K70" s="128"/>
      <c r="L70" s="128"/>
      <c r="M70" s="627" t="n">
        <v>-1472000000</v>
      </c>
      <c r="N70" s="125" t="n">
        <v>-1660000000</v>
      </c>
      <c r="O70" s="125" t="n">
        <v>-1976000000</v>
      </c>
      <c r="P70" s="125" t="n">
        <v>-1911000000</v>
      </c>
      <c r="Q70" s="125" t="n">
        <v>-2113000000</v>
      </c>
      <c r="R70" s="125" t="n">
        <v>-1871000000</v>
      </c>
      <c r="S70" s="125" t="n">
        <v>-3435000000</v>
      </c>
      <c r="U70" s="4"/>
      <c r="V70" s="4"/>
      <c r="W70" s="4"/>
      <c r="X70" s="4"/>
      <c r="Y70" s="6"/>
      <c r="Z70" s="6"/>
      <c r="AA70" s="30" t="s">
        <v>3310</v>
      </c>
      <c r="AB70" s="19"/>
      <c r="AC70" s="184" t="n">
        <v>9849000000</v>
      </c>
      <c r="AD70" s="184" t="n">
        <v>18564000000</v>
      </c>
      <c r="AE70" s="184" t="n">
        <v>39685000000</v>
      </c>
      <c r="AF70" s="184" t="n">
        <v>35159000000</v>
      </c>
      <c r="AG70" s="184" t="n">
        <v>28854000000</v>
      </c>
      <c r="AH70" s="6"/>
      <c r="AI70" s="6"/>
      <c r="AJ70" s="6"/>
      <c r="AK70" s="6"/>
      <c r="AL70" s="6"/>
      <c r="AM70" s="6"/>
      <c r="AN70" s="6"/>
      <c r="AO70" s="6"/>
      <c r="AP70" s="6"/>
      <c r="AQ70" s="6"/>
      <c r="AR70" s="6"/>
      <c r="AS70" s="6"/>
      <c r="AT70" s="6"/>
      <c r="AU70" s="6"/>
    </row>
    <row r="71" customFormat="false" ht="16.5" hidden="false" customHeight="false" outlineLevel="0" collapsed="false">
      <c r="A71" s="27" t="s">
        <v>3311</v>
      </c>
      <c r="B71" s="27" t="s">
        <v>3312</v>
      </c>
      <c r="C71" s="49" t="s">
        <v>251</v>
      </c>
      <c r="D71" s="4"/>
      <c r="E71" s="128"/>
      <c r="F71" s="128"/>
      <c r="G71" s="128"/>
      <c r="H71" s="626" t="n">
        <v>1871000000</v>
      </c>
      <c r="I71" s="381" t="n">
        <v>2088000000</v>
      </c>
      <c r="J71" s="128"/>
      <c r="K71" s="128"/>
      <c r="L71" s="128"/>
      <c r="M71" s="627"/>
      <c r="N71" s="125"/>
      <c r="O71" s="125"/>
      <c r="P71" s="125"/>
      <c r="Q71" s="125"/>
      <c r="R71" s="125"/>
      <c r="S71" s="125"/>
      <c r="T71" s="16"/>
      <c r="U71" s="4"/>
      <c r="V71" s="4"/>
      <c r="W71" s="4"/>
      <c r="X71" s="4"/>
      <c r="Y71" s="6"/>
      <c r="Z71" s="6"/>
      <c r="AA71" s="30" t="s">
        <v>3313</v>
      </c>
      <c r="AB71" s="19"/>
      <c r="AC71" s="183" t="n">
        <v>-49000000</v>
      </c>
      <c r="AD71" s="183" t="n">
        <v>-142000000</v>
      </c>
      <c r="AE71" s="183" t="n">
        <v>-126000000</v>
      </c>
      <c r="AF71" s="183" t="n">
        <v>-141000000</v>
      </c>
      <c r="AG71" s="183" t="n">
        <v>-156000000</v>
      </c>
      <c r="AH71" s="6"/>
      <c r="AI71" s="6"/>
      <c r="AJ71" s="6"/>
      <c r="AK71" s="6"/>
      <c r="AL71" s="6"/>
      <c r="AM71" s="6"/>
      <c r="AN71" s="6"/>
      <c r="AO71" s="6"/>
      <c r="AP71" s="6"/>
      <c r="AQ71" s="6"/>
      <c r="AR71" s="6"/>
      <c r="AS71" s="6"/>
      <c r="AT71" s="6"/>
      <c r="AU71" s="6"/>
    </row>
    <row r="72" customFormat="false" ht="16.5" hidden="false" customHeight="false" outlineLevel="0" collapsed="false">
      <c r="A72" s="18" t="s">
        <v>115</v>
      </c>
      <c r="B72" s="30" t="s">
        <v>1171</v>
      </c>
      <c r="C72" s="20" t="s">
        <v>114</v>
      </c>
      <c r="D72" s="4"/>
      <c r="E72" s="128"/>
      <c r="F72" s="128"/>
      <c r="G72" s="128"/>
      <c r="H72" s="626" t="n">
        <f aca="false">H73+H77</f>
        <v>-4252000000</v>
      </c>
      <c r="I72" s="626" t="n">
        <f aca="false">I73+I77</f>
        <v>-91000000</v>
      </c>
      <c r="J72" s="626" t="n">
        <f aca="false">J73+J77</f>
        <v>-424000000</v>
      </c>
      <c r="K72" s="626" t="n">
        <f aca="false">K73+K77</f>
        <v>-1468000000</v>
      </c>
      <c r="L72" s="626" t="n">
        <f aca="false">L73+L77</f>
        <v>-724000000</v>
      </c>
      <c r="M72" s="626" t="n">
        <f aca="false">M73+M77</f>
        <v>-3092000000</v>
      </c>
      <c r="N72" s="626" t="n">
        <f aca="false">N73+N77</f>
        <v>1091000000</v>
      </c>
      <c r="O72" s="626" t="n">
        <f aca="false">O73+O77</f>
        <v>3765000000</v>
      </c>
      <c r="P72" s="626" t="n">
        <f aca="false">P73+P77</f>
        <v>973000000</v>
      </c>
      <c r="Q72" s="626" t="n">
        <f aca="false">Q73+Q77</f>
        <v>-4207000000</v>
      </c>
      <c r="R72" s="626" t="n">
        <f aca="false">R73+R77</f>
        <v>18000000</v>
      </c>
      <c r="S72" s="626" t="n">
        <f aca="false">S73+S77</f>
        <v>-6049000000</v>
      </c>
      <c r="T72" s="16"/>
      <c r="U72" s="4"/>
      <c r="V72" s="4"/>
      <c r="W72" s="4"/>
      <c r="X72" s="4"/>
      <c r="Y72" s="6"/>
      <c r="Z72" s="6"/>
      <c r="AA72" s="30" t="s">
        <v>3314</v>
      </c>
      <c r="AB72" s="19"/>
      <c r="AC72" s="184" t="n">
        <v>4010000000</v>
      </c>
      <c r="AD72" s="184" t="n">
        <v>-4950000000</v>
      </c>
      <c r="AE72" s="184" t="n">
        <v>-20492000000</v>
      </c>
      <c r="AF72" s="184" t="n">
        <v>-12263000000</v>
      </c>
      <c r="AG72" s="184" t="n">
        <v>-2481000000</v>
      </c>
      <c r="AH72" s="6"/>
      <c r="AI72" s="6"/>
      <c r="AJ72" s="6"/>
      <c r="AK72" s="6"/>
      <c r="AL72" s="6"/>
      <c r="AM72" s="6"/>
      <c r="AN72" s="6"/>
      <c r="AO72" s="6"/>
      <c r="AP72" s="6"/>
      <c r="AQ72" s="6"/>
      <c r="AR72" s="6"/>
      <c r="AS72" s="6"/>
      <c r="AT72" s="6"/>
      <c r="AU72" s="6"/>
    </row>
    <row r="73" customFormat="false" ht="16.5" hidden="false" customHeight="false" outlineLevel="0" collapsed="false">
      <c r="A73" s="18"/>
      <c r="B73" s="30" t="s">
        <v>1171</v>
      </c>
      <c r="C73" s="20"/>
      <c r="D73" s="4"/>
      <c r="E73" s="626"/>
      <c r="F73" s="626"/>
      <c r="G73" s="626"/>
      <c r="H73" s="626" t="n">
        <v>-4252000000</v>
      </c>
      <c r="I73" s="381" t="n">
        <v>-91000000</v>
      </c>
      <c r="J73" s="627" t="n">
        <v>-445000000</v>
      </c>
      <c r="K73" s="627" t="n">
        <v>-1671000000</v>
      </c>
      <c r="L73" s="627" t="n">
        <v>-471000000</v>
      </c>
      <c r="M73" s="627" t="n">
        <v>-2839000000</v>
      </c>
      <c r="N73" s="125" t="n">
        <v>918000000</v>
      </c>
      <c r="O73" s="125" t="n">
        <v>3606000000</v>
      </c>
      <c r="P73" s="125" t="n">
        <v>820000000</v>
      </c>
      <c r="Q73" s="125" t="n">
        <v>-4220000000</v>
      </c>
      <c r="R73" s="125" t="n">
        <v>5000000</v>
      </c>
      <c r="S73" s="125" t="n">
        <v>-6062000000</v>
      </c>
      <c r="U73" s="4"/>
      <c r="V73" s="4"/>
      <c r="W73" s="4"/>
      <c r="X73" s="4"/>
      <c r="Y73" s="6"/>
      <c r="Z73" s="6"/>
      <c r="AA73" s="30" t="s">
        <v>764</v>
      </c>
      <c r="AB73" s="19"/>
      <c r="AC73" s="184" t="n">
        <v>30069000000</v>
      </c>
      <c r="AD73" s="184" t="n">
        <v>4974000000</v>
      </c>
      <c r="AE73" s="184" t="n">
        <v>11706000000</v>
      </c>
      <c r="AF73" s="184" t="n">
        <v>10993000000</v>
      </c>
      <c r="AG73" s="184" t="n">
        <v>11481000000</v>
      </c>
      <c r="AH73" s="6"/>
      <c r="AI73" s="6"/>
      <c r="AJ73" s="6"/>
      <c r="AK73" s="6"/>
      <c r="AL73" s="6"/>
      <c r="AM73" s="6"/>
      <c r="AN73" s="6"/>
      <c r="AO73" s="6"/>
      <c r="AP73" s="6"/>
      <c r="AQ73" s="6"/>
      <c r="AR73" s="6"/>
      <c r="AS73" s="6"/>
      <c r="AT73" s="6"/>
      <c r="AU73" s="6"/>
    </row>
    <row r="74" customFormat="false" ht="16.5" hidden="false" customHeight="false" outlineLevel="0" collapsed="false">
      <c r="A74" s="0" t="s">
        <v>3315</v>
      </c>
      <c r="B74" s="29" t="s">
        <v>3316</v>
      </c>
      <c r="C74" s="19" t="s">
        <v>119</v>
      </c>
      <c r="D74" s="4"/>
      <c r="E74" s="128"/>
      <c r="F74" s="128"/>
      <c r="G74" s="128"/>
      <c r="H74" s="128"/>
      <c r="I74" s="128"/>
      <c r="J74" s="627" t="n">
        <v>317000000</v>
      </c>
      <c r="K74" s="627" t="n">
        <v>-1234000000</v>
      </c>
      <c r="L74" s="627" t="n">
        <v>138000000</v>
      </c>
      <c r="M74" s="627" t="n">
        <v>-1827000000</v>
      </c>
      <c r="N74" s="125" t="n">
        <v>-1085000000</v>
      </c>
      <c r="O74" s="125" t="n">
        <v>894000000</v>
      </c>
      <c r="P74" s="125" t="n">
        <v>511000000</v>
      </c>
      <c r="Q74" s="125" t="n">
        <v>-4006000000</v>
      </c>
      <c r="R74" s="125" t="n">
        <v>-2739000000</v>
      </c>
      <c r="S74" s="125" t="n">
        <v>-7062000000</v>
      </c>
      <c r="U74" s="4"/>
      <c r="V74" s="4"/>
      <c r="W74" s="4"/>
      <c r="X74" s="4"/>
      <c r="Y74" s="6"/>
      <c r="Z74" s="6"/>
      <c r="AA74" s="30" t="s">
        <v>199</v>
      </c>
      <c r="AB74" s="19"/>
      <c r="AC74" s="184" t="n">
        <v>30069000000</v>
      </c>
      <c r="AD74" s="184" t="n">
        <v>4974000000</v>
      </c>
      <c r="AE74" s="184" t="n">
        <v>11706000000</v>
      </c>
      <c r="AF74" s="184" t="n">
        <v>10993000000</v>
      </c>
      <c r="AG74" s="184" t="n">
        <v>11481000000</v>
      </c>
      <c r="AH74" s="6"/>
      <c r="AI74" s="6"/>
      <c r="AJ74" s="6"/>
      <c r="AK74" s="6"/>
      <c r="AL74" s="6"/>
      <c r="AM74" s="6"/>
      <c r="AN74" s="6"/>
      <c r="AO74" s="6"/>
      <c r="AP74" s="6"/>
      <c r="AQ74" s="6"/>
      <c r="AR74" s="6"/>
      <c r="AS74" s="6"/>
      <c r="AT74" s="6"/>
      <c r="AU74" s="6"/>
    </row>
    <row r="75" customFormat="false" ht="16.5" hidden="false" customHeight="false" outlineLevel="0" collapsed="false">
      <c r="A75" s="27" t="s">
        <v>1943</v>
      </c>
      <c r="B75" s="29" t="s">
        <v>1175</v>
      </c>
      <c r="C75" s="19" t="s">
        <v>119</v>
      </c>
      <c r="D75" s="4"/>
      <c r="E75" s="128"/>
      <c r="F75" s="128"/>
      <c r="G75" s="128"/>
      <c r="H75" s="128"/>
      <c r="I75" s="128"/>
      <c r="J75" s="627" t="n">
        <v>-700000000</v>
      </c>
      <c r="K75" s="627" t="n">
        <v>-437000000</v>
      </c>
      <c r="L75" s="627" t="n">
        <v>-575000000</v>
      </c>
      <c r="M75" s="627" t="n">
        <v>-1160000000</v>
      </c>
      <c r="N75" s="125" t="n">
        <v>2205000000</v>
      </c>
      <c r="O75" s="125" t="n">
        <v>272000000</v>
      </c>
      <c r="P75" s="125" t="n">
        <v>1258000000</v>
      </c>
      <c r="Q75" s="125" t="n">
        <v>-666000000</v>
      </c>
      <c r="R75" s="125" t="n">
        <v>3000000000</v>
      </c>
      <c r="S75" s="125" t="n">
        <v>1000000000</v>
      </c>
      <c r="U75" s="4"/>
      <c r="V75" s="4"/>
      <c r="W75" s="4"/>
      <c r="X75" s="4"/>
      <c r="Y75" s="6"/>
      <c r="Z75" s="6"/>
      <c r="AA75" s="30" t="s">
        <v>418</v>
      </c>
      <c r="AB75" s="19"/>
      <c r="AC75" s="184" t="n">
        <v>11358000000</v>
      </c>
      <c r="AD75" s="184" t="n">
        <v>-3645000000</v>
      </c>
      <c r="AE75" s="184" t="n">
        <v>-7599000000</v>
      </c>
      <c r="AF75" s="184" t="n">
        <v>-2721000000</v>
      </c>
      <c r="AG75" s="184" t="n">
        <v>-1317000000</v>
      </c>
      <c r="AH75" s="6"/>
      <c r="AI75" s="6"/>
      <c r="AJ75" s="6"/>
      <c r="AK75" s="6"/>
      <c r="AL75" s="6"/>
      <c r="AM75" s="6"/>
      <c r="AN75" s="6"/>
      <c r="AO75" s="6"/>
      <c r="AP75" s="6"/>
      <c r="AQ75" s="6"/>
      <c r="AR75" s="6"/>
      <c r="AS75" s="6"/>
      <c r="AT75" s="6"/>
      <c r="AU75" s="6"/>
    </row>
    <row r="76" customFormat="false" ht="16.5" hidden="false" customHeight="false" outlineLevel="0" collapsed="false">
      <c r="A76" s="29" t="s">
        <v>328</v>
      </c>
      <c r="B76" s="29" t="s">
        <v>328</v>
      </c>
      <c r="C76" s="19" t="s">
        <v>119</v>
      </c>
      <c r="D76" s="4"/>
      <c r="E76" s="128"/>
      <c r="F76" s="128"/>
      <c r="G76" s="128"/>
      <c r="H76" s="128"/>
      <c r="I76" s="128"/>
      <c r="J76" s="627" t="n">
        <v>-63000000</v>
      </c>
      <c r="K76" s="627" t="n">
        <v>1000000</v>
      </c>
      <c r="L76" s="627" t="n">
        <v>-35000000</v>
      </c>
      <c r="M76" s="627" t="n">
        <v>148000000</v>
      </c>
      <c r="N76" s="125" t="n">
        <v>-202000000</v>
      </c>
      <c r="O76" s="125" t="n">
        <v>2440000000</v>
      </c>
      <c r="P76" s="125" t="n">
        <v>-950000000</v>
      </c>
      <c r="Q76" s="125" t="n">
        <v>452000000</v>
      </c>
      <c r="R76" s="125" t="n">
        <v>-256000000</v>
      </c>
      <c r="S76" s="125" t="n">
        <v>0</v>
      </c>
      <c r="U76" s="4"/>
      <c r="V76" s="4"/>
      <c r="W76" s="4"/>
      <c r="X76" s="4"/>
      <c r="Y76" s="6"/>
      <c r="Z76" s="6"/>
      <c r="AA76" s="30" t="s">
        <v>422</v>
      </c>
      <c r="AB76" s="19"/>
      <c r="AC76" s="184" t="n">
        <v>18724000000</v>
      </c>
      <c r="AD76" s="184" t="n">
        <v>8632000000</v>
      </c>
      <c r="AE76" s="184" t="n">
        <v>19319000000</v>
      </c>
      <c r="AF76" s="184" t="n">
        <v>13728000000</v>
      </c>
      <c r="AG76" s="184" t="n">
        <v>12814000000</v>
      </c>
      <c r="AH76" s="6"/>
      <c r="AI76" s="6"/>
      <c r="AJ76" s="6"/>
      <c r="AK76" s="6"/>
      <c r="AL76" s="6"/>
      <c r="AM76" s="6"/>
      <c r="AN76" s="6"/>
      <c r="AO76" s="6"/>
      <c r="AP76" s="6"/>
      <c r="AQ76" s="6"/>
      <c r="AR76" s="6"/>
      <c r="AS76" s="6"/>
      <c r="AT76" s="6"/>
      <c r="AU76" s="6"/>
    </row>
    <row r="77" customFormat="false" ht="16.5" hidden="false" customHeight="false" outlineLevel="0" collapsed="false">
      <c r="A77" s="30" t="s">
        <v>2191</v>
      </c>
      <c r="B77" s="30" t="s">
        <v>805</v>
      </c>
      <c r="C77" s="19" t="s">
        <v>119</v>
      </c>
      <c r="D77" s="4"/>
      <c r="E77" s="128"/>
      <c r="F77" s="128"/>
      <c r="G77" s="128"/>
      <c r="H77" s="128"/>
      <c r="I77" s="636"/>
      <c r="J77" s="627" t="n">
        <v>21000000</v>
      </c>
      <c r="K77" s="627" t="n">
        <v>203000000</v>
      </c>
      <c r="L77" s="627" t="n">
        <v>-253000000</v>
      </c>
      <c r="M77" s="627" t="n">
        <v>-253000000</v>
      </c>
      <c r="N77" s="125" t="n">
        <v>173000000</v>
      </c>
      <c r="O77" s="125" t="n">
        <v>159000000</v>
      </c>
      <c r="P77" s="125" t="n">
        <v>153000000</v>
      </c>
      <c r="Q77" s="125" t="n">
        <v>13000000</v>
      </c>
      <c r="R77" s="125" t="n">
        <v>13000000</v>
      </c>
      <c r="S77" s="125" t="n">
        <v>13000000</v>
      </c>
      <c r="U77" s="4"/>
      <c r="V77" s="4"/>
      <c r="W77" s="4"/>
      <c r="X77" s="4"/>
      <c r="Y77" s="6"/>
      <c r="Z77" s="6"/>
      <c r="AA77" s="30" t="s">
        <v>3317</v>
      </c>
      <c r="AB77" s="19"/>
      <c r="AC77" s="183" t="n">
        <v>-13000000</v>
      </c>
      <c r="AD77" s="183" t="n">
        <v>-13000000</v>
      </c>
      <c r="AE77" s="183" t="n">
        <v>-14000000</v>
      </c>
      <c r="AF77" s="183" t="n">
        <v>-14000000</v>
      </c>
      <c r="AG77" s="183" t="n">
        <v>-15000000</v>
      </c>
      <c r="AH77" s="6"/>
      <c r="AI77" s="6"/>
      <c r="AJ77" s="6"/>
      <c r="AK77" s="6"/>
      <c r="AL77" s="6"/>
      <c r="AM77" s="6"/>
      <c r="AN77" s="6"/>
      <c r="AO77" s="6"/>
      <c r="AP77" s="6"/>
      <c r="AQ77" s="6"/>
      <c r="AR77" s="6"/>
      <c r="AS77" s="6"/>
      <c r="AT77" s="6"/>
      <c r="AU77" s="6"/>
    </row>
    <row r="78" customFormat="false" ht="16.5" hidden="false" customHeight="false" outlineLevel="0" collapsed="false">
      <c r="A78" s="30" t="s">
        <v>1357</v>
      </c>
      <c r="B78" s="30" t="s">
        <v>1357</v>
      </c>
      <c r="C78" s="20" t="s">
        <v>114</v>
      </c>
      <c r="D78" s="4"/>
      <c r="E78" s="626"/>
      <c r="F78" s="626"/>
      <c r="G78" s="626"/>
      <c r="H78" s="128" t="n">
        <v>3801000000</v>
      </c>
      <c r="I78" s="128"/>
      <c r="J78" s="627"/>
      <c r="K78" s="627"/>
      <c r="L78" s="627"/>
      <c r="M78" s="627"/>
      <c r="N78" s="125"/>
      <c r="O78" s="125"/>
      <c r="P78" s="125"/>
      <c r="Q78" s="125"/>
      <c r="R78" s="125"/>
      <c r="S78" s="125"/>
      <c r="T78" s="16"/>
      <c r="U78" s="4"/>
      <c r="V78" s="4"/>
      <c r="W78" s="4"/>
      <c r="X78" s="4"/>
      <c r="Y78" s="6"/>
      <c r="Z78" s="6"/>
      <c r="AA78" s="30" t="s">
        <v>202</v>
      </c>
      <c r="AB78" s="19"/>
      <c r="AC78" s="183" t="n">
        <v>0</v>
      </c>
      <c r="AD78" s="183" t="n">
        <v>0</v>
      </c>
      <c r="AE78" s="183" t="n">
        <v>0</v>
      </c>
      <c r="AF78" s="183" t="n">
        <v>0</v>
      </c>
      <c r="AG78" s="183" t="n">
        <v>0</v>
      </c>
      <c r="AH78" s="6"/>
      <c r="AI78" s="6"/>
      <c r="AJ78" s="6"/>
      <c r="AK78" s="6"/>
      <c r="AL78" s="6"/>
      <c r="AM78" s="6"/>
      <c r="AN78" s="6"/>
      <c r="AO78" s="6"/>
      <c r="AP78" s="6"/>
      <c r="AQ78" s="6"/>
      <c r="AR78" s="6"/>
      <c r="AS78" s="6"/>
      <c r="AT78" s="6"/>
      <c r="AU78" s="6"/>
    </row>
    <row r="79" customFormat="false" ht="16.5" hidden="false" customHeight="false" outlineLevel="0" collapsed="false">
      <c r="A79" s="30" t="s">
        <v>3318</v>
      </c>
      <c r="B79" s="30" t="s">
        <v>3319</v>
      </c>
      <c r="C79" s="20" t="s">
        <v>114</v>
      </c>
      <c r="D79" s="4"/>
      <c r="E79" s="626"/>
      <c r="F79" s="626"/>
      <c r="G79" s="626"/>
      <c r="H79" s="128"/>
      <c r="I79" s="128"/>
      <c r="J79" s="627"/>
      <c r="K79" s="627"/>
      <c r="L79" s="627"/>
      <c r="M79" s="627"/>
      <c r="N79" s="125"/>
      <c r="O79" s="125"/>
      <c r="P79" s="125"/>
      <c r="Q79" s="125"/>
      <c r="R79" s="125"/>
      <c r="S79" s="125"/>
      <c r="T79" s="16"/>
      <c r="U79" s="4"/>
      <c r="V79" s="4"/>
      <c r="W79" s="4"/>
      <c r="X79" s="4"/>
      <c r="Y79" s="6"/>
      <c r="Z79" s="6"/>
      <c r="AA79" s="30" t="s">
        <v>770</v>
      </c>
      <c r="AB79" s="19"/>
      <c r="AC79" s="184" t="n">
        <v>22928000000</v>
      </c>
      <c r="AD79" s="184" t="n">
        <v>12134000000</v>
      </c>
      <c r="AE79" s="184" t="n">
        <v>31336000000</v>
      </c>
      <c r="AF79" s="184" t="n">
        <v>22865000000</v>
      </c>
      <c r="AG79" s="184" t="n">
        <v>13826000000</v>
      </c>
      <c r="AH79" s="6"/>
      <c r="AI79" s="6"/>
      <c r="AJ79" s="6"/>
      <c r="AK79" s="6"/>
      <c r="AL79" s="6"/>
      <c r="AM79" s="6"/>
      <c r="AN79" s="6"/>
      <c r="AO79" s="6"/>
      <c r="AP79" s="6"/>
      <c r="AQ79" s="6"/>
      <c r="AR79" s="6"/>
      <c r="AS79" s="6"/>
      <c r="AT79" s="6"/>
      <c r="AU79" s="6"/>
    </row>
    <row r="80" customFormat="false" ht="16.5" hidden="false" customHeight="false" outlineLevel="0" collapsed="false">
      <c r="A80" s="30" t="s">
        <v>3320</v>
      </c>
      <c r="B80" s="0" t="s">
        <v>3321</v>
      </c>
      <c r="C80" s="20" t="s">
        <v>114</v>
      </c>
      <c r="D80" s="4"/>
      <c r="E80" s="128"/>
      <c r="F80" s="128"/>
      <c r="G80" s="128"/>
      <c r="H80" s="128"/>
      <c r="I80" s="128"/>
      <c r="J80" s="128"/>
      <c r="K80" s="128"/>
      <c r="L80" s="627"/>
      <c r="M80" s="627" t="n">
        <v>-4732000000</v>
      </c>
      <c r="N80" s="125" t="n">
        <v>5883000000</v>
      </c>
      <c r="O80" s="125" t="n">
        <v>0</v>
      </c>
      <c r="P80" s="125" t="n">
        <v>0</v>
      </c>
      <c r="Q80" s="125" t="n">
        <v>0</v>
      </c>
      <c r="R80" s="125" t="n">
        <v>0</v>
      </c>
      <c r="S80" s="125" t="n">
        <v>0</v>
      </c>
      <c r="U80" s="4"/>
      <c r="V80" s="4"/>
      <c r="W80" s="4"/>
      <c r="X80" s="4"/>
      <c r="Y80" s="6"/>
      <c r="Z80" s="6"/>
      <c r="AA80" s="30" t="s">
        <v>199</v>
      </c>
      <c r="AB80" s="19"/>
      <c r="AC80" s="184" t="n">
        <v>-1582000000</v>
      </c>
      <c r="AD80" s="183" t="n">
        <v>-933000000</v>
      </c>
      <c r="AE80" s="183" t="n">
        <v>0</v>
      </c>
      <c r="AF80" s="183" t="n">
        <v>0</v>
      </c>
      <c r="AG80" s="183" t="n">
        <v>0</v>
      </c>
      <c r="AH80" s="6"/>
      <c r="AI80" s="6"/>
      <c r="AJ80" s="6"/>
      <c r="AK80" s="6"/>
      <c r="AL80" s="6"/>
      <c r="AM80" s="6"/>
      <c r="AN80" s="6"/>
      <c r="AO80" s="6"/>
      <c r="AP80" s="6"/>
      <c r="AQ80" s="6"/>
      <c r="AR80" s="6"/>
      <c r="AS80" s="6"/>
      <c r="AT80" s="6"/>
      <c r="AU80" s="6"/>
    </row>
    <row r="81" customFormat="false" ht="16.5" hidden="false" customHeight="false" outlineLevel="0" collapsed="false">
      <c r="B81" s="0" t="s">
        <v>577</v>
      </c>
      <c r="C81" s="19"/>
      <c r="H81" s="0" t="n">
        <f aca="false">(H40/H6)*100</f>
        <v>3.40136054421769</v>
      </c>
      <c r="I81" s="0" t="n">
        <f aca="false">(I40/I6)*100</f>
        <v>4.13840163769919</v>
      </c>
      <c r="J81" s="0" t="n">
        <f aca="false">(J40/J6)*100</f>
        <v>2.95389528308163</v>
      </c>
      <c r="K81" s="0" t="n">
        <f aca="false">(K40/K6)*100</f>
        <v>7.47693951997026</v>
      </c>
      <c r="L81" s="0" t="n">
        <f aca="false">(L40/L6)*100</f>
        <v>6.2677859988617</v>
      </c>
      <c r="M81" s="0" t="n">
        <f aca="false">(M40/M6)*100</f>
        <v>15.8430996629457</v>
      </c>
      <c r="N81" s="0" t="n">
        <f aca="false">(N40/N6)*100</f>
        <v>9.17777480570044</v>
      </c>
      <c r="O81" s="0" t="n">
        <f aca="false">(O40/O6)*100</f>
        <v>9.47099069813414</v>
      </c>
      <c r="P81" s="0" t="n">
        <f aca="false">(P40/P6)*100</f>
        <v>7.51150010952485</v>
      </c>
      <c r="Q81" s="0" t="n">
        <f aca="false">(Q40/Q6)*100</f>
        <v>7.26297892397818</v>
      </c>
      <c r="R81" s="0" t="n">
        <f aca="false">(R40/R6)*100</f>
        <v>8.01129850990666</v>
      </c>
      <c r="S81" s="0" t="n">
        <f aca="false">(S40/S6)*100</f>
        <v>6.60676805243584</v>
      </c>
      <c r="U81" s="4"/>
      <c r="V81" s="4"/>
      <c r="W81" s="4"/>
      <c r="X81" s="4"/>
      <c r="Y81" s="6"/>
      <c r="Z81" s="6"/>
      <c r="AA81" s="30" t="s">
        <v>202</v>
      </c>
      <c r="AB81" s="19"/>
      <c r="AC81" s="184" t="n">
        <v>24509000000</v>
      </c>
      <c r="AD81" s="184" t="n">
        <v>13067000000</v>
      </c>
      <c r="AE81" s="184" t="n">
        <v>31336000000</v>
      </c>
      <c r="AF81" s="184" t="n">
        <v>22865000000</v>
      </c>
      <c r="AG81" s="184" t="n">
        <v>13826000000</v>
      </c>
      <c r="AH81" s="6"/>
      <c r="AI81" s="6"/>
      <c r="AJ81" s="6"/>
      <c r="AK81" s="6"/>
      <c r="AL81" s="6"/>
      <c r="AM81" s="6"/>
      <c r="AN81" s="6"/>
      <c r="AO81" s="6"/>
      <c r="AP81" s="6"/>
      <c r="AQ81" s="6"/>
      <c r="AR81" s="6"/>
      <c r="AS81" s="6"/>
      <c r="AT81" s="6"/>
      <c r="AU81" s="6"/>
    </row>
    <row r="82" customFormat="false" ht="16.5" hidden="false" customHeight="false" outlineLevel="0" collapsed="false">
      <c r="B82" s="30"/>
      <c r="C82" s="19"/>
      <c r="D82" s="4"/>
      <c r="J82" s="182"/>
      <c r="K82" s="182"/>
      <c r="L82" s="182"/>
      <c r="M82" s="182"/>
      <c r="N82" s="182"/>
      <c r="O82" s="182"/>
      <c r="P82" s="182"/>
      <c r="Q82" s="182"/>
      <c r="R82" s="182"/>
      <c r="S82" s="182"/>
      <c r="T82" s="182"/>
      <c r="U82" s="4"/>
      <c r="V82" s="4"/>
      <c r="W82" s="4"/>
      <c r="X82" s="4"/>
      <c r="Y82" s="6"/>
      <c r="Z82" s="6"/>
      <c r="AA82" s="30" t="s">
        <v>1166</v>
      </c>
      <c r="AB82" s="19"/>
      <c r="AC82" s="184" t="n">
        <v>3598000000</v>
      </c>
      <c r="AD82" s="184" t="n">
        <v>1791000000</v>
      </c>
      <c r="AE82" s="184" t="n">
        <v>3519000000</v>
      </c>
      <c r="AF82" s="184" t="n">
        <v>3404000000</v>
      </c>
      <c r="AG82" s="184" t="n">
        <v>1276000000</v>
      </c>
      <c r="AH82" s="6"/>
      <c r="AI82" s="6"/>
      <c r="AJ82" s="6"/>
      <c r="AK82" s="6"/>
      <c r="AL82" s="6"/>
      <c r="AM82" s="6"/>
      <c r="AN82" s="6"/>
      <c r="AO82" s="6"/>
      <c r="AP82" s="6"/>
      <c r="AQ82" s="6"/>
      <c r="AR82" s="6"/>
      <c r="AS82" s="6"/>
      <c r="AT82" s="6"/>
      <c r="AU82" s="6"/>
    </row>
    <row r="83" customFormat="false" ht="16.5" hidden="false" customHeight="false" outlineLevel="0" collapsed="false">
      <c r="B83" s="30"/>
      <c r="C83" s="19"/>
      <c r="D83" s="4"/>
      <c r="H83" s="0" t="s">
        <v>128</v>
      </c>
      <c r="I83" s="0" t="s">
        <v>128</v>
      </c>
      <c r="J83" s="0" t="s">
        <v>128</v>
      </c>
      <c r="K83" s="0" t="s">
        <v>128</v>
      </c>
      <c r="L83" s="0" t="s">
        <v>128</v>
      </c>
      <c r="M83" s="0" t="s">
        <v>128</v>
      </c>
      <c r="N83" s="0" t="s">
        <v>128</v>
      </c>
      <c r="O83" s="0" t="s">
        <v>128</v>
      </c>
      <c r="P83" s="0" t="s">
        <v>128</v>
      </c>
      <c r="Q83" s="0" t="s">
        <v>128</v>
      </c>
      <c r="R83" s="0" t="s">
        <v>128</v>
      </c>
      <c r="S83" s="0" t="s">
        <v>128</v>
      </c>
      <c r="U83" s="4"/>
      <c r="V83" s="4"/>
      <c r="W83" s="4"/>
      <c r="X83" s="4"/>
      <c r="AA83" s="30" t="s">
        <v>3322</v>
      </c>
      <c r="AB83" s="19"/>
      <c r="AC83" s="184" t="n">
        <v>23867000000</v>
      </c>
      <c r="AD83" s="184" t="n">
        <v>15859000000</v>
      </c>
      <c r="AE83" s="184" t="n">
        <v>38443000000</v>
      </c>
      <c r="AF83" s="184" t="n">
        <v>30702000000</v>
      </c>
      <c r="AG83" s="184" t="n">
        <v>25219000000</v>
      </c>
    </row>
    <row r="84" customFormat="false" ht="16.5" hidden="false" customHeight="false" outlineLevel="0" collapsed="false">
      <c r="B84" s="30"/>
      <c r="C84" s="19"/>
      <c r="D84" s="4"/>
      <c r="U84" s="4"/>
      <c r="V84" s="4"/>
      <c r="W84" s="4"/>
      <c r="X84" s="4"/>
      <c r="AA84" s="30" t="s">
        <v>393</v>
      </c>
      <c r="AB84" s="19"/>
      <c r="AC84" s="184" t="n">
        <v>-2955000000</v>
      </c>
      <c r="AD84" s="184" t="n">
        <v>-4582000000</v>
      </c>
      <c r="AE84" s="184" t="n">
        <v>-10626000000</v>
      </c>
      <c r="AF84" s="184" t="n">
        <v>-11241000000</v>
      </c>
      <c r="AG84" s="184" t="n">
        <v>-12669000000</v>
      </c>
    </row>
    <row r="85" customFormat="false" ht="16.5" hidden="false" customHeight="false" outlineLevel="0" collapsed="false">
      <c r="B85" s="30"/>
      <c r="C85" s="19"/>
      <c r="D85" s="4"/>
      <c r="U85" s="4"/>
      <c r="V85" s="4"/>
      <c r="W85" s="4"/>
      <c r="X85" s="4"/>
      <c r="AA85" s="19"/>
      <c r="AB85" s="19"/>
      <c r="AC85" s="19"/>
      <c r="AD85" s="19"/>
      <c r="AE85" s="19"/>
      <c r="AF85" s="19"/>
      <c r="AG85" s="19"/>
    </row>
    <row r="86" customFormat="false" ht="16.5" hidden="false" customHeight="false" outlineLevel="0" collapsed="false">
      <c r="B86" s="0" t="s">
        <v>261</v>
      </c>
      <c r="C86" s="19"/>
      <c r="D86" s="114" t="n">
        <f aca="false">D6-D7-D40</f>
        <v>0</v>
      </c>
      <c r="E86" s="114" t="n">
        <f aca="false">E6-E7-E40</f>
        <v>0</v>
      </c>
      <c r="F86" s="114" t="n">
        <f aca="false">F6-F7-F40</f>
        <v>0</v>
      </c>
      <c r="G86" s="114" t="n">
        <f aca="false">G6-G7-G40</f>
        <v>0</v>
      </c>
      <c r="H86" s="114" t="n">
        <f aca="false">H6-H7-H40</f>
        <v>0</v>
      </c>
      <c r="I86" s="114" t="n">
        <f aca="false">I6-I7-I40</f>
        <v>-1000000</v>
      </c>
      <c r="J86" s="114" t="n">
        <f aca="false">J6-J7-J40</f>
        <v>0</v>
      </c>
      <c r="K86" s="114" t="n">
        <f aca="false">K6-K7-K40</f>
        <v>0</v>
      </c>
      <c r="L86" s="114" t="n">
        <f aca="false">L6-L7-L40</f>
        <v>0</v>
      </c>
      <c r="M86" s="114" t="n">
        <f aca="false">M6-M7-M40</f>
        <v>0</v>
      </c>
      <c r="N86" s="114" t="n">
        <f aca="false">N6-N7-N40</f>
        <v>0</v>
      </c>
      <c r="O86" s="114" t="n">
        <f aca="false">O6-O7-O40</f>
        <v>0</v>
      </c>
      <c r="P86" s="114" t="n">
        <f aca="false">P6-P7-P40</f>
        <v>0</v>
      </c>
      <c r="Q86" s="114" t="n">
        <f aca="false">Q6-Q7-Q40</f>
        <v>1000000</v>
      </c>
      <c r="R86" s="114" t="n">
        <f aca="false">R6-R7-R40</f>
        <v>0</v>
      </c>
      <c r="S86" s="114" t="n">
        <f aca="false">S6-S7-S40</f>
        <v>1000000</v>
      </c>
      <c r="U86" s="4"/>
      <c r="V86" s="4"/>
      <c r="W86" s="4"/>
      <c r="X86" s="4"/>
      <c r="AA86" s="30" t="s">
        <v>3323</v>
      </c>
      <c r="AB86" s="19"/>
      <c r="AC86" s="343" t="n">
        <v>400700000000</v>
      </c>
      <c r="AD86" s="343" t="n">
        <v>423600000000</v>
      </c>
      <c r="AE86" s="343" t="n">
        <v>455400000000</v>
      </c>
      <c r="AF86" s="343" t="n">
        <v>506600000000</v>
      </c>
      <c r="AG86" s="343" t="n">
        <v>561200000000</v>
      </c>
    </row>
    <row r="87" customFormat="false" ht="15" hidden="false" customHeight="false" outlineLevel="0" collapsed="false">
      <c r="B87" s="0" t="s">
        <v>130</v>
      </c>
      <c r="C87" s="19"/>
      <c r="D87" s="114" t="n">
        <f aca="false">D7-D8-D39</f>
        <v>0</v>
      </c>
      <c r="E87" s="145" t="n">
        <f aca="false">E7-E8-E39</f>
        <v>0</v>
      </c>
      <c r="F87" s="145" t="n">
        <f aca="false">F7-F8-F39</f>
        <v>0</v>
      </c>
      <c r="G87" s="145" t="n">
        <f aca="false">G7-G8-G39</f>
        <v>0</v>
      </c>
      <c r="H87" s="114" t="n">
        <f aca="false">H7-H8-H39</f>
        <v>-1000000</v>
      </c>
      <c r="I87" s="114" t="n">
        <f aca="false">I7-I8-I39</f>
        <v>0</v>
      </c>
      <c r="J87" s="114" t="n">
        <f aca="false">J7-J8-J39</f>
        <v>-1000000</v>
      </c>
      <c r="K87" s="114" t="n">
        <f aca="false">K7-K8-K39</f>
        <v>155000000</v>
      </c>
      <c r="L87" s="114" t="n">
        <f aca="false">L7-L8-L39</f>
        <v>0</v>
      </c>
      <c r="M87" s="114" t="n">
        <f aca="false">M7-M8-M39</f>
        <v>0</v>
      </c>
      <c r="N87" s="114" t="n">
        <f aca="false">N7-N8-N39</f>
        <v>0</v>
      </c>
      <c r="O87" s="114" t="n">
        <f aca="false">O7-O8-O39</f>
        <v>0</v>
      </c>
      <c r="P87" s="114" t="n">
        <f aca="false">P7-P8-P39</f>
        <v>0</v>
      </c>
      <c r="Q87" s="114" t="n">
        <f aca="false">Q7-Q8-Q39</f>
        <v>-1000000</v>
      </c>
      <c r="R87" s="114" t="n">
        <f aca="false">R7-R8-R39</f>
        <v>0</v>
      </c>
      <c r="S87" s="114" t="n">
        <f aca="false">S7-S8-S39</f>
        <v>0</v>
      </c>
      <c r="U87" s="4"/>
      <c r="V87" s="4"/>
      <c r="W87" s="4"/>
      <c r="X87" s="4"/>
    </row>
    <row r="88" customFormat="false" ht="15" hidden="false" customHeight="false" outlineLevel="0" collapsed="false">
      <c r="B88" s="0" t="s">
        <v>501</v>
      </c>
      <c r="C88" s="19"/>
      <c r="D88" s="114" t="n">
        <f aca="false">D8-D9-D38</f>
        <v>0</v>
      </c>
      <c r="E88" s="145" t="n">
        <f aca="false">E8-E9-E38</f>
        <v>0</v>
      </c>
      <c r="F88" s="145" t="n">
        <f aca="false">F8-F9-F38</f>
        <v>0</v>
      </c>
      <c r="G88" s="145" t="n">
        <f aca="false">G8-G9-G38</f>
        <v>0</v>
      </c>
      <c r="H88" s="114" t="n">
        <f aca="false">H8-H9-H38</f>
        <v>0</v>
      </c>
      <c r="I88" s="114" t="n">
        <f aca="false">I8-I9-I38</f>
        <v>0</v>
      </c>
      <c r="J88" s="114" t="n">
        <f aca="false">J8-J9-J38</f>
        <v>1000000</v>
      </c>
      <c r="K88" s="114" t="n">
        <f aca="false">K8-K9-K38</f>
        <v>0</v>
      </c>
      <c r="L88" s="114" t="n">
        <f aca="false">L8-L9-L38</f>
        <v>-1000000</v>
      </c>
      <c r="M88" s="114" t="n">
        <f aca="false">M8-M9-M38</f>
        <v>0</v>
      </c>
      <c r="N88" s="114" t="n">
        <f aca="false">N8-N9-N38</f>
        <v>0</v>
      </c>
      <c r="O88" s="114" t="n">
        <f aca="false">O8-O9-O38</f>
        <v>0</v>
      </c>
      <c r="P88" s="114" t="n">
        <f aca="false">P8-P9-P38</f>
        <v>0</v>
      </c>
      <c r="Q88" s="114" t="n">
        <f aca="false">Q8-Q9-Q38</f>
        <v>0</v>
      </c>
      <c r="R88" s="114" t="n">
        <f aca="false">R8-R9-R38</f>
        <v>-1000000</v>
      </c>
      <c r="S88" s="114" t="n">
        <f aca="false">S8-S9-S38</f>
        <v>0</v>
      </c>
      <c r="U88" s="4"/>
      <c r="V88" s="4"/>
      <c r="W88" s="4"/>
      <c r="X88" s="4"/>
    </row>
    <row r="89" customFormat="false" ht="15" hidden="false" customHeight="false" outlineLevel="0" collapsed="false">
      <c r="B89" s="0" t="s">
        <v>131</v>
      </c>
      <c r="C89" s="19"/>
      <c r="D89" s="114" t="n">
        <f aca="false">D9-D10-D19-D20-D23-D28-D29-D31-D34-D36</f>
        <v>0</v>
      </c>
      <c r="E89" s="117" t="n">
        <f aca="false">E9-E10-E19-E20-E23-E28-E29-E31-E34-E36-E30</f>
        <v>0</v>
      </c>
      <c r="F89" s="117" t="n">
        <f aca="false">F9-F10-F19-F20-F23-F28-F29-F31-F34-F36-F30</f>
        <v>0</v>
      </c>
      <c r="G89" s="117" t="n">
        <f aca="false">G9-G10-G19-G20-G23-G28-G29-G31-G34-G36-G30</f>
        <v>0</v>
      </c>
      <c r="H89" s="114" t="n">
        <f aca="false">H9-H10-H19-H20-H23-H28-H29-H31-H34-H36-H30</f>
        <v>1000000</v>
      </c>
      <c r="I89" s="114" t="n">
        <f aca="false">I9-I10-I19-I20-I23-I28-I29-I31-I34-I36-I30</f>
        <v>-2000000</v>
      </c>
      <c r="J89" s="114" t="n">
        <f aca="false">J9-J10-J19-J20-J23-J28-J29-J31-J34-J36-J30</f>
        <v>-1000000</v>
      </c>
      <c r="K89" s="114" t="n">
        <f aca="false">K9-K10-K19-K20-K23-K28-K29-K31-K34-K36-K30</f>
        <v>1000000</v>
      </c>
      <c r="L89" s="114" t="n">
        <f aca="false">L9-L10-L19-L20-L23-L28-L29-L31-L34-L36-L30</f>
        <v>-1000000</v>
      </c>
      <c r="M89" s="114" t="n">
        <f aca="false">M9-M10-M19-M20-M23-M28-M29-M31-M34-M36-M30</f>
        <v>0</v>
      </c>
      <c r="N89" s="114" t="n">
        <f aca="false">N9-N10-N19-N20-N23-N28-N29-N31-N34-N36-N30</f>
        <v>1000000</v>
      </c>
      <c r="O89" s="114" t="n">
        <f aca="false">O9-O10-O19-O20-O23-O28-O29-O31-O34-O36-O30</f>
        <v>-1000000</v>
      </c>
      <c r="P89" s="114" t="n">
        <f aca="false">P9-P10-P19-P20-P23-P28-P29-P31-P34-P36-P30</f>
        <v>0</v>
      </c>
      <c r="Q89" s="114" t="n">
        <f aca="false">Q9-Q10-Q19-Q20-Q23-Q28-Q29-Q31-Q34-Q36-Q30</f>
        <v>0</v>
      </c>
      <c r="R89" s="114" t="n">
        <f aca="false">R9-R10-R19-R20-R23-R28-R29-R31-R34-R36-R30</f>
        <v>1000000</v>
      </c>
      <c r="S89" s="114" t="n">
        <f aca="false">S9-S10-S19-S20-S23-S28-S29-S31-S34-S36-S30</f>
        <v>1000000</v>
      </c>
      <c r="U89" s="4"/>
      <c r="V89" s="4"/>
      <c r="W89" s="4"/>
      <c r="X89" s="4"/>
    </row>
    <row r="90" customFormat="false" ht="15" hidden="false" customHeight="false" outlineLevel="0" collapsed="false">
      <c r="B90" s="0" t="s">
        <v>132</v>
      </c>
      <c r="C90" s="19"/>
      <c r="D90" s="114" t="n">
        <f aca="false">D40-D41-D42</f>
        <v>0</v>
      </c>
      <c r="E90" s="117" t="n">
        <f aca="false">E40-E41-E42</f>
        <v>0</v>
      </c>
      <c r="F90" s="117" t="n">
        <f aca="false">F40-F41-F42</f>
        <v>0</v>
      </c>
      <c r="G90" s="117" t="n">
        <f aca="false">G40-G41-G42</f>
        <v>0</v>
      </c>
      <c r="H90" s="117" t="n">
        <f aca="false">H40-H41-H42</f>
        <v>740000000</v>
      </c>
      <c r="I90" s="117" t="n">
        <f aca="false">I40-I41-I42</f>
        <v>1031000000</v>
      </c>
      <c r="J90" s="114" t="n">
        <f aca="false">J40-J41-J42</f>
        <v>0</v>
      </c>
      <c r="K90" s="114" t="n">
        <f aca="false">K40-K41-K42</f>
        <v>-1000000</v>
      </c>
      <c r="L90" s="114" t="n">
        <f aca="false">L40-L41-L42</f>
        <v>0</v>
      </c>
      <c r="M90" s="114" t="n">
        <f aca="false">M40-M41-M42</f>
        <v>-1000000</v>
      </c>
      <c r="N90" s="114" t="n">
        <f aca="false">N40-N41-N42</f>
        <v>0</v>
      </c>
      <c r="O90" s="114" t="n">
        <f aca="false">O40-O41-O42</f>
        <v>0</v>
      </c>
      <c r="P90" s="114" t="n">
        <f aca="false">P40-P41-P42</f>
        <v>0</v>
      </c>
      <c r="Q90" s="114" t="n">
        <f aca="false">Q40-Q41-Q42</f>
        <v>0</v>
      </c>
      <c r="R90" s="114" t="n">
        <f aca="false">R40-R41-R42</f>
        <v>0</v>
      </c>
      <c r="S90" s="114" t="n">
        <f aca="false">S40-S41-S42</f>
        <v>0</v>
      </c>
      <c r="U90" s="4"/>
      <c r="V90" s="4"/>
      <c r="W90" s="4"/>
      <c r="X90" s="4"/>
    </row>
    <row r="91" customFormat="false" ht="15" hidden="false" customHeight="false" outlineLevel="0" collapsed="false">
      <c r="B91" s="0" t="s">
        <v>134</v>
      </c>
      <c r="C91" s="19"/>
      <c r="D91" s="114" t="n">
        <f aca="false">D44-D46-D54-D59-D60</f>
        <v>0</v>
      </c>
      <c r="E91" s="114" t="n">
        <f aca="false">E43-E46-E54-E60</f>
        <v>0</v>
      </c>
      <c r="F91" s="114" t="n">
        <f aca="false">F43-F46-F54-F60</f>
        <v>0</v>
      </c>
      <c r="G91" s="114" t="n">
        <f aca="false">G43-G46-G54-G60</f>
        <v>0</v>
      </c>
      <c r="H91" s="114" t="n">
        <f aca="false">H43-H46-H54-H60-H59</f>
        <v>0</v>
      </c>
      <c r="I91" s="114" t="n">
        <f aca="false">I43-I46-I54-I60-I59</f>
        <v>0</v>
      </c>
      <c r="J91" s="114" t="n">
        <f aca="false">J43-J46-J54-J60-J59</f>
        <v>0</v>
      </c>
      <c r="K91" s="114" t="n">
        <f aca="false">K43-K46-K54-K60-K59</f>
        <v>0</v>
      </c>
      <c r="L91" s="114" t="n">
        <f aca="false">L43-L46-L54-L60-L59</f>
        <v>0</v>
      </c>
      <c r="M91" s="114" t="n">
        <f aca="false">M43-M46-M54-M60-M59</f>
        <v>0</v>
      </c>
      <c r="N91" s="114" t="n">
        <f aca="false">N43-N46-N54-N60-N59</f>
        <v>0</v>
      </c>
      <c r="O91" s="114" t="n">
        <f aca="false">O43-O46-O54-O60-O59</f>
        <v>0</v>
      </c>
      <c r="P91" s="114" t="n">
        <f aca="false">P43-P46-P54-P60-P59</f>
        <v>0</v>
      </c>
      <c r="Q91" s="114" t="n">
        <f aca="false">Q43-Q46-Q54-Q60-Q59</f>
        <v>0</v>
      </c>
      <c r="R91" s="114" t="n">
        <f aca="false">R43-R46-R54-R60-R59</f>
        <v>0</v>
      </c>
      <c r="S91" s="114" t="n">
        <f aca="false">S43-S46-S54-S60-S59</f>
        <v>0</v>
      </c>
      <c r="U91" s="4"/>
      <c r="V91" s="4"/>
      <c r="W91" s="4"/>
      <c r="X91" s="4"/>
    </row>
    <row r="92" customFormat="false" ht="15" hidden="false" customHeight="false" outlineLevel="0" collapsed="false">
      <c r="B92" s="0" t="s">
        <v>675</v>
      </c>
      <c r="C92" s="19"/>
      <c r="D92" s="114" t="n">
        <f aca="false">D46-D47-D48-D49-D52-D53</f>
        <v>0</v>
      </c>
      <c r="E92" s="117" t="n">
        <f aca="false">E46-E47-E48-E49-E52-E53</f>
        <v>0</v>
      </c>
      <c r="F92" s="117" t="n">
        <f aca="false">F46-F47-F48-F49-F52-F53</f>
        <v>0</v>
      </c>
      <c r="G92" s="117" t="n">
        <f aca="false">G46-G47-G48-G49-G52-G53</f>
        <v>0</v>
      </c>
      <c r="H92" s="114" t="n">
        <f aca="false">H46-H47-H48-H49-H52-H53</f>
        <v>-1000000</v>
      </c>
      <c r="I92" s="114" t="n">
        <f aca="false">I46-I47-I48-I49-I52-I53</f>
        <v>-1000000</v>
      </c>
      <c r="J92" s="114" t="n">
        <f aca="false">J46-J47-J48-J49-J52-J53</f>
        <v>0</v>
      </c>
      <c r="K92" s="114" t="n">
        <f aca="false">K46-K47-K48-K49-K52-K53</f>
        <v>1000000</v>
      </c>
      <c r="L92" s="114" t="n">
        <f aca="false">L46-L47-L48-L49-L52-L53</f>
        <v>0</v>
      </c>
      <c r="M92" s="114" t="n">
        <f aca="false">M46-M47-M48-M49-M52-M53</f>
        <v>1000000</v>
      </c>
      <c r="N92" s="114" t="n">
        <f aca="false">N46-N47-N48-N49-N52-N53</f>
        <v>-1000000</v>
      </c>
      <c r="O92" s="114" t="n">
        <f aca="false">O46-O47-O48-O49-O52-O53</f>
        <v>0</v>
      </c>
      <c r="P92" s="114" t="n">
        <f aca="false">P46-P47-P48-P49-P52-P53</f>
        <v>0</v>
      </c>
      <c r="Q92" s="114" t="n">
        <f aca="false">Q46-Q47-Q48-Q49-Q52-Q53</f>
        <v>0</v>
      </c>
      <c r="R92" s="114" t="n">
        <f aca="false">R46-R47-R48-R49-R52-R53</f>
        <v>1000000</v>
      </c>
      <c r="S92" s="114" t="n">
        <f aca="false">S46-S47-S48-S49-S52-S53</f>
        <v>1000000</v>
      </c>
      <c r="U92" s="4"/>
      <c r="V92" s="4"/>
      <c r="W92" s="4"/>
      <c r="X92" s="4"/>
    </row>
    <row r="93" customFormat="false" ht="15" hidden="false" customHeight="false" outlineLevel="0" collapsed="false">
      <c r="B93" s="0" t="s">
        <v>822</v>
      </c>
      <c r="C93" s="19"/>
      <c r="D93" s="114" t="n">
        <f aca="false">D54-D55-D56-D58</f>
        <v>0</v>
      </c>
      <c r="E93" s="117" t="n">
        <f aca="false">E54-E55-E56-E58</f>
        <v>0</v>
      </c>
      <c r="F93" s="117" t="n">
        <f aca="false">F54-F55-F56-F58</f>
        <v>0</v>
      </c>
      <c r="G93" s="117" t="n">
        <f aca="false">G54-G55-G56-G58</f>
        <v>0</v>
      </c>
      <c r="H93" s="114" t="n">
        <f aca="false">H54-H55-H56-H58</f>
        <v>-1000000</v>
      </c>
      <c r="I93" s="114" t="n">
        <f aca="false">I54-I55-I56-I58</f>
        <v>0</v>
      </c>
      <c r="J93" s="114" t="n">
        <f aca="false">J54-J55-J56-J58</f>
        <v>0</v>
      </c>
      <c r="K93" s="114" t="n">
        <f aca="false">K54-K55-K56-K58</f>
        <v>-1000000</v>
      </c>
      <c r="L93" s="114" t="n">
        <f aca="false">L54-L55-L56-L58</f>
        <v>0</v>
      </c>
      <c r="M93" s="114" t="n">
        <f aca="false">M54-M55-M56-M58</f>
        <v>0</v>
      </c>
      <c r="N93" s="114" t="n">
        <f aca="false">N54-N55-N56-N58</f>
        <v>0</v>
      </c>
      <c r="O93" s="114" t="n">
        <f aca="false">O54-O55-O56-O58</f>
        <v>0</v>
      </c>
      <c r="P93" s="114" t="n">
        <f aca="false">P54-P55-P56-P58</f>
        <v>1000000</v>
      </c>
      <c r="Q93" s="114" t="n">
        <f aca="false">Q54-Q55-Q56-Q58</f>
        <v>1000000</v>
      </c>
      <c r="R93" s="114" t="n">
        <f aca="false">R54-R55-R56-R58</f>
        <v>0</v>
      </c>
      <c r="S93" s="114" t="n">
        <f aca="false">S54-S55-S56-S58</f>
        <v>0</v>
      </c>
      <c r="U93" s="4"/>
      <c r="V93" s="4"/>
      <c r="W93" s="4"/>
      <c r="X93" s="4"/>
    </row>
    <row r="94" customFormat="false" ht="15" hidden="false" customHeight="false" outlineLevel="0" collapsed="false">
      <c r="B94" s="0" t="s">
        <v>3324</v>
      </c>
      <c r="C94" s="19"/>
      <c r="D94" s="114" t="n">
        <f aca="false">D66-D67-D73-D77-D80</f>
        <v>0</v>
      </c>
      <c r="E94" s="114" t="n">
        <f aca="false">E66-E67-E73-E77-E80-E78-E79</f>
        <v>0</v>
      </c>
      <c r="F94" s="114" t="n">
        <f aca="false">F66-F67-F73-F77-F80-F78-F79</f>
        <v>0</v>
      </c>
      <c r="G94" s="114" t="n">
        <f aca="false">G66-G67-G73-G77-G80-G78-G79</f>
        <v>0</v>
      </c>
      <c r="H94" s="114" t="n">
        <f aca="false">H66-H67-H72-H80-H78</f>
        <v>0</v>
      </c>
      <c r="I94" s="114" t="n">
        <f aca="false">I66-I67-I72-I80-I78</f>
        <v>0</v>
      </c>
      <c r="J94" s="114" t="n">
        <f aca="false">J66-J67-J72-J80-J78</f>
        <v>0</v>
      </c>
      <c r="K94" s="114" t="n">
        <f aca="false">K66-K67-K72-K80-K78</f>
        <v>1000000</v>
      </c>
      <c r="L94" s="114" t="n">
        <f aca="false">L66-L67-L72-L80-L78</f>
        <v>-1000000</v>
      </c>
      <c r="M94" s="114" t="n">
        <f aca="false">M66-M67-M72-M80-M78</f>
        <v>0</v>
      </c>
      <c r="N94" s="114" t="n">
        <f aca="false">N66-N67-N72-N80-N78</f>
        <v>0</v>
      </c>
      <c r="O94" s="114" t="n">
        <f aca="false">O66-O67-O72-O80-O78</f>
        <v>1000000</v>
      </c>
      <c r="P94" s="114" t="n">
        <f aca="false">P66-P67-P72-P80-P78</f>
        <v>1000000</v>
      </c>
      <c r="Q94" s="114" t="n">
        <f aca="false">Q66-Q67-Q72-Q80-Q78</f>
        <v>1000000</v>
      </c>
      <c r="R94" s="114" t="n">
        <f aca="false">R66-R67-R72-R80-R78</f>
        <v>0</v>
      </c>
      <c r="S94" s="114" t="n">
        <f aca="false">S66-S67-S72-S80-S78</f>
        <v>0</v>
      </c>
      <c r="U94" s="4"/>
      <c r="V94" s="4"/>
      <c r="W94" s="4"/>
      <c r="X94" s="4"/>
    </row>
    <row r="95" customFormat="false" ht="15" hidden="false" customHeight="false" outlineLevel="0" collapsed="false">
      <c r="B95" s="0" t="s">
        <v>505</v>
      </c>
      <c r="C95" s="19"/>
      <c r="D95" s="114" t="n">
        <f aca="false">D67-D68-D69-D70</f>
        <v>0</v>
      </c>
      <c r="E95" s="117" t="n">
        <f aca="false">E67-E68-E69-E70-E71</f>
        <v>0</v>
      </c>
      <c r="F95" s="117" t="n">
        <f aca="false">F67-F68-F69-F70-F71</f>
        <v>0</v>
      </c>
      <c r="G95" s="117" t="n">
        <f aca="false">G67-G68-G69-G70-G71</f>
        <v>0</v>
      </c>
      <c r="H95" s="114" t="n">
        <f aca="false">H67-H68-H69-H70-H71</f>
        <v>-1000000</v>
      </c>
      <c r="I95" s="114" t="n">
        <f aca="false">I67-I68-I69-I70-I71</f>
        <v>1000000</v>
      </c>
      <c r="J95" s="117" t="n">
        <f aca="false">J67-J68-J69-J70-J71</f>
        <v>2837000000</v>
      </c>
      <c r="K95" s="117" t="n">
        <f aca="false">K67-K68-K69-K70-K71</f>
        <v>1911000000</v>
      </c>
      <c r="L95" s="117" t="n">
        <f aca="false">L67-L68-L69-L70-L71</f>
        <v>705000000</v>
      </c>
      <c r="M95" s="114" t="n">
        <f aca="false">M67-M68-M69-M70-M71</f>
        <v>0</v>
      </c>
      <c r="N95" s="114" t="n">
        <f aca="false">N67-N68-N69-N70</f>
        <v>0</v>
      </c>
      <c r="O95" s="114" t="n">
        <f aca="false">O67-O68-O69-O70</f>
        <v>0</v>
      </c>
      <c r="P95" s="114" t="n">
        <f aca="false">P67-P68-P69-P70</f>
        <v>0</v>
      </c>
      <c r="Q95" s="114" t="n">
        <f aca="false">Q67-Q68-Q69-Q70</f>
        <v>0</v>
      </c>
      <c r="R95" s="114" t="n">
        <f aca="false">R67-R68-R69-R70</f>
        <v>0</v>
      </c>
      <c r="S95" s="114" t="n">
        <f aca="false">S67-S68-S69-S70</f>
        <v>0</v>
      </c>
      <c r="U95" s="4"/>
      <c r="V95" s="4"/>
      <c r="W95" s="4"/>
      <c r="X95" s="4"/>
    </row>
    <row r="96" customFormat="false" ht="15" hidden="false" customHeight="false" outlineLevel="0" collapsed="false">
      <c r="B96" s="0" t="s">
        <v>334</v>
      </c>
      <c r="C96" s="19"/>
      <c r="D96" s="114" t="n">
        <f aca="false">D73-D74-D75-D76</f>
        <v>0</v>
      </c>
      <c r="E96" s="117" t="n">
        <f aca="false">E73-E74-E75-E76</f>
        <v>0</v>
      </c>
      <c r="F96" s="117" t="n">
        <f aca="false">F73-F74-F75-F76</f>
        <v>0</v>
      </c>
      <c r="G96" s="117" t="n">
        <f aca="false">G73-G74-G75-G76</f>
        <v>0</v>
      </c>
      <c r="H96" s="117" t="n">
        <f aca="false">H72-H74-H75-H76-H77</f>
        <v>-4252000000</v>
      </c>
      <c r="I96" s="117" t="n">
        <f aca="false">I72-I74-I75-I76-I77</f>
        <v>-91000000</v>
      </c>
      <c r="J96" s="145" t="n">
        <f aca="false">J72-J74-J75-J76-J77</f>
        <v>1000000</v>
      </c>
      <c r="K96" s="145" t="n">
        <f aca="false">K72-K74-K75-K76-K77</f>
        <v>-1000000</v>
      </c>
      <c r="L96" s="145" t="n">
        <f aca="false">L72-L74-L75-L76-L77</f>
        <v>1000000</v>
      </c>
      <c r="M96" s="145" t="n">
        <f aca="false">M72-M74-M75-M76-M77</f>
        <v>0</v>
      </c>
      <c r="N96" s="145" t="n">
        <f aca="false">N72-N74-N75-N76-N77</f>
        <v>0</v>
      </c>
      <c r="O96" s="145" t="n">
        <f aca="false">O72-O74-O75-O76-O77</f>
        <v>0</v>
      </c>
      <c r="P96" s="145" t="n">
        <f aca="false">P72-P74-P75-P76-P77</f>
        <v>1000000</v>
      </c>
      <c r="Q96" s="145" t="n">
        <f aca="false">Q72-Q74-Q75-Q76-Q77</f>
        <v>0</v>
      </c>
      <c r="R96" s="145" t="n">
        <f aca="false">R72-R74-R75-R76-R77</f>
        <v>0</v>
      </c>
      <c r="S96" s="145" t="n">
        <f aca="false">S72-S74-S75-S76-S77</f>
        <v>0</v>
      </c>
      <c r="U96" s="4"/>
      <c r="V96" s="4"/>
      <c r="W96" s="4"/>
      <c r="X96" s="4"/>
    </row>
    <row r="97" customFormat="false" ht="15" hidden="false" customHeight="false" outlineLevel="0" collapsed="false">
      <c r="C97" s="19"/>
      <c r="U97" s="4"/>
      <c r="V97" s="4"/>
      <c r="W97" s="4"/>
      <c r="X97" s="4"/>
    </row>
    <row r="98" customFormat="false" ht="15" hidden="false" customHeight="false" outlineLevel="0" collapsed="false">
      <c r="C98" s="19"/>
      <c r="D98" s="55"/>
      <c r="G98" s="55"/>
      <c r="U98" s="4"/>
      <c r="V98" s="4"/>
      <c r="W98" s="4"/>
      <c r="X98" s="4"/>
    </row>
    <row r="99" customFormat="false" ht="15" hidden="false" customHeight="false" outlineLevel="0" collapsed="false">
      <c r="B99" s="0" t="s">
        <v>139</v>
      </c>
      <c r="C99" s="19"/>
      <c r="E99" s="0" t="n">
        <v>73883000000</v>
      </c>
      <c r="F99" s="0" t="n">
        <v>75367000000</v>
      </c>
      <c r="G99" s="0" t="n">
        <v>83872000000</v>
      </c>
      <c r="H99" s="0" t="n">
        <v>94351000000</v>
      </c>
      <c r="I99" s="0" t="n">
        <v>100899000000</v>
      </c>
      <c r="J99" s="0" t="n">
        <v>113800000000</v>
      </c>
      <c r="K99" s="0" t="n">
        <v>141898000000</v>
      </c>
      <c r="L99" s="0" t="n">
        <v>187992000000</v>
      </c>
      <c r="M99" s="0" t="n">
        <v>201223000000</v>
      </c>
      <c r="N99" s="0" t="n">
        <v>220369000000</v>
      </c>
      <c r="O99" s="0" t="n">
        <v>285989000000</v>
      </c>
      <c r="P99" s="0" t="n">
        <v>310471000000</v>
      </c>
      <c r="Q99" s="0" t="n">
        <v>350028000000</v>
      </c>
      <c r="R99" s="0" t="n">
        <v>391211000000</v>
      </c>
      <c r="S99" s="0" t="n">
        <v>444448000000</v>
      </c>
      <c r="X99" s="4"/>
    </row>
    <row r="100" customFormat="false" ht="15" hidden="false" customHeight="false" outlineLevel="0" collapsed="false">
      <c r="B100" s="0" t="s">
        <v>140</v>
      </c>
      <c r="C100" s="19"/>
      <c r="E100" s="0" t="n">
        <f aca="false">(E6/E99)*100</f>
        <v>0</v>
      </c>
      <c r="F100" s="0" t="n">
        <f aca="false">(F6/F99)*100</f>
        <v>0</v>
      </c>
      <c r="G100" s="0" t="n">
        <f aca="false">(G6/G99)*100</f>
        <v>0</v>
      </c>
      <c r="H100" s="0" t="n">
        <f aca="false">(H6/H99)*100</f>
        <v>23.0585791353563</v>
      </c>
      <c r="I100" s="0" t="n">
        <f aca="false">(I6/I99)*100</f>
        <v>24.6910276613247</v>
      </c>
      <c r="J100" s="0" t="n">
        <f aca="false">(J6/J99)*100</f>
        <v>26.4165202108963</v>
      </c>
      <c r="K100" s="0" t="n">
        <f aca="false">(K6/K99)*100</f>
        <v>30.3309419442134</v>
      </c>
      <c r="L100" s="0" t="n">
        <f aca="false">(L6/L99)*100</f>
        <v>29.9076556449211</v>
      </c>
      <c r="M100" s="0" t="n">
        <f aca="false">(M6/M99)*100</f>
        <v>32.1424489248247</v>
      </c>
      <c r="N100" s="0" t="n">
        <f aca="false">(N6/N99)*100</f>
        <v>30.5365092186288</v>
      </c>
      <c r="O100" s="0" t="n">
        <f aca="false">(O6/O99)*100</f>
        <v>31.8393364779764</v>
      </c>
      <c r="P100" s="0" t="n">
        <f aca="false">(P6/P99)*100</f>
        <v>33.8192617023812</v>
      </c>
      <c r="Q100" s="0" t="n">
        <f aca="false">(Q6/Q99)*100</f>
        <v>33.9424274629458</v>
      </c>
      <c r="R100" s="0" t="n">
        <f aca="false">(R6/R99)*100</f>
        <v>31.2210034993904</v>
      </c>
      <c r="S100" s="0" t="n">
        <f aca="false">(S6/S99)*100</f>
        <v>30.5513805889553</v>
      </c>
      <c r="U100" s="4"/>
      <c r="V100" s="4"/>
      <c r="W100" s="4"/>
      <c r="X100" s="4"/>
    </row>
    <row r="101" customFormat="false" ht="15" hidden="false" customHeight="false" outlineLevel="0" collapsed="false">
      <c r="B101" s="0" t="s">
        <v>141</v>
      </c>
      <c r="C101" s="19"/>
      <c r="E101" s="0" t="n">
        <f aca="false">(E44/E99)*100</f>
        <v>0</v>
      </c>
      <c r="F101" s="0" t="n">
        <f aca="false">(F44/F99)*100</f>
        <v>0</v>
      </c>
      <c r="G101" s="0" t="n">
        <f aca="false">(G44/G99)*100</f>
        <v>0</v>
      </c>
      <c r="H101" s="0" t="n">
        <f aca="false">(H44/H99)*100</f>
        <v>27.5354792212059</v>
      </c>
      <c r="I101" s="0" t="n">
        <f aca="false">(I44/I99)*100</f>
        <v>28.0597429112281</v>
      </c>
      <c r="J101" s="0" t="n">
        <f aca="false">(J44/J99)*100</f>
        <v>28.9297012302285</v>
      </c>
      <c r="K101" s="0" t="n">
        <f aca="false">(K44/K99)*100</f>
        <v>31.0222836121721</v>
      </c>
      <c r="L101" s="0" t="n">
        <f aca="false">(L44/L99)*100</f>
        <v>29.2874164858079</v>
      </c>
      <c r="M101" s="0" t="n">
        <f aca="false">(M44/M99)*100</f>
        <v>36.059993141937</v>
      </c>
      <c r="N101" s="0" t="n">
        <f aca="false">(N44/N99)*100</f>
        <v>36.6390009484093</v>
      </c>
      <c r="O101" s="0" t="n">
        <f aca="false">(O44/O99)*100</f>
        <v>36.2905566298004</v>
      </c>
      <c r="P101" s="0" t="n">
        <f aca="false">(P44/P99)*100</f>
        <v>39.0625855554947</v>
      </c>
      <c r="Q101" s="0" t="n">
        <f aca="false">(Q44/Q99)*100</f>
        <v>37.5541385260608</v>
      </c>
      <c r="R101" s="0" t="n">
        <f aca="false">(R44/R99)*100</f>
        <v>35.4437886460248</v>
      </c>
      <c r="S101" s="0" t="n">
        <f aca="false">(S44/S99)*100</f>
        <v>33.7283551731586</v>
      </c>
      <c r="U101" s="4"/>
      <c r="V101" s="4"/>
      <c r="W101" s="4"/>
      <c r="X101" s="4"/>
    </row>
    <row r="102" customFormat="false" ht="15" hidden="false" customHeight="false" outlineLevel="0" collapsed="false">
      <c r="C102" s="19"/>
      <c r="U102" s="4"/>
      <c r="V102" s="4"/>
      <c r="W102" s="4"/>
      <c r="X102" s="4"/>
    </row>
    <row r="104" customFormat="false" ht="13.5" hidden="false" customHeight="true" outlineLevel="0" collapsed="false">
      <c r="B104" s="0" t="s">
        <v>142</v>
      </c>
      <c r="D104" s="0" t="n">
        <f aca="false">IF(D59&lt;0, (D59/D44)*100)</f>
        <v>0</v>
      </c>
      <c r="E104" s="0" t="n">
        <f aca="false">IF(E59&lt;0, (E59/E44)*100)</f>
        <v>0</v>
      </c>
      <c r="F104" s="0" t="n">
        <f aca="false">IF(F59&lt;0, (F59/F44)*100)</f>
        <v>0</v>
      </c>
      <c r="G104" s="0" t="n">
        <f aca="false">IF(G59&lt;0, (G59/G44)*100)</f>
        <v>0</v>
      </c>
      <c r="H104" s="0" t="n">
        <f aca="false">IF(H59&lt;0, (H59/H44)*100)</f>
        <v>-1.68976135488838</v>
      </c>
      <c r="I104" s="0" t="n">
        <f aca="false">IF(I59&lt;0, (I59/I44)*100)</f>
        <v>-1.59296411415654</v>
      </c>
      <c r="J104" s="0" t="n">
        <f aca="false">IF(J59&lt;0, (J59/J44)*100)</f>
        <v>-0.689508535325922</v>
      </c>
      <c r="K104" s="0" t="n">
        <f aca="false">IF(K59&lt;0, (K59/K44)*100)</f>
        <v>0</v>
      </c>
      <c r="L104" s="0" t="n">
        <f aca="false">IF(L59&lt;0, (L59/L44)*100)</f>
        <v>0</v>
      </c>
      <c r="M104" s="0" t="n">
        <f aca="false">IF(M59&lt;0, (M59/M44)*100)</f>
        <v>0</v>
      </c>
      <c r="N104" s="0" t="n">
        <f aca="false">IF(N59&lt;0, (N59/N44)*100)</f>
        <v>0</v>
      </c>
      <c r="O104" s="0" t="n">
        <f aca="false">IF(O59&lt;0, (O59/O44)*100)</f>
        <v>-0.325666991048975</v>
      </c>
      <c r="P104" s="0" t="n">
        <f aca="false">IF(P59&lt;0, (P59/P44)*100)</f>
        <v>-1.06284734246937</v>
      </c>
      <c r="Q104" s="0" t="n">
        <f aca="false">IF(Q59&lt;0, (Q59/Q44)*100)</f>
        <v>-0.383415747432484</v>
      </c>
      <c r="R104" s="0" t="n">
        <f aca="false">IF(R59&lt;0, (R59/R44)*100)</f>
        <v>0</v>
      </c>
      <c r="S104" s="0" t="n">
        <f aca="false">IF(S59&lt;0, (S59/S44)*100)</f>
        <v>0</v>
      </c>
      <c r="T104" s="0" t="n">
        <f aca="false">IF(T59&lt;0, (T59/T44)*100)</f>
        <v>0</v>
      </c>
      <c r="U104" s="0" t="n">
        <f aca="false">IF(U59&lt;0, (U59/U44)*100)</f>
        <v>0</v>
      </c>
      <c r="V104" s="0" t="n">
        <f aca="false">IF(V59&lt;0, (V59/V44)*100)</f>
        <v>0</v>
      </c>
      <c r="W104" s="0" t="n">
        <f aca="false">IF(W59&lt;0, (W59/W44)*100)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5.xml><?xml version="1.0" encoding="utf-8"?>
<worksheet xmlns="http://schemas.openxmlformats.org/spreadsheetml/2006/main" xmlns:r="http://schemas.openxmlformats.org/officeDocument/2006/relationships">
  <sheetPr filterMode="false">
    <pageSetUpPr fitToPage="false"/>
  </sheetPr>
  <dimension ref="A1:W9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45" activePane="bottomRight" state="frozen"/>
      <selection pane="topLeft" activeCell="A1" activeCellId="0" sqref="A1"/>
      <selection pane="topRight" activeCell="L1" activeCellId="0" sqref="L1"/>
      <selection pane="bottomLeft" activeCell="A45" activeCellId="0" sqref="A45"/>
      <selection pane="bottomRight" activeCell="X1" activeCellId="0" sqref="X1"/>
    </sheetView>
  </sheetViews>
  <sheetFormatPr defaultRowHeight="15"/>
  <cols>
    <col collapsed="false" hidden="false" max="1" min="1" style="0" width="31.5867346938776"/>
    <col collapsed="false" hidden="false" max="2" min="2" style="0" width="45.2244897959184"/>
    <col collapsed="false" hidden="false" max="3" min="3" style="0" width="31.1836734693878"/>
    <col collapsed="false" hidden="false" max="4" min="4" style="0" width="28.484693877551"/>
    <col collapsed="false" hidden="false" max="12" min="5" style="0" width="22.5459183673469"/>
    <col collapsed="false" hidden="false" max="13" min="13" style="0" width="23.6224489795918"/>
    <col collapsed="false" hidden="false" max="14" min="14" style="0" width="23.0816326530612"/>
    <col collapsed="false" hidden="false" max="15" min="15" style="0" width="22.4081632653061"/>
    <col collapsed="false" hidden="false" max="18" min="16" style="0" width="22.5459183673469"/>
    <col collapsed="false" hidden="false" max="19" min="19" style="0" width="22.1377551020408"/>
    <col collapsed="false" hidden="false" max="1025" min="20" style="0" width="8.50510204081633"/>
  </cols>
  <sheetData>
    <row r="1" customFormat="false" ht="15" hidden="false" customHeight="false" outlineLevel="0" collapsed="false">
      <c r="A1" s="1" t="s">
        <v>3325</v>
      </c>
      <c r="B1" s="2" t="s">
        <v>3326</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3327</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30</v>
      </c>
      <c r="S5" s="4" t="s">
        <v>31</v>
      </c>
      <c r="T5" s="4" t="s">
        <v>31</v>
      </c>
      <c r="U5" s="4" t="s">
        <v>31</v>
      </c>
      <c r="V5" s="4" t="s">
        <v>31</v>
      </c>
      <c r="W5" s="4" t="s">
        <v>31</v>
      </c>
    </row>
    <row r="6" s="13" customFormat="true" ht="15.75" hidden="false" customHeight="false" outlineLevel="0" collapsed="false">
      <c r="A6" s="402" t="s">
        <v>32</v>
      </c>
      <c r="B6" s="216" t="s">
        <v>1264</v>
      </c>
      <c r="C6" s="216" t="s">
        <v>34</v>
      </c>
      <c r="D6" s="324" t="n">
        <v>2166000000000</v>
      </c>
      <c r="E6" s="325" t="n">
        <v>2476000000000</v>
      </c>
      <c r="F6" s="325" t="n">
        <v>2683000000000</v>
      </c>
      <c r="G6" s="325" t="n">
        <v>2798000000000</v>
      </c>
      <c r="H6" s="325" t="n">
        <v>3104000000000</v>
      </c>
      <c r="I6" s="325" t="n">
        <v>3886000000000</v>
      </c>
      <c r="J6" s="325" t="n">
        <v>4962000000000</v>
      </c>
      <c r="K6" s="325" t="n">
        <v>6134000000000</v>
      </c>
      <c r="L6" s="325" t="n">
        <v>7134000000000</v>
      </c>
      <c r="M6" s="325" t="n">
        <v>8099000000000</v>
      </c>
      <c r="N6" s="35" t="n">
        <v>9779000000000</v>
      </c>
      <c r="O6" s="35" t="n">
        <v>13891000000000</v>
      </c>
      <c r="P6" s="35" t="n">
        <v>16958000000000</v>
      </c>
      <c r="Q6" s="35" t="n">
        <v>19187000000000</v>
      </c>
      <c r="R6" s="35" t="n">
        <v>21723000000000</v>
      </c>
      <c r="S6" s="84" t="n">
        <v>23305000000000</v>
      </c>
      <c r="T6" s="168"/>
      <c r="U6" s="168"/>
      <c r="V6" s="168"/>
      <c r="W6" s="168"/>
    </row>
    <row r="7" s="38" customFormat="true" ht="15" hidden="false" customHeight="false" outlineLevel="0" collapsed="false">
      <c r="A7" s="18" t="s">
        <v>341</v>
      </c>
      <c r="B7" s="49" t="s">
        <v>35</v>
      </c>
      <c r="C7" s="20" t="s">
        <v>37</v>
      </c>
      <c r="D7" s="242" t="n">
        <v>1691000000000</v>
      </c>
      <c r="E7" s="23" t="n">
        <v>2000000000000</v>
      </c>
      <c r="F7" s="23" t="n">
        <v>2324000000000</v>
      </c>
      <c r="G7" s="23" t="n">
        <v>2345000000000</v>
      </c>
      <c r="H7" s="23" t="n">
        <v>2822000000000</v>
      </c>
      <c r="I7" s="23" t="n">
        <v>3387000000000</v>
      </c>
      <c r="J7" s="23" t="n">
        <v>4266000000000</v>
      </c>
      <c r="K7" s="23" t="n">
        <v>5460000000000</v>
      </c>
      <c r="L7" s="165" t="n">
        <f aca="false">L6-L35</f>
        <v>6439000000000</v>
      </c>
      <c r="M7" s="165" t="n">
        <f aca="false">M6-M35</f>
        <v>7031000000000</v>
      </c>
      <c r="N7" s="165" t="n">
        <f aca="false">N6-N35</f>
        <v>8537000000000</v>
      </c>
      <c r="O7" s="165" t="n">
        <f aca="false">O6-O35</f>
        <v>10182000000000</v>
      </c>
      <c r="P7" s="165" t="n">
        <f aca="false">P6-P35</f>
        <v>12427000000000</v>
      </c>
      <c r="Q7" s="165" t="n">
        <f aca="false">Q6-Q35</f>
        <v>14638000000000</v>
      </c>
      <c r="R7" s="165" t="n">
        <f aca="false">R6-R35</f>
        <v>16853000000000</v>
      </c>
      <c r="S7" s="165" t="n">
        <f aca="false">S6-S35</f>
        <v>18385000000000</v>
      </c>
    </row>
    <row r="8" customFormat="false" ht="15" hidden="false" customHeight="false" outlineLevel="0" collapsed="false">
      <c r="B8" s="47" t="s">
        <v>3328</v>
      </c>
      <c r="D8" s="22"/>
      <c r="E8" s="22"/>
      <c r="F8" s="22"/>
      <c r="G8" s="22"/>
      <c r="H8" s="23" t="n">
        <v>64000000000</v>
      </c>
      <c r="I8" s="23" t="n">
        <v>239000000000</v>
      </c>
      <c r="J8" s="23" t="n">
        <v>680000000000</v>
      </c>
      <c r="K8" s="23" t="n">
        <v>1048000000000</v>
      </c>
      <c r="L8" s="23" t="n">
        <v>1486000000000</v>
      </c>
      <c r="M8" s="23" t="n">
        <v>1357000000000</v>
      </c>
      <c r="N8" s="22" t="n">
        <v>1376000000000</v>
      </c>
      <c r="O8" s="22" t="n">
        <v>2098000000000</v>
      </c>
      <c r="P8" s="22" t="n">
        <v>2716000000000</v>
      </c>
      <c r="Q8" s="22" t="s">
        <v>74</v>
      </c>
      <c r="R8" s="22" t="n">
        <v>2535000000000</v>
      </c>
      <c r="S8" s="55" t="n">
        <v>2402000000000</v>
      </c>
    </row>
    <row r="9" customFormat="false" ht="15" hidden="false" customHeight="false" outlineLevel="0" collapsed="false">
      <c r="B9" s="27" t="s">
        <v>3329</v>
      </c>
      <c r="D9" s="22"/>
      <c r="E9" s="22"/>
      <c r="F9" s="22"/>
      <c r="G9" s="22"/>
      <c r="H9" s="23"/>
      <c r="I9" s="23"/>
      <c r="J9" s="23"/>
      <c r="K9" s="23"/>
      <c r="L9" s="23"/>
      <c r="M9" s="23"/>
      <c r="N9" s="22"/>
      <c r="O9" s="22" t="n">
        <v>1567000000000</v>
      </c>
      <c r="P9" s="22" t="n">
        <v>2232000000000</v>
      </c>
      <c r="Q9" s="22" t="s">
        <v>74</v>
      </c>
      <c r="R9" s="22" t="n">
        <v>1879000000000</v>
      </c>
      <c r="S9" s="55" t="n">
        <v>1611000000000</v>
      </c>
    </row>
    <row r="10" customFormat="false" ht="15" hidden="false" customHeight="false" outlineLevel="0" collapsed="false">
      <c r="B10" s="27" t="s">
        <v>3330</v>
      </c>
      <c r="D10" s="22"/>
      <c r="E10" s="22"/>
      <c r="F10" s="22"/>
      <c r="G10" s="22"/>
      <c r="H10" s="23"/>
      <c r="I10" s="23"/>
      <c r="J10" s="23"/>
      <c r="K10" s="23"/>
      <c r="L10" s="23"/>
      <c r="M10" s="23"/>
      <c r="N10" s="22"/>
      <c r="O10" s="22" t="n">
        <v>531000000000</v>
      </c>
      <c r="P10" s="22" t="n">
        <v>484000000000</v>
      </c>
      <c r="Q10" s="22" t="s">
        <v>74</v>
      </c>
      <c r="R10" s="22" t="n">
        <v>656000000000</v>
      </c>
      <c r="S10" s="55" t="n">
        <v>791000000000</v>
      </c>
    </row>
    <row r="11" customFormat="false" ht="15" hidden="false" customHeight="false" outlineLevel="0" collapsed="false">
      <c r="B11" s="27" t="s">
        <v>3331</v>
      </c>
      <c r="D11" s="22"/>
      <c r="E11" s="22"/>
      <c r="F11" s="22"/>
      <c r="G11" s="22"/>
      <c r="H11" s="23"/>
      <c r="I11" s="23"/>
      <c r="J11" s="23"/>
      <c r="K11" s="23"/>
      <c r="L11" s="23"/>
      <c r="M11" s="23"/>
      <c r="N11" s="22"/>
      <c r="O11" s="22" t="n">
        <v>8084000000000</v>
      </c>
      <c r="P11" s="22" t="n">
        <v>9712000000000</v>
      </c>
      <c r="Q11" s="22" t="s">
        <v>74</v>
      </c>
      <c r="R11" s="22" t="n">
        <v>14318000000000</v>
      </c>
      <c r="S11" s="55" t="n">
        <v>15983000000000</v>
      </c>
    </row>
    <row r="12" customFormat="false" ht="15" hidden="false" customHeight="false" outlineLevel="0" collapsed="false">
      <c r="A12" s="26" t="s">
        <v>38</v>
      </c>
      <c r="B12" s="26" t="s">
        <v>342</v>
      </c>
      <c r="C12" s="20" t="s">
        <v>40</v>
      </c>
      <c r="D12" s="242" t="n">
        <v>1367000000000</v>
      </c>
      <c r="E12" s="23" t="n">
        <v>1629000000000</v>
      </c>
      <c r="F12" s="23" t="n">
        <v>1875000000000</v>
      </c>
      <c r="G12" s="23" t="n">
        <v>1928000000000</v>
      </c>
      <c r="H12" s="23" t="n">
        <v>2337000000000</v>
      </c>
      <c r="I12" s="23" t="n">
        <v>2803000000000</v>
      </c>
      <c r="J12" s="23" t="n">
        <v>3641000000000</v>
      </c>
      <c r="K12" s="23" t="n">
        <v>4711000000000</v>
      </c>
      <c r="L12" s="23" t="n">
        <v>5627000000000</v>
      </c>
      <c r="M12" s="23" t="n">
        <v>6208000000000</v>
      </c>
      <c r="N12" s="24" t="n">
        <v>7503000000000</v>
      </c>
      <c r="O12" s="24" t="n">
        <v>9109000000000</v>
      </c>
      <c r="P12" s="24" t="n">
        <v>10915000000000</v>
      </c>
      <c r="Q12" s="24" t="n">
        <v>12658000000000</v>
      </c>
      <c r="R12" s="22" t="n">
        <v>14515000000000</v>
      </c>
      <c r="S12" s="55" t="n">
        <v>16499000000000</v>
      </c>
    </row>
    <row r="13" customFormat="false" ht="15" hidden="false" customHeight="false" outlineLevel="0" collapsed="false">
      <c r="B13" s="26" t="s">
        <v>3332</v>
      </c>
      <c r="D13" s="22"/>
      <c r="E13" s="22"/>
      <c r="F13" s="22"/>
      <c r="G13" s="22"/>
      <c r="H13" s="22"/>
      <c r="I13" s="22"/>
      <c r="J13" s="23" t="n">
        <v>390000000000</v>
      </c>
      <c r="K13" s="23" t="n">
        <v>838000000000</v>
      </c>
      <c r="L13" s="23"/>
      <c r="M13" s="23"/>
      <c r="N13" s="23"/>
      <c r="O13" s="23" t="n">
        <v>1702000000000</v>
      </c>
      <c r="P13" s="23" t="n">
        <v>2212000000000</v>
      </c>
      <c r="Q13" s="23" t="s">
        <v>74</v>
      </c>
      <c r="R13" s="23" t="n">
        <v>2096000000000</v>
      </c>
      <c r="S13" s="55" t="n">
        <v>1964000000000</v>
      </c>
    </row>
    <row r="14" customFormat="false" ht="15" hidden="false" customHeight="false" outlineLevel="0" collapsed="false">
      <c r="B14" s="27" t="s">
        <v>3329</v>
      </c>
      <c r="D14" s="22"/>
      <c r="E14" s="22"/>
      <c r="F14" s="22"/>
      <c r="G14" s="22"/>
      <c r="H14" s="22"/>
      <c r="I14" s="22"/>
      <c r="J14" s="23"/>
      <c r="K14" s="23"/>
      <c r="L14" s="23"/>
      <c r="M14" s="23"/>
      <c r="N14" s="23"/>
      <c r="O14" s="23" t="n">
        <v>1414000000000</v>
      </c>
      <c r="P14" s="23" t="n">
        <v>8703000000000</v>
      </c>
      <c r="Q14" s="23" t="s">
        <v>74</v>
      </c>
      <c r="R14" s="23" t="n">
        <v>1729000000000</v>
      </c>
      <c r="S14" s="55" t="n">
        <v>1557000000000</v>
      </c>
    </row>
    <row r="15" customFormat="false" ht="15" hidden="false" customHeight="false" outlineLevel="0" collapsed="false">
      <c r="B15" s="27" t="s">
        <v>3330</v>
      </c>
      <c r="D15" s="22"/>
      <c r="E15" s="22"/>
      <c r="F15" s="22"/>
      <c r="G15" s="22"/>
      <c r="H15" s="22"/>
      <c r="I15" s="22"/>
      <c r="J15" s="23"/>
      <c r="K15" s="23"/>
      <c r="L15" s="23"/>
      <c r="M15" s="23"/>
      <c r="N15" s="23"/>
      <c r="O15" s="23" t="n">
        <v>288000000000</v>
      </c>
      <c r="P15" s="23" t="n">
        <v>219000000000</v>
      </c>
      <c r="Q15" s="23" t="s">
        <v>74</v>
      </c>
      <c r="R15" s="23" t="n">
        <v>360000000000</v>
      </c>
      <c r="S15" s="55" t="n">
        <v>406000000000</v>
      </c>
    </row>
    <row r="16" customFormat="false" ht="15" hidden="false" customHeight="false" outlineLevel="0" collapsed="false">
      <c r="B16" s="27" t="s">
        <v>3331</v>
      </c>
      <c r="D16" s="22"/>
      <c r="E16" s="22"/>
      <c r="F16" s="22"/>
      <c r="G16" s="22"/>
      <c r="H16" s="22"/>
      <c r="I16" s="22"/>
      <c r="J16" s="23"/>
      <c r="K16" s="23"/>
      <c r="L16" s="23"/>
      <c r="M16" s="23"/>
      <c r="N16" s="23"/>
      <c r="O16" s="23" t="n">
        <v>7407000000000</v>
      </c>
      <c r="P16" s="23" t="n">
        <v>1993000000000</v>
      </c>
      <c r="Q16" s="23" t="s">
        <v>74</v>
      </c>
      <c r="R16" s="23" t="n">
        <v>12419000000000</v>
      </c>
      <c r="S16" s="55" t="n">
        <v>14535000000000</v>
      </c>
    </row>
    <row r="17" customFormat="false" ht="16.5" hidden="false" customHeight="false" outlineLevel="0" collapsed="false">
      <c r="A17" s="532" t="s">
        <v>3333</v>
      </c>
      <c r="B17" s="532" t="s">
        <v>3334</v>
      </c>
      <c r="C17" s="0" t="s">
        <v>43</v>
      </c>
      <c r="D17" s="22"/>
      <c r="E17" s="22"/>
      <c r="F17" s="22"/>
      <c r="G17" s="22"/>
      <c r="H17" s="22"/>
      <c r="I17" s="22"/>
      <c r="J17" s="23" t="n">
        <v>693000000000</v>
      </c>
      <c r="K17" s="23" t="n">
        <v>1170000000000</v>
      </c>
      <c r="L17" s="23" t="n">
        <v>1655000000000</v>
      </c>
      <c r="M17" s="23" t="n">
        <v>1728000000000</v>
      </c>
      <c r="N17" s="24" t="n">
        <v>1587000000000</v>
      </c>
      <c r="O17" s="24" t="n">
        <v>2136000000000</v>
      </c>
      <c r="P17" s="24" t="n">
        <v>2940000000000</v>
      </c>
      <c r="Q17" s="24" t="n">
        <v>3044000000000</v>
      </c>
      <c r="R17" s="24" t="n">
        <v>2748000000000</v>
      </c>
      <c r="S17" s="55" t="n">
        <v>3134000000000</v>
      </c>
    </row>
    <row r="18" customFormat="false" ht="16.5" hidden="false" customHeight="false" outlineLevel="0" collapsed="false">
      <c r="A18" s="615" t="s">
        <v>592</v>
      </c>
      <c r="B18" s="532" t="s">
        <v>593</v>
      </c>
      <c r="C18" s="0" t="s">
        <v>596</v>
      </c>
      <c r="D18" s="22"/>
      <c r="E18" s="22"/>
      <c r="F18" s="22"/>
      <c r="G18" s="22"/>
      <c r="H18" s="22"/>
      <c r="I18" s="22"/>
      <c r="J18" s="23" t="n">
        <v>234000000000</v>
      </c>
      <c r="K18" s="23" t="n">
        <v>252000000000</v>
      </c>
      <c r="L18" s="23" t="n">
        <v>333000000000</v>
      </c>
      <c r="M18" s="23" t="n">
        <v>425000000000</v>
      </c>
      <c r="N18" s="24" t="n">
        <v>462000000000</v>
      </c>
      <c r="O18" s="24" t="n">
        <v>543000000000</v>
      </c>
      <c r="P18" s="24" t="n">
        <v>744000000000</v>
      </c>
      <c r="Q18" s="24" t="n">
        <v>856000000000</v>
      </c>
      <c r="R18" s="24" t="n">
        <v>939000000000</v>
      </c>
      <c r="S18" s="55" t="n">
        <v>1089000000000</v>
      </c>
    </row>
    <row r="19" customFormat="false" ht="16.5" hidden="false" customHeight="false" outlineLevel="0" collapsed="false">
      <c r="A19" s="637" t="s">
        <v>1503</v>
      </c>
      <c r="B19" s="532" t="s">
        <v>3335</v>
      </c>
      <c r="C19" s="0" t="s">
        <v>596</v>
      </c>
      <c r="D19" s="22"/>
      <c r="E19" s="22"/>
      <c r="F19" s="22"/>
      <c r="G19" s="22"/>
      <c r="H19" s="22"/>
      <c r="I19" s="22"/>
      <c r="J19" s="23" t="n">
        <v>459000000000</v>
      </c>
      <c r="K19" s="23" t="n">
        <v>919000000000</v>
      </c>
      <c r="L19" s="23" t="n">
        <v>1322000000000</v>
      </c>
      <c r="M19" s="23" t="n">
        <v>1303000000000</v>
      </c>
      <c r="N19" s="24" t="n">
        <v>1125000000000</v>
      </c>
      <c r="O19" s="24" t="n">
        <v>1592000000000</v>
      </c>
      <c r="P19" s="24" t="n">
        <v>2196000000000</v>
      </c>
      <c r="Q19" s="24" t="n">
        <v>2188000000000</v>
      </c>
      <c r="R19" s="24" t="n">
        <v>1809000000000</v>
      </c>
      <c r="S19" s="55" t="n">
        <v>2046000000000</v>
      </c>
    </row>
    <row r="20" customFormat="false" ht="16.5" hidden="false" customHeight="false" outlineLevel="0" collapsed="false">
      <c r="B20" s="180" t="s">
        <v>3336</v>
      </c>
      <c r="D20" s="22"/>
      <c r="E20" s="22"/>
      <c r="F20" s="22"/>
      <c r="G20" s="22"/>
      <c r="H20" s="22"/>
      <c r="I20" s="22"/>
      <c r="J20" s="22"/>
      <c r="K20" s="22"/>
      <c r="L20" s="23" t="n">
        <v>805000000000</v>
      </c>
      <c r="M20" s="23" t="n">
        <v>664000000000</v>
      </c>
      <c r="N20" s="24" t="n">
        <v>487000000000</v>
      </c>
      <c r="O20" s="24" t="n">
        <v>888000000000</v>
      </c>
      <c r="P20" s="24" t="n">
        <v>1287000000000</v>
      </c>
      <c r="Q20" s="24" t="s">
        <v>74</v>
      </c>
      <c r="R20" s="24" t="n">
        <v>568000000000</v>
      </c>
      <c r="S20" s="55" t="n">
        <v>667000000000</v>
      </c>
    </row>
    <row r="21" customFormat="false" ht="16.5" hidden="false" customHeight="false" outlineLevel="0" collapsed="false">
      <c r="B21" s="180" t="s">
        <v>3337</v>
      </c>
      <c r="D21" s="22"/>
      <c r="E21" s="22"/>
      <c r="F21" s="22"/>
      <c r="G21" s="22"/>
      <c r="H21" s="22"/>
      <c r="I21" s="22"/>
      <c r="J21" s="22"/>
      <c r="K21" s="22"/>
      <c r="L21" s="23" t="n">
        <v>516000000000</v>
      </c>
      <c r="M21" s="23" t="n">
        <v>639000000000</v>
      </c>
      <c r="N21" s="24" t="n">
        <v>638000000000</v>
      </c>
      <c r="O21" s="24" t="n">
        <v>705000000000</v>
      </c>
      <c r="P21" s="24" t="n">
        <v>909000000000</v>
      </c>
      <c r="Q21" s="24" t="s">
        <v>74</v>
      </c>
      <c r="R21" s="24" t="n">
        <v>1241000000000</v>
      </c>
      <c r="S21" s="55" t="n">
        <v>1379000000000</v>
      </c>
    </row>
    <row r="22" customFormat="false" ht="16.5" hidden="false" customHeight="false" outlineLevel="0" collapsed="false">
      <c r="A22" s="18" t="s">
        <v>151</v>
      </c>
      <c r="B22" s="532" t="s">
        <v>152</v>
      </c>
      <c r="C22" s="0" t="s">
        <v>43</v>
      </c>
      <c r="D22" s="22"/>
      <c r="E22" s="22"/>
      <c r="F22" s="22"/>
      <c r="G22" s="22"/>
      <c r="H22" s="22"/>
      <c r="I22" s="22"/>
      <c r="J22" s="23" t="n">
        <v>887000000000</v>
      </c>
      <c r="K22" s="23" t="n">
        <v>1046000000000</v>
      </c>
      <c r="L22" s="23" t="n">
        <v>1229000000000</v>
      </c>
      <c r="M22" s="23" t="n">
        <v>1401000000000</v>
      </c>
      <c r="N22" s="24" t="n">
        <v>1869000000000</v>
      </c>
      <c r="O22" s="24" t="n">
        <v>2403000000000</v>
      </c>
      <c r="P22" s="24" t="n">
        <v>2827000000000</v>
      </c>
      <c r="Q22" s="24" t="n">
        <v>3412000000000</v>
      </c>
      <c r="R22" s="24" t="n">
        <v>3807000000000</v>
      </c>
      <c r="S22" s="55" t="n">
        <v>4492000000000</v>
      </c>
    </row>
    <row r="23" customFormat="false" ht="16.5" hidden="false" customHeight="false" outlineLevel="0" collapsed="false">
      <c r="A23" s="18" t="s">
        <v>517</v>
      </c>
      <c r="B23" s="532" t="s">
        <v>3338</v>
      </c>
      <c r="C23" s="0" t="s">
        <v>43</v>
      </c>
      <c r="D23" s="22"/>
      <c r="E23" s="22"/>
      <c r="F23" s="22"/>
      <c r="G23" s="22"/>
      <c r="H23" s="22"/>
      <c r="I23" s="22"/>
      <c r="J23" s="23" t="n">
        <v>800000000000</v>
      </c>
      <c r="K23" s="23" t="n">
        <v>999000000000</v>
      </c>
      <c r="L23" s="23" t="n">
        <v>1190000000000</v>
      </c>
      <c r="M23" s="23" t="n">
        <v>1432000000000</v>
      </c>
      <c r="N23" s="24" t="n">
        <v>1687000000000</v>
      </c>
      <c r="O23" s="24" t="n">
        <v>1948000000000</v>
      </c>
      <c r="P23" s="24" t="n">
        <v>2344000000000</v>
      </c>
      <c r="Q23" s="24" t="n">
        <v>2734000000000</v>
      </c>
      <c r="R23" s="24" t="n">
        <v>3331000000000</v>
      </c>
      <c r="S23" s="55" t="n">
        <v>4086000000000</v>
      </c>
    </row>
    <row r="24" customFormat="false" ht="16.5" hidden="false" customHeight="false" outlineLevel="0" collapsed="false">
      <c r="A24" s="26" t="s">
        <v>3174</v>
      </c>
      <c r="B24" s="532" t="s">
        <v>3339</v>
      </c>
      <c r="C24" s="0" t="s">
        <v>43</v>
      </c>
      <c r="D24" s="22"/>
      <c r="E24" s="22"/>
      <c r="F24" s="22"/>
      <c r="G24" s="22"/>
      <c r="H24" s="22"/>
      <c r="I24" s="22"/>
      <c r="J24" s="23" t="n">
        <v>515000000000</v>
      </c>
      <c r="K24" s="23" t="n">
        <v>573000000000</v>
      </c>
      <c r="L24" s="23" t="n">
        <v>674000000000</v>
      </c>
      <c r="M24" s="23" t="n">
        <v>726000000000</v>
      </c>
      <c r="N24" s="24" t="n">
        <v>832000000000</v>
      </c>
      <c r="O24" s="24" t="n">
        <v>965000000000</v>
      </c>
      <c r="P24" s="24" t="n">
        <v>1047000000000</v>
      </c>
      <c r="Q24" s="24" t="n">
        <v>1205000000000</v>
      </c>
      <c r="R24" s="24" t="n">
        <v>1548000000000</v>
      </c>
      <c r="S24" s="55" t="n">
        <v>1827000000000</v>
      </c>
    </row>
    <row r="25" customFormat="false" ht="16.5" hidden="false" customHeight="false" outlineLevel="0" collapsed="false">
      <c r="A25" s="637" t="s">
        <v>894</v>
      </c>
      <c r="B25" s="532" t="s">
        <v>894</v>
      </c>
      <c r="C25" s="0" t="s">
        <v>43</v>
      </c>
      <c r="D25" s="22"/>
      <c r="E25" s="22"/>
      <c r="F25" s="22"/>
      <c r="G25" s="22"/>
      <c r="H25" s="22"/>
      <c r="I25" s="22"/>
      <c r="J25" s="23" t="n">
        <v>275000000000</v>
      </c>
      <c r="K25" s="23" t="n">
        <v>322000000000</v>
      </c>
      <c r="L25" s="23" t="n">
        <v>373000000000</v>
      </c>
      <c r="M25" s="23" t="n">
        <v>297000000000</v>
      </c>
      <c r="N25" s="24" t="n">
        <v>560000000000</v>
      </c>
      <c r="O25" s="24" t="n">
        <v>722000000000</v>
      </c>
      <c r="P25" s="24" t="n">
        <v>884000000000</v>
      </c>
      <c r="Q25" s="24" t="n">
        <v>912000000000</v>
      </c>
      <c r="R25" s="24" t="n">
        <v>1428000000000</v>
      </c>
      <c r="S25" s="55" t="n">
        <v>1206000000000</v>
      </c>
    </row>
    <row r="26" customFormat="false" ht="15" hidden="false" customHeight="false" outlineLevel="0" collapsed="false">
      <c r="A26" s="106" t="s">
        <v>3340</v>
      </c>
      <c r="B26" s="106" t="s">
        <v>3340</v>
      </c>
      <c r="C26" s="0" t="s">
        <v>3341</v>
      </c>
      <c r="D26" s="22"/>
      <c r="E26" s="22"/>
      <c r="F26" s="22"/>
      <c r="G26" s="22"/>
      <c r="H26" s="22"/>
      <c r="I26" s="22"/>
      <c r="J26" s="23" t="n">
        <v>218000000000</v>
      </c>
      <c r="K26" s="23" t="n">
        <v>274000000000</v>
      </c>
      <c r="L26" s="23"/>
      <c r="M26" s="23"/>
      <c r="N26" s="23"/>
      <c r="O26" s="23" t="n">
        <v>527000000000</v>
      </c>
      <c r="P26" s="23" t="n">
        <v>706000000000</v>
      </c>
      <c r="Q26" s="23" t="n">
        <v>700000000000</v>
      </c>
      <c r="R26" s="23" t="n">
        <v>1161000000000</v>
      </c>
      <c r="S26" s="55" t="n">
        <v>891000000000</v>
      </c>
    </row>
    <row r="27" customFormat="false" ht="15" hidden="false" customHeight="false" outlineLevel="0" collapsed="false">
      <c r="A27" s="106" t="s">
        <v>3342</v>
      </c>
      <c r="B27" s="106" t="s">
        <v>3342</v>
      </c>
      <c r="C27" s="0" t="s">
        <v>3341</v>
      </c>
      <c r="D27" s="22"/>
      <c r="E27" s="22"/>
      <c r="F27" s="22"/>
      <c r="G27" s="22"/>
      <c r="H27" s="22"/>
      <c r="I27" s="22"/>
      <c r="J27" s="23" t="n">
        <v>57000000000</v>
      </c>
      <c r="K27" s="23" t="n">
        <v>48000000000</v>
      </c>
      <c r="L27" s="23"/>
      <c r="M27" s="23"/>
      <c r="N27" s="23"/>
      <c r="O27" s="23" t="n">
        <v>195000000000</v>
      </c>
      <c r="P27" s="23" t="n">
        <v>178000000000</v>
      </c>
      <c r="Q27" s="23" t="n">
        <v>212000000000</v>
      </c>
      <c r="R27" s="23" t="n">
        <v>267000000000</v>
      </c>
      <c r="S27" s="55" t="n">
        <v>315000000000</v>
      </c>
    </row>
    <row r="28" customFormat="false" ht="16.5" hidden="false" customHeight="false" outlineLevel="0" collapsed="false">
      <c r="A28" s="18" t="s">
        <v>48</v>
      </c>
      <c r="B28" s="532" t="s">
        <v>610</v>
      </c>
      <c r="C28" s="0" t="s">
        <v>43</v>
      </c>
      <c r="D28" s="22"/>
      <c r="E28" s="22"/>
      <c r="F28" s="22"/>
      <c r="G28" s="22"/>
      <c r="H28" s="22"/>
      <c r="I28" s="22"/>
      <c r="J28" s="23" t="n">
        <v>471000000000</v>
      </c>
      <c r="K28" s="23" t="n">
        <v>601000000000</v>
      </c>
      <c r="L28" s="23" t="n">
        <v>507000000000</v>
      </c>
      <c r="M28" s="23" t="n">
        <v>623000000000</v>
      </c>
      <c r="N28" s="24" t="n">
        <v>968000000000</v>
      </c>
      <c r="O28" s="24" t="n">
        <v>936000000000</v>
      </c>
      <c r="P28" s="24" t="n">
        <v>872000000000</v>
      </c>
      <c r="Q28" s="24" t="n">
        <v>1352000000000</v>
      </c>
      <c r="R28" s="24" t="n">
        <v>1653000000000</v>
      </c>
      <c r="S28" s="55" t="n">
        <v>1753000000000</v>
      </c>
    </row>
    <row r="29" customFormat="false" ht="16.5" hidden="false" customHeight="false" outlineLevel="0" collapsed="false">
      <c r="A29" s="638" t="s">
        <v>348</v>
      </c>
      <c r="B29" s="29" t="s">
        <v>3343</v>
      </c>
      <c r="C29" s="20" t="s">
        <v>40</v>
      </c>
      <c r="D29" s="242" t="n">
        <v>324000000000</v>
      </c>
      <c r="E29" s="23" t="n">
        <v>372000000000</v>
      </c>
      <c r="F29" s="23" t="n">
        <v>449000000000</v>
      </c>
      <c r="G29" s="23" t="n">
        <v>417000000000</v>
      </c>
      <c r="H29" s="23" t="n">
        <v>484000000000</v>
      </c>
      <c r="I29" s="23" t="n">
        <v>584000000000</v>
      </c>
      <c r="J29" s="23" t="n">
        <v>625000000000</v>
      </c>
      <c r="K29" s="23" t="n">
        <v>749000000000</v>
      </c>
      <c r="L29" s="23" t="n">
        <v>812000000000</v>
      </c>
      <c r="M29" s="23" t="n">
        <v>823000000000</v>
      </c>
      <c r="N29" s="24" t="n">
        <v>1035000000000</v>
      </c>
      <c r="O29" s="24" t="n">
        <v>1073000000000</v>
      </c>
      <c r="P29" s="24" t="n">
        <v>1513000000000</v>
      </c>
      <c r="Q29" s="24" t="n">
        <v>1980000000000</v>
      </c>
      <c r="R29" s="24" t="n">
        <v>2338000000000</v>
      </c>
      <c r="S29" s="55" t="n">
        <v>1886000000000</v>
      </c>
    </row>
    <row r="30" customFormat="false" ht="15" hidden="false" customHeight="false" outlineLevel="0" collapsed="false">
      <c r="A30" s="638"/>
      <c r="B30" s="27" t="s">
        <v>3344</v>
      </c>
      <c r="C30" s="20"/>
      <c r="D30" s="242"/>
      <c r="E30" s="23"/>
      <c r="F30" s="23"/>
      <c r="G30" s="23"/>
      <c r="H30" s="23"/>
      <c r="I30" s="23"/>
      <c r="J30" s="23"/>
      <c r="K30" s="23"/>
      <c r="L30" s="23"/>
      <c r="M30" s="23"/>
      <c r="N30" s="24"/>
      <c r="O30" s="24" t="n">
        <v>507000000000</v>
      </c>
      <c r="P30" s="24" t="n">
        <v>764000000000</v>
      </c>
      <c r="Q30" s="24" t="s">
        <v>1868</v>
      </c>
      <c r="R30" s="24" t="n">
        <v>1055000000000</v>
      </c>
      <c r="S30" s="55" t="n">
        <v>664000000000</v>
      </c>
    </row>
    <row r="31" customFormat="false" ht="15" hidden="false" customHeight="false" outlineLevel="0" collapsed="false">
      <c r="A31" s="638"/>
      <c r="B31" s="26" t="s">
        <v>3332</v>
      </c>
      <c r="C31" s="20"/>
      <c r="D31" s="242"/>
      <c r="E31" s="23"/>
      <c r="F31" s="23"/>
      <c r="G31" s="23"/>
      <c r="H31" s="23"/>
      <c r="I31" s="23"/>
      <c r="J31" s="23"/>
      <c r="K31" s="23"/>
      <c r="L31" s="23"/>
      <c r="M31" s="23"/>
      <c r="N31" s="24"/>
      <c r="O31" s="24" t="n">
        <v>396000000000</v>
      </c>
      <c r="P31" s="24" t="n">
        <v>504000000000</v>
      </c>
      <c r="Q31" s="24" t="s">
        <v>1868</v>
      </c>
      <c r="R31" s="24" t="n">
        <v>439000000000</v>
      </c>
      <c r="S31" s="55" t="n">
        <v>439000000000</v>
      </c>
    </row>
    <row r="32" customFormat="false" ht="15" hidden="false" customHeight="false" outlineLevel="0" collapsed="false">
      <c r="A32" s="638"/>
      <c r="B32" s="27" t="s">
        <v>3329</v>
      </c>
      <c r="C32" s="20"/>
      <c r="D32" s="242"/>
      <c r="E32" s="23"/>
      <c r="F32" s="23"/>
      <c r="G32" s="23"/>
      <c r="H32" s="23"/>
      <c r="I32" s="23"/>
      <c r="J32" s="23"/>
      <c r="K32" s="23"/>
      <c r="L32" s="23"/>
      <c r="M32" s="23"/>
      <c r="N32" s="24"/>
      <c r="O32" s="24" t="n">
        <v>153000000000</v>
      </c>
      <c r="P32" s="24" t="n">
        <v>239000000000</v>
      </c>
      <c r="Q32" s="24" t="s">
        <v>1868</v>
      </c>
      <c r="R32" s="24" t="n">
        <v>150000000000</v>
      </c>
      <c r="S32" s="55" t="n">
        <v>54000000000</v>
      </c>
    </row>
    <row r="33" customFormat="false" ht="15" hidden="false" customHeight="false" outlineLevel="0" collapsed="false">
      <c r="A33" s="638"/>
      <c r="B33" s="27" t="s">
        <v>3330</v>
      </c>
      <c r="C33" s="20"/>
      <c r="D33" s="242"/>
      <c r="E33" s="23"/>
      <c r="F33" s="23"/>
      <c r="G33" s="23"/>
      <c r="H33" s="23"/>
      <c r="I33" s="23"/>
      <c r="J33" s="23"/>
      <c r="K33" s="23"/>
      <c r="L33" s="23"/>
      <c r="M33" s="23"/>
      <c r="N33" s="24"/>
      <c r="O33" s="24" t="n">
        <v>243000000000</v>
      </c>
      <c r="P33" s="24" t="n">
        <v>265000000000</v>
      </c>
      <c r="Q33" s="24" t="s">
        <v>1868</v>
      </c>
      <c r="R33" s="24" t="n">
        <v>289000000000</v>
      </c>
      <c r="S33" s="55" t="n">
        <v>385000000000</v>
      </c>
    </row>
    <row r="34" customFormat="false" ht="15" hidden="false" customHeight="false" outlineLevel="0" collapsed="false">
      <c r="A34" s="638"/>
      <c r="B34" s="27" t="s">
        <v>3331</v>
      </c>
      <c r="C34" s="20"/>
      <c r="D34" s="242"/>
      <c r="E34" s="23"/>
      <c r="F34" s="23"/>
      <c r="G34" s="23"/>
      <c r="H34" s="23"/>
      <c r="I34" s="23"/>
      <c r="J34" s="23"/>
      <c r="K34" s="23"/>
      <c r="L34" s="23"/>
      <c r="M34" s="23"/>
      <c r="N34" s="24"/>
      <c r="O34" s="24" t="n">
        <v>677000000000</v>
      </c>
      <c r="P34" s="24" t="n">
        <v>1009000000000</v>
      </c>
      <c r="Q34" s="24" t="s">
        <v>1868</v>
      </c>
      <c r="R34" s="24" t="n">
        <v>1899000000000</v>
      </c>
      <c r="S34" s="55" t="n">
        <v>1447000000000</v>
      </c>
    </row>
    <row r="35" s="13" customFormat="true" ht="16.5" hidden="false" customHeight="false" outlineLevel="0" collapsed="false">
      <c r="A35" s="639" t="s">
        <v>52</v>
      </c>
      <c r="B35" s="639" t="s">
        <v>52</v>
      </c>
      <c r="C35" s="33" t="s">
        <v>37</v>
      </c>
      <c r="D35" s="324" t="n">
        <v>475000000000</v>
      </c>
      <c r="E35" s="325" t="n">
        <v>476000000000</v>
      </c>
      <c r="F35" s="325" t="n">
        <v>359000000000</v>
      </c>
      <c r="G35" s="325" t="n">
        <v>453000000000</v>
      </c>
      <c r="H35" s="325" t="n">
        <v>283000000000</v>
      </c>
      <c r="I35" s="325" t="n">
        <v>499000000000</v>
      </c>
      <c r="J35" s="325" t="n">
        <v>696000000000</v>
      </c>
      <c r="K35" s="325" t="n">
        <v>674000000000</v>
      </c>
      <c r="L35" s="325" t="n">
        <v>695000000000</v>
      </c>
      <c r="M35" s="325" t="n">
        <v>1068000000000</v>
      </c>
      <c r="N35" s="35" t="n">
        <v>1242000000000</v>
      </c>
      <c r="O35" s="35" t="n">
        <v>3709000000000</v>
      </c>
      <c r="P35" s="35" t="n">
        <v>4531000000000</v>
      </c>
      <c r="Q35" s="35" t="n">
        <v>4549000000000</v>
      </c>
      <c r="R35" s="35" t="n">
        <v>4870000000000</v>
      </c>
      <c r="S35" s="259" t="n">
        <v>4920000000000</v>
      </c>
    </row>
    <row r="36" customFormat="false" ht="15" hidden="false" customHeight="false" outlineLevel="0" collapsed="false">
      <c r="A36" s="167" t="s">
        <v>68</v>
      </c>
      <c r="B36" s="32" t="s">
        <v>935</v>
      </c>
      <c r="C36" s="216" t="s">
        <v>34</v>
      </c>
      <c r="D36" s="332" t="n">
        <f aca="false">D37+D44+D48+D51</f>
        <v>2833000000000</v>
      </c>
      <c r="E36" s="325" t="n">
        <v>3274000000000</v>
      </c>
      <c r="F36" s="348" t="n">
        <f aca="false">F37+F44+F48+F51</f>
        <v>3268000000000</v>
      </c>
      <c r="G36" s="348" t="n">
        <f aca="false">G37+G44+G48+G51</f>
        <v>4017000000000</v>
      </c>
      <c r="H36" s="325" t="n">
        <v>3857000000000</v>
      </c>
      <c r="I36" s="325" t="n">
        <v>5203000000000</v>
      </c>
      <c r="J36" s="348" t="n">
        <f aca="false">J37+J44+J48+J51</f>
        <v>6067000000000</v>
      </c>
      <c r="K36" s="348" t="n">
        <f aca="false">K37+K44+K48+K51</f>
        <v>7112000000000</v>
      </c>
      <c r="L36" s="325" t="n">
        <v>8284000000000</v>
      </c>
      <c r="M36" s="325" t="n">
        <v>11375000000000</v>
      </c>
      <c r="N36" s="35" t="n">
        <v>12302000000000</v>
      </c>
      <c r="O36" s="35" t="n">
        <v>14973000000000</v>
      </c>
      <c r="P36" s="35" t="n">
        <v>17316000000000</v>
      </c>
      <c r="Q36" s="35" t="n">
        <v>23701000000000</v>
      </c>
      <c r="R36" s="35" t="n">
        <v>25622000000000</v>
      </c>
      <c r="S36" s="259" t="n">
        <v>28137000000000</v>
      </c>
    </row>
    <row r="37" customFormat="false" ht="16.5" hidden="false" customHeight="false" outlineLevel="0" collapsed="false">
      <c r="A37" s="18" t="s">
        <v>70</v>
      </c>
      <c r="B37" s="30" t="s">
        <v>353</v>
      </c>
      <c r="C37" s="20" t="s">
        <v>72</v>
      </c>
      <c r="D37" s="242" t="n">
        <v>1050000000000</v>
      </c>
      <c r="E37" s="23" t="n">
        <v>1123000000000</v>
      </c>
      <c r="F37" s="23" t="n">
        <v>1280000000000</v>
      </c>
      <c r="G37" s="23" t="n">
        <v>1527000000000</v>
      </c>
      <c r="H37" s="23" t="n">
        <v>1838000000000</v>
      </c>
      <c r="I37" s="23" t="n">
        <v>2517000000000</v>
      </c>
      <c r="J37" s="23" t="n">
        <v>3124000000000</v>
      </c>
      <c r="K37" s="23" t="n">
        <v>3445000000000</v>
      </c>
      <c r="L37" s="23" t="n">
        <v>5141000000000</v>
      </c>
      <c r="M37" s="23" t="n">
        <v>6070000000000</v>
      </c>
      <c r="N37" s="24" t="n">
        <v>6656000000000</v>
      </c>
      <c r="O37" s="24" t="n">
        <v>6995000000000</v>
      </c>
      <c r="P37" s="24" t="n">
        <v>8466000000000</v>
      </c>
      <c r="Q37" s="24" t="n">
        <v>13852000000000</v>
      </c>
      <c r="R37" s="24" t="n">
        <v>14289000000000</v>
      </c>
      <c r="S37" s="55" t="n">
        <v>16802000000000</v>
      </c>
    </row>
    <row r="38" customFormat="false" ht="16.5" hidden="false" customHeight="false" outlineLevel="0" collapsed="false">
      <c r="A38" s="26" t="s">
        <v>2420</v>
      </c>
      <c r="B38" s="29" t="s">
        <v>354</v>
      </c>
      <c r="C38" s="20" t="s">
        <v>77</v>
      </c>
      <c r="D38" s="242" t="n">
        <v>335000000000</v>
      </c>
      <c r="E38" s="23" t="n">
        <v>410000000000</v>
      </c>
      <c r="F38" s="23" t="n">
        <v>547000000000</v>
      </c>
      <c r="G38" s="23" t="n">
        <v>668000000000</v>
      </c>
      <c r="H38" s="23" t="n">
        <v>900000000000</v>
      </c>
      <c r="I38" s="23" t="n">
        <v>1058000000000</v>
      </c>
      <c r="J38" s="23" t="n">
        <v>1263000000000</v>
      </c>
      <c r="K38" s="23" t="n">
        <v>1534000000000</v>
      </c>
      <c r="L38" s="23" t="n">
        <v>2082000000000</v>
      </c>
      <c r="M38" s="23" t="n">
        <v>2772000000000</v>
      </c>
      <c r="N38" s="24" t="n">
        <v>2525000000000</v>
      </c>
      <c r="O38" s="24" t="n">
        <v>2940000000000</v>
      </c>
      <c r="P38" s="24" t="n">
        <v>3560000000000</v>
      </c>
      <c r="Q38" s="24" t="n">
        <v>8881000000000</v>
      </c>
      <c r="R38" s="24" t="n">
        <v>8677000000000</v>
      </c>
      <c r="S38" s="55" t="n">
        <v>9301000000000</v>
      </c>
    </row>
    <row r="39" customFormat="false" ht="16.5" hidden="false" customHeight="false" outlineLevel="0" collapsed="false">
      <c r="A39" s="26" t="s">
        <v>838</v>
      </c>
      <c r="B39" s="29" t="s">
        <v>360</v>
      </c>
      <c r="C39" s="20" t="s">
        <v>77</v>
      </c>
      <c r="D39" s="242" t="n">
        <v>130000000000</v>
      </c>
      <c r="E39" s="23" t="n">
        <v>243000000000</v>
      </c>
      <c r="F39" s="23" t="n">
        <v>265000000000</v>
      </c>
      <c r="G39" s="23" t="n">
        <v>341000000000</v>
      </c>
      <c r="H39" s="23" t="n">
        <v>309000000000</v>
      </c>
      <c r="I39" s="23" t="n">
        <v>514000000000</v>
      </c>
      <c r="J39" s="23" t="n">
        <v>674000000000</v>
      </c>
      <c r="K39" s="23" t="n">
        <v>806000000000</v>
      </c>
      <c r="L39" s="23" t="n">
        <v>1095000000000</v>
      </c>
      <c r="M39" s="23" t="n">
        <v>1369000000000</v>
      </c>
      <c r="N39" s="24" t="n">
        <v>1698000000000</v>
      </c>
      <c r="O39" s="24" t="n">
        <v>1866000000000</v>
      </c>
      <c r="P39" s="24" t="n">
        <v>2015000000000</v>
      </c>
      <c r="Q39" s="24" t="n">
        <v>2143000000000</v>
      </c>
      <c r="R39" s="24" t="n">
        <v>2429000000000</v>
      </c>
      <c r="S39" s="55" t="n">
        <v>3006000000000</v>
      </c>
    </row>
    <row r="40" customFormat="false" ht="16.5" hidden="false" customHeight="false" outlineLevel="0" collapsed="false">
      <c r="A40" s="26" t="s">
        <v>86</v>
      </c>
      <c r="B40" s="29" t="s">
        <v>319</v>
      </c>
      <c r="C40" s="20" t="s">
        <v>77</v>
      </c>
      <c r="D40" s="242" t="n">
        <v>103000000000</v>
      </c>
      <c r="E40" s="23" t="n">
        <v>134000000000</v>
      </c>
      <c r="F40" s="23" t="n">
        <v>138000000000</v>
      </c>
      <c r="G40" s="23" t="n">
        <v>123000000000</v>
      </c>
      <c r="H40" s="23" t="n">
        <v>235000000000</v>
      </c>
      <c r="I40" s="23" t="n">
        <v>318000000000</v>
      </c>
      <c r="J40" s="23" t="n">
        <v>277000000000</v>
      </c>
      <c r="K40" s="23" t="n">
        <v>277000000000</v>
      </c>
      <c r="L40" s="23" t="n">
        <v>361000000000</v>
      </c>
      <c r="M40" s="23" t="n">
        <v>264000000000</v>
      </c>
      <c r="N40" s="24" t="n">
        <v>398000000000</v>
      </c>
      <c r="O40" s="24" t="n">
        <v>431000000000</v>
      </c>
      <c r="P40" s="24" t="n">
        <v>591000000000</v>
      </c>
      <c r="Q40" s="24" t="n">
        <v>1005000000000</v>
      </c>
      <c r="R40" s="24" t="n">
        <v>904000000000</v>
      </c>
      <c r="S40" s="55" t="n">
        <v>1385000000000</v>
      </c>
    </row>
    <row r="41" customFormat="false" ht="15" hidden="false" customHeight="false" outlineLevel="0" collapsed="false">
      <c r="A41" s="45" t="s">
        <v>3345</v>
      </c>
      <c r="B41" s="45" t="s">
        <v>3345</v>
      </c>
      <c r="C41" s="20" t="s">
        <v>201</v>
      </c>
      <c r="D41" s="242" t="n">
        <v>86000000000</v>
      </c>
      <c r="E41" s="23" t="n">
        <v>117000000000</v>
      </c>
      <c r="F41" s="23" t="n">
        <v>108000000000</v>
      </c>
      <c r="G41" s="23" t="n">
        <v>115000000000</v>
      </c>
      <c r="H41" s="23" t="n">
        <v>194000000000</v>
      </c>
      <c r="I41" s="23" t="n">
        <v>267000000000</v>
      </c>
      <c r="J41" s="23" t="n">
        <v>244000000000</v>
      </c>
      <c r="K41" s="23" t="n">
        <v>244000000000</v>
      </c>
      <c r="L41" s="23" t="n">
        <v>291000000000</v>
      </c>
      <c r="M41" s="23" t="n">
        <v>205000000000</v>
      </c>
      <c r="N41" s="24" t="n">
        <v>318000000000</v>
      </c>
      <c r="O41" s="24" t="n">
        <v>373000000000</v>
      </c>
      <c r="P41" s="24" t="n">
        <v>473000000000</v>
      </c>
      <c r="Q41" s="24" t="n">
        <v>467000000000</v>
      </c>
      <c r="R41" s="24" t="n">
        <v>198000000000</v>
      </c>
      <c r="S41" s="55" t="n">
        <v>725000000000</v>
      </c>
    </row>
    <row r="42" customFormat="false" ht="15" hidden="false" customHeight="false" outlineLevel="0" collapsed="false">
      <c r="A42" s="45" t="s">
        <v>199</v>
      </c>
      <c r="B42" s="45" t="s">
        <v>199</v>
      </c>
      <c r="C42" s="20" t="s">
        <v>201</v>
      </c>
      <c r="D42" s="242" t="n">
        <f aca="false">D40-D41</f>
        <v>17000000000</v>
      </c>
      <c r="E42" s="242" t="n">
        <f aca="false">E40-E41</f>
        <v>17000000000</v>
      </c>
      <c r="F42" s="242" t="n">
        <f aca="false">F40-F41</f>
        <v>30000000000</v>
      </c>
      <c r="G42" s="242" t="n">
        <f aca="false">G40-G41</f>
        <v>8000000000</v>
      </c>
      <c r="H42" s="242" t="n">
        <f aca="false">H40-H41</f>
        <v>41000000000</v>
      </c>
      <c r="I42" s="242" t="n">
        <f aca="false">I40-I41</f>
        <v>51000000000</v>
      </c>
      <c r="J42" s="242" t="n">
        <f aca="false">J40-J41</f>
        <v>33000000000</v>
      </c>
      <c r="K42" s="242" t="n">
        <f aca="false">K40-K41</f>
        <v>33000000000</v>
      </c>
      <c r="L42" s="242" t="n">
        <f aca="false">L40-L41</f>
        <v>70000000000</v>
      </c>
      <c r="M42" s="242" t="n">
        <f aca="false">M40-M41</f>
        <v>59000000000</v>
      </c>
      <c r="N42" s="242" t="n">
        <f aca="false">N40-N41</f>
        <v>80000000000</v>
      </c>
      <c r="O42" s="242" t="n">
        <f aca="false">O40-O41</f>
        <v>58000000000</v>
      </c>
      <c r="P42" s="242" t="n">
        <f aca="false">P40-P41</f>
        <v>118000000000</v>
      </c>
      <c r="Q42" s="242" t="n">
        <f aca="false">Q40-Q41</f>
        <v>538000000000</v>
      </c>
      <c r="R42" s="242" t="n">
        <f aca="false">R40-R41</f>
        <v>706000000000</v>
      </c>
      <c r="S42" s="242" t="n">
        <f aca="false">S40-S41</f>
        <v>660000000000</v>
      </c>
    </row>
    <row r="43" customFormat="false" ht="15" hidden="false" customHeight="false" outlineLevel="0" collapsed="false">
      <c r="A43" s="26" t="s">
        <v>363</v>
      </c>
      <c r="B43" s="27" t="s">
        <v>3346</v>
      </c>
      <c r="C43" s="20" t="s">
        <v>77</v>
      </c>
      <c r="D43" s="332" t="n">
        <f aca="false">D37-D38-D39-D40</f>
        <v>482000000000</v>
      </c>
      <c r="E43" s="23" t="n">
        <v>336000000000</v>
      </c>
      <c r="F43" s="23" t="n">
        <v>330000000000</v>
      </c>
      <c r="G43" s="23" t="n">
        <v>394000000000</v>
      </c>
      <c r="H43" s="23" t="n">
        <v>394000000000</v>
      </c>
      <c r="I43" s="23" t="n">
        <v>626000000000</v>
      </c>
      <c r="J43" s="23" t="n">
        <v>911000000000</v>
      </c>
      <c r="K43" s="23" t="n">
        <v>828000000000</v>
      </c>
      <c r="L43" s="23" t="n">
        <v>1602000000000</v>
      </c>
      <c r="M43" s="23" t="n">
        <v>1666000000000</v>
      </c>
      <c r="N43" s="24" t="n">
        <v>2034000000000</v>
      </c>
      <c r="O43" s="24" t="n">
        <v>1758000000000</v>
      </c>
      <c r="P43" s="24" t="n">
        <v>2300000000000</v>
      </c>
      <c r="Q43" s="24" t="n">
        <v>1823000000000</v>
      </c>
      <c r="R43" s="24" t="n">
        <v>2280000000000</v>
      </c>
      <c r="S43" s="55" t="n">
        <v>3111000000000</v>
      </c>
    </row>
    <row r="44" customFormat="false" ht="16.5" hidden="false" customHeight="false" outlineLevel="0" collapsed="false">
      <c r="A44" s="18" t="s">
        <v>227</v>
      </c>
      <c r="B44" s="30" t="s">
        <v>365</v>
      </c>
      <c r="C44" s="20" t="s">
        <v>72</v>
      </c>
      <c r="D44" s="332" t="n">
        <f aca="false">D45+D47</f>
        <v>1783000000000</v>
      </c>
      <c r="E44" s="23" t="n">
        <v>2045000000000</v>
      </c>
      <c r="F44" s="23" t="n">
        <v>1785000000000</v>
      </c>
      <c r="G44" s="23" t="n">
        <v>2370000000000</v>
      </c>
      <c r="H44" s="23" t="n">
        <v>1646000000000</v>
      </c>
      <c r="I44" s="23" t="n">
        <v>2261000000000</v>
      </c>
      <c r="J44" s="348" t="n">
        <f aca="false">J45+J47</f>
        <v>2595000000000</v>
      </c>
      <c r="K44" s="348" t="n">
        <f aca="false">K45+K47</f>
        <v>3081000000000</v>
      </c>
      <c r="L44" s="23" t="n">
        <v>3142000000000</v>
      </c>
      <c r="M44" s="23" t="n">
        <v>5305000000000</v>
      </c>
      <c r="N44" s="24" t="n">
        <v>5646000000000</v>
      </c>
      <c r="O44" s="24" t="n">
        <v>7977000000000</v>
      </c>
      <c r="P44" s="24" t="n">
        <v>8850000000000</v>
      </c>
      <c r="Q44" s="24" t="n">
        <v>9849000000000</v>
      </c>
      <c r="R44" s="24" t="n">
        <v>11332000000000</v>
      </c>
      <c r="S44" s="55" t="n">
        <v>11334000000000</v>
      </c>
    </row>
    <row r="45" customFormat="false" ht="16.5" hidden="false" customHeight="false" outlineLevel="0" collapsed="false">
      <c r="A45" s="26" t="s">
        <v>229</v>
      </c>
      <c r="B45" s="29" t="s">
        <v>1138</v>
      </c>
      <c r="C45" s="20" t="s">
        <v>91</v>
      </c>
      <c r="D45" s="242" t="n">
        <v>481000000000</v>
      </c>
      <c r="E45" s="22"/>
      <c r="F45" s="22"/>
      <c r="G45" s="22"/>
      <c r="H45" s="22"/>
      <c r="I45" s="22"/>
      <c r="J45" s="23" t="n">
        <v>403000000000</v>
      </c>
      <c r="K45" s="23" t="n">
        <v>833000000000</v>
      </c>
      <c r="L45" s="23" t="n">
        <v>957000000000</v>
      </c>
      <c r="M45" s="23" t="n">
        <v>3220000000000</v>
      </c>
      <c r="N45" s="24" t="n">
        <v>3271000000000</v>
      </c>
      <c r="O45" s="24" t="n">
        <v>2699000000000</v>
      </c>
      <c r="P45" s="24" t="n">
        <v>3026000000000</v>
      </c>
      <c r="Q45" s="24" t="n">
        <v>3517000000000</v>
      </c>
      <c r="R45" s="24" t="n">
        <v>4803000000000</v>
      </c>
      <c r="S45" s="55" t="n">
        <v>4100000000000</v>
      </c>
    </row>
    <row r="46" customFormat="false" ht="15" hidden="false" customHeight="false" outlineLevel="0" collapsed="false">
      <c r="B46" s="45" t="s">
        <v>3347</v>
      </c>
      <c r="D46" s="22"/>
      <c r="E46" s="22"/>
      <c r="F46" s="22"/>
      <c r="G46" s="22"/>
      <c r="H46" s="22"/>
      <c r="I46" s="22"/>
      <c r="J46" s="23"/>
      <c r="K46" s="23"/>
      <c r="L46" s="23" t="n">
        <v>255000000000</v>
      </c>
      <c r="M46" s="23" t="n">
        <v>1933000000000</v>
      </c>
      <c r="N46" s="24" t="n">
        <v>1823000000000</v>
      </c>
      <c r="O46" s="24" t="n">
        <v>1130000000000</v>
      </c>
      <c r="P46" s="24" t="n">
        <v>464000000000</v>
      </c>
      <c r="Q46" s="24" t="n">
        <v>1352000000000</v>
      </c>
      <c r="R46" s="24" t="n">
        <v>500000000000</v>
      </c>
      <c r="S46" s="55" t="s">
        <v>74</v>
      </c>
    </row>
    <row r="47" customFormat="false" ht="15" hidden="false" customHeight="false" outlineLevel="0" collapsed="false">
      <c r="A47" s="26" t="s">
        <v>367</v>
      </c>
      <c r="B47" s="27" t="s">
        <v>2531</v>
      </c>
      <c r="C47" s="20" t="s">
        <v>91</v>
      </c>
      <c r="D47" s="242" t="n">
        <v>1302000000000</v>
      </c>
      <c r="E47" s="22"/>
      <c r="F47" s="22"/>
      <c r="G47" s="22"/>
      <c r="H47" s="22"/>
      <c r="I47" s="22"/>
      <c r="J47" s="23" t="n">
        <v>2192000000000</v>
      </c>
      <c r="K47" s="23" t="n">
        <v>2248000000000</v>
      </c>
      <c r="L47" s="23" t="n">
        <v>2185000000000</v>
      </c>
      <c r="M47" s="23" t="n">
        <v>2085000000000</v>
      </c>
      <c r="N47" s="24" t="n">
        <v>2376000000000</v>
      </c>
      <c r="O47" s="24" t="n">
        <v>5429000000000</v>
      </c>
      <c r="P47" s="24" t="n">
        <v>6003000000000</v>
      </c>
      <c r="Q47" s="24" t="n">
        <v>6524000000000</v>
      </c>
      <c r="R47" s="24" t="n">
        <v>6529000000000</v>
      </c>
      <c r="S47" s="55" t="n">
        <v>7234000000000</v>
      </c>
    </row>
    <row r="48" customFormat="false" ht="15" hidden="false" customHeight="false" outlineLevel="0" collapsed="false">
      <c r="A48" s="26" t="s">
        <v>370</v>
      </c>
      <c r="B48" s="19" t="s">
        <v>3348</v>
      </c>
      <c r="C48" s="20" t="s">
        <v>72</v>
      </c>
      <c r="D48" s="22"/>
      <c r="E48" s="23" t="n">
        <v>107000000000</v>
      </c>
      <c r="F48" s="23" t="n">
        <v>203000000000</v>
      </c>
      <c r="G48" s="23" t="n">
        <v>120000000000</v>
      </c>
      <c r="H48" s="23" t="n">
        <v>237000000000</v>
      </c>
      <c r="I48" s="23" t="n">
        <v>347000000000</v>
      </c>
      <c r="J48" s="23" t="n">
        <v>348000000000</v>
      </c>
      <c r="K48" s="23" t="n">
        <v>586000000000</v>
      </c>
      <c r="L48" s="23"/>
      <c r="M48" s="23"/>
      <c r="N48" s="24"/>
      <c r="O48" s="24"/>
      <c r="P48" s="24"/>
      <c r="Q48" s="24"/>
      <c r="R48" s="24"/>
      <c r="S48" s="55"/>
    </row>
    <row r="49" customFormat="false" ht="15" hidden="false" customHeight="false" outlineLevel="0" collapsed="false">
      <c r="B49" s="19" t="s">
        <v>2873</v>
      </c>
      <c r="D49" s="22"/>
      <c r="E49" s="22"/>
      <c r="F49" s="22"/>
      <c r="G49" s="22"/>
      <c r="H49" s="22"/>
      <c r="I49" s="22"/>
      <c r="J49" s="22" t="n">
        <v>0</v>
      </c>
      <c r="K49" s="22" t="n">
        <v>0</v>
      </c>
      <c r="L49" s="23" t="n">
        <v>-1150000000000</v>
      </c>
      <c r="M49" s="23" t="n">
        <v>-3276000000000</v>
      </c>
      <c r="N49" s="24" t="n">
        <v>-2524000000000</v>
      </c>
      <c r="O49" s="24" t="n">
        <v>-1081000000000</v>
      </c>
      <c r="P49" s="24" t="n">
        <v>-357000000000</v>
      </c>
      <c r="Q49" s="24" t="n">
        <v>-4514000000000</v>
      </c>
      <c r="R49" s="24" t="n">
        <v>-3898000000000</v>
      </c>
      <c r="S49" s="55" t="n">
        <v>-4831000000000</v>
      </c>
    </row>
    <row r="50" customFormat="false" ht="15" hidden="false" customHeight="false" outlineLevel="0" collapsed="false">
      <c r="B50" s="19" t="s">
        <v>3348</v>
      </c>
      <c r="C50" s="20"/>
      <c r="D50" s="22"/>
      <c r="E50" s="23" t="n">
        <v>107000000000</v>
      </c>
      <c r="F50" s="23" t="n">
        <v>203000000000</v>
      </c>
      <c r="G50" s="23" t="n">
        <v>120000000000</v>
      </c>
      <c r="H50" s="23" t="n">
        <v>237000000000</v>
      </c>
      <c r="I50" s="23" t="n">
        <v>347000000000</v>
      </c>
      <c r="J50" s="23"/>
      <c r="K50" s="23"/>
      <c r="L50" s="23"/>
      <c r="M50" s="23"/>
      <c r="N50" s="23"/>
      <c r="O50" s="23"/>
      <c r="P50" s="23"/>
      <c r="Q50" s="23"/>
      <c r="R50" s="23"/>
    </row>
    <row r="51" customFormat="false" ht="15" hidden="false" customHeight="false" outlineLevel="0" collapsed="false">
      <c r="A51" s="0" t="s">
        <v>3349</v>
      </c>
      <c r="B51" s="19" t="s">
        <v>3350</v>
      </c>
      <c r="C51" s="20" t="s">
        <v>72</v>
      </c>
      <c r="D51" s="22"/>
      <c r="E51" s="23"/>
      <c r="F51" s="23"/>
      <c r="G51" s="23"/>
      <c r="H51" s="23" t="n">
        <v>136000000000</v>
      </c>
      <c r="I51" s="23" t="n">
        <v>78000000000</v>
      </c>
      <c r="J51" s="23"/>
      <c r="K51" s="23"/>
      <c r="L51" s="23"/>
      <c r="M51" s="23"/>
      <c r="N51" s="23"/>
      <c r="O51" s="23"/>
      <c r="P51" s="23"/>
      <c r="Q51" s="23"/>
      <c r="R51" s="23"/>
    </row>
    <row r="52" customFormat="false" ht="15" hidden="false" customHeight="false" outlineLevel="0" collapsed="false">
      <c r="B52" s="107" t="s">
        <v>1419</v>
      </c>
      <c r="D52" s="242" t="n">
        <v>-588000000000</v>
      </c>
      <c r="E52" s="23" t="n">
        <v>-798000000000</v>
      </c>
      <c r="F52" s="23" t="n">
        <v>-492000000000</v>
      </c>
      <c r="G52" s="23" t="n">
        <v>-1205000000000</v>
      </c>
      <c r="H52" s="23" t="n">
        <v>-753000000000</v>
      </c>
      <c r="I52" s="23" t="n">
        <v>-1317000000000</v>
      </c>
      <c r="J52" s="23" t="n">
        <v>-976000000000</v>
      </c>
      <c r="K52" s="23" t="n">
        <v>-1058000000000</v>
      </c>
      <c r="L52" s="23"/>
      <c r="M52" s="23"/>
      <c r="N52" s="23"/>
      <c r="O52" s="23"/>
      <c r="P52" s="23"/>
      <c r="Q52" s="23"/>
      <c r="R52" s="23"/>
    </row>
    <row r="53" customFormat="false" ht="15" hidden="false" customHeight="false" outlineLevel="0" collapsed="false">
      <c r="B53" s="107" t="s">
        <v>3351</v>
      </c>
      <c r="D53" s="242" t="n">
        <v>-1063000000000</v>
      </c>
      <c r="E53" s="22"/>
      <c r="F53" s="22"/>
      <c r="G53" s="22"/>
      <c r="H53" s="22"/>
      <c r="I53" s="22"/>
      <c r="J53" s="23"/>
      <c r="K53" s="23"/>
      <c r="L53" s="23"/>
      <c r="M53" s="23"/>
      <c r="N53" s="23"/>
      <c r="O53" s="23"/>
      <c r="P53" s="23"/>
      <c r="Q53" s="23"/>
      <c r="R53" s="23"/>
    </row>
    <row r="54" customFormat="false" ht="15" hidden="false" customHeight="false" outlineLevel="0" collapsed="false">
      <c r="B54" s="107" t="s">
        <v>3352</v>
      </c>
      <c r="D54" s="22"/>
      <c r="E54" s="23" t="n">
        <v>-873000000000</v>
      </c>
      <c r="F54" s="23" t="n">
        <v>-555000000000</v>
      </c>
      <c r="G54" s="23" t="n">
        <v>-1273000000000</v>
      </c>
      <c r="H54" s="23" t="n">
        <v>-817000000000</v>
      </c>
      <c r="I54" s="23" t="n">
        <v>-1555000000000</v>
      </c>
      <c r="J54" s="23" t="n">
        <v>-1655000000000</v>
      </c>
      <c r="K54" s="23" t="n">
        <v>-2107000000000</v>
      </c>
      <c r="L54" s="23"/>
      <c r="M54" s="23"/>
      <c r="N54" s="23"/>
      <c r="O54" s="23"/>
      <c r="P54" s="23"/>
      <c r="Q54" s="23"/>
      <c r="R54" s="23"/>
    </row>
    <row r="55" customFormat="false" ht="15" hidden="false" customHeight="false" outlineLevel="0" collapsed="false">
      <c r="B55" s="107" t="s">
        <v>2064</v>
      </c>
      <c r="D55" s="22"/>
      <c r="E55" s="22"/>
      <c r="F55" s="22"/>
      <c r="G55" s="22"/>
      <c r="H55" s="22"/>
      <c r="I55" s="22"/>
      <c r="J55" s="23" t="n">
        <v>-699000000000</v>
      </c>
      <c r="K55" s="23" t="n">
        <v>-782000000000</v>
      </c>
      <c r="L55" s="23"/>
      <c r="M55" s="23"/>
      <c r="N55" s="23"/>
      <c r="O55" s="23"/>
      <c r="P55" s="23"/>
      <c r="Q55" s="23"/>
      <c r="R55" s="23"/>
    </row>
    <row r="56" s="13" customFormat="true" ht="15" hidden="false" customHeight="false" outlineLevel="0" collapsed="false">
      <c r="A56" s="32" t="s">
        <v>110</v>
      </c>
      <c r="B56" s="32" t="s">
        <v>110</v>
      </c>
      <c r="C56" s="216" t="s">
        <v>34</v>
      </c>
      <c r="D56" s="324" t="n">
        <v>588000000000</v>
      </c>
      <c r="E56" s="325" t="n">
        <v>798000000000</v>
      </c>
      <c r="F56" s="325" t="n">
        <v>492000000000</v>
      </c>
      <c r="G56" s="325" t="n">
        <v>1205000000000</v>
      </c>
      <c r="H56" s="325" t="n">
        <v>753000000000</v>
      </c>
      <c r="I56" s="325" t="n">
        <v>1317000000000</v>
      </c>
      <c r="J56" s="110" t="n">
        <v>976000000000</v>
      </c>
      <c r="K56" s="110" t="n">
        <v>1058000000000</v>
      </c>
      <c r="L56" s="325" t="n">
        <f aca="false">-(L57-L67)</f>
        <v>1149000000000</v>
      </c>
      <c r="M56" s="325" t="n">
        <f aca="false">-(M57-M67)</f>
        <v>3333000000000</v>
      </c>
      <c r="N56" s="325" t="n">
        <f aca="false">-(N57-N67)</f>
        <v>2618000000000</v>
      </c>
      <c r="O56" s="325" t="n">
        <f aca="false">-(O57-O67)</f>
        <v>1971000000000</v>
      </c>
      <c r="P56" s="325" t="n">
        <f aca="false">-(P57-P67)</f>
        <v>2984000000000</v>
      </c>
      <c r="Q56" s="325" t="n">
        <f aca="false">-(Q57-Q67)</f>
        <v>3798000000000</v>
      </c>
      <c r="R56" s="325" t="n">
        <f aca="false">-(R57-R67)</f>
        <v>3898000000000</v>
      </c>
      <c r="S56" s="325" t="n">
        <f aca="false">-(S57-S67)</f>
        <v>4831000000000</v>
      </c>
    </row>
    <row r="57" s="38" customFormat="true" ht="16.5" hidden="false" customHeight="false" outlineLevel="0" collapsed="false">
      <c r="B57" s="30" t="s">
        <v>764</v>
      </c>
      <c r="D57" s="22"/>
      <c r="E57" s="22"/>
      <c r="F57" s="22"/>
      <c r="G57" s="22"/>
      <c r="H57" s="22"/>
      <c r="I57" s="22"/>
      <c r="J57" s="23"/>
      <c r="K57" s="23"/>
      <c r="L57" s="23" t="n">
        <v>510000000000</v>
      </c>
      <c r="M57" s="23" t="n">
        <v>-174000000000</v>
      </c>
      <c r="N57" s="24" t="n">
        <v>-59000000000</v>
      </c>
      <c r="O57" s="24" t="n">
        <v>408000000000</v>
      </c>
      <c r="P57" s="24" t="n">
        <v>-565000000000</v>
      </c>
      <c r="Q57" s="24" t="n">
        <v>-1566000000000</v>
      </c>
      <c r="R57" s="24" t="n">
        <v>295000000000</v>
      </c>
      <c r="S57" s="38" t="n">
        <v>0</v>
      </c>
    </row>
    <row r="58" customFormat="false" ht="15" hidden="false" customHeight="false" outlineLevel="0" collapsed="false">
      <c r="A58" s="18" t="s">
        <v>115</v>
      </c>
      <c r="B58" s="19" t="s">
        <v>115</v>
      </c>
      <c r="C58" s="20" t="s">
        <v>114</v>
      </c>
      <c r="D58" s="242" t="n">
        <v>-148000000000</v>
      </c>
      <c r="E58" s="23" t="n">
        <v>253000000000</v>
      </c>
      <c r="F58" s="23" t="n">
        <v>83000000000</v>
      </c>
      <c r="G58" s="23" t="n">
        <v>97000000000</v>
      </c>
      <c r="H58" s="23" t="n">
        <v>-170000000000</v>
      </c>
      <c r="I58" s="23" t="n">
        <v>62000000000</v>
      </c>
      <c r="J58" s="23" t="n">
        <v>-415000000000</v>
      </c>
      <c r="K58" s="23" t="n">
        <v>-426000000000</v>
      </c>
      <c r="L58" s="23" t="n">
        <f aca="false">-(L59-L68)</f>
        <v>-214000000000</v>
      </c>
      <c r="M58" s="23" t="n">
        <f aca="false">-(M59-M68)</f>
        <v>2365000000000</v>
      </c>
      <c r="N58" s="23" t="n">
        <f aca="false">-(N59-N68)</f>
        <v>1767000000000</v>
      </c>
      <c r="O58" s="23" t="n">
        <f aca="false">-(O59-O68)</f>
        <v>708000000000</v>
      </c>
      <c r="P58" s="23" t="n">
        <f aca="false">-(P59-P68)</f>
        <v>1945000000000</v>
      </c>
      <c r="Q58" s="23" t="n">
        <f aca="false">-(Q59-Q68)</f>
        <v>2818000000000</v>
      </c>
      <c r="R58" s="23" t="n">
        <f aca="false">-(R59-R68)</f>
        <v>3586000000000</v>
      </c>
      <c r="S58" s="23" t="n">
        <f aca="false">-(S59-S68)</f>
        <v>3863000000000</v>
      </c>
    </row>
    <row r="59" customFormat="false" ht="16.5" hidden="false" customHeight="false" outlineLevel="0" collapsed="false">
      <c r="B59" s="30" t="s">
        <v>199</v>
      </c>
      <c r="D59" s="242" t="n">
        <v>-148000000000</v>
      </c>
      <c r="E59" s="23" t="n">
        <v>253000000000</v>
      </c>
      <c r="F59" s="23" t="n">
        <v>83000000000</v>
      </c>
      <c r="G59" s="23" t="n">
        <v>97000000000</v>
      </c>
      <c r="H59" s="23" t="n">
        <v>-170000000000</v>
      </c>
      <c r="I59" s="23" t="n">
        <v>62000000000</v>
      </c>
      <c r="J59" s="23" t="n">
        <v>-415000000000</v>
      </c>
      <c r="K59" s="23" t="n">
        <v>-426000000000</v>
      </c>
      <c r="L59" s="23" t="n">
        <v>510000000000</v>
      </c>
      <c r="M59" s="23" t="n">
        <v>-174000000000</v>
      </c>
      <c r="N59" s="24" t="n">
        <v>-59000000000</v>
      </c>
      <c r="O59" s="24" t="n">
        <v>408000000000</v>
      </c>
      <c r="P59" s="24" t="n">
        <v>-565000000000</v>
      </c>
      <c r="Q59" s="24" t="n">
        <v>-1566000000000</v>
      </c>
      <c r="R59" s="24" t="n">
        <v>295000000000</v>
      </c>
      <c r="S59" s="0" t="n">
        <v>0</v>
      </c>
    </row>
    <row r="60" customFormat="false" ht="15" hidden="false" customHeight="false" outlineLevel="0" collapsed="false">
      <c r="A60" s="26" t="s">
        <v>117</v>
      </c>
      <c r="B60" s="134" t="s">
        <v>401</v>
      </c>
      <c r="C60" s="19" t="s">
        <v>119</v>
      </c>
      <c r="D60" s="242" t="n">
        <v>-104000000000</v>
      </c>
      <c r="E60" s="22"/>
      <c r="F60" s="22"/>
      <c r="G60" s="22"/>
      <c r="H60" s="22"/>
      <c r="I60" s="22"/>
      <c r="J60" s="23" t="n">
        <v>-179000000000</v>
      </c>
      <c r="K60" s="23" t="n">
        <v>-265000000000</v>
      </c>
      <c r="L60" s="23"/>
      <c r="M60" s="23"/>
      <c r="N60" s="23"/>
      <c r="O60" s="23"/>
      <c r="P60" s="23"/>
      <c r="Q60" s="23"/>
      <c r="R60" s="23"/>
      <c r="S60" s="55"/>
    </row>
    <row r="61" customFormat="false" ht="15" hidden="false" customHeight="false" outlineLevel="0" collapsed="false">
      <c r="B61" s="156" t="s">
        <v>3353</v>
      </c>
      <c r="D61" s="22"/>
      <c r="E61" s="22"/>
      <c r="F61" s="22"/>
      <c r="G61" s="22"/>
      <c r="H61" s="22"/>
      <c r="I61" s="22"/>
      <c r="J61" s="23"/>
      <c r="K61" s="23"/>
      <c r="L61" s="23"/>
      <c r="M61" s="23"/>
      <c r="N61" s="23"/>
      <c r="O61" s="23"/>
      <c r="P61" s="23"/>
      <c r="Q61" s="23"/>
      <c r="R61" s="23"/>
      <c r="S61" s="55"/>
    </row>
    <row r="62" customFormat="false" ht="15" hidden="false" customHeight="false" outlineLevel="0" collapsed="false">
      <c r="B62" s="156" t="s">
        <v>3354</v>
      </c>
      <c r="C62" s="19"/>
      <c r="D62" s="22"/>
      <c r="E62" s="22"/>
      <c r="F62" s="22"/>
      <c r="G62" s="22"/>
      <c r="H62" s="22"/>
      <c r="I62" s="22"/>
      <c r="J62" s="23"/>
      <c r="K62" s="23"/>
      <c r="L62" s="23"/>
      <c r="M62" s="23"/>
      <c r="N62" s="23"/>
      <c r="O62" s="23"/>
      <c r="P62" s="23"/>
      <c r="Q62" s="23"/>
      <c r="R62" s="23"/>
      <c r="S62" s="55"/>
    </row>
    <row r="63" customFormat="false" ht="15" hidden="false" customHeight="false" outlineLevel="0" collapsed="false">
      <c r="A63" s="26" t="s">
        <v>404</v>
      </c>
      <c r="B63" s="134" t="s">
        <v>2001</v>
      </c>
      <c r="C63" s="19" t="s">
        <v>119</v>
      </c>
      <c r="D63" s="242" t="n">
        <v>10000000000</v>
      </c>
      <c r="E63" s="22"/>
      <c r="F63" s="22"/>
      <c r="G63" s="22"/>
      <c r="H63" s="22"/>
      <c r="I63" s="22"/>
      <c r="J63" s="23" t="n">
        <v>16000000000</v>
      </c>
      <c r="K63" s="23" t="n">
        <v>0</v>
      </c>
      <c r="L63" s="23"/>
      <c r="M63" s="23"/>
      <c r="N63" s="23"/>
      <c r="O63" s="23"/>
      <c r="P63" s="23"/>
      <c r="Q63" s="23"/>
      <c r="R63" s="23"/>
      <c r="S63" s="55"/>
    </row>
    <row r="64" customFormat="false" ht="15" hidden="false" customHeight="false" outlineLevel="0" collapsed="false">
      <c r="B64" s="156" t="s">
        <v>3355</v>
      </c>
      <c r="C64" s="19"/>
      <c r="D64" s="22"/>
      <c r="E64" s="22"/>
      <c r="F64" s="22"/>
      <c r="G64" s="22"/>
      <c r="H64" s="22"/>
      <c r="I64" s="22"/>
      <c r="J64" s="23"/>
      <c r="K64" s="23"/>
      <c r="L64" s="23"/>
      <c r="M64" s="23"/>
      <c r="N64" s="23"/>
      <c r="O64" s="23"/>
      <c r="P64" s="23"/>
      <c r="Q64" s="23"/>
      <c r="R64" s="23"/>
      <c r="S64" s="55"/>
    </row>
    <row r="65" customFormat="false" ht="15" hidden="false" customHeight="false" outlineLevel="0" collapsed="false">
      <c r="A65" s="0" t="s">
        <v>2231</v>
      </c>
      <c r="B65" s="316" t="s">
        <v>3356</v>
      </c>
      <c r="C65" s="19" t="s">
        <v>119</v>
      </c>
      <c r="D65" s="242" t="n">
        <v>-54000000000</v>
      </c>
      <c r="E65" s="22"/>
      <c r="F65" s="22"/>
      <c r="G65" s="22"/>
      <c r="H65" s="22"/>
      <c r="I65" s="22"/>
      <c r="J65" s="23" t="n">
        <v>-252000000000</v>
      </c>
      <c r="K65" s="23" t="n">
        <v>-161000000000</v>
      </c>
      <c r="L65" s="23"/>
      <c r="M65" s="23"/>
      <c r="N65" s="23"/>
      <c r="O65" s="23"/>
      <c r="P65" s="23"/>
      <c r="Q65" s="23"/>
      <c r="R65" s="23"/>
      <c r="S65" s="55"/>
    </row>
    <row r="66" customFormat="false" ht="16.5" hidden="false" customHeight="false" outlineLevel="0" collapsed="false">
      <c r="B66" s="30" t="s">
        <v>202</v>
      </c>
      <c r="D66" s="22"/>
      <c r="E66" s="22"/>
      <c r="F66" s="22"/>
      <c r="G66" s="22"/>
      <c r="H66" s="22"/>
      <c r="I66" s="22"/>
      <c r="J66" s="23"/>
      <c r="K66" s="23"/>
      <c r="L66" s="23" t="n">
        <v>0</v>
      </c>
      <c r="M66" s="23" t="n">
        <v>0</v>
      </c>
      <c r="N66" s="24" t="n">
        <v>0</v>
      </c>
      <c r="O66" s="24" t="n">
        <v>0</v>
      </c>
      <c r="P66" s="24" t="n">
        <v>0</v>
      </c>
      <c r="Q66" s="24" t="n">
        <v>0</v>
      </c>
      <c r="R66" s="24" t="n">
        <v>0</v>
      </c>
      <c r="S66" s="55" t="n">
        <v>0</v>
      </c>
    </row>
    <row r="67" customFormat="false" ht="16.5" hidden="false" customHeight="false" outlineLevel="0" collapsed="false">
      <c r="B67" s="30" t="s">
        <v>770</v>
      </c>
      <c r="D67" s="22"/>
      <c r="E67" s="22"/>
      <c r="F67" s="22"/>
      <c r="G67" s="22"/>
      <c r="H67" s="22"/>
      <c r="I67" s="22"/>
      <c r="J67" s="23"/>
      <c r="K67" s="23"/>
      <c r="L67" s="23" t="n">
        <v>1659000000000</v>
      </c>
      <c r="M67" s="23" t="n">
        <v>3159000000000</v>
      </c>
      <c r="N67" s="24" t="n">
        <v>2559000000000</v>
      </c>
      <c r="O67" s="24" t="n">
        <v>2379000000000</v>
      </c>
      <c r="P67" s="24" t="n">
        <v>2419000000000</v>
      </c>
      <c r="Q67" s="24" t="n">
        <v>2232000000000</v>
      </c>
      <c r="R67" s="24" t="n">
        <v>4193000000000</v>
      </c>
      <c r="S67" s="55" t="n">
        <v>4831000000000</v>
      </c>
    </row>
    <row r="68" customFormat="false" ht="16.5" hidden="false" customHeight="false" outlineLevel="0" collapsed="false">
      <c r="B68" s="30" t="s">
        <v>199</v>
      </c>
      <c r="D68" s="22"/>
      <c r="E68" s="22"/>
      <c r="F68" s="22"/>
      <c r="G68" s="22"/>
      <c r="H68" s="22"/>
      <c r="I68" s="22"/>
      <c r="J68" s="23"/>
      <c r="K68" s="23"/>
      <c r="L68" s="23" t="n">
        <v>296000000000</v>
      </c>
      <c r="M68" s="23" t="n">
        <v>2191000000000</v>
      </c>
      <c r="N68" s="24" t="n">
        <v>1708000000000</v>
      </c>
      <c r="O68" s="24" t="n">
        <v>1116000000000</v>
      </c>
      <c r="P68" s="24" t="n">
        <v>1380000000000</v>
      </c>
      <c r="Q68" s="24" t="n">
        <v>1252000000000</v>
      </c>
      <c r="R68" s="24" t="n">
        <v>3881000000000</v>
      </c>
      <c r="S68" s="55" t="n">
        <v>3863000000000</v>
      </c>
    </row>
    <row r="69" customFormat="false" ht="15" hidden="false" customHeight="false" outlineLevel="0" collapsed="false">
      <c r="A69" s="18" t="s">
        <v>112</v>
      </c>
      <c r="B69" s="18" t="s">
        <v>112</v>
      </c>
      <c r="C69" s="20" t="s">
        <v>114</v>
      </c>
      <c r="D69" s="22" t="n">
        <f aca="false">D70</f>
        <v>736000000000</v>
      </c>
      <c r="E69" s="22" t="n">
        <f aca="false">E70</f>
        <v>545000000000</v>
      </c>
      <c r="F69" s="22" t="n">
        <f aca="false">F70</f>
        <v>409000000000</v>
      </c>
      <c r="G69" s="22" t="n">
        <f aca="false">G70</f>
        <v>1108000000000</v>
      </c>
      <c r="H69" s="22" t="n">
        <f aca="false">H70</f>
        <v>923000000000</v>
      </c>
      <c r="I69" s="22" t="n">
        <f aca="false">I70</f>
        <v>1254000000000</v>
      </c>
      <c r="J69" s="22" t="n">
        <f aca="false">J70</f>
        <v>1390000000000</v>
      </c>
      <c r="K69" s="22" t="n">
        <f aca="false">K70</f>
        <v>1484000000000</v>
      </c>
      <c r="L69" s="23" t="n">
        <f aca="false">-(L66-L70)</f>
        <v>1363000000000</v>
      </c>
      <c r="M69" s="23" t="n">
        <f aca="false">-(M66-M70)</f>
        <v>967000000000</v>
      </c>
      <c r="N69" s="23" t="n">
        <f aca="false">-(N66-N70)</f>
        <v>851000000000</v>
      </c>
      <c r="O69" s="23" t="n">
        <f aca="false">-(O66-O70)</f>
        <v>1262000000000</v>
      </c>
      <c r="P69" s="23" t="n">
        <f aca="false">-(P66-P70)</f>
        <v>1038000000000</v>
      </c>
      <c r="Q69" s="23" t="n">
        <f aca="false">-(Q66-Q70)</f>
        <v>981000000000</v>
      </c>
      <c r="R69" s="23" t="n">
        <f aca="false">-(R66-R70)</f>
        <v>312000000000</v>
      </c>
      <c r="S69" s="23" t="n">
        <f aca="false">-(S66-S70)</f>
        <v>968000000000</v>
      </c>
    </row>
    <row r="70" customFormat="false" ht="16.5" hidden="false" customHeight="false" outlineLevel="0" collapsed="false">
      <c r="A70" s="18"/>
      <c r="B70" s="30" t="s">
        <v>202</v>
      </c>
      <c r="D70" s="242" t="n">
        <v>736000000000</v>
      </c>
      <c r="E70" s="23" t="n">
        <v>545000000000</v>
      </c>
      <c r="F70" s="23" t="n">
        <v>409000000000</v>
      </c>
      <c r="G70" s="23" t="n">
        <v>1108000000000</v>
      </c>
      <c r="H70" s="23" t="n">
        <v>923000000000</v>
      </c>
      <c r="I70" s="23" t="n">
        <v>1254000000000</v>
      </c>
      <c r="J70" s="23" t="n">
        <v>1390000000000</v>
      </c>
      <c r="K70" s="23" t="n">
        <v>1484000000000</v>
      </c>
      <c r="L70" s="23" t="n">
        <v>1363000000000</v>
      </c>
      <c r="M70" s="23" t="n">
        <v>967000000000</v>
      </c>
      <c r="N70" s="24" t="n">
        <v>851000000000</v>
      </c>
      <c r="O70" s="24" t="n">
        <v>1262000000000</v>
      </c>
      <c r="P70" s="24" t="n">
        <v>1038000000000</v>
      </c>
      <c r="Q70" s="24" t="n">
        <v>981000000000</v>
      </c>
      <c r="R70" s="24" t="n">
        <v>312000000000</v>
      </c>
      <c r="S70" s="55" t="n">
        <v>968000000000</v>
      </c>
    </row>
    <row r="71" customFormat="false" ht="15" hidden="false" customHeight="false" outlineLevel="0" collapsed="false">
      <c r="A71" s="26" t="s">
        <v>390</v>
      </c>
      <c r="B71" s="134" t="s">
        <v>390</v>
      </c>
      <c r="C71" s="49" t="s">
        <v>251</v>
      </c>
      <c r="D71" s="242" t="n">
        <v>923000000000</v>
      </c>
      <c r="E71" s="23" t="n">
        <v>792000000000</v>
      </c>
      <c r="F71" s="23" t="n">
        <v>691000000000</v>
      </c>
      <c r="G71" s="23" t="n">
        <v>1309000000000</v>
      </c>
      <c r="H71" s="22"/>
      <c r="I71" s="22"/>
      <c r="J71" s="23" t="n">
        <v>1703000000000</v>
      </c>
      <c r="K71" s="23" t="n">
        <v>1836000000000</v>
      </c>
      <c r="L71" s="23"/>
      <c r="M71" s="23"/>
      <c r="N71" s="23"/>
      <c r="O71" s="23"/>
      <c r="P71" s="23"/>
      <c r="Q71" s="23"/>
      <c r="R71" s="23"/>
      <c r="S71" s="55"/>
    </row>
    <row r="72" customFormat="false" ht="15" hidden="false" customHeight="false" outlineLevel="0" collapsed="false">
      <c r="A72" s="134" t="s">
        <v>393</v>
      </c>
      <c r="B72" s="134" t="s">
        <v>393</v>
      </c>
      <c r="C72" s="49" t="s">
        <v>251</v>
      </c>
      <c r="D72" s="242" t="n">
        <v>-187000000000</v>
      </c>
      <c r="E72" s="23" t="n">
        <v>-247000000000</v>
      </c>
      <c r="F72" s="23" t="n">
        <v>-282000000000</v>
      </c>
      <c r="G72" s="23" t="n">
        <v>-201000000000</v>
      </c>
      <c r="H72" s="22"/>
      <c r="I72" s="22"/>
      <c r="J72" s="23" t="n">
        <v>-312000000000</v>
      </c>
      <c r="K72" s="23" t="n">
        <v>-352000000000</v>
      </c>
      <c r="L72" s="23"/>
      <c r="M72" s="23"/>
      <c r="N72" s="23"/>
      <c r="O72" s="23"/>
      <c r="P72" s="23"/>
      <c r="Q72" s="23"/>
      <c r="R72" s="23"/>
      <c r="S72" s="55"/>
    </row>
    <row r="73" customFormat="false" ht="16.5" hidden="false" customHeight="false" outlineLevel="0" collapsed="false">
      <c r="B73" s="30" t="s">
        <v>1439</v>
      </c>
      <c r="D73" s="46"/>
      <c r="E73" s="46"/>
      <c r="F73" s="46"/>
      <c r="G73" s="46"/>
      <c r="H73" s="46"/>
      <c r="I73" s="46"/>
      <c r="J73" s="22"/>
      <c r="K73" s="22"/>
      <c r="L73" s="23" t="n">
        <v>-1000000000</v>
      </c>
      <c r="M73" s="23" t="n">
        <v>56000000000</v>
      </c>
      <c r="N73" s="24" t="n">
        <v>-24000000000</v>
      </c>
      <c r="O73" s="343" t="n">
        <v>890000000000</v>
      </c>
      <c r="P73" s="343" t="n">
        <v>2626000000000</v>
      </c>
      <c r="Q73" s="343" t="n">
        <v>-716000000000</v>
      </c>
      <c r="R73" s="343" t="n">
        <v>0</v>
      </c>
      <c r="S73" s="343" t="n">
        <v>0</v>
      </c>
    </row>
    <row r="75" customFormat="false" ht="15" hidden="false" customHeight="false" outlineLevel="0" collapsed="false">
      <c r="D75" s="0" t="s">
        <v>128</v>
      </c>
      <c r="E75" s="0" t="s">
        <v>128</v>
      </c>
      <c r="F75" s="0" t="s">
        <v>128</v>
      </c>
      <c r="G75" s="0" t="s">
        <v>128</v>
      </c>
      <c r="H75" s="0" t="s">
        <v>128</v>
      </c>
      <c r="I75" s="0" t="s">
        <v>128</v>
      </c>
      <c r="J75" s="0" t="s">
        <v>128</v>
      </c>
      <c r="K75" s="0" t="s">
        <v>128</v>
      </c>
      <c r="L75" s="0" t="s">
        <v>128</v>
      </c>
      <c r="M75" s="0" t="s">
        <v>128</v>
      </c>
      <c r="N75" s="0" t="s">
        <v>128</v>
      </c>
      <c r="O75" s="0" t="s">
        <v>128</v>
      </c>
      <c r="P75" s="0" t="s">
        <v>128</v>
      </c>
      <c r="Q75" s="0" t="s">
        <v>128</v>
      </c>
      <c r="R75" s="0" t="s">
        <v>128</v>
      </c>
      <c r="S75" s="0" t="s">
        <v>128</v>
      </c>
    </row>
    <row r="78" customFormat="false" ht="15" hidden="false" customHeight="false" outlineLevel="0" collapsed="false">
      <c r="B78" s="0" t="s">
        <v>261</v>
      </c>
      <c r="D78" s="55" t="n">
        <f aca="false">D6-D35-D7</f>
        <v>0</v>
      </c>
      <c r="E78" s="55" t="n">
        <f aca="false">E6-E35-E7</f>
        <v>0</v>
      </c>
      <c r="F78" s="55" t="n">
        <f aca="false">F6-F35-F7</f>
        <v>0</v>
      </c>
      <c r="G78" s="55" t="n">
        <f aca="false">G6-G35-G7</f>
        <v>0</v>
      </c>
      <c r="H78" s="55" t="n">
        <f aca="false">H6-H35-H7</f>
        <v>-1000000000</v>
      </c>
      <c r="I78" s="55" t="n">
        <f aca="false">I6-I35-I7</f>
        <v>0</v>
      </c>
      <c r="J78" s="55" t="n">
        <f aca="false">J6-J35-J7</f>
        <v>0</v>
      </c>
      <c r="K78" s="55" t="n">
        <f aca="false">K6-K35-K7</f>
        <v>0</v>
      </c>
      <c r="L78" s="55" t="n">
        <f aca="false">L6-L35-L7</f>
        <v>0</v>
      </c>
      <c r="M78" s="55" t="n">
        <f aca="false">M6-M35-M7</f>
        <v>0</v>
      </c>
      <c r="N78" s="55" t="n">
        <f aca="false">N6-N35-N7</f>
        <v>0</v>
      </c>
      <c r="O78" s="55" t="n">
        <f aca="false">O6-O35-O7</f>
        <v>0</v>
      </c>
      <c r="P78" s="55" t="n">
        <f aca="false">P6-P35-P7</f>
        <v>0</v>
      </c>
      <c r="Q78" s="55" t="n">
        <f aca="false">Q6-Q35-Q7</f>
        <v>0</v>
      </c>
      <c r="R78" s="55" t="n">
        <f aca="false">R6-R35-R7</f>
        <v>0</v>
      </c>
      <c r="S78" s="55" t="n">
        <f aca="false">S6-S35-S7</f>
        <v>0</v>
      </c>
    </row>
    <row r="79" customFormat="false" ht="15" hidden="false" customHeight="false" outlineLevel="0" collapsed="false">
      <c r="B79" s="0" t="s">
        <v>130</v>
      </c>
      <c r="D79" s="55" t="n">
        <f aca="false">D7-D12-D29</f>
        <v>0</v>
      </c>
      <c r="E79" s="55" t="n">
        <f aca="false">E7-E12-E29</f>
        <v>-1000000000</v>
      </c>
      <c r="F79" s="55" t="n">
        <f aca="false">F7-F12-F29</f>
        <v>0</v>
      </c>
      <c r="G79" s="55" t="n">
        <f aca="false">G7-G12-G29</f>
        <v>0</v>
      </c>
      <c r="H79" s="55" t="n">
        <f aca="false">H7-H12-H29</f>
        <v>1000000000</v>
      </c>
      <c r="I79" s="55" t="n">
        <f aca="false">I7-I12-I29</f>
        <v>0</v>
      </c>
      <c r="J79" s="55" t="n">
        <f aca="false">J7-J12-J29</f>
        <v>0</v>
      </c>
      <c r="K79" s="55" t="n">
        <f aca="false">K7-K12-K29</f>
        <v>0</v>
      </c>
      <c r="L79" s="55" t="n">
        <f aca="false">L7-L12-L29</f>
        <v>0</v>
      </c>
      <c r="M79" s="55" t="n">
        <f aca="false">M7-M12-M29</f>
        <v>0</v>
      </c>
      <c r="N79" s="55" t="n">
        <f aca="false">N7-N12-N29</f>
        <v>-1000000000</v>
      </c>
      <c r="O79" s="55" t="n">
        <f aca="false">O7-O12-O29</f>
        <v>0</v>
      </c>
      <c r="P79" s="55" t="n">
        <f aca="false">P7-P12-P29</f>
        <v>-1000000000</v>
      </c>
      <c r="Q79" s="55" t="n">
        <f aca="false">Q7-Q12-Q29</f>
        <v>0</v>
      </c>
      <c r="R79" s="55" t="n">
        <f aca="false">R7-R12-R29</f>
        <v>0</v>
      </c>
      <c r="S79" s="55" t="n">
        <f aca="false">S7-S12-S29</f>
        <v>0</v>
      </c>
    </row>
    <row r="80" customFormat="false" ht="15" hidden="false" customHeight="false" outlineLevel="0" collapsed="false">
      <c r="B80" s="0" t="s">
        <v>580</v>
      </c>
      <c r="D80" s="56" t="n">
        <f aca="false">D12-D17-D23-D22-D24-D25-D28</f>
        <v>1367000000000</v>
      </c>
      <c r="E80" s="56" t="n">
        <f aca="false">E12-E17-E23-E22-E24-E25-E28</f>
        <v>1629000000000</v>
      </c>
      <c r="F80" s="56" t="n">
        <f aca="false">F12-F17-F23-F22-F24-F25-F28</f>
        <v>1875000000000</v>
      </c>
      <c r="G80" s="56" t="n">
        <f aca="false">G12-G17-G23-G22-G24-G25-G28</f>
        <v>1928000000000</v>
      </c>
      <c r="H80" s="56" t="n">
        <f aca="false">H12-H17-H23-H22-H24-H25-H28</f>
        <v>2337000000000</v>
      </c>
      <c r="I80" s="56" t="n">
        <f aca="false">I12-I17-I23-I22-I24-I25-I28</f>
        <v>2803000000000</v>
      </c>
      <c r="J80" s="55" t="n">
        <f aca="false">J12-J17-J23-J22-J24-J25-J28</f>
        <v>0</v>
      </c>
      <c r="K80" s="55" t="n">
        <f aca="false">K12-K17-K23-K22-K24-K25-K28</f>
        <v>0</v>
      </c>
      <c r="L80" s="55" t="n">
        <f aca="false">L12-L17-L23-L22-L24-L25-L28</f>
        <v>-1000000000</v>
      </c>
      <c r="M80" s="55" t="n">
        <f aca="false">M12-M17-M23-M22-M24-M25-M28</f>
        <v>1000000000</v>
      </c>
      <c r="N80" s="55" t="n">
        <f aca="false">N12-N17-N23-N22-N24-N25-N28</f>
        <v>0</v>
      </c>
      <c r="O80" s="55" t="n">
        <f aca="false">O12-O17-O23-O22-O24-O25-O28</f>
        <v>-1000000000</v>
      </c>
      <c r="P80" s="55" t="n">
        <f aca="false">P12-P17-P23-P22-P24-P25-P28</f>
        <v>1000000000</v>
      </c>
      <c r="Q80" s="55" t="n">
        <f aca="false">Q12-Q17-Q23-Q22-Q24-Q25-Q28</f>
        <v>-1000000000</v>
      </c>
      <c r="R80" s="55" t="n">
        <f aca="false">R12-R17-R23-R22-R24-R25-R28</f>
        <v>0</v>
      </c>
      <c r="S80" s="55" t="n">
        <f aca="false">S12-S17-S23-S22-S24-S25-S28</f>
        <v>1000000000</v>
      </c>
    </row>
    <row r="81" customFormat="false" ht="15" hidden="false" customHeight="false" outlineLevel="0" collapsed="false">
      <c r="B81" s="0" t="s">
        <v>3108</v>
      </c>
      <c r="D81" s="55" t="n">
        <f aca="false">D17-D18-D19</f>
        <v>0</v>
      </c>
      <c r="E81" s="55" t="n">
        <f aca="false">E17-E18-E19</f>
        <v>0</v>
      </c>
      <c r="F81" s="55" t="n">
        <f aca="false">F17-F18-F19</f>
        <v>0</v>
      </c>
      <c r="G81" s="55" t="n">
        <f aca="false">G17-G18-G19</f>
        <v>0</v>
      </c>
      <c r="H81" s="55" t="n">
        <f aca="false">H17-H18-H19</f>
        <v>0</v>
      </c>
      <c r="I81" s="55" t="n">
        <f aca="false">I17-I18-I19</f>
        <v>0</v>
      </c>
      <c r="J81" s="55" t="n">
        <f aca="false">J17-J18-J19</f>
        <v>0</v>
      </c>
      <c r="K81" s="55" t="n">
        <f aca="false">K17-K18-K19</f>
        <v>-1000000000</v>
      </c>
      <c r="L81" s="55" t="n">
        <f aca="false">L17-L18-L19</f>
        <v>0</v>
      </c>
      <c r="M81" s="55" t="n">
        <f aca="false">M17-M18-M19</f>
        <v>0</v>
      </c>
      <c r="N81" s="55" t="n">
        <f aca="false">N17-N18-N19</f>
        <v>0</v>
      </c>
      <c r="O81" s="55" t="n">
        <f aca="false">O17-O18-O19</f>
        <v>1000000000</v>
      </c>
      <c r="P81" s="55" t="n">
        <f aca="false">P17-P18-P19</f>
        <v>0</v>
      </c>
      <c r="Q81" s="55" t="n">
        <f aca="false">Q17-Q18-Q19</f>
        <v>0</v>
      </c>
      <c r="R81" s="55" t="n">
        <f aca="false">R17-R18-R19</f>
        <v>0</v>
      </c>
      <c r="S81" s="55" t="n">
        <f aca="false">S17-S18-S19</f>
        <v>-1000000000</v>
      </c>
    </row>
    <row r="82" customFormat="false" ht="15" hidden="false" customHeight="false" outlineLevel="0" collapsed="false">
      <c r="B82" s="0" t="s">
        <v>3357</v>
      </c>
      <c r="D82" s="55" t="n">
        <f aca="false">D25-D26-D27</f>
        <v>0</v>
      </c>
      <c r="E82" s="55" t="n">
        <f aca="false">E25-E26-E27</f>
        <v>0</v>
      </c>
      <c r="F82" s="55" t="n">
        <f aca="false">F25-F26-F27</f>
        <v>0</v>
      </c>
      <c r="G82" s="55" t="n">
        <f aca="false">G25-G26-G27</f>
        <v>0</v>
      </c>
      <c r="H82" s="55" t="n">
        <f aca="false">H25-H26-H27</f>
        <v>0</v>
      </c>
      <c r="I82" s="55" t="n">
        <f aca="false">I25-I26-I27</f>
        <v>0</v>
      </c>
      <c r="J82" s="55" t="n">
        <f aca="false">J25-J26-J27</f>
        <v>0</v>
      </c>
      <c r="K82" s="55" t="n">
        <f aca="false">K25-K26-K27</f>
        <v>0</v>
      </c>
      <c r="L82" s="56" t="n">
        <f aca="false">L25-L26-L27</f>
        <v>373000000000</v>
      </c>
      <c r="M82" s="56" t="n">
        <f aca="false">M25-M26-M27</f>
        <v>297000000000</v>
      </c>
      <c r="N82" s="56" t="n">
        <f aca="false">N25-N26-N27</f>
        <v>560000000000</v>
      </c>
      <c r="O82" s="56" t="n">
        <f aca="false">O25-O26-O27</f>
        <v>0</v>
      </c>
      <c r="P82" s="56" t="n">
        <f aca="false">P25-P26-P27</f>
        <v>0</v>
      </c>
      <c r="Q82" s="56" t="n">
        <f aca="false">Q25-Q26-Q27</f>
        <v>0</v>
      </c>
      <c r="R82" s="56" t="n">
        <f aca="false">R25-R26-R27</f>
        <v>0</v>
      </c>
      <c r="S82" s="56" t="n">
        <f aca="false">S25-S26-S27</f>
        <v>0</v>
      </c>
    </row>
    <row r="83" customFormat="false" ht="15" hidden="false" customHeight="false" outlineLevel="0" collapsed="false">
      <c r="B83" s="0" t="s">
        <v>134</v>
      </c>
      <c r="D83" s="55" t="n">
        <f aca="false">D36-D37-D44-D48-D51</f>
        <v>0</v>
      </c>
      <c r="E83" s="55" t="n">
        <f aca="false">E36-E37-E44-E48-E51</f>
        <v>-1000000000</v>
      </c>
      <c r="F83" s="55" t="n">
        <f aca="false">F36-F37-F44-F48-F51</f>
        <v>0</v>
      </c>
      <c r="G83" s="55" t="n">
        <f aca="false">G36-G37-G44-G48-G51</f>
        <v>0</v>
      </c>
      <c r="H83" s="55" t="n">
        <f aca="false">H36-H37-H44-H48-H51</f>
        <v>0</v>
      </c>
      <c r="I83" s="55" t="n">
        <f aca="false">I36-I37-I44-I48-I51</f>
        <v>0</v>
      </c>
      <c r="J83" s="55" t="n">
        <f aca="false">J36-J37-J44-J48-J51</f>
        <v>0</v>
      </c>
      <c r="K83" s="55" t="n">
        <f aca="false">K36-K37-K44-K48-K51</f>
        <v>0</v>
      </c>
      <c r="L83" s="55" t="n">
        <f aca="false">L36-L37-L44-L48-L51</f>
        <v>1000000000</v>
      </c>
      <c r="M83" s="55" t="n">
        <f aca="false">M36-M37-M44-M48-M51</f>
        <v>0</v>
      </c>
      <c r="N83" s="55" t="n">
        <f aca="false">N36-N37-N44-N48-N51</f>
        <v>0</v>
      </c>
      <c r="O83" s="55" t="n">
        <f aca="false">O36-O37-O44-O48-O51</f>
        <v>1000000000</v>
      </c>
      <c r="P83" s="55" t="n">
        <f aca="false">P36-P37-P44-P48-P51</f>
        <v>0</v>
      </c>
      <c r="Q83" s="55" t="n">
        <f aca="false">Q36-Q37-Q44-Q48-Q51</f>
        <v>0</v>
      </c>
      <c r="R83" s="55" t="n">
        <f aca="false">R36-R37-R44-R48-R51</f>
        <v>1000000000</v>
      </c>
      <c r="S83" s="55" t="n">
        <f aca="false">S36-S37-S44-S48-S51</f>
        <v>1000000000</v>
      </c>
    </row>
    <row r="84" customFormat="false" ht="15" hidden="false" customHeight="false" outlineLevel="0" collapsed="false">
      <c r="B84" s="0" t="s">
        <v>775</v>
      </c>
      <c r="D84" s="55" t="n">
        <f aca="false">D37-D38-D39-D40-D43</f>
        <v>0</v>
      </c>
      <c r="E84" s="55" t="n">
        <f aca="false">E37-E38-E39-E40-E43</f>
        <v>0</v>
      </c>
      <c r="F84" s="55" t="n">
        <f aca="false">F37-F38-F39-F40-F43</f>
        <v>0</v>
      </c>
      <c r="G84" s="55" t="n">
        <f aca="false">G37-G38-G39-G40-G43</f>
        <v>1000000000</v>
      </c>
      <c r="H84" s="55" t="n">
        <f aca="false">H37-H38-H39-H40-H43</f>
        <v>0</v>
      </c>
      <c r="I84" s="55" t="n">
        <f aca="false">I37-I38-I39-I40-I43</f>
        <v>1000000000</v>
      </c>
      <c r="J84" s="55" t="n">
        <f aca="false">J37-J38-J39-J40-J43</f>
        <v>-1000000000</v>
      </c>
      <c r="K84" s="55" t="n">
        <f aca="false">K37-K38-K39-K40-K43</f>
        <v>0</v>
      </c>
      <c r="L84" s="55" t="n">
        <f aca="false">L37-L38-L39-L40-L43</f>
        <v>1000000000</v>
      </c>
      <c r="M84" s="55" t="n">
        <f aca="false">M37-M38-M39-M40-M43</f>
        <v>-1000000000</v>
      </c>
      <c r="N84" s="55" t="n">
        <f aca="false">N37-N38-N39-N40-N43</f>
        <v>1000000000.00024</v>
      </c>
      <c r="O84" s="55" t="n">
        <f aca="false">O37-O38-O39-O40-O43</f>
        <v>0</v>
      </c>
      <c r="P84" s="55" t="n">
        <f aca="false">P37-P38-P39-P40-P43</f>
        <v>0</v>
      </c>
      <c r="Q84" s="55" t="n">
        <f aca="false">Q37-Q38-Q39-Q40-Q43</f>
        <v>0</v>
      </c>
      <c r="R84" s="55" t="n">
        <f aca="false">R37-R38-R39-R40-R43</f>
        <v>-1000000000</v>
      </c>
      <c r="S84" s="55" t="n">
        <f aca="false">S37-S38-S39-S40-S43</f>
        <v>-1000000000</v>
      </c>
    </row>
    <row r="85" customFormat="false" ht="15" hidden="false" customHeight="false" outlineLevel="0" collapsed="false">
      <c r="B85" s="0" t="s">
        <v>268</v>
      </c>
      <c r="D85" s="55" t="n">
        <f aca="false">D40-D41-D42</f>
        <v>0</v>
      </c>
      <c r="E85" s="55" t="n">
        <f aca="false">E40-E41-E42</f>
        <v>0</v>
      </c>
      <c r="F85" s="55" t="n">
        <f aca="false">F40-F41-F42</f>
        <v>0</v>
      </c>
      <c r="G85" s="55" t="n">
        <f aca="false">G40-G41-G42</f>
        <v>0</v>
      </c>
      <c r="H85" s="55" t="n">
        <f aca="false">H40-H41-H42</f>
        <v>0</v>
      </c>
      <c r="I85" s="55" t="n">
        <f aca="false">I40-I41-I42</f>
        <v>0</v>
      </c>
      <c r="J85" s="55" t="n">
        <f aca="false">J40-J41-J42</f>
        <v>0</v>
      </c>
      <c r="K85" s="55" t="n">
        <f aca="false">K40-K41-K42</f>
        <v>0</v>
      </c>
      <c r="L85" s="55" t="n">
        <f aca="false">L40-L41-L42</f>
        <v>0</v>
      </c>
      <c r="M85" s="55" t="n">
        <f aca="false">M40-M41-M42</f>
        <v>0</v>
      </c>
      <c r="N85" s="55" t="n">
        <f aca="false">N40-N41-N42</f>
        <v>0</v>
      </c>
      <c r="O85" s="55" t="n">
        <f aca="false">O40-O41-O42</f>
        <v>0</v>
      </c>
      <c r="P85" s="55" t="n">
        <f aca="false">P40-P41-P42</f>
        <v>0</v>
      </c>
      <c r="Q85" s="55" t="n">
        <f aca="false">Q40-Q41-Q42</f>
        <v>0</v>
      </c>
      <c r="R85" s="55" t="n">
        <f aca="false">R40-R41-R42</f>
        <v>0</v>
      </c>
      <c r="S85" s="55" t="n">
        <f aca="false">S40-S41-S42</f>
        <v>0</v>
      </c>
    </row>
    <row r="86" customFormat="false" ht="15" hidden="false" customHeight="false" outlineLevel="0" collapsed="false">
      <c r="B86" s="0" t="s">
        <v>822</v>
      </c>
      <c r="D86" s="55" t="n">
        <f aca="false">D44-D45-D47</f>
        <v>0</v>
      </c>
      <c r="E86" s="56" t="n">
        <f aca="false">E44-E45-E47</f>
        <v>2045000000000</v>
      </c>
      <c r="F86" s="56" t="n">
        <f aca="false">F44-F45-F47</f>
        <v>1785000000000</v>
      </c>
      <c r="G86" s="56" t="n">
        <f aca="false">G44-G45-G47</f>
        <v>2370000000000</v>
      </c>
      <c r="H86" s="56" t="n">
        <f aca="false">H44-H45-H47</f>
        <v>1646000000000</v>
      </c>
      <c r="I86" s="56" t="n">
        <f aca="false">I44-I45-I47</f>
        <v>2261000000000</v>
      </c>
      <c r="J86" s="55" t="n">
        <f aca="false">J44-J45-J47</f>
        <v>0</v>
      </c>
      <c r="K86" s="55" t="n">
        <f aca="false">K44-K45-K47</f>
        <v>0</v>
      </c>
      <c r="L86" s="55" t="n">
        <f aca="false">L44-L45-L47</f>
        <v>0</v>
      </c>
      <c r="M86" s="55" t="n">
        <f aca="false">M44-M45-M47</f>
        <v>0</v>
      </c>
      <c r="N86" s="55" t="n">
        <f aca="false">N44-N45-N47</f>
        <v>-1000000000</v>
      </c>
      <c r="O86" s="55" t="n">
        <f aca="false">O44-O45-O47</f>
        <v>-151000000000</v>
      </c>
      <c r="P86" s="55" t="n">
        <f aca="false">P44-P45-P47</f>
        <v>-179000000000</v>
      </c>
      <c r="Q86" s="55" t="n">
        <f aca="false">Q44-Q45-Q47</f>
        <v>-192000000000</v>
      </c>
      <c r="R86" s="55" t="n">
        <f aca="false">R44-R45-R47</f>
        <v>0</v>
      </c>
      <c r="S86" s="55" t="n">
        <f aca="false">S44-S45-S47</f>
        <v>0</v>
      </c>
    </row>
    <row r="87" customFormat="false" ht="15" hidden="false" customHeight="false" outlineLevel="0" collapsed="false">
      <c r="B87" s="0" t="s">
        <v>137</v>
      </c>
      <c r="D87" s="55" t="n">
        <f aca="false">D56-D58-D69</f>
        <v>0</v>
      </c>
      <c r="E87" s="55" t="n">
        <f aca="false">E56-E58-E69</f>
        <v>0</v>
      </c>
      <c r="F87" s="55" t="n">
        <f aca="false">F56-F58-F69</f>
        <v>0</v>
      </c>
      <c r="G87" s="55" t="n">
        <f aca="false">G56-G58-G69</f>
        <v>0</v>
      </c>
      <c r="H87" s="55" t="n">
        <f aca="false">H56-H58-H69</f>
        <v>0</v>
      </c>
      <c r="I87" s="55" t="n">
        <f aca="false">I56-I58-I69</f>
        <v>1000000000</v>
      </c>
      <c r="J87" s="55" t="n">
        <f aca="false">J56-J58-J69</f>
        <v>1000000000</v>
      </c>
      <c r="K87" s="55" t="n">
        <f aca="false">K56-K58-K69</f>
        <v>0</v>
      </c>
      <c r="L87" s="55" t="n">
        <f aca="false">L56-L58-L69</f>
        <v>0</v>
      </c>
      <c r="M87" s="55" t="n">
        <f aca="false">M56-M58-M69</f>
        <v>1000000000</v>
      </c>
      <c r="N87" s="55" t="n">
        <f aca="false">N56-N58-N69</f>
        <v>0</v>
      </c>
      <c r="O87" s="55" t="n">
        <f aca="false">O56-O58-O69</f>
        <v>1000000000</v>
      </c>
      <c r="P87" s="55" t="n">
        <f aca="false">P56-P58-P69</f>
        <v>1000000000</v>
      </c>
      <c r="Q87" s="55" t="n">
        <f aca="false">Q56-Q58-Q69</f>
        <v>-1000000000</v>
      </c>
      <c r="R87" s="55" t="n">
        <f aca="false">R56-R58-R69</f>
        <v>0</v>
      </c>
      <c r="S87" s="55" t="n">
        <f aca="false">S56-S58-S69</f>
        <v>0</v>
      </c>
    </row>
    <row r="88" customFormat="false" ht="15" hidden="false" customHeight="false" outlineLevel="0" collapsed="false">
      <c r="B88" s="0" t="s">
        <v>505</v>
      </c>
      <c r="D88" s="55" t="n">
        <f aca="false">D71+D72-D70</f>
        <v>0</v>
      </c>
      <c r="E88" s="55" t="n">
        <f aca="false">E71+E72-E70</f>
        <v>0</v>
      </c>
      <c r="F88" s="55" t="n">
        <f aca="false">F71+F72-F70</f>
        <v>0</v>
      </c>
      <c r="G88" s="55" t="n">
        <f aca="false">G71+G72-G70</f>
        <v>0</v>
      </c>
      <c r="H88" s="56" t="n">
        <f aca="false">H71+H72-H70</f>
        <v>-923000000000</v>
      </c>
      <c r="I88" s="56" t="n">
        <f aca="false">I71+I72-I70</f>
        <v>-1254000000000</v>
      </c>
      <c r="J88" s="55" t="n">
        <f aca="false">J71+J72-J70</f>
        <v>1000000000</v>
      </c>
      <c r="K88" s="55" t="n">
        <f aca="false">K71+K72-K70</f>
        <v>0</v>
      </c>
      <c r="L88" s="56" t="n">
        <f aca="false">L71+L72-L70</f>
        <v>-1363000000000</v>
      </c>
      <c r="M88" s="56" t="n">
        <f aca="false">M71+M72-M70</f>
        <v>-967000000000</v>
      </c>
      <c r="N88" s="56" t="n">
        <f aca="false">N71+N72-N70</f>
        <v>-851000000000</v>
      </c>
      <c r="O88" s="56" t="n">
        <f aca="false">O71+O72-O70</f>
        <v>-1262000000000</v>
      </c>
      <c r="P88" s="56" t="n">
        <f aca="false">P71+P72-P70</f>
        <v>-1038000000000</v>
      </c>
      <c r="Q88" s="56" t="n">
        <f aca="false">Q71+Q72-Q70</f>
        <v>-981000000000</v>
      </c>
      <c r="R88" s="56" t="n">
        <f aca="false">R71+R72-R70</f>
        <v>-312000000000</v>
      </c>
      <c r="S88" s="56" t="n">
        <f aca="false">S71+S72-S70</f>
        <v>-968000000000</v>
      </c>
    </row>
    <row r="89" customFormat="false" ht="15" hidden="false" customHeight="false" outlineLevel="0" collapsed="false">
      <c r="B89" s="0" t="s">
        <v>199</v>
      </c>
      <c r="D89" s="55" t="n">
        <f aca="false">D58-D60-D63-D65</f>
        <v>0</v>
      </c>
      <c r="E89" s="56" t="n">
        <f aca="false">E58-E60-E63-E65</f>
        <v>253000000000</v>
      </c>
      <c r="F89" s="56" t="n">
        <f aca="false">F58-F60-F63-F65</f>
        <v>83000000000</v>
      </c>
      <c r="G89" s="56" t="n">
        <f aca="false">G58-G60-G63-G65</f>
        <v>97000000000</v>
      </c>
      <c r="H89" s="56" t="n">
        <f aca="false">H58-H60-H63-H65</f>
        <v>-170000000000</v>
      </c>
      <c r="I89" s="56" t="n">
        <f aca="false">I58-I60-I63-I65</f>
        <v>62000000000</v>
      </c>
      <c r="J89" s="55" t="n">
        <f aca="false">J58-J60-J63-J65</f>
        <v>0</v>
      </c>
      <c r="K89" s="55" t="n">
        <f aca="false">K58-K60-K63-K65</f>
        <v>0</v>
      </c>
      <c r="L89" s="56" t="n">
        <f aca="false">L58-L60-L63-L65</f>
        <v>-214000000000</v>
      </c>
      <c r="M89" s="56" t="n">
        <f aca="false">M58-M60-M63-M65</f>
        <v>2365000000000</v>
      </c>
      <c r="N89" s="56" t="n">
        <f aca="false">N58-N60-N63-N65</f>
        <v>1767000000000</v>
      </c>
      <c r="O89" s="56" t="n">
        <f aca="false">O58-O60-O63-O65</f>
        <v>708000000000</v>
      </c>
      <c r="P89" s="56" t="n">
        <f aca="false">P58-P60-P63-P65</f>
        <v>1945000000000</v>
      </c>
      <c r="Q89" s="56" t="n">
        <f aca="false">Q58-Q60-Q63-Q65</f>
        <v>2818000000000</v>
      </c>
      <c r="R89" s="56" t="n">
        <f aca="false">R58-R60-R63-R65</f>
        <v>3586000000000</v>
      </c>
      <c r="S89" s="56" t="n">
        <f aca="false">S58-S60-S63-S65</f>
        <v>3863000000000</v>
      </c>
    </row>
    <row r="92" customFormat="false" ht="16.5" hidden="false" customHeight="false" outlineLevel="0" collapsed="false">
      <c r="D92" s="55"/>
      <c r="O92" s="343"/>
      <c r="P92" s="343"/>
      <c r="Q92" s="343"/>
      <c r="R92" s="343"/>
      <c r="S92" s="343"/>
    </row>
    <row r="93" customFormat="false" ht="16.5" hidden="false" customHeight="false" outlineLevel="0" collapsed="false">
      <c r="B93" s="0" t="s">
        <v>679</v>
      </c>
      <c r="D93" s="57" t="n">
        <v>12917501000000</v>
      </c>
      <c r="E93" s="57" t="n">
        <v>14854167000000</v>
      </c>
      <c r="F93" s="57" t="n">
        <v>17681983000000</v>
      </c>
      <c r="G93" s="57" t="n">
        <v>21286993000000</v>
      </c>
      <c r="H93" s="57" t="n">
        <v>25151512000000</v>
      </c>
      <c r="I93" s="57" t="n">
        <v>28947784000000</v>
      </c>
      <c r="J93" s="57" t="n">
        <v>35980924000000</v>
      </c>
      <c r="K93" s="57" t="n">
        <v>40467082000000</v>
      </c>
      <c r="L93" s="57" t="n">
        <v>46214711000000</v>
      </c>
      <c r="M93" s="57" t="n">
        <v>47562295000000</v>
      </c>
      <c r="N93" s="57" t="n">
        <v>56522565000000</v>
      </c>
      <c r="O93" s="343" t="n">
        <v>62027000000000</v>
      </c>
      <c r="P93" s="343" t="n">
        <v>70343000000000</v>
      </c>
      <c r="Q93" s="343" t="n">
        <v>80199000000000</v>
      </c>
      <c r="R93" s="343" t="n">
        <v>91898000000000</v>
      </c>
      <c r="S93" s="343" t="n">
        <v>103576000000000</v>
      </c>
      <c r="T93" s="57"/>
      <c r="U93" s="57"/>
      <c r="V93" s="57"/>
      <c r="W93" s="57"/>
    </row>
    <row r="94" customFormat="false" ht="15" hidden="false" customHeight="false" outlineLevel="0" collapsed="false">
      <c r="B94" s="0" t="s">
        <v>140</v>
      </c>
      <c r="D94" s="0" t="n">
        <f aca="false">(D6/D93)*100</f>
        <v>16.7679491567293</v>
      </c>
      <c r="E94" s="0" t="n">
        <f aca="false">(E6/E93)*100</f>
        <v>16.6687233286121</v>
      </c>
      <c r="F94" s="0" t="n">
        <f aca="false">(F6/F93)*100</f>
        <v>15.1736374817236</v>
      </c>
      <c r="G94" s="0" t="n">
        <f aca="false">(G6/G93)*100</f>
        <v>13.1441768219682</v>
      </c>
      <c r="H94" s="0" t="n">
        <f aca="false">(H6/H93)*100</f>
        <v>12.3412063656451</v>
      </c>
      <c r="I94" s="0" t="n">
        <f aca="false">(I6/I93)*100</f>
        <v>13.4241709140845</v>
      </c>
      <c r="J94" s="0" t="n">
        <f aca="false">(J6/J93)*100</f>
        <v>13.7906408406855</v>
      </c>
      <c r="K94" s="0" t="n">
        <f aca="false">(K6/K93)*100</f>
        <v>15.1579992844555</v>
      </c>
      <c r="L94" s="0" t="n">
        <f aca="false">(L6/L93)*100</f>
        <v>15.4366431069968</v>
      </c>
      <c r="M94" s="0" t="n">
        <f aca="false">(M6/M93)*100</f>
        <v>17.0281942870923</v>
      </c>
      <c r="N94" s="0" t="n">
        <f aca="false">(N6/N93)*100</f>
        <v>17.3010548972786</v>
      </c>
      <c r="O94" s="0" t="n">
        <f aca="false">(O6/O93)*100</f>
        <v>22.3950860109307</v>
      </c>
      <c r="P94" s="0" t="n">
        <f aca="false">(P6/P93)*100</f>
        <v>24.1075871088808</v>
      </c>
      <c r="Q94" s="0" t="n">
        <f aca="false">(Q6/Q93)*100</f>
        <v>23.9242384568386</v>
      </c>
      <c r="R94" s="0" t="n">
        <f aca="false">(R6/R93)*100</f>
        <v>23.6381640514483</v>
      </c>
      <c r="S94" s="0" t="n">
        <f aca="false">(S6/S93)*100</f>
        <v>22.5003861898509</v>
      </c>
    </row>
    <row r="95" customFormat="false" ht="15" hidden="false" customHeight="false" outlineLevel="0" collapsed="false">
      <c r="B95" s="0" t="s">
        <v>141</v>
      </c>
      <c r="D95" s="0" t="n">
        <f aca="false">(D36/D93)*100</f>
        <v>21.931486593266</v>
      </c>
      <c r="E95" s="0" t="n">
        <f aca="false">(E36/E93)*100</f>
        <v>22.0409532220824</v>
      </c>
      <c r="F95" s="0" t="n">
        <f aca="false">(F36/F93)*100</f>
        <v>18.4820899330126</v>
      </c>
      <c r="G95" s="0" t="n">
        <f aca="false">(G36/G93)*100</f>
        <v>18.8706784466928</v>
      </c>
      <c r="H95" s="0" t="n">
        <f aca="false">(H36/H93)*100</f>
        <v>15.3350621624656</v>
      </c>
      <c r="I95" s="0" t="n">
        <f aca="false">(I36/I93)*100</f>
        <v>17.9737419624245</v>
      </c>
      <c r="J95" s="0" t="n">
        <f aca="false">(J36/J93)*100</f>
        <v>16.8617126119385</v>
      </c>
      <c r="K95" s="0" t="n">
        <f aca="false">(K36/K93)*100</f>
        <v>17.5747784334932</v>
      </c>
      <c r="L95" s="0" t="n">
        <f aca="false">(L36/L93)*100</f>
        <v>17.9250282447942</v>
      </c>
      <c r="M95" s="0" t="n">
        <f aca="false">(M36/M93)*100</f>
        <v>23.9160032122083</v>
      </c>
      <c r="N95" s="0" t="n">
        <f aca="false">(N36/N93)*100</f>
        <v>21.7647589064651</v>
      </c>
      <c r="O95" s="0" t="n">
        <f aca="false">(O36/O93)*100</f>
        <v>24.1394876424783</v>
      </c>
      <c r="P95" s="0" t="n">
        <f aca="false">(P36/P93)*100</f>
        <v>24.6165218998337</v>
      </c>
      <c r="Q95" s="0" t="n">
        <f aca="false">(Q36/Q93)*100</f>
        <v>29.5527375653063</v>
      </c>
      <c r="R95" s="0" t="n">
        <f aca="false">(R36/R93)*100</f>
        <v>27.880911445298</v>
      </c>
      <c r="S95" s="0" t="n">
        <f aca="false">(S36/S93)*100</f>
        <v>27.165559589094</v>
      </c>
    </row>
    <row r="98" customFormat="false" ht="13.5" hidden="false" customHeight="true" outlineLevel="0" collapsed="false">
      <c r="B98" s="0" t="s">
        <v>142</v>
      </c>
      <c r="D98" s="0" t="n">
        <f aca="false">IF(D41&lt;0, (D41/D8)*100)</f>
        <v>0</v>
      </c>
      <c r="E98" s="0" t="n">
        <f aca="false">IF(E41&lt;0, (E41/E8)*100)</f>
        <v>0</v>
      </c>
      <c r="F98" s="0" t="n">
        <f aca="false">IF(F41&lt;0, (F41/F8)*100)</f>
        <v>0</v>
      </c>
      <c r="G98" s="0" t="n">
        <f aca="false">IF(G41&lt;0, (G41/G8)*100)</f>
        <v>0</v>
      </c>
      <c r="H98" s="0" t="n">
        <f aca="false">IF(H41&lt;0, (H41/H8)*100)</f>
        <v>0</v>
      </c>
      <c r="I98" s="0" t="n">
        <f aca="false">IF(I41&lt;0, (I41/I8)*100)</f>
        <v>0</v>
      </c>
      <c r="J98" s="0" t="n">
        <f aca="false">IF(J41&lt;0, (J41/J8)*100)</f>
        <v>0</v>
      </c>
      <c r="K98" s="0" t="n">
        <f aca="false">IF(K41&lt;0, (K41/K8)*100)</f>
        <v>0</v>
      </c>
      <c r="L98" s="0" t="n">
        <f aca="false">IF(L41&lt;0, (L41/L8)*100)</f>
        <v>0</v>
      </c>
      <c r="M98" s="0" t="n">
        <f aca="false">IF(M41&lt;0, (M41/M8)*100)</f>
        <v>0</v>
      </c>
      <c r="N98" s="0" t="n">
        <f aca="false">IF(N41&lt;0, (N41/N8)*100)</f>
        <v>0</v>
      </c>
      <c r="O98" s="0" t="n">
        <f aca="false">IF(O41&lt;0, (O41/O8)*100)</f>
        <v>0</v>
      </c>
      <c r="P98" s="0" t="n">
        <f aca="false">IF(P41&lt;0, (P41/P8)*100)</f>
        <v>0</v>
      </c>
      <c r="Q98" s="0" t="n">
        <f aca="false">IF(Q41&lt;0, (Q41/Q8)*100)</f>
        <v>0</v>
      </c>
      <c r="R98" s="0" t="n">
        <f aca="false">IF(R41&lt;0, (R41/R8)*100)</f>
        <v>0</v>
      </c>
      <c r="S98" s="0" t="n">
        <f aca="false">IF(S41&lt;0, (S41/S8)*100)</f>
        <v>0</v>
      </c>
      <c r="T98" s="0" t="n">
        <f aca="false">IF(T41&lt;0, (T41/T8)*100)</f>
        <v>0</v>
      </c>
      <c r="U98" s="0" t="n">
        <f aca="false">IF(U41&lt;0, (U41/U8)*100)</f>
        <v>0</v>
      </c>
      <c r="V98" s="0" t="n">
        <f aca="false">IF(V41&lt;0, (V41/V8)*100)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6.xml><?xml version="1.0" encoding="utf-8"?>
<worksheet xmlns="http://schemas.openxmlformats.org/spreadsheetml/2006/main" xmlns:r="http://schemas.openxmlformats.org/officeDocument/2006/relationships">
  <sheetPr filterMode="false">
    <pageSetUpPr fitToPage="false"/>
  </sheetPr>
  <dimension ref="A1:AX113"/>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39.8214285714286"/>
    <col collapsed="false" hidden="false" max="2" min="2" style="0" width="76.4030612244898"/>
    <col collapsed="false" hidden="false" max="3" min="3" style="0" width="25.6479591836735"/>
    <col collapsed="false" hidden="false" max="4" min="4" style="0" width="19.5714285714286"/>
    <col collapsed="false" hidden="false" max="8" min="5" style="0" width="21.1938775510204"/>
    <col collapsed="false" hidden="false" max="9" min="9" style="0" width="19.4387755102041"/>
    <col collapsed="false" hidden="false" max="10" min="10" style="0" width="21.3265306122449"/>
    <col collapsed="false" hidden="false" max="11" min="11" style="0" width="19.8418367346939"/>
    <col collapsed="false" hidden="false" max="12" min="12" style="0" width="22.9489795918367"/>
    <col collapsed="false" hidden="false" max="15" min="13" style="0" width="22.6785714285714"/>
    <col collapsed="false" hidden="false" max="17" min="16" style="0" width="21.3265306122449"/>
    <col collapsed="false" hidden="false" max="18" min="18" style="0" width="19.7091836734694"/>
    <col collapsed="false" hidden="false" max="19" min="19" style="0" width="21.3265306122449"/>
    <col collapsed="false" hidden="false" max="22" min="20" style="0" width="19.7091836734694"/>
    <col collapsed="false" hidden="false" max="23" min="23" style="0" width="20.5204081632653"/>
    <col collapsed="false" hidden="false" max="24" min="24" style="0" width="22.1377551020408"/>
    <col collapsed="false" hidden="false" max="1025" min="25" style="0" width="8.50510204081633"/>
  </cols>
  <sheetData>
    <row r="1" customFormat="false" ht="15" hidden="false" customHeight="false" outlineLevel="0" collapsed="false">
      <c r="A1" s="59" t="s">
        <v>3358</v>
      </c>
      <c r="B1" s="2" t="s">
        <v>3359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3360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30</v>
      </c>
      <c r="S5" s="4" t="s">
        <v>31</v>
      </c>
      <c r="T5" s="4" t="s">
        <v>31</v>
      </c>
      <c r="U5" s="4" t="s">
        <v>31</v>
      </c>
      <c r="V5" s="4" t="s">
        <v>31</v>
      </c>
      <c r="W5" s="4" t="s">
        <v>31</v>
      </c>
      <c r="X5" s="4" t="s">
        <v>31</v>
      </c>
    </row>
    <row r="6" s="13" customFormat="true" ht="15" hidden="false" customHeight="false" outlineLevel="0" collapsed="false">
      <c r="A6" s="31" t="s">
        <v>512</v>
      </c>
      <c r="B6" s="63" t="s">
        <v>1264</v>
      </c>
      <c r="C6" s="63" t="s">
        <v>34</v>
      </c>
      <c r="D6" s="84" t="n">
        <f aca="false">D8+D37</f>
        <v>4839000000000</v>
      </c>
      <c r="E6" s="84" t="n">
        <f aca="false">E8+E37</f>
        <v>4650000000000</v>
      </c>
      <c r="F6" s="84" t="n">
        <f aca="false">F8+F37</f>
        <v>5849000000000</v>
      </c>
      <c r="G6" s="217" t="n">
        <f aca="false">G8+G37</f>
        <v>6597000000000</v>
      </c>
      <c r="H6" s="217" t="n">
        <f aca="false">H8+H37</f>
        <v>7485000000000</v>
      </c>
      <c r="I6" s="217" t="n">
        <f aca="false">I8+I37</f>
        <v>7405000000000</v>
      </c>
      <c r="J6" s="217" t="n">
        <f aca="false">J7</f>
        <v>8486000000000</v>
      </c>
      <c r="K6" s="217" t="n">
        <f aca="false">K7</f>
        <v>9221000000000</v>
      </c>
      <c r="L6" s="217" t="n">
        <f aca="false">L7</f>
        <v>10741000000000</v>
      </c>
      <c r="M6" s="217" t="n">
        <f aca="false">M7</f>
        <v>12802000000000</v>
      </c>
      <c r="N6" s="217" t="n">
        <f aca="false">N7</f>
        <v>12738000000000</v>
      </c>
      <c r="O6" s="217" t="n">
        <f aca="false">O7</f>
        <v>13769000000000</v>
      </c>
      <c r="P6" s="217" t="n">
        <f aca="false">P7</f>
        <v>14462000000000</v>
      </c>
      <c r="Q6" s="217" t="n">
        <f aca="false">Q7</f>
        <v>14199000000000</v>
      </c>
      <c r="R6" s="217" t="n">
        <f aca="false">R7</f>
        <v>16398000000000</v>
      </c>
      <c r="S6" s="217" t="n">
        <f aca="false">S8+S37</f>
        <v>16045000000000</v>
      </c>
      <c r="T6" s="217" t="n">
        <f aca="false">T7</f>
        <v>17441000000000</v>
      </c>
      <c r="U6" s="217" t="n">
        <f aca="false">U7</f>
        <v>18500000000000</v>
      </c>
      <c r="V6" s="217" t="n">
        <f aca="false">V7</f>
        <v>19575000000000</v>
      </c>
      <c r="W6" s="217" t="n">
        <f aca="false">W7</f>
        <v>20901000000000</v>
      </c>
      <c r="X6" s="217" t="n">
        <f aca="false">X7</f>
        <v>22308000000000</v>
      </c>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row>
    <row r="7" customFormat="false" ht="16.5" hidden="false" customHeight="false" outlineLevel="0" collapsed="false">
      <c r="B7" s="49" t="s">
        <v>1264</v>
      </c>
      <c r="D7" s="46" t="n">
        <v>4849000000000</v>
      </c>
      <c r="E7" s="46" t="n">
        <v>4685000000000</v>
      </c>
      <c r="F7" s="46" t="n">
        <v>5848000000000</v>
      </c>
      <c r="G7" s="100" t="n">
        <v>6597000000000</v>
      </c>
      <c r="H7" s="100" t="n">
        <v>7485000000000</v>
      </c>
      <c r="I7" s="100" t="n">
        <v>7405000000000</v>
      </c>
      <c r="J7" s="100" t="n">
        <v>8486000000000</v>
      </c>
      <c r="K7" s="100" t="n">
        <v>9221000000000</v>
      </c>
      <c r="L7" s="46" t="n">
        <v>10741000000000</v>
      </c>
      <c r="M7" s="16" t="n">
        <v>12802000000000</v>
      </c>
      <c r="N7" s="16" t="n">
        <v>12738000000000</v>
      </c>
      <c r="O7" s="99" t="n">
        <v>13769000000000</v>
      </c>
      <c r="P7" s="16" t="n">
        <v>14462000000000</v>
      </c>
      <c r="Q7" s="16" t="n">
        <v>14199000000000</v>
      </c>
      <c r="R7" s="16" t="n">
        <v>16398000000000</v>
      </c>
      <c r="S7" s="16" t="n">
        <v>15713000000000</v>
      </c>
      <c r="T7" s="16" t="n">
        <v>17441000000000</v>
      </c>
      <c r="U7" s="16" t="n">
        <v>18500000000000</v>
      </c>
      <c r="V7" s="16" t="n">
        <v>19575000000000</v>
      </c>
      <c r="W7" s="16" t="n">
        <v>20901000000000</v>
      </c>
      <c r="X7" s="16" t="n">
        <v>22308000000000</v>
      </c>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row>
    <row r="8" customFormat="false" ht="15" hidden="false" customHeight="false" outlineLevel="0" collapsed="false">
      <c r="A8" s="157" t="s">
        <v>149</v>
      </c>
      <c r="B8" s="157" t="s">
        <v>149</v>
      </c>
      <c r="C8" s="20" t="s">
        <v>37</v>
      </c>
      <c r="D8" s="181" t="n">
        <f aca="false">D10+D26+D36</f>
        <v>4739000000000</v>
      </c>
      <c r="E8" s="181" t="n">
        <f aca="false">E10+E26+E36</f>
        <v>4614000000000</v>
      </c>
      <c r="F8" s="181" t="n">
        <f aca="false">F10+F26+F36</f>
        <v>5847000000000</v>
      </c>
      <c r="G8" s="181" t="n">
        <f aca="false">G10+G26+G36</f>
        <v>6597000000000</v>
      </c>
      <c r="H8" s="181" t="n">
        <f aca="false">H10+H26+H36</f>
        <v>7485000000000</v>
      </c>
      <c r="I8" s="181" t="n">
        <f aca="false">I10+I26+I36</f>
        <v>7405000000000</v>
      </c>
      <c r="J8" s="100" t="n">
        <f aca="false">J9</f>
        <v>7490000000000</v>
      </c>
      <c r="K8" s="100" t="n">
        <f aca="false">K9</f>
        <v>8696000000000</v>
      </c>
      <c r="L8" s="100" t="n">
        <f aca="false">L9</f>
        <v>10354000000000</v>
      </c>
      <c r="M8" s="100" t="n">
        <f aca="false">M9</f>
        <v>12625000000000</v>
      </c>
      <c r="N8" s="100" t="n">
        <f aca="false">N9</f>
        <v>12684000000000</v>
      </c>
      <c r="O8" s="100" t="n">
        <f aca="false">O9</f>
        <v>13769000000000</v>
      </c>
      <c r="P8" s="100" t="n">
        <f aca="false">P9</f>
        <v>14462000000000</v>
      </c>
      <c r="Q8" s="100" t="n">
        <f aca="false">Q9</f>
        <v>14199000000000</v>
      </c>
      <c r="R8" s="100" t="n">
        <f aca="false">R9</f>
        <v>16398000000000</v>
      </c>
      <c r="S8" s="100" t="n">
        <f aca="false">S10+S26+S36</f>
        <v>16045000000000</v>
      </c>
      <c r="T8" s="100" t="n">
        <f aca="false">T9</f>
        <v>17441000000000</v>
      </c>
      <c r="U8" s="100" t="n">
        <f aca="false">U9</f>
        <v>18500000000000</v>
      </c>
      <c r="V8" s="100" t="n">
        <f aca="false">V9</f>
        <v>19575000000000</v>
      </c>
      <c r="W8" s="100" t="n">
        <f aca="false">W9</f>
        <v>20901000000000</v>
      </c>
      <c r="X8" s="100" t="n">
        <f aca="false">X9</f>
        <v>22308000000000</v>
      </c>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row>
    <row r="9" customFormat="false" ht="16.5" hidden="false" customHeight="false" outlineLevel="0" collapsed="false">
      <c r="B9" s="49" t="s">
        <v>35</v>
      </c>
      <c r="D9" s="181" t="n">
        <f aca="false">D10+D26+D36</f>
        <v>4739000000000</v>
      </c>
      <c r="E9" s="46" t="n">
        <v>4648000000000</v>
      </c>
      <c r="F9" s="46" t="n">
        <v>5846000000000</v>
      </c>
      <c r="G9" s="100" t="n">
        <v>6597000000000</v>
      </c>
      <c r="H9" s="100" t="n">
        <v>7485000000000</v>
      </c>
      <c r="I9" s="100" t="n">
        <v>7405000000000</v>
      </c>
      <c r="J9" s="100" t="n">
        <v>7490000000000</v>
      </c>
      <c r="K9" s="100" t="n">
        <v>8696000000000</v>
      </c>
      <c r="L9" s="46" t="n">
        <v>10354000000000</v>
      </c>
      <c r="M9" s="16" t="n">
        <v>12625000000000</v>
      </c>
      <c r="N9" s="16" t="n">
        <v>12684000000000</v>
      </c>
      <c r="O9" s="99" t="n">
        <v>13769000000000</v>
      </c>
      <c r="P9" s="16" t="n">
        <v>14462000000000</v>
      </c>
      <c r="Q9" s="16" t="n">
        <v>14199000000000</v>
      </c>
      <c r="R9" s="16" t="n">
        <v>16398000000000</v>
      </c>
      <c r="S9" s="16" t="n">
        <v>15713000000000</v>
      </c>
      <c r="T9" s="16" t="n">
        <v>17441000000000</v>
      </c>
      <c r="U9" s="16" t="n">
        <v>18500000000000</v>
      </c>
      <c r="V9" s="16" t="n">
        <v>19575000000000</v>
      </c>
      <c r="W9" s="16" t="n">
        <v>20901000000000</v>
      </c>
      <c r="X9" s="16" t="n">
        <v>22308000000000</v>
      </c>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row>
    <row r="10" customFormat="false" ht="16.5" hidden="false" customHeight="false" outlineLevel="0" collapsed="false">
      <c r="A10" s="49" t="s">
        <v>262</v>
      </c>
      <c r="B10" s="49" t="s">
        <v>262</v>
      </c>
      <c r="C10" s="49" t="s">
        <v>40</v>
      </c>
      <c r="D10" s="77" t="n">
        <v>2936000000000</v>
      </c>
      <c r="E10" s="77" t="n">
        <v>2961000000000</v>
      </c>
      <c r="F10" s="77" t="n">
        <v>4015000000000</v>
      </c>
      <c r="G10" s="100" t="n">
        <v>4527000000000</v>
      </c>
      <c r="H10" s="100" t="n">
        <v>5169000000000</v>
      </c>
      <c r="I10" s="100" t="n">
        <v>4867000000000</v>
      </c>
      <c r="J10" s="100" t="n">
        <v>4922000000000</v>
      </c>
      <c r="K10" s="100" t="n">
        <v>5581000000000</v>
      </c>
      <c r="L10" s="46" t="n">
        <v>7183000000000</v>
      </c>
      <c r="M10" s="16" t="n">
        <v>8968000000000</v>
      </c>
      <c r="N10" s="16" t="n">
        <v>9976000000000</v>
      </c>
      <c r="O10" s="99" t="n">
        <v>9885000000000</v>
      </c>
      <c r="P10" s="16" t="n">
        <v>10185000000000</v>
      </c>
      <c r="Q10" s="16" t="n">
        <v>10115000000000</v>
      </c>
      <c r="R10" s="16" t="n">
        <v>10387000000000</v>
      </c>
      <c r="S10" s="16" t="n">
        <f aca="false">S11+S18+S19+S22+S25</f>
        <v>11335000000000</v>
      </c>
      <c r="T10" s="16" t="n">
        <v>12529000000000</v>
      </c>
      <c r="U10" s="16" t="n">
        <v>13357000000000</v>
      </c>
      <c r="V10" s="16" t="n">
        <v>14178000000000</v>
      </c>
      <c r="W10" s="16" t="n">
        <v>15177000000000</v>
      </c>
      <c r="X10" s="16" t="n">
        <v>16185000000000</v>
      </c>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row>
    <row r="11" customFormat="false" ht="16.5" hidden="false" customHeight="false" outlineLevel="0" collapsed="false">
      <c r="A11" s="47" t="s">
        <v>295</v>
      </c>
      <c r="B11" s="47" t="s">
        <v>689</v>
      </c>
      <c r="C11" s="0" t="s">
        <v>43</v>
      </c>
      <c r="D11" s="77" t="n">
        <v>500000000000</v>
      </c>
      <c r="E11" s="77" t="n">
        <v>627000000000</v>
      </c>
      <c r="F11" s="77" t="n">
        <v>727000000000</v>
      </c>
      <c r="G11" s="100" t="n">
        <v>783000000000</v>
      </c>
      <c r="H11" s="100" t="n">
        <v>908000000000</v>
      </c>
      <c r="I11" s="100" t="n">
        <v>1047000000000</v>
      </c>
      <c r="J11" s="100" t="n">
        <v>1166000000000</v>
      </c>
      <c r="K11" s="100" t="n">
        <v>1307000000000</v>
      </c>
      <c r="L11" s="46" t="n">
        <v>1564000000000</v>
      </c>
      <c r="M11" s="16" t="n">
        <v>1839000000000</v>
      </c>
      <c r="N11" s="16" t="n">
        <v>2050000000000</v>
      </c>
      <c r="O11" s="99" t="n">
        <v>2423000000000</v>
      </c>
      <c r="P11" s="16" t="n">
        <v>2514000000000</v>
      </c>
      <c r="Q11" s="16" t="n">
        <v>2501000000000</v>
      </c>
      <c r="R11" s="16" t="n">
        <v>2795000000000</v>
      </c>
      <c r="S11" s="164" t="n">
        <f aca="false">S12+S13+S14+S15+S16+S17</f>
        <v>3367000000000</v>
      </c>
      <c r="T11" s="16" t="n">
        <v>3975000000000</v>
      </c>
      <c r="U11" s="16" t="n">
        <v>4361000000000</v>
      </c>
      <c r="V11" s="16" t="n">
        <v>4717000000000</v>
      </c>
      <c r="W11" s="16" t="n">
        <v>5067000000000</v>
      </c>
      <c r="X11" s="16" t="n">
        <v>5441000000000</v>
      </c>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row>
    <row r="12" customFormat="false" ht="15" hidden="false" customHeight="false" outlineLevel="0" collapsed="false">
      <c r="A12" s="191" t="s">
        <v>3361</v>
      </c>
      <c r="B12" s="191" t="s">
        <v>3361</v>
      </c>
      <c r="C12" s="49" t="s">
        <v>3362</v>
      </c>
      <c r="D12" s="46"/>
      <c r="E12" s="46"/>
      <c r="F12" s="46"/>
      <c r="G12" s="46"/>
      <c r="H12" s="46"/>
      <c r="I12" s="46"/>
      <c r="J12" s="46"/>
      <c r="K12" s="46"/>
      <c r="L12" s="46"/>
      <c r="M12" s="46"/>
      <c r="N12" s="46"/>
      <c r="O12" s="99" t="n">
        <v>1032000000000</v>
      </c>
      <c r="P12" s="99" t="n">
        <v>1006000000000</v>
      </c>
      <c r="Q12" s="99" t="n">
        <v>974000000000</v>
      </c>
      <c r="R12" s="99" t="n">
        <v>1025000000000</v>
      </c>
      <c r="S12" s="99" t="n">
        <v>1217000000000</v>
      </c>
      <c r="T12" s="99" t="n">
        <v>1302000000000</v>
      </c>
      <c r="U12" s="99" t="n">
        <v>1385000000000</v>
      </c>
      <c r="V12" s="99" t="n">
        <v>1474000000000</v>
      </c>
      <c r="W12" s="99" t="n">
        <v>1570000000000</v>
      </c>
      <c r="X12" s="77"/>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row>
    <row r="13" customFormat="false" ht="15" hidden="false" customHeight="false" outlineLevel="0" collapsed="false">
      <c r="A13" s="191" t="s">
        <v>3363</v>
      </c>
      <c r="B13" s="191" t="s">
        <v>3363</v>
      </c>
      <c r="C13" s="49" t="s">
        <v>3362</v>
      </c>
      <c r="D13" s="46"/>
      <c r="E13" s="46"/>
      <c r="F13" s="46"/>
      <c r="G13" s="46"/>
      <c r="H13" s="46"/>
      <c r="I13" s="46"/>
      <c r="J13" s="46"/>
      <c r="K13" s="46"/>
      <c r="L13" s="46"/>
      <c r="M13" s="46"/>
      <c r="N13" s="46"/>
      <c r="O13" s="99" t="n">
        <v>455000000000</v>
      </c>
      <c r="P13" s="99" t="n">
        <v>523000000000</v>
      </c>
      <c r="Q13" s="99" t="n">
        <v>587000000000</v>
      </c>
      <c r="R13" s="99" t="n">
        <v>618000000000</v>
      </c>
      <c r="S13" s="99" t="n">
        <v>661000000000</v>
      </c>
      <c r="T13" s="99" t="n">
        <v>707000000000</v>
      </c>
      <c r="U13" s="99" t="n">
        <v>752000000000</v>
      </c>
      <c r="V13" s="99" t="n">
        <v>801000000000</v>
      </c>
      <c r="W13" s="99" t="n">
        <v>853000000000</v>
      </c>
      <c r="X13" s="77"/>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row>
    <row r="14" customFormat="false" ht="15" hidden="false" customHeight="false" outlineLevel="0" collapsed="false">
      <c r="A14" s="191" t="s">
        <v>3364</v>
      </c>
      <c r="B14" s="191" t="s">
        <v>3365</v>
      </c>
      <c r="C14" s="49" t="s">
        <v>3362</v>
      </c>
      <c r="D14" s="46"/>
      <c r="E14" s="46"/>
      <c r="F14" s="46"/>
      <c r="G14" s="46"/>
      <c r="H14" s="46"/>
      <c r="I14" s="46"/>
      <c r="J14" s="46"/>
      <c r="K14" s="46"/>
      <c r="L14" s="46"/>
      <c r="M14" s="46"/>
      <c r="N14" s="46"/>
      <c r="O14" s="99" t="n">
        <v>243000000000</v>
      </c>
      <c r="P14" s="99" t="n">
        <v>296000000000</v>
      </c>
      <c r="Q14" s="99" t="n">
        <v>231000000000</v>
      </c>
      <c r="R14" s="99" t="n">
        <v>243000000000</v>
      </c>
      <c r="S14" s="99" t="n">
        <v>400000000000</v>
      </c>
      <c r="T14" s="99" t="n">
        <v>428000000000</v>
      </c>
      <c r="U14" s="99" t="n">
        <v>456000000000</v>
      </c>
      <c r="V14" s="99" t="n">
        <v>485000000000</v>
      </c>
      <c r="W14" s="99" t="n">
        <v>516000000000</v>
      </c>
      <c r="X14" s="77"/>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row>
    <row r="15" customFormat="false" ht="15" hidden="false" customHeight="false" outlineLevel="0" collapsed="false">
      <c r="A15" s="191" t="s">
        <v>3366</v>
      </c>
      <c r="B15" s="191" t="s">
        <v>3366</v>
      </c>
      <c r="C15" s="49" t="s">
        <v>3362</v>
      </c>
      <c r="D15" s="46"/>
      <c r="E15" s="46"/>
      <c r="F15" s="46"/>
      <c r="G15" s="46"/>
      <c r="H15" s="46"/>
      <c r="I15" s="46"/>
      <c r="J15" s="46"/>
      <c r="K15" s="46"/>
      <c r="L15" s="46"/>
      <c r="M15" s="46"/>
      <c r="N15" s="46"/>
      <c r="O15" s="99" t="n">
        <v>652000000000</v>
      </c>
      <c r="P15" s="99" t="n">
        <v>647000000000</v>
      </c>
      <c r="Q15" s="99" t="n">
        <v>660000000000</v>
      </c>
      <c r="R15" s="99" t="n">
        <v>697000000000</v>
      </c>
      <c r="S15" s="99" t="n">
        <v>1034000000000</v>
      </c>
      <c r="T15" s="99" t="n">
        <v>1197000000000</v>
      </c>
      <c r="U15" s="99" t="n">
        <v>1379000000000</v>
      </c>
      <c r="V15" s="99" t="n">
        <v>1586000000000</v>
      </c>
      <c r="W15" s="99" t="n">
        <v>1755000000000</v>
      </c>
      <c r="X15" s="77"/>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row>
    <row r="16" customFormat="false" ht="15" hidden="false" customHeight="false" outlineLevel="0" collapsed="false">
      <c r="A16" s="191" t="s">
        <v>3367</v>
      </c>
      <c r="B16" s="191" t="s">
        <v>3367</v>
      </c>
      <c r="C16" s="49" t="s">
        <v>3362</v>
      </c>
      <c r="D16" s="46"/>
      <c r="E16" s="46"/>
      <c r="F16" s="46"/>
      <c r="G16" s="46"/>
      <c r="H16" s="46"/>
      <c r="I16" s="46"/>
      <c r="J16" s="46"/>
      <c r="K16" s="46"/>
      <c r="L16" s="46"/>
      <c r="M16" s="46"/>
      <c r="N16" s="46"/>
      <c r="O16" s="99" t="n">
        <v>40000000000</v>
      </c>
      <c r="P16" s="99" t="n">
        <v>42000000000</v>
      </c>
      <c r="Q16" s="99" t="n">
        <v>49000000000</v>
      </c>
      <c r="R16" s="99" t="n">
        <v>52000000000</v>
      </c>
      <c r="S16" s="99" t="n">
        <v>55000000000</v>
      </c>
      <c r="T16" s="99" t="n">
        <v>59000000000</v>
      </c>
      <c r="U16" s="99" t="n">
        <v>63000000000</v>
      </c>
      <c r="V16" s="99" t="n">
        <v>67000000000</v>
      </c>
      <c r="W16" s="99" t="n">
        <v>71000000000</v>
      </c>
      <c r="X16" s="77"/>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row>
    <row r="17" customFormat="false" ht="15" hidden="false" customHeight="false" outlineLevel="0" collapsed="false">
      <c r="A17" s="191" t="s">
        <v>48</v>
      </c>
      <c r="B17" s="191" t="s">
        <v>1611</v>
      </c>
      <c r="C17" s="49" t="s">
        <v>3362</v>
      </c>
      <c r="D17" s="46"/>
      <c r="E17" s="46"/>
      <c r="F17" s="46"/>
      <c r="G17" s="46"/>
      <c r="H17" s="46"/>
      <c r="I17" s="46"/>
      <c r="J17" s="46"/>
      <c r="K17" s="46"/>
      <c r="L17" s="46"/>
      <c r="M17" s="46"/>
      <c r="N17" s="46"/>
      <c r="O17" s="99"/>
      <c r="P17" s="99"/>
      <c r="Q17" s="99"/>
      <c r="R17" s="99" t="n">
        <f aca="false">R11-R13-R12-R14-R15-R16</f>
        <v>160000000000</v>
      </c>
      <c r="S17" s="99"/>
      <c r="T17" s="99" t="n">
        <f aca="false">T11-T13-T12-T14-T15-T16</f>
        <v>282000000000</v>
      </c>
      <c r="U17" s="99" t="n">
        <f aca="false">U11-U13-U12-U14-U15-U16</f>
        <v>326000000000</v>
      </c>
      <c r="V17" s="99" t="n">
        <f aca="false">V11-V13-V12-V14-V15-V16</f>
        <v>304000000000</v>
      </c>
      <c r="W17" s="99" t="n">
        <f aca="false">W11-W13-W12-W14-W15-W16</f>
        <v>302000000000</v>
      </c>
      <c r="X17" s="77"/>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row>
    <row r="18" customFormat="false" ht="16.5" hidden="false" customHeight="false" outlineLevel="0" collapsed="false">
      <c r="A18" s="47" t="s">
        <v>2014</v>
      </c>
      <c r="B18" s="47" t="s">
        <v>3368</v>
      </c>
      <c r="C18" s="0" t="s">
        <v>43</v>
      </c>
      <c r="D18" s="46" t="n">
        <v>274000000000</v>
      </c>
      <c r="E18" s="46" t="n">
        <v>273000000000</v>
      </c>
      <c r="F18" s="46" t="n">
        <v>300000000000</v>
      </c>
      <c r="G18" s="100" t="n">
        <v>321000000000</v>
      </c>
      <c r="H18" s="100" t="n">
        <v>405000000000</v>
      </c>
      <c r="I18" s="100" t="n">
        <v>414000000000</v>
      </c>
      <c r="J18" s="100" t="n">
        <v>579000000000</v>
      </c>
      <c r="K18" s="100" t="n">
        <v>532000000000</v>
      </c>
      <c r="L18" s="46" t="n">
        <v>786000000000</v>
      </c>
      <c r="M18" s="16" t="n">
        <v>809000000000</v>
      </c>
      <c r="N18" s="16" t="n">
        <v>1088000000000</v>
      </c>
      <c r="O18" s="99" t="n">
        <v>1144000000000</v>
      </c>
      <c r="P18" s="16" t="n">
        <v>1193000000000</v>
      </c>
      <c r="Q18" s="16" t="n">
        <v>1201000000000</v>
      </c>
      <c r="R18" s="16" t="n">
        <v>1245000000000</v>
      </c>
      <c r="S18" s="16" t="n">
        <v>1292000000000</v>
      </c>
      <c r="T18" s="16" t="n">
        <v>1349000000000</v>
      </c>
      <c r="U18" s="16" t="n">
        <v>1418000000000</v>
      </c>
      <c r="V18" s="16" t="n">
        <v>1494000000000</v>
      </c>
      <c r="W18" s="16" t="n">
        <v>1591000000000</v>
      </c>
      <c r="X18" s="16" t="n">
        <v>1694000000000</v>
      </c>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row>
    <row r="19" customFormat="false" ht="16.5" hidden="false" customHeight="false" outlineLevel="0" collapsed="false">
      <c r="A19" s="47" t="s">
        <v>3369</v>
      </c>
      <c r="B19" s="47" t="s">
        <v>3370</v>
      </c>
      <c r="C19" s="0" t="s">
        <v>43</v>
      </c>
      <c r="D19" s="46" t="n">
        <v>220000000000</v>
      </c>
      <c r="E19" s="46" t="n">
        <v>239000000000</v>
      </c>
      <c r="F19" s="46" t="n">
        <v>1181000000000</v>
      </c>
      <c r="G19" s="100" t="n">
        <v>1560000000000</v>
      </c>
      <c r="H19" s="100" t="n">
        <v>1971000000000</v>
      </c>
      <c r="I19" s="100" t="n">
        <v>1896000000000</v>
      </c>
      <c r="J19" s="100" t="n">
        <v>1844000000000</v>
      </c>
      <c r="K19" s="100" t="n">
        <v>2224000000000</v>
      </c>
      <c r="L19" s="46" t="n">
        <v>2895000000000</v>
      </c>
      <c r="M19" s="16" t="n">
        <v>3260000000000</v>
      </c>
      <c r="N19" s="16" t="n">
        <v>3583000000000</v>
      </c>
      <c r="O19" s="99" t="n">
        <v>3685000000000</v>
      </c>
      <c r="P19" s="16" t="n">
        <v>3749000000000</v>
      </c>
      <c r="Q19" s="16" t="n">
        <v>3782000000000</v>
      </c>
      <c r="R19" s="16" t="n">
        <v>3811000000000</v>
      </c>
      <c r="S19" s="16" t="n">
        <v>3990000000000</v>
      </c>
      <c r="T19" s="16" t="n">
        <v>4194000000000</v>
      </c>
      <c r="U19" s="16" t="n">
        <v>4416000000000</v>
      </c>
      <c r="V19" s="16" t="n">
        <v>4627000000000</v>
      </c>
      <c r="W19" s="16" t="n">
        <v>4953000000000</v>
      </c>
      <c r="X19" s="16" t="n">
        <v>5283000000000</v>
      </c>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row>
    <row r="20" customFormat="false" ht="16.5" hidden="false" customHeight="false" outlineLevel="0" collapsed="false">
      <c r="A20" s="191" t="s">
        <v>3371</v>
      </c>
      <c r="B20" s="191" t="s">
        <v>3372</v>
      </c>
      <c r="C20" s="49" t="s">
        <v>3373</v>
      </c>
      <c r="D20" s="46"/>
      <c r="E20" s="46"/>
      <c r="F20" s="46" t="n">
        <v>1013000000000</v>
      </c>
      <c r="G20" s="100" t="n">
        <v>1386000000000</v>
      </c>
      <c r="H20" s="100" t="n">
        <v>1763000000000</v>
      </c>
      <c r="I20" s="100" t="n">
        <v>1693000000000</v>
      </c>
      <c r="J20" s="100" t="n">
        <v>1659000000000</v>
      </c>
      <c r="K20" s="100" t="n">
        <v>2003000000000</v>
      </c>
      <c r="L20" s="46"/>
      <c r="M20" s="16" t="n">
        <v>2889000000000</v>
      </c>
      <c r="N20" s="16" t="n">
        <v>3193000000000</v>
      </c>
      <c r="O20" s="99" t="n">
        <v>3300000000000</v>
      </c>
      <c r="P20" s="16" t="n">
        <v>3276000000000</v>
      </c>
      <c r="Q20" s="16" t="n">
        <v>3296000000000</v>
      </c>
      <c r="R20" s="16" t="n">
        <v>3302000000000</v>
      </c>
      <c r="S20" s="16" t="n">
        <v>3435000000000</v>
      </c>
      <c r="T20" s="16" t="n">
        <v>3615000000000</v>
      </c>
      <c r="U20" s="16" t="n">
        <v>3807000000000</v>
      </c>
      <c r="V20" s="16" t="n">
        <v>3985000000000</v>
      </c>
      <c r="W20" s="16" t="n">
        <v>4270000000000</v>
      </c>
      <c r="X20" s="16" t="n">
        <v>4555000000000</v>
      </c>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row>
    <row r="21" customFormat="false" ht="15" hidden="false" customHeight="false" outlineLevel="0" collapsed="false">
      <c r="A21" s="192" t="s">
        <v>2323</v>
      </c>
      <c r="B21" s="192" t="s">
        <v>2323</v>
      </c>
      <c r="C21" s="49" t="s">
        <v>3373</v>
      </c>
      <c r="D21" s="46"/>
      <c r="E21" s="46"/>
      <c r="F21" s="46" t="n">
        <f aca="false">F19-F20</f>
        <v>168000000000</v>
      </c>
      <c r="G21" s="46" t="n">
        <f aca="false">G19-G20</f>
        <v>174000000000</v>
      </c>
      <c r="H21" s="46" t="n">
        <f aca="false">H19-H20</f>
        <v>208000000000</v>
      </c>
      <c r="I21" s="46" t="n">
        <f aca="false">I19-I20</f>
        <v>203000000000</v>
      </c>
      <c r="J21" s="46" t="n">
        <f aca="false">J19-J20</f>
        <v>185000000000</v>
      </c>
      <c r="K21" s="46" t="n">
        <f aca="false">K19-K20</f>
        <v>221000000000</v>
      </c>
      <c r="L21" s="46"/>
      <c r="M21" s="46" t="n">
        <f aca="false">M19-M20</f>
        <v>371000000000</v>
      </c>
      <c r="N21" s="46" t="n">
        <f aca="false">N19-N20</f>
        <v>390000000000</v>
      </c>
      <c r="O21" s="46" t="n">
        <f aca="false">O19-O20</f>
        <v>385000000000</v>
      </c>
      <c r="P21" s="46" t="n">
        <f aca="false">P19-P20</f>
        <v>473000000000</v>
      </c>
      <c r="Q21" s="46" t="n">
        <f aca="false">Q19-Q20</f>
        <v>486000000000</v>
      </c>
      <c r="R21" s="46" t="n">
        <f aca="false">R19-R20</f>
        <v>509000000000</v>
      </c>
      <c r="S21" s="46" t="n">
        <f aca="false">S19-S20</f>
        <v>555000000000</v>
      </c>
      <c r="T21" s="46" t="n">
        <f aca="false">T19-T20</f>
        <v>579000000000</v>
      </c>
      <c r="U21" s="46" t="n">
        <f aca="false">U19-U20</f>
        <v>609000000000</v>
      </c>
      <c r="V21" s="46" t="n">
        <f aca="false">V19-V20</f>
        <v>642000000000</v>
      </c>
      <c r="W21" s="46" t="n">
        <f aca="false">W19-W20</f>
        <v>683000000000</v>
      </c>
      <c r="X21" s="46" t="n">
        <f aca="false">X19-X20</f>
        <v>728000000000</v>
      </c>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row>
    <row r="22" customFormat="false" ht="16.5" hidden="false" customHeight="false" outlineLevel="0" collapsed="false">
      <c r="A22" s="47" t="s">
        <v>3374</v>
      </c>
      <c r="B22" s="47" t="s">
        <v>3375</v>
      </c>
      <c r="C22" s="0" t="s">
        <v>43</v>
      </c>
      <c r="D22" s="46" t="n">
        <v>1746000000000</v>
      </c>
      <c r="E22" s="46" t="n">
        <v>1627000000000</v>
      </c>
      <c r="F22" s="46" t="n">
        <v>1618000000000</v>
      </c>
      <c r="G22" s="100" t="n">
        <v>1645000000000</v>
      </c>
      <c r="H22" s="100" t="n">
        <v>1617000000000</v>
      </c>
      <c r="I22" s="100" t="n">
        <v>1268000000000</v>
      </c>
      <c r="J22" s="100" t="n">
        <v>1074000000000</v>
      </c>
      <c r="K22" s="100" t="n">
        <v>1247000000000</v>
      </c>
      <c r="L22" s="46" t="n">
        <v>1588000000000</v>
      </c>
      <c r="M22" s="16" t="n">
        <v>2664000000000</v>
      </c>
      <c r="N22" s="16" t="n">
        <v>2802000000000</v>
      </c>
      <c r="O22" s="99" t="n">
        <v>2179000000000</v>
      </c>
      <c r="P22" s="99" t="n">
        <v>2251000000000</v>
      </c>
      <c r="Q22" s="99" t="n">
        <v>2158000000000</v>
      </c>
      <c r="R22" s="99" t="n">
        <v>2042000000000</v>
      </c>
      <c r="S22" s="99" t="n">
        <v>2147000000000</v>
      </c>
      <c r="T22" s="99" t="n">
        <v>2247000000000</v>
      </c>
      <c r="U22" s="99" t="n">
        <v>2359000000000</v>
      </c>
      <c r="V22" s="99" t="n">
        <v>2496000000000</v>
      </c>
      <c r="W22" s="99" t="n">
        <v>2666000000000</v>
      </c>
      <c r="X22" s="77" t="n">
        <v>2808000000000</v>
      </c>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row>
    <row r="23" customFormat="false" ht="15" hidden="false" customHeight="false" outlineLevel="0" collapsed="false">
      <c r="A23" s="191" t="s">
        <v>3376</v>
      </c>
      <c r="B23" s="191" t="s">
        <v>3376</v>
      </c>
      <c r="C23" s="49" t="s">
        <v>3377</v>
      </c>
      <c r="D23" s="46" t="n">
        <v>1064000000000</v>
      </c>
      <c r="E23" s="46" t="n">
        <v>923000000000</v>
      </c>
      <c r="F23" s="46" t="n">
        <v>595000000000</v>
      </c>
      <c r="G23" s="100" t="n">
        <v>475000000000</v>
      </c>
      <c r="H23" s="100" t="n">
        <v>530000000000</v>
      </c>
      <c r="I23" s="100" t="n">
        <v>481000000000</v>
      </c>
      <c r="J23" s="46"/>
      <c r="K23" s="46"/>
      <c r="L23" s="46"/>
      <c r="M23" s="46"/>
      <c r="N23" s="46"/>
      <c r="O23" s="99" t="n">
        <v>777000000000</v>
      </c>
      <c r="P23" s="99" t="n">
        <v>796000000000</v>
      </c>
      <c r="Q23" s="99" t="n">
        <v>817000000000</v>
      </c>
      <c r="R23" s="99" t="n">
        <v>766000000000</v>
      </c>
      <c r="S23" s="99" t="n">
        <v>835000000000</v>
      </c>
      <c r="T23" s="99" t="n">
        <v>872000000000</v>
      </c>
      <c r="U23" s="99" t="n">
        <v>916000000000</v>
      </c>
      <c r="V23" s="99" t="n">
        <v>965000000000</v>
      </c>
      <c r="W23" s="99" t="n">
        <v>1028000000000</v>
      </c>
      <c r="X23" s="77" t="n">
        <v>1095000000000</v>
      </c>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row>
    <row r="24" customFormat="false" ht="15" hidden="false" customHeight="false" outlineLevel="0" collapsed="false">
      <c r="A24" s="191" t="s">
        <v>517</v>
      </c>
      <c r="B24" s="191" t="s">
        <v>517</v>
      </c>
      <c r="C24" s="49" t="s">
        <v>3377</v>
      </c>
      <c r="D24" s="46" t="n">
        <v>682000000000</v>
      </c>
      <c r="E24" s="46" t="n">
        <v>704000000000</v>
      </c>
      <c r="F24" s="46" t="n">
        <v>1023000000000</v>
      </c>
      <c r="G24" s="100" t="n">
        <v>1170000000000</v>
      </c>
      <c r="H24" s="100" t="n">
        <v>1087000000000</v>
      </c>
      <c r="I24" s="100" t="n">
        <v>787000000000</v>
      </c>
      <c r="J24" s="46"/>
      <c r="K24" s="46"/>
      <c r="L24" s="46"/>
      <c r="M24" s="46"/>
      <c r="N24" s="46"/>
      <c r="O24" s="99" t="n">
        <v>1402000000000</v>
      </c>
      <c r="P24" s="99" t="n">
        <v>1455000000000</v>
      </c>
      <c r="Q24" s="99" t="n">
        <v>1341000000000</v>
      </c>
      <c r="R24" s="99" t="n">
        <v>1276000000000</v>
      </c>
      <c r="S24" s="99" t="n">
        <v>1312000000000</v>
      </c>
      <c r="T24" s="99" t="n">
        <v>1375000000000</v>
      </c>
      <c r="U24" s="99" t="n">
        <v>1443000000000</v>
      </c>
      <c r="V24" s="99" t="n">
        <v>1531000000000</v>
      </c>
      <c r="W24" s="99" t="n">
        <v>1638000000000</v>
      </c>
      <c r="X24" s="77" t="n">
        <v>1714000000000</v>
      </c>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row>
    <row r="25" customFormat="false" ht="16.5" hidden="false" customHeight="false" outlineLevel="0" collapsed="false">
      <c r="A25" s="47" t="s">
        <v>48</v>
      </c>
      <c r="B25" s="47" t="s">
        <v>1611</v>
      </c>
      <c r="C25" s="0" t="s">
        <v>43</v>
      </c>
      <c r="D25" s="46" t="n">
        <f aca="false">D10-D11-D18-D19-D22</f>
        <v>196000000000</v>
      </c>
      <c r="E25" s="46" t="n">
        <v>194000000000</v>
      </c>
      <c r="F25" s="46" t="n">
        <v>189000000000</v>
      </c>
      <c r="G25" s="100" t="n">
        <v>217000000000</v>
      </c>
      <c r="H25" s="100" t="n">
        <v>268000000000</v>
      </c>
      <c r="I25" s="100" t="n">
        <v>241000000000</v>
      </c>
      <c r="J25" s="100" t="n">
        <v>259000000000</v>
      </c>
      <c r="K25" s="100" t="n">
        <v>271000000000</v>
      </c>
      <c r="L25" s="46" t="n">
        <v>350000000000</v>
      </c>
      <c r="M25" s="16" t="n">
        <v>396000000000</v>
      </c>
      <c r="N25" s="16" t="n">
        <v>453000000000</v>
      </c>
      <c r="O25" s="99" t="n">
        <v>454000000000</v>
      </c>
      <c r="P25" s="99" t="n">
        <v>478000000000</v>
      </c>
      <c r="Q25" s="99" t="n">
        <v>473000000000</v>
      </c>
      <c r="R25" s="99" t="n">
        <v>495000000000</v>
      </c>
      <c r="S25" s="99" t="n">
        <v>539000000000</v>
      </c>
      <c r="T25" s="99" t="n">
        <v>763000000000</v>
      </c>
      <c r="U25" s="99" t="n">
        <v>802000000000</v>
      </c>
      <c r="V25" s="99" t="n">
        <v>845000000000</v>
      </c>
      <c r="W25" s="99" t="n">
        <v>900000000000</v>
      </c>
      <c r="X25" s="77" t="n">
        <v>958000000000</v>
      </c>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row>
    <row r="26" customFormat="false" ht="15" hidden="false" customHeight="false" outlineLevel="0" collapsed="false">
      <c r="A26" s="49" t="s">
        <v>50</v>
      </c>
      <c r="B26" s="49" t="s">
        <v>696</v>
      </c>
      <c r="C26" s="49" t="s">
        <v>40</v>
      </c>
      <c r="D26" s="181" t="n">
        <f aca="false">D28+D31+D32+D35</f>
        <v>1242000000000</v>
      </c>
      <c r="E26" s="181" t="n">
        <f aca="false">E28+E31+E32+E35</f>
        <v>1294000000000</v>
      </c>
      <c r="F26" s="46" t="n">
        <f aca="false">F27-F36</f>
        <v>1404000000000</v>
      </c>
      <c r="G26" s="46" t="n">
        <f aca="false">G27-G36</f>
        <v>1716000000000</v>
      </c>
      <c r="H26" s="46" t="n">
        <f aca="false">H27-H36</f>
        <v>1877000000000</v>
      </c>
      <c r="I26" s="46" t="n">
        <f aca="false">I27-I36</f>
        <v>2117000000000</v>
      </c>
      <c r="J26" s="100" t="n">
        <f aca="false">J27</f>
        <v>2219000000000</v>
      </c>
      <c r="K26" s="100" t="n">
        <f aca="false">K27</f>
        <v>2648000000000</v>
      </c>
      <c r="L26" s="100" t="n">
        <f aca="false">L27</f>
        <v>2613000000000</v>
      </c>
      <c r="M26" s="100" t="n">
        <f aca="false">M27</f>
        <v>3065000000000</v>
      </c>
      <c r="N26" s="100" t="n">
        <f aca="false">N27</f>
        <v>2043000000000</v>
      </c>
      <c r="O26" s="100" t="n">
        <f aca="false">O27</f>
        <v>3166000000000</v>
      </c>
      <c r="P26" s="100" t="n">
        <f aca="false">P27</f>
        <v>3586000000000</v>
      </c>
      <c r="Q26" s="100" t="n">
        <f aca="false">Q27</f>
        <v>3268000000000</v>
      </c>
      <c r="R26" s="100" t="n">
        <f aca="false">R27</f>
        <v>4353000000000</v>
      </c>
      <c r="S26" s="100" t="n">
        <f aca="false">S27</f>
        <v>3850000000000</v>
      </c>
      <c r="T26" s="100" t="n">
        <f aca="false">T27</f>
        <v>4031000000000</v>
      </c>
      <c r="U26" s="100" t="n">
        <f aca="false">U27</f>
        <v>4235000000000</v>
      </c>
      <c r="V26" s="100" t="n">
        <f aca="false">V27</f>
        <v>4462000000000</v>
      </c>
      <c r="W26" s="100" t="n">
        <f aca="false">W27</f>
        <v>4752000000000</v>
      </c>
      <c r="X26" s="100" t="n">
        <f aca="false">X27</f>
        <v>5061000000000</v>
      </c>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row>
    <row r="27" customFormat="false" ht="16.5" hidden="false" customHeight="false" outlineLevel="0" collapsed="false">
      <c r="B27" s="113" t="s">
        <v>696</v>
      </c>
      <c r="D27" s="46" t="n">
        <v>1813000000000</v>
      </c>
      <c r="E27" s="46" t="n">
        <v>1688000000000</v>
      </c>
      <c r="F27" s="46" t="n">
        <v>1832000000000</v>
      </c>
      <c r="G27" s="100" t="n">
        <v>2070000000000</v>
      </c>
      <c r="H27" s="100" t="n">
        <v>2316000000000</v>
      </c>
      <c r="I27" s="100" t="n">
        <v>2538000000000</v>
      </c>
      <c r="J27" s="46" t="n">
        <v>2219000000000</v>
      </c>
      <c r="K27" s="46" t="n">
        <v>2648000000000</v>
      </c>
      <c r="L27" s="46" t="n">
        <v>2613000000000</v>
      </c>
      <c r="M27" s="16" t="n">
        <v>3065000000000</v>
      </c>
      <c r="N27" s="16" t="n">
        <v>2043000000000</v>
      </c>
      <c r="O27" s="99" t="n">
        <v>3166000000000</v>
      </c>
      <c r="P27" s="99" t="n">
        <v>3586000000000</v>
      </c>
      <c r="Q27" s="99" t="n">
        <v>3268000000000</v>
      </c>
      <c r="R27" s="99" t="n">
        <v>4353000000000</v>
      </c>
      <c r="S27" s="99" t="n">
        <v>3850000000000</v>
      </c>
      <c r="T27" s="99" t="n">
        <v>4031000000000</v>
      </c>
      <c r="U27" s="99" t="n">
        <v>4235000000000</v>
      </c>
      <c r="V27" s="99" t="n">
        <v>4462000000000</v>
      </c>
      <c r="W27" s="99" t="n">
        <v>4752000000000</v>
      </c>
      <c r="X27" s="77" t="n">
        <v>5061000000000</v>
      </c>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row>
    <row r="28" customFormat="false" ht="16.5" hidden="false" customHeight="false" outlineLevel="0" collapsed="false">
      <c r="A28" s="26" t="s">
        <v>3378</v>
      </c>
      <c r="B28" s="26" t="s">
        <v>3379</v>
      </c>
      <c r="C28" s="49" t="s">
        <v>3380</v>
      </c>
      <c r="D28" s="46" t="n">
        <v>785000000000</v>
      </c>
      <c r="E28" s="46" t="n">
        <v>800000000000</v>
      </c>
      <c r="F28" s="46" t="n">
        <v>933000000000</v>
      </c>
      <c r="G28" s="100" t="n">
        <v>1252000000000</v>
      </c>
      <c r="H28" s="100" t="n">
        <v>1420000000000</v>
      </c>
      <c r="I28" s="100" t="n">
        <v>1663000000000</v>
      </c>
      <c r="J28" s="46" t="n">
        <v>1702000000000</v>
      </c>
      <c r="K28" s="46" t="n">
        <v>2141000000000</v>
      </c>
      <c r="L28" s="46"/>
      <c r="M28" s="16"/>
      <c r="N28" s="16"/>
      <c r="O28" s="99"/>
      <c r="P28" s="99"/>
      <c r="Q28" s="99"/>
      <c r="R28" s="99"/>
      <c r="S28" s="99"/>
      <c r="T28" s="99"/>
      <c r="U28" s="99"/>
      <c r="V28" s="99"/>
      <c r="W28" s="99"/>
      <c r="X28" s="77"/>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row>
    <row r="29" customFormat="false" ht="16.5" hidden="false" customHeight="false" outlineLevel="0" collapsed="false">
      <c r="A29" s="45" t="s">
        <v>3381</v>
      </c>
      <c r="B29" s="106" t="s">
        <v>3382</v>
      </c>
      <c r="C29" s="49" t="s">
        <v>3383</v>
      </c>
      <c r="D29" s="46" t="n">
        <v>35000000000</v>
      </c>
      <c r="E29" s="46" t="n">
        <v>21000000000</v>
      </c>
      <c r="F29" s="46" t="n">
        <v>20000000000</v>
      </c>
      <c r="G29" s="100" t="n">
        <v>0</v>
      </c>
      <c r="H29" s="100" t="n">
        <v>0</v>
      </c>
      <c r="I29" s="100" t="n">
        <v>0</v>
      </c>
      <c r="J29" s="46"/>
      <c r="K29" s="46"/>
      <c r="L29" s="46"/>
      <c r="M29" s="16"/>
      <c r="N29" s="16"/>
      <c r="O29" s="99"/>
      <c r="P29" s="99"/>
      <c r="Q29" s="99"/>
      <c r="R29" s="99"/>
      <c r="S29" s="99"/>
      <c r="T29" s="99"/>
      <c r="U29" s="99"/>
      <c r="V29" s="99"/>
      <c r="W29" s="99"/>
      <c r="X29" s="77"/>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row>
    <row r="30" customFormat="false" ht="16.5" hidden="false" customHeight="false" outlineLevel="0" collapsed="false">
      <c r="A30" s="106" t="s">
        <v>49</v>
      </c>
      <c r="B30" s="106" t="s">
        <v>49</v>
      </c>
      <c r="C30" s="49" t="s">
        <v>3383</v>
      </c>
      <c r="D30" s="46" t="n">
        <v>750000000000</v>
      </c>
      <c r="E30" s="46" t="n">
        <v>779000000000</v>
      </c>
      <c r="F30" s="46" t="n">
        <v>913000000000</v>
      </c>
      <c r="G30" s="100" t="n">
        <v>1252000000000</v>
      </c>
      <c r="H30" s="100" t="n">
        <v>1420000000000</v>
      </c>
      <c r="I30" s="100" t="n">
        <v>1662000000000</v>
      </c>
      <c r="J30" s="46"/>
      <c r="K30" s="46"/>
      <c r="L30" s="46"/>
      <c r="M30" s="16"/>
      <c r="N30" s="16"/>
      <c r="O30" s="99"/>
      <c r="P30" s="99"/>
      <c r="Q30" s="99"/>
      <c r="R30" s="99"/>
      <c r="S30" s="99"/>
      <c r="T30" s="99"/>
      <c r="U30" s="99"/>
      <c r="V30" s="99"/>
      <c r="W30" s="99"/>
      <c r="X30" s="77"/>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row>
    <row r="31" customFormat="false" ht="16.5" hidden="false" customHeight="false" outlineLevel="0" collapsed="false">
      <c r="A31" s="26" t="s">
        <v>3384</v>
      </c>
      <c r="B31" s="26" t="s">
        <v>3385</v>
      </c>
      <c r="C31" s="49" t="s">
        <v>3380</v>
      </c>
      <c r="D31" s="46" t="n">
        <v>362000000000</v>
      </c>
      <c r="E31" s="46" t="n">
        <v>386000000000</v>
      </c>
      <c r="F31" s="46" t="n">
        <v>373000000000</v>
      </c>
      <c r="G31" s="100" t="n">
        <v>383000000000</v>
      </c>
      <c r="H31" s="100" t="n">
        <v>365000000000</v>
      </c>
      <c r="I31" s="100" t="n">
        <v>365000000000</v>
      </c>
      <c r="J31" s="46" t="n">
        <v>426000000000</v>
      </c>
      <c r="K31" s="46" t="n">
        <v>421000000000</v>
      </c>
      <c r="L31" s="46"/>
      <c r="M31" s="16"/>
      <c r="N31" s="16"/>
      <c r="O31" s="99"/>
      <c r="P31" s="99"/>
      <c r="Q31" s="99"/>
      <c r="R31" s="99"/>
      <c r="S31" s="99"/>
      <c r="T31" s="99"/>
      <c r="U31" s="99"/>
      <c r="V31" s="99"/>
      <c r="W31" s="99"/>
      <c r="X31" s="77"/>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row>
    <row r="32" customFormat="false" ht="16.5" hidden="false" customHeight="false" outlineLevel="0" collapsed="false">
      <c r="A32" s="26" t="s">
        <v>2019</v>
      </c>
      <c r="B32" s="26" t="s">
        <v>3386</v>
      </c>
      <c r="C32" s="49" t="s">
        <v>3380</v>
      </c>
      <c r="D32" s="46" t="n">
        <v>95000000000</v>
      </c>
      <c r="E32" s="46" t="n">
        <v>108000000000</v>
      </c>
      <c r="F32" s="46" t="n">
        <v>98000000000</v>
      </c>
      <c r="G32" s="100" t="n">
        <v>81000000000</v>
      </c>
      <c r="H32" s="100" t="n">
        <v>93000000000</v>
      </c>
      <c r="I32" s="100" t="n">
        <v>89000000000</v>
      </c>
      <c r="J32" s="46" t="n">
        <v>91000000000</v>
      </c>
      <c r="K32" s="46" t="n">
        <v>86000000000</v>
      </c>
      <c r="L32" s="46"/>
      <c r="M32" s="16"/>
      <c r="N32" s="16"/>
      <c r="O32" s="310" t="n">
        <f aca="false">O34</f>
        <v>1206000000000</v>
      </c>
      <c r="P32" s="310" t="n">
        <f aca="false">P34</f>
        <v>1128000000000</v>
      </c>
      <c r="Q32" s="310" t="n">
        <f aca="false">Q34</f>
        <v>1112000000000</v>
      </c>
      <c r="R32" s="310" t="n">
        <f aca="false">R34</f>
        <v>1319000000000</v>
      </c>
      <c r="S32" s="310" t="n">
        <f aca="false">S34</f>
        <v>1425000000000</v>
      </c>
      <c r="T32" s="310" t="n">
        <f aca="false">T34</f>
        <v>1498000000000</v>
      </c>
      <c r="U32" s="310" t="n">
        <f aca="false">U34</f>
        <v>1573000000000</v>
      </c>
      <c r="V32" s="310" t="n">
        <f aca="false">V34</f>
        <v>1658000000000</v>
      </c>
      <c r="W32" s="310" t="n">
        <f aca="false">W34</f>
        <v>1765000000000</v>
      </c>
      <c r="X32" s="310" t="n">
        <f aca="false">X34</f>
        <v>1880000000000</v>
      </c>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row>
    <row r="33" customFormat="false" ht="16.5" hidden="false" customHeight="false" outlineLevel="0" collapsed="false">
      <c r="A33" s="27" t="s">
        <v>3387</v>
      </c>
      <c r="B33" s="134" t="s">
        <v>3388</v>
      </c>
      <c r="C33" s="49" t="s">
        <v>3389</v>
      </c>
      <c r="D33" s="46" t="n">
        <v>10000000000</v>
      </c>
      <c r="E33" s="46" t="n">
        <v>34000000000</v>
      </c>
      <c r="F33" s="46" t="n">
        <v>22000000000</v>
      </c>
      <c r="G33" s="100" t="n">
        <v>6000000000</v>
      </c>
      <c r="H33" s="100" t="n">
        <v>5000000000</v>
      </c>
      <c r="I33" s="100" t="n">
        <v>4000000000</v>
      </c>
      <c r="J33" s="46"/>
      <c r="K33" s="46"/>
      <c r="L33" s="46"/>
      <c r="M33" s="16"/>
      <c r="N33" s="16"/>
      <c r="O33" s="99"/>
      <c r="P33" s="99"/>
      <c r="Q33" s="99"/>
      <c r="R33" s="99"/>
      <c r="S33" s="99"/>
      <c r="T33" s="99"/>
      <c r="U33" s="99"/>
      <c r="V33" s="99"/>
      <c r="W33" s="99"/>
      <c r="X33" s="77"/>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row>
    <row r="34" customFormat="false" ht="16.5" hidden="false" customHeight="false" outlineLevel="0" collapsed="false">
      <c r="A34" s="134" t="s">
        <v>49</v>
      </c>
      <c r="B34" s="134" t="s">
        <v>49</v>
      </c>
      <c r="C34" s="49" t="s">
        <v>3389</v>
      </c>
      <c r="D34" s="181" t="n">
        <f aca="false">D32-D33</f>
        <v>85000000000</v>
      </c>
      <c r="E34" s="181" t="n">
        <f aca="false">E32-E33</f>
        <v>74000000000</v>
      </c>
      <c r="F34" s="46" t="n">
        <v>76000000000</v>
      </c>
      <c r="G34" s="100" t="n">
        <v>75000000000</v>
      </c>
      <c r="H34" s="100" t="n">
        <v>88000000000</v>
      </c>
      <c r="I34" s="100" t="n">
        <v>85000000000</v>
      </c>
      <c r="J34" s="46"/>
      <c r="K34" s="46"/>
      <c r="L34" s="46"/>
      <c r="M34" s="16"/>
      <c r="N34" s="16"/>
      <c r="O34" s="112" t="n">
        <f aca="false">O27-O35</f>
        <v>1206000000000</v>
      </c>
      <c r="P34" s="112" t="n">
        <f aca="false">P27-P35</f>
        <v>1128000000000</v>
      </c>
      <c r="Q34" s="112" t="n">
        <f aca="false">Q27-Q35</f>
        <v>1112000000000</v>
      </c>
      <c r="R34" s="112" t="n">
        <f aca="false">R27-R35</f>
        <v>1319000000000</v>
      </c>
      <c r="S34" s="112" t="n">
        <f aca="false">S27-S35</f>
        <v>1425000000000</v>
      </c>
      <c r="T34" s="112" t="n">
        <f aca="false">T27-T35</f>
        <v>1498000000000</v>
      </c>
      <c r="U34" s="112" t="n">
        <f aca="false">U27-U35</f>
        <v>1573000000000</v>
      </c>
      <c r="V34" s="112" t="n">
        <f aca="false">V27-V35</f>
        <v>1658000000000</v>
      </c>
      <c r="W34" s="112" t="n">
        <f aca="false">W27-W35</f>
        <v>1765000000000</v>
      </c>
      <c r="X34" s="112" t="n">
        <f aca="false">X27-X35</f>
        <v>1880000000000</v>
      </c>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row>
    <row r="35" customFormat="false" ht="16.5" hidden="false" customHeight="false" outlineLevel="0" collapsed="false">
      <c r="A35" s="640" t="s">
        <v>3390</v>
      </c>
      <c r="B35" s="640" t="s">
        <v>3391</v>
      </c>
      <c r="C35" s="49" t="s">
        <v>3380</v>
      </c>
      <c r="D35" s="46"/>
      <c r="E35" s="46"/>
      <c r="F35" s="46"/>
      <c r="G35" s="46"/>
      <c r="H35" s="46"/>
      <c r="I35" s="46"/>
      <c r="J35" s="46"/>
      <c r="K35" s="46"/>
      <c r="L35" s="46"/>
      <c r="M35" s="16"/>
      <c r="N35" s="16"/>
      <c r="O35" s="99" t="n">
        <v>1960000000000</v>
      </c>
      <c r="P35" s="99" t="n">
        <v>2458000000000</v>
      </c>
      <c r="Q35" s="99" t="n">
        <v>2156000000000</v>
      </c>
      <c r="R35" s="99" t="n">
        <v>3034000000000</v>
      </c>
      <c r="S35" s="99" t="n">
        <v>2425000000000</v>
      </c>
      <c r="T35" s="99" t="n">
        <v>2533000000000</v>
      </c>
      <c r="U35" s="99" t="n">
        <v>2662000000000</v>
      </c>
      <c r="V35" s="99" t="n">
        <v>2804000000000</v>
      </c>
      <c r="W35" s="99" t="n">
        <v>2987000000000</v>
      </c>
      <c r="X35" s="77" t="n">
        <v>3181000000000</v>
      </c>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row>
    <row r="36" customFormat="false" ht="16.5" hidden="false" customHeight="false" outlineLevel="0" collapsed="false">
      <c r="A36" s="49" t="s">
        <v>3392</v>
      </c>
      <c r="B36" s="49" t="s">
        <v>3393</v>
      </c>
      <c r="C36" s="49" t="s">
        <v>40</v>
      </c>
      <c r="D36" s="46" t="n">
        <v>561000000000</v>
      </c>
      <c r="E36" s="46" t="n">
        <v>359000000000</v>
      </c>
      <c r="F36" s="46" t="n">
        <v>428000000000</v>
      </c>
      <c r="G36" s="100" t="n">
        <v>354000000000</v>
      </c>
      <c r="H36" s="100" t="n">
        <v>439000000000</v>
      </c>
      <c r="I36" s="100" t="n">
        <v>421000000000</v>
      </c>
      <c r="J36" s="100" t="n">
        <v>349000000000</v>
      </c>
      <c r="K36" s="100" t="n">
        <v>467000000000</v>
      </c>
      <c r="L36" s="46" t="n">
        <v>558000000000</v>
      </c>
      <c r="M36" s="16" t="n">
        <v>592000000000</v>
      </c>
      <c r="N36" s="16" t="n">
        <v>666000000000</v>
      </c>
      <c r="O36" s="99" t="n">
        <v>718000000000</v>
      </c>
      <c r="P36" s="99" t="n">
        <v>691000000000</v>
      </c>
      <c r="Q36" s="99" t="n">
        <v>816000000000</v>
      </c>
      <c r="R36" s="99" t="n">
        <v>1658000000000</v>
      </c>
      <c r="S36" s="99" t="n">
        <v>860000000000</v>
      </c>
      <c r="T36" s="99" t="n">
        <v>881000000000</v>
      </c>
      <c r="U36" s="99" t="n">
        <v>908000000000</v>
      </c>
      <c r="V36" s="99" t="n">
        <v>935000000000</v>
      </c>
      <c r="W36" s="99" t="n">
        <v>972000000000</v>
      </c>
      <c r="X36" s="77" t="n">
        <v>1062000000000</v>
      </c>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row>
    <row r="37" customFormat="false" ht="15" hidden="false" customHeight="false" outlineLevel="0" collapsed="false">
      <c r="A37" s="49" t="s">
        <v>52</v>
      </c>
      <c r="B37" s="49" t="s">
        <v>52</v>
      </c>
      <c r="C37" s="20" t="s">
        <v>37</v>
      </c>
      <c r="D37" s="46" t="n">
        <v>100000000000</v>
      </c>
      <c r="E37" s="46" t="n">
        <v>36000000000</v>
      </c>
      <c r="F37" s="46" t="n">
        <v>2000000000</v>
      </c>
      <c r="G37" s="100" t="n">
        <v>0</v>
      </c>
      <c r="H37" s="100" t="n">
        <v>0</v>
      </c>
      <c r="I37" s="100" t="n">
        <v>0</v>
      </c>
      <c r="J37" s="100" t="n">
        <v>996000000000</v>
      </c>
      <c r="K37" s="100" t="n">
        <v>525000000000</v>
      </c>
      <c r="L37" s="46" t="n">
        <v>387000000000</v>
      </c>
      <c r="M37" s="46" t="n">
        <v>177000000000</v>
      </c>
      <c r="N37" s="46" t="n">
        <v>54000000000</v>
      </c>
      <c r="O37" s="99" t="n">
        <v>0</v>
      </c>
      <c r="P37" s="99" t="n">
        <v>0</v>
      </c>
      <c r="Q37" s="99" t="n">
        <v>0</v>
      </c>
      <c r="R37" s="99" t="n">
        <v>0</v>
      </c>
      <c r="S37" s="99" t="n">
        <v>0</v>
      </c>
      <c r="T37" s="99" t="n">
        <v>0</v>
      </c>
      <c r="U37" s="99" t="n">
        <v>0</v>
      </c>
      <c r="V37" s="99" t="n">
        <v>0</v>
      </c>
      <c r="W37" s="99" t="n">
        <v>0</v>
      </c>
      <c r="X37" s="77" t="n">
        <v>0</v>
      </c>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row>
    <row r="38" s="13" customFormat="true" ht="15" hidden="false" customHeight="false" outlineLevel="0" collapsed="false">
      <c r="A38" s="31" t="s">
        <v>68</v>
      </c>
      <c r="B38" s="63" t="s">
        <v>68</v>
      </c>
      <c r="C38" s="63" t="s">
        <v>34</v>
      </c>
      <c r="D38" s="181" t="n">
        <f aca="false">D40+D56</f>
        <v>10886000000000</v>
      </c>
      <c r="E38" s="109" t="n">
        <f aca="false">E39</f>
        <v>9432000000000</v>
      </c>
      <c r="F38" s="109" t="n">
        <f aca="false">F39+F53</f>
        <v>9778000000000</v>
      </c>
      <c r="G38" s="109" t="n">
        <f aca="false">G39+G53</f>
        <v>10564000000000</v>
      </c>
      <c r="H38" s="109" t="n">
        <f aca="false">H39+H53</f>
        <v>10277000000000</v>
      </c>
      <c r="I38" s="109" t="n">
        <f aca="false">I39+I53</f>
        <v>10135000000000</v>
      </c>
      <c r="J38" s="154" t="n">
        <f aca="false">J40+J56</f>
        <v>12425000000000</v>
      </c>
      <c r="K38" s="154" t="n">
        <f aca="false">K40+K56</f>
        <v>13904000000000</v>
      </c>
      <c r="L38" s="110" t="n">
        <f aca="false">L39</f>
        <v>15101000000000</v>
      </c>
      <c r="M38" s="110" t="n">
        <f aca="false">M39</f>
        <v>17095000000000</v>
      </c>
      <c r="N38" s="110" t="n">
        <f aca="false">N39</f>
        <v>16963000000000</v>
      </c>
      <c r="O38" s="110" t="n">
        <f aca="false">O39</f>
        <v>17590000000000</v>
      </c>
      <c r="P38" s="110" t="n">
        <f aca="false">P39</f>
        <v>20143000000000</v>
      </c>
      <c r="Q38" s="110" t="n">
        <f aca="false">Q39</f>
        <v>20512000000000</v>
      </c>
      <c r="R38" s="110" t="n">
        <f aca="false">R39</f>
        <v>20939000000000</v>
      </c>
      <c r="S38" s="110" t="n">
        <f aca="false">S39</f>
        <v>24013000000000</v>
      </c>
      <c r="T38" s="110" t="n">
        <f aca="false">T39</f>
        <v>24571000000000</v>
      </c>
      <c r="U38" s="110" t="n">
        <f aca="false">U39</f>
        <v>26669000000000</v>
      </c>
      <c r="V38" s="110" t="n">
        <f aca="false">V39</f>
        <v>28594000000000</v>
      </c>
      <c r="W38" s="110" t="n">
        <f aca="false">W39</f>
        <v>30964000000000</v>
      </c>
      <c r="X38" s="110" t="n">
        <f aca="false">X39</f>
        <v>33112000000000</v>
      </c>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row>
    <row r="39" customFormat="false" ht="16.5" hidden="false" customHeight="false" outlineLevel="0" collapsed="false">
      <c r="B39" s="49" t="s">
        <v>3394</v>
      </c>
      <c r="D39" s="46" t="n">
        <v>10932000000000</v>
      </c>
      <c r="E39" s="46" t="n">
        <v>9432000000000</v>
      </c>
      <c r="F39" s="46" t="n">
        <v>5066000000000</v>
      </c>
      <c r="G39" s="100" t="n">
        <v>5622000000000</v>
      </c>
      <c r="H39" s="100" t="n">
        <v>6356000000000</v>
      </c>
      <c r="I39" s="100" t="n">
        <v>6725000000000</v>
      </c>
      <c r="J39" s="100" t="n">
        <v>12289000000000</v>
      </c>
      <c r="K39" s="100" t="n">
        <v>13291000000000</v>
      </c>
      <c r="L39" s="46" t="n">
        <v>15101000000000</v>
      </c>
      <c r="M39" s="16" t="n">
        <v>17095000000000</v>
      </c>
      <c r="N39" s="16" t="n">
        <v>16963000000000</v>
      </c>
      <c r="O39" s="99" t="n">
        <v>17590000000000</v>
      </c>
      <c r="P39" s="16" t="n">
        <v>20143000000000</v>
      </c>
      <c r="Q39" s="16" t="n">
        <v>20512000000000</v>
      </c>
      <c r="R39" s="16" t="n">
        <v>20939000000000</v>
      </c>
      <c r="S39" s="16" t="n">
        <v>24013000000000</v>
      </c>
      <c r="T39" s="16" t="n">
        <v>24571000000000</v>
      </c>
      <c r="U39" s="16" t="n">
        <v>26669000000000</v>
      </c>
      <c r="V39" s="16" t="n">
        <v>28594000000000</v>
      </c>
      <c r="W39" s="16" t="n">
        <v>30964000000000</v>
      </c>
      <c r="X39" s="16" t="n">
        <v>33112000000000</v>
      </c>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row>
    <row r="40" customFormat="false" ht="16.5" hidden="false" customHeight="false" outlineLevel="0" collapsed="false">
      <c r="A40" s="444" t="s">
        <v>453</v>
      </c>
      <c r="B40" s="49" t="s">
        <v>3395</v>
      </c>
      <c r="C40" s="49" t="s">
        <v>191</v>
      </c>
      <c r="D40" s="46" t="n">
        <f aca="false">D42+D45+D46+D53</f>
        <v>10072000000000</v>
      </c>
      <c r="E40" s="46" t="n">
        <f aca="false">E42+E45+E46+E53</f>
        <v>8553000000000</v>
      </c>
      <c r="F40" s="46" t="n">
        <f aca="false">F42+F45+F46+F53</f>
        <v>9197000000000</v>
      </c>
      <c r="G40" s="46" t="n">
        <f aca="false">G42+G45+G46+G53</f>
        <v>9650000000000</v>
      </c>
      <c r="H40" s="46" t="n">
        <f aca="false">H42+H45+H46+H53</f>
        <v>9225000000000</v>
      </c>
      <c r="I40" s="46" t="n">
        <f aca="false">I42+I45+I46+I53</f>
        <v>9435000000000</v>
      </c>
      <c r="J40" s="46" t="n">
        <f aca="false">J42+J45+J46+J53</f>
        <v>11568000000000</v>
      </c>
      <c r="K40" s="46" t="n">
        <f aca="false">K42+K45+K46+K53</f>
        <v>13001000000000</v>
      </c>
      <c r="L40" s="46" t="n">
        <f aca="false">L42+L45+L46+L53</f>
        <v>14372000000000</v>
      </c>
      <c r="M40" s="46" t="n">
        <f aca="false">M42+M45+M46+M53</f>
        <v>16338000000000</v>
      </c>
      <c r="N40" s="46" t="n">
        <f aca="false">N42+N45+N46+N53</f>
        <v>16134000000000</v>
      </c>
      <c r="O40" s="46" t="n">
        <f aca="false">O42+O45+O46+O53</f>
        <v>16616000000000</v>
      </c>
      <c r="P40" s="46" t="n">
        <f aca="false">P42+P45+P46+P53</f>
        <v>19093000000000</v>
      </c>
      <c r="Q40" s="46" t="n">
        <f aca="false">Q42+Q45+Q46+Q53</f>
        <v>19296000000000</v>
      </c>
      <c r="R40" s="46" t="n">
        <f aca="false">R42+R45+R46+R53</f>
        <v>19935000000000</v>
      </c>
      <c r="S40" s="46" t="n">
        <f aca="false">S42+S45+S46+S53</f>
        <v>22933000000000</v>
      </c>
      <c r="T40" s="46" t="n">
        <f aca="false">T42+T45+T46+T53</f>
        <v>23476000000000</v>
      </c>
      <c r="U40" s="46" t="n">
        <f aca="false">U42+U45+U46+U53</f>
        <v>25482000000000</v>
      </c>
      <c r="V40" s="46" t="n">
        <f aca="false">V42+V45+V46+V53</f>
        <v>27307000000000</v>
      </c>
      <c r="W40" s="46" t="n">
        <f aca="false">W42+W45+W46+W53</f>
        <v>29506000000000</v>
      </c>
      <c r="X40" s="46" t="n">
        <f aca="false">X42+X45+X46+X53</f>
        <v>31588000000000</v>
      </c>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row>
    <row r="41" customFormat="false" ht="16.5" hidden="false" customHeight="false" outlineLevel="0" collapsed="false">
      <c r="B41" s="49" t="s">
        <v>832</v>
      </c>
      <c r="C41" s="49"/>
      <c r="D41" s="46" t="n">
        <v>10118000000000</v>
      </c>
      <c r="E41" s="46" t="n">
        <v>8533000000000</v>
      </c>
      <c r="F41" s="46" t="n">
        <v>4485000000000</v>
      </c>
      <c r="G41" s="100" t="n">
        <v>4708000000000</v>
      </c>
      <c r="H41" s="100" t="n">
        <v>5304000000000</v>
      </c>
      <c r="I41" s="100" t="n">
        <v>6025000000000</v>
      </c>
      <c r="J41" s="100" t="n">
        <v>7051000000000</v>
      </c>
      <c r="K41" s="100" t="n">
        <v>7657000000000</v>
      </c>
      <c r="L41" s="46" t="n">
        <v>9393000000000</v>
      </c>
      <c r="M41" s="16" t="n">
        <v>10539000000000</v>
      </c>
      <c r="N41" s="16" t="n">
        <v>10229000000000</v>
      </c>
      <c r="O41" s="99" t="n">
        <v>10951000000000</v>
      </c>
      <c r="P41" s="99" t="n">
        <v>13628000000000</v>
      </c>
      <c r="Q41" s="99" t="n">
        <v>13576000000000</v>
      </c>
      <c r="R41" s="99" t="n">
        <v>13621000000000</v>
      </c>
      <c r="S41" s="99" t="n">
        <v>15679000000000</v>
      </c>
      <c r="T41" s="99" t="n">
        <v>15369000000000</v>
      </c>
      <c r="U41" s="99" t="n">
        <v>16272000000000</v>
      </c>
      <c r="V41" s="99" t="n">
        <v>17168000000000</v>
      </c>
      <c r="W41" s="99" t="n">
        <v>18307000000000</v>
      </c>
      <c r="X41" s="77" t="n">
        <v>19496000000000</v>
      </c>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row>
    <row r="42" customFormat="false" ht="16.5" hidden="false" customHeight="false" outlineLevel="0" collapsed="false">
      <c r="A42" s="47" t="s">
        <v>3396</v>
      </c>
      <c r="B42" s="47" t="s">
        <v>3397</v>
      </c>
      <c r="C42" s="49" t="s">
        <v>194</v>
      </c>
      <c r="D42" s="46" t="n">
        <v>2932000000000</v>
      </c>
      <c r="E42" s="46" t="n">
        <v>3002000000000</v>
      </c>
      <c r="F42" s="46" t="n">
        <v>3008000000000</v>
      </c>
      <c r="G42" s="100" t="n">
        <v>3078000000000</v>
      </c>
      <c r="H42" s="100" t="n">
        <v>3094000000000</v>
      </c>
      <c r="I42" s="100" t="n">
        <v>3193000000000</v>
      </c>
      <c r="J42" s="100" t="n">
        <v>3307000000000</v>
      </c>
      <c r="K42" s="100" t="n">
        <v>3583000000000</v>
      </c>
      <c r="L42" s="46" t="n">
        <v>3969000000000</v>
      </c>
      <c r="M42" s="16" t="n">
        <v>4936000000000</v>
      </c>
      <c r="N42" s="16" t="n">
        <v>5062000000000</v>
      </c>
      <c r="O42" s="99" t="n">
        <v>5533000000000</v>
      </c>
      <c r="P42" s="16" t="n">
        <v>6723000000000</v>
      </c>
      <c r="Q42" s="16" t="n">
        <v>6473000000000</v>
      </c>
      <c r="R42" s="16" t="n">
        <v>6727000000000</v>
      </c>
      <c r="S42" s="16" t="n">
        <v>8301000000000</v>
      </c>
      <c r="T42" s="16" t="n">
        <v>8671000000000</v>
      </c>
      <c r="U42" s="16" t="n">
        <v>9112000000000</v>
      </c>
      <c r="V42" s="16" t="n">
        <v>9599000000000</v>
      </c>
      <c r="W42" s="16" t="n">
        <v>10223000000000</v>
      </c>
      <c r="X42" s="16" t="n">
        <v>10889000000000</v>
      </c>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row>
    <row r="43" customFormat="false" ht="16.5" hidden="false" customHeight="false" outlineLevel="0" collapsed="false">
      <c r="A43" s="45" t="s">
        <v>75</v>
      </c>
      <c r="B43" s="106" t="s">
        <v>456</v>
      </c>
      <c r="C43" s="49" t="s">
        <v>1979</v>
      </c>
      <c r="D43" s="46" t="n">
        <v>2088000000000</v>
      </c>
      <c r="E43" s="46" t="n">
        <v>2168000000000</v>
      </c>
      <c r="F43" s="46" t="n">
        <v>2151000000000</v>
      </c>
      <c r="G43" s="100" t="n">
        <v>2234000000000</v>
      </c>
      <c r="H43" s="100" t="n">
        <v>2284000000000</v>
      </c>
      <c r="I43" s="100" t="n">
        <v>2329000000000</v>
      </c>
      <c r="J43" s="100"/>
      <c r="K43" s="100"/>
      <c r="L43" s="46"/>
      <c r="M43" s="16"/>
      <c r="N43" s="16"/>
      <c r="O43" s="99"/>
      <c r="P43" s="99"/>
      <c r="Q43" s="99"/>
      <c r="R43" s="99"/>
      <c r="S43" s="99"/>
      <c r="T43" s="99"/>
      <c r="U43" s="99"/>
      <c r="V43" s="99"/>
      <c r="W43" s="99"/>
      <c r="X43" s="77"/>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row>
    <row r="44" customFormat="false" ht="16.5" hidden="false" customHeight="false" outlineLevel="0" collapsed="false">
      <c r="A44" s="106" t="s">
        <v>83</v>
      </c>
      <c r="B44" s="106" t="s">
        <v>83</v>
      </c>
      <c r="C44" s="49" t="s">
        <v>1979</v>
      </c>
      <c r="D44" s="46" t="n">
        <v>844000000000</v>
      </c>
      <c r="E44" s="46" t="n">
        <v>834000000000</v>
      </c>
      <c r="F44" s="46" t="n">
        <v>857000000000</v>
      </c>
      <c r="G44" s="100" t="n">
        <v>844000000000</v>
      </c>
      <c r="H44" s="100" t="n">
        <v>810000000000</v>
      </c>
      <c r="I44" s="100" t="n">
        <v>864000000000</v>
      </c>
      <c r="J44" s="100"/>
      <c r="K44" s="100"/>
      <c r="L44" s="46"/>
      <c r="M44" s="16"/>
      <c r="N44" s="16"/>
      <c r="O44" s="99"/>
      <c r="P44" s="99"/>
      <c r="Q44" s="99"/>
      <c r="R44" s="99"/>
      <c r="S44" s="99"/>
      <c r="T44" s="99"/>
      <c r="U44" s="99"/>
      <c r="V44" s="99"/>
      <c r="W44" s="99"/>
      <c r="X44" s="77"/>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row>
    <row r="45" customFormat="false" ht="16.5" hidden="false" customHeight="false" outlineLevel="0" collapsed="false">
      <c r="A45" s="47" t="s">
        <v>3398</v>
      </c>
      <c r="B45" s="47" t="s">
        <v>3399</v>
      </c>
      <c r="C45" s="49" t="s">
        <v>194</v>
      </c>
      <c r="D45" s="46" t="n">
        <v>582000000000</v>
      </c>
      <c r="E45" s="46" t="n">
        <v>283000000000</v>
      </c>
      <c r="F45" s="46" t="n">
        <v>60000000000</v>
      </c>
      <c r="G45" s="100" t="n">
        <v>174000000000</v>
      </c>
      <c r="H45" s="100" t="n">
        <v>184000000000</v>
      </c>
      <c r="I45" s="100" t="n">
        <v>637000000000</v>
      </c>
      <c r="J45" s="100" t="n">
        <v>1137000000000</v>
      </c>
      <c r="K45" s="100" t="n">
        <v>1182000000000</v>
      </c>
      <c r="L45" s="46" t="n">
        <v>2315000000000</v>
      </c>
      <c r="M45" s="16" t="n">
        <v>2165000000000</v>
      </c>
      <c r="N45" s="16" t="n">
        <v>1730000000000</v>
      </c>
      <c r="O45" s="99" t="n">
        <v>2565000000000</v>
      </c>
      <c r="P45" s="16" t="n">
        <v>3361000000000</v>
      </c>
      <c r="Q45" s="16" t="n">
        <v>3021000000000</v>
      </c>
      <c r="R45" s="16" t="n">
        <v>3157000000000</v>
      </c>
      <c r="S45" s="16" t="n">
        <v>2321000000000</v>
      </c>
      <c r="T45" s="16" t="n">
        <v>1794000000000</v>
      </c>
      <c r="U45" s="16" t="n">
        <v>2036000000000</v>
      </c>
      <c r="V45" s="16" t="n">
        <v>2200000000000</v>
      </c>
      <c r="W45" s="16" t="n">
        <v>2350000000000</v>
      </c>
      <c r="X45" s="16" t="n">
        <v>2488000000000</v>
      </c>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row>
    <row r="46" customFormat="false" ht="16.5" hidden="false" customHeight="false" outlineLevel="0" collapsed="false">
      <c r="A46" s="47" t="s">
        <v>3400</v>
      </c>
      <c r="B46" s="47" t="s">
        <v>3401</v>
      </c>
      <c r="C46" s="49" t="s">
        <v>194</v>
      </c>
      <c r="D46" s="46" t="n">
        <v>2406000000000</v>
      </c>
      <c r="E46" s="46" t="n">
        <v>956000000000</v>
      </c>
      <c r="F46" s="46" t="n">
        <v>1417000000000</v>
      </c>
      <c r="G46" s="100" t="n">
        <v>1456000000000</v>
      </c>
      <c r="H46" s="100" t="n">
        <v>2026000000000</v>
      </c>
      <c r="I46" s="100" t="n">
        <v>2195000000000</v>
      </c>
      <c r="J46" s="154" t="n">
        <f aca="false">J47+J48+J49+J50+J51+J52</f>
        <v>2743000000000</v>
      </c>
      <c r="K46" s="154" t="n">
        <f aca="false">K47+K48+K49+K50+K51+K52</f>
        <v>3504000000000</v>
      </c>
      <c r="L46" s="46" t="n">
        <v>3109000000000</v>
      </c>
      <c r="M46" s="16" t="n">
        <v>3438000000000</v>
      </c>
      <c r="N46" s="16" t="n">
        <v>3437000000000</v>
      </c>
      <c r="O46" s="99" t="n">
        <v>2853000000000</v>
      </c>
      <c r="P46" s="16" t="n">
        <v>3544000000000</v>
      </c>
      <c r="Q46" s="16" t="n">
        <v>4082000000000</v>
      </c>
      <c r="R46" s="16" t="n">
        <v>3737000000000</v>
      </c>
      <c r="S46" s="16" t="n">
        <v>5057000000000</v>
      </c>
      <c r="T46" s="16" t="n">
        <v>4904000000000</v>
      </c>
      <c r="U46" s="16" t="n">
        <v>5125000000000</v>
      </c>
      <c r="V46" s="16" t="n">
        <v>5369000000000</v>
      </c>
      <c r="W46" s="16" t="n">
        <v>5734000000000</v>
      </c>
      <c r="X46" s="16" t="n">
        <v>6119000000000</v>
      </c>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row>
    <row r="47" customFormat="false" ht="16.5" hidden="false" customHeight="false" outlineLevel="0" collapsed="false">
      <c r="A47" s="45" t="s">
        <v>3402</v>
      </c>
      <c r="B47" s="106" t="s">
        <v>3403</v>
      </c>
      <c r="C47" s="49" t="s">
        <v>1726</v>
      </c>
      <c r="D47" s="46"/>
      <c r="E47" s="46"/>
      <c r="F47" s="46" t="n">
        <v>130000000000</v>
      </c>
      <c r="G47" s="100" t="n">
        <v>120000000000</v>
      </c>
      <c r="H47" s="100" t="n">
        <v>116000000000</v>
      </c>
      <c r="I47" s="100" t="n">
        <v>213000000000</v>
      </c>
      <c r="J47" s="100" t="n">
        <v>140000000000</v>
      </c>
      <c r="K47" s="100" t="n">
        <v>198000000000</v>
      </c>
      <c r="L47" s="46"/>
      <c r="M47" s="16"/>
      <c r="N47" s="16"/>
      <c r="O47" s="99"/>
      <c r="P47" s="99"/>
      <c r="Q47" s="99"/>
      <c r="R47" s="99"/>
      <c r="S47" s="99"/>
      <c r="T47" s="99"/>
      <c r="U47" s="99"/>
      <c r="V47" s="99"/>
      <c r="W47" s="99"/>
      <c r="X47" s="77"/>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row>
    <row r="48" customFormat="false" ht="16.5" hidden="false" customHeight="false" outlineLevel="0" collapsed="false">
      <c r="A48" s="45" t="s">
        <v>3404</v>
      </c>
      <c r="B48" s="106" t="s">
        <v>3405</v>
      </c>
      <c r="C48" s="49" t="s">
        <v>1726</v>
      </c>
      <c r="D48" s="46"/>
      <c r="E48" s="46"/>
      <c r="F48" s="46" t="n">
        <v>80000000000</v>
      </c>
      <c r="G48" s="100" t="n">
        <v>81000000000</v>
      </c>
      <c r="H48" s="100" t="n">
        <v>113000000000</v>
      </c>
      <c r="I48" s="100" t="n">
        <v>82000000000</v>
      </c>
      <c r="J48" s="100" t="n">
        <v>87000000000</v>
      </c>
      <c r="K48" s="100" t="n">
        <v>84000000000</v>
      </c>
      <c r="L48" s="46"/>
      <c r="M48" s="16"/>
      <c r="N48" s="16"/>
      <c r="O48" s="99"/>
      <c r="P48" s="99"/>
      <c r="Q48" s="99"/>
      <c r="R48" s="99"/>
      <c r="S48" s="99"/>
      <c r="T48" s="99"/>
      <c r="U48" s="99"/>
      <c r="V48" s="99"/>
      <c r="W48" s="99"/>
      <c r="X48" s="77"/>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row>
    <row r="49" customFormat="false" ht="16.5" hidden="false" customHeight="false" outlineLevel="0" collapsed="false">
      <c r="A49" s="45" t="s">
        <v>2553</v>
      </c>
      <c r="B49" s="106" t="s">
        <v>3406</v>
      </c>
      <c r="C49" s="49" t="s">
        <v>1726</v>
      </c>
      <c r="D49" s="46"/>
      <c r="E49" s="46"/>
      <c r="F49" s="46" t="n">
        <v>227000000000</v>
      </c>
      <c r="G49" s="100" t="n">
        <v>271000000000</v>
      </c>
      <c r="H49" s="100" t="n">
        <v>360000000000</v>
      </c>
      <c r="I49" s="100" t="n">
        <v>655000000000</v>
      </c>
      <c r="J49" s="100" t="n">
        <v>878000000000</v>
      </c>
      <c r="K49" s="100" t="n">
        <v>828000000000</v>
      </c>
      <c r="L49" s="46"/>
      <c r="M49" s="16"/>
      <c r="N49" s="16"/>
      <c r="O49" s="99"/>
      <c r="P49" s="99"/>
      <c r="Q49" s="99"/>
      <c r="R49" s="99"/>
      <c r="S49" s="99"/>
      <c r="T49" s="99"/>
      <c r="U49" s="99"/>
      <c r="V49" s="99"/>
      <c r="W49" s="99"/>
      <c r="X49" s="77"/>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row>
    <row r="50" customFormat="false" ht="16.5" hidden="false" customHeight="false" outlineLevel="0" collapsed="false">
      <c r="A50" s="106" t="s">
        <v>49</v>
      </c>
      <c r="B50" s="106" t="s">
        <v>49</v>
      </c>
      <c r="C50" s="49" t="s">
        <v>1726</v>
      </c>
      <c r="D50" s="46"/>
      <c r="E50" s="46"/>
      <c r="F50" s="46" t="n">
        <v>425000000000</v>
      </c>
      <c r="G50" s="46"/>
      <c r="H50" s="46"/>
      <c r="I50" s="46"/>
      <c r="J50" s="100" t="n">
        <v>507000000000</v>
      </c>
      <c r="K50" s="100" t="n">
        <v>952000000000</v>
      </c>
      <c r="L50" s="46"/>
      <c r="M50" s="16"/>
      <c r="N50" s="16"/>
      <c r="O50" s="99"/>
      <c r="P50" s="99"/>
      <c r="Q50" s="99"/>
      <c r="R50" s="99"/>
      <c r="S50" s="99"/>
      <c r="T50" s="99"/>
      <c r="U50" s="99"/>
      <c r="V50" s="99"/>
      <c r="W50" s="99"/>
      <c r="X50" s="77"/>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row>
    <row r="51" customFormat="false" ht="16.5" hidden="false" customHeight="false" outlineLevel="0" collapsed="false">
      <c r="A51" s="45" t="s">
        <v>3407</v>
      </c>
      <c r="B51" s="156" t="s">
        <v>3408</v>
      </c>
      <c r="C51" s="49" t="s">
        <v>1726</v>
      </c>
      <c r="D51" s="46"/>
      <c r="E51" s="46"/>
      <c r="F51" s="46"/>
      <c r="G51" s="100" t="n">
        <v>440000000000</v>
      </c>
      <c r="H51" s="100" t="n">
        <v>452000000000</v>
      </c>
      <c r="I51" s="100" t="n">
        <v>377000000000</v>
      </c>
      <c r="J51" s="100" t="n">
        <v>136000000000</v>
      </c>
      <c r="K51" s="100" t="n">
        <v>612000000000</v>
      </c>
      <c r="L51" s="46"/>
      <c r="M51" s="16"/>
      <c r="N51" s="16"/>
      <c r="O51" s="99"/>
      <c r="P51" s="99"/>
      <c r="Q51" s="99"/>
      <c r="R51" s="99"/>
      <c r="S51" s="99"/>
      <c r="T51" s="99"/>
      <c r="U51" s="99"/>
      <c r="V51" s="99"/>
      <c r="W51" s="99"/>
      <c r="X51" s="77"/>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row>
    <row r="52" customFormat="false" ht="16.5" hidden="false" customHeight="false" outlineLevel="0" collapsed="false">
      <c r="A52" s="45" t="s">
        <v>3409</v>
      </c>
      <c r="B52" s="106" t="s">
        <v>3410</v>
      </c>
      <c r="C52" s="49" t="s">
        <v>1726</v>
      </c>
      <c r="D52" s="46"/>
      <c r="E52" s="46"/>
      <c r="F52" s="46" t="n">
        <v>555000000000</v>
      </c>
      <c r="G52" s="100" t="n">
        <v>544000000000</v>
      </c>
      <c r="H52" s="100" t="n">
        <v>985000000000</v>
      </c>
      <c r="I52" s="100" t="n">
        <v>868000000000</v>
      </c>
      <c r="J52" s="100" t="n">
        <v>995000000000</v>
      </c>
      <c r="K52" s="100" t="n">
        <v>830000000000</v>
      </c>
      <c r="L52" s="46"/>
      <c r="M52" s="16"/>
      <c r="N52" s="16"/>
      <c r="O52" s="99"/>
      <c r="P52" s="99"/>
      <c r="Q52" s="99"/>
      <c r="R52" s="99"/>
      <c r="S52" s="99"/>
      <c r="T52" s="99"/>
      <c r="U52" s="99"/>
      <c r="V52" s="99"/>
      <c r="W52" s="99"/>
      <c r="X52" s="77"/>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row>
    <row r="53" customFormat="false" ht="16.5" hidden="false" customHeight="false" outlineLevel="0" collapsed="false">
      <c r="A53" s="47" t="s">
        <v>86</v>
      </c>
      <c r="B53" s="47" t="s">
        <v>702</v>
      </c>
      <c r="C53" s="49" t="s">
        <v>194</v>
      </c>
      <c r="D53" s="181" t="n">
        <f aca="false">D54+D55</f>
        <v>4152000000000</v>
      </c>
      <c r="E53" s="46" t="n">
        <v>4312000000000</v>
      </c>
      <c r="F53" s="46" t="n">
        <v>4712000000000</v>
      </c>
      <c r="G53" s="100" t="n">
        <v>4942000000000</v>
      </c>
      <c r="H53" s="100" t="n">
        <v>3921000000000</v>
      </c>
      <c r="I53" s="100" t="n">
        <v>3410000000000</v>
      </c>
      <c r="J53" s="100" t="n">
        <v>4381000000000</v>
      </c>
      <c r="K53" s="100" t="n">
        <v>4732000000000</v>
      </c>
      <c r="L53" s="46" t="n">
        <v>4979000000000</v>
      </c>
      <c r="M53" s="16" t="n">
        <v>5799000000000</v>
      </c>
      <c r="N53" s="16" t="n">
        <v>5905000000000</v>
      </c>
      <c r="O53" s="99" t="n">
        <v>5665000000000</v>
      </c>
      <c r="P53" s="16" t="n">
        <v>5465000000000</v>
      </c>
      <c r="Q53" s="16" t="n">
        <v>5720000000000</v>
      </c>
      <c r="R53" s="16" t="n">
        <v>6314000000000</v>
      </c>
      <c r="S53" s="16" t="n">
        <v>7254000000000</v>
      </c>
      <c r="T53" s="16" t="n">
        <v>8107000000000</v>
      </c>
      <c r="U53" s="16" t="n">
        <v>9209000000000</v>
      </c>
      <c r="V53" s="16" t="n">
        <v>10139000000000</v>
      </c>
      <c r="W53" s="16" t="n">
        <v>11199000000000</v>
      </c>
      <c r="X53" s="16" t="n">
        <v>12092000000000</v>
      </c>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row>
    <row r="54" customFormat="false" ht="16.5" hidden="false" customHeight="false" outlineLevel="0" collapsed="false">
      <c r="A54" s="191" t="s">
        <v>3411</v>
      </c>
      <c r="B54" s="191" t="s">
        <v>3412</v>
      </c>
      <c r="C54" s="49" t="s">
        <v>1406</v>
      </c>
      <c r="D54" s="46" t="n">
        <v>3527000000000</v>
      </c>
      <c r="E54" s="46" t="n">
        <v>3470000000000</v>
      </c>
      <c r="F54" s="46"/>
      <c r="G54" s="46"/>
      <c r="H54" s="46"/>
      <c r="I54" s="46"/>
      <c r="J54" s="100" t="n">
        <v>2368000000000</v>
      </c>
      <c r="K54" s="100" t="n">
        <v>2515000000000</v>
      </c>
      <c r="L54" s="46" t="n">
        <v>2847000000000</v>
      </c>
      <c r="M54" s="16" t="n">
        <v>3663000000000</v>
      </c>
      <c r="N54" s="16" t="n">
        <v>3763000000000</v>
      </c>
      <c r="O54" s="99" t="n">
        <v>3552000000000</v>
      </c>
      <c r="P54" s="16" t="n">
        <v>3333000000000</v>
      </c>
      <c r="Q54" s="16" t="n">
        <v>3341000000000</v>
      </c>
      <c r="R54" s="16" t="n">
        <v>3934000000000</v>
      </c>
      <c r="S54" s="16" t="n">
        <v>4662000000000</v>
      </c>
      <c r="T54" s="16" t="n">
        <v>5347000000000</v>
      </c>
      <c r="U54" s="16" t="n">
        <v>6241000000000</v>
      </c>
      <c r="V54" s="16" t="n">
        <v>6877000000000</v>
      </c>
      <c r="W54" s="16" t="n">
        <v>7608000000000</v>
      </c>
      <c r="X54" s="16" t="n">
        <v>8304000000000</v>
      </c>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row>
    <row r="55" customFormat="false" ht="16.5" hidden="false" customHeight="false" outlineLevel="0" collapsed="false">
      <c r="A55" s="191" t="s">
        <v>3413</v>
      </c>
      <c r="B55" s="191" t="s">
        <v>3414</v>
      </c>
      <c r="C55" s="49" t="s">
        <v>1406</v>
      </c>
      <c r="D55" s="46" t="n">
        <v>625000000000</v>
      </c>
      <c r="E55" s="46" t="n">
        <v>842000000000</v>
      </c>
      <c r="F55" s="46"/>
      <c r="G55" s="46"/>
      <c r="H55" s="46"/>
      <c r="I55" s="46"/>
      <c r="J55" s="100" t="n">
        <v>2013000000000</v>
      </c>
      <c r="K55" s="100" t="n">
        <v>2217000000000</v>
      </c>
      <c r="L55" s="46" t="n">
        <v>2132000000000</v>
      </c>
      <c r="M55" s="16" t="n">
        <v>2136000000000</v>
      </c>
      <c r="N55" s="16" t="n">
        <v>2142000000000</v>
      </c>
      <c r="O55" s="99" t="n">
        <v>2113000000000</v>
      </c>
      <c r="P55" s="16" t="n">
        <v>2132000000000</v>
      </c>
      <c r="Q55" s="16" t="n">
        <v>2379000000000</v>
      </c>
      <c r="R55" s="16" t="n">
        <v>2380000000000</v>
      </c>
      <c r="S55" s="16" t="n">
        <v>2592000000000</v>
      </c>
      <c r="T55" s="16" t="n">
        <v>2761000000000</v>
      </c>
      <c r="U55" s="16" t="n">
        <v>2968000000000</v>
      </c>
      <c r="V55" s="16" t="n">
        <v>3263000000000</v>
      </c>
      <c r="W55" s="16" t="n">
        <v>3591000000000</v>
      </c>
      <c r="X55" s="16" t="n">
        <v>3788000000000</v>
      </c>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row>
    <row r="56" customFormat="false" ht="16.5" hidden="false" customHeight="false" outlineLevel="0" collapsed="false">
      <c r="A56" s="49" t="s">
        <v>227</v>
      </c>
      <c r="B56" s="49" t="s">
        <v>847</v>
      </c>
      <c r="C56" s="49" t="s">
        <v>191</v>
      </c>
      <c r="D56" s="46" t="n">
        <v>814000000000</v>
      </c>
      <c r="E56" s="46" t="n">
        <v>879000000000</v>
      </c>
      <c r="F56" s="46" t="n">
        <v>581000000000</v>
      </c>
      <c r="G56" s="100" t="n">
        <v>914000000000</v>
      </c>
      <c r="H56" s="100" t="n">
        <v>1052000000000</v>
      </c>
      <c r="I56" s="100" t="n">
        <v>700000000000</v>
      </c>
      <c r="J56" s="100" t="n">
        <v>857000000000</v>
      </c>
      <c r="K56" s="100" t="n">
        <v>903000000000</v>
      </c>
      <c r="L56" s="46" t="n">
        <v>729000000000</v>
      </c>
      <c r="M56" s="16" t="n">
        <v>757000000000</v>
      </c>
      <c r="N56" s="16" t="n">
        <v>829000000000</v>
      </c>
      <c r="O56" s="99" t="n">
        <v>974000000000</v>
      </c>
      <c r="P56" s="16" t="n">
        <v>1050000000000</v>
      </c>
      <c r="Q56" s="16" t="n">
        <v>1216000000000</v>
      </c>
      <c r="R56" s="16" t="n">
        <v>1004000000000</v>
      </c>
      <c r="S56" s="16" t="n">
        <v>1080000000000</v>
      </c>
      <c r="T56" s="16" t="n">
        <v>1094000000000</v>
      </c>
      <c r="U56" s="16" t="n">
        <v>1188000000000</v>
      </c>
      <c r="V56" s="16" t="n">
        <v>1287000000000</v>
      </c>
      <c r="W56" s="16" t="n">
        <v>1458000000000</v>
      </c>
      <c r="X56" s="16" t="n">
        <v>1524000000000</v>
      </c>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row>
    <row r="57" customFormat="false" ht="16.5" hidden="false" customHeight="false" outlineLevel="0" collapsed="false">
      <c r="A57" s="47" t="s">
        <v>229</v>
      </c>
      <c r="B57" s="47" t="s">
        <v>2530</v>
      </c>
      <c r="C57" s="49" t="s">
        <v>231</v>
      </c>
      <c r="D57" s="46" t="n">
        <v>504000000000</v>
      </c>
      <c r="E57" s="46" t="n">
        <v>586000000000</v>
      </c>
      <c r="F57" s="46" t="n">
        <v>392000000000</v>
      </c>
      <c r="G57" s="100" t="n">
        <v>713000000000</v>
      </c>
      <c r="H57" s="100" t="n">
        <v>817000000000</v>
      </c>
      <c r="I57" s="100" t="n">
        <v>534000000000</v>
      </c>
      <c r="J57" s="100" t="n">
        <v>446000000000</v>
      </c>
      <c r="K57" s="100" t="n">
        <v>442000000000</v>
      </c>
      <c r="L57" s="46" t="n">
        <v>425000000000</v>
      </c>
      <c r="M57" s="16" t="n">
        <v>478000000000</v>
      </c>
      <c r="N57" s="16" t="n">
        <v>525000000000</v>
      </c>
      <c r="O57" s="99" t="n">
        <v>554000000000</v>
      </c>
      <c r="P57" s="16" t="n">
        <v>649000000000</v>
      </c>
      <c r="Q57" s="16" t="n">
        <v>949000000000</v>
      </c>
      <c r="R57" s="16" t="n">
        <v>775000000000</v>
      </c>
      <c r="S57" s="16" t="n">
        <v>546000000000</v>
      </c>
      <c r="T57" s="16" t="n">
        <v>478000000000</v>
      </c>
      <c r="U57" s="16" t="n">
        <v>521000000000</v>
      </c>
      <c r="V57" s="16" t="n">
        <v>569000000000</v>
      </c>
      <c r="W57" s="16" t="n">
        <v>631000000000</v>
      </c>
      <c r="X57" s="16" t="n">
        <v>697000000000</v>
      </c>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row>
    <row r="58" customFormat="false" ht="16.5" hidden="false" customHeight="false" outlineLevel="0" collapsed="false">
      <c r="A58" s="47" t="s">
        <v>232</v>
      </c>
      <c r="B58" s="47" t="s">
        <v>3140</v>
      </c>
      <c r="C58" s="49" t="s">
        <v>231</v>
      </c>
      <c r="D58" s="46" t="n">
        <v>310000000000</v>
      </c>
      <c r="E58" s="46" t="n">
        <v>292000000000</v>
      </c>
      <c r="F58" s="46" t="n">
        <v>188000000000</v>
      </c>
      <c r="G58" s="100" t="n">
        <v>201000000000</v>
      </c>
      <c r="H58" s="100" t="n">
        <v>235000000000</v>
      </c>
      <c r="I58" s="100" t="n">
        <v>166000000000</v>
      </c>
      <c r="J58" s="100" t="n">
        <v>411000000000</v>
      </c>
      <c r="K58" s="100" t="n">
        <v>461000000000</v>
      </c>
      <c r="L58" s="46" t="n">
        <v>304000000000</v>
      </c>
      <c r="M58" s="16" t="n">
        <v>279000000000</v>
      </c>
      <c r="N58" s="16" t="n">
        <v>304000000000</v>
      </c>
      <c r="O58" s="99" t="n">
        <v>420000000000</v>
      </c>
      <c r="P58" s="16" t="n">
        <v>401000000000</v>
      </c>
      <c r="Q58" s="16" t="n">
        <v>267000000000</v>
      </c>
      <c r="R58" s="16" t="n">
        <v>229000000000</v>
      </c>
      <c r="S58" s="16" t="n">
        <v>534000000000</v>
      </c>
      <c r="T58" s="16" t="n">
        <v>617000000000</v>
      </c>
      <c r="U58" s="16" t="n">
        <v>667000000000</v>
      </c>
      <c r="V58" s="16" t="n">
        <v>717000000000</v>
      </c>
      <c r="W58" s="16" t="n">
        <v>827000000000</v>
      </c>
      <c r="X58" s="16" t="n">
        <v>827000000000</v>
      </c>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row>
    <row r="59" customFormat="false" ht="16.5" hidden="false" customHeight="false" outlineLevel="0" collapsed="false">
      <c r="B59" s="49" t="s">
        <v>3415</v>
      </c>
      <c r="C59" s="49"/>
      <c r="D59" s="46"/>
      <c r="E59" s="46"/>
      <c r="F59" s="46" t="n">
        <v>782000000000</v>
      </c>
      <c r="G59" s="100" t="n">
        <v>-3968000000000</v>
      </c>
      <c r="H59" s="46" t="n">
        <v>-2793000000000</v>
      </c>
      <c r="I59" s="100" t="n">
        <v>-2730000000000</v>
      </c>
      <c r="J59" s="100" t="n">
        <v>-3803000000000</v>
      </c>
      <c r="K59" s="100" t="n">
        <v>-4070000000000</v>
      </c>
      <c r="L59" s="46" t="n">
        <v>-4360000000000</v>
      </c>
      <c r="M59" s="16" t="n">
        <v>-4293000000000</v>
      </c>
      <c r="N59" s="16" t="n">
        <v>-4225000000000</v>
      </c>
      <c r="O59" s="99" t="n">
        <v>-3822000000000</v>
      </c>
      <c r="P59" s="16" t="n">
        <v>-5681000000000</v>
      </c>
      <c r="Q59" s="16" t="n">
        <v>-6313000000000</v>
      </c>
      <c r="R59" s="16" t="n">
        <v>-4541000000000</v>
      </c>
      <c r="S59" s="16" t="n">
        <v>-8301000000000</v>
      </c>
      <c r="T59" s="16" t="n">
        <v>-7130000000000</v>
      </c>
      <c r="U59" s="16" t="n">
        <v>-8170000000000</v>
      </c>
      <c r="V59" s="16" t="n">
        <v>-9019000000000</v>
      </c>
      <c r="W59" s="16" t="n">
        <v>-10063000000000</v>
      </c>
      <c r="X59" s="16" t="n">
        <v>-10804000000000</v>
      </c>
    </row>
    <row r="60" customFormat="false" ht="16.5" hidden="false" customHeight="false" outlineLevel="0" collapsed="false">
      <c r="B60" s="49" t="s">
        <v>3416</v>
      </c>
      <c r="C60" s="49"/>
      <c r="D60" s="46"/>
      <c r="E60" s="46"/>
      <c r="F60" s="46"/>
      <c r="G60" s="46"/>
      <c r="H60" s="46"/>
      <c r="I60" s="46"/>
      <c r="J60" s="100" t="n">
        <v>578000000000</v>
      </c>
      <c r="K60" s="100" t="n">
        <v>662000000000</v>
      </c>
      <c r="L60" s="46" t="n">
        <v>619000000000</v>
      </c>
      <c r="M60" s="16" t="n">
        <v>1506000000000</v>
      </c>
      <c r="N60" s="16" t="n">
        <v>1680000000000</v>
      </c>
      <c r="O60" s="99" t="n">
        <v>1843000000000</v>
      </c>
      <c r="P60" s="16" t="n">
        <v>-216000000000</v>
      </c>
      <c r="Q60" s="16" t="n">
        <v>-593000000000</v>
      </c>
      <c r="R60" s="16" t="n">
        <v>1773000000000</v>
      </c>
      <c r="S60" s="16" t="n">
        <v>-1047000000000</v>
      </c>
      <c r="T60" s="16" t="n">
        <v>977000000000</v>
      </c>
      <c r="U60" s="16" t="n">
        <v>1039000000000</v>
      </c>
      <c r="V60" s="16" t="n">
        <v>1120000000000</v>
      </c>
      <c r="W60" s="16" t="n">
        <v>1136000000000</v>
      </c>
      <c r="X60" s="16" t="n">
        <v>1288000000000</v>
      </c>
    </row>
    <row r="61" customFormat="false" ht="16.5" hidden="false" customHeight="false" outlineLevel="0" collapsed="false">
      <c r="B61" s="49" t="s">
        <v>3417</v>
      </c>
      <c r="C61" s="49"/>
      <c r="D61" s="46" t="n">
        <v>60000000000</v>
      </c>
      <c r="E61" s="46" t="n">
        <v>-756000000000</v>
      </c>
      <c r="F61" s="46" t="n">
        <v>520000000000</v>
      </c>
      <c r="G61" s="100" t="n">
        <v>125000000000</v>
      </c>
      <c r="H61" s="46" t="n">
        <v>325000000000</v>
      </c>
      <c r="I61" s="100" t="n">
        <v>78000000000</v>
      </c>
      <c r="J61" s="100" t="n">
        <v>293000000000</v>
      </c>
      <c r="K61" s="100" t="n">
        <v>-34000000000</v>
      </c>
      <c r="L61" s="46" t="n">
        <v>33000000000</v>
      </c>
      <c r="M61" s="16"/>
      <c r="N61" s="46"/>
      <c r="O61" s="99" t="n">
        <v>243000000000</v>
      </c>
      <c r="P61" s="16" t="n">
        <v>84000000000</v>
      </c>
      <c r="Q61" s="16" t="n">
        <v>77000000000</v>
      </c>
      <c r="R61" s="16" t="n">
        <v>34000000000</v>
      </c>
      <c r="S61" s="16" t="n">
        <v>86000000000</v>
      </c>
      <c r="T61" s="16" t="n">
        <v>36000000000</v>
      </c>
      <c r="U61" s="16" t="n">
        <v>13000000000</v>
      </c>
      <c r="V61" s="16" t="n">
        <v>12000000000</v>
      </c>
      <c r="W61" s="16" t="n">
        <v>4000000000</v>
      </c>
      <c r="X61" s="101" t="n">
        <v>5000000000</v>
      </c>
    </row>
    <row r="62" customFormat="false" ht="16.5" hidden="false" customHeight="false" outlineLevel="0" collapsed="false">
      <c r="B62" s="49" t="s">
        <v>1349</v>
      </c>
      <c r="C62" s="49"/>
      <c r="D62" s="46"/>
      <c r="E62" s="46"/>
      <c r="F62" s="46" t="n">
        <v>-4450000000000</v>
      </c>
      <c r="G62" s="100" t="n">
        <v>-4093000000000</v>
      </c>
      <c r="H62" s="46" t="n">
        <v>-3119000000000</v>
      </c>
      <c r="I62" s="100" t="n">
        <v>2808000000000</v>
      </c>
      <c r="J62" s="100" t="n">
        <v>-3510000000000</v>
      </c>
      <c r="K62" s="100" t="n">
        <v>-4104000000000</v>
      </c>
      <c r="L62" s="46" t="n">
        <v>-4360000000000</v>
      </c>
      <c r="M62" s="16" t="n">
        <v>-4321000000000</v>
      </c>
      <c r="N62" s="16" t="n">
        <v>-4327000000000</v>
      </c>
      <c r="O62" s="99" t="n">
        <v>-3578000000000</v>
      </c>
      <c r="P62" s="16" t="n">
        <v>-5597000000000</v>
      </c>
      <c r="Q62" s="16" t="n">
        <v>-6235000000000</v>
      </c>
      <c r="R62" s="16" t="n">
        <v>-4507000000000</v>
      </c>
      <c r="S62" s="16" t="n">
        <v>-8215000000000</v>
      </c>
      <c r="T62" s="16" t="n">
        <v>-7095000000000</v>
      </c>
      <c r="U62" s="16" t="n">
        <v>-8156000000000</v>
      </c>
      <c r="V62" s="16" t="n">
        <v>-9007000000000</v>
      </c>
      <c r="W62" s="16" t="n">
        <v>-10059000000000</v>
      </c>
      <c r="X62" s="16" t="n">
        <v>-10799000000000</v>
      </c>
    </row>
    <row r="63" customFormat="false" ht="16.5" hidden="false" customHeight="false" outlineLevel="0" collapsed="false">
      <c r="B63" s="49" t="s">
        <v>3418</v>
      </c>
      <c r="C63" s="49"/>
      <c r="D63" s="46"/>
      <c r="E63" s="46"/>
      <c r="F63" s="46"/>
      <c r="G63" s="46"/>
      <c r="H63" s="46"/>
      <c r="I63" s="46"/>
      <c r="J63" s="100" t="n">
        <v>871000000000</v>
      </c>
      <c r="K63" s="100" t="n">
        <v>627000000000</v>
      </c>
      <c r="L63" s="46" t="n">
        <v>619000000000</v>
      </c>
      <c r="M63" s="16" t="n">
        <v>1478000000000</v>
      </c>
      <c r="N63" s="16" t="n">
        <v>1578000000000</v>
      </c>
      <c r="O63" s="99" t="n">
        <v>2087000000000</v>
      </c>
      <c r="P63" s="16" t="n">
        <v>-132000000000</v>
      </c>
      <c r="Q63" s="16" t="n">
        <v>-515000000000</v>
      </c>
      <c r="R63" s="16" t="n">
        <v>1807000000000</v>
      </c>
      <c r="S63" s="16" t="n">
        <v>-961000000000</v>
      </c>
      <c r="T63" s="16" t="n">
        <v>1013000000000</v>
      </c>
      <c r="U63" s="16" t="n">
        <v>1052000000000</v>
      </c>
      <c r="V63" s="16" t="n">
        <v>1133000000000</v>
      </c>
      <c r="W63" s="16" t="n">
        <v>1140000000000</v>
      </c>
      <c r="X63" s="16" t="n">
        <v>1293000000000</v>
      </c>
    </row>
    <row r="64" s="13" customFormat="true" ht="16.5" hidden="false" customHeight="false" outlineLevel="0" collapsed="false">
      <c r="A64" s="51" t="s">
        <v>110</v>
      </c>
      <c r="B64" s="63" t="s">
        <v>720</v>
      </c>
      <c r="C64" s="63" t="s">
        <v>34</v>
      </c>
      <c r="D64" s="109" t="n">
        <v>5431000000000</v>
      </c>
      <c r="E64" s="109" t="n">
        <v>5345000000000</v>
      </c>
      <c r="F64" s="109" t="n">
        <v>4450000000000</v>
      </c>
      <c r="G64" s="110" t="n">
        <v>4093000000000</v>
      </c>
      <c r="H64" s="109" t="n">
        <v>3119000000000</v>
      </c>
      <c r="I64" s="110" t="n">
        <v>2808000000000</v>
      </c>
      <c r="J64" s="110" t="n">
        <v>3510000000000</v>
      </c>
      <c r="K64" s="110" t="n">
        <v>4104000000000</v>
      </c>
      <c r="L64" s="109" t="n">
        <v>4327000000000</v>
      </c>
      <c r="M64" s="102" t="n">
        <v>4321000000000</v>
      </c>
      <c r="N64" s="102" t="n">
        <v>4327000000000</v>
      </c>
      <c r="O64" s="111" t="n">
        <v>3578000000000</v>
      </c>
      <c r="P64" s="102" t="n">
        <v>5597000000000</v>
      </c>
      <c r="Q64" s="102" t="n">
        <v>6235000000000</v>
      </c>
      <c r="R64" s="102" t="n">
        <v>4148000000000</v>
      </c>
      <c r="S64" s="102" t="n">
        <v>8215000000000</v>
      </c>
      <c r="T64" s="102" t="n">
        <v>7095000000000</v>
      </c>
      <c r="U64" s="102" t="n">
        <v>8156000000000</v>
      </c>
      <c r="V64" s="102" t="n">
        <v>9007000000000</v>
      </c>
      <c r="W64" s="102" t="n">
        <v>10039000000000</v>
      </c>
      <c r="X64" s="102" t="n">
        <v>10879000000000</v>
      </c>
    </row>
    <row r="65" s="38" customFormat="true" ht="15" hidden="false" customHeight="false" outlineLevel="0" collapsed="false">
      <c r="A65" s="107" t="s">
        <v>2344</v>
      </c>
      <c r="B65" s="49" t="s">
        <v>2533</v>
      </c>
      <c r="C65" s="49" t="s">
        <v>242</v>
      </c>
      <c r="D65" s="165" t="n">
        <f aca="false">D66+D72+D73</f>
        <v>4662000000000</v>
      </c>
      <c r="E65" s="165" t="n">
        <f aca="false">E66+E72+E73</f>
        <v>4602000000000</v>
      </c>
      <c r="F65" s="165" t="n">
        <f aca="false">F66+F72+F73</f>
        <v>2031000000000</v>
      </c>
      <c r="G65" s="165" t="n">
        <f aca="false">G66+G72+G73</f>
        <v>1575000000000</v>
      </c>
      <c r="H65" s="165" t="n">
        <f aca="false">H66+H72+H73</f>
        <v>2733000000000</v>
      </c>
      <c r="I65" s="165" t="n">
        <f aca="false">I66+I72+I73</f>
        <v>2961000000000</v>
      </c>
      <c r="J65" s="165" t="n">
        <f aca="false">J66+J72+J73</f>
        <v>3896000000000</v>
      </c>
      <c r="K65" s="165" t="n">
        <f aca="false">K66+K72+K73</f>
        <v>2038000000000</v>
      </c>
      <c r="L65" s="165" t="n">
        <f aca="false">L66+L72+L73</f>
        <v>4512000000000</v>
      </c>
      <c r="M65" s="165" t="n">
        <f aca="false">M66+M72+M73</f>
        <v>4350000000000</v>
      </c>
      <c r="N65" s="165" t="n">
        <f aca="false">N66+N72+N73</f>
        <v>4042000000000</v>
      </c>
      <c r="O65" s="165" t="n">
        <f aca="false">O66+O72+O73</f>
        <v>3616000000000</v>
      </c>
      <c r="P65" s="165" t="n">
        <f aca="false">P66+P72+P73</f>
        <v>4683000000000</v>
      </c>
      <c r="Q65" s="165" t="n">
        <f aca="false">Q66+Q72+Q73</f>
        <v>7060000000000</v>
      </c>
      <c r="R65" s="165" t="n">
        <f aca="false">R66+R72+R73</f>
        <v>4774000000000</v>
      </c>
      <c r="S65" s="165" t="n">
        <f aca="false">S66+S72+S73</f>
        <v>8214000000000</v>
      </c>
      <c r="T65" s="165" t="n">
        <f aca="false">T66+T72+T73</f>
        <v>7094000000000</v>
      </c>
      <c r="U65" s="165" t="n">
        <f aca="false">U66+U72+U73</f>
        <v>8156000000000</v>
      </c>
      <c r="V65" s="165" t="n">
        <f aca="false">V66+V72+V73</f>
        <v>9006000000000</v>
      </c>
      <c r="W65" s="165" t="n">
        <f aca="false">W66+W72+W73</f>
        <v>10036000000000</v>
      </c>
      <c r="X65" s="165" t="n">
        <f aca="false">X66+X72+X73</f>
        <v>10876000000000</v>
      </c>
    </row>
    <row r="66" customFormat="false" ht="16.5" hidden="false" customHeight="false" outlineLevel="0" collapsed="false">
      <c r="A66" s="0" t="s">
        <v>808</v>
      </c>
      <c r="B66" s="306" t="s">
        <v>3419</v>
      </c>
      <c r="C66" s="11" t="s">
        <v>119</v>
      </c>
      <c r="D66" s="46" t="n">
        <v>4674000000000</v>
      </c>
      <c r="E66" s="46" t="n">
        <v>4843000000000</v>
      </c>
      <c r="F66" s="46" t="n">
        <v>-872000000000</v>
      </c>
      <c r="G66" s="100" t="n">
        <v>3555000000000</v>
      </c>
      <c r="H66" s="46" t="n">
        <v>4269000000000</v>
      </c>
      <c r="I66" s="100" t="n">
        <v>3188000000000</v>
      </c>
      <c r="J66" s="100" t="n">
        <v>1935000000000</v>
      </c>
      <c r="K66" s="100" t="n">
        <v>-1173000000000</v>
      </c>
      <c r="L66" s="46" t="n">
        <v>3232000000000</v>
      </c>
      <c r="M66" s="16" t="n">
        <v>4856000000000</v>
      </c>
      <c r="N66" s="16" t="n">
        <v>3002000000000</v>
      </c>
      <c r="O66" s="99" t="n">
        <v>4240000000000</v>
      </c>
      <c r="P66" s="16" t="n">
        <v>4416000000000</v>
      </c>
      <c r="Q66" s="16" t="n">
        <v>5939000000000</v>
      </c>
      <c r="R66" s="16" t="n">
        <v>2641000000000</v>
      </c>
      <c r="S66" s="16" t="n">
        <v>6580000000000</v>
      </c>
      <c r="T66" s="16" t="n">
        <v>5771000000000</v>
      </c>
      <c r="U66" s="16" t="n">
        <v>6591000000000</v>
      </c>
      <c r="V66" s="16" t="n">
        <v>7239000000000</v>
      </c>
      <c r="W66" s="16" t="n">
        <v>8011000000000</v>
      </c>
      <c r="X66" s="16" t="n">
        <v>8604000000000</v>
      </c>
    </row>
    <row r="67" customFormat="false" ht="16.5" hidden="false" customHeight="false" outlineLevel="0" collapsed="false">
      <c r="B67" s="49" t="s">
        <v>3420</v>
      </c>
      <c r="C67" s="49"/>
      <c r="D67" s="46" t="n">
        <v>3496000000000</v>
      </c>
      <c r="E67" s="46" t="n">
        <v>4871000000000</v>
      </c>
      <c r="F67" s="46" t="n">
        <v>-4170000000000</v>
      </c>
      <c r="G67" s="100" t="n">
        <v>8779000000000</v>
      </c>
      <c r="H67" s="46" t="n">
        <v>655000000000</v>
      </c>
      <c r="I67" s="100" t="n">
        <v>601000000000</v>
      </c>
      <c r="J67" s="100"/>
      <c r="K67" s="100"/>
      <c r="L67" s="46"/>
      <c r="M67" s="16"/>
      <c r="N67" s="16"/>
      <c r="O67" s="99"/>
      <c r="P67" s="99"/>
      <c r="Q67" s="99"/>
      <c r="R67" s="99"/>
      <c r="S67" s="99"/>
      <c r="T67" s="99"/>
      <c r="U67" s="99"/>
      <c r="V67" s="99"/>
      <c r="W67" s="99"/>
      <c r="X67" s="77"/>
    </row>
    <row r="68" customFormat="false" ht="16.5" hidden="false" customHeight="false" outlineLevel="0" collapsed="false">
      <c r="B68" s="113" t="s">
        <v>651</v>
      </c>
      <c r="C68" s="49"/>
      <c r="D68" s="46" t="n">
        <v>1178000000000</v>
      </c>
      <c r="E68" s="46" t="n">
        <v>-28000000000</v>
      </c>
      <c r="F68" s="46" t="n">
        <v>3298000000000</v>
      </c>
      <c r="G68" s="100" t="n">
        <v>-5224000000000</v>
      </c>
      <c r="H68" s="46" t="n">
        <v>3614000000000</v>
      </c>
      <c r="I68" s="100" t="n">
        <v>2587000000000</v>
      </c>
      <c r="J68" s="100" t="n">
        <f aca="false">J69+J70+J71</f>
        <v>1935000000000</v>
      </c>
      <c r="K68" s="100" t="n">
        <f aca="false">K69+K70+K71</f>
        <v>-1173000000000</v>
      </c>
      <c r="L68" s="46"/>
      <c r="M68" s="16"/>
      <c r="N68" s="16"/>
      <c r="O68" s="99"/>
      <c r="P68" s="99"/>
      <c r="Q68" s="99"/>
      <c r="R68" s="99"/>
      <c r="S68" s="99"/>
      <c r="T68" s="99"/>
      <c r="U68" s="99"/>
      <c r="V68" s="99"/>
      <c r="W68" s="99"/>
      <c r="X68" s="77"/>
    </row>
    <row r="69" customFormat="false" ht="16.5" hidden="false" customHeight="false" outlineLevel="0" collapsed="false">
      <c r="B69" s="107" t="s">
        <v>1260</v>
      </c>
      <c r="C69" s="49"/>
      <c r="D69" s="46"/>
      <c r="E69" s="46"/>
      <c r="F69" s="46"/>
      <c r="G69" s="46"/>
      <c r="H69" s="46"/>
      <c r="I69" s="46"/>
      <c r="J69" s="100" t="n">
        <v>1022000000000</v>
      </c>
      <c r="K69" s="100" t="n">
        <v>-511000000000</v>
      </c>
      <c r="L69" s="46"/>
      <c r="M69" s="16"/>
      <c r="N69" s="16"/>
      <c r="O69" s="99"/>
      <c r="P69" s="99"/>
      <c r="Q69" s="99"/>
      <c r="R69" s="99"/>
      <c r="S69" s="99"/>
      <c r="T69" s="99"/>
      <c r="U69" s="99"/>
      <c r="V69" s="99"/>
      <c r="W69" s="99"/>
      <c r="X69" s="77"/>
    </row>
    <row r="70" customFormat="false" ht="16.5" hidden="false" customHeight="false" outlineLevel="0" collapsed="false">
      <c r="B70" s="107" t="s">
        <v>3421</v>
      </c>
      <c r="C70" s="49"/>
      <c r="D70" s="46"/>
      <c r="E70" s="46"/>
      <c r="F70" s="46"/>
      <c r="G70" s="46"/>
      <c r="H70" s="46"/>
      <c r="I70" s="46"/>
      <c r="J70" s="100" t="n">
        <v>267000000000</v>
      </c>
      <c r="K70" s="100" t="n">
        <v>-141000000000</v>
      </c>
      <c r="L70" s="46"/>
      <c r="M70" s="16"/>
      <c r="N70" s="16"/>
      <c r="O70" s="99"/>
      <c r="P70" s="99"/>
      <c r="Q70" s="99"/>
      <c r="R70" s="99"/>
      <c r="S70" s="99"/>
      <c r="T70" s="99"/>
      <c r="U70" s="99"/>
      <c r="V70" s="99"/>
      <c r="W70" s="99"/>
      <c r="X70" s="77"/>
    </row>
    <row r="71" customFormat="false" ht="16.5" hidden="false" customHeight="false" outlineLevel="0" collapsed="false">
      <c r="B71" s="107" t="s">
        <v>2824</v>
      </c>
      <c r="C71" s="49"/>
      <c r="D71" s="46"/>
      <c r="E71" s="46"/>
      <c r="F71" s="46"/>
      <c r="G71" s="46"/>
      <c r="H71" s="46"/>
      <c r="I71" s="46"/>
      <c r="J71" s="100" t="n">
        <v>646000000000</v>
      </c>
      <c r="K71" s="100" t="n">
        <v>-521000000000</v>
      </c>
      <c r="L71" s="46"/>
      <c r="M71" s="16"/>
      <c r="N71" s="16"/>
      <c r="O71" s="99"/>
      <c r="P71" s="99"/>
      <c r="Q71" s="99"/>
      <c r="R71" s="99"/>
      <c r="S71" s="99"/>
      <c r="T71" s="99"/>
      <c r="U71" s="99"/>
      <c r="V71" s="99"/>
      <c r="W71" s="99"/>
      <c r="X71" s="77"/>
    </row>
    <row r="72" customFormat="false" ht="16.5" hidden="false" customHeight="false" outlineLevel="0" collapsed="false">
      <c r="A72" s="0" t="s">
        <v>3422</v>
      </c>
      <c r="B72" s="306" t="s">
        <v>3423</v>
      </c>
      <c r="C72" s="11" t="s">
        <v>119</v>
      </c>
      <c r="D72" s="46"/>
      <c r="E72" s="46"/>
      <c r="F72" s="46" t="n">
        <v>157000000000</v>
      </c>
      <c r="G72" s="46" t="n">
        <v>-605000000000</v>
      </c>
      <c r="H72" s="46" t="n">
        <v>-352000000000</v>
      </c>
      <c r="I72" s="46" t="n">
        <v>245000000000</v>
      </c>
      <c r="J72" s="100" t="n">
        <v>867000000000</v>
      </c>
      <c r="K72" s="100" t="n">
        <v>1483000000000</v>
      </c>
      <c r="L72" s="46" t="n">
        <v>266000000000</v>
      </c>
      <c r="M72" s="16" t="n">
        <v>1016000000000</v>
      </c>
      <c r="N72" s="16" t="n">
        <v>190000000000</v>
      </c>
      <c r="O72" s="99" t="n">
        <v>270000000000</v>
      </c>
      <c r="P72" s="99" t="n">
        <v>-59000000000</v>
      </c>
      <c r="Q72" s="99" t="n">
        <v>638000000000</v>
      </c>
      <c r="R72" s="99" t="n">
        <v>584000000000</v>
      </c>
      <c r="S72" s="99" t="n">
        <v>662000000000</v>
      </c>
      <c r="T72" s="99" t="n">
        <v>608000000000</v>
      </c>
      <c r="U72" s="99" t="n">
        <v>656000000000</v>
      </c>
      <c r="V72" s="99" t="n">
        <v>717000000000</v>
      </c>
      <c r="W72" s="99" t="n">
        <v>802000000000</v>
      </c>
      <c r="X72" s="77" t="n">
        <v>871000000000</v>
      </c>
    </row>
    <row r="73" customFormat="false" ht="16.5" hidden="false" customHeight="false" outlineLevel="0" collapsed="false">
      <c r="A73" s="49" t="s">
        <v>49</v>
      </c>
      <c r="B73" s="49" t="s">
        <v>864</v>
      </c>
      <c r="C73" s="11" t="s">
        <v>119</v>
      </c>
      <c r="D73" s="46" t="n">
        <v>-12000000000</v>
      </c>
      <c r="E73" s="46" t="n">
        <v>-241000000000</v>
      </c>
      <c r="F73" s="46" t="n">
        <v>2746000000000</v>
      </c>
      <c r="G73" s="46" t="n">
        <v>-1375000000000</v>
      </c>
      <c r="H73" s="46" t="n">
        <v>-1184000000000</v>
      </c>
      <c r="I73" s="46" t="n">
        <v>-472000000000</v>
      </c>
      <c r="J73" s="100" t="n">
        <v>1094000000000</v>
      </c>
      <c r="K73" s="100" t="n">
        <v>1728000000000</v>
      </c>
      <c r="L73" s="46" t="n">
        <v>1014000000000</v>
      </c>
      <c r="M73" s="16" t="n">
        <v>-1522000000000</v>
      </c>
      <c r="N73" s="16" t="n">
        <v>850000000000</v>
      </c>
      <c r="O73" s="99" t="n">
        <v>-894000000000</v>
      </c>
      <c r="P73" s="99" t="n">
        <v>326000000000</v>
      </c>
      <c r="Q73" s="99" t="n">
        <v>483000000000</v>
      </c>
      <c r="R73" s="99" t="n">
        <v>1549000000000</v>
      </c>
      <c r="S73" s="99" t="n">
        <v>972000000000</v>
      </c>
      <c r="T73" s="99" t="n">
        <v>715000000000</v>
      </c>
      <c r="U73" s="99" t="n">
        <v>909000000000</v>
      </c>
      <c r="V73" s="99" t="n">
        <v>1050000000000</v>
      </c>
      <c r="W73" s="99" t="n">
        <v>1223000000000</v>
      </c>
      <c r="X73" s="77" t="n">
        <v>1401000000000</v>
      </c>
    </row>
    <row r="74" customFormat="false" ht="16.5" hidden="false" customHeight="false" outlineLevel="0" collapsed="false">
      <c r="B74" s="107" t="s">
        <v>3424</v>
      </c>
      <c r="C74" s="49"/>
      <c r="D74" s="46"/>
      <c r="E74" s="46"/>
      <c r="F74" s="46" t="n">
        <v>1169000000000</v>
      </c>
      <c r="G74" s="46"/>
      <c r="H74" s="46"/>
      <c r="I74" s="46"/>
      <c r="J74" s="100" t="n">
        <v>-63000000000</v>
      </c>
      <c r="K74" s="100" t="n">
        <v>-138000000000</v>
      </c>
      <c r="L74" s="46"/>
      <c r="M74" s="16"/>
      <c r="N74" s="16"/>
      <c r="O74" s="99"/>
      <c r="P74" s="99"/>
      <c r="Q74" s="99"/>
      <c r="R74" s="99"/>
      <c r="S74" s="99"/>
      <c r="T74" s="99"/>
      <c r="U74" s="99"/>
      <c r="V74" s="99"/>
      <c r="W74" s="99"/>
      <c r="X74" s="77"/>
    </row>
    <row r="75" customFormat="false" ht="16.5" hidden="false" customHeight="false" outlineLevel="0" collapsed="false">
      <c r="B75" s="107" t="s">
        <v>2824</v>
      </c>
      <c r="C75" s="49"/>
      <c r="D75" s="46"/>
      <c r="E75" s="46"/>
      <c r="F75" s="46" t="n">
        <v>1522000000000</v>
      </c>
      <c r="G75" s="46"/>
      <c r="H75" s="46"/>
      <c r="I75" s="46"/>
      <c r="J75" s="100" t="n">
        <v>1052000000000</v>
      </c>
      <c r="K75" s="100" t="n">
        <v>1179000000000</v>
      </c>
      <c r="L75" s="46"/>
      <c r="M75" s="16"/>
      <c r="N75" s="16"/>
      <c r="O75" s="99"/>
      <c r="P75" s="99"/>
      <c r="Q75" s="99"/>
      <c r="R75" s="99"/>
      <c r="S75" s="99"/>
      <c r="T75" s="99"/>
      <c r="U75" s="99"/>
      <c r="V75" s="99"/>
      <c r="W75" s="99"/>
      <c r="X75" s="77"/>
    </row>
    <row r="76" customFormat="false" ht="16.5" hidden="false" customHeight="false" outlineLevel="0" collapsed="false">
      <c r="B76" s="107" t="s">
        <v>3425</v>
      </c>
      <c r="C76" s="49"/>
      <c r="D76" s="46"/>
      <c r="E76" s="46"/>
      <c r="F76" s="46"/>
      <c r="G76" s="46"/>
      <c r="H76" s="46"/>
      <c r="I76" s="46"/>
      <c r="J76" s="100" t="n">
        <v>105000000000</v>
      </c>
      <c r="K76" s="100" t="n">
        <v>686000000000</v>
      </c>
      <c r="L76" s="46"/>
      <c r="M76" s="16"/>
      <c r="N76" s="16"/>
      <c r="O76" s="99"/>
      <c r="P76" s="99"/>
      <c r="Q76" s="99"/>
      <c r="R76" s="99"/>
      <c r="S76" s="99"/>
      <c r="T76" s="99"/>
      <c r="U76" s="99"/>
      <c r="V76" s="99"/>
      <c r="W76" s="99"/>
      <c r="X76" s="77"/>
    </row>
    <row r="77" customFormat="false" ht="16.5" hidden="false" customHeight="false" outlineLevel="0" collapsed="false">
      <c r="B77" s="107" t="s">
        <v>3426</v>
      </c>
      <c r="C77" s="49"/>
      <c r="D77" s="46"/>
      <c r="E77" s="46"/>
      <c r="F77" s="46" t="n">
        <v>0</v>
      </c>
      <c r="G77" s="46"/>
      <c r="H77" s="46"/>
      <c r="I77" s="46"/>
      <c r="J77" s="100" t="n">
        <v>0</v>
      </c>
      <c r="K77" s="100" t="n">
        <v>0</v>
      </c>
      <c r="L77" s="46"/>
      <c r="M77" s="16"/>
      <c r="N77" s="16"/>
      <c r="O77" s="99"/>
      <c r="P77" s="99"/>
      <c r="Q77" s="99"/>
      <c r="R77" s="99"/>
      <c r="S77" s="99"/>
      <c r="T77" s="99"/>
      <c r="U77" s="99"/>
      <c r="V77" s="99"/>
      <c r="W77" s="99"/>
      <c r="X77" s="77"/>
    </row>
    <row r="78" customFormat="false" ht="16.5" hidden="false" customHeight="false" outlineLevel="0" collapsed="false">
      <c r="B78" s="113" t="s">
        <v>3427</v>
      </c>
      <c r="C78" s="49"/>
      <c r="D78" s="46"/>
      <c r="E78" s="46"/>
      <c r="F78" s="46" t="n">
        <v>55000000000</v>
      </c>
      <c r="G78" s="46"/>
      <c r="H78" s="46"/>
      <c r="I78" s="46"/>
      <c r="J78" s="100"/>
      <c r="K78" s="100"/>
      <c r="L78" s="46"/>
      <c r="M78" s="16"/>
      <c r="N78" s="16"/>
      <c r="O78" s="99"/>
      <c r="P78" s="99"/>
      <c r="Q78" s="99"/>
      <c r="R78" s="99"/>
      <c r="S78" s="99"/>
      <c r="T78" s="99"/>
      <c r="U78" s="99"/>
      <c r="V78" s="99"/>
      <c r="W78" s="99"/>
      <c r="X78" s="77"/>
    </row>
    <row r="79" customFormat="false" ht="16.5" hidden="false" customHeight="false" outlineLevel="0" collapsed="false">
      <c r="A79" s="113" t="s">
        <v>3428</v>
      </c>
      <c r="B79" s="113" t="s">
        <v>3429</v>
      </c>
      <c r="C79" s="49" t="s">
        <v>242</v>
      </c>
      <c r="D79" s="46"/>
      <c r="E79" s="46"/>
      <c r="F79" s="46" t="n">
        <v>-436000000000</v>
      </c>
      <c r="G79" s="46" t="n">
        <v>0</v>
      </c>
      <c r="H79" s="46" t="n">
        <v>0</v>
      </c>
      <c r="I79" s="46" t="n">
        <v>-419000000000</v>
      </c>
      <c r="J79" s="100" t="n">
        <v>0</v>
      </c>
      <c r="K79" s="100" t="n">
        <v>0</v>
      </c>
      <c r="L79" s="46" t="n">
        <v>0</v>
      </c>
      <c r="M79" s="16"/>
      <c r="N79" s="16"/>
      <c r="O79" s="99"/>
      <c r="P79" s="99" t="n">
        <v>0</v>
      </c>
      <c r="Q79" s="99" t="n">
        <v>0</v>
      </c>
      <c r="R79" s="99" t="n">
        <v>0</v>
      </c>
      <c r="S79" s="99" t="n">
        <v>0</v>
      </c>
      <c r="T79" s="99" t="n">
        <v>0</v>
      </c>
      <c r="U79" s="99" t="n">
        <v>0</v>
      </c>
      <c r="V79" s="99" t="n">
        <v>0</v>
      </c>
      <c r="W79" s="99" t="n">
        <v>0</v>
      </c>
      <c r="X79" s="99" t="n">
        <v>0</v>
      </c>
    </row>
    <row r="80" customFormat="false" ht="16.5" hidden="false" customHeight="false" outlineLevel="0" collapsed="false">
      <c r="A80" s="113" t="s">
        <v>1357</v>
      </c>
      <c r="B80" s="113" t="s">
        <v>1358</v>
      </c>
      <c r="C80" s="49" t="s">
        <v>242</v>
      </c>
      <c r="D80" s="46" t="n">
        <v>0</v>
      </c>
      <c r="E80" s="46" t="n">
        <v>0</v>
      </c>
      <c r="F80" s="46" t="n">
        <v>3152000000000</v>
      </c>
      <c r="G80" s="46" t="n">
        <v>2999000000000</v>
      </c>
      <c r="H80" s="46" t="n">
        <v>600000000000</v>
      </c>
      <c r="I80" s="46" t="n">
        <v>-132000000000</v>
      </c>
      <c r="J80" s="100" t="n">
        <v>0</v>
      </c>
      <c r="K80" s="100" t="n">
        <v>2380000000000</v>
      </c>
      <c r="L80" s="46" t="n">
        <v>0</v>
      </c>
      <c r="M80" s="164" t="n">
        <f aca="false">M64-M65-M79-M84-M85-M86</f>
        <v>-29000000000</v>
      </c>
      <c r="N80" s="164" t="n">
        <f aca="false">N64-N65-N79-N84-N85-N86</f>
        <v>285000000000</v>
      </c>
      <c r="O80" s="164" t="n">
        <f aca="false">O64-O65-O79-O84-O85-O86</f>
        <v>-38000000000</v>
      </c>
      <c r="P80" s="164" t="n">
        <f aca="false">P64-P65-P79-P84-P85-P86</f>
        <v>914000000000</v>
      </c>
      <c r="Q80" s="164" t="n">
        <f aca="false">Q64-Q65-Q79-Q84-Q85-Q86</f>
        <v>-825000000000</v>
      </c>
      <c r="R80" s="164" t="n">
        <f aca="false">R64-R65-R79-R84-R85-R86</f>
        <v>-626000000000</v>
      </c>
      <c r="S80" s="99" t="n">
        <v>0</v>
      </c>
      <c r="T80" s="99" t="n">
        <v>0</v>
      </c>
      <c r="U80" s="99" t="n">
        <v>0</v>
      </c>
      <c r="V80" s="99" t="n">
        <v>0</v>
      </c>
      <c r="W80" s="99" t="n">
        <v>2000000000</v>
      </c>
      <c r="X80" s="77" t="n">
        <v>3000000000</v>
      </c>
    </row>
    <row r="81" customFormat="false" ht="16.5" hidden="false" customHeight="false" outlineLevel="0" collapsed="false">
      <c r="A81" s="113" t="s">
        <v>805</v>
      </c>
      <c r="B81" s="113" t="s">
        <v>805</v>
      </c>
      <c r="C81" s="49" t="s">
        <v>3430</v>
      </c>
      <c r="D81" s="46"/>
      <c r="E81" s="46"/>
      <c r="F81" s="46" t="n">
        <v>0</v>
      </c>
      <c r="G81" s="46" t="n">
        <v>-280000000000</v>
      </c>
      <c r="H81" s="46" t="n">
        <v>0</v>
      </c>
      <c r="I81" s="46" t="n">
        <v>0</v>
      </c>
      <c r="J81" s="100"/>
      <c r="K81" s="100"/>
      <c r="L81" s="46"/>
      <c r="M81" s="16"/>
      <c r="N81" s="16"/>
      <c r="O81" s="99"/>
      <c r="P81" s="99"/>
      <c r="Q81" s="99"/>
      <c r="R81" s="99"/>
      <c r="S81" s="99"/>
      <c r="T81" s="99"/>
      <c r="U81" s="99"/>
      <c r="V81" s="99"/>
      <c r="W81" s="99"/>
      <c r="X81" s="77"/>
    </row>
    <row r="82" customFormat="false" ht="16.5" hidden="false" customHeight="false" outlineLevel="0" collapsed="false">
      <c r="A82" s="113" t="s">
        <v>3431</v>
      </c>
      <c r="B82" s="113" t="s">
        <v>3432</v>
      </c>
      <c r="C82" s="49" t="s">
        <v>3430</v>
      </c>
      <c r="D82" s="46"/>
      <c r="E82" s="46"/>
      <c r="F82" s="46" t="n">
        <v>452000000000</v>
      </c>
      <c r="G82" s="46" t="n">
        <v>3279000000000</v>
      </c>
      <c r="H82" s="46" t="n">
        <v>83000000000</v>
      </c>
      <c r="I82" s="46" t="n">
        <v>-132000000000</v>
      </c>
      <c r="J82" s="100"/>
      <c r="K82" s="100"/>
      <c r="L82" s="46"/>
      <c r="M82" s="16"/>
      <c r="N82" s="16"/>
      <c r="O82" s="99"/>
      <c r="P82" s="99"/>
      <c r="Q82" s="99"/>
      <c r="R82" s="99"/>
      <c r="S82" s="99"/>
      <c r="T82" s="99"/>
      <c r="U82" s="99"/>
      <c r="V82" s="99"/>
      <c r="W82" s="99"/>
      <c r="X82" s="77"/>
    </row>
    <row r="83" customFormat="false" ht="16.5" hidden="false" customHeight="false" outlineLevel="0" collapsed="false">
      <c r="A83" s="113" t="s">
        <v>49</v>
      </c>
      <c r="B83" s="113" t="s">
        <v>49</v>
      </c>
      <c r="C83" s="49" t="s">
        <v>3430</v>
      </c>
      <c r="D83" s="46"/>
      <c r="E83" s="46"/>
      <c r="F83" s="46" t="n">
        <v>2700000000000</v>
      </c>
      <c r="G83" s="46" t="n">
        <v>0</v>
      </c>
      <c r="H83" s="46" t="n">
        <v>517000000000</v>
      </c>
      <c r="I83" s="46" t="n">
        <v>0</v>
      </c>
      <c r="J83" s="100"/>
      <c r="K83" s="100"/>
      <c r="L83" s="46"/>
      <c r="M83" s="16"/>
      <c r="N83" s="16"/>
      <c r="O83" s="99"/>
      <c r="P83" s="99"/>
      <c r="Q83" s="99"/>
      <c r="R83" s="99"/>
      <c r="S83" s="99"/>
      <c r="T83" s="99"/>
      <c r="U83" s="99"/>
      <c r="V83" s="99"/>
      <c r="W83" s="99"/>
      <c r="X83" s="77"/>
    </row>
    <row r="84" customFormat="false" ht="16.5" hidden="false" customHeight="false" outlineLevel="0" collapsed="false">
      <c r="A84" s="113" t="s">
        <v>3433</v>
      </c>
      <c r="B84" s="113" t="s">
        <v>3434</v>
      </c>
      <c r="C84" s="49" t="s">
        <v>242</v>
      </c>
      <c r="D84" s="46"/>
      <c r="E84" s="46"/>
      <c r="F84" s="46"/>
      <c r="G84" s="46"/>
      <c r="H84" s="46"/>
      <c r="I84" s="46"/>
      <c r="J84" s="100" t="n">
        <v>-196000000000</v>
      </c>
      <c r="K84" s="100" t="n">
        <v>-45000000000</v>
      </c>
      <c r="L84" s="46" t="n">
        <v>-267000000000</v>
      </c>
      <c r="M84" s="16"/>
      <c r="N84" s="16"/>
      <c r="O84" s="99"/>
      <c r="P84" s="99"/>
      <c r="Q84" s="99"/>
      <c r="R84" s="99"/>
      <c r="S84" s="99"/>
      <c r="T84" s="99"/>
      <c r="U84" s="99"/>
      <c r="V84" s="99"/>
      <c r="W84" s="99"/>
      <c r="X84" s="77"/>
    </row>
    <row r="85" customFormat="false" ht="16.5" hidden="false" customHeight="false" outlineLevel="0" collapsed="false">
      <c r="A85" s="113" t="s">
        <v>3435</v>
      </c>
      <c r="B85" s="113" t="s">
        <v>3436</v>
      </c>
      <c r="C85" s="49" t="s">
        <v>242</v>
      </c>
      <c r="D85" s="46"/>
      <c r="E85" s="46"/>
      <c r="F85" s="46" t="n">
        <v>-297000000000</v>
      </c>
      <c r="G85" s="46" t="n">
        <v>-480000000000</v>
      </c>
      <c r="H85" s="46" t="n">
        <v>-215000000000</v>
      </c>
      <c r="I85" s="46" t="n">
        <v>399000000000</v>
      </c>
      <c r="J85" s="100" t="n">
        <v>-190000000000</v>
      </c>
      <c r="K85" s="100" t="n">
        <v>-268000000000</v>
      </c>
      <c r="L85" s="46" t="n">
        <v>82000000000</v>
      </c>
      <c r="M85" s="16"/>
      <c r="N85" s="16"/>
      <c r="O85" s="99"/>
      <c r="P85" s="99"/>
      <c r="Q85" s="99"/>
      <c r="R85" s="99"/>
      <c r="S85" s="99"/>
      <c r="T85" s="99"/>
      <c r="U85" s="99"/>
      <c r="V85" s="99"/>
      <c r="W85" s="99"/>
      <c r="X85" s="77"/>
    </row>
    <row r="86" customFormat="false" ht="16.5" hidden="false" customHeight="false" outlineLevel="0" collapsed="false">
      <c r="A86" s="19" t="s">
        <v>112</v>
      </c>
      <c r="B86" s="113" t="s">
        <v>361</v>
      </c>
      <c r="C86" s="49" t="s">
        <v>242</v>
      </c>
      <c r="D86" s="46" t="n">
        <v>770000000000</v>
      </c>
      <c r="E86" s="46" t="n">
        <v>744000000000</v>
      </c>
      <c r="F86" s="46"/>
      <c r="G86" s="46"/>
      <c r="H86" s="46"/>
      <c r="I86" s="46"/>
      <c r="J86" s="100"/>
      <c r="K86" s="100"/>
      <c r="L86" s="46"/>
      <c r="M86" s="16"/>
      <c r="N86" s="16"/>
      <c r="O86" s="99"/>
      <c r="P86" s="99"/>
      <c r="Q86" s="99"/>
      <c r="R86" s="99"/>
      <c r="S86" s="99"/>
      <c r="T86" s="99"/>
      <c r="U86" s="99"/>
      <c r="V86" s="99"/>
      <c r="W86" s="99"/>
      <c r="X86" s="77"/>
    </row>
    <row r="87" customFormat="false" ht="16.5" hidden="false" customHeight="false" outlineLevel="0" collapsed="false">
      <c r="A87" s="113" t="s">
        <v>3437</v>
      </c>
      <c r="B87" s="113" t="s">
        <v>3438</v>
      </c>
      <c r="C87" s="11" t="s">
        <v>251</v>
      </c>
      <c r="D87" s="46" t="n">
        <v>770000000000</v>
      </c>
      <c r="E87" s="46" t="n">
        <v>744000000000</v>
      </c>
      <c r="F87" s="46"/>
      <c r="G87" s="46"/>
      <c r="H87" s="46"/>
      <c r="I87" s="46"/>
      <c r="J87" s="100"/>
      <c r="K87" s="100"/>
      <c r="L87" s="46"/>
      <c r="M87" s="16"/>
      <c r="N87" s="16"/>
      <c r="O87" s="99"/>
      <c r="P87" s="99"/>
      <c r="Q87" s="99"/>
      <c r="R87" s="99"/>
      <c r="S87" s="99"/>
      <c r="T87" s="99"/>
      <c r="U87" s="99"/>
      <c r="V87" s="99"/>
      <c r="W87" s="99"/>
      <c r="X87" s="77"/>
    </row>
    <row r="88" customFormat="false" ht="16.5" hidden="false" customHeight="false" outlineLevel="0" collapsed="false">
      <c r="B88" s="113" t="s">
        <v>3439</v>
      </c>
      <c r="C88" s="49"/>
      <c r="D88" s="46"/>
      <c r="E88" s="46"/>
      <c r="F88" s="46"/>
      <c r="G88" s="46"/>
      <c r="H88" s="46"/>
      <c r="I88" s="46"/>
      <c r="J88" s="100"/>
      <c r="K88" s="100"/>
      <c r="L88" s="46"/>
      <c r="M88" s="16"/>
      <c r="N88" s="16"/>
      <c r="O88" s="99"/>
      <c r="P88" s="99"/>
      <c r="Q88" s="99"/>
      <c r="R88" s="99"/>
      <c r="S88" s="99"/>
      <c r="T88" s="99"/>
      <c r="U88" s="99"/>
      <c r="V88" s="99"/>
      <c r="W88" s="99"/>
      <c r="X88" s="4"/>
    </row>
    <row r="89" customFormat="false" ht="15" hidden="false" customHeight="false" outlineLevel="0" collapsed="false">
      <c r="B89" s="113"/>
      <c r="C89" s="49"/>
      <c r="D89" s="0" t="s">
        <v>128</v>
      </c>
      <c r="E89" s="0" t="s">
        <v>128</v>
      </c>
      <c r="F89" s="0" t="s">
        <v>127</v>
      </c>
      <c r="G89" s="0" t="s">
        <v>128</v>
      </c>
      <c r="H89" s="0" t="s">
        <v>128</v>
      </c>
      <c r="I89" s="0" t="s">
        <v>128</v>
      </c>
      <c r="J89" s="0" t="s">
        <v>128</v>
      </c>
      <c r="K89" s="0" t="s">
        <v>128</v>
      </c>
      <c r="L89" s="0" t="s">
        <v>128</v>
      </c>
      <c r="M89" s="0" t="s">
        <v>127</v>
      </c>
      <c r="N89" s="0" t="s">
        <v>127</v>
      </c>
      <c r="O89" s="0" t="s">
        <v>128</v>
      </c>
      <c r="P89" s="0" t="s">
        <v>128</v>
      </c>
      <c r="Q89" s="0" t="s">
        <v>128</v>
      </c>
      <c r="R89" s="0" t="s">
        <v>128</v>
      </c>
      <c r="S89" s="0" t="s">
        <v>128</v>
      </c>
      <c r="T89" s="0" t="s">
        <v>128</v>
      </c>
      <c r="U89" s="0" t="s">
        <v>128</v>
      </c>
      <c r="V89" s="0" t="s">
        <v>128</v>
      </c>
      <c r="W89" s="0" t="s">
        <v>128</v>
      </c>
      <c r="X89" s="0" t="s">
        <v>128</v>
      </c>
    </row>
    <row r="91" customFormat="false" ht="15" hidden="false" customHeight="false" outlineLevel="0" collapsed="false">
      <c r="B91" s="113" t="s">
        <v>2196</v>
      </c>
      <c r="D91" s="55" t="n">
        <f aca="false">D6-D8-D37</f>
        <v>0</v>
      </c>
      <c r="E91" s="55" t="n">
        <f aca="false">E6-E8-E37</f>
        <v>0</v>
      </c>
      <c r="F91" s="55" t="n">
        <f aca="false">F6-F8-F37</f>
        <v>0</v>
      </c>
      <c r="G91" s="55" t="n">
        <f aca="false">G6-G8-G37</f>
        <v>0</v>
      </c>
      <c r="H91" s="55" t="n">
        <f aca="false">H6-H8-H37</f>
        <v>0</v>
      </c>
      <c r="I91" s="55" t="n">
        <f aca="false">I6-I8-I37</f>
        <v>0</v>
      </c>
      <c r="J91" s="55" t="n">
        <f aca="false">J6-J8-J37</f>
        <v>0</v>
      </c>
      <c r="K91" s="55" t="n">
        <f aca="false">K6-K8-K37</f>
        <v>0</v>
      </c>
      <c r="L91" s="55" t="n">
        <f aca="false">L6-L8-L37</f>
        <v>0</v>
      </c>
      <c r="M91" s="55" t="n">
        <f aca="false">M6-M8-M37</f>
        <v>0</v>
      </c>
      <c r="N91" s="55" t="n">
        <f aca="false">N6-N8-N37</f>
        <v>0</v>
      </c>
      <c r="O91" s="55" t="n">
        <f aca="false">O6-O8-O37</f>
        <v>0</v>
      </c>
      <c r="P91" s="55" t="n">
        <f aca="false">P6-P8-P37</f>
        <v>0</v>
      </c>
      <c r="Q91" s="55" t="n">
        <f aca="false">Q6-Q8-Q37</f>
        <v>0</v>
      </c>
      <c r="R91" s="55" t="n">
        <f aca="false">R6-R8-R37</f>
        <v>0</v>
      </c>
      <c r="S91" s="55" t="n">
        <f aca="false">S6-S8-S37</f>
        <v>0</v>
      </c>
      <c r="T91" s="55" t="n">
        <f aca="false">T6-T8-T37</f>
        <v>0</v>
      </c>
      <c r="U91" s="55" t="n">
        <f aca="false">U6-U8-U37</f>
        <v>0</v>
      </c>
      <c r="V91" s="55" t="n">
        <f aca="false">V6-V8-V37</f>
        <v>0</v>
      </c>
      <c r="W91" s="55" t="n">
        <f aca="false">W6-W8-W37</f>
        <v>0</v>
      </c>
      <c r="X91" s="55" t="n">
        <f aca="false">X6-X8-X37</f>
        <v>0</v>
      </c>
    </row>
    <row r="92" customFormat="false" ht="15" hidden="false" customHeight="false" outlineLevel="0" collapsed="false">
      <c r="B92" s="113" t="s">
        <v>130</v>
      </c>
      <c r="D92" s="55" t="n">
        <f aca="false">D8-D10-D26-D36</f>
        <v>0</v>
      </c>
      <c r="E92" s="55" t="n">
        <f aca="false">E8-E10-E26-E36</f>
        <v>0</v>
      </c>
      <c r="F92" s="55" t="n">
        <f aca="false">F8-F10-F26-F36</f>
        <v>0</v>
      </c>
      <c r="G92" s="55" t="n">
        <f aca="false">G8-G10-G26-G36</f>
        <v>0</v>
      </c>
      <c r="H92" s="55" t="n">
        <f aca="false">H8-H10-H26-H36</f>
        <v>0</v>
      </c>
      <c r="I92" s="55" t="n">
        <f aca="false">I8-I10-I26-I36</f>
        <v>0</v>
      </c>
      <c r="J92" s="55" t="n">
        <f aca="false">J8-J10-J26-J36</f>
        <v>0</v>
      </c>
      <c r="K92" s="55" t="n">
        <f aca="false">K8-K10-K26-K36</f>
        <v>0</v>
      </c>
      <c r="L92" s="55" t="n">
        <f aca="false">L8-L10-L26-L36</f>
        <v>0</v>
      </c>
      <c r="M92" s="55" t="n">
        <f aca="false">M8-M10-M26-M36</f>
        <v>0</v>
      </c>
      <c r="N92" s="55" t="n">
        <f aca="false">N8-N10-N26-N36</f>
        <v>-1000000000</v>
      </c>
      <c r="O92" s="55" t="n">
        <f aca="false">O8-O10-O26-O36</f>
        <v>0</v>
      </c>
      <c r="P92" s="55" t="n">
        <f aca="false">P8-P10-P26-P36</f>
        <v>0</v>
      </c>
      <c r="Q92" s="55" t="n">
        <f aca="false">Q8-Q10-Q26-Q36</f>
        <v>0</v>
      </c>
      <c r="R92" s="55" t="n">
        <f aca="false">R8-R10-R26-R36</f>
        <v>0</v>
      </c>
      <c r="S92" s="55" t="n">
        <f aca="false">S8-S10-S26-S36</f>
        <v>0</v>
      </c>
      <c r="T92" s="55" t="n">
        <f aca="false">T8-T10-T26-T36</f>
        <v>0</v>
      </c>
      <c r="U92" s="55" t="n">
        <f aca="false">U8-U10-U26-U36</f>
        <v>0</v>
      </c>
      <c r="V92" s="55" t="n">
        <f aca="false">V8-V10-V26-V36</f>
        <v>0</v>
      </c>
      <c r="W92" s="55" t="n">
        <f aca="false">W8-W10-W26-W36</f>
        <v>0</v>
      </c>
      <c r="X92" s="55" t="n">
        <f aca="false">X8-X10-X26-X36</f>
        <v>0</v>
      </c>
    </row>
    <row r="93" customFormat="false" ht="15" hidden="false" customHeight="false" outlineLevel="0" collapsed="false">
      <c r="B93" s="113" t="s">
        <v>131</v>
      </c>
      <c r="D93" s="55" t="n">
        <f aca="false">D10-D11-D18-D19-D22-D25</f>
        <v>0</v>
      </c>
      <c r="E93" s="55" t="n">
        <f aca="false">E10-E11-E18-E19-E22-E25</f>
        <v>1000000000</v>
      </c>
      <c r="F93" s="55" t="n">
        <f aca="false">F10-F11-F18-F19-F22-F25</f>
        <v>0</v>
      </c>
      <c r="G93" s="55" t="n">
        <f aca="false">G10-G11-G18-G19-G22-G25</f>
        <v>1000000000</v>
      </c>
      <c r="H93" s="55" t="n">
        <f aca="false">H10-H11-H18-H19-H22-H25</f>
        <v>0</v>
      </c>
      <c r="I93" s="55" t="n">
        <f aca="false">I10-I11-I18-I19-I22-I25</f>
        <v>1000000000</v>
      </c>
      <c r="J93" s="55" t="n">
        <f aca="false">J10-J11-J18-J19-J22-J25</f>
        <v>0</v>
      </c>
      <c r="K93" s="55" t="n">
        <f aca="false">K10-K11-K18-K19-K22-K25</f>
        <v>0</v>
      </c>
      <c r="L93" s="55" t="n">
        <f aca="false">L10-L11-L18-L19-L22-L25</f>
        <v>0</v>
      </c>
      <c r="M93" s="55" t="n">
        <f aca="false">M10-M11-M18-M19-M22-M25</f>
        <v>0</v>
      </c>
      <c r="N93" s="55" t="n">
        <f aca="false">N10-N11-N18-N19-N22-N25</f>
        <v>0</v>
      </c>
      <c r="O93" s="55" t="n">
        <f aca="false">O10-O11-O18-O19-O22-O25</f>
        <v>0</v>
      </c>
      <c r="P93" s="55" t="n">
        <f aca="false">P10-P11-P18-P19-P22-P25</f>
        <v>0</v>
      </c>
      <c r="Q93" s="55" t="n">
        <f aca="false">Q10-Q11-Q18-Q19-Q22-Q25</f>
        <v>0</v>
      </c>
      <c r="R93" s="55" t="n">
        <f aca="false">R10-R11-R18-R19-R22-R25</f>
        <v>-1000000000</v>
      </c>
      <c r="S93" s="55" t="n">
        <f aca="false">S10-S11-S18-S19-S22-S25</f>
        <v>0</v>
      </c>
      <c r="T93" s="55" t="n">
        <f aca="false">T10-T11-T18-T19-T22-T25</f>
        <v>1000000000</v>
      </c>
      <c r="U93" s="55" t="n">
        <f aca="false">U10-U11-U18-U19-U22-U25</f>
        <v>1000000000</v>
      </c>
      <c r="V93" s="55" t="n">
        <f aca="false">V10-V11-V18-V19-V22-V25</f>
        <v>-1000000000</v>
      </c>
      <c r="W93" s="55" t="n">
        <f aca="false">W10-W11-W18-W19-W22-W25</f>
        <v>0</v>
      </c>
      <c r="X93" s="55" t="n">
        <f aca="false">X10-X11-X18-X19-X22-X25</f>
        <v>1000000000</v>
      </c>
    </row>
    <row r="94" customFormat="false" ht="15" hidden="false" customHeight="false" outlineLevel="0" collapsed="false">
      <c r="B94" s="113" t="s">
        <v>2453</v>
      </c>
      <c r="D94" s="56" t="n">
        <f aca="false">D11-D12-D13-D14-D15-D16</f>
        <v>500000000000</v>
      </c>
      <c r="E94" s="56" t="n">
        <f aca="false">E11-E12-E13-E14-E15-E16</f>
        <v>627000000000</v>
      </c>
      <c r="F94" s="56" t="n">
        <f aca="false">F11-F12-F13-F14-F15-F16</f>
        <v>727000000000</v>
      </c>
      <c r="G94" s="56" t="n">
        <f aca="false">G11-G12-G13-G14-G15-G16</f>
        <v>783000000000</v>
      </c>
      <c r="H94" s="56" t="n">
        <f aca="false">H11-H12-H13-H14-H15-H16</f>
        <v>908000000000</v>
      </c>
      <c r="I94" s="56" t="n">
        <f aca="false">I11-I12-I13-I14-I15-I16</f>
        <v>1047000000000</v>
      </c>
      <c r="J94" s="56" t="n">
        <f aca="false">J11-J12-J13-J14-J15-J16</f>
        <v>1166000000000</v>
      </c>
      <c r="K94" s="56" t="n">
        <f aca="false">K11-K12-K13-K14-K15-K16</f>
        <v>1307000000000</v>
      </c>
      <c r="L94" s="56" t="n">
        <f aca="false">L11-L12-L13-L14-L15-L16</f>
        <v>1564000000000</v>
      </c>
      <c r="M94" s="56" t="n">
        <f aca="false">M11-M12-M13-M14-M15-M16</f>
        <v>1839000000000</v>
      </c>
      <c r="N94" s="56" t="n">
        <f aca="false">N11-N12-N13-N14-N15-N16</f>
        <v>2050000000000</v>
      </c>
      <c r="O94" s="55" t="n">
        <f aca="false">O11-O12-O13-O14-O15-O16</f>
        <v>1000000000</v>
      </c>
      <c r="P94" s="55" t="n">
        <f aca="false">P11-P12-P13-P14-P15-P16</f>
        <v>0</v>
      </c>
      <c r="Q94" s="55" t="n">
        <f aca="false">Q11-Q12-Q13-Q14-Q15-Q16</f>
        <v>0</v>
      </c>
      <c r="R94" s="152" t="n">
        <f aca="false">R11-R12-R13-R14-R15-R16-R17</f>
        <v>0</v>
      </c>
      <c r="S94" s="152" t="n">
        <f aca="false">S11-S12-S13-S14-S15-S16-S17</f>
        <v>0</v>
      </c>
      <c r="T94" s="152" t="n">
        <f aca="false">T11-T12-T13-T14-T15-T16-T17</f>
        <v>0</v>
      </c>
      <c r="U94" s="152" t="n">
        <f aca="false">U11-U12-U13-U14-U15-U16-U17</f>
        <v>0</v>
      </c>
      <c r="V94" s="152" t="n">
        <f aca="false">V11-V12-V13-V14-V15-V16-V17</f>
        <v>0</v>
      </c>
      <c r="W94" s="152" t="n">
        <f aca="false">W11-W12-W13-W14-W15-W16-W17</f>
        <v>0</v>
      </c>
      <c r="X94" s="56" t="n">
        <f aca="false">X11-X12-X13-X14-X15-X16</f>
        <v>5441000000000</v>
      </c>
    </row>
    <row r="95" customFormat="false" ht="15" hidden="false" customHeight="false" outlineLevel="0" collapsed="false">
      <c r="B95" s="113" t="s">
        <v>3440</v>
      </c>
      <c r="D95" s="56" t="n">
        <f aca="false">D19-D20-D21</f>
        <v>220000000000</v>
      </c>
      <c r="E95" s="56" t="n">
        <f aca="false">E19-E20-E21</f>
        <v>239000000000</v>
      </c>
      <c r="F95" s="55" t="n">
        <f aca="false">F19-F20-F21</f>
        <v>0</v>
      </c>
      <c r="G95" s="55" t="n">
        <f aca="false">G19-G20-G21</f>
        <v>0</v>
      </c>
      <c r="H95" s="55" t="n">
        <f aca="false">H19-H20-H21</f>
        <v>0</v>
      </c>
      <c r="I95" s="55" t="n">
        <f aca="false">I19-I20-I21</f>
        <v>0</v>
      </c>
      <c r="J95" s="55" t="n">
        <f aca="false">J19-J20-J21</f>
        <v>0</v>
      </c>
      <c r="K95" s="55" t="n">
        <f aca="false">K19-K20-K21</f>
        <v>0</v>
      </c>
      <c r="L95" s="56" t="n">
        <f aca="false">L19-L20-L21</f>
        <v>2895000000000</v>
      </c>
      <c r="M95" s="55" t="n">
        <f aca="false">M19-M20-M21</f>
        <v>0</v>
      </c>
      <c r="N95" s="55" t="n">
        <f aca="false">N19-N20-N21</f>
        <v>0</v>
      </c>
      <c r="O95" s="55" t="n">
        <f aca="false">O19-O20-O21</f>
        <v>0</v>
      </c>
      <c r="P95" s="55" t="n">
        <f aca="false">P19-P20-P21</f>
        <v>0</v>
      </c>
      <c r="Q95" s="55" t="n">
        <f aca="false">Q19-Q20-Q21</f>
        <v>0</v>
      </c>
      <c r="R95" s="55" t="n">
        <f aca="false">R19-R20-R21</f>
        <v>0</v>
      </c>
      <c r="S95" s="55" t="n">
        <f aca="false">S19-S20-S21</f>
        <v>0</v>
      </c>
      <c r="T95" s="55" t="n">
        <f aca="false">T19-T20-T21</f>
        <v>0</v>
      </c>
      <c r="U95" s="55" t="n">
        <f aca="false">U19-U20-U21</f>
        <v>0</v>
      </c>
      <c r="V95" s="55" t="n">
        <f aca="false">V19-V20-V21</f>
        <v>0</v>
      </c>
      <c r="W95" s="55" t="n">
        <f aca="false">W19-W20-W21</f>
        <v>0</v>
      </c>
      <c r="X95" s="55" t="n">
        <f aca="false">X19-X20-X21</f>
        <v>0</v>
      </c>
    </row>
    <row r="96" customFormat="false" ht="15" hidden="false" customHeight="false" outlineLevel="0" collapsed="false">
      <c r="B96" s="113" t="s">
        <v>3441</v>
      </c>
      <c r="D96" s="55" t="n">
        <f aca="false">D22-D23-D24</f>
        <v>0</v>
      </c>
      <c r="E96" s="55" t="n">
        <f aca="false">E22-E23-E24</f>
        <v>0</v>
      </c>
      <c r="F96" s="55" t="n">
        <f aca="false">F22-F23-F24</f>
        <v>0</v>
      </c>
      <c r="G96" s="55" t="n">
        <f aca="false">G22-G23-G24</f>
        <v>0</v>
      </c>
      <c r="H96" s="55" t="n">
        <f aca="false">H22-H23-H24</f>
        <v>0</v>
      </c>
      <c r="I96" s="55" t="n">
        <f aca="false">I22-I23-I24</f>
        <v>0</v>
      </c>
      <c r="J96" s="56" t="n">
        <f aca="false">J22-J23-J24</f>
        <v>1074000000000</v>
      </c>
      <c r="K96" s="56" t="n">
        <f aca="false">K22-K23-K24</f>
        <v>1247000000000</v>
      </c>
      <c r="L96" s="56" t="n">
        <f aca="false">L22-L23-L24</f>
        <v>1588000000000</v>
      </c>
      <c r="M96" s="56" t="n">
        <f aca="false">M22-M23-M24</f>
        <v>2664000000000</v>
      </c>
      <c r="N96" s="56" t="n">
        <f aca="false">N22-N23-N24</f>
        <v>2802000000000</v>
      </c>
      <c r="O96" s="55" t="n">
        <f aca="false">O22-O23-O24</f>
        <v>0</v>
      </c>
      <c r="P96" s="55" t="n">
        <f aca="false">P22-P23-P24</f>
        <v>0</v>
      </c>
      <c r="Q96" s="55" t="n">
        <f aca="false">Q22-Q23-Q24</f>
        <v>0</v>
      </c>
      <c r="R96" s="55" t="n">
        <f aca="false">R22-R23-R24</f>
        <v>0</v>
      </c>
      <c r="S96" s="55" t="n">
        <f aca="false">S22-S23-S24</f>
        <v>0</v>
      </c>
      <c r="T96" s="55" t="n">
        <f aca="false">T22-T23-T24</f>
        <v>0</v>
      </c>
      <c r="U96" s="55" t="n">
        <f aca="false">U22-U23-U24</f>
        <v>0</v>
      </c>
      <c r="V96" s="55" t="n">
        <f aca="false">V22-V23-V24</f>
        <v>0</v>
      </c>
      <c r="W96" s="55" t="n">
        <f aca="false">W22-W23-W24</f>
        <v>0</v>
      </c>
      <c r="X96" s="55" t="n">
        <f aca="false">X22-X23-X24</f>
        <v>-1000000000</v>
      </c>
    </row>
    <row r="97" customFormat="false" ht="15" hidden="false" customHeight="false" outlineLevel="0" collapsed="false">
      <c r="B97" s="113" t="s">
        <v>3442</v>
      </c>
      <c r="D97" s="55" t="n">
        <f aca="false">D26-D28-D31-D32-D35</f>
        <v>0</v>
      </c>
      <c r="E97" s="55" t="n">
        <f aca="false">E26-E28-E31-E32-E35</f>
        <v>0</v>
      </c>
      <c r="F97" s="55" t="n">
        <f aca="false">F26-F28-F31-F32-F35</f>
        <v>0</v>
      </c>
      <c r="G97" s="55" t="n">
        <f aca="false">G26-G28-G31-G32-G35</f>
        <v>0</v>
      </c>
      <c r="H97" s="55" t="n">
        <f aca="false">H26-H28-H31-H32-H35</f>
        <v>-1000000000</v>
      </c>
      <c r="I97" s="55" t="n">
        <f aca="false">I26-I28-I31-I32-I35</f>
        <v>0</v>
      </c>
      <c r="J97" s="55" t="n">
        <f aca="false">J26-J28-J31-J32-J35</f>
        <v>0</v>
      </c>
      <c r="K97" s="55" t="n">
        <f aca="false">K26-K28-K31-K32-K35</f>
        <v>0</v>
      </c>
      <c r="L97" s="56" t="n">
        <f aca="false">L26-L28-L31-L32-L35</f>
        <v>2613000000000</v>
      </c>
      <c r="M97" s="56" t="n">
        <f aca="false">M26-M28-M31-M32-M35</f>
        <v>3065000000000</v>
      </c>
      <c r="N97" s="56" t="n">
        <f aca="false">N26-N28-N31-N32-N35</f>
        <v>2043000000000</v>
      </c>
      <c r="O97" s="55" t="n">
        <f aca="false">O26-O28-O31-O32-O35</f>
        <v>0</v>
      </c>
      <c r="P97" s="55" t="n">
        <f aca="false">P26-P28-P31-P32-P35</f>
        <v>0</v>
      </c>
      <c r="Q97" s="55" t="n">
        <f aca="false">Q26-Q28-Q31-Q32-Q35</f>
        <v>0</v>
      </c>
      <c r="R97" s="55" t="n">
        <f aca="false">R26-R28-R31-R32-R35</f>
        <v>0</v>
      </c>
      <c r="S97" s="55" t="n">
        <f aca="false">S26-S28-S31-S32-S35</f>
        <v>0</v>
      </c>
      <c r="T97" s="55" t="n">
        <f aca="false">T26-T28-T31-T32-T35</f>
        <v>0</v>
      </c>
      <c r="U97" s="55" t="n">
        <f aca="false">U26-U28-U31-U32-U35</f>
        <v>0</v>
      </c>
      <c r="V97" s="55" t="n">
        <f aca="false">V26-V28-V31-V32-V35</f>
        <v>0</v>
      </c>
      <c r="W97" s="55" t="n">
        <f aca="false">W26-W28-W31-W32-W35</f>
        <v>0</v>
      </c>
      <c r="X97" s="55" t="n">
        <f aca="false">X26-X28-X31-X32-X35</f>
        <v>0</v>
      </c>
    </row>
    <row r="98" customFormat="false" ht="15" hidden="false" customHeight="false" outlineLevel="0" collapsed="false">
      <c r="B98" s="113" t="s">
        <v>3443</v>
      </c>
      <c r="D98" s="55" t="n">
        <f aca="false">D22-D23-D24</f>
        <v>0</v>
      </c>
      <c r="E98" s="55" t="n">
        <f aca="false">E22-E23-E24</f>
        <v>0</v>
      </c>
      <c r="F98" s="55" t="n">
        <f aca="false">F22-F23-F24</f>
        <v>0</v>
      </c>
      <c r="G98" s="55" t="n">
        <f aca="false">G22-G23-G24</f>
        <v>0</v>
      </c>
      <c r="H98" s="55" t="n">
        <f aca="false">H22-H23-H24</f>
        <v>0</v>
      </c>
      <c r="I98" s="55" t="n">
        <f aca="false">I22-I23-I24</f>
        <v>0</v>
      </c>
      <c r="J98" s="56" t="n">
        <f aca="false">J22-J23-J24</f>
        <v>1074000000000</v>
      </c>
      <c r="K98" s="56" t="n">
        <f aca="false">K22-K23-K24</f>
        <v>1247000000000</v>
      </c>
      <c r="L98" s="56" t="n">
        <f aca="false">L22-L23-L24</f>
        <v>1588000000000</v>
      </c>
      <c r="M98" s="56" t="n">
        <f aca="false">M22-M23-M24</f>
        <v>2664000000000</v>
      </c>
      <c r="N98" s="56" t="n">
        <f aca="false">N22-N23-N24</f>
        <v>2802000000000</v>
      </c>
      <c r="O98" s="55" t="n">
        <f aca="false">O22-O23-O24</f>
        <v>0</v>
      </c>
      <c r="P98" s="55" t="n">
        <f aca="false">P22-P23-P24</f>
        <v>0</v>
      </c>
      <c r="Q98" s="55" t="n">
        <f aca="false">Q22-Q23-Q24</f>
        <v>0</v>
      </c>
      <c r="R98" s="55" t="n">
        <f aca="false">R22-R23-R24</f>
        <v>0</v>
      </c>
      <c r="S98" s="55" t="n">
        <f aca="false">S22-S23-S24</f>
        <v>0</v>
      </c>
      <c r="T98" s="55" t="n">
        <f aca="false">T22-T23-T24</f>
        <v>0</v>
      </c>
      <c r="U98" s="55" t="n">
        <f aca="false">U22-U23-U24</f>
        <v>0</v>
      </c>
      <c r="V98" s="55" t="n">
        <f aca="false">V22-V23-V24</f>
        <v>0</v>
      </c>
      <c r="W98" s="55" t="n">
        <f aca="false">W22-W23-W24</f>
        <v>0</v>
      </c>
      <c r="X98" s="55" t="n">
        <f aca="false">X22-X23-X24</f>
        <v>-1000000000</v>
      </c>
    </row>
    <row r="99" customFormat="false" ht="15" hidden="false" customHeight="false" outlineLevel="0" collapsed="false">
      <c r="B99" s="113" t="s">
        <v>1953</v>
      </c>
      <c r="D99" s="55" t="n">
        <f aca="false">D32-D33-D34-D35</f>
        <v>0</v>
      </c>
      <c r="E99" s="55" t="n">
        <f aca="false">E32-E33-E34-E35</f>
        <v>0</v>
      </c>
      <c r="F99" s="55" t="n">
        <f aca="false">F32-F33-F34-F35</f>
        <v>0</v>
      </c>
      <c r="G99" s="55" t="n">
        <f aca="false">G32-G33-G34-G35</f>
        <v>0</v>
      </c>
      <c r="H99" s="55" t="n">
        <f aca="false">H32-H33-H34-H35</f>
        <v>0</v>
      </c>
      <c r="I99" s="55" t="n">
        <f aca="false">I32-I33-I34-I35</f>
        <v>0</v>
      </c>
      <c r="J99" s="56" t="n">
        <f aca="false">J32-J33-J34-J35</f>
        <v>91000000000</v>
      </c>
      <c r="K99" s="56" t="n">
        <f aca="false">K32-K33-K34-K35</f>
        <v>86000000000</v>
      </c>
      <c r="L99" s="55" t="n">
        <f aca="false">L32-L33-L34-L35</f>
        <v>0</v>
      </c>
      <c r="M99" s="55" t="n">
        <f aca="false">M32-M33-M34-M35</f>
        <v>0</v>
      </c>
      <c r="N99" s="55" t="n">
        <f aca="false">N32-N33-N34-N35</f>
        <v>0</v>
      </c>
      <c r="O99" s="56" t="n">
        <f aca="false">O32-O33-O34-O35</f>
        <v>-1960000000000</v>
      </c>
      <c r="P99" s="56" t="n">
        <f aca="false">P32-P33-P34-P35</f>
        <v>-2458000000000</v>
      </c>
      <c r="Q99" s="56" t="n">
        <f aca="false">Q32-Q33-Q34-Q35</f>
        <v>-2156000000000</v>
      </c>
      <c r="R99" s="56" t="n">
        <f aca="false">R32-R33-R34-R35</f>
        <v>-3034000000000</v>
      </c>
      <c r="S99" s="56" t="n">
        <f aca="false">S32-S33-S34-S35</f>
        <v>-2425000000000</v>
      </c>
      <c r="T99" s="56" t="n">
        <f aca="false">T32-T33-T34-T35</f>
        <v>-2533000000000</v>
      </c>
      <c r="U99" s="56" t="n">
        <f aca="false">U32-U33-U34-U35</f>
        <v>-2662000000000</v>
      </c>
      <c r="V99" s="56" t="n">
        <f aca="false">V32-V33-V34-V35</f>
        <v>-2804000000000</v>
      </c>
      <c r="W99" s="56" t="n">
        <f aca="false">W32-W33-W34-W35</f>
        <v>-2987000000000</v>
      </c>
      <c r="X99" s="56" t="n">
        <f aca="false">X32-X33-X34-X35</f>
        <v>-3181000000000</v>
      </c>
    </row>
    <row r="100" customFormat="false" ht="15" hidden="false" customHeight="false" outlineLevel="0" collapsed="false">
      <c r="B100" s="113" t="s">
        <v>1115</v>
      </c>
      <c r="D100" s="55" t="n">
        <f aca="false">D38-D40-D56</f>
        <v>0</v>
      </c>
      <c r="E100" s="55" t="n">
        <f aca="false">E38-E40-E56</f>
        <v>0</v>
      </c>
      <c r="F100" s="55" t="n">
        <f aca="false">F38-F40-F56</f>
        <v>0</v>
      </c>
      <c r="G100" s="55" t="n">
        <f aca="false">G38-G40-G56</f>
        <v>0</v>
      </c>
      <c r="H100" s="55" t="n">
        <f aca="false">H38-H40-H56</f>
        <v>0</v>
      </c>
      <c r="I100" s="55" t="n">
        <f aca="false">I38-I40-I56</f>
        <v>0</v>
      </c>
      <c r="J100" s="55" t="n">
        <f aca="false">J38-J40-J56</f>
        <v>0</v>
      </c>
      <c r="K100" s="55" t="n">
        <f aca="false">K38-K40-K56</f>
        <v>0</v>
      </c>
      <c r="L100" s="55" t="n">
        <f aca="false">L38-L40-L56</f>
        <v>0</v>
      </c>
      <c r="M100" s="55" t="n">
        <f aca="false">M38-M40-M56</f>
        <v>0</v>
      </c>
      <c r="N100" s="55" t="n">
        <f aca="false">N38-N40-N56</f>
        <v>0</v>
      </c>
      <c r="O100" s="55" t="n">
        <f aca="false">O38-O40-O56</f>
        <v>0</v>
      </c>
      <c r="P100" s="55" t="n">
        <f aca="false">P38-P40-P56</f>
        <v>0</v>
      </c>
      <c r="Q100" s="55" t="n">
        <f aca="false">Q38-Q40-Q56</f>
        <v>0</v>
      </c>
      <c r="R100" s="55" t="n">
        <f aca="false">R38-R40-R56</f>
        <v>0</v>
      </c>
      <c r="S100" s="55" t="n">
        <f aca="false">S38-S40-S56</f>
        <v>0</v>
      </c>
      <c r="T100" s="55" t="n">
        <f aca="false">T38-T40-T56</f>
        <v>1000000000</v>
      </c>
      <c r="U100" s="55" t="n">
        <f aca="false">U38-U40-U56</f>
        <v>-1000000000</v>
      </c>
      <c r="V100" s="55" t="n">
        <f aca="false">V38-V40-V56</f>
        <v>0</v>
      </c>
      <c r="W100" s="55" t="n">
        <f aca="false">W38-W40-W56</f>
        <v>0</v>
      </c>
      <c r="X100" s="55" t="n">
        <f aca="false">X38-X40-X56</f>
        <v>0</v>
      </c>
    </row>
    <row r="101" customFormat="false" ht="15" hidden="false" customHeight="false" outlineLevel="0" collapsed="false">
      <c r="B101" s="113" t="s">
        <v>3444</v>
      </c>
      <c r="D101" s="55" t="n">
        <f aca="false">D40-D42-D45-D46-D53</f>
        <v>0</v>
      </c>
      <c r="E101" s="55" t="n">
        <f aca="false">E40-E42-E45-E46-E53</f>
        <v>0</v>
      </c>
      <c r="F101" s="55" t="n">
        <f aca="false">F40-F42-F45-F46-F53</f>
        <v>0</v>
      </c>
      <c r="G101" s="55" t="n">
        <f aca="false">G40-G42-G45-G46-G53</f>
        <v>0</v>
      </c>
      <c r="H101" s="55" t="n">
        <f aca="false">H40-H42-H45-H46-H53</f>
        <v>0</v>
      </c>
      <c r="I101" s="55" t="n">
        <f aca="false">I40-I42-I45-I46-I53</f>
        <v>0</v>
      </c>
      <c r="J101" s="55" t="n">
        <f aca="false">J40-J42-J45-J46-J53</f>
        <v>0</v>
      </c>
      <c r="K101" s="55" t="n">
        <f aca="false">K40-K42-K45-K46-K53</f>
        <v>0</v>
      </c>
      <c r="L101" s="55" t="n">
        <f aca="false">L40-L42-L45-L46-L53</f>
        <v>0</v>
      </c>
      <c r="M101" s="55" t="n">
        <f aca="false">M40-M42-M45-M46-M53</f>
        <v>0</v>
      </c>
      <c r="N101" s="55" t="n">
        <f aca="false">N40-N42-N45-N46-N53</f>
        <v>0</v>
      </c>
      <c r="O101" s="55" t="n">
        <f aca="false">O40-O42-O45-O46-O53</f>
        <v>0</v>
      </c>
      <c r="P101" s="55" t="n">
        <f aca="false">P40-P42-P45-P46-P53</f>
        <v>0</v>
      </c>
      <c r="Q101" s="55" t="n">
        <f aca="false">Q40-Q42-Q45-Q46-Q53</f>
        <v>0</v>
      </c>
      <c r="R101" s="55" t="n">
        <f aca="false">R40-R42-R45-R46-R53</f>
        <v>0</v>
      </c>
      <c r="S101" s="55" t="n">
        <f aca="false">S40-S42-S45-S46-S53</f>
        <v>0</v>
      </c>
      <c r="T101" s="55" t="n">
        <f aca="false">T40-T42-T45-T46-T53</f>
        <v>0</v>
      </c>
      <c r="U101" s="55" t="n">
        <f aca="false">U40-U42-U45-U46-U53</f>
        <v>0</v>
      </c>
      <c r="V101" s="55" t="n">
        <f aca="false">V40-V42-V45-V46-V53</f>
        <v>0</v>
      </c>
      <c r="W101" s="55" t="n">
        <f aca="false">W40-W42-W45-W46-W53</f>
        <v>0</v>
      </c>
      <c r="X101" s="55" t="n">
        <f aca="false">X40-X42-X45-X46-X53</f>
        <v>0</v>
      </c>
    </row>
    <row r="102" customFormat="false" ht="15" hidden="false" customHeight="false" outlineLevel="0" collapsed="false">
      <c r="B102" s="113" t="s">
        <v>268</v>
      </c>
      <c r="D102" s="55" t="n">
        <f aca="false">D53-D54-D55</f>
        <v>0</v>
      </c>
      <c r="E102" s="55" t="n">
        <f aca="false">E53-E54-E55</f>
        <v>0</v>
      </c>
      <c r="F102" s="56" t="n">
        <f aca="false">F53-F54-F55</f>
        <v>4712000000000</v>
      </c>
      <c r="G102" s="56" t="n">
        <f aca="false">G53-G54-G55</f>
        <v>4942000000000</v>
      </c>
      <c r="H102" s="56" t="n">
        <f aca="false">H53-H54-H55</f>
        <v>3921000000000</v>
      </c>
      <c r="I102" s="56" t="n">
        <f aca="false">I53-I54-I55</f>
        <v>3410000000000</v>
      </c>
      <c r="J102" s="55" t="n">
        <f aca="false">J53-J54-J55</f>
        <v>0</v>
      </c>
      <c r="K102" s="55" t="n">
        <f aca="false">K53-K54-K55</f>
        <v>0</v>
      </c>
      <c r="L102" s="55" t="n">
        <f aca="false">L53-L54-L55</f>
        <v>0</v>
      </c>
      <c r="M102" s="55" t="n">
        <f aca="false">M53-M54-M55</f>
        <v>0</v>
      </c>
      <c r="N102" s="55" t="n">
        <f aca="false">N53-N54-N55</f>
        <v>0</v>
      </c>
      <c r="O102" s="55" t="n">
        <f aca="false">O53-O54-O55</f>
        <v>0</v>
      </c>
      <c r="P102" s="55" t="n">
        <f aca="false">P53-P54-P55</f>
        <v>0</v>
      </c>
      <c r="Q102" s="55" t="n">
        <f aca="false">Q53-Q54-Q55</f>
        <v>0</v>
      </c>
      <c r="R102" s="55" t="n">
        <f aca="false">R53-R54-R55</f>
        <v>0</v>
      </c>
      <c r="S102" s="55" t="n">
        <f aca="false">S53-S54-S55</f>
        <v>0</v>
      </c>
      <c r="T102" s="55" t="n">
        <f aca="false">T53-T54-T55</f>
        <v>-1000000000</v>
      </c>
      <c r="U102" s="55" t="n">
        <f aca="false">U53-U54-U55</f>
        <v>0</v>
      </c>
      <c r="V102" s="55" t="n">
        <f aca="false">V53-V54-V55</f>
        <v>-1000000000</v>
      </c>
      <c r="W102" s="55" t="n">
        <f aca="false">W53-W54-W55</f>
        <v>0</v>
      </c>
      <c r="X102" s="55" t="n">
        <f aca="false">X53-X54-X55</f>
        <v>0</v>
      </c>
    </row>
    <row r="103" customFormat="false" ht="15" hidden="false" customHeight="false" outlineLevel="0" collapsed="false">
      <c r="B103" s="113" t="s">
        <v>3445</v>
      </c>
      <c r="D103" s="56" t="n">
        <f aca="false">D46-D47-D48-D49-D50-D51-D52</f>
        <v>2406000000000</v>
      </c>
      <c r="E103" s="56" t="n">
        <f aca="false">E46-E47-E48-E49-E50-E51-E52</f>
        <v>956000000000</v>
      </c>
      <c r="F103" s="55" t="n">
        <f aca="false">F46-F47-F48-F49-F50-F51-F52</f>
        <v>0</v>
      </c>
      <c r="G103" s="55" t="n">
        <f aca="false">G46-G47-G48-G49-G50-G51-G52</f>
        <v>0</v>
      </c>
      <c r="H103" s="55" t="n">
        <f aca="false">H46-H47-H48-H49-H50-H51-H52</f>
        <v>0</v>
      </c>
      <c r="I103" s="55" t="n">
        <f aca="false">I46-I47-I48-I49-I50-I51-I52</f>
        <v>0</v>
      </c>
      <c r="J103" s="92" t="n">
        <f aca="false">J46-J47-J48-J49-J50-J51-J52</f>
        <v>0</v>
      </c>
      <c r="K103" s="92" t="n">
        <f aca="false">K46-K47-K48-K49-K50-K51-K52</f>
        <v>0</v>
      </c>
      <c r="L103" s="56" t="n">
        <f aca="false">L46-L47-L48-L49-L50-L51-L52</f>
        <v>3109000000000</v>
      </c>
      <c r="M103" s="56" t="n">
        <f aca="false">M46-M47-M48-M49-M50-M51-M52</f>
        <v>3438000000000</v>
      </c>
      <c r="N103" s="56" t="n">
        <f aca="false">N46-N47-N48-N49-N50-N51-N52</f>
        <v>3437000000000</v>
      </c>
      <c r="O103" s="56" t="n">
        <f aca="false">O46-O47-O48-O49-O50-O51-O52</f>
        <v>2853000000000</v>
      </c>
      <c r="P103" s="56" t="n">
        <f aca="false">P46-P47-P48-P49-P50-P51-P52</f>
        <v>3544000000000</v>
      </c>
      <c r="Q103" s="56" t="n">
        <f aca="false">Q46-Q47-Q48-Q49-Q50-Q51-Q52</f>
        <v>4082000000000</v>
      </c>
      <c r="R103" s="56" t="n">
        <f aca="false">R46-R47-R48-R49-R50-R51-R52</f>
        <v>3737000000000</v>
      </c>
      <c r="S103" s="56" t="n">
        <f aca="false">S46-S47-S48-S49-S50-S51-S52</f>
        <v>5057000000000</v>
      </c>
      <c r="T103" s="56" t="n">
        <f aca="false">T46-T47-T48-T49-T50-T51-T52</f>
        <v>4904000000000</v>
      </c>
      <c r="U103" s="56" t="n">
        <f aca="false">U46-U47-U48-U49-U50-U51-U52</f>
        <v>5125000000000</v>
      </c>
      <c r="V103" s="56" t="n">
        <f aca="false">V46-V47-V48-V49-V50-V51-V52</f>
        <v>5369000000000</v>
      </c>
      <c r="W103" s="56" t="n">
        <f aca="false">W46-W47-W48-W49-W50-W51-W52</f>
        <v>5734000000000</v>
      </c>
      <c r="X103" s="56" t="n">
        <f aca="false">X46-X47-X48-X49-X50-X51-X52</f>
        <v>6119000000000</v>
      </c>
    </row>
    <row r="104" customFormat="false" ht="15" hidden="false" customHeight="false" outlineLevel="0" collapsed="false">
      <c r="B104" s="113" t="s">
        <v>1491</v>
      </c>
      <c r="D104" s="55" t="n">
        <f aca="false">D56-D57-D58</f>
        <v>0</v>
      </c>
      <c r="E104" s="55" t="n">
        <f aca="false">E56-E57-E58</f>
        <v>1000000000</v>
      </c>
      <c r="F104" s="55" t="n">
        <f aca="false">F56-F57-F58</f>
        <v>1000000000</v>
      </c>
      <c r="G104" s="55" t="n">
        <f aca="false">G56-G57-G58</f>
        <v>0</v>
      </c>
      <c r="H104" s="55" t="n">
        <f aca="false">H56-H57-H58</f>
        <v>0</v>
      </c>
      <c r="I104" s="55" t="n">
        <f aca="false">I56-I57-I58</f>
        <v>0</v>
      </c>
      <c r="J104" s="55" t="n">
        <f aca="false">J56-J57-J58</f>
        <v>0</v>
      </c>
      <c r="K104" s="55" t="n">
        <f aca="false">K56-K57-K58</f>
        <v>0</v>
      </c>
      <c r="L104" s="55" t="n">
        <f aca="false">L56-L57-L58</f>
        <v>0</v>
      </c>
      <c r="M104" s="55" t="n">
        <f aca="false">M56-M57-M58</f>
        <v>0</v>
      </c>
      <c r="N104" s="55" t="n">
        <f aca="false">N56-N57-N58</f>
        <v>0</v>
      </c>
      <c r="O104" s="55" t="n">
        <f aca="false">O56-O57-O58</f>
        <v>0</v>
      </c>
      <c r="P104" s="55" t="n">
        <f aca="false">P56-P57-P58</f>
        <v>0</v>
      </c>
      <c r="Q104" s="55" t="n">
        <f aca="false">Q56-Q57-Q58</f>
        <v>0</v>
      </c>
      <c r="R104" s="55" t="n">
        <f aca="false">R56-R57-R58</f>
        <v>0</v>
      </c>
      <c r="S104" s="55" t="n">
        <f aca="false">S56-S57-S58</f>
        <v>0</v>
      </c>
      <c r="T104" s="55" t="n">
        <f aca="false">T56-T57-T58</f>
        <v>-1000000000</v>
      </c>
      <c r="U104" s="55" t="n">
        <f aca="false">U56-U57-U58</f>
        <v>0</v>
      </c>
      <c r="V104" s="55" t="n">
        <f aca="false">V56-V57-V58</f>
        <v>1000000000</v>
      </c>
      <c r="W104" s="55" t="n">
        <f aca="false">W56-W57-W58</f>
        <v>0</v>
      </c>
      <c r="X104" s="55" t="n">
        <f aca="false">X56-X57-X58</f>
        <v>0</v>
      </c>
    </row>
    <row r="105" customFormat="false" ht="15" hidden="false" customHeight="false" outlineLevel="0" collapsed="false">
      <c r="B105" s="113" t="s">
        <v>433</v>
      </c>
      <c r="C105" s="55"/>
      <c r="D105" s="55" t="n">
        <f aca="false">D64-D65-D79-D80-D84-D85-D86</f>
        <v>-1000000000</v>
      </c>
      <c r="E105" s="55" t="n">
        <f aca="false">E64-E65-E79-E80-E84-E85-E86</f>
        <v>-1000000000</v>
      </c>
      <c r="F105" s="55" t="n">
        <f aca="false">F64-F65-F79-F80-F84-F85-F86</f>
        <v>0</v>
      </c>
      <c r="G105" s="55" t="n">
        <f aca="false">G64-G65-G79-G80-G84-G85-G86</f>
        <v>-1000000000</v>
      </c>
      <c r="H105" s="55" t="n">
        <f aca="false">H64-H65-H79-H80-H84-H85-H86</f>
        <v>1000000000</v>
      </c>
      <c r="I105" s="55" t="n">
        <f aca="false">I64-I65-I79-I80-I84-I85-I86</f>
        <v>-1000000000</v>
      </c>
      <c r="J105" s="55" t="n">
        <f aca="false">J64-J65-J79-J80-J84-J85-J86</f>
        <v>0</v>
      </c>
      <c r="K105" s="55" t="n">
        <f aca="false">K64-K65-K79-K80-K84-K85-K86</f>
        <v>-1000000000</v>
      </c>
      <c r="L105" s="55" t="n">
        <f aca="false">L64-L65-L79-L80-L84-L85-L86</f>
        <v>0</v>
      </c>
      <c r="M105" s="55" t="n">
        <f aca="false">M64-M65-M79-M80-M84-M85-M86</f>
        <v>0</v>
      </c>
      <c r="N105" s="55" t="n">
        <f aca="false">N64-N65-N79-N80-N84-N85-N86</f>
        <v>0</v>
      </c>
      <c r="O105" s="55" t="n">
        <f aca="false">O64-O65-O79-O80-O84-O85-O86</f>
        <v>0</v>
      </c>
      <c r="P105" s="55" t="n">
        <f aca="false">P64-P65-P79-P80-P84-P85-P86</f>
        <v>0</v>
      </c>
      <c r="Q105" s="55" t="n">
        <f aca="false">Q64-Q65-Q79-Q80-Q84-Q85-Q86</f>
        <v>0</v>
      </c>
      <c r="R105" s="55" t="n">
        <f aca="false">R64-R65-R79-R80-R84-R85-R86</f>
        <v>0</v>
      </c>
      <c r="S105" s="55" t="n">
        <f aca="false">S64-S65-S79-S80-S84-S85-S86</f>
        <v>1000000000</v>
      </c>
      <c r="T105" s="55" t="n">
        <f aca="false">T64-T65-T79-T80-T84-T85-T86</f>
        <v>1000000000</v>
      </c>
      <c r="U105" s="55" t="n">
        <f aca="false">U64-U65-U79-U80-U84-U85-U86</f>
        <v>0</v>
      </c>
      <c r="V105" s="55" t="n">
        <f aca="false">V64-V65-V79-V80-V84-V85-V86</f>
        <v>1000000000</v>
      </c>
      <c r="W105" s="55" t="n">
        <f aca="false">W64-W65-W79-W80-W84-W85-W86</f>
        <v>1000000000</v>
      </c>
      <c r="X105" s="55" t="n">
        <f aca="false">X64-X65-X79-X80-X84-X85-X86</f>
        <v>0</v>
      </c>
    </row>
    <row r="106" customFormat="false" ht="15" hidden="false" customHeight="false" outlineLevel="0" collapsed="false">
      <c r="B106" s="113" t="s">
        <v>3446</v>
      </c>
      <c r="D106" s="55" t="n">
        <f aca="false">D66-D67-D68</f>
        <v>0</v>
      </c>
      <c r="E106" s="55" t="n">
        <f aca="false">E66-E67-E68</f>
        <v>0</v>
      </c>
      <c r="F106" s="55" t="n">
        <f aca="false">F66-F67-F68</f>
        <v>0</v>
      </c>
      <c r="G106" s="55" t="n">
        <f aca="false">G66-G67-G68</f>
        <v>0</v>
      </c>
      <c r="H106" s="55" t="n">
        <f aca="false">H66-H67-H68</f>
        <v>0</v>
      </c>
      <c r="I106" s="55" t="n">
        <f aca="false">I66-I67-I68</f>
        <v>0</v>
      </c>
      <c r="J106" s="152" t="n">
        <f aca="false">J66-J67-J68</f>
        <v>0</v>
      </c>
      <c r="K106" s="152" t="n">
        <f aca="false">K66-K67-K68</f>
        <v>0</v>
      </c>
      <c r="L106" s="56" t="n">
        <f aca="false">L66-L67-L68</f>
        <v>3232000000000</v>
      </c>
      <c r="M106" s="56" t="n">
        <f aca="false">M66-M67-M68</f>
        <v>4856000000000</v>
      </c>
      <c r="N106" s="56" t="n">
        <f aca="false">N66-N67-N68</f>
        <v>3002000000000</v>
      </c>
      <c r="O106" s="56" t="n">
        <f aca="false">O66-O67-O68</f>
        <v>4240000000000</v>
      </c>
      <c r="P106" s="56" t="n">
        <f aca="false">P66-P67-P68</f>
        <v>4416000000000</v>
      </c>
      <c r="Q106" s="56" t="n">
        <f aca="false">Q66-Q67-Q68</f>
        <v>5939000000000</v>
      </c>
      <c r="R106" s="56" t="n">
        <f aca="false">R66-R67-R68</f>
        <v>2641000000000</v>
      </c>
      <c r="S106" s="56" t="n">
        <f aca="false">S66-S67-S68</f>
        <v>6580000000000</v>
      </c>
      <c r="T106" s="56" t="n">
        <f aca="false">T66-T67-T68</f>
        <v>5771000000000</v>
      </c>
      <c r="U106" s="56" t="n">
        <f aca="false">U66-U67-U68</f>
        <v>6591000000000</v>
      </c>
      <c r="V106" s="56" t="n">
        <f aca="false">V66-V67-V68</f>
        <v>7239000000000</v>
      </c>
      <c r="W106" s="56" t="n">
        <f aca="false">W66-W67-W68</f>
        <v>8011000000000</v>
      </c>
      <c r="X106" s="56" t="n">
        <f aca="false">X66-X67-X68</f>
        <v>8604000000000</v>
      </c>
    </row>
    <row r="107" customFormat="false" ht="15" hidden="false" customHeight="false" outlineLevel="0" collapsed="false">
      <c r="B107" s="113" t="s">
        <v>3447</v>
      </c>
      <c r="D107" s="55" t="n">
        <f aca="false">D80-D81-D82-D83</f>
        <v>0</v>
      </c>
      <c r="E107" s="55" t="n">
        <f aca="false">E80-E81-E82-E83</f>
        <v>0</v>
      </c>
      <c r="F107" s="55" t="n">
        <f aca="false">F80-F81-F82-F83</f>
        <v>0</v>
      </c>
      <c r="G107" s="55" t="n">
        <f aca="false">G80-G81-G82-G83</f>
        <v>0</v>
      </c>
      <c r="H107" s="55" t="n">
        <f aca="false">H80-H81-H82-H83</f>
        <v>0</v>
      </c>
      <c r="I107" s="55" t="n">
        <f aca="false">I80-I81-I82-I83</f>
        <v>0</v>
      </c>
      <c r="J107" s="55" t="n">
        <f aca="false">J80-J81-J82-J83</f>
        <v>0</v>
      </c>
      <c r="K107" s="56" t="n">
        <f aca="false">K80-K81-K82-K83</f>
        <v>2380000000000</v>
      </c>
      <c r="L107" s="55" t="n">
        <f aca="false">L80-L81-L82-L83</f>
        <v>0</v>
      </c>
      <c r="M107" s="56" t="n">
        <f aca="false">M80-M81-M82-M83</f>
        <v>-29000000000</v>
      </c>
      <c r="N107" s="56" t="n">
        <f aca="false">N80-N81-N82-N83</f>
        <v>285000000000</v>
      </c>
      <c r="O107" s="56" t="n">
        <f aca="false">O80-O81-O82-O83</f>
        <v>-38000000000</v>
      </c>
      <c r="P107" s="56" t="n">
        <f aca="false">P80-P81-P82-P83</f>
        <v>914000000000</v>
      </c>
      <c r="Q107" s="56" t="n">
        <f aca="false">Q80-Q81-Q82-Q83</f>
        <v>-825000000000</v>
      </c>
      <c r="R107" s="56" t="n">
        <f aca="false">R80-R81-R82-R83</f>
        <v>-626000000000</v>
      </c>
      <c r="S107" s="55" t="n">
        <f aca="false">S80-S81-S82-S83</f>
        <v>0</v>
      </c>
      <c r="T107" s="55" t="n">
        <f aca="false">T80-T81-T82-T83</f>
        <v>0</v>
      </c>
      <c r="U107" s="55" t="n">
        <f aca="false">U80-U81-U82-U83</f>
        <v>0</v>
      </c>
      <c r="V107" s="55" t="n">
        <f aca="false">V80-V81-V82-V83</f>
        <v>0</v>
      </c>
      <c r="W107" s="56" t="n">
        <f aca="false">W80-W81-W82-W83</f>
        <v>2000000000</v>
      </c>
      <c r="X107" s="56" t="n">
        <f aca="false">X80-X81-X82-X83</f>
        <v>3000000000</v>
      </c>
    </row>
    <row r="108" customFormat="false" ht="15" hidden="false" customHeight="false" outlineLevel="0" collapsed="false">
      <c r="B108" s="113" t="s">
        <v>1267</v>
      </c>
      <c r="D108" s="55" t="n">
        <f aca="false">D86-D87</f>
        <v>0</v>
      </c>
      <c r="E108" s="55" t="n">
        <f aca="false">E86-E87</f>
        <v>0</v>
      </c>
      <c r="F108" s="55" t="n">
        <f aca="false">F86-F87</f>
        <v>0</v>
      </c>
      <c r="G108" s="55" t="n">
        <f aca="false">G86-G87</f>
        <v>0</v>
      </c>
      <c r="H108" s="55" t="n">
        <f aca="false">H86-H87</f>
        <v>0</v>
      </c>
      <c r="I108" s="55" t="n">
        <f aca="false">I86-I87</f>
        <v>0</v>
      </c>
      <c r="J108" s="55" t="n">
        <f aca="false">J86-J87</f>
        <v>0</v>
      </c>
      <c r="K108" s="55" t="n">
        <f aca="false">K86-K87</f>
        <v>0</v>
      </c>
      <c r="L108" s="55" t="n">
        <f aca="false">L86-L87</f>
        <v>0</v>
      </c>
      <c r="M108" s="55" t="n">
        <f aca="false">M86-M87</f>
        <v>0</v>
      </c>
      <c r="N108" s="55" t="n">
        <f aca="false">N86-N87</f>
        <v>0</v>
      </c>
      <c r="O108" s="55" t="n">
        <f aca="false">O86-O87</f>
        <v>0</v>
      </c>
      <c r="P108" s="55" t="n">
        <f aca="false">P86-P87</f>
        <v>0</v>
      </c>
      <c r="Q108" s="55" t="n">
        <f aca="false">Q86-Q87</f>
        <v>0</v>
      </c>
      <c r="R108" s="55" t="n">
        <f aca="false">R86-R87</f>
        <v>0</v>
      </c>
      <c r="S108" s="55" t="n">
        <f aca="false">S86-S87</f>
        <v>0</v>
      </c>
      <c r="T108" s="55" t="n">
        <f aca="false">T86-T87</f>
        <v>0</v>
      </c>
      <c r="U108" s="55" t="n">
        <f aca="false">U86-U87</f>
        <v>0</v>
      </c>
      <c r="V108" s="55" t="n">
        <f aca="false">V86-V87</f>
        <v>0</v>
      </c>
      <c r="W108" s="55" t="n">
        <f aca="false">W86-W87</f>
        <v>0</v>
      </c>
      <c r="X108" s="55" t="n">
        <f aca="false">X86-X87</f>
        <v>0</v>
      </c>
    </row>
    <row r="109" customFormat="false" ht="15" hidden="false" customHeight="false" outlineLevel="0" collapsed="false">
      <c r="B109" s="113" t="s">
        <v>2974</v>
      </c>
      <c r="D109" s="56" t="n">
        <f aca="false">D73-D74-D75-D76-D77-D78-D79</f>
        <v>-12000000000</v>
      </c>
      <c r="E109" s="56" t="n">
        <f aca="false">E73-E74-E75-E76-E77-E78-E79</f>
        <v>-241000000000</v>
      </c>
      <c r="F109" s="55" t="n">
        <f aca="false">F73-F74-F75-F76-F77-F78</f>
        <v>0</v>
      </c>
      <c r="G109" s="56" t="n">
        <f aca="false">G73-G74-G75-G76-G77-G78</f>
        <v>-1375000000000</v>
      </c>
      <c r="H109" s="56" t="n">
        <f aca="false">H73-H74-H75-H76-H77-H78</f>
        <v>-1184000000000</v>
      </c>
      <c r="I109" s="56" t="n">
        <f aca="false">I73-I74-I75-I76-I77-I78</f>
        <v>-472000000000</v>
      </c>
      <c r="J109" s="55" t="n">
        <f aca="false">J73-J74-J75-J76-J77-J78</f>
        <v>0</v>
      </c>
      <c r="K109" s="55" t="n">
        <f aca="false">K73-K74-K75-K76-K77-K78</f>
        <v>1000000000</v>
      </c>
      <c r="L109" s="56" t="n">
        <f aca="false">L73-L74-L75-L76-L77-L78</f>
        <v>1014000000000</v>
      </c>
      <c r="M109" s="56" t="n">
        <f aca="false">M73-M74-M75-M76-M77-M78</f>
        <v>-1522000000000</v>
      </c>
      <c r="N109" s="56" t="n">
        <f aca="false">N73-N74-N75-N76-N77-N78</f>
        <v>850000000000</v>
      </c>
      <c r="O109" s="56" t="n">
        <f aca="false">O73-O74-O75-O76-O77-O78</f>
        <v>-894000000000</v>
      </c>
      <c r="P109" s="56" t="n">
        <f aca="false">P73-P74-P75-P76-P77-P78</f>
        <v>326000000000</v>
      </c>
      <c r="Q109" s="56" t="n">
        <f aca="false">Q73-Q74-Q75-Q76-Q77-Q78</f>
        <v>483000000000</v>
      </c>
      <c r="R109" s="56" t="n">
        <f aca="false">R73-R74-R75-R76-R77-R78</f>
        <v>1549000000000</v>
      </c>
      <c r="S109" s="56" t="n">
        <f aca="false">S73-S74-S75-S76-S77-S78</f>
        <v>972000000000</v>
      </c>
      <c r="T109" s="56" t="n">
        <f aca="false">T73-T74-T75-T76-T77-T78</f>
        <v>715000000000</v>
      </c>
      <c r="U109" s="56" t="n">
        <f aca="false">U73-U74-U75-U76-U77-U78</f>
        <v>909000000000</v>
      </c>
      <c r="V109" s="56" t="n">
        <f aca="false">V73-V74-V75-V76-V77-V78</f>
        <v>1050000000000</v>
      </c>
      <c r="W109" s="56" t="n">
        <f aca="false">W73-W74-W75-W76-W77-W78</f>
        <v>1223000000000</v>
      </c>
      <c r="X109" s="56" t="n">
        <f aca="false">X73-X74-X75-X76-X77-X78</f>
        <v>1401000000000</v>
      </c>
    </row>
    <row r="110" customFormat="false" ht="15.75" hidden="false" customHeight="false" outlineLevel="0" collapsed="false">
      <c r="B110" s="113"/>
      <c r="D110" s="55"/>
      <c r="E110" s="55"/>
      <c r="F110" s="55"/>
      <c r="G110" s="55"/>
      <c r="H110" s="55"/>
      <c r="I110" s="55"/>
      <c r="J110" s="55"/>
      <c r="K110" s="152"/>
      <c r="L110" s="55"/>
      <c r="M110" s="55"/>
      <c r="N110" s="55"/>
      <c r="O110" s="55"/>
      <c r="P110" s="55"/>
      <c r="Q110" s="55"/>
      <c r="R110" s="55"/>
      <c r="S110" s="55"/>
      <c r="T110" s="55"/>
      <c r="U110" s="55"/>
      <c r="V110" s="55"/>
      <c r="W110" s="55"/>
    </row>
    <row r="111" customFormat="false" ht="15.75" hidden="false" customHeight="false" outlineLevel="0" collapsed="false">
      <c r="B111" s="0" t="s">
        <v>1047</v>
      </c>
      <c r="D111" s="214" t="n">
        <v>26001000000000</v>
      </c>
      <c r="E111" s="95" t="n">
        <v>26524000000000</v>
      </c>
      <c r="F111" s="95" t="n">
        <v>28780000000000</v>
      </c>
      <c r="G111" s="95" t="n">
        <v>29771000000000</v>
      </c>
      <c r="H111" s="95" t="n">
        <v>31593000000000</v>
      </c>
      <c r="I111" s="95" t="n">
        <v>32089000000000</v>
      </c>
      <c r="J111" s="95" t="n">
        <v>32859000000000</v>
      </c>
      <c r="K111" s="95" t="n">
        <v>37050000000000</v>
      </c>
      <c r="L111" s="95" t="n">
        <v>43465000000000</v>
      </c>
      <c r="M111" s="95" t="n">
        <v>52974000000000</v>
      </c>
      <c r="N111" s="95" t="n">
        <v>57300000000000</v>
      </c>
      <c r="O111" s="95" t="n">
        <v>60414000000000</v>
      </c>
      <c r="P111" s="96" t="n">
        <v>66481000000000</v>
      </c>
      <c r="Q111" s="96" t="n">
        <v>71754605000000</v>
      </c>
      <c r="R111" s="96" t="n">
        <v>75253051000000</v>
      </c>
      <c r="S111" s="96" t="n">
        <v>82416490000000</v>
      </c>
      <c r="T111" s="96" t="n">
        <v>86089072000000</v>
      </c>
      <c r="U111" s="96" t="n">
        <v>90464432000000</v>
      </c>
      <c r="V111" s="96" t="n">
        <v>95297337000000</v>
      </c>
      <c r="W111" s="96" t="n">
        <v>101499661000000</v>
      </c>
      <c r="X111" s="215" t="n">
        <v>108105657000000</v>
      </c>
    </row>
    <row r="112" customFormat="false" ht="15" hidden="false" customHeight="false" outlineLevel="0" collapsed="false">
      <c r="B112" s="0" t="s">
        <v>335</v>
      </c>
      <c r="D112" s="313" t="n">
        <f aca="false">(D7/D111)*100</f>
        <v>18.6492827198954</v>
      </c>
      <c r="E112" s="313" t="n">
        <f aca="false">(E7/E111)*100</f>
        <v>17.6632483788267</v>
      </c>
      <c r="F112" s="313" t="n">
        <f aca="false">(F7/F111)*100</f>
        <v>20.3196664350243</v>
      </c>
      <c r="G112" s="313" t="n">
        <f aca="false">(G7/G111)*100</f>
        <v>22.159148164321</v>
      </c>
      <c r="H112" s="313" t="n">
        <f aca="false">(H7/H111)*100</f>
        <v>23.6919570790998</v>
      </c>
      <c r="I112" s="313" t="n">
        <f aca="false">(I7/I111)*100</f>
        <v>23.0764436411231</v>
      </c>
      <c r="J112" s="313" t="n">
        <f aca="false">(J7/J111)*100</f>
        <v>25.825496819745</v>
      </c>
      <c r="K112" s="313" t="n">
        <f aca="false">(K7/K111)*100</f>
        <v>24.8879892037787</v>
      </c>
      <c r="L112" s="313" t="n">
        <f aca="false">(L7/L111)*100</f>
        <v>24.7118371103186</v>
      </c>
      <c r="M112" s="313" t="n">
        <f aca="false">(M7/M111)*100</f>
        <v>24.1665722807415</v>
      </c>
      <c r="N112" s="313" t="n">
        <f aca="false">(N7/N111)*100</f>
        <v>22.2303664921466</v>
      </c>
      <c r="O112" s="313" t="n">
        <f aca="false">(O7/O111)*100</f>
        <v>22.7910749164101</v>
      </c>
      <c r="P112" s="313" t="n">
        <f aca="false">(P7/P111)*100</f>
        <v>21.75358373069</v>
      </c>
      <c r="Q112" s="313" t="n">
        <f aca="false">(Q7/Q111)*100</f>
        <v>19.7882770032669</v>
      </c>
      <c r="R112" s="313" t="n">
        <f aca="false">(R7/R111)*100</f>
        <v>21.7904786345473</v>
      </c>
      <c r="S112" s="313" t="n">
        <f aca="false">(S7/S111)*100</f>
        <v>19.06535937165</v>
      </c>
      <c r="T112" s="313" t="n">
        <f aca="false">(T7/T111)*100</f>
        <v>20.2592496292677</v>
      </c>
      <c r="U112" s="313" t="n">
        <f aca="false">(U7/U111)*100</f>
        <v>20.4500261495037</v>
      </c>
      <c r="V112" s="313" t="n">
        <f aca="false">(V7/V111)*100</f>
        <v>20.5409727241381</v>
      </c>
      <c r="W112" s="313" t="n">
        <f aca="false">(W7/W111)*100</f>
        <v>20.5921870024768</v>
      </c>
      <c r="X112" s="313" t="n">
        <f aca="false">(X7/X111)*100</f>
        <v>20.6353678605367</v>
      </c>
    </row>
    <row r="113" customFormat="false" ht="15" hidden="false" customHeight="false" outlineLevel="0" collapsed="false">
      <c r="B113" s="0" t="s">
        <v>1048</v>
      </c>
      <c r="D113" s="313" t="n">
        <f aca="false">(D39/D111)*100</f>
        <v>42.0445367485866</v>
      </c>
      <c r="E113" s="313" t="n">
        <f aca="false">(E39/E111)*100</f>
        <v>35.560247323179</v>
      </c>
      <c r="F113" s="313" t="n">
        <f aca="false">(F39/F111)*100</f>
        <v>17.6025017373176</v>
      </c>
      <c r="G113" s="313" t="n">
        <f aca="false">(G39/G111)*100</f>
        <v>18.8841490040644</v>
      </c>
      <c r="H113" s="313" t="n">
        <f aca="false">(H39/H111)*100</f>
        <v>20.1183806539423</v>
      </c>
      <c r="I113" s="313" t="n">
        <f aca="false">(I39/I111)*100</f>
        <v>20.9573374053414</v>
      </c>
      <c r="J113" s="313" t="n">
        <f aca="false">(J39/J111)*100</f>
        <v>37.3991904805381</v>
      </c>
      <c r="K113" s="313" t="n">
        <f aca="false">(K39/K111)*100</f>
        <v>35.8731443994602</v>
      </c>
      <c r="L113" s="313" t="n">
        <f aca="false">(L39/L111)*100</f>
        <v>34.742896583458</v>
      </c>
      <c r="M113" s="313" t="n">
        <f aca="false">(M39/M111)*100</f>
        <v>32.2705478159097</v>
      </c>
      <c r="N113" s="313" t="n">
        <f aca="false">(N39/N111)*100</f>
        <v>29.6038394415358</v>
      </c>
      <c r="O113" s="313" t="n">
        <f aca="false">(O39/O111)*100</f>
        <v>29.1157678683749</v>
      </c>
      <c r="P113" s="313" t="n">
        <f aca="false">(P39/P111)*100</f>
        <v>30.298882387449</v>
      </c>
      <c r="Q113" s="313" t="n">
        <f aca="false">(Q39/Q111)*100</f>
        <v>28.586318606311</v>
      </c>
      <c r="R113" s="313" t="n">
        <f aca="false">(R39/R111)*100</f>
        <v>27.8247854694954</v>
      </c>
      <c r="S113" s="313" t="n">
        <f aca="false">(S39/S111)*100</f>
        <v>29.1361595234158</v>
      </c>
      <c r="T113" s="313" t="n">
        <f aca="false">(T39/T111)*100</f>
        <v>28.5413693389563</v>
      </c>
      <c r="U113" s="313" t="n">
        <f aca="false">(U39/U111)*100</f>
        <v>29.4800944530332</v>
      </c>
      <c r="V113" s="313" t="n">
        <f aca="false">(V39/V111)*100</f>
        <v>30.0050357125929</v>
      </c>
      <c r="W113" s="313" t="n">
        <f aca="false">(W39/W111)*100</f>
        <v>30.5065058296106</v>
      </c>
      <c r="X113" s="313" t="n">
        <f aca="false">(X39/X111)*100</f>
        <v>30.6292944503357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7.xml><?xml version="1.0" encoding="utf-8"?>
<worksheet xmlns="http://schemas.openxmlformats.org/spreadsheetml/2006/main" xmlns:r="http://schemas.openxmlformats.org/officeDocument/2006/relationships">
  <sheetPr filterMode="false">
    <pageSetUpPr fitToPage="false"/>
  </sheetPr>
  <dimension ref="A1:AX7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X3" activeCellId="0" sqref="X3"/>
    </sheetView>
  </sheetViews>
  <sheetFormatPr defaultRowHeight="15"/>
  <cols>
    <col collapsed="false" hidden="false" max="1" min="1" style="0" width="39.5510204081633"/>
    <col collapsed="false" hidden="false" max="2" min="2" style="0" width="43.0612244897959"/>
    <col collapsed="false" hidden="false" max="3" min="3" style="0" width="26.4591836734694"/>
    <col collapsed="false" hidden="false" max="12" min="4" style="0" width="8.50510204081633"/>
    <col collapsed="false" hidden="false" max="13" min="13" style="0" width="16.1989795918367"/>
    <col collapsed="false" hidden="false" max="14" min="14" style="0" width="18.6275510204082"/>
    <col collapsed="false" hidden="false" max="23" min="15" style="0" width="19.5714285714286"/>
    <col collapsed="false" hidden="false" max="1025" min="24" style="0" width="8.50510204081633"/>
  </cols>
  <sheetData>
    <row r="1" customFormat="false" ht="15" hidden="false" customHeight="false" outlineLevel="0" collapsed="false">
      <c r="A1" s="1" t="s">
        <v>3448</v>
      </c>
      <c r="B1" s="2" t="s">
        <v>3449</v>
      </c>
      <c r="C1" s="2"/>
      <c r="D1" s="3"/>
      <c r="E1" s="3"/>
      <c r="F1" s="3"/>
      <c r="G1" s="3"/>
      <c r="H1" s="3"/>
      <c r="I1" s="3"/>
      <c r="J1" s="3"/>
      <c r="K1" s="3"/>
      <c r="L1" s="3"/>
      <c r="M1" s="3"/>
      <c r="N1" s="4"/>
      <c r="O1" s="4"/>
      <c r="P1" s="4"/>
      <c r="Q1" s="5"/>
      <c r="R1" s="4"/>
      <c r="S1" s="4"/>
      <c r="T1" s="4"/>
      <c r="U1" s="4"/>
      <c r="V1" s="4"/>
      <c r="X1" s="6"/>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3450</v>
      </c>
      <c r="C2" s="7"/>
      <c r="D2" s="4"/>
      <c r="E2" s="4"/>
      <c r="F2" s="4"/>
      <c r="G2" s="4"/>
      <c r="H2" s="4"/>
      <c r="I2" s="4"/>
      <c r="J2" s="4"/>
      <c r="K2" s="4"/>
      <c r="L2" s="4"/>
      <c r="M2" s="4"/>
      <c r="N2" s="4"/>
      <c r="O2" s="4"/>
      <c r="P2" s="4"/>
      <c r="Q2" s="8"/>
      <c r="R2" s="9"/>
      <c r="S2" s="10"/>
      <c r="T2" s="4"/>
      <c r="U2" s="4"/>
      <c r="V2" s="4"/>
      <c r="X2" s="6"/>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c r="X4" s="6"/>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3" t="s">
        <v>29</v>
      </c>
      <c r="I5" s="3" t="s">
        <v>28</v>
      </c>
      <c r="J5" s="3" t="s">
        <v>28</v>
      </c>
      <c r="K5" s="3" t="s">
        <v>28</v>
      </c>
      <c r="L5" s="3" t="s">
        <v>28</v>
      </c>
      <c r="M5" s="4" t="s">
        <v>29</v>
      </c>
      <c r="N5" s="4" t="s">
        <v>29</v>
      </c>
      <c r="O5" s="4" t="s">
        <v>29</v>
      </c>
      <c r="P5" s="4" t="s">
        <v>30</v>
      </c>
      <c r="Q5" s="4" t="s">
        <v>3451</v>
      </c>
      <c r="R5" s="4" t="s">
        <v>31</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75" hidden="false" customHeight="false" outlineLevel="0" collapsed="false">
      <c r="A6" s="402" t="s">
        <v>32</v>
      </c>
      <c r="B6" s="31" t="s">
        <v>32</v>
      </c>
      <c r="C6" s="216" t="s">
        <v>34</v>
      </c>
      <c r="N6" s="110" t="n">
        <v>8559000000</v>
      </c>
      <c r="O6" s="110" t="n">
        <v>9616000000</v>
      </c>
      <c r="P6" s="110" t="n">
        <v>13150000000</v>
      </c>
      <c r="Q6" s="110" t="n">
        <v>13280000000</v>
      </c>
      <c r="R6" s="110" t="n">
        <v>14915000000</v>
      </c>
      <c r="S6" s="110" t="n">
        <v>15974000000</v>
      </c>
      <c r="T6" s="110" t="n">
        <v>16706000000</v>
      </c>
      <c r="U6" s="110" t="n">
        <v>18235000000</v>
      </c>
      <c r="V6" s="110" t="n">
        <v>19959000000</v>
      </c>
      <c r="W6" s="110" t="n">
        <v>21616000000</v>
      </c>
      <c r="X6" s="6"/>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5" hidden="false" customHeight="false" outlineLevel="0" collapsed="false">
      <c r="A7" s="18" t="s">
        <v>341</v>
      </c>
      <c r="B7" s="107" t="s">
        <v>35</v>
      </c>
      <c r="C7" s="20" t="s">
        <v>37</v>
      </c>
      <c r="N7" s="100" t="n">
        <v>7359000000</v>
      </c>
      <c r="O7" s="100" t="n">
        <v>8179000000</v>
      </c>
      <c r="P7" s="100" t="n">
        <v>11447000000</v>
      </c>
      <c r="Q7" s="100" t="n">
        <v>12082000000</v>
      </c>
      <c r="R7" s="100" t="n">
        <v>13871000000</v>
      </c>
      <c r="S7" s="100" t="n">
        <v>14930000000</v>
      </c>
      <c r="T7" s="100" t="n">
        <v>15609000000</v>
      </c>
      <c r="U7" s="100" t="n">
        <v>17011000000</v>
      </c>
      <c r="V7" s="100" t="n">
        <v>18595000000</v>
      </c>
      <c r="W7" s="100" t="n">
        <v>20126000000</v>
      </c>
      <c r="X7" s="6"/>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26" t="s">
        <v>38</v>
      </c>
      <c r="B8" s="134" t="s">
        <v>441</v>
      </c>
      <c r="C8" s="20" t="s">
        <v>40</v>
      </c>
      <c r="N8" s="23" t="n">
        <v>3499000000</v>
      </c>
      <c r="O8" s="23" t="n">
        <v>4283000000</v>
      </c>
      <c r="P8" s="23" t="n">
        <v>4595000000</v>
      </c>
      <c r="Q8" s="23" t="n">
        <v>4996000000</v>
      </c>
      <c r="R8" s="23" t="n">
        <v>5493000000</v>
      </c>
      <c r="S8" s="23" t="n">
        <v>6167000000</v>
      </c>
      <c r="T8" s="23" t="n">
        <v>6880000000</v>
      </c>
      <c r="U8" s="23" t="n">
        <v>7622000000</v>
      </c>
      <c r="V8" s="23" t="n">
        <v>8437000000</v>
      </c>
      <c r="W8" s="23" t="n">
        <v>9359000000</v>
      </c>
      <c r="X8" s="6"/>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18" t="s">
        <v>41</v>
      </c>
      <c r="B9" s="106" t="s">
        <v>3452</v>
      </c>
      <c r="C9" s="0" t="s">
        <v>43</v>
      </c>
      <c r="N9" s="23" t="n">
        <v>1957000000</v>
      </c>
      <c r="O9" s="23" t="n">
        <v>2395000000</v>
      </c>
      <c r="P9" s="23" t="n">
        <v>2349000000</v>
      </c>
      <c r="Q9" s="23" t="n">
        <v>2680000000</v>
      </c>
      <c r="R9" s="23" t="n">
        <v>2944000000</v>
      </c>
      <c r="S9" s="23" t="n">
        <v>3333000000</v>
      </c>
      <c r="T9" s="23" t="n">
        <v>3720000000</v>
      </c>
      <c r="U9" s="23" t="n">
        <v>4111000000</v>
      </c>
      <c r="V9" s="23" t="n">
        <v>4547000000</v>
      </c>
      <c r="W9" s="23" t="n">
        <v>5057000000</v>
      </c>
      <c r="X9" s="6"/>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132" t="s">
        <v>737</v>
      </c>
      <c r="B10" s="106" t="s">
        <v>3453</v>
      </c>
      <c r="C10" s="0" t="s">
        <v>43</v>
      </c>
      <c r="N10" s="23" t="n">
        <v>106000000</v>
      </c>
      <c r="O10" s="23" t="n">
        <v>125000000</v>
      </c>
      <c r="P10" s="23" t="n">
        <v>150000000</v>
      </c>
      <c r="Q10" s="23" t="n">
        <v>196000000</v>
      </c>
      <c r="R10" s="23" t="n">
        <v>257000000</v>
      </c>
      <c r="S10" s="23" t="n">
        <v>282000000</v>
      </c>
      <c r="T10" s="23" t="n">
        <v>313000000</v>
      </c>
      <c r="U10" s="23" t="n">
        <v>347000000</v>
      </c>
      <c r="V10" s="23" t="n">
        <v>384000000</v>
      </c>
      <c r="W10" s="23" t="n">
        <v>423000000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18" t="s">
        <v>46</v>
      </c>
      <c r="B11" s="106" t="s">
        <v>1389</v>
      </c>
      <c r="C11" s="0" t="s">
        <v>43</v>
      </c>
      <c r="N11" s="23" t="n">
        <v>1414000000</v>
      </c>
      <c r="O11" s="23" t="n">
        <v>1590000000</v>
      </c>
      <c r="P11" s="23" t="n">
        <v>1819000000</v>
      </c>
      <c r="Q11" s="23" t="n">
        <v>1882000000</v>
      </c>
      <c r="R11" s="23" t="n">
        <v>2053000000</v>
      </c>
      <c r="S11" s="23" t="n">
        <v>2288000000</v>
      </c>
      <c r="T11" s="23" t="n">
        <v>2550000000</v>
      </c>
      <c r="U11" s="23" t="n">
        <v>2822000000</v>
      </c>
      <c r="V11" s="23" t="n">
        <v>3123000000</v>
      </c>
      <c r="W11" s="23" t="n">
        <v>3460000000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18" t="s">
        <v>44</v>
      </c>
      <c r="B12" s="106" t="s">
        <v>1390</v>
      </c>
      <c r="C12" s="0" t="s">
        <v>43</v>
      </c>
      <c r="N12" s="23" t="n">
        <v>18000000</v>
      </c>
      <c r="O12" s="23" t="n">
        <v>151000000</v>
      </c>
      <c r="P12" s="23" t="n">
        <v>277000000</v>
      </c>
      <c r="Q12" s="23" t="n">
        <v>235000000</v>
      </c>
      <c r="R12" s="23" t="n">
        <v>232000000</v>
      </c>
      <c r="S12" s="23" t="n">
        <v>257000000</v>
      </c>
      <c r="T12" s="23" t="n">
        <v>289000000</v>
      </c>
      <c r="U12" s="23" t="n">
        <v>334000000</v>
      </c>
      <c r="V12" s="23" t="n">
        <v>375000000</v>
      </c>
      <c r="W12" s="23" t="n">
        <v>413000000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18" t="s">
        <v>48</v>
      </c>
      <c r="B13" s="135" t="s">
        <v>1611</v>
      </c>
      <c r="C13" s="0" t="s">
        <v>43</v>
      </c>
      <c r="N13" s="23" t="n">
        <v>4000000</v>
      </c>
      <c r="O13" s="23" t="n">
        <v>22000000</v>
      </c>
      <c r="P13" s="23" t="n">
        <v>0</v>
      </c>
      <c r="Q13" s="23" t="n">
        <v>3000000</v>
      </c>
      <c r="R13" s="23" t="n">
        <v>7000000</v>
      </c>
      <c r="S13" s="23" t="n">
        <v>7000000</v>
      </c>
      <c r="T13" s="23" t="n">
        <v>8000000</v>
      </c>
      <c r="U13" s="23" t="n">
        <v>8000000</v>
      </c>
      <c r="V13" s="23" t="n">
        <v>8000000</v>
      </c>
      <c r="W13" s="23" t="n">
        <v>6000000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13" customFormat="true" ht="15" hidden="false" customHeight="false" outlineLevel="0" collapsed="false">
      <c r="A14" s="31" t="s">
        <v>52</v>
      </c>
      <c r="B14" s="31" t="s">
        <v>52</v>
      </c>
      <c r="C14" s="33" t="s">
        <v>37</v>
      </c>
      <c r="N14" s="325" t="n">
        <v>1200000000</v>
      </c>
      <c r="O14" s="325" t="n">
        <v>1437000000</v>
      </c>
      <c r="P14" s="325" t="n">
        <v>1703000000</v>
      </c>
      <c r="Q14" s="325" t="n">
        <v>1198000000</v>
      </c>
      <c r="R14" s="325" t="n">
        <v>1044000000</v>
      </c>
      <c r="S14" s="325" t="n">
        <v>1044000000</v>
      </c>
      <c r="T14" s="325" t="n">
        <v>1097000000</v>
      </c>
      <c r="U14" s="325" t="n">
        <v>1224000000</v>
      </c>
      <c r="V14" s="325" t="n">
        <v>1364000000</v>
      </c>
      <c r="W14" s="325" t="n">
        <v>1490000000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6" t="s">
        <v>830</v>
      </c>
      <c r="B15" s="106" t="s">
        <v>527</v>
      </c>
      <c r="C15" s="36" t="s">
        <v>56</v>
      </c>
      <c r="N15" s="23" t="n">
        <v>372000000</v>
      </c>
      <c r="O15" s="23" t="n">
        <v>290000000</v>
      </c>
      <c r="P15" s="23" t="n">
        <v>196000000</v>
      </c>
      <c r="Q15" s="23" t="n">
        <v>300000000</v>
      </c>
      <c r="R15" s="23" t="n">
        <v>150000000</v>
      </c>
      <c r="S15" s="23" t="n">
        <v>150000000</v>
      </c>
      <c r="T15" s="23" t="n">
        <v>150000000</v>
      </c>
      <c r="U15" s="23" t="n">
        <v>177000000</v>
      </c>
      <c r="V15" s="23" t="n">
        <v>206000000</v>
      </c>
      <c r="W15" s="23" t="n">
        <v>217000000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113" t="s">
        <v>1204</v>
      </c>
      <c r="B16" s="106" t="s">
        <v>529</v>
      </c>
      <c r="C16" s="36" t="s">
        <v>56</v>
      </c>
      <c r="N16" s="23" t="n">
        <v>828000000</v>
      </c>
      <c r="O16" s="23" t="n">
        <v>1147000000</v>
      </c>
      <c r="P16" s="23" t="n">
        <v>1507000000</v>
      </c>
      <c r="Q16" s="23" t="n">
        <v>898000000</v>
      </c>
      <c r="R16" s="23" t="n">
        <v>894000000</v>
      </c>
      <c r="S16" s="23" t="n">
        <v>894000000</v>
      </c>
      <c r="T16" s="23" t="n">
        <v>947000000</v>
      </c>
      <c r="U16" s="23" t="n">
        <v>1047000000</v>
      </c>
      <c r="V16" s="23" t="n">
        <v>1158000000</v>
      </c>
      <c r="W16" s="23" t="n">
        <v>1273000000</v>
      </c>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5" hidden="false" customHeight="false" outlineLevel="0" collapsed="false">
      <c r="A17" s="0" t="s">
        <v>3454</v>
      </c>
      <c r="B17" s="156" t="s">
        <v>2794</v>
      </c>
      <c r="C17" s="36"/>
      <c r="N17" s="23" t="n">
        <v>295000000</v>
      </c>
      <c r="O17" s="23" t="n">
        <v>575000000</v>
      </c>
      <c r="P17" s="23" t="n">
        <v>1122000000</v>
      </c>
      <c r="Q17" s="23" t="n">
        <v>347000000</v>
      </c>
      <c r="R17" s="23"/>
      <c r="S17" s="23"/>
      <c r="T17" s="23"/>
      <c r="U17" s="23"/>
      <c r="V17" s="23"/>
      <c r="W17" s="23"/>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26" t="s">
        <v>50</v>
      </c>
      <c r="B18" s="134" t="s">
        <v>443</v>
      </c>
      <c r="C18" s="20" t="s">
        <v>40</v>
      </c>
      <c r="N18" s="23" t="n">
        <v>1232000000</v>
      </c>
      <c r="O18" s="23" t="n">
        <v>1143000000</v>
      </c>
      <c r="P18" s="23" t="n">
        <v>885000000</v>
      </c>
      <c r="Q18" s="23" t="n">
        <v>1031000000</v>
      </c>
      <c r="R18" s="23" t="n">
        <v>1344000000</v>
      </c>
      <c r="S18" s="23" t="n">
        <v>1387000000</v>
      </c>
      <c r="T18" s="23" t="n">
        <v>1465000000</v>
      </c>
      <c r="U18" s="23" t="n">
        <v>1616000000</v>
      </c>
      <c r="V18" s="23" t="n">
        <v>1788000000</v>
      </c>
      <c r="W18" s="23" t="n">
        <v>1987000000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45" t="s">
        <v>2016</v>
      </c>
      <c r="B19" s="106" t="s">
        <v>3455</v>
      </c>
      <c r="C19" s="0" t="s">
        <v>182</v>
      </c>
      <c r="N19" s="23" t="n">
        <v>652000000</v>
      </c>
      <c r="O19" s="23" t="n">
        <v>419000000</v>
      </c>
      <c r="P19" s="23" t="n">
        <v>109000000</v>
      </c>
      <c r="Q19" s="23" t="n">
        <v>142000000</v>
      </c>
      <c r="R19" s="23" t="n">
        <v>355000000</v>
      </c>
      <c r="S19" s="23" t="n">
        <v>353000000</v>
      </c>
      <c r="T19" s="23" t="n">
        <v>364000000</v>
      </c>
      <c r="U19" s="23" t="n">
        <v>398000000</v>
      </c>
      <c r="V19" s="23" t="n">
        <v>440000000</v>
      </c>
      <c r="W19" s="23" t="n">
        <v>483000000</v>
      </c>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45" t="s">
        <v>3456</v>
      </c>
      <c r="B20" s="106" t="s">
        <v>3457</v>
      </c>
      <c r="C20" s="0" t="s">
        <v>182</v>
      </c>
      <c r="N20" s="23" t="n">
        <v>530000000</v>
      </c>
      <c r="O20" s="23" t="n">
        <v>692000000</v>
      </c>
      <c r="P20" s="23" t="n">
        <v>772000000</v>
      </c>
      <c r="Q20" s="23" t="n">
        <v>886000000</v>
      </c>
      <c r="R20" s="23" t="n">
        <v>946000000</v>
      </c>
      <c r="S20" s="23" t="n">
        <v>1007000000</v>
      </c>
      <c r="T20" s="23" t="n">
        <v>1079000000</v>
      </c>
      <c r="U20" s="23" t="n">
        <v>1193000000</v>
      </c>
      <c r="V20" s="23" t="n">
        <v>1319000000</v>
      </c>
      <c r="W20" s="23" t="n">
        <v>1471000000</v>
      </c>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132" t="s">
        <v>613</v>
      </c>
      <c r="B21" s="106" t="s">
        <v>3458</v>
      </c>
      <c r="C21" s="0" t="s">
        <v>182</v>
      </c>
      <c r="N21" s="23" t="n">
        <v>50000000</v>
      </c>
      <c r="O21" s="23" t="n">
        <v>32000000</v>
      </c>
      <c r="P21" s="23" t="n">
        <v>4000000</v>
      </c>
      <c r="Q21" s="23" t="n">
        <v>2000000</v>
      </c>
      <c r="R21" s="23" t="n">
        <v>43000000</v>
      </c>
      <c r="S21" s="23" t="n">
        <v>27000000</v>
      </c>
      <c r="T21" s="23" t="n">
        <v>22000000</v>
      </c>
      <c r="U21" s="23" t="n">
        <v>25000000</v>
      </c>
      <c r="V21" s="23" t="n">
        <v>29000000</v>
      </c>
      <c r="W21" s="23" t="n">
        <v>33000000</v>
      </c>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106" t="s">
        <v>3459</v>
      </c>
      <c r="B22" s="106" t="s">
        <v>3460</v>
      </c>
      <c r="C22" s="20" t="s">
        <v>40</v>
      </c>
      <c r="N22" s="23" t="n">
        <v>2628000000</v>
      </c>
      <c r="O22" s="23" t="n">
        <v>2753000000</v>
      </c>
      <c r="P22" s="23" t="n">
        <v>5966000000</v>
      </c>
      <c r="Q22" s="23" t="n">
        <v>6055000000</v>
      </c>
      <c r="R22" s="23" t="n">
        <v>7034000000</v>
      </c>
      <c r="S22" s="23" t="n">
        <v>7376000000</v>
      </c>
      <c r="T22" s="23" t="n">
        <v>7264000000</v>
      </c>
      <c r="U22" s="23" t="n">
        <v>7774000000</v>
      </c>
      <c r="V22" s="23" t="n">
        <v>8371000000</v>
      </c>
      <c r="W22" s="23" t="n">
        <v>8780000000</v>
      </c>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B23" s="351" t="s">
        <v>3461</v>
      </c>
      <c r="N23" s="23" t="n">
        <v>160000000</v>
      </c>
      <c r="O23" s="23" t="n">
        <v>3000000</v>
      </c>
      <c r="P23" s="23" t="n">
        <v>2982000000</v>
      </c>
      <c r="Q23" s="23" t="n">
        <v>2671000000</v>
      </c>
      <c r="R23" s="23" t="n">
        <v>3334000000</v>
      </c>
      <c r="S23" s="23" t="n">
        <v>3258000000</v>
      </c>
      <c r="T23" s="23" t="n">
        <v>2722000000</v>
      </c>
      <c r="U23" s="23" t="n">
        <v>2752000000</v>
      </c>
      <c r="V23" s="23" t="n">
        <v>2816000000</v>
      </c>
      <c r="W23" s="23" t="n">
        <v>2634000000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s="17" customFormat="true" ht="15" hidden="false" customHeight="false" outlineLevel="0" collapsed="false">
      <c r="A24" s="50" t="s">
        <v>68</v>
      </c>
      <c r="B24" s="51" t="s">
        <v>1209</v>
      </c>
      <c r="C24" s="441" t="s">
        <v>34</v>
      </c>
      <c r="N24" s="41" t="n">
        <v>9382000000</v>
      </c>
      <c r="O24" s="41" t="n">
        <v>11557000000</v>
      </c>
      <c r="P24" s="41" t="n">
        <v>12160000000</v>
      </c>
      <c r="Q24" s="41" t="n">
        <v>13559000000</v>
      </c>
      <c r="R24" s="41" t="n">
        <v>15365000000</v>
      </c>
      <c r="S24" s="41" t="n">
        <v>16317000000</v>
      </c>
      <c r="T24" s="41" t="n">
        <v>17646000000</v>
      </c>
      <c r="U24" s="41" t="n">
        <v>19441000000</v>
      </c>
      <c r="V24" s="41" t="n">
        <v>21369000000</v>
      </c>
      <c r="W24" s="41" t="n">
        <v>23450000000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s="38" customFormat="true" ht="15" hidden="false" customHeight="false" outlineLevel="0" collapsed="false">
      <c r="A25" s="18" t="s">
        <v>70</v>
      </c>
      <c r="B25" s="107" t="s">
        <v>353</v>
      </c>
      <c r="C25" s="20" t="s">
        <v>72</v>
      </c>
      <c r="N25" s="23" t="n">
        <v>7459000000</v>
      </c>
      <c r="O25" s="23" t="n">
        <v>8680000000</v>
      </c>
      <c r="P25" s="23" t="n">
        <v>8764000000</v>
      </c>
      <c r="Q25" s="23" t="n">
        <v>10269000000</v>
      </c>
      <c r="R25" s="23" t="n">
        <v>11469000000</v>
      </c>
      <c r="S25" s="23" t="n">
        <v>12317000000</v>
      </c>
      <c r="T25" s="23" t="n">
        <v>13242000000</v>
      </c>
      <c r="U25" s="23" t="n">
        <v>14586000000</v>
      </c>
      <c r="V25" s="23" t="n">
        <v>16014000000</v>
      </c>
      <c r="W25" s="23" t="n">
        <v>17514000000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27" t="s">
        <v>746</v>
      </c>
      <c r="B26" s="134" t="s">
        <v>1404</v>
      </c>
      <c r="C26" s="20" t="s">
        <v>77</v>
      </c>
      <c r="N26" s="23" t="n">
        <v>3199000000</v>
      </c>
      <c r="O26" s="23" t="n">
        <v>3638000000</v>
      </c>
      <c r="P26" s="23" t="n">
        <v>3749000000</v>
      </c>
      <c r="Q26" s="23" t="n">
        <v>4492000000</v>
      </c>
      <c r="R26" s="23" t="n">
        <v>5104000000</v>
      </c>
      <c r="S26" s="23" t="n">
        <v>5558000000</v>
      </c>
      <c r="T26" s="23" t="n">
        <v>6067000000</v>
      </c>
      <c r="U26" s="23" t="n">
        <v>6685000000</v>
      </c>
      <c r="V26" s="23" t="n">
        <v>7298000000</v>
      </c>
      <c r="W26" s="23" t="n">
        <v>7942000000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45" t="s">
        <v>75</v>
      </c>
      <c r="B27" s="106" t="s">
        <v>456</v>
      </c>
      <c r="C27" s="20" t="s">
        <v>3462</v>
      </c>
      <c r="N27" s="23" t="n">
        <v>2881000000</v>
      </c>
      <c r="O27" s="23" t="n">
        <v>3136000000</v>
      </c>
      <c r="P27" s="23" t="n">
        <v>3226000000</v>
      </c>
      <c r="Q27" s="23" t="n">
        <v>3855000000</v>
      </c>
      <c r="R27" s="23" t="n">
        <v>4372000000</v>
      </c>
      <c r="S27" s="23" t="n">
        <v>4819000000</v>
      </c>
      <c r="T27" s="23" t="n">
        <v>5273000000</v>
      </c>
      <c r="U27" s="23" t="n">
        <v>5822000000</v>
      </c>
      <c r="V27" s="23" t="n">
        <v>6357000000</v>
      </c>
      <c r="W27" s="23" t="n">
        <v>6919000000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45" t="s">
        <v>522</v>
      </c>
      <c r="B28" s="106" t="s">
        <v>523</v>
      </c>
      <c r="C28" s="20" t="s">
        <v>3462</v>
      </c>
      <c r="N28" s="23" t="n">
        <v>319000000</v>
      </c>
      <c r="O28" s="23" t="n">
        <v>503000000</v>
      </c>
      <c r="P28" s="23" t="n">
        <v>522000000</v>
      </c>
      <c r="Q28" s="23" t="n">
        <v>637000000</v>
      </c>
      <c r="R28" s="23" t="n">
        <v>731000000</v>
      </c>
      <c r="S28" s="23" t="n">
        <v>738000000</v>
      </c>
      <c r="T28" s="23" t="n">
        <v>795000000</v>
      </c>
      <c r="U28" s="23" t="n">
        <v>863000000</v>
      </c>
      <c r="V28" s="23" t="n">
        <v>941000000</v>
      </c>
      <c r="W28" s="23" t="n">
        <v>1023000000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26" t="s">
        <v>79</v>
      </c>
      <c r="B29" s="134" t="s">
        <v>1405</v>
      </c>
      <c r="C29" s="20" t="s">
        <v>77</v>
      </c>
      <c r="N29" s="23" t="n">
        <v>1918000000</v>
      </c>
      <c r="O29" s="23" t="n">
        <v>2177000000</v>
      </c>
      <c r="P29" s="23" t="n">
        <v>2356000000</v>
      </c>
      <c r="Q29" s="23" t="n">
        <v>2825000000</v>
      </c>
      <c r="R29" s="23" t="n">
        <v>3320000000</v>
      </c>
      <c r="S29" s="23" t="n">
        <v>3608000000</v>
      </c>
      <c r="T29" s="23" t="n">
        <v>3853000000</v>
      </c>
      <c r="U29" s="23" t="n">
        <v>4215000000</v>
      </c>
      <c r="V29" s="23" t="n">
        <v>4620000000</v>
      </c>
      <c r="W29" s="23" t="n">
        <v>5054000000</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26" t="s">
        <v>86</v>
      </c>
      <c r="B30" s="134" t="s">
        <v>1666</v>
      </c>
      <c r="C30" s="20" t="s">
        <v>77</v>
      </c>
      <c r="N30" s="23" t="n">
        <v>96000000</v>
      </c>
      <c r="O30" s="23" t="n">
        <v>137000000</v>
      </c>
      <c r="P30" s="23" t="n">
        <v>166000000</v>
      </c>
      <c r="Q30" s="23" t="n">
        <v>232000000</v>
      </c>
      <c r="R30" s="23" t="n">
        <v>240000000</v>
      </c>
      <c r="S30" s="23" t="n">
        <v>272000000</v>
      </c>
      <c r="T30" s="23" t="n">
        <v>287000000</v>
      </c>
      <c r="U30" s="23" t="n">
        <v>357000000</v>
      </c>
      <c r="V30" s="23" t="n">
        <v>407000000</v>
      </c>
      <c r="W30" s="23" t="n">
        <v>447000000</v>
      </c>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106" t="s">
        <v>199</v>
      </c>
      <c r="B31" s="106" t="s">
        <v>199</v>
      </c>
      <c r="C31" s="20" t="s">
        <v>3052</v>
      </c>
      <c r="N31" s="23" t="n">
        <v>43000000</v>
      </c>
      <c r="O31" s="23" t="n">
        <v>68000000</v>
      </c>
      <c r="P31" s="23" t="n">
        <v>85000000</v>
      </c>
      <c r="Q31" s="23" t="n">
        <v>132000000</v>
      </c>
      <c r="R31" s="23" t="n">
        <v>112000000</v>
      </c>
      <c r="S31" s="23" t="n">
        <v>130000000</v>
      </c>
      <c r="T31" s="23" t="n">
        <v>130000000</v>
      </c>
      <c r="U31" s="23" t="n">
        <v>160000000</v>
      </c>
      <c r="V31" s="23" t="n">
        <v>210000000</v>
      </c>
      <c r="W31" s="23" t="n">
        <v>210000000</v>
      </c>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106" t="s">
        <v>361</v>
      </c>
      <c r="B32" s="106" t="s">
        <v>361</v>
      </c>
      <c r="C32" s="20" t="s">
        <v>3052</v>
      </c>
      <c r="N32" s="23" t="n">
        <v>53000000</v>
      </c>
      <c r="O32" s="23" t="n">
        <v>69000000</v>
      </c>
      <c r="P32" s="23" t="n">
        <v>81000000</v>
      </c>
      <c r="Q32" s="23" t="n">
        <v>99000000</v>
      </c>
      <c r="R32" s="23" t="n">
        <v>128000000</v>
      </c>
      <c r="S32" s="23" t="n">
        <v>142000000</v>
      </c>
      <c r="T32" s="23" t="n">
        <v>157000000</v>
      </c>
      <c r="U32" s="23" t="n">
        <v>197000000</v>
      </c>
      <c r="V32" s="23" t="n">
        <v>197000000</v>
      </c>
      <c r="W32" s="23" t="n">
        <v>237000000</v>
      </c>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132" t="s">
        <v>205</v>
      </c>
      <c r="B33" s="134" t="s">
        <v>205</v>
      </c>
      <c r="C33" s="20" t="s">
        <v>77</v>
      </c>
      <c r="N33" s="23" t="n">
        <v>232000000</v>
      </c>
      <c r="O33" s="23" t="n">
        <v>237000000</v>
      </c>
      <c r="P33" s="23" t="n">
        <v>253000000</v>
      </c>
      <c r="Q33" s="23" t="n">
        <v>235000000</v>
      </c>
      <c r="R33" s="23" t="n">
        <v>275000000</v>
      </c>
      <c r="S33" s="23" t="n">
        <v>266000000</v>
      </c>
      <c r="T33" s="23" t="n">
        <v>274000000</v>
      </c>
      <c r="U33" s="23" t="n">
        <v>290000000</v>
      </c>
      <c r="V33" s="23" t="n">
        <v>306000000</v>
      </c>
      <c r="W33" s="23" t="n">
        <v>344000000</v>
      </c>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134" t="s">
        <v>52</v>
      </c>
      <c r="B34" s="134" t="s">
        <v>52</v>
      </c>
      <c r="C34" s="20" t="s">
        <v>77</v>
      </c>
      <c r="N34" s="23" t="n">
        <v>707000000</v>
      </c>
      <c r="O34" s="23" t="n">
        <v>960000000</v>
      </c>
      <c r="P34" s="23" t="n">
        <v>882000000</v>
      </c>
      <c r="Q34" s="23" t="n">
        <v>898000000</v>
      </c>
      <c r="R34" s="23" t="n">
        <v>696000000</v>
      </c>
      <c r="S34" s="23" t="n">
        <v>744000000</v>
      </c>
      <c r="T34" s="23" t="n">
        <v>798000000</v>
      </c>
      <c r="U34" s="23" t="n">
        <v>891000000</v>
      </c>
      <c r="V34" s="23" t="n">
        <v>1001000000</v>
      </c>
      <c r="W34" s="23" t="n">
        <v>1101000000</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27" t="s">
        <v>755</v>
      </c>
      <c r="B35" s="134" t="s">
        <v>1410</v>
      </c>
      <c r="C35" s="20" t="s">
        <v>77</v>
      </c>
      <c r="N35" s="23" t="n">
        <v>600000000</v>
      </c>
      <c r="O35" s="23" t="n">
        <v>587000000</v>
      </c>
      <c r="P35" s="23" t="n">
        <v>611000000</v>
      </c>
      <c r="Q35" s="23" t="n">
        <v>817000000</v>
      </c>
      <c r="R35" s="23" t="n">
        <v>886000000</v>
      </c>
      <c r="S35" s="23" t="n">
        <v>918000000</v>
      </c>
      <c r="T35" s="23" t="n">
        <v>964000000</v>
      </c>
      <c r="U35" s="23" t="n">
        <v>1068000000</v>
      </c>
      <c r="V35" s="23" t="n">
        <v>1183000000</v>
      </c>
      <c r="W35" s="23" t="n">
        <v>1312000000</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6" t="s">
        <v>363</v>
      </c>
      <c r="B36" s="134" t="s">
        <v>3463</v>
      </c>
      <c r="C36" s="20" t="s">
        <v>77</v>
      </c>
      <c r="N36" s="23" t="n">
        <v>707000000</v>
      </c>
      <c r="O36" s="23" t="n">
        <v>943000000</v>
      </c>
      <c r="P36" s="23" t="n">
        <v>747000000</v>
      </c>
      <c r="Q36" s="23" t="n">
        <v>771000000</v>
      </c>
      <c r="R36" s="23" t="n">
        <v>949000000</v>
      </c>
      <c r="S36" s="23" t="n">
        <v>951000000</v>
      </c>
      <c r="T36" s="23" t="n">
        <v>999000000</v>
      </c>
      <c r="U36" s="23" t="n">
        <v>1080000000</v>
      </c>
      <c r="V36" s="23" t="n">
        <v>1198000000</v>
      </c>
      <c r="W36" s="23" t="n">
        <v>1315000000</v>
      </c>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B37" s="107" t="s">
        <v>3464</v>
      </c>
      <c r="C37" s="19"/>
      <c r="N37" s="23" t="n">
        <v>1100000000</v>
      </c>
      <c r="O37" s="23" t="n">
        <v>936000000</v>
      </c>
      <c r="P37" s="23" t="n">
        <v>4386000000</v>
      </c>
      <c r="Q37" s="23" t="n">
        <v>3011000000</v>
      </c>
      <c r="R37" s="23" t="n">
        <v>3446000000</v>
      </c>
      <c r="S37" s="23" t="n">
        <v>3656000000</v>
      </c>
      <c r="T37" s="23" t="n">
        <v>3463000000</v>
      </c>
      <c r="U37" s="23" t="n">
        <v>3649000000</v>
      </c>
      <c r="V37" s="23" t="n">
        <v>3946000000</v>
      </c>
      <c r="W37" s="23" t="n">
        <v>4102000000</v>
      </c>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18" t="s">
        <v>227</v>
      </c>
      <c r="B38" s="107" t="s">
        <v>3465</v>
      </c>
      <c r="C38" s="20" t="s">
        <v>72</v>
      </c>
      <c r="N38" s="23" t="n">
        <v>1923000000</v>
      </c>
      <c r="O38" s="23" t="n">
        <v>2877000000</v>
      </c>
      <c r="P38" s="23" t="n">
        <v>3396000000</v>
      </c>
      <c r="Q38" s="23" t="n">
        <v>3290000000</v>
      </c>
      <c r="R38" s="23" t="n">
        <v>3896000000</v>
      </c>
      <c r="S38" s="23" t="n">
        <v>4000000000</v>
      </c>
      <c r="T38" s="23" t="n">
        <v>4404000000</v>
      </c>
      <c r="U38" s="23" t="n">
        <v>4855000000</v>
      </c>
      <c r="V38" s="23" t="n">
        <v>5355000000</v>
      </c>
      <c r="W38" s="23" t="n">
        <v>5936000000</v>
      </c>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B39" s="107" t="s">
        <v>3466</v>
      </c>
      <c r="C39" s="19"/>
      <c r="N39" s="23" t="n">
        <v>-822000000</v>
      </c>
      <c r="O39" s="23" t="n">
        <v>-1941000000</v>
      </c>
      <c r="P39" s="23" t="n">
        <v>989000000</v>
      </c>
      <c r="Q39" s="23" t="n">
        <v>-279000000</v>
      </c>
      <c r="R39" s="23" t="n">
        <v>-450000000</v>
      </c>
      <c r="S39" s="23" t="n">
        <v>-344000000</v>
      </c>
      <c r="T39" s="23" t="n">
        <v>-941000000</v>
      </c>
      <c r="U39" s="23" t="n">
        <v>-1206000000</v>
      </c>
      <c r="V39" s="23" t="n">
        <v>-1409000000</v>
      </c>
      <c r="W39" s="23" t="n">
        <v>-1834000000</v>
      </c>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13" customFormat="true" ht="15" hidden="false" customHeight="false" outlineLevel="0" collapsed="false">
      <c r="A40" s="32" t="s">
        <v>110</v>
      </c>
      <c r="B40" s="32" t="s">
        <v>110</v>
      </c>
      <c r="C40" s="216" t="s">
        <v>34</v>
      </c>
      <c r="N40" s="325" t="n">
        <f aca="false">-(N42-N49)</f>
        <v>217000000</v>
      </c>
      <c r="O40" s="325" t="n">
        <f aca="false">-(O42-O49)</f>
        <v>1370000000</v>
      </c>
      <c r="P40" s="325" t="n">
        <f aca="false">-(P42-P49)</f>
        <v>-1497000000</v>
      </c>
      <c r="Q40" s="325" t="n">
        <f aca="false">-(Q42-Q49)</f>
        <v>279000000</v>
      </c>
      <c r="R40" s="325" t="n">
        <f aca="false">-(R42-R49)</f>
        <v>450000000</v>
      </c>
      <c r="S40" s="325" t="n">
        <f aca="false">-(S42-S49)</f>
        <v>344000000</v>
      </c>
      <c r="T40" s="325" t="n">
        <f aca="false">-(T42-T49)</f>
        <v>941000000</v>
      </c>
      <c r="U40" s="325" t="n">
        <f aca="false">-(U42-U49)</f>
        <v>1206000000</v>
      </c>
      <c r="V40" s="325" t="n">
        <f aca="false">V43+V51</f>
        <v>1412000000</v>
      </c>
      <c r="W40" s="325" t="n">
        <f aca="false">W43+W51</f>
        <v>1836000000</v>
      </c>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B41" s="107" t="s">
        <v>3467</v>
      </c>
      <c r="C41" s="19"/>
      <c r="N41" s="23" t="n">
        <v>-218000000</v>
      </c>
      <c r="O41" s="23" t="n">
        <v>-1370000000</v>
      </c>
      <c r="P41" s="23" t="n">
        <v>1496000000</v>
      </c>
      <c r="Q41" s="23" t="n">
        <v>-279000000</v>
      </c>
      <c r="R41" s="23" t="n">
        <v>-450000000</v>
      </c>
      <c r="S41" s="23" t="n">
        <v>-344000000</v>
      </c>
      <c r="T41" s="23" t="n">
        <v>-941000000</v>
      </c>
      <c r="U41" s="23" t="n">
        <v>-1206000000</v>
      </c>
      <c r="V41" s="23" t="n">
        <v>-1409000000</v>
      </c>
      <c r="W41" s="23" t="n">
        <v>-1834000000</v>
      </c>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07" t="s">
        <v>3468</v>
      </c>
      <c r="N42" s="23" t="n">
        <v>-663000000</v>
      </c>
      <c r="O42" s="23" t="n">
        <v>-870000000</v>
      </c>
      <c r="P42" s="23" t="n">
        <v>1670000000</v>
      </c>
      <c r="Q42" s="23" t="n">
        <v>463000000</v>
      </c>
      <c r="R42" s="23" t="n">
        <v>368000000</v>
      </c>
      <c r="S42" s="23" t="n">
        <v>578000000</v>
      </c>
      <c r="T42" s="23" t="n">
        <v>57000000</v>
      </c>
      <c r="U42" s="23" t="n">
        <v>-85000000</v>
      </c>
      <c r="V42" s="23" t="n">
        <v>-109000000</v>
      </c>
      <c r="W42" s="23" t="n">
        <v>-99000000</v>
      </c>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A43" s="18" t="s">
        <v>115</v>
      </c>
      <c r="B43" s="107" t="s">
        <v>199</v>
      </c>
      <c r="C43" s="20" t="s">
        <v>114</v>
      </c>
      <c r="N43" s="23" t="n">
        <f aca="false">-(N44-N50)</f>
        <v>290000000</v>
      </c>
      <c r="O43" s="23" t="n">
        <f aca="false">-(O44-O50)</f>
        <v>1204000000</v>
      </c>
      <c r="P43" s="23" t="n">
        <f aca="false">-(P44-P50)</f>
        <v>-2144000000</v>
      </c>
      <c r="Q43" s="23" t="n">
        <f aca="false">-(Q44-Q50)</f>
        <v>-462000000</v>
      </c>
      <c r="R43" s="23" t="n">
        <f aca="false">-(R44-R50)</f>
        <v>-367000000</v>
      </c>
      <c r="S43" s="23" t="n">
        <f aca="false">-(S44-S50)</f>
        <v>-577000000</v>
      </c>
      <c r="T43" s="23" t="n">
        <f aca="false">-(T44-T50)</f>
        <v>-56000000</v>
      </c>
      <c r="U43" s="23" t="n">
        <f aca="false">-(U44-U50)</f>
        <v>86000000</v>
      </c>
      <c r="V43" s="23" t="n">
        <f aca="false">-(V44-V50)</f>
        <v>180000000</v>
      </c>
      <c r="W43" s="23" t="n">
        <f aca="false">-(W44-W50)</f>
        <v>481000000</v>
      </c>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A44" s="18"/>
      <c r="B44" s="107" t="s">
        <v>199</v>
      </c>
      <c r="C44" s="20"/>
      <c r="N44" s="23" t="n">
        <v>-663000000</v>
      </c>
      <c r="O44" s="23" t="n">
        <v>-870000000</v>
      </c>
      <c r="P44" s="23" t="n">
        <v>1670000000</v>
      </c>
      <c r="Q44" s="23" t="n">
        <v>462000000</v>
      </c>
      <c r="R44" s="23" t="n">
        <v>367000000</v>
      </c>
      <c r="S44" s="23" t="n">
        <v>577000000</v>
      </c>
      <c r="T44" s="23" t="n">
        <v>56000000</v>
      </c>
      <c r="U44" s="23" t="n">
        <v>-86000000</v>
      </c>
      <c r="V44" s="23" t="n">
        <v>-111000000</v>
      </c>
      <c r="W44" s="23" t="n">
        <v>-101000000</v>
      </c>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A45" s="134"/>
      <c r="B45" s="134" t="s">
        <v>1260</v>
      </c>
      <c r="C45" s="19"/>
      <c r="N45" s="23" t="n">
        <v>-666000000</v>
      </c>
      <c r="O45" s="23" t="n">
        <v>-870000000</v>
      </c>
      <c r="P45" s="23" t="n">
        <v>1670000000</v>
      </c>
      <c r="Q45" s="23" t="n">
        <v>462000000</v>
      </c>
      <c r="R45" s="23" t="n">
        <v>367000000</v>
      </c>
      <c r="S45" s="23" t="n">
        <v>577000000</v>
      </c>
      <c r="T45" s="23" t="n">
        <v>56000000</v>
      </c>
      <c r="U45" s="23" t="n">
        <v>-86000000</v>
      </c>
      <c r="V45" s="23" t="n">
        <v>-111000000</v>
      </c>
      <c r="W45" s="23" t="n">
        <v>-101000000</v>
      </c>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106" t="s">
        <v>1701</v>
      </c>
      <c r="N46" s="23" t="n">
        <v>-646000000</v>
      </c>
      <c r="O46" s="23" t="n">
        <v>-870000000</v>
      </c>
      <c r="P46" s="23" t="n">
        <v>1670000000</v>
      </c>
      <c r="Q46" s="23" t="n">
        <v>462000000</v>
      </c>
      <c r="R46" s="23" t="n">
        <v>367000000</v>
      </c>
      <c r="S46" s="23" t="n">
        <v>577000000</v>
      </c>
      <c r="T46" s="23" t="n">
        <v>56000000</v>
      </c>
      <c r="U46" s="23" t="n">
        <v>-86000000</v>
      </c>
      <c r="V46" s="23" t="n">
        <v>-111000000</v>
      </c>
      <c r="W46" s="23" t="n">
        <v>-101000000</v>
      </c>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106" t="s">
        <v>1487</v>
      </c>
      <c r="N47" s="23" t="n">
        <v>-21000000</v>
      </c>
      <c r="O47" s="23" t="n">
        <v>0</v>
      </c>
      <c r="P47" s="23" t="n">
        <v>0</v>
      </c>
      <c r="Q47" s="23" t="n">
        <v>0</v>
      </c>
      <c r="R47" s="23" t="n">
        <v>0</v>
      </c>
      <c r="S47" s="23" t="n">
        <v>0</v>
      </c>
      <c r="T47" s="23" t="n">
        <v>0</v>
      </c>
      <c r="U47" s="23" t="n">
        <v>0</v>
      </c>
      <c r="V47" s="23" t="n">
        <v>0</v>
      </c>
      <c r="W47" s="23" t="n">
        <v>0</v>
      </c>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A48" s="134"/>
      <c r="B48" s="134" t="s">
        <v>422</v>
      </c>
      <c r="C48" s="19"/>
      <c r="N48" s="23" t="n">
        <v>3000000</v>
      </c>
      <c r="O48" s="23" t="n">
        <v>0</v>
      </c>
      <c r="P48" s="23" t="n">
        <v>0</v>
      </c>
      <c r="Q48" s="23" t="n">
        <v>0</v>
      </c>
      <c r="R48" s="23" t="n">
        <v>0</v>
      </c>
      <c r="S48" s="23" t="n">
        <v>0</v>
      </c>
      <c r="T48" s="23" t="n">
        <v>0</v>
      </c>
      <c r="U48" s="23" t="n">
        <v>0</v>
      </c>
      <c r="V48" s="23" t="n">
        <v>0</v>
      </c>
      <c r="W48" s="23" t="n">
        <v>0</v>
      </c>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107" t="s">
        <v>3469</v>
      </c>
      <c r="N49" s="23" t="n">
        <v>-446000000</v>
      </c>
      <c r="O49" s="23" t="n">
        <v>500000000</v>
      </c>
      <c r="P49" s="23" t="n">
        <v>173000000</v>
      </c>
      <c r="Q49" s="23" t="n">
        <v>742000000</v>
      </c>
      <c r="R49" s="23" t="n">
        <v>818000000</v>
      </c>
      <c r="S49" s="23" t="n">
        <v>922000000</v>
      </c>
      <c r="T49" s="23" t="n">
        <v>998000000</v>
      </c>
      <c r="U49" s="23" t="n">
        <v>1121000000</v>
      </c>
      <c r="V49" s="23" t="n">
        <v>1300000000</v>
      </c>
      <c r="W49" s="23" t="n">
        <v>1735000000</v>
      </c>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107" t="s">
        <v>199</v>
      </c>
      <c r="N50" s="23" t="n">
        <v>-373000000</v>
      </c>
      <c r="O50" s="23" t="n">
        <v>334000000</v>
      </c>
      <c r="P50" s="23" t="n">
        <v>-474000000</v>
      </c>
      <c r="Q50" s="23" t="n">
        <v>0</v>
      </c>
      <c r="R50" s="23" t="n">
        <v>0</v>
      </c>
      <c r="S50" s="23" t="n">
        <v>0</v>
      </c>
      <c r="T50" s="23" t="n">
        <v>0</v>
      </c>
      <c r="U50" s="23" t="n">
        <v>0</v>
      </c>
      <c r="V50" s="23" t="n">
        <v>69000000</v>
      </c>
      <c r="W50" s="23" t="n">
        <v>380000000</v>
      </c>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A51" s="18" t="s">
        <v>112</v>
      </c>
      <c r="B51" s="107" t="s">
        <v>202</v>
      </c>
      <c r="C51" s="20" t="s">
        <v>114</v>
      </c>
      <c r="N51" s="23" t="n">
        <v>-73000000</v>
      </c>
      <c r="O51" s="23" t="n">
        <v>166000000</v>
      </c>
      <c r="P51" s="23" t="n">
        <v>647000000</v>
      </c>
      <c r="Q51" s="23" t="n">
        <v>742000000</v>
      </c>
      <c r="R51" s="23" t="n">
        <v>818000000</v>
      </c>
      <c r="S51" s="23" t="n">
        <v>922000000</v>
      </c>
      <c r="T51" s="23" t="n">
        <v>998000000</v>
      </c>
      <c r="U51" s="23" t="n">
        <v>1121000000</v>
      </c>
      <c r="V51" s="23" t="n">
        <v>1232000000</v>
      </c>
      <c r="W51" s="23" t="n">
        <v>1355000000</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A52" s="134" t="s">
        <v>390</v>
      </c>
      <c r="B52" s="134" t="s">
        <v>390</v>
      </c>
      <c r="C52" s="49" t="s">
        <v>251</v>
      </c>
      <c r="N52" s="23" t="n">
        <v>128000000</v>
      </c>
      <c r="O52" s="23" t="n">
        <v>388000000</v>
      </c>
      <c r="P52" s="23" t="n">
        <v>866000000</v>
      </c>
      <c r="Q52" s="23" t="n">
        <v>1052000000</v>
      </c>
      <c r="R52" s="23" t="n">
        <v>1123000000</v>
      </c>
      <c r="S52" s="23" t="n">
        <v>1327000000</v>
      </c>
      <c r="T52" s="23" t="n">
        <v>1433000000</v>
      </c>
      <c r="U52" s="23" t="n">
        <v>1556000000</v>
      </c>
      <c r="V52" s="23" t="n">
        <v>1715000000</v>
      </c>
      <c r="W52" s="23" t="n">
        <v>1889000000</v>
      </c>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A53" s="134" t="s">
        <v>393</v>
      </c>
      <c r="B53" s="134" t="s">
        <v>393</v>
      </c>
      <c r="C53" s="49" t="s">
        <v>251</v>
      </c>
      <c r="N53" s="23" t="n">
        <v>-201000000</v>
      </c>
      <c r="O53" s="23" t="n">
        <v>-222000000</v>
      </c>
      <c r="P53" s="23" t="n">
        <v>-220000000</v>
      </c>
      <c r="Q53" s="23" t="n">
        <v>-310000000</v>
      </c>
      <c r="R53" s="23" t="n">
        <v>-305000000</v>
      </c>
      <c r="S53" s="23" t="n">
        <v>-405000000</v>
      </c>
      <c r="T53" s="23" t="n">
        <v>-434000000</v>
      </c>
      <c r="U53" s="23" t="n">
        <v>-435000000</v>
      </c>
      <c r="V53" s="23" t="n">
        <v>-484000000</v>
      </c>
      <c r="W53" s="23" t="n">
        <v>-534000000</v>
      </c>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B54" s="107" t="s">
        <v>468</v>
      </c>
      <c r="C54" s="19"/>
      <c r="N54" s="23" t="n">
        <v>-605000000</v>
      </c>
      <c r="O54" s="23" t="n">
        <v>-572000000</v>
      </c>
      <c r="P54" s="23" t="n">
        <v>-507000000</v>
      </c>
      <c r="Q54" s="23" t="n">
        <v>0</v>
      </c>
      <c r="R54" s="23" t="n">
        <v>0</v>
      </c>
      <c r="S54" s="23" t="n">
        <v>0</v>
      </c>
      <c r="T54" s="23" t="n">
        <v>0</v>
      </c>
      <c r="U54" s="23" t="n">
        <v>0</v>
      </c>
      <c r="V54" s="23" t="n">
        <v>0</v>
      </c>
      <c r="W54" s="23" t="n">
        <v>0</v>
      </c>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N56" s="0" t="s">
        <v>128</v>
      </c>
      <c r="O56" s="0" t="s">
        <v>128</v>
      </c>
      <c r="P56" s="0" t="s">
        <v>128</v>
      </c>
      <c r="Q56" s="0" t="s">
        <v>128</v>
      </c>
      <c r="R56" s="0" t="s">
        <v>128</v>
      </c>
      <c r="S56" s="0" t="s">
        <v>128</v>
      </c>
      <c r="T56" s="0" t="s">
        <v>128</v>
      </c>
      <c r="U56" s="0" t="s">
        <v>128</v>
      </c>
      <c r="V56" s="0" t="s">
        <v>128</v>
      </c>
      <c r="W56" s="0" t="s">
        <v>128</v>
      </c>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B58" s="0" t="s">
        <v>261</v>
      </c>
      <c r="N58" s="114" t="n">
        <f aca="false">N6-N7-N14</f>
        <v>0</v>
      </c>
      <c r="O58" s="114" t="n">
        <f aca="false">O6-O7-O14</f>
        <v>0</v>
      </c>
      <c r="P58" s="114" t="n">
        <f aca="false">P6-P7-P14</f>
        <v>0</v>
      </c>
      <c r="Q58" s="114" t="n">
        <f aca="false">Q6-Q7-Q14</f>
        <v>0</v>
      </c>
      <c r="R58" s="114" t="n">
        <f aca="false">R6-R7-R14</f>
        <v>0</v>
      </c>
      <c r="S58" s="114" t="n">
        <f aca="false">S6-S7-S14</f>
        <v>0</v>
      </c>
      <c r="T58" s="114" t="n">
        <f aca="false">T6-T7-T14</f>
        <v>0</v>
      </c>
      <c r="U58" s="114" t="n">
        <f aca="false">U6-U7-U14</f>
        <v>0</v>
      </c>
      <c r="V58" s="114" t="n">
        <f aca="false">V6-V7-V14</f>
        <v>0</v>
      </c>
      <c r="W58" s="114" t="n">
        <f aca="false">W6-W7-W14</f>
        <v>0</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B59" s="0" t="s">
        <v>130</v>
      </c>
      <c r="N59" s="143" t="n">
        <f aca="false">N7-N8-N18-N22</f>
        <v>0</v>
      </c>
      <c r="O59" s="143" t="n">
        <f aca="false">O7-O8-O18-O22</f>
        <v>0</v>
      </c>
      <c r="P59" s="143" t="n">
        <f aca="false">P7-P8-P18-P22</f>
        <v>1000000</v>
      </c>
      <c r="Q59" s="143" t="n">
        <f aca="false">Q7-Q8-Q18-Q22</f>
        <v>0</v>
      </c>
      <c r="R59" s="143" t="n">
        <f aca="false">R7-R8-R18-R22</f>
        <v>0</v>
      </c>
      <c r="S59" s="143" t="n">
        <f aca="false">S7-S8-S18-S22</f>
        <v>0</v>
      </c>
      <c r="T59" s="143" t="n">
        <f aca="false">T7-T8-T18-T22</f>
        <v>0</v>
      </c>
      <c r="U59" s="143" t="n">
        <f aca="false">U7-U8-U18-U22</f>
        <v>-1000000</v>
      </c>
      <c r="V59" s="143" t="n">
        <f aca="false">V7-V8-V18-V22</f>
        <v>-1000000</v>
      </c>
      <c r="W59" s="143" t="n">
        <f aca="false">W7-W8-W18-W22</f>
        <v>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B60" s="0" t="s">
        <v>131</v>
      </c>
      <c r="N60" s="143" t="n">
        <f aca="false">N8-N9-N10-N12-N11-N13</f>
        <v>0</v>
      </c>
      <c r="O60" s="143" t="n">
        <f aca="false">O8-O9-O10-O12-O11-O13</f>
        <v>0</v>
      </c>
      <c r="P60" s="143" t="n">
        <f aca="false">P8-P9-P10-P12-P11-P13</f>
        <v>0</v>
      </c>
      <c r="Q60" s="143" t="n">
        <f aca="false">Q8-Q9-Q10-Q12-Q11-Q13</f>
        <v>0</v>
      </c>
      <c r="R60" s="143" t="n">
        <f aca="false">R8-R9-R10-R12-R11-R13</f>
        <v>0</v>
      </c>
      <c r="S60" s="143" t="n">
        <f aca="false">S8-S9-S10-S12-S11-S13</f>
        <v>0</v>
      </c>
      <c r="T60" s="143" t="n">
        <f aca="false">T8-T9-T10-T12-T11-T13</f>
        <v>0</v>
      </c>
      <c r="U60" s="143" t="n">
        <f aca="false">U8-U9-U10-U12-U11-U13</f>
        <v>0</v>
      </c>
      <c r="V60" s="143" t="n">
        <f aca="false">V8-V9-V10-V12-V11-V13</f>
        <v>0</v>
      </c>
      <c r="W60" s="143" t="n">
        <f aca="false">W8-W9-W10-W12-W11-W13</f>
        <v>0</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B61" s="0" t="s">
        <v>132</v>
      </c>
      <c r="N61" s="143" t="n">
        <f aca="false">N14-N15-N16</f>
        <v>0</v>
      </c>
      <c r="O61" s="143" t="n">
        <f aca="false">O14-O15-O16</f>
        <v>0</v>
      </c>
      <c r="P61" s="143" t="n">
        <f aca="false">P14-P15-P16</f>
        <v>0</v>
      </c>
      <c r="Q61" s="143" t="n">
        <f aca="false">Q14-Q15-Q16</f>
        <v>0</v>
      </c>
      <c r="R61" s="143" t="n">
        <f aca="false">R14-R15-R16</f>
        <v>0</v>
      </c>
      <c r="S61" s="143" t="n">
        <f aca="false">S14-S15-S16</f>
        <v>0</v>
      </c>
      <c r="T61" s="143" t="n">
        <f aca="false">T14-T15-T16</f>
        <v>0</v>
      </c>
      <c r="U61" s="143" t="n">
        <f aca="false">U14-U15-U16</f>
        <v>0</v>
      </c>
      <c r="V61" s="143" t="n">
        <f aca="false">V14-V15-V16</f>
        <v>0</v>
      </c>
      <c r="W61" s="143" t="n">
        <f aca="false">W14-W15-W16</f>
        <v>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B62" s="0" t="s">
        <v>673</v>
      </c>
      <c r="N62" s="143" t="n">
        <f aca="false">N18-N19-N20-N21</f>
        <v>0</v>
      </c>
      <c r="O62" s="143" t="n">
        <f aca="false">O18-O19-O20-O21</f>
        <v>0</v>
      </c>
      <c r="P62" s="143" t="n">
        <f aca="false">P18-P19-P20-P21</f>
        <v>0</v>
      </c>
      <c r="Q62" s="143" t="n">
        <f aca="false">Q18-Q19-Q20-Q21</f>
        <v>1000000</v>
      </c>
      <c r="R62" s="143" t="n">
        <f aca="false">R18-R19-R20-R21</f>
        <v>0</v>
      </c>
      <c r="S62" s="143" t="n">
        <f aca="false">S18-S19-S20-S21</f>
        <v>0</v>
      </c>
      <c r="T62" s="143" t="n">
        <f aca="false">T18-T19-T20-T21</f>
        <v>0</v>
      </c>
      <c r="U62" s="143" t="n">
        <f aca="false">U18-U19-U20-U21</f>
        <v>0</v>
      </c>
      <c r="V62" s="143" t="n">
        <f aca="false">V18-V19-V20-V21</f>
        <v>0</v>
      </c>
      <c r="W62" s="143" t="n">
        <f aca="false">W18-W19-W20-W21</f>
        <v>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B63" s="0" t="s">
        <v>134</v>
      </c>
      <c r="N63" s="143" t="n">
        <f aca="false">N24-N25-N38</f>
        <v>0</v>
      </c>
      <c r="O63" s="143" t="n">
        <f aca="false">O24-O25-O38</f>
        <v>0</v>
      </c>
      <c r="P63" s="143" t="n">
        <f aca="false">P24-P25-P38</f>
        <v>0</v>
      </c>
      <c r="Q63" s="143" t="n">
        <f aca="false">Q24-Q25-Q38</f>
        <v>0</v>
      </c>
      <c r="R63" s="143" t="n">
        <f aca="false">R24-R25-R38</f>
        <v>0</v>
      </c>
      <c r="S63" s="143" t="n">
        <f aca="false">S24-S25-S38</f>
        <v>0</v>
      </c>
      <c r="T63" s="143" t="n">
        <f aca="false">T24-T25-T38</f>
        <v>0</v>
      </c>
      <c r="U63" s="143" t="n">
        <f aca="false">U24-U25-U38</f>
        <v>0</v>
      </c>
      <c r="V63" s="143" t="n">
        <f aca="false">V24-V25-V38</f>
        <v>0</v>
      </c>
      <c r="W63" s="143" t="n">
        <f aca="false">W24-W25-W38</f>
        <v>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customFormat="false" ht="15" hidden="false" customHeight="false" outlineLevel="0" collapsed="false">
      <c r="B64" s="0" t="s">
        <v>775</v>
      </c>
      <c r="N64" s="143" t="n">
        <f aca="false">N25-N26-N29-N30-N33-N34-N35-N36</f>
        <v>0</v>
      </c>
      <c r="O64" s="143" t="n">
        <f aca="false">O25-O26-O29-O30-O33-O34-O35-O36</f>
        <v>1000000</v>
      </c>
      <c r="P64" s="143" t="n">
        <f aca="false">P25-P26-P29-P30-P33-P34-P35-P36</f>
        <v>0</v>
      </c>
      <c r="Q64" s="143" t="n">
        <f aca="false">Q25-Q26-Q29-Q30-Q33-Q34-Q35-Q36</f>
        <v>-1000000</v>
      </c>
      <c r="R64" s="143" t="n">
        <f aca="false">R25-R26-R29-R30-R33-R34-R35-R36</f>
        <v>-1000000</v>
      </c>
      <c r="S64" s="143" t="n">
        <f aca="false">S25-S26-S29-S30-S33-S34-S35-S36</f>
        <v>0</v>
      </c>
      <c r="T64" s="143" t="n">
        <f aca="false">T25-T26-T29-T30-T33-T34-T35-T36</f>
        <v>0</v>
      </c>
      <c r="U64" s="143" t="n">
        <f aca="false">U25-U26-U29-U30-U33-U34-U35-U36</f>
        <v>0</v>
      </c>
      <c r="V64" s="143" t="n">
        <f aca="false">V25-V26-V29-V30-V33-V34-V35-V36</f>
        <v>1000000</v>
      </c>
      <c r="W64" s="143" t="n">
        <f aca="false">W25-W26-W29-W30-W33-W34-W35-W36</f>
        <v>-1000000</v>
      </c>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customFormat="false" ht="15" hidden="false" customHeight="false" outlineLevel="0" collapsed="false">
      <c r="B65" s="0" t="s">
        <v>3470</v>
      </c>
      <c r="N65" s="143" t="n">
        <f aca="false">N26-N27-N28</f>
        <v>-1000000</v>
      </c>
      <c r="O65" s="143" t="n">
        <f aca="false">O26-O27-O28</f>
        <v>-1000000</v>
      </c>
      <c r="P65" s="143" t="n">
        <f aca="false">P26-P27-P28</f>
        <v>1000000</v>
      </c>
      <c r="Q65" s="143" t="n">
        <f aca="false">Q26-Q27-Q28</f>
        <v>0</v>
      </c>
      <c r="R65" s="143" t="n">
        <f aca="false">R26-R27-R28</f>
        <v>1000000</v>
      </c>
      <c r="S65" s="143" t="n">
        <f aca="false">S26-S27-S28</f>
        <v>1000000</v>
      </c>
      <c r="T65" s="143" t="n">
        <f aca="false">T26-T27-T28</f>
        <v>-1000000</v>
      </c>
      <c r="U65" s="143" t="n">
        <f aca="false">U26-U27-U28</f>
        <v>0</v>
      </c>
      <c r="V65" s="143" t="n">
        <f aca="false">V26-V27-V28</f>
        <v>0</v>
      </c>
      <c r="W65" s="143" t="n">
        <f aca="false">W26-W27-W28</f>
        <v>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customFormat="false" ht="15" hidden="false" customHeight="false" outlineLevel="0" collapsed="false">
      <c r="B66" s="0" t="s">
        <v>878</v>
      </c>
      <c r="N66" s="143" t="n">
        <f aca="false">N30-N31-N32</f>
        <v>0</v>
      </c>
      <c r="O66" s="143" t="n">
        <f aca="false">O30-O31-O32</f>
        <v>0</v>
      </c>
      <c r="P66" s="143" t="n">
        <f aca="false">P30-P31-P32</f>
        <v>0</v>
      </c>
      <c r="Q66" s="143" t="n">
        <f aca="false">Q30-Q31-Q32</f>
        <v>1000000</v>
      </c>
      <c r="R66" s="143" t="n">
        <f aca="false">R30-R31-R32</f>
        <v>0</v>
      </c>
      <c r="S66" s="143" t="n">
        <f aca="false">S30-S31-S32</f>
        <v>0</v>
      </c>
      <c r="T66" s="143" t="n">
        <f aca="false">T30-T31-T32</f>
        <v>0</v>
      </c>
      <c r="U66" s="143" t="n">
        <f aca="false">U30-U31-U32</f>
        <v>0</v>
      </c>
      <c r="V66" s="143" t="n">
        <f aca="false">V30-V31-V32</f>
        <v>0</v>
      </c>
      <c r="W66" s="143" t="n">
        <f aca="false">W30-W31-W32</f>
        <v>0</v>
      </c>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customFormat="false" ht="15" hidden="false" customHeight="false" outlineLevel="0" collapsed="false">
      <c r="B67" s="0" t="s">
        <v>137</v>
      </c>
      <c r="N67" s="55" t="n">
        <f aca="false">N40-N43-N51</f>
        <v>0</v>
      </c>
      <c r="O67" s="55" t="n">
        <f aca="false">O40-O43-O51</f>
        <v>0</v>
      </c>
      <c r="P67" s="55" t="n">
        <f aca="false">P40-P43-P51</f>
        <v>0</v>
      </c>
      <c r="Q67" s="55" t="n">
        <f aca="false">Q40-Q43-Q51</f>
        <v>-1000000</v>
      </c>
      <c r="R67" s="55" t="n">
        <f aca="false">R40-R43-R51</f>
        <v>-1000000</v>
      </c>
      <c r="S67" s="55" t="n">
        <f aca="false">S40-S43-S51</f>
        <v>-1000000</v>
      </c>
      <c r="T67" s="55" t="n">
        <f aca="false">T40-T43-T51</f>
        <v>-1000000</v>
      </c>
      <c r="U67" s="55" t="n">
        <f aca="false">U40-U43-U51</f>
        <v>-1000000</v>
      </c>
      <c r="V67" s="55" t="n">
        <f aca="false">V40-V43-V51</f>
        <v>0</v>
      </c>
      <c r="W67" s="55" t="n">
        <f aca="false">W40-W43-W51</f>
        <v>0</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customFormat="false" ht="15" hidden="false" customHeight="false" outlineLevel="0" collapsed="false">
      <c r="B68" s="0" t="s">
        <v>505</v>
      </c>
      <c r="M68" s="55"/>
      <c r="N68" s="55" t="n">
        <f aca="false">N51-N52-N53</f>
        <v>0</v>
      </c>
      <c r="O68" s="55" t="n">
        <f aca="false">O51-O52-O53</f>
        <v>0</v>
      </c>
      <c r="P68" s="55" t="n">
        <f aca="false">P51-P52-P53</f>
        <v>1000000</v>
      </c>
      <c r="Q68" s="55" t="n">
        <f aca="false">Q51-Q52-Q53</f>
        <v>0</v>
      </c>
      <c r="R68" s="55" t="n">
        <f aca="false">R51-R52-R53</f>
        <v>0</v>
      </c>
      <c r="S68" s="55" t="n">
        <f aca="false">S51-S52-S53</f>
        <v>0</v>
      </c>
      <c r="T68" s="55" t="n">
        <f aca="false">T51-T52-T53</f>
        <v>-1000000</v>
      </c>
      <c r="U68" s="55" t="n">
        <f aca="false">U51-U52-U53</f>
        <v>0</v>
      </c>
      <c r="V68" s="55" t="n">
        <f aca="false">V51-V52-V53</f>
        <v>1000000</v>
      </c>
      <c r="W68" s="55" t="n">
        <f aca="false">W51-W52-W53</f>
        <v>0</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customFormat="false" ht="15" hidden="false" customHeight="false" outlineLevel="0" collapsed="false">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customFormat="false" ht="15" hidden="false" customHeight="false" outlineLevel="0" collapsed="false">
      <c r="B70" s="0" t="s">
        <v>679</v>
      </c>
      <c r="N70" s="0" t="n">
        <v>17861000000</v>
      </c>
      <c r="O70" s="0" t="n">
        <v>19502000000</v>
      </c>
      <c r="P70" s="0" t="n">
        <v>21890000000</v>
      </c>
      <c r="Q70" s="0" t="n">
        <v>24223000000</v>
      </c>
      <c r="R70" s="0" t="n">
        <v>26941000000</v>
      </c>
      <c r="S70" s="0" t="n">
        <v>29901000000</v>
      </c>
      <c r="T70" s="0" t="n">
        <v>33148000000</v>
      </c>
      <c r="U70" s="0" t="n">
        <v>36753000000</v>
      </c>
      <c r="V70" s="0" t="n">
        <v>40760000000</v>
      </c>
      <c r="X70" s="6" t="str">
        <f aca="false">IF(A70&lt;0,A70,"")</f>
        <v/>
      </c>
      <c r="Y70" s="6" t="str">
        <f aca="false">IF(B70&lt;0,B70,"")</f>
        <v/>
      </c>
      <c r="Z70" s="6" t="str">
        <f aca="false">IF(C70&lt;0,C70,"")</f>
        <v/>
      </c>
      <c r="AA70" s="6" t="e">
        <f aca="false">IF(#REF!&lt;0,#REF!,"")</f>
        <v>#VALUE!</v>
      </c>
      <c r="AB70" s="6" t="str">
        <f aca="false">IF(D70&lt;0,D70,"")</f>
        <v/>
      </c>
      <c r="AC70" s="6" t="str">
        <f aca="false">IF(E70&lt;0,E70,"")</f>
        <v/>
      </c>
      <c r="AD70" s="6" t="str">
        <f aca="false">IF(F70&lt;0,F70,"")</f>
        <v/>
      </c>
      <c r="AE70" s="6" t="str">
        <f aca="false">IF(G70&lt;0,G70,"")</f>
        <v/>
      </c>
      <c r="AF70" s="6" t="str">
        <f aca="false">IF(H70&lt;0,H70,"")</f>
        <v/>
      </c>
      <c r="AG70" s="6" t="str">
        <f aca="false">IF(I70&lt;0,I70,"")</f>
        <v/>
      </c>
      <c r="AH70" s="6" t="str">
        <f aca="false">IF(J70&lt;0,J70,"")</f>
        <v/>
      </c>
      <c r="AI70" s="6" t="str">
        <f aca="false">IF(K70&lt;0,K70,"")</f>
        <v/>
      </c>
      <c r="AJ70" s="6" t="str">
        <f aca="false">IF(L70&lt;0,L70,"")</f>
        <v/>
      </c>
      <c r="AK70" s="6" t="str">
        <f aca="false">IF(M70&lt;0,M70,"")</f>
        <v/>
      </c>
      <c r="AL70" s="6" t="str">
        <f aca="false">IF(N70&lt;0,N70,"")</f>
        <v/>
      </c>
      <c r="AM70" s="6" t="str">
        <f aca="false">IF(O70&lt;0,O70,"")</f>
        <v/>
      </c>
      <c r="AN70" s="6" t="str">
        <f aca="false">IF(P70&lt;0,P70,"")</f>
        <v/>
      </c>
      <c r="AO70" s="6" t="str">
        <f aca="false">IF(Q70&lt;0,Q70,"")</f>
        <v/>
      </c>
      <c r="AP70" s="6" t="str">
        <f aca="false">IF(R70&lt;0,R70,"")</f>
        <v/>
      </c>
      <c r="AQ70" s="6" t="str">
        <f aca="false">IF(S70&lt;0,S70,"")</f>
        <v/>
      </c>
      <c r="AR70" s="6" t="str">
        <f aca="false">IF(T70&lt;0,T70,"")</f>
        <v/>
      </c>
      <c r="AS70" s="6" t="str">
        <f aca="false">IF(U70&lt;0,U70,"")</f>
        <v/>
      </c>
      <c r="AT70" s="6" t="str">
        <f aca="false">IF(V70&lt;0,V70,"")</f>
        <v/>
      </c>
      <c r="AU70" s="6" t="str">
        <f aca="false">IF(W70&lt;0,W70,"")</f>
        <v/>
      </c>
      <c r="AV70" s="6" t="str">
        <f aca="false">IF(X70&lt;0,X70,"")</f>
        <v/>
      </c>
      <c r="AW70" s="6" t="str">
        <f aca="false">IF(Y70&lt;0,Y70,"")</f>
        <v/>
      </c>
      <c r="AX70" s="6" t="str">
        <f aca="false">IF(Z70&lt;0,Z70,"")</f>
        <v/>
      </c>
    </row>
    <row r="71" customFormat="false" ht="15" hidden="false" customHeight="false" outlineLevel="0" collapsed="false">
      <c r="B71" s="0" t="s">
        <v>335</v>
      </c>
      <c r="N71" s="0" t="n">
        <f aca="false">(N6/N70)*100</f>
        <v>47.9200492693578</v>
      </c>
      <c r="O71" s="0" t="n">
        <f aca="false">(O6/O70)*100</f>
        <v>49.3077633063276</v>
      </c>
      <c r="P71" s="0" t="n">
        <f aca="false">(P6/P70)*100</f>
        <v>60.0730927364093</v>
      </c>
      <c r="Q71" s="0" t="n">
        <f aca="false">(Q6/Q70)*100</f>
        <v>54.8239276720472</v>
      </c>
      <c r="R71" s="0" t="n">
        <f aca="false">(R6/R70)*100</f>
        <v>55.3617163431202</v>
      </c>
      <c r="S71" s="0" t="n">
        <f aca="false">(S6/S70)*100</f>
        <v>53.4229624427277</v>
      </c>
      <c r="T71" s="0" t="n">
        <f aca="false">(T6/T70)*100</f>
        <v>50.3982140702305</v>
      </c>
      <c r="U71" s="0" t="n">
        <f aca="false">(U6/U70)*100</f>
        <v>49.614997415177</v>
      </c>
      <c r="V71" s="0" t="n">
        <f aca="false">(V6/V70)*100</f>
        <v>48.9671246319922</v>
      </c>
      <c r="X71" s="6" t="str">
        <f aca="false">IF(A71&lt;0,A71,"")</f>
        <v/>
      </c>
      <c r="Y71" s="6" t="str">
        <f aca="false">IF(B71&lt;0,B71,"")</f>
        <v/>
      </c>
      <c r="Z71" s="6" t="str">
        <f aca="false">IF(C71&lt;0,C71,"")</f>
        <v/>
      </c>
      <c r="AA71" s="6" t="e">
        <f aca="false">IF(#REF!&lt;0,#REF!,"")</f>
        <v>#VALUE!</v>
      </c>
      <c r="AB71" s="6" t="str">
        <f aca="false">IF(D71&lt;0,D71,"")</f>
        <v/>
      </c>
      <c r="AC71" s="6" t="str">
        <f aca="false">IF(E71&lt;0,E71,"")</f>
        <v/>
      </c>
      <c r="AD71" s="6" t="str">
        <f aca="false">IF(F71&lt;0,F71,"")</f>
        <v/>
      </c>
      <c r="AE71" s="6" t="str">
        <f aca="false">IF(G71&lt;0,G71,"")</f>
        <v/>
      </c>
      <c r="AF71" s="6" t="str">
        <f aca="false">IF(H71&lt;0,H71,"")</f>
        <v/>
      </c>
      <c r="AG71" s="6" t="str">
        <f aca="false">IF(I71&lt;0,I71,"")</f>
        <v/>
      </c>
      <c r="AH71" s="6" t="str">
        <f aca="false">IF(J71&lt;0,J71,"")</f>
        <v/>
      </c>
      <c r="AI71" s="6" t="str">
        <f aca="false">IF(K71&lt;0,K71,"")</f>
        <v/>
      </c>
      <c r="AJ71" s="6" t="str">
        <f aca="false">IF(L71&lt;0,L71,"")</f>
        <v/>
      </c>
      <c r="AK71" s="6" t="str">
        <f aca="false">IF(M71&lt;0,M71,"")</f>
        <v/>
      </c>
      <c r="AL71" s="6" t="str">
        <f aca="false">IF(N71&lt;0,N71,"")</f>
        <v/>
      </c>
      <c r="AM71" s="6" t="str">
        <f aca="false">IF(O71&lt;0,O71,"")</f>
        <v/>
      </c>
      <c r="AN71" s="6" t="str">
        <f aca="false">IF(P71&lt;0,P71,"")</f>
        <v/>
      </c>
      <c r="AO71" s="6" t="str">
        <f aca="false">IF(Q71&lt;0,Q71,"")</f>
        <v/>
      </c>
      <c r="AP71" s="6" t="str">
        <f aca="false">IF(R71&lt;0,R71,"")</f>
        <v/>
      </c>
      <c r="AQ71" s="6" t="str">
        <f aca="false">IF(S71&lt;0,S71,"")</f>
        <v/>
      </c>
      <c r="AR71" s="6" t="str">
        <f aca="false">IF(T71&lt;0,T71,"")</f>
        <v/>
      </c>
      <c r="AS71" s="6" t="str">
        <f aca="false">IF(U71&lt;0,U71,"")</f>
        <v/>
      </c>
      <c r="AT71" s="6" t="str">
        <f aca="false">IF(V71&lt;0,V71,"")</f>
        <v/>
      </c>
      <c r="AU71" s="6" t="str">
        <f aca="false">IF(W71&lt;0,W71,"")</f>
        <v/>
      </c>
      <c r="AV71" s="6" t="str">
        <f aca="false">IF(X71&lt;0,X71,"")</f>
        <v/>
      </c>
      <c r="AW71" s="6" t="str">
        <f aca="false">IF(Y71&lt;0,Y71,"")</f>
        <v/>
      </c>
      <c r="AX71" s="6" t="str">
        <f aca="false">IF(Z71&lt;0,Z71,"")</f>
        <v/>
      </c>
    </row>
    <row r="72" customFormat="false" ht="15" hidden="false" customHeight="false" outlineLevel="0" collapsed="false">
      <c r="B72" s="0" t="s">
        <v>141</v>
      </c>
      <c r="N72" s="0" t="n">
        <f aca="false">(N24/N70)*100</f>
        <v>52.5278539835396</v>
      </c>
      <c r="O72" s="0" t="n">
        <f aca="false">(O24/O70)*100</f>
        <v>59.2605886575736</v>
      </c>
      <c r="P72" s="0" t="n">
        <f aca="false">(P24/P70)*100</f>
        <v>55.5504796710827</v>
      </c>
      <c r="Q72" s="0" t="n">
        <f aca="false">(Q24/Q70)*100</f>
        <v>55.975725550097</v>
      </c>
      <c r="R72" s="0" t="n">
        <f aca="false">(R24/R70)*100</f>
        <v>57.0320329609146</v>
      </c>
      <c r="S72" s="0" t="n">
        <f aca="false">(S24/S70)*100</f>
        <v>54.570081268185</v>
      </c>
      <c r="T72" s="0" t="n">
        <f aca="false">(T24/T70)*100</f>
        <v>53.233980933993</v>
      </c>
      <c r="U72" s="0" t="n">
        <f aca="false">(U24/U70)*100</f>
        <v>52.896362201725</v>
      </c>
      <c r="V72" s="0" t="n">
        <f aca="false">(V24/V70)*100</f>
        <v>52.4263984298332</v>
      </c>
      <c r="X72" s="6" t="str">
        <f aca="false">IF(A72&lt;0,A72,"")</f>
        <v/>
      </c>
      <c r="Y72" s="6" t="str">
        <f aca="false">IF(B72&lt;0,B72,"")</f>
        <v/>
      </c>
      <c r="Z72" s="6" t="str">
        <f aca="false">IF(C72&lt;0,C72,"")</f>
        <v/>
      </c>
      <c r="AA72" s="6" t="e">
        <f aca="false">IF(#REF!&lt;0,#REF!,"")</f>
        <v>#VALUE!</v>
      </c>
      <c r="AB72" s="6" t="str">
        <f aca="false">IF(D72&lt;0,D72,"")</f>
        <v/>
      </c>
      <c r="AC72" s="6" t="str">
        <f aca="false">IF(E72&lt;0,E72,"")</f>
        <v/>
      </c>
      <c r="AD72" s="6" t="str">
        <f aca="false">IF(F72&lt;0,F72,"")</f>
        <v/>
      </c>
      <c r="AE72" s="6" t="str">
        <f aca="false">IF(G72&lt;0,G72,"")</f>
        <v/>
      </c>
      <c r="AF72" s="6" t="str">
        <f aca="false">IF(H72&lt;0,H72,"")</f>
        <v/>
      </c>
      <c r="AG72" s="6" t="str">
        <f aca="false">IF(I72&lt;0,I72,"")</f>
        <v/>
      </c>
      <c r="AH72" s="6" t="str">
        <f aca="false">IF(J72&lt;0,J72,"")</f>
        <v/>
      </c>
      <c r="AI72" s="6" t="str">
        <f aca="false">IF(K72&lt;0,K72,"")</f>
        <v/>
      </c>
      <c r="AJ72" s="6" t="str">
        <f aca="false">IF(L72&lt;0,L72,"")</f>
        <v/>
      </c>
      <c r="AK72" s="6" t="str">
        <f aca="false">IF(M72&lt;0,M72,"")</f>
        <v/>
      </c>
      <c r="AL72" s="6" t="str">
        <f aca="false">IF(N72&lt;0,N72,"")</f>
        <v/>
      </c>
      <c r="AM72" s="6" t="str">
        <f aca="false">IF(O72&lt;0,O72,"")</f>
        <v/>
      </c>
      <c r="AN72" s="6" t="str">
        <f aca="false">IF(P72&lt;0,P72,"")</f>
        <v/>
      </c>
      <c r="AO72" s="6" t="str">
        <f aca="false">IF(Q72&lt;0,Q72,"")</f>
        <v/>
      </c>
      <c r="AP72" s="6" t="str">
        <f aca="false">IF(R72&lt;0,R72,"")</f>
        <v/>
      </c>
      <c r="AQ72" s="6" t="str">
        <f aca="false">IF(S72&lt;0,S72,"")</f>
        <v/>
      </c>
      <c r="AR72" s="6" t="str">
        <f aca="false">IF(T72&lt;0,T72,"")</f>
        <v/>
      </c>
      <c r="AS72" s="6" t="str">
        <f aca="false">IF(U72&lt;0,U72,"")</f>
        <v/>
      </c>
      <c r="AT72" s="6" t="str">
        <f aca="false">IF(V72&lt;0,V72,"")</f>
        <v/>
      </c>
      <c r="AU72" s="6" t="str">
        <f aca="false">IF(W72&lt;0,W72,"")</f>
        <v/>
      </c>
      <c r="AV72" s="6" t="str">
        <f aca="false">IF(X72&lt;0,X72,"")</f>
        <v/>
      </c>
      <c r="AW72" s="6" t="str">
        <f aca="false">IF(Y72&lt;0,Y72,"")</f>
        <v/>
      </c>
      <c r="AX72" s="6" t="str">
        <f aca="false">IF(Z72&lt;0,Z72,"")</f>
        <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8.xml><?xml version="1.0" encoding="utf-8"?>
<worksheet xmlns="http://schemas.openxmlformats.org/spreadsheetml/2006/main" xmlns:r="http://schemas.openxmlformats.org/officeDocument/2006/relationships">
  <sheetPr filterMode="false">
    <pageSetUpPr fitToPage="false"/>
  </sheetPr>
  <dimension ref="A1:AW6553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75"/>
  <cols>
    <col collapsed="false" hidden="false" max="1" min="1" style="0" width="35.7704081632653"/>
    <col collapsed="false" hidden="false" max="2" min="2" style="0" width="51.4336734693878"/>
    <col collapsed="false" hidden="false" max="3" min="3" style="0" width="29.2908163265306"/>
    <col collapsed="false" hidden="false" max="10" min="4" style="0" width="14.8469387755102"/>
    <col collapsed="false" hidden="false" max="19" min="11" style="0" width="16.0663265306122"/>
    <col collapsed="false" hidden="false" max="20" min="20" style="0" width="14.4438775510204"/>
    <col collapsed="false" hidden="false" max="21" min="21" style="0" width="15.1173469387755"/>
    <col collapsed="false" hidden="false" max="22" min="22" style="0" width="14.4438775510204"/>
    <col collapsed="false" hidden="false" max="24" min="23" style="0" width="8.36734693877551"/>
    <col collapsed="false" hidden="false" max="1025" min="25" style="0" width="8.50510204081633"/>
  </cols>
  <sheetData>
    <row r="1" customFormat="false" ht="15" hidden="false" customHeight="false" outlineLevel="0" collapsed="false">
      <c r="A1" s="0" t="s">
        <v>3471</v>
      </c>
      <c r="B1" s="2" t="s">
        <v>3472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3473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2905</v>
      </c>
      <c r="P5" s="4" t="s">
        <v>2905</v>
      </c>
      <c r="Q5" s="4" t="s">
        <v>30</v>
      </c>
      <c r="R5" s="4" t="s">
        <v>30</v>
      </c>
      <c r="S5" s="4" t="s">
        <v>30</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6.5" hidden="false" customHeight="false" outlineLevel="0" collapsed="false">
      <c r="A6" s="323" t="s">
        <v>1383</v>
      </c>
      <c r="B6" s="323" t="s">
        <v>33</v>
      </c>
      <c r="C6" s="13" t="s">
        <v>34</v>
      </c>
      <c r="D6" s="327" t="n">
        <v>85300000</v>
      </c>
      <c r="E6" s="327" t="n">
        <v>69500000</v>
      </c>
      <c r="F6" s="327" t="n">
        <v>72700000</v>
      </c>
      <c r="G6" s="35" t="n">
        <v>56600000</v>
      </c>
      <c r="H6" s="35" t="n">
        <v>59000000</v>
      </c>
      <c r="I6" s="35" t="n">
        <v>80300000</v>
      </c>
      <c r="J6" s="35" t="n">
        <v>85600000</v>
      </c>
      <c r="K6" s="35" t="n">
        <v>148300000</v>
      </c>
      <c r="L6" s="35" t="n">
        <v>206900000</v>
      </c>
      <c r="M6" s="35" t="n">
        <v>234900000</v>
      </c>
      <c r="N6" s="35" t="n">
        <v>288000000</v>
      </c>
      <c r="O6" s="35" t="n">
        <v>374900000</v>
      </c>
      <c r="P6" s="35" t="n">
        <v>458900000</v>
      </c>
      <c r="Q6" s="35" t="n">
        <v>555000000</v>
      </c>
      <c r="R6" s="35" t="n">
        <v>549000000</v>
      </c>
      <c r="S6" s="35" t="n">
        <v>646000000</v>
      </c>
      <c r="T6" s="35" t="n">
        <v>657000000</v>
      </c>
      <c r="U6" s="641" t="n">
        <v>688000000</v>
      </c>
      <c r="V6" s="642" t="n">
        <v>654000000</v>
      </c>
      <c r="Y6" s="6"/>
      <c r="Z6" s="6"/>
      <c r="AA6" s="6"/>
      <c r="AB6" s="6"/>
      <c r="AC6" s="6"/>
      <c r="AD6" s="6"/>
      <c r="AE6" s="6"/>
      <c r="AF6" s="6"/>
      <c r="AG6" s="6"/>
      <c r="AH6" s="6"/>
      <c r="AI6" s="6"/>
      <c r="AJ6" s="6"/>
      <c r="AK6" s="6"/>
      <c r="AL6" s="6"/>
      <c r="AM6" s="6"/>
      <c r="AN6" s="6"/>
      <c r="AO6" s="6"/>
      <c r="AP6" s="6"/>
      <c r="AQ6" s="6"/>
      <c r="AR6" s="6"/>
      <c r="AS6" s="6"/>
      <c r="AT6" s="6"/>
      <c r="AU6" s="6"/>
      <c r="AV6" s="6"/>
      <c r="AW6" s="6"/>
    </row>
    <row r="7" customFormat="false" ht="16.5" hidden="false" customHeight="false" outlineLevel="0" collapsed="false">
      <c r="A7" s="38" t="s">
        <v>35</v>
      </c>
      <c r="B7" s="49" t="s">
        <v>35</v>
      </c>
      <c r="C7" s="20" t="s">
        <v>37</v>
      </c>
      <c r="D7" s="22" t="n">
        <v>78900000</v>
      </c>
      <c r="E7" s="22" t="n">
        <v>64800000</v>
      </c>
      <c r="F7" s="22" t="n">
        <v>72700000</v>
      </c>
      <c r="G7" s="24" t="n">
        <v>56600000</v>
      </c>
      <c r="H7" s="24" t="n">
        <v>56000000</v>
      </c>
      <c r="I7" s="24" t="n">
        <v>79300000</v>
      </c>
      <c r="J7" s="24" t="n">
        <v>84600000</v>
      </c>
      <c r="K7" s="24" t="n">
        <v>146800000</v>
      </c>
      <c r="L7" s="24" t="n">
        <v>200800000</v>
      </c>
      <c r="M7" s="24" t="n">
        <v>211300000</v>
      </c>
      <c r="N7" s="24" t="n">
        <v>275000000</v>
      </c>
      <c r="O7" s="24" t="n">
        <v>334600000</v>
      </c>
      <c r="P7" s="24" t="n">
        <v>430600000</v>
      </c>
      <c r="Q7" s="24" t="n">
        <v>509000000</v>
      </c>
      <c r="R7" s="24" t="n">
        <v>471000000</v>
      </c>
      <c r="S7" s="24" t="n">
        <v>447000000</v>
      </c>
      <c r="T7" s="24" t="n">
        <v>474000000</v>
      </c>
      <c r="U7" s="643" t="n">
        <v>520000000</v>
      </c>
      <c r="V7" s="644" t="n">
        <v>581000000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113" t="s">
        <v>38</v>
      </c>
      <c r="B8" s="49" t="s">
        <v>262</v>
      </c>
      <c r="C8" s="20" t="s">
        <v>40</v>
      </c>
      <c r="D8" s="22" t="n">
        <v>74300000</v>
      </c>
      <c r="E8" s="22" t="n">
        <v>60700000</v>
      </c>
      <c r="F8" s="22" t="n">
        <v>70300000</v>
      </c>
      <c r="G8" s="24" t="n">
        <v>48500000</v>
      </c>
      <c r="H8" s="24" t="n">
        <v>55300000</v>
      </c>
      <c r="I8" s="24" t="n">
        <v>75700000</v>
      </c>
      <c r="J8" s="24" t="n">
        <v>81000000</v>
      </c>
      <c r="K8" s="24" t="n">
        <v>139800000</v>
      </c>
      <c r="L8" s="24" t="n">
        <v>168800000</v>
      </c>
      <c r="M8" s="24" t="n">
        <v>190000000</v>
      </c>
      <c r="N8" s="24" t="n">
        <v>207800000</v>
      </c>
      <c r="O8" s="24" t="n">
        <v>269200000</v>
      </c>
      <c r="P8" s="24" t="n">
        <v>357000000</v>
      </c>
      <c r="Q8" s="24" t="n">
        <v>369000000</v>
      </c>
      <c r="R8" s="24" t="n">
        <v>386000000</v>
      </c>
      <c r="S8" s="24" t="n">
        <v>369000000</v>
      </c>
      <c r="T8" s="24" t="n">
        <v>399000000</v>
      </c>
      <c r="U8" s="643" t="n">
        <v>432000000</v>
      </c>
      <c r="V8" s="644" t="n">
        <v>487000000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47" t="s">
        <v>41</v>
      </c>
      <c r="B9" s="47" t="s">
        <v>1200</v>
      </c>
      <c r="C9" s="0" t="s">
        <v>43</v>
      </c>
      <c r="D9" s="22" t="n">
        <v>15900000</v>
      </c>
      <c r="E9" s="22" t="n">
        <v>11500000</v>
      </c>
      <c r="F9" s="22" t="n">
        <v>17500000</v>
      </c>
      <c r="G9" s="24" t="n">
        <v>9400000</v>
      </c>
      <c r="H9" s="24" t="n">
        <v>9400000</v>
      </c>
      <c r="I9" s="24" t="n">
        <v>28400000</v>
      </c>
      <c r="J9" s="24" t="n">
        <v>25100000</v>
      </c>
      <c r="K9" s="24" t="n">
        <v>42800000</v>
      </c>
      <c r="L9" s="24" t="n">
        <v>54100000</v>
      </c>
      <c r="M9" s="24" t="n">
        <v>65800000</v>
      </c>
      <c r="N9" s="24" t="n">
        <v>70200000</v>
      </c>
      <c r="O9" s="24" t="n">
        <v>111200000</v>
      </c>
      <c r="P9" s="24"/>
      <c r="Q9" s="24"/>
      <c r="R9" s="24"/>
      <c r="S9" s="24"/>
      <c r="T9" s="24"/>
      <c r="U9" s="643"/>
      <c r="V9" s="644"/>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47" t="s">
        <v>3474</v>
      </c>
      <c r="B10" s="47" t="s">
        <v>2620</v>
      </c>
      <c r="C10" s="0" t="s">
        <v>43</v>
      </c>
      <c r="D10" s="22" t="n">
        <v>17300000</v>
      </c>
      <c r="E10" s="22" t="n">
        <v>19700000</v>
      </c>
      <c r="F10" s="22" t="n">
        <v>3500000</v>
      </c>
      <c r="G10" s="24" t="n">
        <v>14800000</v>
      </c>
      <c r="H10" s="24" t="n">
        <v>21300000</v>
      </c>
      <c r="I10" s="24" t="n">
        <v>16900000</v>
      </c>
      <c r="J10" s="24" t="n">
        <v>20300000</v>
      </c>
      <c r="K10" s="24" t="n">
        <v>25900000</v>
      </c>
      <c r="L10" s="24" t="n">
        <v>33300000</v>
      </c>
      <c r="M10" s="24" t="n">
        <v>33700000</v>
      </c>
      <c r="N10" s="24" t="n">
        <v>39200000</v>
      </c>
      <c r="O10" s="24" t="n">
        <v>48400000</v>
      </c>
      <c r="P10" s="24"/>
      <c r="Q10" s="24"/>
      <c r="R10" s="24"/>
      <c r="S10" s="24"/>
      <c r="T10" s="24"/>
      <c r="U10" s="643"/>
      <c r="V10" s="644"/>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A11" s="26" t="s">
        <v>44</v>
      </c>
      <c r="B11" s="47" t="s">
        <v>3475</v>
      </c>
      <c r="C11" s="0" t="s">
        <v>43</v>
      </c>
      <c r="D11" s="22" t="n">
        <v>23200000</v>
      </c>
      <c r="E11" s="22" t="n">
        <v>18600000</v>
      </c>
      <c r="F11" s="22" t="n">
        <v>17000000</v>
      </c>
      <c r="G11" s="24" t="n">
        <v>23900000</v>
      </c>
      <c r="H11" s="24" t="n">
        <v>24300000</v>
      </c>
      <c r="I11" s="24" t="n">
        <v>30200000</v>
      </c>
      <c r="J11" s="24" t="n">
        <v>35300000</v>
      </c>
      <c r="K11" s="24" t="n">
        <v>69700000</v>
      </c>
      <c r="L11" s="24" t="n">
        <v>79100000</v>
      </c>
      <c r="M11" s="24" t="n">
        <v>87900000</v>
      </c>
      <c r="N11" s="24" t="n">
        <v>91700000</v>
      </c>
      <c r="O11" s="24" t="n">
        <v>105400000</v>
      </c>
      <c r="P11" s="24"/>
      <c r="Q11" s="24"/>
      <c r="R11" s="24"/>
      <c r="S11" s="470"/>
      <c r="T11" s="24"/>
      <c r="U11" s="643"/>
      <c r="V11" s="644"/>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47" t="s">
        <v>48</v>
      </c>
      <c r="B12" s="48" t="s">
        <v>1611</v>
      </c>
      <c r="C12" s="0" t="s">
        <v>43</v>
      </c>
      <c r="D12" s="22" t="n">
        <v>17900000</v>
      </c>
      <c r="E12" s="22" t="n">
        <v>10900000</v>
      </c>
      <c r="F12" s="22" t="n">
        <v>32300000</v>
      </c>
      <c r="G12" s="24" t="n">
        <v>400000</v>
      </c>
      <c r="H12" s="24" t="n">
        <v>300000</v>
      </c>
      <c r="I12" s="24" t="n">
        <v>300000</v>
      </c>
      <c r="J12" s="24" t="n">
        <v>300000</v>
      </c>
      <c r="K12" s="24" t="n">
        <v>1500000</v>
      </c>
      <c r="L12" s="24" t="n">
        <v>2200000</v>
      </c>
      <c r="M12" s="24" t="n">
        <v>2600000</v>
      </c>
      <c r="N12" s="24" t="n">
        <v>6700000</v>
      </c>
      <c r="O12" s="24" t="n">
        <v>4300000</v>
      </c>
      <c r="P12" s="24"/>
      <c r="Q12" s="24"/>
      <c r="R12" s="24"/>
      <c r="S12" s="24"/>
      <c r="T12" s="24"/>
      <c r="U12" s="643"/>
      <c r="V12" s="644"/>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8.75" hidden="false" customHeight="true" outlineLevel="0" collapsed="false">
      <c r="A13" s="3" t="s">
        <v>50</v>
      </c>
      <c r="B13" s="49" t="s">
        <v>347</v>
      </c>
      <c r="C13" s="20" t="s">
        <v>40</v>
      </c>
      <c r="D13" s="22" t="n">
        <v>4600000</v>
      </c>
      <c r="E13" s="22" t="n">
        <v>4100000</v>
      </c>
      <c r="F13" s="22" t="n">
        <v>2400000</v>
      </c>
      <c r="G13" s="24" t="n">
        <v>8100000</v>
      </c>
      <c r="H13" s="24" t="n">
        <v>800000</v>
      </c>
      <c r="I13" s="24" t="n">
        <v>3600000</v>
      </c>
      <c r="J13" s="24" t="n">
        <v>3600000</v>
      </c>
      <c r="K13" s="24" t="n">
        <v>7100000</v>
      </c>
      <c r="L13" s="24" t="n">
        <v>32000000</v>
      </c>
      <c r="M13" s="24" t="n">
        <v>21300000</v>
      </c>
      <c r="N13" s="24" t="n">
        <v>67300000</v>
      </c>
      <c r="O13" s="24" t="n">
        <v>65400000</v>
      </c>
      <c r="P13" s="24" t="n">
        <v>73700000</v>
      </c>
      <c r="Q13" s="24" t="n">
        <v>140000000</v>
      </c>
      <c r="R13" s="24" t="n">
        <v>86000000</v>
      </c>
      <c r="S13" s="24" t="n">
        <v>78000000</v>
      </c>
      <c r="T13" s="24" t="n">
        <v>74000000</v>
      </c>
      <c r="U13" s="643" t="n">
        <v>88000000</v>
      </c>
      <c r="V13" s="645" t="n">
        <v>95000000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s="13" customFormat="true" ht="16.5" hidden="false" customHeight="false" outlineLevel="0" collapsed="false">
      <c r="A14" s="195" t="s">
        <v>52</v>
      </c>
      <c r="B14" s="63" t="s">
        <v>52</v>
      </c>
      <c r="C14" s="33" t="s">
        <v>37</v>
      </c>
      <c r="D14" s="327" t="n">
        <v>6300000</v>
      </c>
      <c r="E14" s="327" t="n">
        <v>4600000</v>
      </c>
      <c r="F14" s="35" t="n">
        <v>0</v>
      </c>
      <c r="G14" s="35" t="n">
        <v>0</v>
      </c>
      <c r="H14" s="35" t="n">
        <v>3000000</v>
      </c>
      <c r="I14" s="35" t="n">
        <v>1000000</v>
      </c>
      <c r="J14" s="35" t="n">
        <v>1000000</v>
      </c>
      <c r="K14" s="35" t="n">
        <v>1500000</v>
      </c>
      <c r="L14" s="35" t="n">
        <v>6100000</v>
      </c>
      <c r="M14" s="35" t="n">
        <v>23600000</v>
      </c>
      <c r="N14" s="35" t="n">
        <v>13000000</v>
      </c>
      <c r="O14" s="35" t="n">
        <v>40300000</v>
      </c>
      <c r="P14" s="35" t="n">
        <v>28300000</v>
      </c>
      <c r="Q14" s="35" t="n">
        <v>46000000</v>
      </c>
      <c r="R14" s="35" t="n">
        <v>78000000</v>
      </c>
      <c r="S14" s="35" t="n">
        <v>199000000</v>
      </c>
      <c r="T14" s="35" t="n">
        <v>183000000</v>
      </c>
      <c r="U14" s="641" t="n">
        <v>168000000</v>
      </c>
      <c r="V14" s="642" t="n">
        <v>73000000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6.5" hidden="false" customHeight="false" outlineLevel="0" collapsed="false">
      <c r="A15" s="13" t="s">
        <v>68</v>
      </c>
      <c r="B15" s="13" t="s">
        <v>350</v>
      </c>
      <c r="C15" s="32" t="s">
        <v>34</v>
      </c>
      <c r="D15" s="35" t="n">
        <v>83500000</v>
      </c>
      <c r="E15" s="35" t="n">
        <v>73300000</v>
      </c>
      <c r="F15" s="327" t="n">
        <v>80100000</v>
      </c>
      <c r="G15" s="35" t="n">
        <v>69200000</v>
      </c>
      <c r="H15" s="35" t="n">
        <v>50600000</v>
      </c>
      <c r="I15" s="336" t="n">
        <f aca="false">I16+I22</f>
        <v>102600000</v>
      </c>
      <c r="J15" s="35" t="n">
        <v>73500000</v>
      </c>
      <c r="K15" s="35" t="n">
        <v>123000000</v>
      </c>
      <c r="L15" s="35" t="n">
        <v>197100000</v>
      </c>
      <c r="M15" s="35" t="n">
        <v>248900000</v>
      </c>
      <c r="N15" s="35" t="n">
        <v>282200000</v>
      </c>
      <c r="O15" s="35" t="n">
        <v>382900000</v>
      </c>
      <c r="P15" s="35" t="n">
        <v>514000000</v>
      </c>
      <c r="Q15" s="35" t="n">
        <v>584000000</v>
      </c>
      <c r="R15" s="35" t="n">
        <v>588000000</v>
      </c>
      <c r="S15" s="35" t="n">
        <v>809000000</v>
      </c>
      <c r="T15" s="35" t="n">
        <v>835000000</v>
      </c>
      <c r="U15" s="641" t="n">
        <v>803000000</v>
      </c>
      <c r="V15" s="642" t="n">
        <v>798000000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A16" s="3" t="s">
        <v>70</v>
      </c>
      <c r="B16" s="49" t="s">
        <v>698</v>
      </c>
      <c r="C16" s="20" t="s">
        <v>72</v>
      </c>
      <c r="D16" s="22" t="n">
        <v>47800000</v>
      </c>
      <c r="E16" s="22" t="n">
        <v>40700000</v>
      </c>
      <c r="F16" s="22" t="n">
        <v>26000000</v>
      </c>
      <c r="G16" s="24" t="n">
        <v>28300000</v>
      </c>
      <c r="H16" s="24" t="n">
        <v>46900000</v>
      </c>
      <c r="I16" s="336" t="n">
        <f aca="false">I17+I18+I19+I20+I21</f>
        <v>92000000</v>
      </c>
      <c r="J16" s="24" t="n">
        <v>67200000</v>
      </c>
      <c r="K16" s="24" t="n">
        <v>106400000</v>
      </c>
      <c r="L16" s="24" t="n">
        <v>173200000</v>
      </c>
      <c r="M16" s="24" t="n">
        <v>215100000</v>
      </c>
      <c r="N16" s="24" t="n">
        <v>250500000</v>
      </c>
      <c r="O16" s="24" t="n">
        <v>309400000</v>
      </c>
      <c r="P16" s="24" t="n">
        <v>437600000</v>
      </c>
      <c r="Q16" s="24" t="n">
        <v>493000000</v>
      </c>
      <c r="R16" s="24" t="n">
        <v>488000000</v>
      </c>
      <c r="S16" s="24" t="n">
        <v>637000000</v>
      </c>
      <c r="T16" s="24" t="n">
        <v>614000000</v>
      </c>
      <c r="U16" s="643" t="n">
        <v>618000000</v>
      </c>
      <c r="V16" s="644" t="n">
        <v>612000000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A17" s="47" t="s">
        <v>75</v>
      </c>
      <c r="B17" s="47" t="s">
        <v>75</v>
      </c>
      <c r="C17" s="20" t="s">
        <v>77</v>
      </c>
      <c r="D17" s="22"/>
      <c r="E17" s="22"/>
      <c r="F17" s="22" t="n">
        <v>13400000</v>
      </c>
      <c r="G17" s="24" t="n">
        <v>13100000</v>
      </c>
      <c r="H17" s="24" t="n">
        <v>24300000</v>
      </c>
      <c r="I17" s="24" t="n">
        <v>42300000</v>
      </c>
      <c r="J17" s="24" t="n">
        <v>32500000</v>
      </c>
      <c r="K17" s="24" t="n">
        <v>40600000</v>
      </c>
      <c r="L17" s="24" t="n">
        <v>68000000</v>
      </c>
      <c r="M17" s="24" t="n">
        <v>91400000</v>
      </c>
      <c r="N17" s="24" t="n">
        <v>113900000</v>
      </c>
      <c r="O17" s="24" t="n">
        <v>138600000</v>
      </c>
      <c r="P17" s="24"/>
      <c r="Q17" s="24" t="n">
        <v>211000000</v>
      </c>
      <c r="R17" s="24" t="n">
        <v>200000000</v>
      </c>
      <c r="S17" s="24" t="n">
        <v>249000000</v>
      </c>
      <c r="T17" s="24" t="n">
        <v>258000000</v>
      </c>
      <c r="U17" s="643" t="n">
        <v>260000000</v>
      </c>
      <c r="V17" s="644" t="n">
        <v>270000000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6.5" hidden="false" customHeight="false" outlineLevel="0" collapsed="false">
      <c r="A18" s="47" t="s">
        <v>79</v>
      </c>
      <c r="B18" s="47" t="s">
        <v>701</v>
      </c>
      <c r="C18" s="20" t="s">
        <v>77</v>
      </c>
      <c r="D18" s="22"/>
      <c r="E18" s="22"/>
      <c r="F18" s="22" t="n">
        <v>5900000</v>
      </c>
      <c r="G18" s="24" t="n">
        <v>5900000</v>
      </c>
      <c r="H18" s="24" t="n">
        <v>15800000</v>
      </c>
      <c r="I18" s="24" t="n">
        <v>42300000</v>
      </c>
      <c r="J18" s="24" t="n">
        <v>22000000</v>
      </c>
      <c r="K18" s="24" t="n">
        <v>46100000</v>
      </c>
      <c r="L18" s="24" t="n">
        <v>61200000</v>
      </c>
      <c r="M18" s="24" t="n">
        <v>75300000</v>
      </c>
      <c r="N18" s="24" t="n">
        <v>76700000</v>
      </c>
      <c r="O18" s="24" t="n">
        <v>86300000</v>
      </c>
      <c r="P18" s="24"/>
      <c r="Q18" s="24" t="n">
        <v>162000000</v>
      </c>
      <c r="R18" s="24" t="n">
        <v>163000000</v>
      </c>
      <c r="S18" s="24" t="n">
        <v>268000000</v>
      </c>
      <c r="T18" s="24" t="n">
        <v>234000000</v>
      </c>
      <c r="U18" s="643" t="n">
        <v>235000000</v>
      </c>
      <c r="V18" s="644" t="n">
        <v>214000000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6.5" hidden="false" customHeight="false" outlineLevel="0" collapsed="false">
      <c r="A19" s="47" t="s">
        <v>81</v>
      </c>
      <c r="B19" s="47" t="s">
        <v>81</v>
      </c>
      <c r="C19" s="20" t="s">
        <v>77</v>
      </c>
      <c r="D19" s="22"/>
      <c r="E19" s="22"/>
      <c r="F19" s="22" t="n">
        <v>400000</v>
      </c>
      <c r="G19" s="24" t="n">
        <v>600000</v>
      </c>
      <c r="H19" s="24" t="n">
        <v>4000000</v>
      </c>
      <c r="I19" s="24" t="n">
        <v>6000000</v>
      </c>
      <c r="J19" s="24" t="n">
        <v>11200000</v>
      </c>
      <c r="K19" s="24" t="n">
        <v>19100000</v>
      </c>
      <c r="L19" s="24" t="n">
        <v>36600000</v>
      </c>
      <c r="M19" s="24" t="n">
        <v>40900000</v>
      </c>
      <c r="N19" s="24" t="n">
        <v>55700000</v>
      </c>
      <c r="O19" s="24" t="n">
        <v>80500000</v>
      </c>
      <c r="P19" s="24"/>
      <c r="Q19" s="24" t="n">
        <v>114000000</v>
      </c>
      <c r="R19" s="24" t="n">
        <v>119000000</v>
      </c>
      <c r="S19" s="24" t="n">
        <v>112000000</v>
      </c>
      <c r="T19" s="24" t="n">
        <v>112000000</v>
      </c>
      <c r="U19" s="643" t="n">
        <v>112000000</v>
      </c>
      <c r="V19" s="644" t="n">
        <v>114000000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26" t="s">
        <v>86</v>
      </c>
      <c r="B20" s="47" t="s">
        <v>87</v>
      </c>
      <c r="C20" s="20" t="s">
        <v>77</v>
      </c>
      <c r="D20" s="22"/>
      <c r="E20" s="22"/>
      <c r="F20" s="22" t="n">
        <v>6300000</v>
      </c>
      <c r="G20" s="24"/>
      <c r="H20" s="24"/>
      <c r="I20" s="24" t="n">
        <v>1400000</v>
      </c>
      <c r="J20" s="24" t="n">
        <v>1400000</v>
      </c>
      <c r="K20" s="24" t="n">
        <v>500000</v>
      </c>
      <c r="L20" s="24" t="n">
        <v>7500000</v>
      </c>
      <c r="M20" s="24" t="n">
        <v>7500000</v>
      </c>
      <c r="N20" s="24" t="n">
        <v>4200000</v>
      </c>
      <c r="O20" s="24" t="n">
        <v>4000000</v>
      </c>
      <c r="P20" s="24"/>
      <c r="Q20" s="24" t="n">
        <v>6000000</v>
      </c>
      <c r="R20" s="24" t="n">
        <v>5000000</v>
      </c>
      <c r="S20" s="24" t="n">
        <v>8000000</v>
      </c>
      <c r="T20" s="24" t="n">
        <v>10000000</v>
      </c>
      <c r="U20" s="643" t="n">
        <v>10000000</v>
      </c>
      <c r="V20" s="644" t="n">
        <v>13000000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47" t="s">
        <v>3400</v>
      </c>
      <c r="B21" s="47" t="s">
        <v>3476</v>
      </c>
      <c r="C21" s="20" t="s">
        <v>77</v>
      </c>
      <c r="D21" s="22"/>
      <c r="E21" s="22"/>
      <c r="F21" s="22" t="n">
        <f aca="false">F16-F17-F18-F19-F20</f>
        <v>0</v>
      </c>
      <c r="G21" s="22" t="n">
        <f aca="false">G16-G17-G18-G19-G20</f>
        <v>8700000</v>
      </c>
      <c r="H21" s="22" t="n">
        <f aca="false">H16-H17-H18-H19-H20</f>
        <v>2800000</v>
      </c>
      <c r="I21" s="22"/>
      <c r="J21" s="22" t="n">
        <f aca="false">J16-J17-J18-J19-J20</f>
        <v>100000</v>
      </c>
      <c r="K21" s="22" t="n">
        <f aca="false">K16-K17-K18-K19-K20</f>
        <v>100000</v>
      </c>
      <c r="L21" s="22"/>
      <c r="M21" s="22" t="n">
        <f aca="false">M16-M17-M18-M19-M20</f>
        <v>0</v>
      </c>
      <c r="N21" s="22" t="n">
        <f aca="false">N16-N17-N18-N19-N20</f>
        <v>0</v>
      </c>
      <c r="O21" s="22" t="n">
        <f aca="false">O16-O17-O18-O19-O20</f>
        <v>0</v>
      </c>
      <c r="P21" s="24"/>
      <c r="Q21" s="22"/>
      <c r="R21" s="22"/>
      <c r="S21" s="22"/>
      <c r="T21" s="22"/>
      <c r="U21" s="643"/>
      <c r="V21" s="644"/>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49" t="s">
        <v>227</v>
      </c>
      <c r="B22" s="49" t="s">
        <v>847</v>
      </c>
      <c r="C22" s="20" t="s">
        <v>72</v>
      </c>
      <c r="D22" s="22" t="n">
        <v>35700000</v>
      </c>
      <c r="E22" s="22" t="n">
        <v>32600000</v>
      </c>
      <c r="F22" s="22" t="n">
        <v>54100000</v>
      </c>
      <c r="G22" s="24" t="n">
        <v>40900000</v>
      </c>
      <c r="H22" s="24" t="n">
        <v>3700000</v>
      </c>
      <c r="I22" s="24" t="n">
        <v>10600000</v>
      </c>
      <c r="J22" s="24" t="n">
        <v>6300000</v>
      </c>
      <c r="K22" s="24" t="n">
        <v>16600000</v>
      </c>
      <c r="L22" s="24" t="n">
        <v>23900000</v>
      </c>
      <c r="M22" s="24" t="n">
        <v>33800000</v>
      </c>
      <c r="N22" s="24" t="n">
        <v>31700000</v>
      </c>
      <c r="O22" s="24" t="n">
        <v>73500000</v>
      </c>
      <c r="P22" s="24" t="n">
        <v>76400000</v>
      </c>
      <c r="Q22" s="24" t="n">
        <v>91000000</v>
      </c>
      <c r="R22" s="24" t="n">
        <v>100000000</v>
      </c>
      <c r="S22" s="24" t="n">
        <v>173000000</v>
      </c>
      <c r="T22" s="24" t="n">
        <v>222000000</v>
      </c>
      <c r="U22" s="643" t="n">
        <v>185000000</v>
      </c>
      <c r="V22" s="644" t="n">
        <v>187000000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26" t="s">
        <v>367</v>
      </c>
      <c r="B23" s="47" t="s">
        <v>3477</v>
      </c>
      <c r="C23" s="20" t="s">
        <v>91</v>
      </c>
      <c r="D23" s="22" t="n">
        <v>6300000</v>
      </c>
      <c r="E23" s="22" t="n">
        <v>4600000</v>
      </c>
      <c r="F23" s="24"/>
      <c r="G23" s="22"/>
      <c r="H23" s="22"/>
      <c r="I23" s="336"/>
      <c r="J23" s="336"/>
      <c r="K23" s="22"/>
      <c r="L23" s="24" t="n">
        <v>0</v>
      </c>
      <c r="M23" s="24" t="n">
        <v>0</v>
      </c>
      <c r="N23" s="24" t="n">
        <v>0</v>
      </c>
      <c r="O23" s="24" t="n">
        <v>9600000</v>
      </c>
      <c r="P23" s="24" t="n">
        <v>20100000</v>
      </c>
      <c r="Q23" s="24" t="n">
        <v>12000000</v>
      </c>
      <c r="R23" s="24" t="n">
        <v>39000000</v>
      </c>
      <c r="S23" s="24" t="n">
        <v>72000000</v>
      </c>
      <c r="T23" s="24" t="n">
        <v>83000000</v>
      </c>
      <c r="U23" s="643" t="n">
        <v>76000000</v>
      </c>
      <c r="V23" s="644" t="n">
        <v>100000000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6.5" hidden="false" customHeight="false" outlineLevel="0" collapsed="false">
      <c r="A24" s="26"/>
      <c r="B24" s="190" t="s">
        <v>3478</v>
      </c>
      <c r="C24" s="49"/>
      <c r="D24" s="24"/>
      <c r="E24" s="24"/>
      <c r="F24" s="24"/>
      <c r="G24" s="22"/>
      <c r="H24" s="22"/>
      <c r="I24" s="22"/>
      <c r="J24" s="22"/>
      <c r="K24" s="22"/>
      <c r="L24" s="22"/>
      <c r="M24" s="22"/>
      <c r="N24" s="22"/>
      <c r="O24" s="22"/>
      <c r="P24" s="24" t="n">
        <v>0</v>
      </c>
      <c r="Q24" s="24" t="n">
        <v>0</v>
      </c>
      <c r="R24" s="24" t="n">
        <v>61000000</v>
      </c>
      <c r="S24" s="24" t="n">
        <v>47000000</v>
      </c>
      <c r="T24" s="24" t="n">
        <v>87000000</v>
      </c>
      <c r="U24" s="643" t="n">
        <v>66000000</v>
      </c>
      <c r="V24" s="644" t="n">
        <v>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26" t="s">
        <v>3479</v>
      </c>
      <c r="B25" s="26" t="s">
        <v>3479</v>
      </c>
      <c r="C25" s="20" t="s">
        <v>91</v>
      </c>
      <c r="D25" s="24"/>
      <c r="E25" s="24"/>
      <c r="F25" s="24"/>
      <c r="G25" s="22"/>
      <c r="H25" s="22"/>
      <c r="I25" s="22"/>
      <c r="J25" s="22"/>
      <c r="K25" s="22"/>
      <c r="L25" s="22"/>
      <c r="M25" s="22"/>
      <c r="N25" s="22"/>
      <c r="O25" s="22"/>
      <c r="P25" s="24" t="n">
        <v>28300000</v>
      </c>
      <c r="Q25" s="24" t="n">
        <v>23000000</v>
      </c>
      <c r="R25" s="24" t="n">
        <v>41000000</v>
      </c>
      <c r="S25" s="24" t="n">
        <v>40000000</v>
      </c>
      <c r="T25" s="24" t="n">
        <v>66000000</v>
      </c>
      <c r="U25" s="643" t="n">
        <v>66000000</v>
      </c>
      <c r="V25" s="644" t="n">
        <v>37000000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26" t="s">
        <v>229</v>
      </c>
      <c r="B26" s="26" t="s">
        <v>229</v>
      </c>
      <c r="C26" s="20" t="s">
        <v>91</v>
      </c>
      <c r="D26" s="22" t="n">
        <v>29400000</v>
      </c>
      <c r="E26" s="22" t="n">
        <v>28000000</v>
      </c>
      <c r="F26" s="24"/>
      <c r="G26" s="22"/>
      <c r="H26" s="22"/>
      <c r="I26" s="336"/>
      <c r="J26" s="336"/>
      <c r="K26" s="22"/>
      <c r="L26" s="24" t="n">
        <v>23900000</v>
      </c>
      <c r="M26" s="24" t="n">
        <v>33800000</v>
      </c>
      <c r="N26" s="24" t="n">
        <v>31700000</v>
      </c>
      <c r="O26" s="22" t="n">
        <v>63900000</v>
      </c>
      <c r="P26" s="24" t="n">
        <v>56300000</v>
      </c>
      <c r="Q26" s="24" t="n">
        <v>56000000</v>
      </c>
      <c r="R26" s="24" t="n">
        <v>20000000</v>
      </c>
      <c r="S26" s="24" t="n">
        <v>61000000</v>
      </c>
      <c r="T26" s="24" t="n">
        <v>72000000</v>
      </c>
      <c r="U26" s="643" t="n">
        <v>43000000</v>
      </c>
      <c r="V26" s="644" t="n">
        <v>50000000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B27" s="190"/>
      <c r="C27" s="49"/>
      <c r="D27" s="24"/>
      <c r="E27" s="24"/>
      <c r="F27" s="24"/>
      <c r="G27" s="22"/>
      <c r="H27" s="22"/>
      <c r="I27" s="22"/>
      <c r="J27" s="22"/>
      <c r="K27" s="22"/>
      <c r="L27" s="22"/>
      <c r="M27" s="22"/>
      <c r="N27" s="22"/>
      <c r="O27" s="22"/>
      <c r="P27" s="24"/>
      <c r="Q27" s="24"/>
      <c r="R27" s="24"/>
      <c r="S27" s="469" t="n">
        <f aca="false">S20/S15</f>
        <v>0.00988875154511743</v>
      </c>
      <c r="T27" s="24"/>
      <c r="U27" s="643"/>
      <c r="V27" s="644"/>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6.5" hidden="false" customHeight="false" outlineLevel="0" collapsed="false">
      <c r="B28" s="49" t="s">
        <v>903</v>
      </c>
      <c r="C28" s="49"/>
      <c r="D28" s="24"/>
      <c r="E28" s="24"/>
      <c r="F28" s="24"/>
      <c r="G28" s="22"/>
      <c r="H28" s="22"/>
      <c r="I28" s="22"/>
      <c r="J28" s="22"/>
      <c r="K28" s="22"/>
      <c r="L28" s="22"/>
      <c r="M28" s="24"/>
      <c r="N28" s="22"/>
      <c r="O28" s="22"/>
      <c r="P28" s="24"/>
      <c r="Q28" s="24"/>
      <c r="R28" s="24"/>
      <c r="S28" s="24"/>
      <c r="T28" s="24"/>
      <c r="U28" s="643"/>
      <c r="V28" s="644"/>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B29" s="49" t="s">
        <v>1350</v>
      </c>
      <c r="C29" s="49"/>
      <c r="D29" s="24"/>
      <c r="E29" s="24"/>
      <c r="F29" s="24"/>
      <c r="G29" s="22"/>
      <c r="H29" s="22"/>
      <c r="I29" s="22"/>
      <c r="J29" s="22"/>
      <c r="K29" s="24" t="n">
        <v>25300000</v>
      </c>
      <c r="L29" s="24" t="n">
        <v>9800000</v>
      </c>
      <c r="M29" s="24" t="n">
        <v>-14000000</v>
      </c>
      <c r="N29" s="24" t="n">
        <v>5900000</v>
      </c>
      <c r="O29" s="24" t="n">
        <v>-7900000</v>
      </c>
      <c r="P29" s="24" t="n">
        <v>-55100000</v>
      </c>
      <c r="Q29" s="24" t="n">
        <v>-29000000</v>
      </c>
      <c r="R29" s="24" t="n">
        <v>-39000000</v>
      </c>
      <c r="S29" s="24" t="n">
        <v>-163000000</v>
      </c>
      <c r="T29" s="24" t="n">
        <v>-178000000</v>
      </c>
      <c r="U29" s="643" t="n">
        <v>-116000000</v>
      </c>
      <c r="V29" s="644" t="n">
        <v>-144000000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B30" s="49" t="s">
        <v>647</v>
      </c>
      <c r="C30" s="49"/>
      <c r="D30" s="24"/>
      <c r="E30" s="24"/>
      <c r="F30" s="24"/>
      <c r="G30" s="22"/>
      <c r="H30" s="22"/>
      <c r="I30" s="22"/>
      <c r="J30" s="22"/>
      <c r="K30" s="24" t="n">
        <v>23800000</v>
      </c>
      <c r="L30" s="24" t="n">
        <v>3700000</v>
      </c>
      <c r="M30" s="24" t="n">
        <v>-37600000</v>
      </c>
      <c r="N30" s="24" t="n">
        <v>-7100000</v>
      </c>
      <c r="O30" s="24" t="n">
        <v>-48200000</v>
      </c>
      <c r="P30" s="24" t="n">
        <v>-83400000</v>
      </c>
      <c r="Q30" s="24" t="n">
        <v>-75000000</v>
      </c>
      <c r="R30" s="24" t="n">
        <v>-117000000</v>
      </c>
      <c r="S30" s="24" t="n">
        <v>-362000000</v>
      </c>
      <c r="T30" s="24" t="n">
        <v>-362000000</v>
      </c>
      <c r="U30" s="643" t="n">
        <v>-284000000</v>
      </c>
      <c r="V30" s="644" t="n">
        <v>-217000000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s="13" customFormat="true" ht="16.5" hidden="false" customHeight="false" outlineLevel="0" collapsed="false">
      <c r="A31" s="32" t="s">
        <v>110</v>
      </c>
      <c r="B31" s="32" t="s">
        <v>3480</v>
      </c>
      <c r="C31" s="32" t="s">
        <v>34</v>
      </c>
      <c r="D31" s="35"/>
      <c r="E31" s="35"/>
      <c r="F31" s="35"/>
      <c r="G31" s="327"/>
      <c r="H31" s="327"/>
      <c r="I31" s="327"/>
      <c r="J31" s="327"/>
      <c r="K31" s="35" t="n">
        <v>-25300000</v>
      </c>
      <c r="L31" s="35" t="n">
        <v>-9800000</v>
      </c>
      <c r="M31" s="35" t="n">
        <v>14000000</v>
      </c>
      <c r="N31" s="35" t="n">
        <v>-5900000</v>
      </c>
      <c r="O31" s="35" t="n">
        <v>8000000</v>
      </c>
      <c r="P31" s="35" t="n">
        <v>55100000</v>
      </c>
      <c r="Q31" s="35" t="n">
        <v>29000000</v>
      </c>
      <c r="R31" s="35" t="n">
        <v>39000000</v>
      </c>
      <c r="S31" s="35" t="n">
        <v>163000000</v>
      </c>
      <c r="T31" s="35" t="n">
        <v>178000000</v>
      </c>
      <c r="U31" s="641" t="n">
        <v>116000000</v>
      </c>
      <c r="V31" s="642" t="n">
        <v>144000000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0" t="s">
        <v>112</v>
      </c>
      <c r="B32" s="0" t="s">
        <v>2642</v>
      </c>
      <c r="C32" s="20" t="s">
        <v>114</v>
      </c>
      <c r="D32" s="24"/>
      <c r="E32" s="24"/>
      <c r="F32" s="24"/>
      <c r="G32" s="22"/>
      <c r="H32" s="22"/>
      <c r="I32" s="22"/>
      <c r="J32" s="22"/>
      <c r="K32" s="24" t="n">
        <v>-1200000</v>
      </c>
      <c r="L32" s="24" t="n">
        <v>0</v>
      </c>
      <c r="M32" s="24" t="n">
        <v>-3700000</v>
      </c>
      <c r="N32" s="24" t="n">
        <v>-3300000</v>
      </c>
      <c r="O32" s="24" t="n">
        <v>3800000</v>
      </c>
      <c r="P32" s="24" t="n">
        <v>14700000</v>
      </c>
      <c r="Q32" s="24" t="n">
        <v>7000000</v>
      </c>
      <c r="R32" s="24" t="n">
        <v>44000000</v>
      </c>
      <c r="S32" s="24" t="n">
        <v>114000000</v>
      </c>
      <c r="T32" s="24" t="n">
        <v>144000000</v>
      </c>
      <c r="U32" s="643" t="n">
        <v>123000000</v>
      </c>
      <c r="V32" s="644" t="n">
        <v>140000000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27" t="s">
        <v>422</v>
      </c>
      <c r="B33" s="27" t="s">
        <v>422</v>
      </c>
      <c r="C33" s="49" t="s">
        <v>251</v>
      </c>
      <c r="D33" s="24"/>
      <c r="E33" s="24"/>
      <c r="F33" s="24"/>
      <c r="G33" s="22"/>
      <c r="H33" s="22"/>
      <c r="I33" s="22"/>
      <c r="J33" s="22"/>
      <c r="K33" s="24"/>
      <c r="L33" s="24" t="n">
        <v>0</v>
      </c>
      <c r="M33" s="24" t="n">
        <v>0</v>
      </c>
      <c r="N33" s="24" t="n">
        <v>0</v>
      </c>
      <c r="O33" s="24" t="n">
        <v>9600000</v>
      </c>
      <c r="P33" s="24" t="n">
        <v>20100000</v>
      </c>
      <c r="Q33" s="24" t="n">
        <v>12000000</v>
      </c>
      <c r="R33" s="24" t="n">
        <v>49000000</v>
      </c>
      <c r="S33" s="24" t="n">
        <v>119000000</v>
      </c>
      <c r="T33" s="24" t="n">
        <v>149000000</v>
      </c>
      <c r="U33" s="643" t="n">
        <v>126000000</v>
      </c>
      <c r="V33" s="644" t="n">
        <v>144000000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45" t="s">
        <v>1160</v>
      </c>
      <c r="B34" s="45" t="s">
        <v>2269</v>
      </c>
      <c r="C34" s="20" t="s">
        <v>476</v>
      </c>
      <c r="D34" s="24"/>
      <c r="E34" s="24"/>
      <c r="F34" s="24"/>
      <c r="G34" s="22"/>
      <c r="H34" s="22"/>
      <c r="I34" s="22"/>
      <c r="J34" s="22"/>
      <c r="K34" s="24"/>
      <c r="L34" s="22"/>
      <c r="M34" s="22"/>
      <c r="N34" s="22"/>
      <c r="O34" s="24" t="n">
        <v>9600000</v>
      </c>
      <c r="P34" s="24" t="n">
        <v>20100000</v>
      </c>
      <c r="Q34" s="24"/>
      <c r="R34" s="24"/>
      <c r="S34" s="24"/>
      <c r="T34" s="24"/>
      <c r="U34" s="643"/>
      <c r="V34" s="644"/>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6.5" hidden="false" customHeight="false" outlineLevel="0" collapsed="false">
      <c r="A35" s="26" t="s">
        <v>393</v>
      </c>
      <c r="B35" s="27" t="s">
        <v>3481</v>
      </c>
      <c r="C35" s="49" t="s">
        <v>251</v>
      </c>
      <c r="D35" s="24"/>
      <c r="E35" s="24"/>
      <c r="F35" s="24"/>
      <c r="G35" s="22"/>
      <c r="H35" s="22"/>
      <c r="I35" s="22"/>
      <c r="J35" s="22"/>
      <c r="K35" s="24"/>
      <c r="L35" s="24" t="n">
        <v>0</v>
      </c>
      <c r="M35" s="24" t="n">
        <v>-3700000</v>
      </c>
      <c r="N35" s="24" t="n">
        <v>-3300000</v>
      </c>
      <c r="O35" s="24" t="n">
        <v>-5800000</v>
      </c>
      <c r="P35" s="24" t="n">
        <v>-5400000</v>
      </c>
      <c r="Q35" s="24" t="n">
        <v>-5000000</v>
      </c>
      <c r="R35" s="24" t="n">
        <v>-5000000</v>
      </c>
      <c r="S35" s="24" t="n">
        <v>-6000000</v>
      </c>
      <c r="T35" s="24" t="n">
        <v>-4000000</v>
      </c>
      <c r="U35" s="643" t="n">
        <v>-3000000</v>
      </c>
      <c r="V35" s="644" t="n">
        <v>-4000000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6.5" hidden="false" customHeight="false" outlineLevel="0" collapsed="false">
      <c r="A36" s="0" t="s">
        <v>115</v>
      </c>
      <c r="B36" s="19" t="s">
        <v>3482</v>
      </c>
      <c r="C36" s="20" t="s">
        <v>114</v>
      </c>
      <c r="D36" s="24"/>
      <c r="E36" s="24"/>
      <c r="F36" s="24"/>
      <c r="G36" s="22"/>
      <c r="H36" s="22"/>
      <c r="I36" s="22"/>
      <c r="J36" s="22"/>
      <c r="K36" s="22" t="n">
        <v>-24100000</v>
      </c>
      <c r="L36" s="22" t="n">
        <v>-9800000</v>
      </c>
      <c r="M36" s="24" t="n">
        <v>17700000</v>
      </c>
      <c r="N36" s="24" t="n">
        <v>-2600000</v>
      </c>
      <c r="O36" s="24" t="n">
        <v>4300000</v>
      </c>
      <c r="P36" s="24" t="n">
        <v>40400000</v>
      </c>
      <c r="Q36" s="24" t="n">
        <v>22000000</v>
      </c>
      <c r="R36" s="24" t="n">
        <v>-5000000</v>
      </c>
      <c r="S36" s="24" t="n">
        <v>49000000</v>
      </c>
      <c r="T36" s="24" t="n">
        <v>34000000</v>
      </c>
      <c r="U36" s="643" t="n">
        <v>-7000000</v>
      </c>
      <c r="V36" s="644" t="n">
        <v>5000000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5" hidden="false" customHeight="false" outlineLevel="0" collapsed="false">
      <c r="A37" s="26" t="s">
        <v>117</v>
      </c>
      <c r="B37" s="27" t="s">
        <v>3483</v>
      </c>
      <c r="C37" s="19" t="s">
        <v>119</v>
      </c>
      <c r="D37" s="24"/>
      <c r="E37" s="24"/>
      <c r="F37" s="24"/>
      <c r="G37" s="22"/>
      <c r="H37" s="22"/>
      <c r="I37" s="22"/>
      <c r="J37" s="22"/>
      <c r="K37" s="22"/>
      <c r="L37" s="22"/>
      <c r="M37" s="22"/>
      <c r="N37" s="24" t="n">
        <v>200000</v>
      </c>
      <c r="O37" s="24" t="n">
        <v>10000000</v>
      </c>
      <c r="P37" s="24" t="n">
        <v>43500000</v>
      </c>
      <c r="Q37" s="24" t="n">
        <v>6000000</v>
      </c>
      <c r="R37" s="24" t="n">
        <v>-30000000</v>
      </c>
      <c r="S37" s="24" t="n">
        <v>60000000</v>
      </c>
      <c r="T37" s="24" t="n">
        <v>47000000</v>
      </c>
      <c r="U37" s="646" t="n">
        <v>-3000000</v>
      </c>
      <c r="V37" s="644" t="n">
        <v>-3000000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6.5" hidden="false" customHeight="false" outlineLevel="0" collapsed="false">
      <c r="A38" s="45"/>
      <c r="B38" s="45" t="s">
        <v>2494</v>
      </c>
      <c r="C38" s="19"/>
      <c r="D38" s="24"/>
      <c r="E38" s="24"/>
      <c r="F38" s="24"/>
      <c r="G38" s="22"/>
      <c r="H38" s="22"/>
      <c r="I38" s="22"/>
      <c r="J38" s="22"/>
      <c r="K38" s="22"/>
      <c r="L38" s="22"/>
      <c r="M38" s="22"/>
      <c r="N38" s="24" t="n">
        <v>3800000</v>
      </c>
      <c r="O38" s="24" t="n">
        <v>10000000</v>
      </c>
      <c r="P38" s="24" t="n">
        <v>23500000</v>
      </c>
      <c r="Q38" s="24" t="n">
        <v>19000000</v>
      </c>
      <c r="R38" s="24" t="n">
        <v>-22000000</v>
      </c>
      <c r="S38" s="24" t="n">
        <v>-33000000</v>
      </c>
      <c r="T38" s="24" t="n">
        <v>47000000</v>
      </c>
      <c r="U38" s="643" t="n">
        <v>0</v>
      </c>
      <c r="V38" s="644" t="n">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6.5" hidden="false" customHeight="false" outlineLevel="0" collapsed="false">
      <c r="A39" s="45"/>
      <c r="B39" s="45" t="s">
        <v>2268</v>
      </c>
      <c r="C39" s="19"/>
      <c r="D39" s="24"/>
      <c r="E39" s="24"/>
      <c r="F39" s="24"/>
      <c r="G39" s="22"/>
      <c r="H39" s="22"/>
      <c r="I39" s="22"/>
      <c r="J39" s="22"/>
      <c r="K39" s="22"/>
      <c r="L39" s="22" t="s">
        <v>3484</v>
      </c>
      <c r="M39" s="22"/>
      <c r="N39" s="24" t="n">
        <v>0</v>
      </c>
      <c r="O39" s="24" t="n">
        <v>0</v>
      </c>
      <c r="P39" s="24" t="n">
        <v>20000000</v>
      </c>
      <c r="Q39" s="24" t="n">
        <v>21000000</v>
      </c>
      <c r="R39" s="24" t="n">
        <v>4000000</v>
      </c>
      <c r="S39" s="24" t="n">
        <v>99000000</v>
      </c>
      <c r="T39" s="24" t="n">
        <v>0</v>
      </c>
      <c r="U39" s="643" t="n">
        <v>0</v>
      </c>
      <c r="V39" s="644" t="n">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6.5" hidden="false" customHeight="false" outlineLevel="0" collapsed="false">
      <c r="A40" s="45"/>
      <c r="B40" s="45" t="s">
        <v>393</v>
      </c>
      <c r="C40" s="19"/>
      <c r="D40" s="24"/>
      <c r="E40" s="24"/>
      <c r="F40" s="24"/>
      <c r="G40" s="22"/>
      <c r="H40" s="22"/>
      <c r="I40" s="22"/>
      <c r="J40" s="22"/>
      <c r="K40" s="22"/>
      <c r="L40" s="22"/>
      <c r="M40" s="22"/>
      <c r="N40" s="24" t="n">
        <v>-3600000</v>
      </c>
      <c r="O40" s="24" t="n">
        <v>0</v>
      </c>
      <c r="P40" s="24" t="n">
        <v>0</v>
      </c>
      <c r="Q40" s="24" t="n">
        <v>-34000000</v>
      </c>
      <c r="R40" s="24" t="n">
        <v>-12000000</v>
      </c>
      <c r="S40" s="24" t="n">
        <v>-5000000</v>
      </c>
      <c r="T40" s="24" t="n">
        <v>0</v>
      </c>
      <c r="U40" s="643" t="n">
        <v>-3000000</v>
      </c>
      <c r="V40" s="644" t="n">
        <v>-3000000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6.5" hidden="false" customHeight="false" outlineLevel="0" collapsed="false">
      <c r="A41" s="27" t="s">
        <v>3485</v>
      </c>
      <c r="B41" s="27" t="s">
        <v>3486</v>
      </c>
      <c r="C41" s="19" t="s">
        <v>119</v>
      </c>
      <c r="D41" s="24"/>
      <c r="E41" s="24"/>
      <c r="F41" s="24"/>
      <c r="G41" s="22"/>
      <c r="H41" s="22"/>
      <c r="I41" s="22"/>
      <c r="J41" s="22"/>
      <c r="K41" s="22"/>
      <c r="L41" s="22"/>
      <c r="M41" s="22"/>
      <c r="N41" s="24" t="n">
        <v>-900000</v>
      </c>
      <c r="O41" s="24" t="n">
        <v>-3000000</v>
      </c>
      <c r="P41" s="24" t="n">
        <v>0</v>
      </c>
      <c r="Q41" s="24" t="n">
        <v>14000000</v>
      </c>
      <c r="R41" s="24" t="n">
        <v>18000000</v>
      </c>
      <c r="S41" s="24" t="n">
        <v>-10000000</v>
      </c>
      <c r="T41" s="24" t="n">
        <v>-12000000</v>
      </c>
      <c r="U41" s="643" t="n">
        <v>-3000000</v>
      </c>
      <c r="V41" s="644" t="n">
        <v>10000000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6.5" hidden="false" customHeight="false" outlineLevel="0" collapsed="false">
      <c r="A42" s="105"/>
      <c r="B42" s="105" t="s">
        <v>3487</v>
      </c>
      <c r="C42" s="30"/>
      <c r="D42" s="24"/>
      <c r="E42" s="24"/>
      <c r="F42" s="24"/>
      <c r="G42" s="22"/>
      <c r="H42" s="22"/>
      <c r="I42" s="22"/>
      <c r="J42" s="22"/>
      <c r="K42" s="22"/>
      <c r="L42" s="22" t="n">
        <v>0</v>
      </c>
      <c r="M42" s="22"/>
      <c r="N42" s="24" t="n">
        <v>0</v>
      </c>
      <c r="O42" s="24" t="n">
        <v>0</v>
      </c>
      <c r="P42" s="24" t="n">
        <v>0</v>
      </c>
      <c r="Q42" s="24" t="n">
        <v>5000000</v>
      </c>
      <c r="R42" s="24" t="n">
        <v>23000000</v>
      </c>
      <c r="S42" s="24" t="n">
        <v>0</v>
      </c>
      <c r="T42" s="24" t="n">
        <v>0</v>
      </c>
      <c r="U42" s="643" t="n">
        <v>9000000</v>
      </c>
      <c r="V42" s="644" t="n">
        <v>10000000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6.5" hidden="false" customHeight="false" outlineLevel="0" collapsed="false">
      <c r="A43" s="45"/>
      <c r="B43" s="45" t="s">
        <v>3488</v>
      </c>
      <c r="C43" s="30"/>
      <c r="D43" s="24"/>
      <c r="E43" s="24"/>
      <c r="F43" s="24"/>
      <c r="G43" s="22"/>
      <c r="H43" s="22"/>
      <c r="I43" s="22"/>
      <c r="J43" s="22"/>
      <c r="K43" s="22"/>
      <c r="L43" s="22"/>
      <c r="M43" s="22"/>
      <c r="N43" s="24" t="n">
        <v>0</v>
      </c>
      <c r="O43" s="24" t="n">
        <v>0</v>
      </c>
      <c r="P43" s="24" t="n">
        <v>0</v>
      </c>
      <c r="Q43" s="24" t="n">
        <v>9000000</v>
      </c>
      <c r="R43" s="24" t="n">
        <v>-5000000</v>
      </c>
      <c r="S43" s="24" t="n">
        <v>-10000000</v>
      </c>
      <c r="T43" s="24" t="n">
        <v>-12000000</v>
      </c>
      <c r="U43" s="643" t="n">
        <v>-12000000</v>
      </c>
      <c r="V43" s="644" t="n">
        <v>0</v>
      </c>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6.5" hidden="false" customHeight="false" outlineLevel="0" collapsed="false">
      <c r="A44" s="339" t="s">
        <v>2231</v>
      </c>
      <c r="B44" s="27" t="s">
        <v>3489</v>
      </c>
      <c r="C44" s="19" t="s">
        <v>119</v>
      </c>
      <c r="D44" s="24"/>
      <c r="E44" s="24"/>
      <c r="F44" s="24"/>
      <c r="G44" s="22"/>
      <c r="H44" s="22"/>
      <c r="I44" s="22"/>
      <c r="J44" s="22"/>
      <c r="K44" s="22"/>
      <c r="L44" s="22"/>
      <c r="M44" s="22"/>
      <c r="N44" s="24" t="n">
        <v>-1800000</v>
      </c>
      <c r="O44" s="24" t="n">
        <v>-2700000</v>
      </c>
      <c r="P44" s="24" t="n">
        <v>-3000000</v>
      </c>
      <c r="Q44" s="24" t="n">
        <v>2000000</v>
      </c>
      <c r="R44" s="24" t="n">
        <v>8000000</v>
      </c>
      <c r="S44" s="24" t="n">
        <v>-1000000</v>
      </c>
      <c r="T44" s="24" t="n">
        <v>-1000000</v>
      </c>
      <c r="U44" s="643" t="n">
        <v>-1000000</v>
      </c>
      <c r="V44" s="644" t="n">
        <v>-2000000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6.5" hidden="false" customHeight="false" outlineLevel="0" collapsed="false">
      <c r="B45" s="19" t="s">
        <v>3490</v>
      </c>
      <c r="D45" s="24"/>
      <c r="E45" s="24"/>
      <c r="F45" s="24"/>
      <c r="G45" s="22"/>
      <c r="H45" s="22"/>
      <c r="I45" s="22"/>
      <c r="J45" s="22"/>
      <c r="K45" s="22"/>
      <c r="L45" s="22"/>
      <c r="M45" s="22"/>
      <c r="N45" s="22"/>
      <c r="O45" s="22"/>
      <c r="P45" s="24" t="n">
        <v>0</v>
      </c>
      <c r="Q45" s="24" t="n">
        <v>0</v>
      </c>
      <c r="R45" s="24" t="n">
        <v>0</v>
      </c>
      <c r="S45" s="24" t="n">
        <v>0</v>
      </c>
      <c r="T45" s="24" t="n">
        <v>0</v>
      </c>
      <c r="U45" s="643" t="n">
        <v>0</v>
      </c>
      <c r="V45" s="644" t="n">
        <v>0</v>
      </c>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Format="false" ht="16.5" hidden="false" customHeight="false" outlineLevel="0" collapsed="false">
      <c r="B46" s="27" t="s">
        <v>3491</v>
      </c>
      <c r="C46" s="19"/>
      <c r="D46" s="24"/>
      <c r="E46" s="24"/>
      <c r="F46" s="24"/>
      <c r="G46" s="22"/>
      <c r="H46" s="22"/>
      <c r="I46" s="22"/>
      <c r="J46" s="22"/>
      <c r="K46" s="22"/>
      <c r="L46" s="22"/>
      <c r="M46" s="22"/>
      <c r="N46" s="22"/>
      <c r="O46" s="22"/>
      <c r="P46" s="24" t="n">
        <v>0</v>
      </c>
      <c r="Q46" s="24" t="n">
        <v>0</v>
      </c>
      <c r="R46" s="24" t="n">
        <v>0</v>
      </c>
      <c r="S46" s="24"/>
      <c r="T46" s="25"/>
      <c r="U46" s="329"/>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6.5" hidden="false" customHeight="false" outlineLevel="0" collapsed="false">
      <c r="B47" s="27" t="s">
        <v>3492</v>
      </c>
      <c r="C47" s="19"/>
      <c r="D47" s="24"/>
      <c r="E47" s="24"/>
      <c r="F47" s="24"/>
      <c r="G47" s="22"/>
      <c r="H47" s="22"/>
      <c r="I47" s="22"/>
      <c r="J47" s="22"/>
      <c r="K47" s="22"/>
      <c r="L47" s="22"/>
      <c r="M47" s="22"/>
      <c r="N47" s="22"/>
      <c r="O47" s="22"/>
      <c r="P47" s="24"/>
      <c r="Q47" s="24" t="n">
        <v>0</v>
      </c>
      <c r="R47" s="24" t="n">
        <v>0</v>
      </c>
      <c r="S47" s="24"/>
      <c r="T47" s="24"/>
      <c r="U47" s="329"/>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6.5" hidden="false" customHeight="false" outlineLevel="0" collapsed="false">
      <c r="B48" s="45" t="s">
        <v>3493</v>
      </c>
      <c r="C48" s="19"/>
      <c r="D48" s="24"/>
      <c r="E48" s="24"/>
      <c r="F48" s="24"/>
      <c r="G48" s="22"/>
      <c r="H48" s="22"/>
      <c r="I48" s="22"/>
      <c r="J48" s="22"/>
      <c r="K48" s="22"/>
      <c r="L48" s="22"/>
      <c r="M48" s="22"/>
      <c r="N48" s="22"/>
      <c r="O48" s="22"/>
      <c r="P48" s="24" t="n">
        <v>0</v>
      </c>
      <c r="Q48" s="24" t="n">
        <v>0</v>
      </c>
      <c r="R48" s="24" t="n">
        <v>0</v>
      </c>
      <c r="S48" s="24"/>
      <c r="T48" s="24"/>
      <c r="U48" s="329"/>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6.5" hidden="false" customHeight="false" outlineLevel="0" collapsed="false">
      <c r="B49" s="27" t="s">
        <v>3494</v>
      </c>
      <c r="C49" s="19"/>
      <c r="D49" s="24"/>
      <c r="E49" s="24"/>
      <c r="F49" s="24"/>
      <c r="G49" s="22"/>
      <c r="H49" s="22"/>
      <c r="I49" s="22"/>
      <c r="J49" s="22"/>
      <c r="K49" s="22"/>
      <c r="L49" s="22"/>
      <c r="M49" s="22"/>
      <c r="N49" s="22"/>
      <c r="O49" s="22"/>
      <c r="P49" s="24" t="n">
        <v>0</v>
      </c>
      <c r="Q49" s="24" t="n">
        <v>0</v>
      </c>
      <c r="R49" s="24" t="n">
        <v>0</v>
      </c>
      <c r="S49" s="24"/>
      <c r="T49" s="24"/>
      <c r="U49" s="329"/>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6.5" hidden="false" customHeight="false" outlineLevel="0" collapsed="false">
      <c r="B50" s="105" t="s">
        <v>3495</v>
      </c>
      <c r="C50" s="30"/>
      <c r="D50" s="24"/>
      <c r="E50" s="24"/>
      <c r="F50" s="24"/>
      <c r="G50" s="22"/>
      <c r="H50" s="22"/>
      <c r="I50" s="22"/>
      <c r="J50" s="22"/>
      <c r="K50" s="22"/>
      <c r="L50" s="22"/>
      <c r="M50" s="22"/>
      <c r="N50" s="22"/>
      <c r="O50" s="22"/>
      <c r="P50" s="24" t="n">
        <v>0</v>
      </c>
      <c r="Q50" s="24" t="n">
        <v>0</v>
      </c>
      <c r="R50" s="24" t="n">
        <v>0</v>
      </c>
      <c r="S50" s="24"/>
      <c r="T50" s="24"/>
      <c r="U50" s="329"/>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6.5" hidden="false" customHeight="false" outlineLevel="0" collapsed="false">
      <c r="B51" s="45" t="s">
        <v>3496</v>
      </c>
      <c r="C51" s="19"/>
      <c r="D51" s="24"/>
      <c r="E51" s="24"/>
      <c r="F51" s="24"/>
      <c r="G51" s="22"/>
      <c r="H51" s="22"/>
      <c r="I51" s="22"/>
      <c r="J51" s="22"/>
      <c r="K51" s="22"/>
      <c r="L51" s="22"/>
      <c r="M51" s="22"/>
      <c r="N51" s="22"/>
      <c r="O51" s="22"/>
      <c r="P51" s="24" t="n">
        <v>0</v>
      </c>
      <c r="Q51" s="24"/>
      <c r="R51" s="24"/>
      <c r="S51" s="24"/>
      <c r="T51" s="16"/>
      <c r="U51" s="329"/>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6.5" hidden="false" customHeight="false" outlineLevel="0" collapsed="false">
      <c r="B52" s="45"/>
      <c r="C52" s="19"/>
      <c r="D52" s="606"/>
      <c r="E52" s="606"/>
      <c r="F52" s="606"/>
      <c r="G52" s="368"/>
      <c r="H52" s="368"/>
      <c r="I52" s="368"/>
      <c r="J52" s="368"/>
      <c r="K52" s="368"/>
      <c r="L52" s="368"/>
      <c r="M52" s="368"/>
      <c r="N52" s="368"/>
      <c r="O52" s="368"/>
      <c r="P52" s="606"/>
      <c r="Q52" s="606"/>
      <c r="R52" s="606"/>
      <c r="S52" s="606"/>
      <c r="T52" s="329"/>
      <c r="U52" s="329"/>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6.5" hidden="false" customHeight="false" outlineLevel="0" collapsed="false">
      <c r="B53" s="19"/>
      <c r="C53" s="19"/>
      <c r="D53" s="49" t="s">
        <v>128</v>
      </c>
      <c r="E53" s="49" t="s">
        <v>128</v>
      </c>
      <c r="F53" s="49" t="s">
        <v>127</v>
      </c>
      <c r="G53" s="113" t="s">
        <v>128</v>
      </c>
      <c r="H53" s="113" t="s">
        <v>128</v>
      </c>
      <c r="I53" s="113" t="s">
        <v>127</v>
      </c>
      <c r="J53" s="113" t="s">
        <v>127</v>
      </c>
      <c r="K53" s="113" t="s">
        <v>127</v>
      </c>
      <c r="L53" s="113" t="s">
        <v>128</v>
      </c>
      <c r="M53" s="113" t="s">
        <v>127</v>
      </c>
      <c r="N53" s="113" t="s">
        <v>127</v>
      </c>
      <c r="O53" s="113" t="s">
        <v>128</v>
      </c>
      <c r="P53" s="537" t="s">
        <v>128</v>
      </c>
      <c r="Q53" s="329" t="s">
        <v>128</v>
      </c>
      <c r="R53" s="329" t="s">
        <v>128</v>
      </c>
      <c r="S53" s="329" t="s">
        <v>128</v>
      </c>
      <c r="T53" s="329" t="s">
        <v>128</v>
      </c>
      <c r="U53" s="329" t="s">
        <v>128</v>
      </c>
      <c r="V53" s="329" t="s">
        <v>128</v>
      </c>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6.5" hidden="false" customHeight="false" outlineLevel="0" collapsed="false">
      <c r="B54" s="19"/>
      <c r="C54" s="19"/>
      <c r="E54" s="19"/>
      <c r="P54" s="329"/>
      <c r="Q54" s="329"/>
      <c r="R54" s="329"/>
      <c r="S54" s="329"/>
      <c r="T54" s="329"/>
      <c r="U54" s="329"/>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6.5" hidden="false" customHeight="false" outlineLevel="0" collapsed="false">
      <c r="B55" s="19"/>
      <c r="C55" s="19"/>
      <c r="D55" s="19"/>
      <c r="E55" s="19"/>
      <c r="F55" s="647"/>
      <c r="G55" s="19"/>
      <c r="H55" s="19"/>
      <c r="I55" s="19"/>
      <c r="J55" s="19"/>
      <c r="K55" s="19"/>
      <c r="L55" s="19"/>
      <c r="M55" s="19"/>
      <c r="N55" s="19"/>
      <c r="O55" s="19"/>
      <c r="P55" s="19"/>
      <c r="Q55" s="19"/>
      <c r="R55" s="19"/>
      <c r="S55" s="647"/>
      <c r="T55" s="647"/>
      <c r="U55" s="329"/>
    </row>
    <row r="56" customFormat="false" ht="15" hidden="false" customHeight="false" outlineLevel="0" collapsed="false">
      <c r="D56" s="143"/>
      <c r="E56" s="143"/>
      <c r="F56" s="143"/>
      <c r="G56" s="143"/>
      <c r="H56" s="143"/>
      <c r="I56" s="143"/>
      <c r="J56" s="143"/>
      <c r="K56" s="143"/>
      <c r="L56" s="143"/>
      <c r="M56" s="143"/>
      <c r="N56" s="143"/>
      <c r="O56" s="143"/>
      <c r="P56" s="143"/>
      <c r="Q56" s="143"/>
      <c r="R56" s="143"/>
      <c r="S56" s="143"/>
      <c r="T56" s="143"/>
    </row>
    <row r="57" customFormat="false" ht="15" hidden="false" customHeight="false" outlineLevel="0" collapsed="false">
      <c r="B57" s="0" t="s">
        <v>821</v>
      </c>
      <c r="D57" s="143" t="n">
        <f aca="false">D6-D7-D14</f>
        <v>100000</v>
      </c>
      <c r="E57" s="143" t="n">
        <f aca="false">E6-E7-E14</f>
        <v>100000</v>
      </c>
      <c r="F57" s="143" t="n">
        <f aca="false">F6-F7-F14</f>
        <v>0</v>
      </c>
      <c r="G57" s="143" t="n">
        <f aca="false">G6-G7-G14</f>
        <v>0</v>
      </c>
      <c r="H57" s="143" t="n">
        <f aca="false">H6-H7-H14</f>
        <v>0</v>
      </c>
      <c r="I57" s="143" t="n">
        <f aca="false">I6-I7-I14</f>
        <v>0</v>
      </c>
      <c r="J57" s="143" t="n">
        <f aca="false">J6-J7-J14</f>
        <v>0</v>
      </c>
      <c r="K57" s="143" t="n">
        <f aca="false">K6-K7-K14</f>
        <v>0</v>
      </c>
      <c r="L57" s="143" t="n">
        <f aca="false">L6-L7-L14</f>
        <v>0</v>
      </c>
      <c r="M57" s="143" t="n">
        <f aca="false">M6-M7-M14</f>
        <v>0</v>
      </c>
      <c r="N57" s="143" t="n">
        <f aca="false">N6-N7-N14</f>
        <v>0</v>
      </c>
      <c r="O57" s="143" t="n">
        <f aca="false">O6-O7-O14</f>
        <v>0</v>
      </c>
      <c r="P57" s="143" t="n">
        <f aca="false">P6-P7-P14</f>
        <v>0</v>
      </c>
      <c r="Q57" s="143" t="n">
        <f aca="false">Q6-Q7-Q14</f>
        <v>0</v>
      </c>
      <c r="R57" s="143" t="n">
        <f aca="false">R6-R7-R14</f>
        <v>0</v>
      </c>
      <c r="S57" s="143" t="n">
        <f aca="false">S6-S7-S14</f>
        <v>0</v>
      </c>
      <c r="T57" s="143" t="n">
        <f aca="false">T6-T7-T14</f>
        <v>0</v>
      </c>
      <c r="U57" s="143" t="n">
        <f aca="false">U6-U7-U14</f>
        <v>0</v>
      </c>
      <c r="V57" s="143" t="n">
        <f aca="false">V6-V7-V14</f>
        <v>0</v>
      </c>
    </row>
    <row r="58" customFormat="false" ht="15" hidden="false" customHeight="false" outlineLevel="0" collapsed="false">
      <c r="B58" s="19" t="s">
        <v>130</v>
      </c>
      <c r="D58" s="143" t="n">
        <f aca="false">D7-D8-D13</f>
        <v>0</v>
      </c>
      <c r="E58" s="143" t="n">
        <f aca="false">E7-E8-E13</f>
        <v>0</v>
      </c>
      <c r="F58" s="143" t="n">
        <f aca="false">F7-F8-F13</f>
        <v>0</v>
      </c>
      <c r="G58" s="143" t="n">
        <f aca="false">G7-G8-G13</f>
        <v>0</v>
      </c>
      <c r="H58" s="143" t="n">
        <f aca="false">H7-H8-H13</f>
        <v>-100000</v>
      </c>
      <c r="I58" s="143" t="n">
        <f aca="false">I7-I8-I13</f>
        <v>0</v>
      </c>
      <c r="J58" s="143" t="n">
        <f aca="false">J7-J8-J13</f>
        <v>0</v>
      </c>
      <c r="K58" s="143" t="n">
        <f aca="false">K7-K8-K13</f>
        <v>-100000</v>
      </c>
      <c r="L58" s="143" t="n">
        <f aca="false">L7-L8-L13</f>
        <v>0</v>
      </c>
      <c r="M58" s="143" t="n">
        <f aca="false">M7-M8-M13</f>
        <v>0</v>
      </c>
      <c r="N58" s="143" t="n">
        <f aca="false">N7-N8-N13</f>
        <v>-100000</v>
      </c>
      <c r="O58" s="143" t="n">
        <f aca="false">O7-O8-O13</f>
        <v>0</v>
      </c>
      <c r="P58" s="143" t="n">
        <f aca="false">P7-P8-P13</f>
        <v>-100000</v>
      </c>
      <c r="Q58" s="143" t="n">
        <f aca="false">Q7-Q8-Q13</f>
        <v>0</v>
      </c>
      <c r="R58" s="143" t="n">
        <f aca="false">R7-R8-R13</f>
        <v>-1000000</v>
      </c>
      <c r="S58" s="143" t="n">
        <f aca="false">S7-S8-S13</f>
        <v>0</v>
      </c>
      <c r="T58" s="143" t="n">
        <f aca="false">T7-T8-T13</f>
        <v>1000000</v>
      </c>
      <c r="U58" s="143" t="n">
        <f aca="false">U7-U8-U13</f>
        <v>0</v>
      </c>
      <c r="V58" s="143" t="n">
        <f aca="false">V7-V8-V13</f>
        <v>-1000000</v>
      </c>
    </row>
    <row r="59" customFormat="false" ht="15" hidden="false" customHeight="false" outlineLevel="0" collapsed="false">
      <c r="B59" s="0" t="s">
        <v>131</v>
      </c>
      <c r="D59" s="55" t="n">
        <f aca="false">D8-D9-D10-D11-D12</f>
        <v>0</v>
      </c>
      <c r="E59" s="55" t="n">
        <f aca="false">E8-E9-E10-E11-E12</f>
        <v>0</v>
      </c>
      <c r="F59" s="55" t="n">
        <f aca="false">F8-F9-F10-F11-F12</f>
        <v>0</v>
      </c>
      <c r="G59" s="55" t="n">
        <f aca="false">G8-G9-G10-G11-G12</f>
        <v>0</v>
      </c>
      <c r="H59" s="55" t="n">
        <f aca="false">H8-H9-H10-H11-H12</f>
        <v>0</v>
      </c>
      <c r="I59" s="55" t="n">
        <f aca="false">I8-I9-I10-I11-I12</f>
        <v>-100000</v>
      </c>
      <c r="J59" s="55" t="n">
        <f aca="false">J8-J9-J10-J11-J12</f>
        <v>0</v>
      </c>
      <c r="K59" s="55" t="n">
        <f aca="false">K8-K9-K10-K11-K12</f>
        <v>-100000</v>
      </c>
      <c r="L59" s="55" t="n">
        <f aca="false">L8-L9-L10-L11-L12</f>
        <v>100000</v>
      </c>
      <c r="M59" s="55" t="n">
        <f aca="false">M8-M9-M10-M11-M12</f>
        <v>0</v>
      </c>
      <c r="N59" s="55" t="n">
        <f aca="false">N8-N9-N10-N11-N12</f>
        <v>0</v>
      </c>
      <c r="O59" s="55" t="n">
        <f aca="false">O8-O9-O10-O11-O12</f>
        <v>-100000</v>
      </c>
      <c r="P59" s="56" t="n">
        <f aca="false">P8-P9-P10-P11-P12</f>
        <v>357000000</v>
      </c>
      <c r="Q59" s="56" t="n">
        <f aca="false">Q8-Q9-Q10-Q11-Q12</f>
        <v>369000000</v>
      </c>
      <c r="R59" s="56" t="n">
        <f aca="false">R8-R9-R10-R11-R12</f>
        <v>386000000</v>
      </c>
      <c r="S59" s="56" t="n">
        <f aca="false">S8-S9-S10-S11-S12</f>
        <v>369000000</v>
      </c>
      <c r="T59" s="56" t="n">
        <f aca="false">T8-T9-T10-T11-T12</f>
        <v>399000000</v>
      </c>
      <c r="U59" s="56" t="n">
        <f aca="false">U8-U9-U10-U11-U12</f>
        <v>432000000</v>
      </c>
      <c r="V59" s="56" t="n">
        <f aca="false">V8-V9-V10-V11-V12</f>
        <v>487000000</v>
      </c>
    </row>
    <row r="60" customFormat="false" ht="15" hidden="false" customHeight="false" outlineLevel="0" collapsed="false">
      <c r="B60" s="0" t="s">
        <v>134</v>
      </c>
      <c r="D60" s="55" t="n">
        <f aca="false">D15-D16-D22</f>
        <v>0</v>
      </c>
      <c r="E60" s="55" t="n">
        <f aca="false">E15-E16-E22</f>
        <v>0</v>
      </c>
      <c r="F60" s="55" t="n">
        <f aca="false">F15-F16-F22</f>
        <v>0</v>
      </c>
      <c r="G60" s="55" t="n">
        <f aca="false">G15-G16-G22</f>
        <v>0</v>
      </c>
      <c r="H60" s="55" t="n">
        <f aca="false">H15-H16-H22</f>
        <v>0</v>
      </c>
      <c r="I60" s="55" t="n">
        <f aca="false">I15-I16-I22</f>
        <v>0</v>
      </c>
      <c r="J60" s="55" t="n">
        <f aca="false">J15-J16-J22</f>
        <v>0</v>
      </c>
      <c r="K60" s="55" t="n">
        <f aca="false">K15-K16-K22</f>
        <v>0</v>
      </c>
      <c r="L60" s="55" t="n">
        <f aca="false">L15-L16-L22</f>
        <v>0</v>
      </c>
      <c r="M60" s="55" t="n">
        <f aca="false">M15-M16-M22</f>
        <v>0</v>
      </c>
      <c r="N60" s="55" t="n">
        <f aca="false">N15-N16-N22</f>
        <v>0</v>
      </c>
      <c r="O60" s="55" t="n">
        <f aca="false">O15-O16-O22</f>
        <v>0</v>
      </c>
      <c r="P60" s="55" t="n">
        <f aca="false">P15-P16-P22</f>
        <v>0</v>
      </c>
      <c r="Q60" s="55" t="n">
        <f aca="false">Q15-Q16-Q22</f>
        <v>0</v>
      </c>
      <c r="R60" s="55" t="n">
        <f aca="false">R15-R16-R22</f>
        <v>0</v>
      </c>
      <c r="S60" s="55" t="n">
        <f aca="false">S15-S16-S22</f>
        <v>-1000000</v>
      </c>
      <c r="T60" s="55" t="n">
        <f aca="false">T15-T16-T22</f>
        <v>-1000000</v>
      </c>
      <c r="U60" s="55" t="n">
        <f aca="false">U15-U16-U22</f>
        <v>0</v>
      </c>
      <c r="V60" s="55" t="n">
        <f aca="false">V15-V16-V22</f>
        <v>-1000000</v>
      </c>
    </row>
    <row r="61" customFormat="false" ht="15" hidden="false" customHeight="false" outlineLevel="0" collapsed="false">
      <c r="B61" s="0" t="s">
        <v>333</v>
      </c>
      <c r="D61" s="56" t="n">
        <f aca="false">D16-D17-D18-D19-D20-D21</f>
        <v>47800000</v>
      </c>
      <c r="E61" s="56" t="n">
        <f aca="false">E16-E17-E18-E19-E20-E21</f>
        <v>40700000</v>
      </c>
      <c r="F61" s="152" t="n">
        <f aca="false">F16-F17-F18-F19-F20-F21</f>
        <v>0</v>
      </c>
      <c r="G61" s="152" t="n">
        <f aca="false">G16-G17-G18-G19-G20-G21</f>
        <v>0</v>
      </c>
      <c r="H61" s="152" t="n">
        <f aca="false">H16-H17-H18-H19-H20-H21</f>
        <v>0</v>
      </c>
      <c r="I61" s="152" t="n">
        <f aca="false">I16-I17-I18-I19-I20-I21</f>
        <v>0</v>
      </c>
      <c r="J61" s="152" t="n">
        <f aca="false">J16-J17-J18-J19-J20-J21</f>
        <v>0</v>
      </c>
      <c r="K61" s="152" t="n">
        <f aca="false">K16-K17-K18-K19-K20-K21</f>
        <v>0</v>
      </c>
      <c r="L61" s="152" t="n">
        <f aca="false">L16-L17-L18-L19-L20-L21</f>
        <v>-100000</v>
      </c>
      <c r="M61" s="152" t="n">
        <f aca="false">M16-M17-M18-M19-M20-M21</f>
        <v>0</v>
      </c>
      <c r="N61" s="152" t="n">
        <f aca="false">N16-N17-N18-N19-N20-N21</f>
        <v>0</v>
      </c>
      <c r="O61" s="152" t="n">
        <f aca="false">O16-O17-O18-O19-O20-O21</f>
        <v>0</v>
      </c>
      <c r="P61" s="56" t="n">
        <f aca="false">P16-P17-P18-P19-P20-P21</f>
        <v>437600000</v>
      </c>
      <c r="Q61" s="152" t="n">
        <f aca="false">Q16-Q17-Q18-Q19-Q20-Q21</f>
        <v>0</v>
      </c>
      <c r="R61" s="152" t="n">
        <f aca="false">R16-R17-R18-R19-R20-R21</f>
        <v>1000000</v>
      </c>
      <c r="S61" s="152" t="n">
        <f aca="false">S16-S17-S18-S19-S20-S21</f>
        <v>0</v>
      </c>
      <c r="T61" s="152" t="n">
        <f aca="false">T16-T17-T18-T19-T20-T21</f>
        <v>0</v>
      </c>
      <c r="U61" s="152" t="n">
        <f aca="false">U16-U17-U18-U19-U20-U21</f>
        <v>1000000</v>
      </c>
      <c r="V61" s="152" t="n">
        <f aca="false">V16-V17-V18-V19-V20-V21</f>
        <v>1000000</v>
      </c>
    </row>
    <row r="62" customFormat="false" ht="15" hidden="false" customHeight="false" outlineLevel="0" collapsed="false">
      <c r="B62" s="0" t="s">
        <v>822</v>
      </c>
      <c r="D62" s="55" t="n">
        <f aca="false">D22-D23-D26</f>
        <v>0</v>
      </c>
      <c r="E62" s="55" t="n">
        <f aca="false">E22-E23-E26</f>
        <v>0</v>
      </c>
      <c r="F62" s="56" t="n">
        <f aca="false">F22-F23-F26</f>
        <v>54100000</v>
      </c>
      <c r="G62" s="56" t="n">
        <f aca="false">G22-G23-G26</f>
        <v>40900000</v>
      </c>
      <c r="H62" s="56" t="n">
        <f aca="false">H22-H23-H26</f>
        <v>3700000</v>
      </c>
      <c r="I62" s="56" t="n">
        <f aca="false">I22-I23-I26</f>
        <v>10600000</v>
      </c>
      <c r="J62" s="56" t="n">
        <f aca="false">J22-J23-J26</f>
        <v>6300000</v>
      </c>
      <c r="K62" s="56" t="n">
        <f aca="false">K22-K23-K26</f>
        <v>16600000</v>
      </c>
      <c r="L62" s="55" t="n">
        <f aca="false">L22-L23-L26</f>
        <v>0</v>
      </c>
      <c r="M62" s="55" t="n">
        <f aca="false">M22-M23-M26</f>
        <v>0</v>
      </c>
      <c r="N62" s="55" t="n">
        <f aca="false">N22-N23-N26</f>
        <v>0</v>
      </c>
      <c r="O62" s="55" t="n">
        <f aca="false">O22-O23-O26</f>
        <v>0</v>
      </c>
      <c r="P62" s="55" t="n">
        <f aca="false">P22-P23-P26</f>
        <v>0</v>
      </c>
      <c r="Q62" s="55" t="n">
        <f aca="false">Q22-Q23-Q26</f>
        <v>23000000</v>
      </c>
      <c r="R62" s="55" t="n">
        <f aca="false">R22-R23-R26</f>
        <v>41000000</v>
      </c>
      <c r="S62" s="55" t="n">
        <f aca="false">S22-S23-S26</f>
        <v>40000000</v>
      </c>
      <c r="T62" s="55" t="n">
        <f aca="false">T22-T23-T26</f>
        <v>67000000</v>
      </c>
      <c r="U62" s="55" t="n">
        <f aca="false">U22-U23-U26</f>
        <v>66000000</v>
      </c>
      <c r="V62" s="55" t="n">
        <f aca="false">V22-V23-V26</f>
        <v>37000000</v>
      </c>
    </row>
    <row r="63" customFormat="false" ht="15" hidden="false" customHeight="false" outlineLevel="0" collapsed="false">
      <c r="B63" s="0" t="s">
        <v>137</v>
      </c>
      <c r="D63" s="55" t="n">
        <f aca="false">D31-D32-D36</f>
        <v>0</v>
      </c>
      <c r="E63" s="55" t="n">
        <f aca="false">E31-E32-E36</f>
        <v>0</v>
      </c>
      <c r="F63" s="55" t="n">
        <f aca="false">F31-F32-F36</f>
        <v>0</v>
      </c>
      <c r="G63" s="55" t="n">
        <f aca="false">G31-G32-G36</f>
        <v>0</v>
      </c>
      <c r="H63" s="55" t="n">
        <f aca="false">H31-H32-H36</f>
        <v>0</v>
      </c>
      <c r="I63" s="55" t="n">
        <f aca="false">I31-I32-I36</f>
        <v>0</v>
      </c>
      <c r="J63" s="55" t="n">
        <f aca="false">J31-J32-J36</f>
        <v>0</v>
      </c>
      <c r="K63" s="55" t="n">
        <f aca="false">K31-K32-K36</f>
        <v>0</v>
      </c>
      <c r="L63" s="55" t="n">
        <f aca="false">L31-L32-L36</f>
        <v>0</v>
      </c>
      <c r="M63" s="55" t="n">
        <f aca="false">M31-M32-M36</f>
        <v>0</v>
      </c>
      <c r="N63" s="55" t="n">
        <f aca="false">N31-N32-N36</f>
        <v>0</v>
      </c>
      <c r="O63" s="55" t="n">
        <f aca="false">O31-O32-O36</f>
        <v>-100000</v>
      </c>
      <c r="P63" s="55" t="n">
        <f aca="false">P31-P32-P36</f>
        <v>0</v>
      </c>
      <c r="Q63" s="55" t="n">
        <f aca="false">Q31-Q32-Q36</f>
        <v>0</v>
      </c>
      <c r="R63" s="55" t="n">
        <f aca="false">R31-R32-R36</f>
        <v>0</v>
      </c>
      <c r="S63" s="55" t="n">
        <f aca="false">S31-S32-S36</f>
        <v>0</v>
      </c>
      <c r="T63" s="55" t="n">
        <f aca="false">T31-T32-T36</f>
        <v>0</v>
      </c>
      <c r="U63" s="55" t="n">
        <f aca="false">U31-U32-U36</f>
        <v>0</v>
      </c>
      <c r="V63" s="55" t="n">
        <f aca="false">V31-V32-V36</f>
        <v>-1000000</v>
      </c>
    </row>
    <row r="64" customFormat="false" ht="15" hidden="false" customHeight="false" outlineLevel="0" collapsed="false">
      <c r="B64" s="0" t="s">
        <v>2655</v>
      </c>
      <c r="D64" s="55" t="n">
        <f aca="false">D32-D33-D35</f>
        <v>0</v>
      </c>
      <c r="E64" s="55" t="n">
        <f aca="false">E32-E33-E35</f>
        <v>0</v>
      </c>
      <c r="F64" s="55" t="n">
        <f aca="false">F32-F33-F35</f>
        <v>0</v>
      </c>
      <c r="G64" s="55" t="n">
        <f aca="false">G32-G33-G35</f>
        <v>0</v>
      </c>
      <c r="H64" s="55" t="n">
        <f aca="false">H32-H33-H35</f>
        <v>0</v>
      </c>
      <c r="I64" s="55" t="n">
        <f aca="false">I32-I33-I35</f>
        <v>0</v>
      </c>
      <c r="J64" s="55" t="n">
        <f aca="false">J32-J33-J35</f>
        <v>0</v>
      </c>
      <c r="K64" s="56" t="n">
        <f aca="false">K32-K33-K35</f>
        <v>-1200000</v>
      </c>
      <c r="L64" s="55" t="n">
        <f aca="false">L32-L33-L35</f>
        <v>0</v>
      </c>
      <c r="M64" s="55" t="n">
        <f aca="false">M32-M33-M35</f>
        <v>0</v>
      </c>
      <c r="N64" s="55" t="n">
        <f aca="false">N32-N33-N35</f>
        <v>0</v>
      </c>
      <c r="O64" s="55" t="n">
        <f aca="false">O32-O33-O35</f>
        <v>0</v>
      </c>
      <c r="P64" s="55" t="n">
        <f aca="false">P32-P33-P35</f>
        <v>0</v>
      </c>
      <c r="Q64" s="55" t="n">
        <f aca="false">Q32-Q33-Q35</f>
        <v>0</v>
      </c>
      <c r="R64" s="55" t="n">
        <f aca="false">R32-R33-R35</f>
        <v>0</v>
      </c>
      <c r="S64" s="55" t="n">
        <f aca="false">S32-S33-S35</f>
        <v>1000000</v>
      </c>
      <c r="T64" s="55" t="n">
        <f aca="false">T32-T33-T35</f>
        <v>-1000000</v>
      </c>
      <c r="U64" s="55" t="n">
        <f aca="false">U32-U33-U35</f>
        <v>0</v>
      </c>
      <c r="V64" s="55" t="n">
        <f aca="false">V32-V33-V35</f>
        <v>0</v>
      </c>
    </row>
    <row r="65" customFormat="false" ht="15" hidden="false" customHeight="false" outlineLevel="0" collapsed="false">
      <c r="B65" s="0" t="s">
        <v>3497</v>
      </c>
      <c r="D65" s="55" t="n">
        <f aca="false">D36-D37-D41-D44</f>
        <v>0</v>
      </c>
      <c r="E65" s="55" t="n">
        <f aca="false">E36-E37-E41-E44</f>
        <v>0</v>
      </c>
      <c r="F65" s="55" t="n">
        <f aca="false">F36-F37-F41-F44</f>
        <v>0</v>
      </c>
      <c r="G65" s="55" t="n">
        <f aca="false">G36-G37-G41-G44</f>
        <v>0</v>
      </c>
      <c r="H65" s="55" t="n">
        <f aca="false">H36-H37-H41-H44</f>
        <v>0</v>
      </c>
      <c r="I65" s="55" t="n">
        <f aca="false">I36-I37-I41-I44</f>
        <v>0</v>
      </c>
      <c r="J65" s="55" t="n">
        <f aca="false">J36-J37-J41-J44</f>
        <v>0</v>
      </c>
      <c r="K65" s="56" t="n">
        <f aca="false">K36-K37-K41-K44</f>
        <v>-24100000</v>
      </c>
      <c r="L65" s="56" t="n">
        <f aca="false">L36-L37-L41-L44</f>
        <v>-9800000</v>
      </c>
      <c r="M65" s="56" t="n">
        <f aca="false">M36-M37-M41-M44</f>
        <v>17700000</v>
      </c>
      <c r="N65" s="55" t="n">
        <f aca="false">N36-N37-N41-N44</f>
        <v>-100000</v>
      </c>
      <c r="O65" s="55" t="n">
        <f aca="false">O36-O37-O41-O44</f>
        <v>0</v>
      </c>
      <c r="P65" s="55" t="n">
        <f aca="false">P36-P37-P41-P44</f>
        <v>-100000</v>
      </c>
      <c r="Q65" s="55" t="n">
        <f aca="false">Q36-Q37-Q41-Q44</f>
        <v>0</v>
      </c>
      <c r="R65" s="55" t="n">
        <f aca="false">R36-R37-R41-R44</f>
        <v>-1000000</v>
      </c>
      <c r="S65" s="55" t="n">
        <f aca="false">S36-S37-S41-S44</f>
        <v>0</v>
      </c>
      <c r="T65" s="55" t="n">
        <f aca="false">T36-T37-T41-T44</f>
        <v>0</v>
      </c>
      <c r="U65" s="55" t="n">
        <f aca="false">U36-U37-U41-U44</f>
        <v>0</v>
      </c>
      <c r="V65" s="55" t="n">
        <f aca="false">V36-V37-V41-V44</f>
        <v>0</v>
      </c>
    </row>
    <row r="69" customFormat="false" ht="15.75" hidden="false" customHeight="false" outlineLevel="0" collapsed="false">
      <c r="B69" s="0" t="s">
        <v>3498</v>
      </c>
      <c r="D69" s="93" t="n">
        <v>588000000</v>
      </c>
      <c r="E69" s="94" t="n">
        <v>613000000</v>
      </c>
      <c r="F69" s="94" t="n">
        <v>637000000</v>
      </c>
      <c r="G69" s="94" t="n">
        <v>510000000</v>
      </c>
      <c r="H69" s="94" t="n">
        <v>584000000</v>
      </c>
      <c r="I69" s="94" t="n">
        <v>673000000</v>
      </c>
      <c r="J69" s="94" t="n">
        <v>755000000</v>
      </c>
      <c r="K69" s="94" t="n">
        <v>939000000</v>
      </c>
      <c r="L69" s="94" t="n">
        <v>1080000000</v>
      </c>
      <c r="M69" s="94" t="n">
        <v>1137000000</v>
      </c>
      <c r="N69" s="94" t="n">
        <v>1287000000</v>
      </c>
      <c r="O69" s="94" t="n">
        <v>1540000000</v>
      </c>
      <c r="P69" s="159" t="n">
        <v>1751000000</v>
      </c>
      <c r="Q69" s="159" t="n">
        <v>1955000000</v>
      </c>
      <c r="R69" s="159" t="n">
        <v>2073000000</v>
      </c>
      <c r="S69" s="159" t="n">
        <v>2206000000</v>
      </c>
      <c r="T69" s="159" t="n">
        <v>2507000000</v>
      </c>
      <c r="U69" s="159"/>
      <c r="V69" s="159"/>
      <c r="W69" s="160"/>
    </row>
    <row r="70" customFormat="false" ht="15" hidden="false" customHeight="false" outlineLevel="0" collapsed="false">
      <c r="B70" s="0" t="s">
        <v>140</v>
      </c>
      <c r="D70" s="0" t="n">
        <f aca="false">(D6/D69)*100</f>
        <v>14.5068027210884</v>
      </c>
      <c r="E70" s="0" t="n">
        <f aca="false">(E6/E69)*100</f>
        <v>11.3376835236542</v>
      </c>
      <c r="F70" s="0" t="n">
        <f aca="false">(F6/F69)*100</f>
        <v>11.4128728414443</v>
      </c>
      <c r="G70" s="0" t="n">
        <f aca="false">(G6/G69)*100</f>
        <v>11.0980392156863</v>
      </c>
      <c r="H70" s="0" t="n">
        <f aca="false">(H6/H69)*100</f>
        <v>10.1027397260274</v>
      </c>
      <c r="I70" s="0" t="n">
        <f aca="false">(I6/I69)*100</f>
        <v>11.9316493313522</v>
      </c>
      <c r="J70" s="0" t="n">
        <f aca="false">(J6/J69)*100</f>
        <v>11.3377483443709</v>
      </c>
      <c r="K70" s="0" t="n">
        <f aca="false">(K6/K69)*100</f>
        <v>15.7933972310969</v>
      </c>
      <c r="L70" s="0" t="n">
        <f aca="false">(L6/L69)*100</f>
        <v>19.1574074074074</v>
      </c>
      <c r="M70" s="0" t="n">
        <f aca="false">(M6/M69)*100</f>
        <v>20.6596306068602</v>
      </c>
      <c r="N70" s="0" t="n">
        <f aca="false">(N6/N69)*100</f>
        <v>22.3776223776224</v>
      </c>
      <c r="O70" s="0" t="n">
        <f aca="false">(O6/O69)*100</f>
        <v>24.3441558441558</v>
      </c>
      <c r="P70" s="0" t="n">
        <f aca="false">(P6/P69)*100</f>
        <v>26.2078812107367</v>
      </c>
      <c r="Q70" s="0" t="n">
        <f aca="false">(Q6/Q69)*100</f>
        <v>28.3887468030691</v>
      </c>
      <c r="R70" s="0" t="n">
        <f aca="false">(R6/R69)*100</f>
        <v>26.4833574529667</v>
      </c>
      <c r="S70" s="0" t="n">
        <f aca="false">(S6/S69)*100</f>
        <v>29.2837715321849</v>
      </c>
      <c r="T70" s="0" t="n">
        <f aca="false">(T6/T69)*100</f>
        <v>26.2066214599122</v>
      </c>
    </row>
    <row r="71" customFormat="false" ht="15" hidden="false" customHeight="false" outlineLevel="0" collapsed="false">
      <c r="B71" s="0" t="s">
        <v>141</v>
      </c>
      <c r="D71" s="0" t="n">
        <f aca="false">(D15/D69)*100</f>
        <v>14.2006802721088</v>
      </c>
      <c r="E71" s="0" t="n">
        <f aca="false">(E15/E69)*100</f>
        <v>11.9575856443719</v>
      </c>
      <c r="F71" s="0" t="n">
        <f aca="false">(F15/F69)*100</f>
        <v>12.574568288854</v>
      </c>
      <c r="G71" s="0" t="n">
        <f aca="false">(G15/G69)*100</f>
        <v>13.5686274509804</v>
      </c>
      <c r="H71" s="0" t="n">
        <f aca="false">(H15/H69)*100</f>
        <v>8.66438356164384</v>
      </c>
      <c r="I71" s="0" t="n">
        <f aca="false">(I15/I69)*100</f>
        <v>15.2451708766716</v>
      </c>
      <c r="J71" s="0" t="n">
        <f aca="false">(J15/J69)*100</f>
        <v>9.73509933774835</v>
      </c>
      <c r="K71" s="0" t="n">
        <f aca="false">(K15/K69)*100</f>
        <v>13.0990415335463</v>
      </c>
      <c r="L71" s="0" t="n">
        <f aca="false">(L15/L69)*100</f>
        <v>18.25</v>
      </c>
      <c r="M71" s="0" t="n">
        <f aca="false">(M15/M69)*100</f>
        <v>21.8909410729991</v>
      </c>
      <c r="N71" s="0" t="n">
        <f aca="false">(N15/N69)*100</f>
        <v>21.9269619269619</v>
      </c>
      <c r="O71" s="0" t="n">
        <f aca="false">(O15/O69)*100</f>
        <v>24.8636363636364</v>
      </c>
      <c r="P71" s="0" t="n">
        <f aca="false">(P15/P69)*100</f>
        <v>29.3546544831525</v>
      </c>
      <c r="Q71" s="0" t="n">
        <f aca="false">(Q15/Q69)*100</f>
        <v>29.8721227621483</v>
      </c>
      <c r="R71" s="0" t="n">
        <f aca="false">(R15/R69)*100</f>
        <v>28.3646888567294</v>
      </c>
      <c r="S71" s="0" t="n">
        <f aca="false">(S15/S69)*100</f>
        <v>36.6727107887579</v>
      </c>
      <c r="T71" s="0" t="n">
        <f aca="false">(T15/T69)*100</f>
        <v>33.3067411248504</v>
      </c>
    </row>
    <row r="74" customFormat="false" ht="15" hidden="false" customHeight="false" outlineLevel="0" collapsed="false">
      <c r="B74" s="0" t="s">
        <v>142</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9.xml><?xml version="1.0" encoding="utf-8"?>
<worksheet xmlns="http://schemas.openxmlformats.org/spreadsheetml/2006/main" xmlns:r="http://schemas.openxmlformats.org/officeDocument/2006/relationships">
  <sheetPr filterMode="false">
    <pageSetUpPr fitToPage="false"/>
  </sheetPr>
  <dimension ref="A1:AX6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7.5255102040816"/>
    <col collapsed="false" hidden="false" max="2" min="2" style="0" width="43.0612244897959"/>
    <col collapsed="false" hidden="false" max="3" min="3" style="0" width="26.7295918367347"/>
    <col collapsed="false" hidden="false" max="5" min="4" style="0" width="15.9285714285714"/>
    <col collapsed="false" hidden="false" max="6" min="6" style="0" width="16.3316326530612"/>
    <col collapsed="false" hidden="false" max="21" min="7" style="0" width="17.1428571428571"/>
    <col collapsed="false" hidden="false" max="22" min="22" style="0" width="17.5510204081633"/>
    <col collapsed="false" hidden="false" max="23" min="23" style="0" width="17.0102040816327"/>
    <col collapsed="false" hidden="false" max="1025" min="24" style="0" width="8.50510204081633"/>
  </cols>
  <sheetData>
    <row r="1" customFormat="false" ht="15" hidden="false" customHeight="false" outlineLevel="0" collapsed="false">
      <c r="A1" s="59" t="s">
        <v>3499</v>
      </c>
      <c r="B1" s="2" t="s">
        <v>3500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3501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4" t="s">
        <v>281</v>
      </c>
      <c r="M5" s="4" t="s">
        <v>281</v>
      </c>
      <c r="N5" s="4" t="s">
        <v>29</v>
      </c>
      <c r="O5" s="4" t="s">
        <v>281</v>
      </c>
      <c r="P5" s="4" t="s">
        <v>281</v>
      </c>
      <c r="Q5" s="4" t="s">
        <v>31</v>
      </c>
      <c r="R5" s="4" t="s">
        <v>31</v>
      </c>
      <c r="S5" s="4" t="s">
        <v>31</v>
      </c>
      <c r="T5" s="4" t="s">
        <v>31</v>
      </c>
      <c r="U5" s="4" t="s">
        <v>31</v>
      </c>
      <c r="V5" s="4" t="s">
        <v>31</v>
      </c>
      <c r="W5" s="4" t="s">
        <v>31</v>
      </c>
      <c r="X5" s="4" t="s">
        <v>31</v>
      </c>
    </row>
    <row r="6" s="13" customFormat="true" ht="15" hidden="false" customHeight="false" outlineLevel="0" collapsed="false">
      <c r="A6" s="31" t="s">
        <v>3502</v>
      </c>
      <c r="B6" s="31" t="s">
        <v>3502</v>
      </c>
      <c r="C6" s="13" t="s">
        <v>34</v>
      </c>
      <c r="D6" s="648"/>
      <c r="E6" s="103" t="n">
        <v>7814000000</v>
      </c>
      <c r="F6" s="100" t="n">
        <v>12850000000</v>
      </c>
      <c r="G6" s="100" t="n">
        <v>16614000000</v>
      </c>
      <c r="H6" s="100" t="n">
        <v>23272000000</v>
      </c>
      <c r="I6" s="100" t="n">
        <v>37413000000</v>
      </c>
      <c r="J6" s="100" t="n">
        <v>45153000000</v>
      </c>
      <c r="K6" s="100" t="n">
        <v>53222000000</v>
      </c>
      <c r="L6" s="100" t="n">
        <v>72898000000</v>
      </c>
      <c r="M6" s="100" t="n">
        <v>51984000000</v>
      </c>
      <c r="N6" s="110" t="n">
        <v>61504000000</v>
      </c>
      <c r="O6" s="110" t="n">
        <v>21349000000</v>
      </c>
      <c r="P6" s="110" t="n">
        <v>74714000000</v>
      </c>
      <c r="Q6" s="100"/>
      <c r="R6" s="100"/>
      <c r="S6" s="100"/>
      <c r="T6" s="100"/>
      <c r="U6" s="100"/>
      <c r="V6" s="100"/>
      <c r="W6" s="109"/>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5" hidden="false" customHeight="false" outlineLevel="0" collapsed="false">
      <c r="A7" s="38" t="s">
        <v>35</v>
      </c>
      <c r="B7" s="19" t="s">
        <v>35</v>
      </c>
      <c r="C7" s="20" t="s">
        <v>37</v>
      </c>
      <c r="D7" s="648"/>
      <c r="E7" s="103" t="n">
        <f aca="false">E8+E9</f>
        <v>7814000000</v>
      </c>
      <c r="F7" s="103" t="n">
        <f aca="false">F8+F9</f>
        <v>12850000000</v>
      </c>
      <c r="G7" s="103" t="n">
        <f aca="false">G8+G9</f>
        <v>16614000000</v>
      </c>
      <c r="H7" s="103" t="n">
        <f aca="false">H8+H9</f>
        <v>23272000000</v>
      </c>
      <c r="I7" s="103" t="n">
        <f aca="false">I8+I9</f>
        <v>37414000000</v>
      </c>
      <c r="J7" s="103" t="n">
        <f aca="false">J8+J9</f>
        <v>45153000000</v>
      </c>
      <c r="K7" s="103" t="n">
        <f aca="false">K8+K9</f>
        <v>53222000000</v>
      </c>
      <c r="L7" s="103" t="n">
        <f aca="false">L8+L9</f>
        <v>72897000000</v>
      </c>
      <c r="M7" s="103" t="n">
        <f aca="false">M8+M9</f>
        <v>51985000000</v>
      </c>
      <c r="N7" s="103" t="n">
        <f aca="false">N8+N9</f>
        <v>61504000000</v>
      </c>
      <c r="O7" s="103" t="n">
        <f aca="false">O8+O9</f>
        <v>21277000000</v>
      </c>
      <c r="P7" s="103" t="n">
        <f aca="false">P8+P9</f>
        <v>74714000000</v>
      </c>
      <c r="Q7" s="103"/>
      <c r="R7" s="103"/>
      <c r="S7" s="103"/>
      <c r="T7" s="103"/>
      <c r="U7" s="103"/>
      <c r="V7" s="103"/>
      <c r="W7" s="165"/>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19" t="s">
        <v>3503</v>
      </c>
      <c r="B8" s="107" t="s">
        <v>3504</v>
      </c>
      <c r="C8" s="49" t="s">
        <v>40</v>
      </c>
      <c r="D8" s="648"/>
      <c r="E8" s="103" t="n">
        <v>5286000000</v>
      </c>
      <c r="F8" s="100" t="n">
        <v>10150000000</v>
      </c>
      <c r="G8" s="100" t="n">
        <v>14506000000</v>
      </c>
      <c r="H8" s="100" t="n">
        <v>20141000000</v>
      </c>
      <c r="I8" s="100" t="n">
        <v>34764000000</v>
      </c>
      <c r="J8" s="100" t="n">
        <v>41630000000</v>
      </c>
      <c r="K8" s="100" t="n">
        <v>47747000000</v>
      </c>
      <c r="L8" s="100" t="n">
        <v>65365000000</v>
      </c>
      <c r="M8" s="100" t="n">
        <v>41632000000</v>
      </c>
      <c r="N8" s="100" t="n">
        <v>55713000000</v>
      </c>
      <c r="O8" s="100" t="n">
        <v>20293000000</v>
      </c>
      <c r="P8" s="100" t="n">
        <v>71491000000</v>
      </c>
      <c r="Q8" s="100"/>
      <c r="R8" s="100"/>
      <c r="S8" s="100"/>
      <c r="T8" s="100"/>
      <c r="U8" s="100"/>
      <c r="V8" s="100"/>
      <c r="W8" s="77"/>
      <c r="X8" s="4"/>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19" t="s">
        <v>3505</v>
      </c>
      <c r="B9" s="107" t="s">
        <v>3506</v>
      </c>
      <c r="C9" s="49" t="s">
        <v>40</v>
      </c>
      <c r="D9" s="77"/>
      <c r="E9" s="103" t="n">
        <v>2528000000</v>
      </c>
      <c r="F9" s="100" t="n">
        <v>2700000000</v>
      </c>
      <c r="G9" s="100" t="n">
        <v>2108000000</v>
      </c>
      <c r="H9" s="100" t="n">
        <v>3131000000</v>
      </c>
      <c r="I9" s="100" t="n">
        <v>2650000000</v>
      </c>
      <c r="J9" s="100" t="n">
        <v>3523000000</v>
      </c>
      <c r="K9" s="100" t="n">
        <v>5475000000</v>
      </c>
      <c r="L9" s="100" t="n">
        <v>7532000000</v>
      </c>
      <c r="M9" s="100" t="n">
        <v>10353000000</v>
      </c>
      <c r="N9" s="100" t="n">
        <v>5791000000</v>
      </c>
      <c r="O9" s="100" t="n">
        <v>984000000</v>
      </c>
      <c r="P9" s="100" t="n">
        <v>3223000000</v>
      </c>
      <c r="Q9" s="100"/>
      <c r="R9" s="100"/>
      <c r="S9" s="100"/>
      <c r="T9" s="100"/>
      <c r="U9" s="100"/>
      <c r="V9" s="100"/>
      <c r="W9" s="77"/>
      <c r="X9" s="4"/>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27" t="s">
        <v>38</v>
      </c>
      <c r="B10" s="134" t="s">
        <v>3507</v>
      </c>
      <c r="C10" s="3" t="s">
        <v>294</v>
      </c>
      <c r="D10" s="77"/>
      <c r="E10" s="103" t="n">
        <v>2056000000</v>
      </c>
      <c r="F10" s="100" t="n">
        <v>1150000000</v>
      </c>
      <c r="G10" s="100" t="n">
        <v>725000000</v>
      </c>
      <c r="H10" s="100" t="n">
        <v>1617000000</v>
      </c>
      <c r="I10" s="100" t="n">
        <v>1526000000</v>
      </c>
      <c r="J10" s="100" t="n">
        <v>1786000000</v>
      </c>
      <c r="K10" s="100" t="n">
        <v>2531000000</v>
      </c>
      <c r="L10" s="100" t="n">
        <v>3531000000</v>
      </c>
      <c r="M10" s="100" t="n">
        <v>4350000000</v>
      </c>
      <c r="N10" s="100" t="n">
        <v>3642000000</v>
      </c>
      <c r="O10" s="100" t="n">
        <v>699000000</v>
      </c>
      <c r="P10" s="100" t="n">
        <v>1200000000</v>
      </c>
      <c r="Q10" s="100"/>
      <c r="R10" s="100"/>
      <c r="S10" s="100"/>
      <c r="T10" s="100"/>
      <c r="U10" s="100"/>
      <c r="V10" s="100"/>
      <c r="W10" s="77"/>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45" t="s">
        <v>295</v>
      </c>
      <c r="B11" s="106" t="s">
        <v>1385</v>
      </c>
      <c r="C11" s="3" t="s">
        <v>297</v>
      </c>
      <c r="D11" s="77"/>
      <c r="E11" s="103" t="n">
        <v>381000000</v>
      </c>
      <c r="F11" s="100" t="n">
        <v>506000000</v>
      </c>
      <c r="G11" s="100" t="n">
        <v>70000000</v>
      </c>
      <c r="H11" s="100" t="n">
        <v>309000000</v>
      </c>
      <c r="I11" s="100" t="n">
        <v>397000000</v>
      </c>
      <c r="J11" s="100" t="n">
        <v>691000000</v>
      </c>
      <c r="K11" s="100" t="n">
        <v>1376000000</v>
      </c>
      <c r="L11" s="100" t="n">
        <v>2790000000</v>
      </c>
      <c r="M11" s="100" t="n">
        <v>3100000000</v>
      </c>
      <c r="N11" s="100" t="n">
        <v>2248000000</v>
      </c>
      <c r="O11" s="100" t="n">
        <v>461000000</v>
      </c>
      <c r="P11" s="100" t="n">
        <v>500000000</v>
      </c>
      <c r="Q11" s="100"/>
      <c r="R11" s="100"/>
      <c r="S11" s="100"/>
      <c r="T11" s="100"/>
      <c r="U11" s="100"/>
      <c r="V11" s="100"/>
      <c r="W11" s="77"/>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45" t="s">
        <v>607</v>
      </c>
      <c r="B12" s="106" t="s">
        <v>1390</v>
      </c>
      <c r="C12" s="3" t="s">
        <v>297</v>
      </c>
      <c r="D12" s="77"/>
      <c r="E12" s="103" t="n">
        <v>1531000000</v>
      </c>
      <c r="F12" s="100" t="n">
        <v>379000000</v>
      </c>
      <c r="G12" s="100" t="n">
        <v>385000000</v>
      </c>
      <c r="H12" s="100" t="n">
        <v>602000000</v>
      </c>
      <c r="I12" s="100" t="n">
        <v>517000000</v>
      </c>
      <c r="J12" s="100" t="n">
        <v>527000000</v>
      </c>
      <c r="K12" s="100" t="n">
        <v>528000000</v>
      </c>
      <c r="L12" s="100" t="n">
        <v>499000000</v>
      </c>
      <c r="M12" s="100" t="n">
        <v>1000000000</v>
      </c>
      <c r="N12" s="100" t="n">
        <v>1394000000</v>
      </c>
      <c r="O12" s="100" t="n">
        <v>238000000</v>
      </c>
      <c r="P12" s="100" t="n">
        <v>700000000</v>
      </c>
      <c r="Q12" s="100"/>
      <c r="R12" s="100"/>
      <c r="S12" s="100"/>
      <c r="T12" s="100"/>
      <c r="U12" s="100"/>
      <c r="V12" s="100"/>
      <c r="W12" s="77"/>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45" t="s">
        <v>3508</v>
      </c>
      <c r="B13" s="45" t="s">
        <v>3509</v>
      </c>
      <c r="C13" s="3" t="s">
        <v>297</v>
      </c>
      <c r="D13" s="77"/>
      <c r="E13" s="103" t="n">
        <v>143000000</v>
      </c>
      <c r="F13" s="100" t="n">
        <v>266000000</v>
      </c>
      <c r="G13" s="100" t="n">
        <v>270000000</v>
      </c>
      <c r="H13" s="100" t="n">
        <v>705000000</v>
      </c>
      <c r="I13" s="100" t="n">
        <v>611000000</v>
      </c>
      <c r="J13" s="100" t="n">
        <v>569000000</v>
      </c>
      <c r="K13" s="100" t="n">
        <v>627000000</v>
      </c>
      <c r="L13" s="100" t="n">
        <v>241000000</v>
      </c>
      <c r="M13" s="100" t="n">
        <v>250000000</v>
      </c>
      <c r="N13" s="100"/>
      <c r="O13" s="100"/>
      <c r="P13" s="100"/>
      <c r="Q13" s="100"/>
      <c r="R13" s="100"/>
      <c r="S13" s="100"/>
      <c r="T13" s="100"/>
      <c r="U13" s="100"/>
      <c r="V13" s="100"/>
      <c r="W13" s="77"/>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7" t="s">
        <v>50</v>
      </c>
      <c r="B14" s="134" t="s">
        <v>3510</v>
      </c>
      <c r="C14" s="3" t="s">
        <v>294</v>
      </c>
      <c r="D14" s="77"/>
      <c r="E14" s="103" t="n">
        <v>179000000</v>
      </c>
      <c r="F14" s="100" t="n">
        <v>1550000000</v>
      </c>
      <c r="G14" s="100" t="n">
        <v>1383000000</v>
      </c>
      <c r="H14" s="100" t="n">
        <v>1515000000</v>
      </c>
      <c r="I14" s="100" t="n">
        <v>1124000000</v>
      </c>
      <c r="J14" s="100" t="n">
        <v>1736000000</v>
      </c>
      <c r="K14" s="100" t="n">
        <v>2944000000</v>
      </c>
      <c r="L14" s="100" t="n">
        <v>4002000000</v>
      </c>
      <c r="M14" s="100" t="n">
        <v>6002000000</v>
      </c>
      <c r="N14" s="100" t="n">
        <v>2149000000</v>
      </c>
      <c r="O14" s="100" t="n">
        <v>285000000</v>
      </c>
      <c r="P14" s="100" t="n">
        <v>2023000000</v>
      </c>
      <c r="Q14" s="100"/>
      <c r="R14" s="100"/>
      <c r="S14" s="100"/>
      <c r="T14" s="100"/>
      <c r="U14" s="100"/>
      <c r="V14" s="100"/>
      <c r="W14" s="77"/>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7" t="s">
        <v>3511</v>
      </c>
      <c r="B15" s="27" t="s">
        <v>3512</v>
      </c>
      <c r="C15" s="3" t="s">
        <v>294</v>
      </c>
      <c r="D15" s="77"/>
      <c r="E15" s="103" t="n">
        <v>294000000</v>
      </c>
      <c r="F15" s="100"/>
      <c r="G15" s="100"/>
      <c r="H15" s="100"/>
      <c r="I15" s="100"/>
      <c r="J15" s="100"/>
      <c r="K15" s="100"/>
      <c r="L15" s="100"/>
      <c r="M15" s="100"/>
      <c r="N15" s="100"/>
      <c r="O15" s="100"/>
      <c r="P15" s="100"/>
      <c r="Q15" s="100"/>
      <c r="R15" s="100"/>
      <c r="S15" s="100"/>
      <c r="T15" s="100"/>
      <c r="U15" s="100"/>
      <c r="V15" s="100"/>
      <c r="W15" s="77"/>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107" t="s">
        <v>52</v>
      </c>
      <c r="B16" s="107" t="s">
        <v>52</v>
      </c>
      <c r="C16" s="20" t="s">
        <v>37</v>
      </c>
      <c r="D16" s="77"/>
      <c r="E16" s="46"/>
      <c r="F16" s="46"/>
      <c r="G16" s="46"/>
      <c r="H16" s="46"/>
      <c r="I16" s="46"/>
      <c r="J16" s="46"/>
      <c r="K16" s="46"/>
      <c r="L16" s="46"/>
      <c r="M16" s="46"/>
      <c r="N16" s="100" t="n">
        <v>0</v>
      </c>
      <c r="O16" s="100" t="n">
        <v>72000000</v>
      </c>
      <c r="P16" s="100" t="n">
        <v>0</v>
      </c>
      <c r="Q16" s="100"/>
      <c r="R16" s="100"/>
      <c r="S16" s="100"/>
      <c r="T16" s="100"/>
      <c r="U16" s="100"/>
      <c r="V16" s="100"/>
      <c r="W16" s="77"/>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3" customFormat="true" ht="15" hidden="false" customHeight="false" outlineLevel="0" collapsed="false">
      <c r="A17" s="32" t="s">
        <v>188</v>
      </c>
      <c r="B17" s="31" t="s">
        <v>3513</v>
      </c>
      <c r="C17" s="13" t="s">
        <v>34</v>
      </c>
      <c r="D17" s="109"/>
      <c r="E17" s="103" t="n">
        <v>8038000000</v>
      </c>
      <c r="F17" s="100" t="n">
        <v>10063000000</v>
      </c>
      <c r="G17" s="100" t="n">
        <v>13396000000</v>
      </c>
      <c r="H17" s="100" t="n">
        <v>17230000000</v>
      </c>
      <c r="I17" s="100" t="n">
        <v>19930000000</v>
      </c>
      <c r="J17" s="100" t="n">
        <v>22449000000</v>
      </c>
      <c r="K17" s="100" t="n">
        <v>30881000000</v>
      </c>
      <c r="L17" s="100" t="n">
        <v>44835000000</v>
      </c>
      <c r="M17" s="100" t="n">
        <v>43678000000</v>
      </c>
      <c r="N17" s="110" t="n">
        <v>53111000000</v>
      </c>
      <c r="O17" s="110" t="n">
        <v>27891000000</v>
      </c>
      <c r="P17" s="110" t="n">
        <v>53190000000</v>
      </c>
      <c r="Q17" s="100"/>
      <c r="R17" s="100"/>
      <c r="S17" s="100"/>
      <c r="T17" s="100"/>
      <c r="U17" s="100"/>
      <c r="V17" s="100"/>
      <c r="W17" s="109"/>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s="38" customFormat="true" ht="15" hidden="false" customHeight="false" outlineLevel="0" collapsed="false">
      <c r="B18" s="107" t="s">
        <v>3514</v>
      </c>
      <c r="C18" s="11"/>
      <c r="D18" s="77"/>
      <c r="E18" s="103" t="n">
        <v>8038000000</v>
      </c>
      <c r="F18" s="165"/>
      <c r="G18" s="165"/>
      <c r="H18" s="165"/>
      <c r="I18" s="165"/>
      <c r="J18" s="165"/>
      <c r="K18" s="165"/>
      <c r="L18" s="165"/>
      <c r="M18" s="165"/>
      <c r="N18" s="100" t="n">
        <v>51831000000</v>
      </c>
      <c r="O18" s="100" t="n">
        <v>26891000000</v>
      </c>
      <c r="P18" s="100" t="n">
        <v>53160000000</v>
      </c>
      <c r="Q18" s="100"/>
      <c r="R18" s="100"/>
      <c r="S18" s="100"/>
      <c r="T18" s="100"/>
      <c r="U18" s="100"/>
      <c r="V18" s="100"/>
      <c r="W18" s="77"/>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19" t="s">
        <v>70</v>
      </c>
      <c r="B19" s="107" t="s">
        <v>3515</v>
      </c>
      <c r="C19" s="49" t="s">
        <v>191</v>
      </c>
      <c r="D19" s="77"/>
      <c r="E19" s="103" t="n">
        <v>6226000000</v>
      </c>
      <c r="F19" s="100" t="n">
        <v>6724000000</v>
      </c>
      <c r="G19" s="100" t="n">
        <v>10564000000</v>
      </c>
      <c r="H19" s="100" t="n">
        <v>10195000000</v>
      </c>
      <c r="I19" s="100" t="n">
        <v>8245000000</v>
      </c>
      <c r="J19" s="100" t="n">
        <v>9693000000</v>
      </c>
      <c r="K19" s="100" t="n">
        <v>12375000000</v>
      </c>
      <c r="L19" s="100" t="n">
        <v>17579000000</v>
      </c>
      <c r="M19" s="100" t="n">
        <v>22039000000</v>
      </c>
      <c r="N19" s="100" t="n">
        <v>27553000000</v>
      </c>
      <c r="O19" s="100" t="n">
        <v>23388000000</v>
      </c>
      <c r="P19" s="100" t="n">
        <v>47660000000</v>
      </c>
      <c r="Q19" s="100"/>
      <c r="R19" s="100"/>
      <c r="S19" s="100"/>
      <c r="T19" s="100"/>
      <c r="U19" s="100"/>
      <c r="V19" s="100"/>
      <c r="W19" s="77"/>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134" t="s">
        <v>533</v>
      </c>
      <c r="B20" s="134" t="s">
        <v>533</v>
      </c>
      <c r="C20" s="49" t="s">
        <v>194</v>
      </c>
      <c r="D20" s="77"/>
      <c r="E20" s="103" t="n">
        <v>2297000000</v>
      </c>
      <c r="F20" s="100" t="n">
        <v>2546000000</v>
      </c>
      <c r="G20" s="100" t="n">
        <v>2812000000</v>
      </c>
      <c r="H20" s="100" t="n">
        <v>3675000000</v>
      </c>
      <c r="I20" s="100" t="n">
        <v>4258000000</v>
      </c>
      <c r="J20" s="100" t="n">
        <v>4772000000</v>
      </c>
      <c r="K20" s="100" t="n">
        <v>7316000000</v>
      </c>
      <c r="L20" s="100" t="n">
        <v>7764000000</v>
      </c>
      <c r="M20" s="100" t="n">
        <v>8874000000</v>
      </c>
      <c r="N20" s="100" t="n">
        <v>11383000000</v>
      </c>
      <c r="O20" s="100" t="n">
        <v>14800000000</v>
      </c>
      <c r="P20" s="100" t="n">
        <v>18924000000</v>
      </c>
      <c r="Q20" s="100"/>
      <c r="R20" s="100"/>
      <c r="S20" s="100"/>
      <c r="T20" s="100"/>
      <c r="U20" s="100"/>
      <c r="V20" s="100"/>
      <c r="W20" s="77"/>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27" t="s">
        <v>79</v>
      </c>
      <c r="B21" s="134" t="s">
        <v>543</v>
      </c>
      <c r="C21" s="49" t="s">
        <v>194</v>
      </c>
      <c r="D21" s="77"/>
      <c r="E21" s="103" t="n">
        <v>863000000</v>
      </c>
      <c r="F21" s="100" t="n">
        <v>1139000000</v>
      </c>
      <c r="G21" s="100" t="n">
        <v>688000000</v>
      </c>
      <c r="H21" s="100" t="n">
        <v>1867000000</v>
      </c>
      <c r="I21" s="100" t="n">
        <v>2391000000</v>
      </c>
      <c r="J21" s="100" t="n">
        <v>2652000000</v>
      </c>
      <c r="K21" s="100" t="n">
        <v>2962000000</v>
      </c>
      <c r="L21" s="100" t="n">
        <v>2829000000</v>
      </c>
      <c r="M21" s="100" t="n">
        <v>3450000000</v>
      </c>
      <c r="N21" s="100" t="n">
        <v>8151000000</v>
      </c>
      <c r="O21" s="100" t="n">
        <v>2780000000</v>
      </c>
      <c r="P21" s="100" t="n">
        <v>17333000000</v>
      </c>
      <c r="Q21" s="100"/>
      <c r="R21" s="100"/>
      <c r="S21" s="100"/>
      <c r="T21" s="100"/>
      <c r="U21" s="100"/>
      <c r="V21" s="100"/>
      <c r="W21" s="77"/>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27" t="s">
        <v>3516</v>
      </c>
      <c r="B22" s="27" t="s">
        <v>3516</v>
      </c>
      <c r="C22" s="49" t="s">
        <v>194</v>
      </c>
      <c r="D22" s="77"/>
      <c r="E22" s="103" t="n">
        <v>75000000</v>
      </c>
      <c r="F22" s="100"/>
      <c r="G22" s="100"/>
      <c r="H22" s="100"/>
      <c r="I22" s="100"/>
      <c r="J22" s="100"/>
      <c r="K22" s="100"/>
      <c r="L22" s="100"/>
      <c r="M22" s="100"/>
      <c r="N22" s="100"/>
      <c r="O22" s="100"/>
      <c r="P22" s="100"/>
      <c r="Q22" s="100"/>
      <c r="R22" s="100"/>
      <c r="S22" s="100"/>
      <c r="T22" s="100"/>
      <c r="U22" s="100"/>
      <c r="V22" s="100"/>
      <c r="W22" s="77"/>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27" t="s">
        <v>3517</v>
      </c>
      <c r="B23" s="134" t="s">
        <v>3518</v>
      </c>
      <c r="C23" s="49" t="s">
        <v>194</v>
      </c>
      <c r="D23" s="77"/>
      <c r="E23" s="103" t="n">
        <v>301000000</v>
      </c>
      <c r="F23" s="100" t="n">
        <v>499000000</v>
      </c>
      <c r="G23" s="100" t="n">
        <v>728000000</v>
      </c>
      <c r="H23" s="100" t="n">
        <v>964000000</v>
      </c>
      <c r="I23" s="100" t="n">
        <v>1497000000</v>
      </c>
      <c r="J23" s="100" t="n">
        <v>1564000000</v>
      </c>
      <c r="K23" s="100" t="n">
        <v>2097000000</v>
      </c>
      <c r="L23" s="100" t="n">
        <v>6986000000</v>
      </c>
      <c r="M23" s="100" t="n">
        <v>9715000000</v>
      </c>
      <c r="N23" s="100" t="n">
        <v>8019000000</v>
      </c>
      <c r="O23" s="100" t="n">
        <v>4414000000</v>
      </c>
      <c r="P23" s="100" t="n">
        <v>11400000000</v>
      </c>
      <c r="Q23" s="100"/>
      <c r="R23" s="100"/>
      <c r="S23" s="100"/>
      <c r="T23" s="100"/>
      <c r="U23" s="100"/>
      <c r="V23" s="100"/>
      <c r="W23" s="77"/>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106" t="s">
        <v>205</v>
      </c>
      <c r="B24" s="106" t="s">
        <v>3519</v>
      </c>
      <c r="C24" s="3" t="s">
        <v>208</v>
      </c>
      <c r="D24" s="77"/>
      <c r="E24" s="46"/>
      <c r="F24" s="100" t="n">
        <v>431000000</v>
      </c>
      <c r="G24" s="100" t="n">
        <v>480000000</v>
      </c>
      <c r="H24" s="100" t="n">
        <v>832000000</v>
      </c>
      <c r="I24" s="100" t="n">
        <v>1050000000</v>
      </c>
      <c r="J24" s="100" t="n">
        <v>1050000000</v>
      </c>
      <c r="K24" s="100" t="n">
        <v>1006000000</v>
      </c>
      <c r="L24" s="100" t="n">
        <v>1300000000</v>
      </c>
      <c r="M24" s="100" t="n">
        <v>3302000000</v>
      </c>
      <c r="N24" s="100"/>
      <c r="O24" s="100"/>
      <c r="P24" s="100"/>
      <c r="Q24" s="100"/>
      <c r="R24" s="100"/>
      <c r="S24" s="100"/>
      <c r="T24" s="100"/>
      <c r="U24" s="100"/>
      <c r="V24" s="100"/>
      <c r="W24" s="77"/>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45" t="s">
        <v>3520</v>
      </c>
      <c r="B25" s="106" t="s">
        <v>3521</v>
      </c>
      <c r="C25" s="3" t="s">
        <v>208</v>
      </c>
      <c r="D25" s="77"/>
      <c r="E25" s="46"/>
      <c r="F25" s="46"/>
      <c r="G25" s="46"/>
      <c r="H25" s="46"/>
      <c r="I25" s="101"/>
      <c r="J25" s="100" t="n">
        <v>514000000</v>
      </c>
      <c r="K25" s="100" t="n">
        <v>1091000000</v>
      </c>
      <c r="L25" s="100" t="n">
        <v>2349000000</v>
      </c>
      <c r="M25" s="100" t="n">
        <v>2913000000</v>
      </c>
      <c r="N25" s="100"/>
      <c r="O25" s="100"/>
      <c r="P25" s="100"/>
      <c r="Q25" s="100"/>
      <c r="R25" s="100"/>
      <c r="S25" s="100"/>
      <c r="T25" s="100"/>
      <c r="U25" s="100"/>
      <c r="V25" s="100"/>
      <c r="W25" s="77"/>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45" t="s">
        <v>464</v>
      </c>
      <c r="B26" s="106" t="s">
        <v>3522</v>
      </c>
      <c r="C26" s="3" t="s">
        <v>208</v>
      </c>
      <c r="D26" s="77"/>
      <c r="E26" s="46"/>
      <c r="F26" s="100" t="n">
        <v>67000000</v>
      </c>
      <c r="G26" s="100" t="n">
        <v>248000000</v>
      </c>
      <c r="H26" s="100" t="n">
        <v>132000000</v>
      </c>
      <c r="I26" s="154" t="n">
        <f aca="false">I23-I24</f>
        <v>447000000</v>
      </c>
      <c r="J26" s="100"/>
      <c r="K26" s="100"/>
      <c r="L26" s="100" t="n">
        <v>3337000000</v>
      </c>
      <c r="M26" s="100" t="n">
        <v>3500000000</v>
      </c>
      <c r="N26" s="100"/>
      <c r="O26" s="100"/>
      <c r="P26" s="100"/>
      <c r="Q26" s="100"/>
      <c r="R26" s="100"/>
      <c r="S26" s="100"/>
      <c r="T26" s="100"/>
      <c r="U26" s="100"/>
      <c r="V26" s="100"/>
      <c r="W26" s="77"/>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45" t="s">
        <v>3523</v>
      </c>
      <c r="B27" s="45" t="s">
        <v>3524</v>
      </c>
      <c r="C27" s="49" t="s">
        <v>194</v>
      </c>
      <c r="D27" s="77"/>
      <c r="E27" s="103" t="n">
        <v>2689000000</v>
      </c>
      <c r="F27" s="100" t="n">
        <v>2541000000</v>
      </c>
      <c r="G27" s="100"/>
      <c r="H27" s="100"/>
      <c r="I27" s="100"/>
      <c r="J27" s="100"/>
      <c r="K27" s="100"/>
      <c r="L27" s="100"/>
      <c r="M27" s="100"/>
      <c r="N27" s="100"/>
      <c r="O27" s="100"/>
      <c r="P27" s="100"/>
      <c r="Q27" s="100"/>
      <c r="R27" s="100"/>
      <c r="S27" s="100"/>
      <c r="T27" s="100"/>
      <c r="U27" s="100"/>
      <c r="V27" s="100"/>
      <c r="W27" s="77"/>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45" t="s">
        <v>3525</v>
      </c>
      <c r="B28" s="171" t="s">
        <v>3526</v>
      </c>
      <c r="C28" s="3" t="s">
        <v>3527</v>
      </c>
      <c r="D28" s="77"/>
      <c r="E28" s="103" t="n">
        <v>2193000000</v>
      </c>
      <c r="F28" s="100"/>
      <c r="G28" s="100"/>
      <c r="H28" s="100"/>
      <c r="I28" s="100"/>
      <c r="J28" s="100"/>
      <c r="K28" s="100"/>
      <c r="L28" s="100"/>
      <c r="M28" s="100"/>
      <c r="N28" s="100"/>
      <c r="O28" s="100"/>
      <c r="P28" s="100"/>
      <c r="Q28" s="100"/>
      <c r="R28" s="100"/>
      <c r="S28" s="100"/>
      <c r="T28" s="100"/>
      <c r="U28" s="100"/>
      <c r="V28" s="100"/>
      <c r="W28" s="77"/>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171" t="s">
        <v>1580</v>
      </c>
      <c r="B29" s="171" t="s">
        <v>1580</v>
      </c>
      <c r="C29" s="3" t="s">
        <v>3527</v>
      </c>
      <c r="D29" s="77"/>
      <c r="E29" s="103" t="n">
        <v>496000000</v>
      </c>
      <c r="F29" s="100"/>
      <c r="G29" s="100"/>
      <c r="H29" s="100"/>
      <c r="I29" s="100"/>
      <c r="J29" s="100"/>
      <c r="K29" s="100"/>
      <c r="L29" s="100"/>
      <c r="M29" s="100"/>
      <c r="N29" s="100"/>
      <c r="O29" s="100"/>
      <c r="P29" s="100"/>
      <c r="Q29" s="100"/>
      <c r="R29" s="100"/>
      <c r="S29" s="100"/>
      <c r="T29" s="100"/>
      <c r="U29" s="100"/>
      <c r="V29" s="100"/>
      <c r="W29" s="77"/>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495" t="s">
        <v>3528</v>
      </c>
      <c r="B30" s="495" t="s">
        <v>3528</v>
      </c>
      <c r="C30" s="49" t="s">
        <v>194</v>
      </c>
      <c r="D30" s="77"/>
      <c r="E30" s="103"/>
      <c r="F30" s="100"/>
      <c r="G30" s="100" t="n">
        <f aca="false">G19-G21-G20-G23-G22-G27</f>
        <v>6336000000</v>
      </c>
      <c r="H30" s="100" t="n">
        <f aca="false">H19-H21-H20-H23-H22-H27</f>
        <v>3689000000</v>
      </c>
      <c r="I30" s="100" t="n">
        <f aca="false">I19-I21-I20-I23-I22-I27</f>
        <v>99000000</v>
      </c>
      <c r="J30" s="100" t="n">
        <f aca="false">J19-J21-J20-J23-J22-J27</f>
        <v>705000000</v>
      </c>
      <c r="K30" s="100" t="n">
        <f aca="false">K19-K21-K20-K23-K22-K27</f>
        <v>0</v>
      </c>
      <c r="L30" s="100" t="n">
        <f aca="false">L19-L21-L20-L23-L22-L27</f>
        <v>0</v>
      </c>
      <c r="M30" s="100" t="n">
        <f aca="false">M19-M21-M20-M23-M22-M27</f>
        <v>0</v>
      </c>
      <c r="N30" s="100" t="n">
        <f aca="false">N19-N21-N20-N23-N22-N27</f>
        <v>0</v>
      </c>
      <c r="O30" s="100" t="n">
        <f aca="false">O19-O21-O20-O23-O22-O27</f>
        <v>1394000000</v>
      </c>
      <c r="P30" s="100" t="n">
        <f aca="false">P19-P21-P20-P23-P22-P27</f>
        <v>3000000</v>
      </c>
      <c r="Q30" s="100"/>
      <c r="R30" s="100"/>
      <c r="S30" s="100"/>
      <c r="T30" s="100"/>
      <c r="U30" s="100"/>
      <c r="V30" s="100"/>
      <c r="W30" s="77"/>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495" t="s">
        <v>227</v>
      </c>
      <c r="B31" s="495" t="s">
        <v>847</v>
      </c>
      <c r="C31" s="49" t="s">
        <v>191</v>
      </c>
      <c r="D31" s="77"/>
      <c r="E31" s="103" t="n">
        <f aca="false">E32-E37</f>
        <v>1813000000</v>
      </c>
      <c r="F31" s="103" t="n">
        <f aca="false">F32-F37</f>
        <v>3339000000</v>
      </c>
      <c r="G31" s="103" t="n">
        <f aca="false">G32-G37</f>
        <v>2832000000</v>
      </c>
      <c r="H31" s="103" t="n">
        <f aca="false">H32-H37</f>
        <v>6933000000</v>
      </c>
      <c r="I31" s="103" t="n">
        <f aca="false">I32-I37</f>
        <v>9265000000</v>
      </c>
      <c r="J31" s="103" t="n">
        <f aca="false">J32-J37</f>
        <v>12176000000</v>
      </c>
      <c r="K31" s="103" t="n">
        <f aca="false">K32-K37</f>
        <v>16271000000</v>
      </c>
      <c r="L31" s="103" t="n">
        <f aca="false">L32-L37</f>
        <v>25907000000</v>
      </c>
      <c r="M31" s="103" t="n">
        <f aca="false">M32-M37</f>
        <v>20789000000</v>
      </c>
      <c r="N31" s="100" t="n">
        <f aca="false">N32</f>
        <v>24279000000</v>
      </c>
      <c r="O31" s="100" t="n">
        <f aca="false">O32</f>
        <v>3503000000</v>
      </c>
      <c r="P31" s="100" t="n">
        <f aca="false">P32</f>
        <v>5500000000</v>
      </c>
      <c r="Q31" s="100"/>
      <c r="R31" s="100"/>
      <c r="S31" s="100"/>
      <c r="T31" s="100"/>
      <c r="U31" s="100"/>
      <c r="V31" s="100"/>
      <c r="W31" s="77"/>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38"/>
      <c r="B32" s="107" t="s">
        <v>3529</v>
      </c>
      <c r="C32" s="11"/>
      <c r="D32" s="77"/>
      <c r="E32" s="103" t="n">
        <v>1813000000</v>
      </c>
      <c r="F32" s="100" t="n">
        <v>3339000000</v>
      </c>
      <c r="G32" s="100" t="n">
        <v>2832000000</v>
      </c>
      <c r="H32" s="100" t="n">
        <v>7035000000</v>
      </c>
      <c r="I32" s="100" t="n">
        <v>11685000000</v>
      </c>
      <c r="J32" s="100" t="n">
        <v>12756000000</v>
      </c>
      <c r="K32" s="100" t="n">
        <v>18506000000</v>
      </c>
      <c r="L32" s="100" t="n">
        <v>27257000000</v>
      </c>
      <c r="M32" s="100" t="n">
        <v>21639000000</v>
      </c>
      <c r="N32" s="100" t="n">
        <v>24279000000</v>
      </c>
      <c r="O32" s="100" t="n">
        <v>3503000000</v>
      </c>
      <c r="P32" s="100" t="n">
        <v>5500000000</v>
      </c>
      <c r="Q32" s="100"/>
      <c r="R32" s="100"/>
      <c r="S32" s="100"/>
      <c r="T32" s="100"/>
      <c r="U32" s="100"/>
      <c r="V32" s="100"/>
      <c r="W32" s="77"/>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27" t="s">
        <v>3530</v>
      </c>
      <c r="B33" s="134" t="s">
        <v>3531</v>
      </c>
      <c r="C33" s="49" t="s">
        <v>231</v>
      </c>
      <c r="D33" s="77"/>
      <c r="E33" s="103" t="n">
        <v>1539000000</v>
      </c>
      <c r="F33" s="100" t="n">
        <v>2936000000</v>
      </c>
      <c r="G33" s="100" t="n">
        <v>2204000000</v>
      </c>
      <c r="H33" s="100" t="n">
        <v>6135000000</v>
      </c>
      <c r="I33" s="100" t="n">
        <v>7570000000</v>
      </c>
      <c r="J33" s="100" t="n">
        <v>10079000000</v>
      </c>
      <c r="K33" s="100" t="n">
        <v>12137000000</v>
      </c>
      <c r="L33" s="100" t="n">
        <v>22610000000</v>
      </c>
      <c r="M33" s="100" t="n">
        <v>18500000000</v>
      </c>
      <c r="N33" s="100"/>
      <c r="O33" s="100"/>
      <c r="P33" s="100"/>
      <c r="Q33" s="100"/>
      <c r="R33" s="100"/>
      <c r="S33" s="100"/>
      <c r="T33" s="100"/>
      <c r="U33" s="100"/>
      <c r="V33" s="100"/>
      <c r="W33" s="77"/>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27" t="s">
        <v>3532</v>
      </c>
      <c r="B34" s="27" t="s">
        <v>3533</v>
      </c>
      <c r="C34" s="49" t="s">
        <v>231</v>
      </c>
      <c r="D34" s="77"/>
      <c r="E34" s="103" t="n">
        <v>274000000</v>
      </c>
      <c r="F34" s="100" t="n">
        <v>403000000</v>
      </c>
      <c r="G34" s="100" t="n">
        <v>628000000</v>
      </c>
      <c r="H34" s="100" t="n">
        <v>798000000</v>
      </c>
      <c r="I34" s="100"/>
      <c r="J34" s="100"/>
      <c r="K34" s="100"/>
      <c r="L34" s="100"/>
      <c r="M34" s="100"/>
      <c r="N34" s="100"/>
      <c r="O34" s="100"/>
      <c r="P34" s="100"/>
      <c r="Q34" s="100"/>
      <c r="R34" s="100"/>
      <c r="S34" s="100"/>
      <c r="T34" s="100"/>
      <c r="U34" s="100"/>
      <c r="V34" s="100"/>
      <c r="W34" s="77"/>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27" t="s">
        <v>3534</v>
      </c>
      <c r="B35" s="134" t="s">
        <v>3535</v>
      </c>
      <c r="C35" s="49" t="s">
        <v>231</v>
      </c>
      <c r="D35" s="77"/>
      <c r="E35" s="46"/>
      <c r="F35" s="46"/>
      <c r="G35" s="46"/>
      <c r="H35" s="46"/>
      <c r="I35" s="100" t="n">
        <v>930000000</v>
      </c>
      <c r="J35" s="100" t="n">
        <v>1138000000</v>
      </c>
      <c r="K35" s="100" t="n">
        <v>2903000000</v>
      </c>
      <c r="L35" s="100" t="n">
        <v>2227000000</v>
      </c>
      <c r="M35" s="100" t="n">
        <v>1500000000</v>
      </c>
      <c r="N35" s="100"/>
      <c r="O35" s="100"/>
      <c r="P35" s="100"/>
      <c r="Q35" s="100"/>
      <c r="R35" s="100"/>
      <c r="S35" s="100"/>
      <c r="T35" s="100"/>
      <c r="U35" s="100"/>
      <c r="V35" s="100"/>
      <c r="W35" s="77"/>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134" t="s">
        <v>3536</v>
      </c>
      <c r="B36" s="134" t="s">
        <v>3537</v>
      </c>
      <c r="C36" s="49" t="s">
        <v>231</v>
      </c>
      <c r="D36" s="77"/>
      <c r="E36" s="46"/>
      <c r="F36" s="46"/>
      <c r="G36" s="46"/>
      <c r="H36" s="46"/>
      <c r="I36" s="100" t="n">
        <v>765000000</v>
      </c>
      <c r="J36" s="100" t="n">
        <v>960000000</v>
      </c>
      <c r="K36" s="100" t="n">
        <v>1231000000</v>
      </c>
      <c r="L36" s="100" t="n">
        <v>1070000000</v>
      </c>
      <c r="M36" s="100" t="n">
        <v>789000000</v>
      </c>
      <c r="N36" s="100"/>
      <c r="O36" s="100"/>
      <c r="P36" s="100"/>
      <c r="Q36" s="100"/>
      <c r="R36" s="100"/>
      <c r="S36" s="100"/>
      <c r="T36" s="100"/>
      <c r="U36" s="100"/>
      <c r="V36" s="100"/>
      <c r="W36" s="77"/>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19" t="s">
        <v>575</v>
      </c>
      <c r="B37" s="107" t="s">
        <v>565</v>
      </c>
      <c r="C37" s="49" t="s">
        <v>191</v>
      </c>
      <c r="D37" s="77"/>
      <c r="E37" s="46" t="n">
        <v>0</v>
      </c>
      <c r="F37" s="100" t="n">
        <v>0</v>
      </c>
      <c r="G37" s="100" t="n">
        <v>0</v>
      </c>
      <c r="H37" s="100" t="n">
        <v>102000000</v>
      </c>
      <c r="I37" s="100" t="n">
        <v>2420000000</v>
      </c>
      <c r="J37" s="100" t="n">
        <v>580000000</v>
      </c>
      <c r="K37" s="100" t="n">
        <v>2235000000</v>
      </c>
      <c r="L37" s="100" t="n">
        <v>1350000000</v>
      </c>
      <c r="M37" s="100" t="n">
        <v>850000000</v>
      </c>
      <c r="N37" s="100" t="n">
        <v>1280000000</v>
      </c>
      <c r="O37" s="100" t="n">
        <v>1000000000</v>
      </c>
      <c r="P37" s="100" t="n">
        <v>30000000</v>
      </c>
      <c r="Q37" s="100"/>
      <c r="R37" s="100"/>
      <c r="S37" s="100"/>
      <c r="T37" s="100"/>
      <c r="U37" s="100"/>
      <c r="V37" s="100"/>
      <c r="W37" s="77"/>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38"/>
      <c r="B38" s="107" t="s">
        <v>1419</v>
      </c>
      <c r="C38" s="11"/>
      <c r="D38" s="77"/>
      <c r="E38" s="46" t="n">
        <v>223000000</v>
      </c>
      <c r="F38" s="100" t="n">
        <v>2788000000</v>
      </c>
      <c r="G38" s="100" t="n">
        <v>3219000000</v>
      </c>
      <c r="H38" s="100" t="n">
        <v>6042000000</v>
      </c>
      <c r="I38" s="100" t="n">
        <v>17483000000</v>
      </c>
      <c r="J38" s="100" t="n">
        <v>22704000000</v>
      </c>
      <c r="K38" s="100" t="n">
        <v>22341000000</v>
      </c>
      <c r="L38" s="100" t="n">
        <v>28062000000</v>
      </c>
      <c r="M38" s="100" t="n">
        <v>8306000000</v>
      </c>
      <c r="N38" s="100" t="n">
        <v>8393000000</v>
      </c>
      <c r="O38" s="100" t="n">
        <v>-6542000000</v>
      </c>
      <c r="P38" s="100" t="n">
        <v>21524000000</v>
      </c>
      <c r="Q38" s="100"/>
      <c r="R38" s="100"/>
      <c r="S38" s="100"/>
      <c r="T38" s="100"/>
      <c r="U38" s="100"/>
      <c r="V38" s="100"/>
      <c r="W38" s="77"/>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38"/>
      <c r="B39" s="107" t="s">
        <v>3538</v>
      </c>
      <c r="C39" s="11"/>
      <c r="D39" s="77"/>
      <c r="E39" s="46" t="n">
        <v>-5063000000</v>
      </c>
      <c r="F39" s="100" t="n">
        <v>-7363000000</v>
      </c>
      <c r="G39" s="100" t="n">
        <v>-11288000000</v>
      </c>
      <c r="H39" s="100" t="n">
        <v>-14099000000</v>
      </c>
      <c r="I39" s="46"/>
      <c r="J39" s="46"/>
      <c r="K39" s="46"/>
      <c r="L39" s="46"/>
      <c r="M39" s="46"/>
      <c r="N39" s="100" t="n">
        <v>-47320000000</v>
      </c>
      <c r="O39" s="100" t="n">
        <v>-26835000000</v>
      </c>
      <c r="P39" s="100" t="n">
        <v>-49967000000</v>
      </c>
      <c r="Q39" s="100"/>
      <c r="R39" s="100"/>
      <c r="S39" s="100"/>
      <c r="T39" s="100"/>
      <c r="U39" s="100"/>
      <c r="V39" s="100"/>
      <c r="W39" s="77"/>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320" customFormat="true" ht="16.5" hidden="false" customHeight="false" outlineLevel="0" collapsed="false">
      <c r="A40" s="98" t="s">
        <v>110</v>
      </c>
      <c r="B40" s="649" t="s">
        <v>110</v>
      </c>
      <c r="C40" s="32" t="s">
        <v>34</v>
      </c>
      <c r="D40" s="377"/>
      <c r="E40" s="322" t="n">
        <f aca="false">E42</f>
        <v>-223000000</v>
      </c>
      <c r="F40" s="322" t="n">
        <f aca="false">F42</f>
        <v>-2788000000</v>
      </c>
      <c r="G40" s="322" t="n">
        <f aca="false">G42</f>
        <v>-3219000000</v>
      </c>
      <c r="H40" s="322" t="n">
        <f aca="false">H42</f>
        <v>-6042000000</v>
      </c>
      <c r="I40" s="650" t="n">
        <v>-17483000000</v>
      </c>
      <c r="J40" s="650" t="n">
        <v>-22704000000</v>
      </c>
      <c r="K40" s="154" t="n">
        <f aca="false">K41</f>
        <v>-23572000000</v>
      </c>
      <c r="L40" s="650" t="n">
        <v>-28062000000</v>
      </c>
      <c r="M40" s="154" t="n">
        <f aca="false">M41</f>
        <v>-15093000000</v>
      </c>
      <c r="N40" s="322" t="n">
        <f aca="false">N42</f>
        <v>-11904000000</v>
      </c>
      <c r="O40" s="322" t="n">
        <f aca="false">O42</f>
        <v>8596000000</v>
      </c>
      <c r="P40" s="322" t="n">
        <f aca="false">P42</f>
        <v>-21524000000</v>
      </c>
      <c r="Q40" s="165"/>
      <c r="R40" s="165"/>
      <c r="S40" s="165"/>
      <c r="T40" s="165"/>
      <c r="U40" s="165"/>
      <c r="V40" s="165"/>
      <c r="W40" s="377"/>
      <c r="X40" s="651"/>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s="38" customFormat="true" ht="15" hidden="false" customHeight="false" outlineLevel="0" collapsed="false">
      <c r="A41" s="38" t="s">
        <v>115</v>
      </c>
      <c r="B41" s="19" t="s">
        <v>1046</v>
      </c>
      <c r="C41" s="49" t="s">
        <v>242</v>
      </c>
      <c r="D41" s="77"/>
      <c r="E41" s="165" t="n">
        <f aca="false">E42</f>
        <v>-223000000</v>
      </c>
      <c r="F41" s="165" t="n">
        <f aca="false">F42</f>
        <v>-2788000000</v>
      </c>
      <c r="G41" s="165" t="n">
        <f aca="false">G42</f>
        <v>-3219000000</v>
      </c>
      <c r="H41" s="165" t="n">
        <f aca="false">H42</f>
        <v>-6042000000</v>
      </c>
      <c r="I41" s="100" t="n">
        <f aca="false">I45+I46</f>
        <v>-17483000000</v>
      </c>
      <c r="J41" s="100" t="n">
        <f aca="false">J45+J46</f>
        <v>-22704000000</v>
      </c>
      <c r="K41" s="100" t="n">
        <f aca="false">K45+K46</f>
        <v>-23572000000</v>
      </c>
      <c r="L41" s="100" t="n">
        <f aca="false">L45+L46</f>
        <v>-28063000000</v>
      </c>
      <c r="M41" s="100" t="n">
        <f aca="false">M45+M46</f>
        <v>-15093000000</v>
      </c>
      <c r="N41" s="165" t="n">
        <f aca="false">N42</f>
        <v>-11904000000</v>
      </c>
      <c r="O41" s="165" t="n">
        <f aca="false">O42</f>
        <v>8596000000</v>
      </c>
      <c r="P41" s="165" t="n">
        <f aca="false">P42</f>
        <v>-21524000000</v>
      </c>
      <c r="Q41" s="165"/>
      <c r="R41" s="165"/>
      <c r="S41" s="165"/>
      <c r="T41" s="165"/>
      <c r="U41" s="165"/>
      <c r="V41" s="165"/>
      <c r="W41" s="77"/>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A42" s="38"/>
      <c r="B42" s="107" t="s">
        <v>3539</v>
      </c>
      <c r="C42" s="49"/>
      <c r="D42" s="77"/>
      <c r="E42" s="46" t="n">
        <v>-223000000</v>
      </c>
      <c r="F42" s="100" t="n">
        <v>-2788000000</v>
      </c>
      <c r="G42" s="100" t="n">
        <v>-3219000000</v>
      </c>
      <c r="H42" s="100" t="n">
        <v>-6042000000</v>
      </c>
      <c r="N42" s="100" t="n">
        <v>-11904000000</v>
      </c>
      <c r="O42" s="100" t="n">
        <v>8596000000</v>
      </c>
      <c r="P42" s="100" t="n">
        <v>-21524000000</v>
      </c>
      <c r="Q42" s="100"/>
      <c r="R42" s="100"/>
      <c r="S42" s="100"/>
      <c r="T42" s="100"/>
      <c r="U42" s="100"/>
      <c r="V42" s="100"/>
      <c r="W42" s="77"/>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A43" s="38"/>
      <c r="B43" s="107" t="s">
        <v>3540</v>
      </c>
      <c r="C43" s="11"/>
      <c r="D43" s="77"/>
      <c r="E43" s="46"/>
      <c r="F43" s="46"/>
      <c r="G43" s="46"/>
      <c r="H43" s="46"/>
      <c r="I43" s="100" t="n">
        <v>0</v>
      </c>
      <c r="J43" s="100" t="n">
        <v>0</v>
      </c>
      <c r="K43" s="100" t="n">
        <v>-3200000000</v>
      </c>
      <c r="L43" s="100" t="n">
        <v>820000000</v>
      </c>
      <c r="M43" s="100" t="n">
        <v>6788000000</v>
      </c>
      <c r="N43" s="100"/>
      <c r="O43" s="100"/>
      <c r="P43" s="100"/>
      <c r="Q43" s="100"/>
      <c r="R43" s="100"/>
      <c r="S43" s="100"/>
      <c r="T43" s="100"/>
      <c r="U43" s="100"/>
      <c r="V43" s="100"/>
      <c r="W43" s="77"/>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A44" s="38"/>
      <c r="B44" s="107" t="s">
        <v>49</v>
      </c>
      <c r="C44" s="11"/>
      <c r="D44" s="77"/>
      <c r="E44" s="46"/>
      <c r="F44" s="46"/>
      <c r="G44" s="46"/>
      <c r="H44" s="46"/>
      <c r="I44" s="100" t="n">
        <v>-17485000000</v>
      </c>
      <c r="J44" s="100" t="n">
        <v>-21590000000</v>
      </c>
      <c r="K44" s="100" t="n">
        <v>-9471000000</v>
      </c>
      <c r="L44" s="100" t="n">
        <v>-13144000000</v>
      </c>
      <c r="M44" s="100" t="n">
        <v>-20354000000</v>
      </c>
      <c r="N44" s="100"/>
      <c r="O44" s="100"/>
      <c r="P44" s="100"/>
      <c r="Q44" s="100"/>
      <c r="R44" s="100"/>
      <c r="S44" s="100"/>
      <c r="T44" s="100"/>
      <c r="U44" s="100"/>
      <c r="V44" s="100"/>
      <c r="W44" s="77"/>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A45" s="27" t="s">
        <v>808</v>
      </c>
      <c r="B45" s="107" t="s">
        <v>1430</v>
      </c>
      <c r="C45" s="49" t="s">
        <v>119</v>
      </c>
      <c r="D45" s="77"/>
      <c r="E45" s="46" t="n">
        <v>-213000000</v>
      </c>
      <c r="F45" s="100" t="n">
        <v>-1134000000</v>
      </c>
      <c r="G45" s="100" t="n">
        <v>-4207000000</v>
      </c>
      <c r="H45" s="100" t="n">
        <v>-6654000000</v>
      </c>
      <c r="I45" s="100" t="n">
        <v>-17485000000</v>
      </c>
      <c r="J45" s="100" t="n">
        <v>-21590000000</v>
      </c>
      <c r="K45" s="100" t="n">
        <v>-12671000000</v>
      </c>
      <c r="L45" s="100" t="n">
        <v>-12325000000</v>
      </c>
      <c r="M45" s="100" t="n">
        <v>-13566000000</v>
      </c>
      <c r="N45" s="100" t="n">
        <v>-11904000000</v>
      </c>
      <c r="O45" s="100" t="n">
        <v>8596000000</v>
      </c>
      <c r="P45" s="100" t="n">
        <v>-21524000000</v>
      </c>
      <c r="Q45" s="100"/>
      <c r="R45" s="100"/>
      <c r="S45" s="100"/>
      <c r="T45" s="100"/>
      <c r="U45" s="100"/>
      <c r="V45" s="100"/>
      <c r="W45" s="77"/>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A46" s="26" t="s">
        <v>2400</v>
      </c>
      <c r="B46" s="19" t="s">
        <v>862</v>
      </c>
      <c r="C46" s="49" t="s">
        <v>119</v>
      </c>
      <c r="D46" s="77"/>
      <c r="E46" s="46" t="n">
        <v>-10000000</v>
      </c>
      <c r="F46" s="100" t="n">
        <v>-1654000000</v>
      </c>
      <c r="G46" s="100" t="n">
        <v>989000000</v>
      </c>
      <c r="H46" s="100" t="n">
        <v>612000000</v>
      </c>
      <c r="I46" s="100" t="n">
        <v>2000000</v>
      </c>
      <c r="J46" s="100" t="n">
        <v>-1114000000</v>
      </c>
      <c r="K46" s="100" t="n">
        <v>-10901000000</v>
      </c>
      <c r="L46" s="100" t="n">
        <v>-15738000000</v>
      </c>
      <c r="M46" s="100" t="n">
        <v>-1527000000</v>
      </c>
      <c r="N46" s="100"/>
      <c r="O46" s="100"/>
      <c r="P46" s="100"/>
      <c r="Q46" s="100"/>
      <c r="R46" s="100"/>
      <c r="S46" s="100"/>
      <c r="T46" s="100"/>
      <c r="U46" s="100"/>
      <c r="V46" s="100"/>
      <c r="W46" s="77"/>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A47" s="38"/>
      <c r="B47" s="19"/>
      <c r="C47" s="11"/>
      <c r="D47" s="77"/>
      <c r="E47" s="46"/>
      <c r="F47" s="46"/>
      <c r="G47" s="46"/>
      <c r="H47" s="46"/>
      <c r="I47" s="46"/>
      <c r="J47" s="46"/>
      <c r="K47" s="46"/>
      <c r="L47" s="46"/>
      <c r="M47" s="46"/>
      <c r="N47" s="100"/>
      <c r="O47" s="100"/>
      <c r="P47" s="100"/>
      <c r="Q47" s="100"/>
      <c r="R47" s="100"/>
      <c r="S47" s="100"/>
      <c r="T47" s="100"/>
      <c r="U47" s="100"/>
      <c r="V47" s="100"/>
      <c r="W47" s="77"/>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A48" s="38"/>
      <c r="B48" s="19"/>
      <c r="C48" s="11"/>
      <c r="D48" s="77"/>
      <c r="E48" s="46" t="s">
        <v>128</v>
      </c>
      <c r="F48" s="46" t="s">
        <v>128</v>
      </c>
      <c r="G48" s="46" t="s">
        <v>128</v>
      </c>
      <c r="H48" s="46" t="s">
        <v>128</v>
      </c>
      <c r="I48" s="46" t="s">
        <v>128</v>
      </c>
      <c r="J48" s="46" t="s">
        <v>128</v>
      </c>
      <c r="K48" s="46" t="s">
        <v>128</v>
      </c>
      <c r="L48" s="46" t="s">
        <v>128</v>
      </c>
      <c r="M48" s="46" t="s">
        <v>128</v>
      </c>
      <c r="N48" s="46" t="s">
        <v>128</v>
      </c>
      <c r="O48" s="46" t="s">
        <v>128</v>
      </c>
      <c r="P48" s="46" t="s">
        <v>128</v>
      </c>
      <c r="Q48" s="165"/>
      <c r="R48" s="165"/>
      <c r="S48" s="165"/>
      <c r="T48" s="165"/>
      <c r="U48" s="165"/>
      <c r="V48" s="165"/>
      <c r="W48" s="77"/>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A49" s="38"/>
      <c r="B49" s="19"/>
      <c r="C49" s="11"/>
      <c r="D49" s="77"/>
      <c r="E49" s="46"/>
      <c r="F49" s="46"/>
      <c r="G49" s="46"/>
      <c r="H49" s="46"/>
      <c r="I49" s="46"/>
      <c r="J49" s="100"/>
      <c r="K49" s="100"/>
      <c r="L49" s="100"/>
      <c r="M49" s="100"/>
      <c r="N49" s="100"/>
      <c r="O49" s="100"/>
      <c r="P49" s="100"/>
      <c r="Q49" s="100"/>
      <c r="R49" s="100"/>
      <c r="S49" s="100"/>
      <c r="T49" s="100"/>
      <c r="U49" s="100"/>
      <c r="V49" s="100"/>
      <c r="W49" s="77"/>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A50" s="38"/>
      <c r="B50" s="0" t="s">
        <v>2196</v>
      </c>
      <c r="C50" s="11"/>
      <c r="D50" s="77"/>
      <c r="E50" s="46" t="n">
        <f aca="false">E6-E7-E16</f>
        <v>0</v>
      </c>
      <c r="F50" s="46" t="n">
        <f aca="false">F6-F7-F16</f>
        <v>0</v>
      </c>
      <c r="G50" s="46" t="n">
        <f aca="false">G6-G7-G16</f>
        <v>0</v>
      </c>
      <c r="H50" s="46" t="n">
        <f aca="false">H6-H7-H16</f>
        <v>0</v>
      </c>
      <c r="I50" s="46" t="n">
        <f aca="false">I6-I7-I16</f>
        <v>-1000000</v>
      </c>
      <c r="J50" s="46" t="n">
        <f aca="false">J6-J7-J16</f>
        <v>0</v>
      </c>
      <c r="K50" s="46" t="n">
        <f aca="false">K6-K7-K16</f>
        <v>0</v>
      </c>
      <c r="L50" s="46" t="n">
        <f aca="false">L6-L7-L16</f>
        <v>1000000</v>
      </c>
      <c r="M50" s="46" t="n">
        <f aca="false">M6-M7-M16</f>
        <v>-1000000</v>
      </c>
      <c r="N50" s="46" t="n">
        <f aca="false">N6-N7-N16</f>
        <v>0</v>
      </c>
      <c r="O50" s="46" t="n">
        <f aca="false">O6-O7-O16</f>
        <v>0</v>
      </c>
      <c r="P50" s="46" t="n">
        <f aca="false">P6-P7-P16</f>
        <v>0</v>
      </c>
      <c r="Q50" s="165"/>
      <c r="R50" s="165"/>
      <c r="S50" s="165"/>
      <c r="T50" s="165"/>
      <c r="U50" s="165"/>
      <c r="V50" s="165"/>
      <c r="W50" s="77"/>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A51" s="38"/>
      <c r="B51" s="0" t="s">
        <v>426</v>
      </c>
      <c r="C51" s="11"/>
      <c r="D51" s="77"/>
      <c r="E51" s="46" t="n">
        <f aca="false">E7-E8-E9</f>
        <v>0</v>
      </c>
      <c r="F51" s="46" t="n">
        <f aca="false">F7-F8-F9</f>
        <v>0</v>
      </c>
      <c r="G51" s="46" t="n">
        <f aca="false">G7-G8-G9</f>
        <v>0</v>
      </c>
      <c r="H51" s="46" t="n">
        <f aca="false">H7-H8-H9</f>
        <v>0</v>
      </c>
      <c r="I51" s="46" t="n">
        <f aca="false">I7-I8-I9</f>
        <v>0</v>
      </c>
      <c r="J51" s="46" t="n">
        <f aca="false">J7-J8-J9</f>
        <v>0</v>
      </c>
      <c r="K51" s="46" t="n">
        <f aca="false">K7-K8-K9</f>
        <v>0</v>
      </c>
      <c r="L51" s="46" t="n">
        <f aca="false">L7-L8-L9</f>
        <v>0</v>
      </c>
      <c r="M51" s="46" t="n">
        <f aca="false">M7-M8-M9</f>
        <v>0</v>
      </c>
      <c r="N51" s="46" t="n">
        <f aca="false">N7-N8-N9</f>
        <v>0</v>
      </c>
      <c r="O51" s="46" t="n">
        <f aca="false">O7-O8-O9</f>
        <v>0</v>
      </c>
      <c r="P51" s="46" t="n">
        <f aca="false">P7-P8-P9</f>
        <v>0</v>
      </c>
      <c r="Q51" s="165"/>
      <c r="R51" s="165"/>
      <c r="S51" s="165"/>
      <c r="T51" s="165"/>
      <c r="U51" s="165"/>
      <c r="V51" s="165"/>
      <c r="W51" s="77"/>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A52" s="38"/>
      <c r="B52" s="0" t="s">
        <v>3541</v>
      </c>
      <c r="C52" s="11"/>
      <c r="D52" s="77"/>
      <c r="E52" s="46" t="n">
        <f aca="false">E9-E10-E14-E15</f>
        <v>-1000000</v>
      </c>
      <c r="F52" s="46" t="n">
        <f aca="false">F9-F10-F14-F15</f>
        <v>0</v>
      </c>
      <c r="G52" s="46" t="n">
        <f aca="false">G9-G10-G14-G15</f>
        <v>0</v>
      </c>
      <c r="H52" s="46" t="n">
        <f aca="false">H9-H10-H14-H15</f>
        <v>-1000000</v>
      </c>
      <c r="I52" s="46" t="n">
        <f aca="false">I9-I10-I14-I15</f>
        <v>0</v>
      </c>
      <c r="J52" s="46" t="n">
        <f aca="false">J9-J10-J14-J15</f>
        <v>1000000</v>
      </c>
      <c r="K52" s="46" t="n">
        <f aca="false">K9-K10-K14-K15</f>
        <v>0</v>
      </c>
      <c r="L52" s="46" t="n">
        <f aca="false">L9-L10-L14-L15</f>
        <v>-1000000</v>
      </c>
      <c r="M52" s="46" t="n">
        <f aca="false">M9-M10-M14-M15</f>
        <v>1000000</v>
      </c>
      <c r="N52" s="46" t="n">
        <f aca="false">N9-N10-N14-N15</f>
        <v>0</v>
      </c>
      <c r="O52" s="46" t="n">
        <f aca="false">O9-O10-O14-O15</f>
        <v>0</v>
      </c>
      <c r="P52" s="46" t="n">
        <f aca="false">P9-P10-P14-P15</f>
        <v>0</v>
      </c>
      <c r="Q52" s="165"/>
      <c r="R52" s="165"/>
      <c r="S52" s="165"/>
      <c r="T52" s="165"/>
      <c r="U52" s="165"/>
      <c r="V52" s="165"/>
      <c r="W52" s="77"/>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A53" s="38"/>
      <c r="B53" s="0" t="s">
        <v>131</v>
      </c>
      <c r="C53" s="11"/>
      <c r="D53" s="77"/>
      <c r="E53" s="46" t="n">
        <f aca="false">E10-E11-E12-E13</f>
        <v>1000000</v>
      </c>
      <c r="F53" s="46" t="n">
        <f aca="false">F10-F11-F12-F13</f>
        <v>-1000000</v>
      </c>
      <c r="G53" s="46" t="n">
        <f aca="false">G10-G11-G12-G13</f>
        <v>0</v>
      </c>
      <c r="H53" s="46" t="n">
        <f aca="false">H10-H11-H12-H13</f>
        <v>1000000</v>
      </c>
      <c r="I53" s="46" t="n">
        <f aca="false">I10-I11-I12-I13</f>
        <v>1000000</v>
      </c>
      <c r="J53" s="46" t="n">
        <f aca="false">J10-J11-J12-J13</f>
        <v>-1000000</v>
      </c>
      <c r="K53" s="46" t="n">
        <f aca="false">K10-K11-K12-K13</f>
        <v>0</v>
      </c>
      <c r="L53" s="46" t="n">
        <f aca="false">L10-L11-L12-L13</f>
        <v>1000000</v>
      </c>
      <c r="M53" s="46" t="n">
        <f aca="false">M10-M11-M12-M13</f>
        <v>0</v>
      </c>
      <c r="N53" s="46" t="n">
        <f aca="false">N10-N11-N12-N13</f>
        <v>0</v>
      </c>
      <c r="O53" s="46" t="n">
        <f aca="false">O10-O11-O12-O13</f>
        <v>0</v>
      </c>
      <c r="P53" s="46" t="n">
        <f aca="false">P10-P11-P12-P13</f>
        <v>0</v>
      </c>
      <c r="Q53" s="165"/>
      <c r="R53" s="165"/>
      <c r="S53" s="165"/>
      <c r="T53" s="165"/>
      <c r="U53" s="165"/>
      <c r="V53" s="165"/>
      <c r="W53" s="77"/>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A54" s="38"/>
      <c r="B54" s="0" t="s">
        <v>3542</v>
      </c>
      <c r="C54" s="11"/>
      <c r="D54" s="77"/>
      <c r="E54" s="46" t="n">
        <f aca="false">E17-E19-E31-E37</f>
        <v>-1000000</v>
      </c>
      <c r="F54" s="46" t="n">
        <f aca="false">F17-F19-F31-F37</f>
        <v>0</v>
      </c>
      <c r="G54" s="46" t="n">
        <f aca="false">G17-G19-G31-G37</f>
        <v>0</v>
      </c>
      <c r="H54" s="46" t="n">
        <f aca="false">H17-H19-H31-H37</f>
        <v>0</v>
      </c>
      <c r="I54" s="46" t="n">
        <f aca="false">I17-I19-I31-I37</f>
        <v>0</v>
      </c>
      <c r="J54" s="46" t="n">
        <f aca="false">J17-J19-J31-J37</f>
        <v>0</v>
      </c>
      <c r="K54" s="46" t="n">
        <f aca="false">K17-K19-K31-K37</f>
        <v>0</v>
      </c>
      <c r="L54" s="46" t="n">
        <f aca="false">L17-L19-L31-L37</f>
        <v>-1000000</v>
      </c>
      <c r="M54" s="46" t="n">
        <f aca="false">M17-M19-M31-M37</f>
        <v>0</v>
      </c>
      <c r="N54" s="46" t="n">
        <f aca="false">N17-N19-N31-N37</f>
        <v>-1000000</v>
      </c>
      <c r="O54" s="46" t="n">
        <f aca="false">O17-O19-O31-O37</f>
        <v>0</v>
      </c>
      <c r="P54" s="46" t="n">
        <f aca="false">P17-P19-P31-P37</f>
        <v>0</v>
      </c>
      <c r="Q54" s="165"/>
      <c r="R54" s="165"/>
      <c r="S54" s="165"/>
      <c r="T54" s="165"/>
      <c r="U54" s="165"/>
      <c r="V54" s="165"/>
      <c r="W54" s="77"/>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A55" s="38"/>
      <c r="B55" s="0" t="s">
        <v>698</v>
      </c>
      <c r="C55" s="11"/>
      <c r="D55" s="77"/>
      <c r="E55" s="46" t="n">
        <f aca="false">E19-E20-E21-E22-E23-E27-E30</f>
        <v>1000000</v>
      </c>
      <c r="F55" s="46" t="n">
        <f aca="false">F19-F20-F21-F22-F23-F27-F30</f>
        <v>-1000000</v>
      </c>
      <c r="G55" s="46" t="n">
        <f aca="false">G19-G20-G21-G22-G23-G27-G30</f>
        <v>0</v>
      </c>
      <c r="H55" s="46" t="n">
        <f aca="false">H19-H20-H21-H22-H23-H27-H30</f>
        <v>0</v>
      </c>
      <c r="I55" s="46" t="n">
        <f aca="false">I19-I20-I21-I22-I23-I27-I30</f>
        <v>0</v>
      </c>
      <c r="J55" s="46" t="n">
        <f aca="false">J19-J20-J21-J22-J23-J27-J30</f>
        <v>0</v>
      </c>
      <c r="K55" s="46" t="n">
        <f aca="false">K19-K20-K21-K22-K23-K27-K30</f>
        <v>0</v>
      </c>
      <c r="L55" s="46" t="n">
        <f aca="false">L19-L20-L21-L22-L23-L27-L30</f>
        <v>0</v>
      </c>
      <c r="M55" s="46" t="n">
        <f aca="false">M19-M20-M21-M22-M23-M27-M30</f>
        <v>0</v>
      </c>
      <c r="N55" s="46" t="n">
        <f aca="false">N19-N20-N21-N22-N23-N27-N30</f>
        <v>0</v>
      </c>
      <c r="O55" s="46" t="n">
        <f aca="false">O19-O20-O21-O22-O23-O27-O30</f>
        <v>0</v>
      </c>
      <c r="P55" s="46" t="n">
        <f aca="false">P19-P20-P21-P22-P23-P27-P30</f>
        <v>0</v>
      </c>
      <c r="Q55" s="165"/>
      <c r="R55" s="165"/>
      <c r="S55" s="165"/>
      <c r="T55" s="165"/>
      <c r="U55" s="165"/>
      <c r="V55" s="165"/>
      <c r="W55" s="77"/>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A56" s="38"/>
      <c r="B56" s="0" t="s">
        <v>3543</v>
      </c>
      <c r="C56" s="11"/>
      <c r="D56" s="77"/>
      <c r="E56" s="46" t="n">
        <f aca="false">E27-E28-E29</f>
        <v>0</v>
      </c>
      <c r="F56" s="554" t="n">
        <f aca="false">F27-F28-F29</f>
        <v>2541000000</v>
      </c>
      <c r="G56" s="46" t="n">
        <f aca="false">G27-G28-G29</f>
        <v>0</v>
      </c>
      <c r="H56" s="46" t="n">
        <f aca="false">H27-H28-H29</f>
        <v>0</v>
      </c>
      <c r="I56" s="46" t="n">
        <f aca="false">I27-I28-I29</f>
        <v>0</v>
      </c>
      <c r="J56" s="46" t="n">
        <f aca="false">J27-J28-J29</f>
        <v>0</v>
      </c>
      <c r="K56" s="46" t="n">
        <f aca="false">K27-K28-K29</f>
        <v>0</v>
      </c>
      <c r="L56" s="46" t="n">
        <f aca="false">L27-L28-L29</f>
        <v>0</v>
      </c>
      <c r="M56" s="46" t="n">
        <f aca="false">M27-M28-M29</f>
        <v>0</v>
      </c>
      <c r="N56" s="46" t="n">
        <f aca="false">N27-N28-N29</f>
        <v>0</v>
      </c>
      <c r="O56" s="46" t="n">
        <f aca="false">O27-O28-O29</f>
        <v>0</v>
      </c>
      <c r="P56" s="46" t="n">
        <f aca="false">P27-P28-P29</f>
        <v>0</v>
      </c>
      <c r="Q56" s="165"/>
      <c r="R56" s="165"/>
      <c r="S56" s="165"/>
      <c r="T56" s="165"/>
      <c r="U56" s="165"/>
      <c r="V56" s="165"/>
      <c r="W56" s="77"/>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A57" s="38"/>
      <c r="B57" s="0" t="s">
        <v>3544</v>
      </c>
      <c r="C57" s="11"/>
      <c r="D57" s="77"/>
      <c r="E57" s="554" t="n">
        <f aca="false">E23-E24-E25-E26</f>
        <v>301000000</v>
      </c>
      <c r="F57" s="46" t="n">
        <f aca="false">F23-F24-F25-F26</f>
        <v>1000000</v>
      </c>
      <c r="G57" s="46" t="n">
        <f aca="false">G23-G24-G25-G26</f>
        <v>0</v>
      </c>
      <c r="H57" s="46" t="n">
        <f aca="false">H23-H24-H25-H26</f>
        <v>0</v>
      </c>
      <c r="I57" s="46" t="n">
        <f aca="false">I23-I24-I25-I26</f>
        <v>0</v>
      </c>
      <c r="J57" s="46" t="n">
        <f aca="false">J23-J24-J25-J26</f>
        <v>0</v>
      </c>
      <c r="K57" s="46" t="n">
        <f aca="false">K23-K24-K25-K26</f>
        <v>0</v>
      </c>
      <c r="L57" s="46" t="n">
        <f aca="false">L23-L24-L25-L26</f>
        <v>0</v>
      </c>
      <c r="M57" s="46" t="n">
        <f aca="false">M23-M24-M25-M26</f>
        <v>0</v>
      </c>
      <c r="N57" s="554" t="n">
        <f aca="false">N23-N24-N25-N26</f>
        <v>8019000000</v>
      </c>
      <c r="O57" s="554" t="n">
        <f aca="false">O23-O24-O25-O26</f>
        <v>4414000000</v>
      </c>
      <c r="P57" s="554" t="n">
        <f aca="false">P23-P24-P25-P26</f>
        <v>11400000000</v>
      </c>
      <c r="Q57" s="165"/>
      <c r="R57" s="165"/>
      <c r="S57" s="165"/>
      <c r="T57" s="165"/>
      <c r="U57" s="165"/>
      <c r="V57" s="165"/>
      <c r="W57" s="77"/>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A58" s="38"/>
      <c r="B58" s="0" t="s">
        <v>822</v>
      </c>
      <c r="C58" s="11"/>
      <c r="D58" s="77"/>
      <c r="E58" s="165" t="n">
        <f aca="false">E31-E33-E34-E35-E36</f>
        <v>0</v>
      </c>
      <c r="F58" s="165" t="n">
        <f aca="false">F31-F33-F34-F35-F36</f>
        <v>0</v>
      </c>
      <c r="G58" s="165" t="n">
        <f aca="false">G31-G33-G34-G35-G36</f>
        <v>0</v>
      </c>
      <c r="H58" s="165" t="n">
        <f aca="false">H31-H33-H34-H35-H36</f>
        <v>0</v>
      </c>
      <c r="I58" s="165" t="n">
        <f aca="false">I31-I33-I34-I35-I36</f>
        <v>0</v>
      </c>
      <c r="J58" s="165" t="n">
        <f aca="false">J31-J33-J34-J35-J36</f>
        <v>-1000000</v>
      </c>
      <c r="K58" s="165" t="n">
        <f aca="false">K31-K33-K34-K35-K36</f>
        <v>0</v>
      </c>
      <c r="L58" s="165" t="n">
        <f aca="false">L31-L33-L34-L35-L36</f>
        <v>0</v>
      </c>
      <c r="M58" s="165" t="n">
        <f aca="false">M31-M33-M34-M35-M36</f>
        <v>0</v>
      </c>
      <c r="N58" s="554" t="n">
        <f aca="false">N31-N33-N34-N35-N36</f>
        <v>24279000000</v>
      </c>
      <c r="O58" s="554" t="n">
        <f aca="false">O31-O33-O34-O35-O36</f>
        <v>3503000000</v>
      </c>
      <c r="P58" s="554" t="n">
        <f aca="false">P31-P33-P34-P35-P36</f>
        <v>5500000000</v>
      </c>
      <c r="Q58" s="165"/>
      <c r="R58" s="165"/>
      <c r="S58" s="165"/>
      <c r="T58" s="165"/>
      <c r="U58" s="165"/>
      <c r="V58" s="165"/>
      <c r="W58" s="77"/>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A59" s="38"/>
      <c r="B59" s="0" t="s">
        <v>137</v>
      </c>
      <c r="C59" s="11"/>
      <c r="D59" s="77"/>
      <c r="E59" s="165" t="n">
        <f aca="false">E40-E41</f>
        <v>0</v>
      </c>
      <c r="F59" s="165" t="n">
        <f aca="false">F40-F41</f>
        <v>0</v>
      </c>
      <c r="G59" s="165" t="n">
        <f aca="false">G40-G41</f>
        <v>0</v>
      </c>
      <c r="H59" s="165" t="n">
        <f aca="false">H40-H41</f>
        <v>0</v>
      </c>
      <c r="I59" s="165" t="n">
        <f aca="false">I40-I41</f>
        <v>0</v>
      </c>
      <c r="J59" s="165" t="n">
        <f aca="false">J40-J41</f>
        <v>0</v>
      </c>
      <c r="K59" s="652" t="n">
        <f aca="false">K40-K41</f>
        <v>0</v>
      </c>
      <c r="L59" s="165" t="n">
        <f aca="false">L40-L41</f>
        <v>1000000</v>
      </c>
      <c r="M59" s="652" t="n">
        <f aca="false">M40-M41</f>
        <v>0</v>
      </c>
      <c r="N59" s="165" t="n">
        <f aca="false">N40-N41</f>
        <v>0</v>
      </c>
      <c r="O59" s="165" t="n">
        <f aca="false">O40-O41</f>
        <v>0</v>
      </c>
      <c r="P59" s="165" t="n">
        <f aca="false">P40-P41</f>
        <v>0</v>
      </c>
      <c r="Q59" s="165"/>
      <c r="R59" s="165"/>
      <c r="S59" s="165"/>
      <c r="T59" s="165"/>
      <c r="U59" s="165"/>
      <c r="V59" s="165"/>
      <c r="W59" s="77"/>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A60" s="38"/>
      <c r="B60" s="0" t="s">
        <v>334</v>
      </c>
      <c r="C60" s="11"/>
      <c r="D60" s="77"/>
      <c r="E60" s="165" t="n">
        <f aca="false">E41-E45-E46</f>
        <v>0</v>
      </c>
      <c r="F60" s="165" t="n">
        <f aca="false">F41-F45-F46</f>
        <v>0</v>
      </c>
      <c r="G60" s="165" t="n">
        <f aca="false">G41-G45-G46</f>
        <v>-1000000</v>
      </c>
      <c r="H60" s="165" t="n">
        <f aca="false">H41-H45-H46</f>
        <v>0</v>
      </c>
      <c r="I60" s="165" t="n">
        <f aca="false">I41-I45-I46</f>
        <v>0</v>
      </c>
      <c r="J60" s="165" t="n">
        <f aca="false">J41-J45-J46</f>
        <v>0</v>
      </c>
      <c r="K60" s="165" t="n">
        <f aca="false">K41-K45-K46</f>
        <v>0</v>
      </c>
      <c r="L60" s="165" t="n">
        <f aca="false">L41-L45-L46</f>
        <v>0</v>
      </c>
      <c r="M60" s="165" t="n">
        <f aca="false">M41-M45-M46</f>
        <v>0</v>
      </c>
      <c r="N60" s="165" t="n">
        <f aca="false">N41-N45-N46</f>
        <v>0</v>
      </c>
      <c r="O60" s="165" t="n">
        <f aca="false">O41-O45-O46</f>
        <v>0</v>
      </c>
      <c r="P60" s="165" t="n">
        <f aca="false">P41-P45-P46</f>
        <v>0</v>
      </c>
      <c r="Q60" s="165"/>
      <c r="R60" s="165"/>
      <c r="S60" s="165"/>
      <c r="T60" s="165"/>
      <c r="U60" s="165"/>
      <c r="V60" s="165"/>
      <c r="W60" s="77"/>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4.25" hidden="false" customHeight="true" outlineLevel="0" collapsed="false">
      <c r="A61" s="38"/>
      <c r="C61" s="11"/>
      <c r="D61" s="77"/>
      <c r="E61" s="165"/>
      <c r="F61" s="165"/>
      <c r="G61" s="165"/>
      <c r="H61" s="165"/>
      <c r="I61" s="165"/>
      <c r="J61" s="165"/>
      <c r="K61" s="165"/>
      <c r="L61" s="165"/>
      <c r="M61" s="165"/>
      <c r="N61" s="165"/>
      <c r="O61" s="165"/>
      <c r="P61" s="165"/>
      <c r="Q61" s="165"/>
      <c r="R61" s="165"/>
      <c r="S61" s="165"/>
      <c r="T61" s="165"/>
      <c r="U61" s="165"/>
      <c r="V61" s="165"/>
      <c r="W61" s="77"/>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A62" s="38"/>
      <c r="B62" s="0" t="s">
        <v>139</v>
      </c>
      <c r="C62" s="11"/>
      <c r="D62" s="0" t="n">
        <v>19602000000</v>
      </c>
      <c r="E62" s="0" t="n">
        <v>20640000000</v>
      </c>
      <c r="F62" s="0" t="n">
        <v>26012000000</v>
      </c>
      <c r="G62" s="0" t="n">
        <v>33618000000</v>
      </c>
      <c r="H62" s="0" t="n">
        <v>43059000000</v>
      </c>
      <c r="I62" s="0" t="n">
        <v>61932000000</v>
      </c>
      <c r="J62" s="0" t="n">
        <v>72198000000</v>
      </c>
      <c r="K62" s="0" t="n">
        <v>85246000000</v>
      </c>
      <c r="L62" s="0" t="n">
        <v>106625000000</v>
      </c>
      <c r="M62" s="0" t="n">
        <v>79006000000</v>
      </c>
      <c r="N62" s="0" t="n">
        <v>94723000000</v>
      </c>
      <c r="O62" s="0" t="n">
        <v>42479000000</v>
      </c>
      <c r="P62" s="0" t="n">
        <v>103340000000</v>
      </c>
      <c r="Q62" s="38"/>
      <c r="R62" s="38"/>
      <c r="S62" s="38"/>
      <c r="T62" s="38"/>
      <c r="U62" s="38"/>
      <c r="V62" s="38"/>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A63" s="38"/>
      <c r="B63" s="19" t="s">
        <v>140</v>
      </c>
      <c r="C63" s="11"/>
      <c r="D63" s="77"/>
      <c r="E63" s="653" t="n">
        <f aca="false">(E6/E62)*100</f>
        <v>37.8585271317829</v>
      </c>
      <c r="F63" s="653" t="n">
        <f aca="false">(F6/F62)*100</f>
        <v>49.4002767953252</v>
      </c>
      <c r="G63" s="653" t="n">
        <f aca="false">(G6/G62)*100</f>
        <v>49.4199535962877</v>
      </c>
      <c r="H63" s="653" t="n">
        <f aca="false">(H6/H62)*100</f>
        <v>54.046773032351</v>
      </c>
      <c r="I63" s="653" t="n">
        <f aca="false">(I6/I62)*100</f>
        <v>60.409804301492</v>
      </c>
      <c r="J63" s="653" t="n">
        <f aca="false">(J6/J62)*100</f>
        <v>62.540513587634</v>
      </c>
      <c r="K63" s="653" t="n">
        <f aca="false">(K6/K62)*100</f>
        <v>62.4334279614293</v>
      </c>
      <c r="L63" s="653" t="n">
        <f aca="false">(L6/L62)*100</f>
        <v>68.3685814771395</v>
      </c>
      <c r="M63" s="653" t="n">
        <f aca="false">(M6/M62)*100</f>
        <v>65.7975343644787</v>
      </c>
      <c r="N63" s="653" t="n">
        <f aca="false">(N6/N62)*100</f>
        <v>64.9303759382621</v>
      </c>
      <c r="O63" s="653" t="n">
        <f aca="false">(O6/O62)*100</f>
        <v>50.2577744297182</v>
      </c>
      <c r="P63" s="653" t="n">
        <f aca="false">(P6/P62)*100</f>
        <v>72.2992065028063</v>
      </c>
      <c r="Q63" s="653"/>
      <c r="R63" s="653"/>
      <c r="S63" s="653"/>
      <c r="T63" s="653"/>
      <c r="U63" s="653"/>
      <c r="V63" s="653"/>
      <c r="W63" s="77"/>
      <c r="X63" s="4"/>
    </row>
    <row r="64" customFormat="false" ht="15" hidden="false" customHeight="false" outlineLevel="0" collapsed="false">
      <c r="A64" s="38"/>
      <c r="B64" s="19" t="s">
        <v>141</v>
      </c>
      <c r="C64" s="11"/>
      <c r="D64" s="77"/>
      <c r="E64" s="654" t="n">
        <f aca="false">(E17/E62)*100</f>
        <v>38.9437984496124</v>
      </c>
      <c r="F64" s="654" t="n">
        <f aca="false">(F17/F62)*100</f>
        <v>38.6859910810395</v>
      </c>
      <c r="G64" s="654" t="n">
        <f aca="false">(G17/G62)*100</f>
        <v>39.8477006365637</v>
      </c>
      <c r="H64" s="654" t="n">
        <f aca="false">(H17/H62)*100</f>
        <v>40.0148633270629</v>
      </c>
      <c r="I64" s="654" t="n">
        <f aca="false">(I17/I62)*100</f>
        <v>32.1804559839824</v>
      </c>
      <c r="J64" s="654" t="n">
        <f aca="false">(J17/J62)*100</f>
        <v>31.0936591041303</v>
      </c>
      <c r="K64" s="654" t="n">
        <f aca="false">(K17/K62)*100</f>
        <v>36.2257466626</v>
      </c>
      <c r="L64" s="654" t="n">
        <f aca="false">(L17/L62)*100</f>
        <v>42.0492379835873</v>
      </c>
      <c r="M64" s="654" t="n">
        <f aca="false">(M17/M62)*100</f>
        <v>55.2844087790801</v>
      </c>
      <c r="N64" s="654" t="n">
        <f aca="false">(N17/N62)*100</f>
        <v>56.069803532405</v>
      </c>
      <c r="O64" s="654" t="n">
        <f aca="false">(O17/O62)*100</f>
        <v>65.6583252901434</v>
      </c>
      <c r="P64" s="654" t="n">
        <f aca="false">(P17/P62)*100</f>
        <v>51.4708728469131</v>
      </c>
      <c r="Q64" s="655"/>
      <c r="R64" s="655"/>
      <c r="S64" s="655"/>
      <c r="T64" s="655"/>
      <c r="U64" s="655"/>
      <c r="V64" s="655"/>
      <c r="W64" s="77"/>
      <c r="X64" s="4"/>
    </row>
    <row r="65" customFormat="false" ht="15" hidden="false" customHeight="false" outlineLevel="0" collapsed="false">
      <c r="B65" s="0" t="s">
        <v>3545</v>
      </c>
      <c r="E65" s="0" t="n">
        <f aca="false">IF(E37&lt;0,(E37/E17)*100)</f>
        <v>0</v>
      </c>
      <c r="F65" s="0" t="n">
        <f aca="false">IF(F37&lt;0,(F37/F17)*100)</f>
        <v>0</v>
      </c>
      <c r="G65" s="0" t="n">
        <f aca="false">IF(G37&lt;0,(G37/G17)*100)</f>
        <v>0</v>
      </c>
      <c r="H65" s="0" t="n">
        <f aca="false">IF(H37&lt;0,(H37/H17)*100)</f>
        <v>0</v>
      </c>
      <c r="I65" s="0" t="n">
        <f aca="false">IF(I37&lt;0,(I37/I17)*100)</f>
        <v>0</v>
      </c>
      <c r="J65" s="0" t="n">
        <f aca="false">IF(J37&lt;0,(J37/J17)*100)</f>
        <v>0</v>
      </c>
      <c r="K65" s="0" t="n">
        <f aca="false">IF(K37&lt;0,(K37/K17)*100)</f>
        <v>0</v>
      </c>
      <c r="L65" s="0" t="n">
        <f aca="false">IF(L37&lt;0,(L37/L17)*100)</f>
        <v>0</v>
      </c>
      <c r="M65" s="0" t="n">
        <f aca="false">IF(M37&lt;0,(M37/M17)*100)</f>
        <v>0</v>
      </c>
      <c r="N65" s="0" t="n">
        <f aca="false">IF(N37&lt;0,(N37/N17)*100)</f>
        <v>0</v>
      </c>
      <c r="O65" s="0" t="n">
        <f aca="false">IF(O37&lt;0,(O37/O17)*100)</f>
        <v>0</v>
      </c>
      <c r="P65" s="0" t="n">
        <f aca="false">IF(P37&lt;0,(P37/P17)*100)</f>
        <v>0</v>
      </c>
      <c r="Q65" s="38"/>
      <c r="R65" s="38"/>
      <c r="S65" s="38"/>
      <c r="T65" s="38"/>
      <c r="U65" s="38"/>
      <c r="V65" s="3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0.xml><?xml version="1.0" encoding="utf-8"?>
<worksheet xmlns="http://schemas.openxmlformats.org/spreadsheetml/2006/main" xmlns:r="http://schemas.openxmlformats.org/officeDocument/2006/relationships">
  <sheetPr filterMode="false">
    <pageSetUpPr fitToPage="false"/>
  </sheetPr>
  <dimension ref="A1:BD7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8" activeCellId="0" sqref="R8"/>
    </sheetView>
  </sheetViews>
  <sheetFormatPr defaultRowHeight="15"/>
  <cols>
    <col collapsed="false" hidden="false" max="1" min="1" style="0" width="23.4897959183673"/>
    <col collapsed="false" hidden="false" max="2" min="2" style="0" width="52.6479591836735"/>
    <col collapsed="false" hidden="false" max="3" min="3" style="0" width="24.9744897959184"/>
    <col collapsed="false" hidden="false" max="4" min="4" style="0" width="19.4387755102041"/>
    <col collapsed="false" hidden="false" max="5" min="5" style="0" width="20.7908163265306"/>
    <col collapsed="false" hidden="false" max="6" min="6" style="0" width="19.7091836734694"/>
    <col collapsed="false" hidden="false" max="7" min="7" style="0" width="20.7908163265306"/>
    <col collapsed="false" hidden="false" max="11" min="8" style="0" width="23.7602040816327"/>
    <col collapsed="false" hidden="false" max="15" min="12" style="0" width="23.3520408163265"/>
    <col collapsed="false" hidden="false" max="23" min="16" style="0" width="21.8673469387755"/>
    <col collapsed="false" hidden="false" max="34" min="24" style="0" width="8.50510204081633"/>
    <col collapsed="false" hidden="false" max="35" min="35" style="0" width="19.5714285714286"/>
    <col collapsed="false" hidden="false" max="1025" min="36" style="0" width="8.50510204081633"/>
  </cols>
  <sheetData>
    <row r="1" customFormat="false" ht="15" hidden="false" customHeight="false" outlineLevel="0" collapsed="false">
      <c r="A1" s="1" t="s">
        <v>3546</v>
      </c>
      <c r="B1" s="2" t="s">
        <v>3547</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3548</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383" t="s">
        <v>31</v>
      </c>
      <c r="R5" s="383" t="s">
        <v>31</v>
      </c>
      <c r="S5" s="383" t="s">
        <v>31</v>
      </c>
      <c r="T5" s="383" t="s">
        <v>31</v>
      </c>
      <c r="U5" s="4" t="s">
        <v>31</v>
      </c>
      <c r="V5" s="4" t="s">
        <v>31</v>
      </c>
      <c r="W5" s="4" t="s">
        <v>31</v>
      </c>
    </row>
    <row r="6" s="13" customFormat="true" ht="16.5" hidden="false" customHeight="false" outlineLevel="0" collapsed="false">
      <c r="A6" s="402" t="s">
        <v>32</v>
      </c>
      <c r="B6" s="98" t="s">
        <v>590</v>
      </c>
      <c r="C6" s="216" t="s">
        <v>34</v>
      </c>
      <c r="D6" s="217" t="n">
        <f aca="false">D7</f>
        <v>802900000000</v>
      </c>
      <c r="E6" s="217" t="n">
        <f aca="false">E7</f>
        <v>838100000000</v>
      </c>
      <c r="F6" s="217" t="n">
        <f aca="false">F7</f>
        <v>610600000000</v>
      </c>
      <c r="G6" s="217" t="n">
        <f aca="false">G7</f>
        <v>1045000000000</v>
      </c>
      <c r="H6" s="217" t="n">
        <f aca="false">H7</f>
        <v>1653500000000</v>
      </c>
      <c r="I6" s="217" t="n">
        <f aca="false">I7</f>
        <v>1682200000000</v>
      </c>
      <c r="J6" s="217" t="n">
        <f aca="false">J7</f>
        <v>6978400000000</v>
      </c>
      <c r="K6" s="217" t="n">
        <f aca="false">K7</f>
        <v>2201100000000</v>
      </c>
      <c r="L6" s="217" t="n">
        <f aca="false">L7+L12</f>
        <v>2885300000000</v>
      </c>
      <c r="M6" s="217" t="n">
        <f aca="false">M7+M12</f>
        <v>2294800000000</v>
      </c>
      <c r="N6" s="217" t="n">
        <f aca="false">N7+N12</f>
        <v>2831500000000</v>
      </c>
      <c r="O6" s="217" t="n">
        <f aca="false">O7+O12</f>
        <v>2750700000000</v>
      </c>
      <c r="P6" s="84" t="n">
        <f aca="false">P7</f>
        <v>2358000000000</v>
      </c>
      <c r="Q6" s="656" t="n">
        <f aca="false">Q7</f>
        <v>2550000000000</v>
      </c>
      <c r="R6" s="656" t="n">
        <f aca="false">R7</f>
        <v>3204000000000</v>
      </c>
      <c r="S6" s="656" t="n">
        <f aca="false">S7</f>
        <v>3552000000000</v>
      </c>
      <c r="T6" s="656" t="n">
        <f aca="false">T7</f>
        <v>4166000000000</v>
      </c>
      <c r="U6" s="84"/>
      <c r="V6" s="84"/>
      <c r="W6" s="84"/>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s="38" customFormat="true" ht="16.5" hidden="false" customHeight="false" outlineLevel="0" collapsed="false">
      <c r="B7" s="30" t="s">
        <v>590</v>
      </c>
      <c r="D7" s="242" t="n">
        <v>802900000000</v>
      </c>
      <c r="E7" s="242" t="n">
        <v>838100000000</v>
      </c>
      <c r="F7" s="242" t="n">
        <v>610600000000</v>
      </c>
      <c r="G7" s="242" t="n">
        <v>1045000000000</v>
      </c>
      <c r="H7" s="23" t="n">
        <v>1653500000000</v>
      </c>
      <c r="I7" s="23" t="n">
        <v>1682200000000</v>
      </c>
      <c r="J7" s="23" t="n">
        <v>6978400000000</v>
      </c>
      <c r="K7" s="23" t="n">
        <v>2201100000000</v>
      </c>
      <c r="L7" s="25" t="n">
        <v>2488100000000</v>
      </c>
      <c r="M7" s="25" t="n">
        <v>1927400000000</v>
      </c>
      <c r="N7" s="25" t="n">
        <v>2403500000000</v>
      </c>
      <c r="O7" s="25" t="n">
        <v>2338900000000</v>
      </c>
      <c r="P7" s="28" t="n">
        <v>2358000000000</v>
      </c>
      <c r="Q7" s="125" t="n">
        <v>2550000000000</v>
      </c>
      <c r="R7" s="125" t="n">
        <v>3204000000000</v>
      </c>
      <c r="S7" s="125" t="n">
        <v>3552000000000</v>
      </c>
      <c r="T7" s="125" t="n">
        <v>4166000000000</v>
      </c>
      <c r="U7" s="28"/>
      <c r="V7" s="28"/>
      <c r="W7" s="28"/>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6.5" hidden="false" customHeight="false" outlineLevel="0" collapsed="false">
      <c r="A8" s="30" t="s">
        <v>35</v>
      </c>
      <c r="B8" s="30" t="s">
        <v>591</v>
      </c>
      <c r="C8" s="20" t="s">
        <v>37</v>
      </c>
      <c r="D8" s="23" t="n">
        <f aca="false">D9</f>
        <v>613500000000</v>
      </c>
      <c r="E8" s="23" t="n">
        <f aca="false">E9</f>
        <v>605800000000</v>
      </c>
      <c r="F8" s="23" t="n">
        <f aca="false">F9</f>
        <v>480600000000</v>
      </c>
      <c r="G8" s="23" t="n">
        <f aca="false">G9</f>
        <v>698900000000</v>
      </c>
      <c r="H8" s="23" t="n">
        <f aca="false">H9</f>
        <v>982400000000</v>
      </c>
      <c r="I8" s="23" t="n">
        <f aca="false">I9</f>
        <v>1102700000000</v>
      </c>
      <c r="J8" s="23" t="n">
        <f aca="false">J9</f>
        <v>1323100000000</v>
      </c>
      <c r="K8" s="23" t="n">
        <f aca="false">K9</f>
        <v>1607800000000</v>
      </c>
      <c r="L8" s="25" t="n">
        <f aca="false">L9+L12</f>
        <v>2337000000000</v>
      </c>
      <c r="M8" s="25" t="n">
        <f aca="false">M9+M12</f>
        <v>2017400000000</v>
      </c>
      <c r="N8" s="25" t="n">
        <f aca="false">N9+N12</f>
        <v>2477100000000</v>
      </c>
      <c r="O8" s="25" t="n">
        <f aca="false">O9+O12</f>
        <v>2360400000000</v>
      </c>
      <c r="P8" s="28" t="n">
        <f aca="false">P9</f>
        <v>2095000000000</v>
      </c>
      <c r="Q8" s="657" t="n">
        <f aca="false">Q9</f>
        <v>2254000000000</v>
      </c>
      <c r="R8" s="657" t="n">
        <f aca="false">R9</f>
        <v>2611000000000</v>
      </c>
      <c r="S8" s="657" t="n">
        <f aca="false">S9</f>
        <v>2961000000000</v>
      </c>
      <c r="T8" s="657" t="n">
        <f aca="false">T9</f>
        <v>3497000000000</v>
      </c>
      <c r="U8" s="28"/>
      <c r="V8" s="28"/>
      <c r="W8" s="28"/>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6.5" hidden="false" customHeight="false" outlineLevel="0" collapsed="false">
      <c r="B9" s="30" t="s">
        <v>591</v>
      </c>
      <c r="D9" s="242" t="n">
        <v>613500000000</v>
      </c>
      <c r="E9" s="242" t="n">
        <v>605800000000</v>
      </c>
      <c r="F9" s="242" t="n">
        <v>480600000000</v>
      </c>
      <c r="G9" s="242" t="n">
        <v>698900000000</v>
      </c>
      <c r="H9" s="23" t="n">
        <v>982400000000</v>
      </c>
      <c r="I9" s="23" t="n">
        <v>1102700000000</v>
      </c>
      <c r="J9" s="23" t="n">
        <v>1323100000000</v>
      </c>
      <c r="K9" s="23" t="n">
        <v>1607800000000</v>
      </c>
      <c r="L9" s="25" t="n">
        <v>1939800000000</v>
      </c>
      <c r="M9" s="25" t="n">
        <v>1650000000000</v>
      </c>
      <c r="N9" s="25" t="n">
        <v>2049100000000</v>
      </c>
      <c r="O9" s="25" t="n">
        <v>1948600000000</v>
      </c>
      <c r="P9" s="28" t="n">
        <v>2095000000000</v>
      </c>
      <c r="Q9" s="125" t="n">
        <v>2254000000000</v>
      </c>
      <c r="R9" s="125" t="n">
        <v>2611000000000</v>
      </c>
      <c r="S9" s="125" t="n">
        <v>2961000000000</v>
      </c>
      <c r="T9" s="125" t="n">
        <v>3497000000000</v>
      </c>
      <c r="U9" s="28"/>
      <c r="V9" s="28"/>
      <c r="W9" s="28"/>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6.5" hidden="false" customHeight="false" outlineLevel="0" collapsed="false">
      <c r="A10" s="27" t="s">
        <v>38</v>
      </c>
      <c r="B10" s="29" t="s">
        <v>293</v>
      </c>
      <c r="C10" s="20" t="s">
        <v>40</v>
      </c>
      <c r="D10" s="23" t="n">
        <f aca="false">D11</f>
        <v>594400000000</v>
      </c>
      <c r="E10" s="23" t="n">
        <f aca="false">E11</f>
        <v>581300000000</v>
      </c>
      <c r="F10" s="23" t="n">
        <f aca="false">F11</f>
        <v>460800000000</v>
      </c>
      <c r="G10" s="23" t="n">
        <f aca="false">G11</f>
        <v>678500000000</v>
      </c>
      <c r="H10" s="23" t="n">
        <f aca="false">H11</f>
        <v>887100000000</v>
      </c>
      <c r="I10" s="23" t="n">
        <f aca="false">I11</f>
        <v>1020000000000</v>
      </c>
      <c r="J10" s="23" t="n">
        <f aca="false">J11</f>
        <v>1260800000000</v>
      </c>
      <c r="K10" s="23" t="n">
        <f aca="false">K11</f>
        <v>1573100000000</v>
      </c>
      <c r="L10" s="25" t="n">
        <f aca="false">L11+L12</f>
        <v>2287300000000</v>
      </c>
      <c r="M10" s="25" t="n">
        <f aca="false">M11+M12</f>
        <v>1937200000000</v>
      </c>
      <c r="N10" s="25" t="n">
        <f aca="false">N11+N12</f>
        <v>2208800000000</v>
      </c>
      <c r="O10" s="25" t="n">
        <f aca="false">O11+O12</f>
        <v>2324100000000</v>
      </c>
      <c r="P10" s="28" t="n">
        <f aca="false">P11</f>
        <v>1978000000000</v>
      </c>
      <c r="Q10" s="657" t="n">
        <f aca="false">Q11</f>
        <v>2182000000000</v>
      </c>
      <c r="R10" s="657" t="n">
        <f aca="false">R11</f>
        <v>2547000000000</v>
      </c>
      <c r="S10" s="657" t="n">
        <f aca="false">S11</f>
        <v>2844000000000</v>
      </c>
      <c r="T10" s="657" t="n">
        <f aca="false">T11</f>
        <v>3429000000000</v>
      </c>
      <c r="U10" s="28"/>
      <c r="V10" s="28"/>
      <c r="W10" s="28"/>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6.5" hidden="false" customHeight="false" outlineLevel="0" collapsed="false">
      <c r="B11" s="29" t="s">
        <v>293</v>
      </c>
      <c r="D11" s="242" t="n">
        <v>594400000000</v>
      </c>
      <c r="E11" s="242" t="n">
        <v>581300000000</v>
      </c>
      <c r="F11" s="242" t="n">
        <v>460800000000</v>
      </c>
      <c r="G11" s="242" t="n">
        <v>678500000000</v>
      </c>
      <c r="H11" s="23" t="n">
        <v>887100000000</v>
      </c>
      <c r="I11" s="23" t="n">
        <v>1020000000000</v>
      </c>
      <c r="J11" s="23" t="n">
        <v>1260800000000</v>
      </c>
      <c r="K11" s="23" t="n">
        <v>1573100000000</v>
      </c>
      <c r="L11" s="25" t="n">
        <v>1890100000000</v>
      </c>
      <c r="M11" s="25" t="n">
        <v>1569800000000</v>
      </c>
      <c r="N11" s="25" t="n">
        <v>1780800000000</v>
      </c>
      <c r="O11" s="25" t="n">
        <v>1912300000000</v>
      </c>
      <c r="P11" s="28" t="n">
        <v>1978000000000</v>
      </c>
      <c r="Q11" s="125" t="n">
        <v>2182000000000</v>
      </c>
      <c r="R11" s="125" t="n">
        <v>2547000000000</v>
      </c>
      <c r="S11" s="125" t="n">
        <v>2844000000000</v>
      </c>
      <c r="T11" s="125" t="n">
        <v>3429000000000</v>
      </c>
      <c r="U11" s="28"/>
      <c r="V11" s="28"/>
      <c r="W11" s="28"/>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6.5" hidden="false" customHeight="false" outlineLevel="0" collapsed="false">
      <c r="A12" s="45" t="s">
        <v>1199</v>
      </c>
      <c r="B12" s="105" t="s">
        <v>2210</v>
      </c>
      <c r="C12" s="0" t="s">
        <v>43</v>
      </c>
      <c r="D12" s="22"/>
      <c r="E12" s="22"/>
      <c r="F12" s="22"/>
      <c r="G12" s="22"/>
      <c r="H12" s="22"/>
      <c r="I12" s="22"/>
      <c r="J12" s="22"/>
      <c r="K12" s="22"/>
      <c r="L12" s="25" t="n">
        <v>397200000000</v>
      </c>
      <c r="M12" s="25" t="n">
        <v>367400000000</v>
      </c>
      <c r="N12" s="25" t="n">
        <v>428000000000</v>
      </c>
      <c r="O12" s="25" t="n">
        <v>411800000000</v>
      </c>
      <c r="P12" s="25" t="n">
        <v>418000000000</v>
      </c>
      <c r="Q12" s="125" t="n">
        <v>455000000000</v>
      </c>
      <c r="R12" s="125" t="n">
        <v>694000000000</v>
      </c>
      <c r="S12" s="125" t="n">
        <v>672000000000</v>
      </c>
      <c r="T12" s="125" t="n">
        <v>801000000000</v>
      </c>
      <c r="U12" s="25"/>
      <c r="V12" s="28"/>
      <c r="W12" s="28"/>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6.5" hidden="false" customHeight="false" outlineLevel="0" collapsed="false">
      <c r="A13" s="18" t="s">
        <v>44</v>
      </c>
      <c r="B13" s="105" t="s">
        <v>2215</v>
      </c>
      <c r="C13" s="0" t="s">
        <v>43</v>
      </c>
      <c r="D13" s="22"/>
      <c r="E13" s="22"/>
      <c r="F13" s="22"/>
      <c r="G13" s="22"/>
      <c r="H13" s="22"/>
      <c r="I13" s="23" t="n">
        <v>491000000000</v>
      </c>
      <c r="J13" s="23" t="n">
        <v>628900000000</v>
      </c>
      <c r="K13" s="23" t="n">
        <v>774500000000</v>
      </c>
      <c r="L13" s="25" t="n">
        <v>1007400000000</v>
      </c>
      <c r="M13" s="25" t="n">
        <v>753400000000</v>
      </c>
      <c r="N13" s="25" t="n">
        <v>829700000000</v>
      </c>
      <c r="O13" s="25" t="n">
        <v>997100000000</v>
      </c>
      <c r="P13" s="28" t="n">
        <v>1049000000000</v>
      </c>
      <c r="Q13" s="125" t="n">
        <v>1172000000000</v>
      </c>
      <c r="R13" s="125" t="n">
        <v>1252000000000</v>
      </c>
      <c r="S13" s="125" t="n">
        <v>1482000000000</v>
      </c>
      <c r="T13" s="125" t="n">
        <v>1689000000000</v>
      </c>
      <c r="U13" s="28"/>
      <c r="V13" s="28"/>
      <c r="W13" s="28"/>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6.5" hidden="false" customHeight="false" outlineLevel="0" collapsed="false">
      <c r="A14" s="18" t="s">
        <v>46</v>
      </c>
      <c r="B14" s="105" t="s">
        <v>2213</v>
      </c>
      <c r="C14" s="0" t="s">
        <v>43</v>
      </c>
      <c r="D14" s="22"/>
      <c r="E14" s="22"/>
      <c r="F14" s="22"/>
      <c r="G14" s="22"/>
      <c r="H14" s="22"/>
      <c r="I14" s="23" t="n">
        <v>529000000000</v>
      </c>
      <c r="J14" s="23" t="n">
        <v>631900000000</v>
      </c>
      <c r="K14" s="23" t="n">
        <v>798700000000</v>
      </c>
      <c r="L14" s="25" t="n">
        <v>882800000000</v>
      </c>
      <c r="M14" s="25" t="n">
        <v>816400000000</v>
      </c>
      <c r="N14" s="25" t="n">
        <v>951000000000</v>
      </c>
      <c r="O14" s="25" t="n">
        <v>915200000000</v>
      </c>
      <c r="P14" s="25" t="n">
        <v>511000000000</v>
      </c>
      <c r="Q14" s="125" t="n">
        <v>556000000000</v>
      </c>
      <c r="R14" s="125" t="n">
        <v>601000000000</v>
      </c>
      <c r="S14" s="125" t="n">
        <v>690000000000</v>
      </c>
      <c r="T14" s="125" t="n">
        <v>849000000000</v>
      </c>
      <c r="U14" s="28"/>
      <c r="V14" s="28"/>
      <c r="W14" s="28"/>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6.5" hidden="false" customHeight="false" outlineLevel="0" collapsed="false">
      <c r="A15" s="45" t="s">
        <v>49</v>
      </c>
      <c r="B15" s="45" t="s">
        <v>49</v>
      </c>
      <c r="C15" s="0" t="s">
        <v>43</v>
      </c>
      <c r="D15" s="22"/>
      <c r="E15" s="22"/>
      <c r="F15" s="22"/>
      <c r="G15" s="22"/>
      <c r="H15" s="22"/>
      <c r="I15" s="23"/>
      <c r="J15" s="23"/>
      <c r="K15" s="23"/>
      <c r="L15" s="25"/>
      <c r="M15" s="25"/>
      <c r="N15" s="25"/>
      <c r="O15" s="25"/>
      <c r="P15" s="25"/>
      <c r="Q15" s="125"/>
      <c r="R15" s="125"/>
      <c r="S15" s="125"/>
      <c r="T15" s="125" t="n">
        <f aca="false">T10-T12-T13-T14</f>
        <v>90000000000</v>
      </c>
      <c r="U15" s="28"/>
      <c r="V15" s="28"/>
      <c r="W15" s="28"/>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6.5" hidden="false" customHeight="false" outlineLevel="0" collapsed="false">
      <c r="A16" s="26" t="s">
        <v>50</v>
      </c>
      <c r="B16" s="29" t="s">
        <v>1720</v>
      </c>
      <c r="C16" s="20" t="s">
        <v>40</v>
      </c>
      <c r="D16" s="366" t="n">
        <f aca="false">D9-D11</f>
        <v>19100000000</v>
      </c>
      <c r="E16" s="366" t="n">
        <f aca="false">E9-E11</f>
        <v>24500000000</v>
      </c>
      <c r="F16" s="366" t="n">
        <f aca="false">F9-F11</f>
        <v>19800000000</v>
      </c>
      <c r="G16" s="22" t="n">
        <v>20400000000</v>
      </c>
      <c r="H16" s="23" t="n">
        <v>95200000000</v>
      </c>
      <c r="I16" s="23" t="n">
        <v>82800000000</v>
      </c>
      <c r="J16" s="23" t="n">
        <v>62200000000</v>
      </c>
      <c r="K16" s="23" t="n">
        <v>34600000000</v>
      </c>
      <c r="L16" s="25" t="n">
        <v>49700000000</v>
      </c>
      <c r="M16" s="25" t="n">
        <v>80200000000</v>
      </c>
      <c r="N16" s="25" t="n">
        <v>268300000000</v>
      </c>
      <c r="O16" s="25" t="n">
        <v>36300000000</v>
      </c>
      <c r="P16" s="25" t="n">
        <v>118000000000</v>
      </c>
      <c r="Q16" s="125" t="n">
        <v>71000000000</v>
      </c>
      <c r="R16" s="125" t="n">
        <v>64000000000</v>
      </c>
      <c r="S16" s="125" t="n">
        <v>118000000000</v>
      </c>
      <c r="T16" s="125" t="n">
        <v>68000000000</v>
      </c>
      <c r="U16" s="25"/>
      <c r="V16" s="25"/>
      <c r="W16" s="25"/>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s="13" customFormat="true" ht="16.5" hidden="false" customHeight="false" outlineLevel="0" collapsed="false">
      <c r="A17" s="98" t="s">
        <v>52</v>
      </c>
      <c r="B17" s="98" t="s">
        <v>52</v>
      </c>
      <c r="C17" s="33" t="s">
        <v>37</v>
      </c>
      <c r="D17" s="324" t="n">
        <v>189300000000</v>
      </c>
      <c r="E17" s="324" t="n">
        <v>232300000000</v>
      </c>
      <c r="F17" s="324" t="n">
        <v>130000000000</v>
      </c>
      <c r="G17" s="324" t="n">
        <v>346100000000</v>
      </c>
      <c r="H17" s="325" t="n">
        <v>671100000000</v>
      </c>
      <c r="I17" s="325" t="n">
        <v>579500000000</v>
      </c>
      <c r="J17" s="325" t="n">
        <v>5655300000000</v>
      </c>
      <c r="K17" s="325" t="n">
        <v>593300000000</v>
      </c>
      <c r="L17" s="326" t="n">
        <v>548300000000</v>
      </c>
      <c r="M17" s="326" t="n">
        <v>277500000000</v>
      </c>
      <c r="N17" s="326" t="n">
        <v>354500000000</v>
      </c>
      <c r="O17" s="326" t="n">
        <v>390300000000</v>
      </c>
      <c r="P17" s="326" t="n">
        <v>263000000000</v>
      </c>
      <c r="Q17" s="125" t="n">
        <v>296000000000</v>
      </c>
      <c r="R17" s="125" t="n">
        <v>593000000000</v>
      </c>
      <c r="S17" s="125" t="n">
        <v>590000000000</v>
      </c>
      <c r="T17" s="125" t="n">
        <v>669000000000</v>
      </c>
      <c r="U17" s="326"/>
      <c r="V17" s="328"/>
      <c r="W17" s="328"/>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6.5" hidden="false" customHeight="false" outlineLevel="0" collapsed="false">
      <c r="A18" s="27" t="s">
        <v>3549</v>
      </c>
      <c r="B18" s="29" t="s">
        <v>3550</v>
      </c>
      <c r="C18" s="36" t="s">
        <v>56</v>
      </c>
      <c r="D18" s="242" t="n">
        <v>35800000000</v>
      </c>
      <c r="E18" s="242" t="n">
        <v>85500000000</v>
      </c>
      <c r="F18" s="242" t="n">
        <v>49900000000</v>
      </c>
      <c r="G18" s="242" t="n">
        <v>171900000000</v>
      </c>
      <c r="H18" s="23" t="n">
        <v>318700000000</v>
      </c>
      <c r="I18" s="23" t="n">
        <v>141000000000</v>
      </c>
      <c r="J18" s="23" t="n">
        <v>173200000000</v>
      </c>
      <c r="K18" s="23" t="n">
        <v>89100000000</v>
      </c>
      <c r="L18" s="25" t="n">
        <v>127500000000</v>
      </c>
      <c r="M18" s="25" t="n">
        <v>21000000000</v>
      </c>
      <c r="N18" s="25" t="n">
        <v>17800000000</v>
      </c>
      <c r="O18" s="25" t="n">
        <v>17400000000</v>
      </c>
      <c r="P18" s="25" t="n">
        <v>1000000000</v>
      </c>
      <c r="Q18" s="125" t="n">
        <v>1000000000</v>
      </c>
      <c r="R18" s="125" t="n">
        <v>207000000000</v>
      </c>
      <c r="S18" s="125" t="n">
        <v>47000000000</v>
      </c>
      <c r="T18" s="125" t="n">
        <v>78000000000</v>
      </c>
      <c r="U18" s="25"/>
      <c r="V18" s="25"/>
      <c r="W18" s="25"/>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6.5" hidden="false" customHeight="false" outlineLevel="0" collapsed="false">
      <c r="A19" s="27" t="s">
        <v>450</v>
      </c>
      <c r="B19" s="29" t="s">
        <v>2389</v>
      </c>
      <c r="C19" s="36" t="s">
        <v>56</v>
      </c>
      <c r="D19" s="242" t="n">
        <v>153600000000</v>
      </c>
      <c r="E19" s="242" t="n">
        <v>146800000000</v>
      </c>
      <c r="F19" s="242" t="n">
        <v>80100000000</v>
      </c>
      <c r="G19" s="242" t="n">
        <v>174200000000</v>
      </c>
      <c r="H19" s="23" t="n">
        <v>352400000000</v>
      </c>
      <c r="I19" s="23" t="n">
        <v>438500000000</v>
      </c>
      <c r="J19" s="23" t="n">
        <v>5482100000000</v>
      </c>
      <c r="K19" s="23" t="n">
        <v>504100000000</v>
      </c>
      <c r="L19" s="25" t="n">
        <v>420800000000</v>
      </c>
      <c r="M19" s="25" t="n">
        <v>256400000000</v>
      </c>
      <c r="N19" s="25" t="n">
        <v>336700000000</v>
      </c>
      <c r="O19" s="25" t="n">
        <v>372900000000</v>
      </c>
      <c r="P19" s="25" t="n">
        <v>262000000000</v>
      </c>
      <c r="Q19" s="125" t="n">
        <v>296000000000</v>
      </c>
      <c r="R19" s="125" t="n">
        <v>386000000000</v>
      </c>
      <c r="S19" s="125" t="n">
        <v>543000000000</v>
      </c>
      <c r="T19" s="125" t="n">
        <v>591000000000</v>
      </c>
      <c r="U19" s="25"/>
      <c r="V19" s="25"/>
      <c r="W19" s="25"/>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s="13" customFormat="true" ht="16.5" hidden="false" customHeight="false" outlineLevel="0" collapsed="false">
      <c r="A20" s="280"/>
      <c r="B20" s="98" t="s">
        <v>3551</v>
      </c>
      <c r="D20" s="324" t="n">
        <v>871400000000</v>
      </c>
      <c r="E20" s="324" t="n">
        <v>1052500000000</v>
      </c>
      <c r="F20" s="324" t="n">
        <v>941900000000</v>
      </c>
      <c r="G20" s="324" t="n">
        <v>1324400000000</v>
      </c>
      <c r="H20" s="325" t="n">
        <v>2045300000000</v>
      </c>
      <c r="I20" s="325" t="n">
        <v>2145500000000</v>
      </c>
      <c r="J20" s="325" t="n">
        <v>2521300000000</v>
      </c>
      <c r="K20" s="325" t="n">
        <v>2570000000000</v>
      </c>
      <c r="L20" s="326" t="n">
        <v>2803800000000</v>
      </c>
      <c r="M20" s="326" t="n">
        <v>2353200000000</v>
      </c>
      <c r="N20" s="326" t="n">
        <v>2562100000000</v>
      </c>
      <c r="O20" s="326" t="n">
        <v>2816900000000</v>
      </c>
      <c r="P20" s="328" t="n">
        <v>2927000000000</v>
      </c>
      <c r="Q20" s="125" t="n">
        <v>3483000000000</v>
      </c>
      <c r="R20" s="125" t="n">
        <v>3797000000000</v>
      </c>
      <c r="S20" s="125" t="n">
        <v>4834000000000</v>
      </c>
      <c r="T20" s="125" t="n">
        <v>5202000000000</v>
      </c>
      <c r="U20" s="328"/>
      <c r="V20" s="328"/>
      <c r="W20" s="328"/>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6.5" hidden="false" customHeight="false" outlineLevel="0" collapsed="false">
      <c r="A21" s="280" t="s">
        <v>68</v>
      </c>
      <c r="B21" s="98" t="s">
        <v>3551</v>
      </c>
      <c r="C21" s="216" t="s">
        <v>34</v>
      </c>
      <c r="D21" s="324" t="n">
        <f aca="false">D20-D35</f>
        <v>871400000000</v>
      </c>
      <c r="E21" s="324" t="n">
        <f aca="false">E20-E35</f>
        <v>1052500000000</v>
      </c>
      <c r="F21" s="324" t="n">
        <f aca="false">F20-F35</f>
        <v>911100000000</v>
      </c>
      <c r="G21" s="324" t="n">
        <f aca="false">G20-G35</f>
        <v>1303200000000</v>
      </c>
      <c r="H21" s="324" t="n">
        <f aca="false">H20-H35</f>
        <v>2045300000000</v>
      </c>
      <c r="I21" s="324" t="n">
        <f aca="false">I20-I35</f>
        <v>2145500000000</v>
      </c>
      <c r="J21" s="324" t="n">
        <f aca="false">J20-J35</f>
        <v>2521300000000</v>
      </c>
      <c r="K21" s="324" t="n">
        <f aca="false">K20-K35</f>
        <v>2570000000000</v>
      </c>
      <c r="L21" s="324" t="n">
        <f aca="false">L20-L35</f>
        <v>2803800000000</v>
      </c>
      <c r="M21" s="324" t="n">
        <f aca="false">M20-M35</f>
        <v>2353200000000</v>
      </c>
      <c r="N21" s="324" t="n">
        <f aca="false">N20-N35</f>
        <v>2562100000000</v>
      </c>
      <c r="O21" s="324" t="n">
        <f aca="false">O20-O35</f>
        <v>2816900000000</v>
      </c>
      <c r="P21" s="324" t="n">
        <f aca="false">P20-P35</f>
        <v>2927000000000</v>
      </c>
      <c r="Q21" s="658" t="n">
        <f aca="false">Q20-Q35</f>
        <v>3483000000000</v>
      </c>
      <c r="R21" s="658" t="n">
        <f aca="false">R20-R35</f>
        <v>3797000000000</v>
      </c>
      <c r="S21" s="658" t="n">
        <f aca="false">S20-S35</f>
        <v>4833000000000</v>
      </c>
      <c r="T21" s="658" t="n">
        <f aca="false">T20-T35</f>
        <v>5202000000000</v>
      </c>
      <c r="U21" s="324"/>
      <c r="V21" s="324"/>
      <c r="W21" s="324"/>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6.5" hidden="false" customHeight="false" outlineLevel="0" collapsed="false">
      <c r="A22" s="18" t="s">
        <v>70</v>
      </c>
      <c r="B22" s="30" t="s">
        <v>310</v>
      </c>
      <c r="C22" s="20" t="s">
        <v>72</v>
      </c>
      <c r="D22" s="242" t="n">
        <v>503600000000</v>
      </c>
      <c r="E22" s="242" t="n">
        <v>616300000000</v>
      </c>
      <c r="F22" s="242" t="n">
        <v>621900000000</v>
      </c>
      <c r="G22" s="242" t="n">
        <v>771700000000</v>
      </c>
      <c r="H22" s="23" t="n">
        <v>1027300000000</v>
      </c>
      <c r="I22" s="23" t="n">
        <v>1107200000000</v>
      </c>
      <c r="J22" s="23" t="n">
        <v>1312500000000</v>
      </c>
      <c r="K22" s="23" t="n">
        <v>1520000000000</v>
      </c>
      <c r="L22" s="25" t="n">
        <v>1559000000000</v>
      </c>
      <c r="M22" s="25" t="n">
        <v>1540200000000</v>
      </c>
      <c r="N22" s="25" t="n">
        <v>1647600000000</v>
      </c>
      <c r="O22" s="25" t="n">
        <v>1975000000000</v>
      </c>
      <c r="P22" s="28" t="n">
        <v>2332000000000</v>
      </c>
      <c r="Q22" s="125" t="n">
        <v>2752000000000</v>
      </c>
      <c r="R22" s="125" t="n">
        <v>2781000000000</v>
      </c>
      <c r="S22" s="125" t="n">
        <v>3450000000000</v>
      </c>
      <c r="T22" s="125" t="n">
        <v>3541000000000</v>
      </c>
      <c r="U22" s="28"/>
      <c r="V22" s="28"/>
      <c r="W22" s="28"/>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6.5" hidden="false" customHeight="false" outlineLevel="0" collapsed="false">
      <c r="A23" s="27" t="s">
        <v>75</v>
      </c>
      <c r="B23" s="29" t="s">
        <v>76</v>
      </c>
      <c r="C23" s="20" t="s">
        <v>77</v>
      </c>
      <c r="D23" s="242" t="n">
        <v>227100000000</v>
      </c>
      <c r="E23" s="242" t="n">
        <v>267500000000</v>
      </c>
      <c r="F23" s="242" t="n">
        <v>276000000000</v>
      </c>
      <c r="G23" s="242" t="n">
        <v>365400000000</v>
      </c>
      <c r="H23" s="23" t="n">
        <v>400000000000</v>
      </c>
      <c r="I23" s="23" t="n">
        <v>456400000000</v>
      </c>
      <c r="J23" s="23" t="n">
        <v>589900000000</v>
      </c>
      <c r="K23" s="23" t="n">
        <v>711200000000</v>
      </c>
      <c r="L23" s="25" t="n">
        <v>758900000000</v>
      </c>
      <c r="M23" s="25" t="n">
        <v>803200000000</v>
      </c>
      <c r="N23" s="25" t="n">
        <v>944900000000</v>
      </c>
      <c r="O23" s="25" t="n">
        <v>1060400000000</v>
      </c>
      <c r="P23" s="28" t="n">
        <v>1167000000000</v>
      </c>
      <c r="Q23" s="125" t="n">
        <v>1342000000000</v>
      </c>
      <c r="R23" s="125" t="n">
        <v>1445000000000</v>
      </c>
      <c r="S23" s="125" t="n">
        <v>1648000000000</v>
      </c>
      <c r="T23" s="125" t="n">
        <v>1806000000000</v>
      </c>
      <c r="U23" s="28"/>
      <c r="V23" s="28"/>
      <c r="W23" s="28"/>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6.5" hidden="false" customHeight="false" outlineLevel="0" collapsed="false">
      <c r="A24" s="27" t="s">
        <v>86</v>
      </c>
      <c r="B24" s="29" t="s">
        <v>319</v>
      </c>
      <c r="C24" s="20" t="s">
        <v>77</v>
      </c>
      <c r="D24" s="22" t="n">
        <f aca="false">D25+D26</f>
        <v>74500000000</v>
      </c>
      <c r="E24" s="22" t="n">
        <f aca="false">E25+E26</f>
        <v>118400000000</v>
      </c>
      <c r="F24" s="22" t="n">
        <f aca="false">F25+F26</f>
        <v>131900000000</v>
      </c>
      <c r="G24" s="22" t="n">
        <f aca="false">G25+G26</f>
        <v>150100000000</v>
      </c>
      <c r="H24" s="23" t="n">
        <v>239500000000</v>
      </c>
      <c r="I24" s="23" t="n">
        <v>266600000000</v>
      </c>
      <c r="J24" s="28" t="n">
        <v>284800000000</v>
      </c>
      <c r="K24" s="28" t="n">
        <v>155600000000</v>
      </c>
      <c r="L24" s="25" t="n">
        <v>127300000000</v>
      </c>
      <c r="M24" s="25" t="n">
        <v>128500000000</v>
      </c>
      <c r="N24" s="25" t="n">
        <v>147900000000</v>
      </c>
      <c r="O24" s="25" t="n">
        <v>170300000000</v>
      </c>
      <c r="P24" s="25" t="n">
        <v>155000000000</v>
      </c>
      <c r="Q24" s="125" t="n">
        <v>159000000000</v>
      </c>
      <c r="R24" s="125" t="n">
        <v>142000000000</v>
      </c>
      <c r="S24" s="125" t="n">
        <v>250000000000</v>
      </c>
      <c r="T24" s="125" t="n">
        <v>300000000000</v>
      </c>
      <c r="U24" s="25"/>
      <c r="V24" s="25"/>
      <c r="W24" s="25"/>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6.5" hidden="false" customHeight="false" outlineLevel="0" collapsed="false">
      <c r="A25" s="105" t="s">
        <v>202</v>
      </c>
      <c r="B25" s="105" t="s">
        <v>202</v>
      </c>
      <c r="C25" s="20" t="s">
        <v>1406</v>
      </c>
      <c r="D25" s="242" t="n">
        <v>26300000000</v>
      </c>
      <c r="E25" s="242" t="n">
        <v>69800000000</v>
      </c>
      <c r="F25" s="242" t="n">
        <v>81500000000</v>
      </c>
      <c r="G25" s="242" t="n">
        <v>60600000000</v>
      </c>
      <c r="H25" s="23" t="n">
        <v>113900000000</v>
      </c>
      <c r="I25" s="23" t="n">
        <v>97900000000</v>
      </c>
      <c r="J25" s="22" t="n">
        <v>55500000000</v>
      </c>
      <c r="K25" s="22" t="n">
        <v>21100000000</v>
      </c>
      <c r="L25" s="25" t="n">
        <v>24900000000</v>
      </c>
      <c r="M25" s="25" t="n">
        <v>33000000000</v>
      </c>
      <c r="N25" s="25" t="n">
        <v>32600000000</v>
      </c>
      <c r="O25" s="25" t="n">
        <v>37300000000</v>
      </c>
      <c r="P25" s="25" t="n">
        <v>38000000000</v>
      </c>
      <c r="Q25" s="125" t="n">
        <v>39000000000</v>
      </c>
      <c r="R25" s="125" t="n">
        <v>45000000000</v>
      </c>
      <c r="S25" s="125" t="n">
        <v>60000000000</v>
      </c>
      <c r="T25" s="125" t="n">
        <v>96000000000</v>
      </c>
      <c r="U25" s="25"/>
      <c r="V25" s="25"/>
      <c r="W25" s="25"/>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6.5" hidden="false" customHeight="false" outlineLevel="0" collapsed="false">
      <c r="A26" s="105" t="s">
        <v>199</v>
      </c>
      <c r="B26" s="105" t="s">
        <v>199</v>
      </c>
      <c r="C26" s="20" t="s">
        <v>1406</v>
      </c>
      <c r="D26" s="242" t="n">
        <v>48200000000</v>
      </c>
      <c r="E26" s="242" t="n">
        <v>48600000000</v>
      </c>
      <c r="F26" s="242" t="n">
        <v>50400000000</v>
      </c>
      <c r="G26" s="242" t="n">
        <v>89500000000</v>
      </c>
      <c r="H26" s="23" t="n">
        <v>125500000000</v>
      </c>
      <c r="I26" s="23" t="n">
        <v>168700000000</v>
      </c>
      <c r="J26" s="23" t="n">
        <v>229300000000</v>
      </c>
      <c r="K26" s="23" t="n">
        <v>134500000000</v>
      </c>
      <c r="L26" s="25" t="n">
        <v>102400000000</v>
      </c>
      <c r="M26" s="25" t="n">
        <v>95500000000</v>
      </c>
      <c r="N26" s="25" t="n">
        <v>115300000000</v>
      </c>
      <c r="O26" s="25" t="n">
        <v>133000000000</v>
      </c>
      <c r="P26" s="25" t="n">
        <v>117000000000</v>
      </c>
      <c r="Q26" s="125" t="n">
        <v>120000000000</v>
      </c>
      <c r="R26" s="125" t="n">
        <v>97000000000</v>
      </c>
      <c r="S26" s="125" t="n">
        <v>190000000000</v>
      </c>
      <c r="T26" s="125" t="n">
        <v>204000000000</v>
      </c>
      <c r="U26" s="25"/>
      <c r="V26" s="25"/>
      <c r="W26" s="25"/>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6.5" hidden="false" customHeight="false" outlineLevel="0" collapsed="false">
      <c r="A27" s="26" t="s">
        <v>363</v>
      </c>
      <c r="B27" s="29" t="s">
        <v>49</v>
      </c>
      <c r="C27" s="20" t="s">
        <v>77</v>
      </c>
      <c r="D27" s="242" t="n">
        <v>152400000000</v>
      </c>
      <c r="E27" s="242" t="n">
        <v>214300000000</v>
      </c>
      <c r="F27" s="242" t="n">
        <v>148300000000</v>
      </c>
      <c r="G27" s="242" t="n">
        <v>236100000000</v>
      </c>
      <c r="H27" s="23" t="n">
        <v>259200000000</v>
      </c>
      <c r="I27" s="23" t="n">
        <v>300000000000</v>
      </c>
      <c r="J27" s="23" t="n">
        <v>381100000000</v>
      </c>
      <c r="K27" s="23" t="n">
        <v>432600000000</v>
      </c>
      <c r="L27" s="52" t="n">
        <f aca="false">L22-L23-L24-L29-L30-L31</f>
        <v>672800000000</v>
      </c>
      <c r="M27" s="25" t="n">
        <v>514800000000</v>
      </c>
      <c r="N27" s="25" t="n">
        <v>477700000000</v>
      </c>
      <c r="O27" s="25" t="n">
        <v>626500000000</v>
      </c>
      <c r="P27" s="25" t="n">
        <v>836000000000</v>
      </c>
      <c r="Q27" s="125" t="n">
        <v>1117000000000</v>
      </c>
      <c r="R27" s="125" t="n">
        <v>1046000000000</v>
      </c>
      <c r="S27" s="125" t="n">
        <v>1175000000000</v>
      </c>
      <c r="T27" s="125" t="n">
        <v>1269000000000</v>
      </c>
      <c r="U27" s="28"/>
      <c r="V27" s="28"/>
      <c r="W27" s="28"/>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6.5" hidden="false" customHeight="false" outlineLevel="0" collapsed="false">
      <c r="B28" s="105" t="s">
        <v>3552</v>
      </c>
      <c r="D28" s="25"/>
      <c r="E28" s="25"/>
      <c r="F28" s="25"/>
      <c r="G28" s="25"/>
      <c r="H28" s="25"/>
      <c r="I28" s="25"/>
      <c r="J28" s="25"/>
      <c r="K28" s="25"/>
      <c r="L28" s="25"/>
      <c r="M28" s="25"/>
      <c r="N28" s="25"/>
      <c r="O28" s="25" t="n">
        <v>21700000000</v>
      </c>
      <c r="P28" s="25"/>
      <c r="Q28" s="127"/>
      <c r="R28" s="127"/>
      <c r="S28" s="127"/>
      <c r="T28" s="127"/>
      <c r="U28" s="25"/>
      <c r="V28" s="25"/>
      <c r="W28" s="25"/>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6.5" hidden="false" customHeight="false" outlineLevel="0" collapsed="false">
      <c r="A29" s="0" t="s">
        <v>3553</v>
      </c>
      <c r="B29" s="29" t="s">
        <v>3554</v>
      </c>
      <c r="C29" s="20" t="s">
        <v>77</v>
      </c>
      <c r="D29" s="242" t="n">
        <v>41500000000</v>
      </c>
      <c r="E29" s="242" t="n">
        <v>10900000000</v>
      </c>
      <c r="F29" s="242" t="n">
        <v>40400000000</v>
      </c>
      <c r="G29" s="242" t="n">
        <v>12100000000</v>
      </c>
      <c r="H29" s="23" t="n">
        <v>128600000000</v>
      </c>
      <c r="I29" s="23" t="n">
        <v>84200000000</v>
      </c>
      <c r="J29" s="23" t="n">
        <v>56700000000</v>
      </c>
      <c r="K29" s="23" t="n">
        <v>220600000000</v>
      </c>
      <c r="L29" s="52"/>
      <c r="M29" s="25" t="n">
        <v>93700000000</v>
      </c>
      <c r="N29" s="25" t="n">
        <v>77100000000</v>
      </c>
      <c r="O29" s="25" t="n">
        <v>117900000000</v>
      </c>
      <c r="P29" s="25" t="n">
        <v>173000000000</v>
      </c>
      <c r="Q29" s="125" t="n">
        <v>135000000000</v>
      </c>
      <c r="R29" s="125" t="n">
        <v>148000000000</v>
      </c>
      <c r="S29" s="125" t="n">
        <v>378000000000</v>
      </c>
      <c r="T29" s="125" t="n">
        <v>166000000000</v>
      </c>
      <c r="U29" s="25"/>
      <c r="V29" s="25"/>
      <c r="W29" s="25"/>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6.5" hidden="false" customHeight="false" outlineLevel="0" collapsed="false">
      <c r="A30" s="113" t="s">
        <v>3555</v>
      </c>
      <c r="B30" s="27" t="s">
        <v>3556</v>
      </c>
      <c r="C30" s="20" t="s">
        <v>77</v>
      </c>
      <c r="D30" s="242" t="n">
        <v>8100000000</v>
      </c>
      <c r="E30" s="242" t="n">
        <v>5000000000</v>
      </c>
      <c r="F30" s="242" t="n">
        <v>24400000000</v>
      </c>
      <c r="G30" s="242" t="n">
        <v>7100000000</v>
      </c>
      <c r="H30" s="23"/>
      <c r="I30" s="23"/>
      <c r="J30" s="23"/>
      <c r="K30" s="23"/>
      <c r="L30" s="25"/>
      <c r="M30" s="25"/>
      <c r="N30" s="25"/>
      <c r="O30" s="25"/>
      <c r="P30" s="25"/>
      <c r="Q30" s="127"/>
      <c r="R30" s="127"/>
      <c r="S30" s="127"/>
      <c r="T30" s="127"/>
      <c r="U30" s="25"/>
      <c r="V30" s="25"/>
      <c r="W30" s="25"/>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6.5" hidden="false" customHeight="false" outlineLevel="0" collapsed="false">
      <c r="A31" s="27" t="s">
        <v>3557</v>
      </c>
      <c r="B31" s="27" t="s">
        <v>3558</v>
      </c>
      <c r="C31" s="20" t="s">
        <v>77</v>
      </c>
      <c r="D31" s="242" t="n">
        <v>0</v>
      </c>
      <c r="E31" s="242" t="n">
        <v>300000000</v>
      </c>
      <c r="F31" s="242" t="n">
        <v>800000000</v>
      </c>
      <c r="G31" s="242" t="n">
        <v>900000000</v>
      </c>
      <c r="H31" s="23"/>
      <c r="I31" s="23"/>
      <c r="J31" s="23"/>
      <c r="K31" s="23"/>
      <c r="L31" s="25"/>
      <c r="M31" s="25"/>
      <c r="N31" s="25"/>
      <c r="O31" s="25"/>
      <c r="P31" s="25"/>
      <c r="Q31" s="127"/>
      <c r="R31" s="127"/>
      <c r="S31" s="127"/>
      <c r="T31" s="127"/>
      <c r="U31" s="25"/>
      <c r="V31" s="25"/>
      <c r="W31" s="25"/>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6.5" hidden="false" customHeight="false" outlineLevel="0" collapsed="false">
      <c r="A32" s="19" t="s">
        <v>227</v>
      </c>
      <c r="B32" s="30" t="s">
        <v>320</v>
      </c>
      <c r="C32" s="20" t="s">
        <v>72</v>
      </c>
      <c r="D32" s="242" t="n">
        <v>367800000000</v>
      </c>
      <c r="E32" s="242" t="n">
        <v>436200000000</v>
      </c>
      <c r="F32" s="242" t="n">
        <v>289200000000</v>
      </c>
      <c r="G32" s="242" t="n">
        <v>531500000000</v>
      </c>
      <c r="H32" s="23" t="n">
        <v>1018000000000</v>
      </c>
      <c r="I32" s="23" t="n">
        <v>1038300000000</v>
      </c>
      <c r="J32" s="23" t="n">
        <v>1208800000000</v>
      </c>
      <c r="K32" s="23" t="n">
        <v>1049900000000</v>
      </c>
      <c r="L32" s="25" t="n">
        <v>1244800000000</v>
      </c>
      <c r="M32" s="25" t="n">
        <v>813000000000</v>
      </c>
      <c r="N32" s="25" t="n">
        <v>914500000000</v>
      </c>
      <c r="O32" s="25" t="n">
        <v>841800000000</v>
      </c>
      <c r="P32" s="25" t="n">
        <v>595000000000</v>
      </c>
      <c r="Q32" s="125" t="n">
        <v>731000000000</v>
      </c>
      <c r="R32" s="125" t="n">
        <v>1016000000000</v>
      </c>
      <c r="S32" s="125" t="n">
        <v>1383000000000</v>
      </c>
      <c r="T32" s="125" t="n">
        <v>1661000000000</v>
      </c>
      <c r="U32" s="28"/>
      <c r="V32" s="28"/>
      <c r="W32" s="28"/>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6.5" hidden="false" customHeight="false" outlineLevel="0" collapsed="false">
      <c r="A33" s="26" t="s">
        <v>229</v>
      </c>
      <c r="B33" s="29" t="s">
        <v>366</v>
      </c>
      <c r="C33" s="20" t="s">
        <v>91</v>
      </c>
      <c r="D33" s="242" t="n">
        <v>130900000000</v>
      </c>
      <c r="E33" s="242" t="n">
        <v>188500000000</v>
      </c>
      <c r="F33" s="242" t="n">
        <v>111900000000</v>
      </c>
      <c r="G33" s="242" t="n">
        <v>172300000000</v>
      </c>
      <c r="H33" s="23" t="n">
        <v>245400000000</v>
      </c>
      <c r="I33" s="23" t="n">
        <v>304800000000</v>
      </c>
      <c r="J33" s="23" t="n">
        <v>286200000000</v>
      </c>
      <c r="K33" s="23" t="n">
        <v>314900000000</v>
      </c>
      <c r="L33" s="25" t="n">
        <v>474200000000</v>
      </c>
      <c r="M33" s="25" t="n">
        <v>361300000000</v>
      </c>
      <c r="N33" s="25" t="n">
        <v>385000000000</v>
      </c>
      <c r="O33" s="25" t="n">
        <v>286500000000</v>
      </c>
      <c r="P33" s="25" t="n">
        <v>165000000000</v>
      </c>
      <c r="Q33" s="125" t="n">
        <v>138000000000</v>
      </c>
      <c r="R33" s="125" t="n">
        <v>302000000000</v>
      </c>
      <c r="S33" s="125" t="n">
        <v>179000000000</v>
      </c>
      <c r="T33" s="125" t="n">
        <v>481000000000</v>
      </c>
      <c r="U33" s="25"/>
      <c r="V33" s="28"/>
      <c r="W33" s="28"/>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6.5" hidden="false" customHeight="false" outlineLevel="0" collapsed="false">
      <c r="A34" s="26" t="s">
        <v>367</v>
      </c>
      <c r="B34" s="29" t="s">
        <v>368</v>
      </c>
      <c r="C34" s="20" t="s">
        <v>91</v>
      </c>
      <c r="D34" s="242" t="n">
        <v>237000000000</v>
      </c>
      <c r="E34" s="242" t="n">
        <v>247700000000</v>
      </c>
      <c r="F34" s="242" t="n">
        <v>177200000000</v>
      </c>
      <c r="G34" s="242" t="n">
        <v>359200000000</v>
      </c>
      <c r="H34" s="23" t="n">
        <v>772700000000</v>
      </c>
      <c r="I34" s="23" t="n">
        <v>733500000000</v>
      </c>
      <c r="J34" s="23" t="n">
        <v>922600000000</v>
      </c>
      <c r="K34" s="23" t="n">
        <v>735000000000</v>
      </c>
      <c r="L34" s="25" t="n">
        <v>770600000000</v>
      </c>
      <c r="M34" s="25" t="n">
        <v>451700000000</v>
      </c>
      <c r="N34" s="25" t="n">
        <v>529500000000</v>
      </c>
      <c r="O34" s="25" t="n">
        <v>555300000000</v>
      </c>
      <c r="P34" s="25" t="n">
        <v>430000000000</v>
      </c>
      <c r="Q34" s="125" t="n">
        <v>593000000000</v>
      </c>
      <c r="R34" s="125" t="n">
        <v>714000000000</v>
      </c>
      <c r="S34" s="125" t="n">
        <v>1204000000000</v>
      </c>
      <c r="T34" s="125" t="n">
        <v>1180000000000</v>
      </c>
      <c r="U34" s="28"/>
      <c r="V34" s="28"/>
      <c r="W34" s="28"/>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6.5" hidden="false" customHeight="false" outlineLevel="0" collapsed="false">
      <c r="A35" s="26"/>
      <c r="B35" s="30" t="s">
        <v>3559</v>
      </c>
      <c r="C35" s="20"/>
      <c r="D35" s="22"/>
      <c r="E35" s="22"/>
      <c r="F35" s="366" t="n">
        <v>30800000000</v>
      </c>
      <c r="G35" s="366" t="n">
        <v>21200000000</v>
      </c>
      <c r="H35" s="22"/>
      <c r="I35" s="22"/>
      <c r="J35" s="22"/>
      <c r="K35" s="22"/>
      <c r="L35" s="25" t="n">
        <v>0</v>
      </c>
      <c r="M35" s="25" t="n">
        <v>0</v>
      </c>
      <c r="N35" s="25" t="n">
        <v>0</v>
      </c>
      <c r="O35" s="25" t="n">
        <v>0</v>
      </c>
      <c r="P35" s="25" t="n">
        <v>0</v>
      </c>
      <c r="Q35" s="127" t="n">
        <v>0</v>
      </c>
      <c r="R35" s="127" t="n">
        <v>0</v>
      </c>
      <c r="S35" s="127" t="n">
        <v>1000000000</v>
      </c>
      <c r="T35" s="127" t="n">
        <v>0</v>
      </c>
      <c r="U35" s="25"/>
      <c r="V35" s="25"/>
      <c r="W35" s="25"/>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6.5" hidden="false" customHeight="false" outlineLevel="0" collapsed="false">
      <c r="B36" s="107" t="s">
        <v>3560</v>
      </c>
      <c r="D36" s="22"/>
      <c r="E36" s="22"/>
      <c r="F36" s="22"/>
      <c r="G36" s="22"/>
      <c r="H36" s="23" t="n">
        <v>-185100000000</v>
      </c>
      <c r="I36" s="23" t="n">
        <v>-219800000000</v>
      </c>
      <c r="J36" s="23" t="n">
        <v>-230000000000</v>
      </c>
      <c r="K36" s="23" t="n">
        <v>-205800000000</v>
      </c>
      <c r="L36" s="25" t="n">
        <v>-315700000000</v>
      </c>
      <c r="M36" s="25" t="n">
        <v>-425800000000</v>
      </c>
      <c r="N36" s="25" t="n">
        <v>-158600000000</v>
      </c>
      <c r="O36" s="25" t="n">
        <v>-477900000000</v>
      </c>
      <c r="P36" s="25" t="n">
        <v>-569000000000</v>
      </c>
      <c r="Q36" s="125" t="n">
        <v>-933000000000</v>
      </c>
      <c r="R36" s="125" t="n">
        <v>-593000000000</v>
      </c>
      <c r="S36" s="125" t="n">
        <v>-1282000000000</v>
      </c>
      <c r="T36" s="125" t="n">
        <v>-1036000000000</v>
      </c>
      <c r="U36" s="28"/>
      <c r="V36" s="28"/>
      <c r="W36" s="28"/>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6.5" hidden="false" customHeight="false" outlineLevel="0" collapsed="false">
      <c r="B37" s="107" t="s">
        <v>855</v>
      </c>
      <c r="D37" s="22"/>
      <c r="E37" s="22"/>
      <c r="F37" s="22"/>
      <c r="G37" s="22"/>
      <c r="H37" s="23" t="n">
        <v>-63200000000</v>
      </c>
      <c r="I37" s="23" t="n">
        <v>44900000000</v>
      </c>
      <c r="J37" s="23" t="n">
        <v>-28600000000</v>
      </c>
      <c r="K37" s="23" t="n">
        <v>-2100000000</v>
      </c>
      <c r="L37" s="25" t="n">
        <v>32200000000</v>
      </c>
      <c r="M37" s="25" t="n">
        <v>-1000000000</v>
      </c>
      <c r="N37" s="25" t="n">
        <v>37600000000</v>
      </c>
      <c r="O37" s="25" t="n">
        <v>-13700000000</v>
      </c>
      <c r="P37" s="25" t="n">
        <v>20000000000</v>
      </c>
      <c r="Q37" s="125" t="n">
        <v>40000000000</v>
      </c>
      <c r="R37" s="125" t="n">
        <v>-156000000000</v>
      </c>
      <c r="S37" s="125" t="n">
        <v>0</v>
      </c>
      <c r="T37" s="125" t="n">
        <v>0</v>
      </c>
      <c r="U37" s="25"/>
      <c r="V37" s="25"/>
      <c r="W37" s="25"/>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6.5" hidden="false" customHeight="false" outlineLevel="0" collapsed="false">
      <c r="B38" s="30" t="s">
        <v>3561</v>
      </c>
      <c r="D38" s="22"/>
      <c r="E38" s="22"/>
      <c r="F38" s="22"/>
      <c r="G38" s="22"/>
      <c r="H38" s="22"/>
      <c r="I38" s="23" t="n">
        <v>-10900000000</v>
      </c>
      <c r="J38" s="23" t="n">
        <v>-4700000000</v>
      </c>
      <c r="K38" s="23" t="n">
        <v>-22100000000</v>
      </c>
      <c r="L38" s="25" t="n">
        <v>0</v>
      </c>
      <c r="M38" s="25" t="n">
        <v>0</v>
      </c>
      <c r="N38" s="25" t="n">
        <v>0</v>
      </c>
      <c r="O38" s="25" t="n">
        <v>-140400000000</v>
      </c>
      <c r="P38" s="25" t="n">
        <v>-294000000000</v>
      </c>
      <c r="Q38" s="125" t="n">
        <v>-516000000000</v>
      </c>
      <c r="R38" s="125" t="n">
        <v>187000000000</v>
      </c>
      <c r="S38" s="125" t="n">
        <v>229000000000</v>
      </c>
      <c r="T38" s="125" t="n">
        <v>185000000000</v>
      </c>
      <c r="U38" s="25"/>
      <c r="V38" s="25"/>
      <c r="W38" s="25"/>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6.5" hidden="false" customHeight="false" outlineLevel="0" collapsed="false">
      <c r="B39" s="30" t="s">
        <v>3562</v>
      </c>
      <c r="D39" s="242" t="n">
        <v>-177600000000</v>
      </c>
      <c r="E39" s="242" t="n">
        <v>-264400000000</v>
      </c>
      <c r="F39" s="242" t="n">
        <v>-372600000000</v>
      </c>
      <c r="G39" s="242" t="n">
        <v>-324400000000</v>
      </c>
      <c r="H39" s="23" t="n">
        <v>-463800000000</v>
      </c>
      <c r="I39" s="23" t="n">
        <v>-437700000000</v>
      </c>
      <c r="J39" s="23" t="n">
        <v>4413900000000</v>
      </c>
      <c r="K39" s="23" t="n">
        <v>-392800000000</v>
      </c>
      <c r="L39" s="25" t="n">
        <v>-345700000000</v>
      </c>
      <c r="M39" s="25" t="n">
        <v>-425000000000</v>
      </c>
      <c r="N39" s="25" t="n">
        <v>-196200000000</v>
      </c>
      <c r="O39" s="25" t="n">
        <v>-324000000000</v>
      </c>
      <c r="P39" s="25" t="n">
        <v>-295000000000</v>
      </c>
      <c r="Q39" s="125" t="n">
        <v>-457000000000</v>
      </c>
      <c r="R39" s="125" t="n">
        <v>-624000000000</v>
      </c>
      <c r="S39" s="125" t="n">
        <v>-1512000000000</v>
      </c>
      <c r="T39" s="125" t="n">
        <v>-1221000000000</v>
      </c>
      <c r="U39" s="28"/>
      <c r="V39" s="28"/>
      <c r="W39" s="28"/>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s="13" customFormat="true" ht="16.5" hidden="false" customHeight="false" outlineLevel="0" collapsed="false">
      <c r="A40" s="26" t="s">
        <v>110</v>
      </c>
      <c r="B40" s="98" t="s">
        <v>2392</v>
      </c>
      <c r="C40" s="216" t="s">
        <v>34</v>
      </c>
      <c r="D40" s="324" t="n">
        <v>177600000000</v>
      </c>
      <c r="E40" s="324" t="n">
        <v>264400000000</v>
      </c>
      <c r="F40" s="324" t="n">
        <v>372600000000</v>
      </c>
      <c r="G40" s="324" t="n">
        <v>324400000000</v>
      </c>
      <c r="H40" s="325" t="n">
        <v>463800000000</v>
      </c>
      <c r="I40" s="325" t="n">
        <v>437700000000</v>
      </c>
      <c r="J40" s="325" t="n">
        <v>-4413900000000</v>
      </c>
      <c r="K40" s="325" t="n">
        <v>392800000000</v>
      </c>
      <c r="L40" s="326" t="n">
        <v>345500000000</v>
      </c>
      <c r="M40" s="326" t="n">
        <v>425000000000</v>
      </c>
      <c r="N40" s="326" t="n">
        <v>195700000000</v>
      </c>
      <c r="O40" s="326" t="n">
        <v>324000000000</v>
      </c>
      <c r="P40" s="326" t="n">
        <v>295000000000</v>
      </c>
      <c r="Q40" s="125" t="n">
        <v>457000000000</v>
      </c>
      <c r="R40" s="125" t="n">
        <v>624000000000</v>
      </c>
      <c r="S40" s="125" t="n">
        <v>1512000000000</v>
      </c>
      <c r="T40" s="125" t="n">
        <v>321000000000</v>
      </c>
      <c r="U40" s="326"/>
      <c r="V40" s="326"/>
      <c r="W40" s="32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6.5" hidden="false" customHeight="false" outlineLevel="0" collapsed="false">
      <c r="A41" s="18" t="s">
        <v>112</v>
      </c>
      <c r="B41" s="30" t="s">
        <v>3563</v>
      </c>
      <c r="C41" s="20" t="s">
        <v>114</v>
      </c>
      <c r="D41" s="242" t="n">
        <v>91500000000</v>
      </c>
      <c r="E41" s="242" t="n">
        <v>127400000000</v>
      </c>
      <c r="F41" s="242" t="n">
        <v>218800000000</v>
      </c>
      <c r="G41" s="242" t="n">
        <v>191600000000</v>
      </c>
      <c r="H41" s="23" t="n">
        <v>518200000000</v>
      </c>
      <c r="I41" s="23" t="n">
        <v>387800000000</v>
      </c>
      <c r="J41" s="23" t="n">
        <v>-4133100000000</v>
      </c>
      <c r="K41" s="23" t="n">
        <v>307300000000</v>
      </c>
      <c r="L41" s="25" t="n">
        <v>478300000000</v>
      </c>
      <c r="M41" s="25" t="n">
        <v>123100000000</v>
      </c>
      <c r="N41" s="25" t="n">
        <v>132400000000</v>
      </c>
      <c r="O41" s="25" t="n">
        <v>95900000000</v>
      </c>
      <c r="P41" s="25" t="n">
        <v>98000000000</v>
      </c>
      <c r="Q41" s="125" t="n">
        <v>234000000000</v>
      </c>
      <c r="R41" s="125" t="n">
        <v>310000000000</v>
      </c>
      <c r="S41" s="125" t="n">
        <v>1137000000000</v>
      </c>
      <c r="T41" s="125" t="n">
        <v>113000000000</v>
      </c>
      <c r="U41" s="25"/>
      <c r="V41" s="25"/>
      <c r="W41" s="25"/>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6.5" hidden="false" customHeight="false" outlineLevel="0" collapsed="false">
      <c r="A42" s="132" t="s">
        <v>422</v>
      </c>
      <c r="B42" s="29" t="s">
        <v>3564</v>
      </c>
      <c r="C42" s="49" t="s">
        <v>251</v>
      </c>
      <c r="D42" s="242" t="n">
        <v>90100000000</v>
      </c>
      <c r="E42" s="242" t="n">
        <v>144700000000</v>
      </c>
      <c r="F42" s="242" t="n">
        <v>230000000000</v>
      </c>
      <c r="G42" s="242" t="n">
        <v>249300000000</v>
      </c>
      <c r="H42" s="23" t="n">
        <v>579300000000</v>
      </c>
      <c r="I42" s="23" t="n">
        <v>454500000000</v>
      </c>
      <c r="J42" s="23" t="n">
        <v>467200000000</v>
      </c>
      <c r="K42" s="23" t="n">
        <v>335100000000</v>
      </c>
      <c r="L42" s="25" t="n">
        <v>504600000000</v>
      </c>
      <c r="M42" s="25" t="n">
        <v>195300000000</v>
      </c>
      <c r="N42" s="25" t="n">
        <v>192800000000</v>
      </c>
      <c r="O42" s="25" t="n">
        <v>182500000000</v>
      </c>
      <c r="P42" s="25" t="n">
        <v>168000000000</v>
      </c>
      <c r="Q42" s="125" t="n">
        <v>297000000000</v>
      </c>
      <c r="R42" s="125" t="n">
        <v>443000000000</v>
      </c>
      <c r="S42" s="125" t="n">
        <v>1310000000000</v>
      </c>
      <c r="T42" s="125" t="n">
        <v>371000000000</v>
      </c>
      <c r="U42" s="25"/>
      <c r="V42" s="25"/>
      <c r="W42" s="25"/>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6.5" hidden="false" customHeight="false" outlineLevel="0" collapsed="false">
      <c r="B43" s="105" t="s">
        <v>3565</v>
      </c>
      <c r="C43" s="0" t="s">
        <v>476</v>
      </c>
      <c r="D43" s="242" t="n">
        <v>6700000000</v>
      </c>
      <c r="E43" s="242" t="n">
        <v>43700000000</v>
      </c>
      <c r="F43" s="242" t="n">
        <v>132900000000</v>
      </c>
      <c r="G43" s="242" t="n">
        <v>64300000000</v>
      </c>
      <c r="H43" s="23" t="n">
        <v>143200000000</v>
      </c>
      <c r="I43" s="22"/>
      <c r="J43" s="22"/>
      <c r="K43" s="22"/>
      <c r="L43" s="25" t="n">
        <v>154800000000</v>
      </c>
      <c r="M43" s="25" t="n">
        <v>0</v>
      </c>
      <c r="N43" s="25" t="n">
        <v>0</v>
      </c>
      <c r="O43" s="25" t="n">
        <v>0</v>
      </c>
      <c r="P43" s="25" t="n">
        <v>0</v>
      </c>
      <c r="Q43" s="125" t="n">
        <v>0</v>
      </c>
      <c r="R43" s="125" t="n">
        <v>115000000000</v>
      </c>
      <c r="S43" s="125" t="n">
        <v>648000000000</v>
      </c>
      <c r="T43" s="125" t="n">
        <v>0</v>
      </c>
      <c r="U43" s="25"/>
      <c r="V43" s="25"/>
      <c r="W43" s="25"/>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6.5" hidden="false" customHeight="false" outlineLevel="0" collapsed="false">
      <c r="B44" s="105" t="s">
        <v>1161</v>
      </c>
      <c r="C44" s="0" t="s">
        <v>476</v>
      </c>
      <c r="D44" s="242" t="n">
        <v>83400000000</v>
      </c>
      <c r="E44" s="242" t="n">
        <v>100900000000</v>
      </c>
      <c r="F44" s="242" t="n">
        <v>97100000000</v>
      </c>
      <c r="G44" s="242" t="n">
        <v>185000000000</v>
      </c>
      <c r="H44" s="23" t="n">
        <v>436100000000</v>
      </c>
      <c r="I44" s="22"/>
      <c r="J44" s="22"/>
      <c r="K44" s="22"/>
      <c r="L44" s="25" t="n">
        <v>349800000000</v>
      </c>
      <c r="M44" s="25" t="n">
        <v>195300000000</v>
      </c>
      <c r="N44" s="25" t="n">
        <v>192800000000</v>
      </c>
      <c r="O44" s="25" t="n">
        <v>182500000000</v>
      </c>
      <c r="P44" s="25" t="n">
        <v>168000000000</v>
      </c>
      <c r="Q44" s="125" t="n">
        <v>297000000000</v>
      </c>
      <c r="R44" s="125" t="n">
        <v>328000000000</v>
      </c>
      <c r="S44" s="125" t="n">
        <v>661000000000</v>
      </c>
      <c r="T44" s="125" t="n">
        <v>371000000000</v>
      </c>
      <c r="U44" s="25"/>
      <c r="V44" s="25"/>
      <c r="W44" s="25"/>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6.5" hidden="false" customHeight="false" outlineLevel="0" collapsed="false">
      <c r="A45" s="26" t="s">
        <v>393</v>
      </c>
      <c r="B45" s="29" t="s">
        <v>3566</v>
      </c>
      <c r="C45" s="49" t="s">
        <v>251</v>
      </c>
      <c r="D45" s="242" t="n">
        <v>-57600000000</v>
      </c>
      <c r="E45" s="242" t="n">
        <v>-116200000000</v>
      </c>
      <c r="F45" s="242" t="n">
        <v>-116600000000</v>
      </c>
      <c r="G45" s="242" t="n">
        <v>-126900000000</v>
      </c>
      <c r="H45" s="23" t="n">
        <v>-188500000000</v>
      </c>
      <c r="I45" s="23" t="n">
        <v>-177000000000</v>
      </c>
      <c r="J45" s="23" t="n">
        <v>-4600300000000</v>
      </c>
      <c r="K45" s="23" t="n">
        <v>-27800000000</v>
      </c>
      <c r="L45" s="25" t="n">
        <v>-26300000000</v>
      </c>
      <c r="M45" s="25" t="n">
        <v>-72200000000</v>
      </c>
      <c r="N45" s="25" t="n">
        <v>-60400000000</v>
      </c>
      <c r="O45" s="25" t="n">
        <v>-86600000000</v>
      </c>
      <c r="P45" s="25" t="n">
        <v>-69000000000</v>
      </c>
      <c r="Q45" s="125" t="n">
        <v>-63000000000</v>
      </c>
      <c r="R45" s="125" t="n">
        <v>-133000000000</v>
      </c>
      <c r="S45" s="125" t="n">
        <v>-173000000000</v>
      </c>
      <c r="T45" s="125" t="n">
        <v>-258000000000</v>
      </c>
      <c r="U45" s="25"/>
      <c r="V45" s="25"/>
      <c r="W45" s="25"/>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6.5" hidden="false" customHeight="false" outlineLevel="0" collapsed="false">
      <c r="A46" s="113" t="s">
        <v>3567</v>
      </c>
      <c r="B46" s="27" t="s">
        <v>3568</v>
      </c>
      <c r="C46" s="49" t="s">
        <v>251</v>
      </c>
      <c r="D46" s="242" t="n">
        <v>-9900000000</v>
      </c>
      <c r="E46" s="242" t="n">
        <v>-13600000000</v>
      </c>
      <c r="F46" s="242" t="n">
        <v>0</v>
      </c>
      <c r="G46" s="242" t="n">
        <v>-13500000000</v>
      </c>
      <c r="H46" s="23"/>
      <c r="I46" s="23"/>
      <c r="J46" s="23"/>
      <c r="K46" s="23"/>
      <c r="L46" s="25"/>
      <c r="M46" s="25"/>
      <c r="N46" s="25"/>
      <c r="O46" s="25"/>
      <c r="P46" s="25"/>
      <c r="Q46" s="127"/>
      <c r="R46" s="127"/>
      <c r="S46" s="127"/>
      <c r="T46" s="127"/>
      <c r="U46" s="25"/>
      <c r="V46" s="25"/>
      <c r="W46" s="25"/>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6.5" hidden="false" customHeight="false" outlineLevel="0" collapsed="false">
      <c r="A47" s="339" t="s">
        <v>1254</v>
      </c>
      <c r="B47" s="27" t="s">
        <v>3569</v>
      </c>
      <c r="C47" s="49" t="s">
        <v>251</v>
      </c>
      <c r="D47" s="242" t="n">
        <v>68900000000</v>
      </c>
      <c r="E47" s="242" t="n">
        <v>0</v>
      </c>
      <c r="F47" s="242" t="n">
        <v>0</v>
      </c>
      <c r="G47" s="242" t="n">
        <v>82600000000</v>
      </c>
      <c r="H47" s="23" t="n">
        <v>127400000000</v>
      </c>
      <c r="I47" s="23" t="n">
        <v>110300000000</v>
      </c>
      <c r="J47" s="23" t="n">
        <v>0</v>
      </c>
      <c r="K47" s="23" t="n">
        <v>0</v>
      </c>
      <c r="L47" s="25"/>
      <c r="M47" s="25"/>
      <c r="N47" s="25"/>
      <c r="O47" s="25"/>
      <c r="P47" s="25"/>
      <c r="Q47" s="127"/>
      <c r="R47" s="127"/>
      <c r="S47" s="127"/>
      <c r="T47" s="127"/>
      <c r="U47" s="25"/>
      <c r="V47" s="25"/>
      <c r="W47" s="25"/>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6.5" hidden="false" customHeight="false" outlineLevel="0" collapsed="false">
      <c r="A48" s="27" t="s">
        <v>1544</v>
      </c>
      <c r="B48" s="27" t="s">
        <v>1545</v>
      </c>
      <c r="C48" s="49" t="s">
        <v>251</v>
      </c>
      <c r="D48" s="242"/>
      <c r="E48" s="242" t="n">
        <f aca="false">E41-E42-E45-E46-E47</f>
        <v>112500000000</v>
      </c>
      <c r="F48" s="242" t="n">
        <f aca="false">F41-F42-F45-F46-F47</f>
        <v>105400000000</v>
      </c>
      <c r="G48" s="242"/>
      <c r="H48" s="23"/>
      <c r="I48" s="23"/>
      <c r="J48" s="23"/>
      <c r="K48" s="23"/>
      <c r="L48" s="25"/>
      <c r="M48" s="25"/>
      <c r="N48" s="25"/>
      <c r="O48" s="25"/>
      <c r="P48" s="25"/>
      <c r="Q48" s="127"/>
      <c r="R48" s="127"/>
      <c r="S48" s="127"/>
      <c r="T48" s="127"/>
      <c r="U48" s="25"/>
      <c r="V48" s="25"/>
      <c r="W48" s="25"/>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6.5" hidden="false" customHeight="false" outlineLevel="0" collapsed="false">
      <c r="A49" s="18" t="s">
        <v>115</v>
      </c>
      <c r="B49" s="30" t="s">
        <v>3570</v>
      </c>
      <c r="C49" s="20" t="s">
        <v>114</v>
      </c>
      <c r="D49" s="242" t="n">
        <f aca="false">D50+D56</f>
        <v>86100000000</v>
      </c>
      <c r="E49" s="242" t="n">
        <f aca="false">E50+E56</f>
        <v>137000000000</v>
      </c>
      <c r="F49" s="242" t="n">
        <f aca="false">F50+F56</f>
        <v>153800000000</v>
      </c>
      <c r="G49" s="242" t="n">
        <f aca="false">G50+G56</f>
        <v>132800000000</v>
      </c>
      <c r="H49" s="242" t="n">
        <f aca="false">H50+H56</f>
        <v>-54400000000</v>
      </c>
      <c r="I49" s="242" t="n">
        <f aca="false">I50+I56</f>
        <v>50000000000</v>
      </c>
      <c r="J49" s="242" t="n">
        <f aca="false">J50+J56</f>
        <v>-280800000000</v>
      </c>
      <c r="K49" s="242" t="n">
        <f aca="false">K50+K56</f>
        <v>85600000000</v>
      </c>
      <c r="L49" s="242" t="n">
        <f aca="false">L50+L56</f>
        <v>-132700000000</v>
      </c>
      <c r="M49" s="242" t="n">
        <f aca="false">M50+M56</f>
        <v>301900000000</v>
      </c>
      <c r="N49" s="242" t="n">
        <f aca="false">N50+N56</f>
        <v>63300000000</v>
      </c>
      <c r="O49" s="242" t="n">
        <f aca="false">O50+O56</f>
        <v>228100000000</v>
      </c>
      <c r="P49" s="242" t="n">
        <f aca="false">P50+P56</f>
        <v>197000000000</v>
      </c>
      <c r="Q49" s="659" t="n">
        <f aca="false">Q50+Q56</f>
        <v>223000000000</v>
      </c>
      <c r="R49" s="659" t="n">
        <f aca="false">R50+R56</f>
        <v>314000000000</v>
      </c>
      <c r="S49" s="659" t="n">
        <f aca="false">S50+S56</f>
        <v>375000000000</v>
      </c>
      <c r="T49" s="659" t="n">
        <f aca="false">T50+T56</f>
        <v>208000000000</v>
      </c>
      <c r="U49" s="242"/>
      <c r="V49" s="242"/>
      <c r="W49" s="242"/>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6.5" hidden="false" customHeight="false" outlineLevel="0" collapsed="false">
      <c r="A50" s="18"/>
      <c r="B50" s="30" t="s">
        <v>3570</v>
      </c>
      <c r="C50" s="20"/>
      <c r="D50" s="242" t="n">
        <v>76800000000</v>
      </c>
      <c r="E50" s="242" t="n">
        <v>116200000000</v>
      </c>
      <c r="F50" s="242" t="n">
        <v>144500000000</v>
      </c>
      <c r="G50" s="242" t="n">
        <v>119300000000</v>
      </c>
      <c r="H50" s="23" t="n">
        <v>-84600000000</v>
      </c>
      <c r="I50" s="23" t="n">
        <v>49400000000</v>
      </c>
      <c r="J50" s="23" t="n">
        <v>-285800000000</v>
      </c>
      <c r="K50" s="23" t="n">
        <v>83700000000</v>
      </c>
      <c r="L50" s="25" t="n">
        <v>-136000000000</v>
      </c>
      <c r="M50" s="25" t="n">
        <v>301900000000</v>
      </c>
      <c r="N50" s="25" t="n">
        <v>63300000000</v>
      </c>
      <c r="O50" s="25" t="n">
        <v>228100000000</v>
      </c>
      <c r="P50" s="25" t="n">
        <v>196100000000</v>
      </c>
      <c r="Q50" s="125" t="n">
        <v>223000000000</v>
      </c>
      <c r="R50" s="125" t="n">
        <v>314000000000</v>
      </c>
      <c r="S50" s="125" t="n">
        <v>375000000000</v>
      </c>
      <c r="T50" s="125" t="n">
        <v>208000000000</v>
      </c>
      <c r="U50" s="25"/>
      <c r="V50" s="25"/>
      <c r="W50" s="25"/>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6.5" hidden="false" customHeight="false" outlineLevel="0" collapsed="false">
      <c r="A51" s="26" t="s">
        <v>117</v>
      </c>
      <c r="B51" s="29" t="s">
        <v>3571</v>
      </c>
      <c r="C51" s="19" t="s">
        <v>119</v>
      </c>
      <c r="D51" s="242" t="n">
        <v>500000000</v>
      </c>
      <c r="E51" s="242" t="n">
        <v>93700000000</v>
      </c>
      <c r="F51" s="242" t="n">
        <v>144400000000</v>
      </c>
      <c r="G51" s="242" t="n">
        <v>8800000000</v>
      </c>
      <c r="H51" s="23" t="n">
        <v>-215600000000</v>
      </c>
      <c r="I51" s="23" t="n">
        <v>-111600000000</v>
      </c>
      <c r="J51" s="23" t="n">
        <v>-352200000000</v>
      </c>
      <c r="K51" s="23" t="n">
        <v>24500000000</v>
      </c>
      <c r="L51" s="25" t="n">
        <v>-261500000000</v>
      </c>
      <c r="M51" s="25" t="n">
        <v>313500000000</v>
      </c>
      <c r="N51" s="25" t="n">
        <v>-251900000000</v>
      </c>
      <c r="O51" s="25" t="n">
        <v>369100000000</v>
      </c>
      <c r="P51" s="25" t="n">
        <v>266200000000</v>
      </c>
      <c r="Q51" s="125" t="n">
        <v>428000000000</v>
      </c>
      <c r="R51" s="125" t="n">
        <v>222000000000</v>
      </c>
      <c r="S51" s="125" t="n">
        <v>340000000000</v>
      </c>
      <c r="T51" s="125" t="n">
        <v>224000000000</v>
      </c>
      <c r="U51" s="25"/>
      <c r="V51" s="25"/>
      <c r="W51" s="25"/>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6.5" hidden="false" customHeight="false" outlineLevel="0" collapsed="false">
      <c r="B52" s="105" t="s">
        <v>3572</v>
      </c>
      <c r="D52" s="22"/>
      <c r="E52" s="22"/>
      <c r="F52" s="22"/>
      <c r="G52" s="22"/>
      <c r="H52" s="22"/>
      <c r="I52" s="22"/>
      <c r="J52" s="22"/>
      <c r="K52" s="22"/>
      <c r="L52" s="25" t="n">
        <v>-78400000000</v>
      </c>
      <c r="M52" s="25" t="n">
        <v>165100000000</v>
      </c>
      <c r="N52" s="25" t="n">
        <v>-217400000000</v>
      </c>
      <c r="O52" s="25" t="n">
        <v>245400000000</v>
      </c>
      <c r="P52" s="25" t="n">
        <v>106500000000</v>
      </c>
      <c r="Q52" s="125" t="n">
        <v>63000000000</v>
      </c>
      <c r="R52" s="125" t="n">
        <v>17000000000</v>
      </c>
      <c r="S52" s="125" t="n">
        <v>35000000000</v>
      </c>
      <c r="T52" s="125" t="n">
        <v>-16000000000</v>
      </c>
      <c r="U52" s="25"/>
      <c r="V52" s="25"/>
      <c r="W52" s="25"/>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6.5" hidden="false" customHeight="false" outlineLevel="0" collapsed="false">
      <c r="A53" s="113" t="s">
        <v>404</v>
      </c>
      <c r="B53" s="29" t="s">
        <v>3573</v>
      </c>
      <c r="C53" s="19" t="s">
        <v>119</v>
      </c>
      <c r="D53" s="242" t="n">
        <v>23800000000</v>
      </c>
      <c r="E53" s="242" t="n">
        <v>22500000000</v>
      </c>
      <c r="F53" s="242" t="n">
        <v>-14400000000</v>
      </c>
      <c r="G53" s="242" t="n">
        <v>84500000000</v>
      </c>
      <c r="H53" s="23" t="n">
        <v>107900000000</v>
      </c>
      <c r="I53" s="23" t="n">
        <v>120000000000</v>
      </c>
      <c r="J53" s="23" t="n">
        <v>73500000000</v>
      </c>
      <c r="K53" s="23" t="n">
        <v>-36600000000</v>
      </c>
      <c r="L53" s="25" t="n">
        <v>-206400000000</v>
      </c>
      <c r="M53" s="25" t="n">
        <v>-43900000000</v>
      </c>
      <c r="N53" s="25" t="n">
        <v>103900000000</v>
      </c>
      <c r="O53" s="25" t="n">
        <v>-41100000000</v>
      </c>
      <c r="P53" s="25" t="n">
        <v>-100600000000</v>
      </c>
      <c r="Q53" s="125" t="n">
        <v>-268000000000</v>
      </c>
      <c r="R53" s="125" t="n">
        <v>181000000000</v>
      </c>
      <c r="S53" s="125" t="n">
        <v>0</v>
      </c>
      <c r="T53" s="125" t="n">
        <v>0</v>
      </c>
      <c r="U53" s="25"/>
      <c r="V53" s="25"/>
      <c r="W53" s="25"/>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6.5" hidden="false" customHeight="false" outlineLevel="0" collapsed="false">
      <c r="A54" s="0" t="s">
        <v>3574</v>
      </c>
      <c r="B54" s="29" t="s">
        <v>3575</v>
      </c>
      <c r="C54" s="19" t="s">
        <v>119</v>
      </c>
      <c r="D54" s="366" t="n">
        <f aca="false">D50-D51-D53</f>
        <v>52500000000</v>
      </c>
      <c r="E54" s="22"/>
      <c r="F54" s="366" t="n">
        <v>14500000000</v>
      </c>
      <c r="G54" s="22" t="n">
        <v>26000000000</v>
      </c>
      <c r="H54" s="23" t="n">
        <v>23000000000</v>
      </c>
      <c r="I54" s="23" t="n">
        <v>41000000000</v>
      </c>
      <c r="J54" s="23" t="n">
        <v>-7100000000</v>
      </c>
      <c r="K54" s="23" t="n">
        <v>95800000000</v>
      </c>
      <c r="L54" s="25" t="n">
        <v>312600000000</v>
      </c>
      <c r="M54" s="25" t="n">
        <v>53900000000</v>
      </c>
      <c r="N54" s="25" t="n">
        <v>194300000000</v>
      </c>
      <c r="O54" s="25" t="n">
        <v>-108400000000</v>
      </c>
      <c r="P54" s="25" t="n">
        <v>38700000000</v>
      </c>
      <c r="Q54" s="127" t="n">
        <v>0</v>
      </c>
      <c r="R54" s="127" t="n">
        <v>0</v>
      </c>
      <c r="S54" s="127" t="n">
        <v>0</v>
      </c>
      <c r="T54" s="127" t="n">
        <v>0</v>
      </c>
      <c r="U54" s="25"/>
      <c r="V54" s="25"/>
      <c r="W54" s="25"/>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6.5" hidden="false" customHeight="false" outlineLevel="0" collapsed="false">
      <c r="A55" s="141" t="s">
        <v>3576</v>
      </c>
      <c r="B55" s="141" t="s">
        <v>3577</v>
      </c>
      <c r="C55" s="19" t="s">
        <v>119</v>
      </c>
      <c r="D55" s="366"/>
      <c r="E55" s="22"/>
      <c r="F55" s="366"/>
      <c r="G55" s="22"/>
      <c r="H55" s="23"/>
      <c r="I55" s="23"/>
      <c r="J55" s="23"/>
      <c r="K55" s="23"/>
      <c r="L55" s="25" t="n">
        <f aca="false">L50-L51-L53-L54</f>
        <v>19300000000</v>
      </c>
      <c r="M55" s="25" t="n">
        <f aca="false">M50-M51-M53-M54</f>
        <v>-21600000000</v>
      </c>
      <c r="N55" s="25" t="n">
        <f aca="false">N50-N51-N53-N54</f>
        <v>17000000000</v>
      </c>
      <c r="O55" s="25" t="n">
        <f aca="false">O50-O51-O53-O54</f>
        <v>8500000000</v>
      </c>
      <c r="P55" s="25" t="n">
        <f aca="false">P50-P51-P53-P54</f>
        <v>-8200000000</v>
      </c>
      <c r="Q55" s="125" t="n">
        <v>0</v>
      </c>
      <c r="R55" s="125" t="n">
        <f aca="false">R49-R51-R53-R52</f>
        <v>-106000000000</v>
      </c>
      <c r="S55" s="125" t="n">
        <v>0</v>
      </c>
      <c r="T55" s="125" t="n">
        <v>0</v>
      </c>
      <c r="U55" s="25"/>
      <c r="V55" s="25"/>
      <c r="W55" s="25"/>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6.5" hidden="false" customHeight="false" outlineLevel="0" collapsed="false">
      <c r="A56" s="19" t="s">
        <v>1021</v>
      </c>
      <c r="B56" s="30" t="s">
        <v>3083</v>
      </c>
      <c r="C56" s="19" t="s">
        <v>119</v>
      </c>
      <c r="D56" s="242" t="n">
        <v>9300000000</v>
      </c>
      <c r="E56" s="242" t="n">
        <v>20800000000</v>
      </c>
      <c r="F56" s="242" t="n">
        <v>9300000000</v>
      </c>
      <c r="G56" s="242" t="n">
        <v>13500000000</v>
      </c>
      <c r="H56" s="23" t="n">
        <v>30200000000</v>
      </c>
      <c r="I56" s="23" t="n">
        <v>600000000</v>
      </c>
      <c r="J56" s="23" t="n">
        <v>5000000000</v>
      </c>
      <c r="K56" s="23" t="n">
        <v>1900000000</v>
      </c>
      <c r="L56" s="25" t="n">
        <v>3300000000</v>
      </c>
      <c r="M56" s="25" t="n">
        <v>0</v>
      </c>
      <c r="N56" s="25" t="n">
        <v>0</v>
      </c>
      <c r="O56" s="25" t="n">
        <v>0</v>
      </c>
      <c r="P56" s="52" t="n">
        <v>900000000</v>
      </c>
      <c r="Q56" s="125" t="n">
        <v>0</v>
      </c>
      <c r="R56" s="125" t="n">
        <v>0</v>
      </c>
      <c r="S56" s="125" t="n">
        <v>0</v>
      </c>
      <c r="T56" s="125" t="n">
        <v>0</v>
      </c>
      <c r="U56" s="25"/>
      <c r="V56" s="25"/>
      <c r="W56" s="25"/>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6.5" hidden="false" customHeight="false" outlineLevel="0" collapsed="false">
      <c r="B57" s="30" t="s">
        <v>3578</v>
      </c>
      <c r="D57" s="22"/>
      <c r="E57" s="22"/>
      <c r="F57" s="22"/>
      <c r="G57" s="22"/>
      <c r="H57" s="22"/>
      <c r="I57" s="22"/>
      <c r="J57" s="22"/>
      <c r="K57" s="22"/>
      <c r="L57" s="25" t="n">
        <v>-200000000</v>
      </c>
      <c r="M57" s="25" t="n">
        <v>0</v>
      </c>
      <c r="N57" s="25" t="n">
        <v>-400000000</v>
      </c>
      <c r="O57" s="25" t="n">
        <v>0</v>
      </c>
      <c r="P57" s="25"/>
      <c r="Q57" s="46"/>
      <c r="R57" s="46"/>
      <c r="S57" s="46"/>
      <c r="T57" s="46"/>
      <c r="U57" s="46"/>
      <c r="V57" s="46"/>
      <c r="W57" s="4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D58" s="46"/>
      <c r="E58" s="46"/>
      <c r="F58" s="46"/>
      <c r="G58" s="46"/>
      <c r="H58" s="46"/>
      <c r="I58" s="46"/>
      <c r="J58" s="46"/>
      <c r="K58" s="46"/>
      <c r="L58" s="46"/>
      <c r="M58" s="46"/>
      <c r="N58" s="46"/>
      <c r="O58" s="46"/>
      <c r="P58" s="46"/>
      <c r="Q58" s="46" t="s">
        <v>128</v>
      </c>
      <c r="R58" s="46" t="s">
        <v>128</v>
      </c>
      <c r="S58" s="46" t="s">
        <v>128</v>
      </c>
      <c r="T58" s="46" t="s">
        <v>128</v>
      </c>
      <c r="U58" s="46" t="s">
        <v>128</v>
      </c>
      <c r="V58" s="46" t="s">
        <v>128</v>
      </c>
      <c r="W58" s="46" t="s">
        <v>128</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5" hidden="false" customHeight="false" outlineLevel="0" collapsed="false">
      <c r="D59" s="46" t="s">
        <v>128</v>
      </c>
      <c r="E59" s="46" t="s">
        <v>128</v>
      </c>
      <c r="F59" s="46" t="s">
        <v>128</v>
      </c>
      <c r="G59" s="46" t="s">
        <v>128</v>
      </c>
      <c r="H59" s="46" t="s">
        <v>128</v>
      </c>
      <c r="I59" s="46" t="s">
        <v>128</v>
      </c>
      <c r="J59" s="46" t="s">
        <v>128</v>
      </c>
      <c r="K59" s="46" t="s">
        <v>128</v>
      </c>
      <c r="L59" s="46" t="s">
        <v>128</v>
      </c>
      <c r="M59" s="46" t="s">
        <v>128</v>
      </c>
      <c r="N59" s="46" t="s">
        <v>128</v>
      </c>
      <c r="O59" s="46" t="s">
        <v>128</v>
      </c>
      <c r="P59" s="46" t="s">
        <v>128</v>
      </c>
      <c r="Q59" s="46"/>
      <c r="R59" s="46"/>
      <c r="S59" s="46"/>
      <c r="T59" s="46"/>
      <c r="U59" s="46"/>
      <c r="V59" s="46"/>
      <c r="W59" s="4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D60" s="46"/>
      <c r="E60" s="46"/>
      <c r="F60" s="46"/>
      <c r="G60" s="46"/>
      <c r="H60" s="46"/>
      <c r="I60" s="46"/>
      <c r="J60" s="46"/>
      <c r="K60" s="46"/>
      <c r="L60" s="46"/>
      <c r="M60" s="46"/>
      <c r="N60" s="46"/>
      <c r="O60" s="46"/>
      <c r="P60" s="46"/>
      <c r="Q60" s="46" t="n">
        <f aca="false">Q6-Q8-Q17</f>
        <v>0</v>
      </c>
      <c r="R60" s="46" t="n">
        <f aca="false">R6-R8-R17</f>
        <v>0</v>
      </c>
      <c r="S60" s="46" t="n">
        <f aca="false">S6-S8-S17</f>
        <v>1000000000</v>
      </c>
      <c r="T60" s="46" t="n">
        <f aca="false">T6-T8-T17</f>
        <v>0</v>
      </c>
      <c r="U60" s="46" t="n">
        <f aca="false">U6-U8-U17</f>
        <v>0</v>
      </c>
      <c r="V60" s="46" t="n">
        <f aca="false">V6-V8-V17</f>
        <v>0</v>
      </c>
      <c r="W60" s="46" t="n">
        <f aca="false">W6-W8-W17</f>
        <v>0</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0" t="s">
        <v>821</v>
      </c>
      <c r="D61" s="46" t="n">
        <f aca="false">D6-D8-D17</f>
        <v>100000000</v>
      </c>
      <c r="E61" s="46" t="n">
        <f aca="false">E6-E8-E17</f>
        <v>0</v>
      </c>
      <c r="F61" s="46" t="n">
        <f aca="false">F6-F8-F17</f>
        <v>0</v>
      </c>
      <c r="G61" s="46" t="n">
        <f aca="false">G6-G8-G17</f>
        <v>0</v>
      </c>
      <c r="H61" s="46" t="n">
        <f aca="false">H6-H8-H17</f>
        <v>0</v>
      </c>
      <c r="I61" s="46" t="n">
        <f aca="false">I6-I8-I17</f>
        <v>0</v>
      </c>
      <c r="J61" s="46" t="n">
        <f aca="false">J6-J8-J17</f>
        <v>0</v>
      </c>
      <c r="K61" s="46" t="n">
        <f aca="false">K6-K8-K17</f>
        <v>0</v>
      </c>
      <c r="L61" s="46" t="n">
        <f aca="false">L6-L8-L17</f>
        <v>0</v>
      </c>
      <c r="M61" s="46" t="n">
        <f aca="false">M6-M8-M17</f>
        <v>-100000000</v>
      </c>
      <c r="N61" s="46" t="n">
        <f aca="false">N6-N8-N17</f>
        <v>-100000000</v>
      </c>
      <c r="O61" s="46" t="n">
        <f aca="false">O6-O8-O17</f>
        <v>0</v>
      </c>
      <c r="P61" s="46" t="n">
        <f aca="false">P6-P8-P17</f>
        <v>0</v>
      </c>
      <c r="Q61" s="46" t="n">
        <f aca="false">Q8-Q10-Q16</f>
        <v>1000000000</v>
      </c>
      <c r="R61" s="46" t="n">
        <f aca="false">R8-R10-R16</f>
        <v>0</v>
      </c>
      <c r="S61" s="46" t="n">
        <f aca="false">S8-S10-S16</f>
        <v>-1000000000</v>
      </c>
      <c r="T61" s="46" t="n">
        <f aca="false">T8-T10-T16</f>
        <v>0</v>
      </c>
      <c r="U61" s="46" t="n">
        <f aca="false">U8-U10-U16</f>
        <v>0</v>
      </c>
      <c r="V61" s="46" t="n">
        <f aca="false">V8-V10-V16</f>
        <v>0</v>
      </c>
      <c r="W61" s="46" t="n">
        <f aca="false">W8-W10-W16</f>
        <v>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5" hidden="false" customHeight="false" outlineLevel="0" collapsed="false">
      <c r="B62" s="0" t="s">
        <v>130</v>
      </c>
      <c r="D62" s="46" t="n">
        <f aca="false">D8-D10-D16</f>
        <v>0</v>
      </c>
      <c r="E62" s="46" t="n">
        <f aca="false">E8-E10-E16</f>
        <v>0</v>
      </c>
      <c r="F62" s="46" t="n">
        <f aca="false">F8-F10-F16</f>
        <v>0</v>
      </c>
      <c r="G62" s="46" t="n">
        <f aca="false">G8-G10-G16</f>
        <v>0</v>
      </c>
      <c r="H62" s="46" t="n">
        <f aca="false">H8-H10-H16</f>
        <v>100000000</v>
      </c>
      <c r="I62" s="46" t="n">
        <f aca="false">I8-I10-I16</f>
        <v>-100000000</v>
      </c>
      <c r="J62" s="46" t="n">
        <f aca="false">J8-J10-J16</f>
        <v>100000000</v>
      </c>
      <c r="K62" s="46" t="n">
        <f aca="false">K8-K10-K16</f>
        <v>100000000</v>
      </c>
      <c r="L62" s="46" t="n">
        <f aca="false">L8-L10-L16</f>
        <v>0</v>
      </c>
      <c r="M62" s="46" t="n">
        <f aca="false">M8-M10-M16</f>
        <v>0</v>
      </c>
      <c r="N62" s="46" t="n">
        <f aca="false">N8-N10-N16</f>
        <v>0</v>
      </c>
      <c r="O62" s="46" t="n">
        <f aca="false">O8-O10-O16</f>
        <v>0</v>
      </c>
      <c r="P62" s="46" t="n">
        <f aca="false">P8-P10-P16</f>
        <v>-1000000000</v>
      </c>
      <c r="Q62" s="46" t="n">
        <f aca="false">Q10-Q12-Q13-Q14</f>
        <v>-1000000000</v>
      </c>
      <c r="R62" s="46" t="n">
        <f aca="false">R10-R12-R13-R14</f>
        <v>0</v>
      </c>
      <c r="S62" s="46" t="n">
        <f aca="false">S10-S12-S13-S14</f>
        <v>0</v>
      </c>
      <c r="T62" s="46" t="n">
        <f aca="false">T10-T12-T13-T14-T15</f>
        <v>0</v>
      </c>
      <c r="U62" s="46" t="n">
        <f aca="false">U10-U12-U13-U14-U15</f>
        <v>0</v>
      </c>
      <c r="V62" s="46" t="n">
        <f aca="false">V10-V12-V13-V14-V15</f>
        <v>0</v>
      </c>
      <c r="W62" s="46" t="n">
        <f aca="false">W10-W12-W13-W14-W15</f>
        <v>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B63" s="0" t="s">
        <v>131</v>
      </c>
      <c r="D63" s="554" t="n">
        <f aca="false">D10-D12-D13-D14</f>
        <v>594400000000</v>
      </c>
      <c r="E63" s="554" t="n">
        <f aca="false">E10-E12-E13-E14</f>
        <v>581300000000</v>
      </c>
      <c r="F63" s="554" t="n">
        <f aca="false">F10-F12-F13-F14</f>
        <v>460800000000</v>
      </c>
      <c r="G63" s="554" t="n">
        <f aca="false">G10-G12-G13-G14</f>
        <v>678500000000</v>
      </c>
      <c r="H63" s="554" t="n">
        <f aca="false">H10-H12-H13-H14</f>
        <v>887100000000</v>
      </c>
      <c r="I63" s="46" t="n">
        <f aca="false">I10-I12-I13-I14</f>
        <v>0</v>
      </c>
      <c r="J63" s="46" t="n">
        <f aca="false">J10-J12-J13-J14</f>
        <v>0</v>
      </c>
      <c r="K63" s="46" t="n">
        <f aca="false">K10-K12-K13-K14</f>
        <v>-100000000</v>
      </c>
      <c r="L63" s="46" t="n">
        <f aca="false">L10-L12-L13-L14</f>
        <v>-100000000</v>
      </c>
      <c r="M63" s="46" t="n">
        <f aca="false">M10-M12-M13-M14</f>
        <v>0</v>
      </c>
      <c r="N63" s="46" t="n">
        <f aca="false">N10-N12-N13-N14</f>
        <v>100000000</v>
      </c>
      <c r="O63" s="46" t="n">
        <f aca="false">O10-O12-O13-O14</f>
        <v>0</v>
      </c>
      <c r="P63" s="46" t="n">
        <f aca="false">P10-P12-P13-P14</f>
        <v>0</v>
      </c>
      <c r="Q63" s="46" t="n">
        <f aca="false">Q17-Q18-Q19</f>
        <v>-1000000000</v>
      </c>
      <c r="R63" s="46" t="n">
        <f aca="false">R17-R18-R19</f>
        <v>0</v>
      </c>
      <c r="S63" s="46" t="n">
        <f aca="false">S17-S18-S19</f>
        <v>0</v>
      </c>
      <c r="T63" s="46" t="n">
        <f aca="false">T17-T18-T19</f>
        <v>0</v>
      </c>
      <c r="U63" s="46" t="n">
        <f aca="false">U17-U18-U19</f>
        <v>0</v>
      </c>
      <c r="V63" s="46" t="n">
        <f aca="false">V17-V18-V19</f>
        <v>0</v>
      </c>
      <c r="W63" s="46" t="n">
        <f aca="false">W17-W18-W19</f>
        <v>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 hidden="false" customHeight="false" outlineLevel="0" collapsed="false">
      <c r="B64" s="0" t="s">
        <v>132</v>
      </c>
      <c r="D64" s="46" t="n">
        <f aca="false">D17-D18-D19</f>
        <v>-100000000</v>
      </c>
      <c r="E64" s="46" t="n">
        <f aca="false">E17-E18-E19</f>
        <v>0</v>
      </c>
      <c r="F64" s="46" t="n">
        <f aca="false">F17-F18-F19</f>
        <v>0</v>
      </c>
      <c r="G64" s="46" t="n">
        <f aca="false">G17-G18-G19</f>
        <v>0</v>
      </c>
      <c r="H64" s="46" t="n">
        <f aca="false">H17-H18-H19</f>
        <v>0</v>
      </c>
      <c r="I64" s="46" t="n">
        <f aca="false">I17-I18-I19</f>
        <v>0</v>
      </c>
      <c r="J64" s="46" t="n">
        <f aca="false">J17-J18-J19</f>
        <v>0</v>
      </c>
      <c r="K64" s="46" t="n">
        <f aca="false">K17-K18-K19</f>
        <v>100000000</v>
      </c>
      <c r="L64" s="46" t="n">
        <f aca="false">L17-L18-L19</f>
        <v>0</v>
      </c>
      <c r="M64" s="46" t="n">
        <f aca="false">M17-M18-M19</f>
        <v>100000000.000031</v>
      </c>
      <c r="N64" s="46" t="n">
        <f aca="false">N17-N18-N19</f>
        <v>0</v>
      </c>
      <c r="O64" s="46" t="n">
        <f aca="false">O17-O18-O19</f>
        <v>0</v>
      </c>
      <c r="P64" s="46" t="n">
        <f aca="false">P17-P18-P19</f>
        <v>0</v>
      </c>
      <c r="Q64" s="46" t="n">
        <f aca="false">Q21-Q32-Q22</f>
        <v>0</v>
      </c>
      <c r="R64" s="46" t="n">
        <f aca="false">R21-R32-R22</f>
        <v>0</v>
      </c>
      <c r="S64" s="46" t="n">
        <f aca="false">S21-S32-S22</f>
        <v>0</v>
      </c>
      <c r="T64" s="46" t="n">
        <f aca="false">T21-T32-T22</f>
        <v>0</v>
      </c>
      <c r="U64" s="46" t="n">
        <f aca="false">U21-U32-U22</f>
        <v>0</v>
      </c>
      <c r="V64" s="46" t="n">
        <f aca="false">V21-V32-V22</f>
        <v>0</v>
      </c>
      <c r="W64" s="46" t="n">
        <f aca="false">W21-W32-W22</f>
        <v>0</v>
      </c>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B65" s="0" t="s">
        <v>2112</v>
      </c>
      <c r="D65" s="46" t="n">
        <f aca="false">D21-D32-D22</f>
        <v>0</v>
      </c>
      <c r="E65" s="46" t="n">
        <f aca="false">E21-E32-E22</f>
        <v>0</v>
      </c>
      <c r="F65" s="46" t="n">
        <f aca="false">F21-F32-F22</f>
        <v>0</v>
      </c>
      <c r="G65" s="46" t="n">
        <f aca="false">G21-G32-G22</f>
        <v>0</v>
      </c>
      <c r="H65" s="46" t="n">
        <f aca="false">H21-H32-H22</f>
        <v>0</v>
      </c>
      <c r="I65" s="46" t="n">
        <f aca="false">I21-I32-I22</f>
        <v>0</v>
      </c>
      <c r="J65" s="46" t="n">
        <f aca="false">J21-J32-J22</f>
        <v>0</v>
      </c>
      <c r="K65" s="46" t="n">
        <f aca="false">K21-K32-K22</f>
        <v>100000000</v>
      </c>
      <c r="L65" s="46" t="n">
        <f aca="false">L21-L32-L22</f>
        <v>0</v>
      </c>
      <c r="M65" s="46" t="n">
        <f aca="false">M21-M32-M22</f>
        <v>0</v>
      </c>
      <c r="N65" s="46" t="n">
        <f aca="false">N21-N32-N22</f>
        <v>0</v>
      </c>
      <c r="O65" s="46" t="n">
        <f aca="false">O21-O32-O22</f>
        <v>100000000</v>
      </c>
      <c r="P65" s="46" t="n">
        <f aca="false">P21-P32-P22</f>
        <v>0</v>
      </c>
      <c r="Q65" s="46" t="n">
        <f aca="false">Q22-Q23-Q27-Q29-Q24-Q30-Q31</f>
        <v>-1000000000</v>
      </c>
      <c r="R65" s="46" t="n">
        <f aca="false">R22-R23-R27-R29-R24-R30-R31</f>
        <v>0</v>
      </c>
      <c r="S65" s="46" t="n">
        <f aca="false">S22-S23-S27-S29-S24-S30-S31</f>
        <v>-1000000000</v>
      </c>
      <c r="T65" s="46" t="n">
        <f aca="false">T22-T23-T27-T29-T24-T30-T31</f>
        <v>0</v>
      </c>
      <c r="U65" s="46" t="n">
        <f aca="false">U22-U23-U27-U29-U24-U30-U31</f>
        <v>0</v>
      </c>
      <c r="V65" s="46" t="n">
        <f aca="false">V22-V23-V27-V29-V24-V30-V31</f>
        <v>0</v>
      </c>
      <c r="W65" s="46" t="n">
        <f aca="false">W22-W23-W27-W29-W24</f>
        <v>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B66" s="0" t="s">
        <v>698</v>
      </c>
      <c r="D66" s="46" t="n">
        <f aca="false">D22-D23-D27-D29-D24-D30-D31</f>
        <v>0</v>
      </c>
      <c r="E66" s="46" t="n">
        <f aca="false">E22-E23-E27-E29-E24-E30-E31</f>
        <v>-100000000</v>
      </c>
      <c r="F66" s="46" t="n">
        <f aca="false">F22-F23-F27-F29-F24-F30-F31</f>
        <v>100000000</v>
      </c>
      <c r="G66" s="46" t="n">
        <f aca="false">G22-G23-G27-G29-G24-G30-G31</f>
        <v>0</v>
      </c>
      <c r="H66" s="46" t="n">
        <f aca="false">H22-H23-H27-H29-H24-H30-H31</f>
        <v>0</v>
      </c>
      <c r="I66" s="46" t="n">
        <f aca="false">I22-I23-I27-I29-I24-I30-I31</f>
        <v>0</v>
      </c>
      <c r="J66" s="46" t="n">
        <f aca="false">J22-J23-J27-J29-J24-J30-J31</f>
        <v>0</v>
      </c>
      <c r="K66" s="46" t="n">
        <f aca="false">K22-K23-K27-K29-K24-K30-K31</f>
        <v>0</v>
      </c>
      <c r="L66" s="46" t="n">
        <f aca="false">L22-L23-L27-L29-L24-L30-L31</f>
        <v>0</v>
      </c>
      <c r="M66" s="46" t="n">
        <f aca="false">M22-M23-M27-M29-M24-M30-M31</f>
        <v>0</v>
      </c>
      <c r="N66" s="46" t="n">
        <f aca="false">N22-N23-N27-N29-N24-N30-N31</f>
        <v>0</v>
      </c>
      <c r="O66" s="46" t="n">
        <f aca="false">O22-O23-O27-O29-O24-O30-O31</f>
        <v>-100000000.000122</v>
      </c>
      <c r="P66" s="46" t="n">
        <f aca="false">P22-P23-P27-P29-P24-P30-P31</f>
        <v>1000000000</v>
      </c>
      <c r="Q66" s="46" t="n">
        <f aca="false">Q24-Q25-Q26</f>
        <v>0</v>
      </c>
      <c r="R66" s="46" t="n">
        <f aca="false">R24-R25-R26</f>
        <v>0</v>
      </c>
      <c r="S66" s="46" t="n">
        <f aca="false">S24-S25-S26</f>
        <v>0</v>
      </c>
      <c r="T66" s="46" t="n">
        <f aca="false">T24-T25-T26</f>
        <v>0</v>
      </c>
      <c r="U66" s="46" t="n">
        <f aca="false">U24-U25-U26</f>
        <v>0</v>
      </c>
      <c r="V66" s="46" t="n">
        <f aca="false">V24-V25-V26</f>
        <v>0</v>
      </c>
      <c r="W66" s="46" t="n">
        <f aca="false">W24-W25-W26</f>
        <v>0</v>
      </c>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0" t="s">
        <v>268</v>
      </c>
      <c r="D67" s="46" t="n">
        <f aca="false">D24-D25-D26</f>
        <v>0</v>
      </c>
      <c r="E67" s="46" t="n">
        <f aca="false">E24-E25-E26</f>
        <v>0</v>
      </c>
      <c r="F67" s="46" t="n">
        <f aca="false">F24-F25-F26</f>
        <v>0</v>
      </c>
      <c r="G67" s="46" t="n">
        <f aca="false">G24-G25-G26</f>
        <v>0</v>
      </c>
      <c r="H67" s="46" t="n">
        <f aca="false">H24-H25-H26</f>
        <v>100000000</v>
      </c>
      <c r="I67" s="46" t="n">
        <f aca="false">I24-I25-I26</f>
        <v>0</v>
      </c>
      <c r="J67" s="46" t="n">
        <f aca="false">J24-J25-J26</f>
        <v>0</v>
      </c>
      <c r="K67" s="46" t="n">
        <f aca="false">K24-K25-K26</f>
        <v>0</v>
      </c>
      <c r="L67" s="46" t="n">
        <f aca="false">L24-L25-L26</f>
        <v>0</v>
      </c>
      <c r="M67" s="46" t="n">
        <f aca="false">M24-M25-M26</f>
        <v>0</v>
      </c>
      <c r="N67" s="46" t="n">
        <f aca="false">N24-N25-N26</f>
        <v>0</v>
      </c>
      <c r="O67" s="46" t="n">
        <f aca="false">O24-O25-O26</f>
        <v>0</v>
      </c>
      <c r="P67" s="46" t="n">
        <f aca="false">P24-P25-P26</f>
        <v>0</v>
      </c>
      <c r="Q67" s="46" t="n">
        <f aca="false">Q32-Q33-Q34</f>
        <v>0</v>
      </c>
      <c r="R67" s="46" t="n">
        <f aca="false">R32-R33-R34</f>
        <v>0</v>
      </c>
      <c r="S67" s="46" t="n">
        <f aca="false">S32-S33-S34</f>
        <v>0</v>
      </c>
      <c r="T67" s="46" t="n">
        <f aca="false">T32-T33-T34</f>
        <v>0</v>
      </c>
      <c r="U67" s="46" t="n">
        <f aca="false">U32-U33-U34</f>
        <v>0</v>
      </c>
      <c r="V67" s="46" t="n">
        <f aca="false">V32-V33-V34</f>
        <v>0</v>
      </c>
      <c r="W67" s="46" t="n">
        <f aca="false">W32-W33-W34</f>
        <v>0</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B68" s="0" t="s">
        <v>272</v>
      </c>
      <c r="D68" s="46" t="n">
        <f aca="false">D32-D33-D34</f>
        <v>-100000000</v>
      </c>
      <c r="E68" s="46" t="n">
        <f aca="false">E32-E33-E34</f>
        <v>0</v>
      </c>
      <c r="F68" s="46" t="n">
        <f aca="false">F32-F33-F34</f>
        <v>100000000</v>
      </c>
      <c r="G68" s="46" t="n">
        <f aca="false">G32-G33-G34</f>
        <v>0</v>
      </c>
      <c r="H68" s="46" t="n">
        <f aca="false">H32-H33-H34</f>
        <v>-100000000</v>
      </c>
      <c r="I68" s="46" t="n">
        <f aca="false">I32-I33-I34</f>
        <v>0</v>
      </c>
      <c r="J68" s="46" t="n">
        <f aca="false">J32-J33-J34</f>
        <v>0</v>
      </c>
      <c r="K68" s="46" t="n">
        <f aca="false">K32-K33-K34</f>
        <v>0</v>
      </c>
      <c r="L68" s="46" t="n">
        <f aca="false">L32-L33-L34</f>
        <v>0</v>
      </c>
      <c r="M68" s="46" t="n">
        <f aca="false">M32-M33-M34</f>
        <v>0</v>
      </c>
      <c r="N68" s="46" t="n">
        <f aca="false">N32-N33-N34</f>
        <v>0</v>
      </c>
      <c r="O68" s="46" t="n">
        <f aca="false">O32-O33-O34</f>
        <v>0</v>
      </c>
      <c r="P68" s="46" t="n">
        <f aca="false">P32-P33-P34</f>
        <v>0</v>
      </c>
      <c r="Q68" s="46" t="n">
        <f aca="false">Q40-Q41-Q49</f>
        <v>0</v>
      </c>
      <c r="R68" s="46" t="n">
        <f aca="false">R40-R41-R49</f>
        <v>0</v>
      </c>
      <c r="S68" s="46" t="n">
        <f aca="false">S40-S41-S49</f>
        <v>0</v>
      </c>
      <c r="T68" s="46" t="n">
        <f aca="false">T40-T41-T49</f>
        <v>0</v>
      </c>
      <c r="U68" s="46" t="n">
        <f aca="false">U40-U41-U49</f>
        <v>0</v>
      </c>
      <c r="V68" s="46" t="n">
        <f aca="false">V40-V41-V49</f>
        <v>0</v>
      </c>
      <c r="W68" s="46" t="n">
        <f aca="false">W40-W41-W49</f>
        <v>0</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B69" s="0" t="s">
        <v>137</v>
      </c>
      <c r="D69" s="46" t="n">
        <f aca="false">D40-D41-D49</f>
        <v>0</v>
      </c>
      <c r="E69" s="46" t="n">
        <f aca="false">E40-E41-E49</f>
        <v>0</v>
      </c>
      <c r="F69" s="46" t="n">
        <f aca="false">F40-F41-F49</f>
        <v>0</v>
      </c>
      <c r="G69" s="46" t="n">
        <f aca="false">G40-G41-G49</f>
        <v>0</v>
      </c>
      <c r="H69" s="46" t="n">
        <f aca="false">H40-H41-H49</f>
        <v>0</v>
      </c>
      <c r="I69" s="46" t="n">
        <f aca="false">I40-I41-I49</f>
        <v>-100000000</v>
      </c>
      <c r="J69" s="46" t="n">
        <f aca="false">J40-J41-J49</f>
        <v>0</v>
      </c>
      <c r="K69" s="46" t="n">
        <f aca="false">K40-K41-K49</f>
        <v>-100000000</v>
      </c>
      <c r="L69" s="46" t="n">
        <f aca="false">L40-L41-L49</f>
        <v>-100000000</v>
      </c>
      <c r="M69" s="46" t="n">
        <f aca="false">M40-M41-M49</f>
        <v>0</v>
      </c>
      <c r="N69" s="46" t="n">
        <f aca="false">N40-N41-N49</f>
        <v>0</v>
      </c>
      <c r="O69" s="46" t="n">
        <f aca="false">O40-O41-O49</f>
        <v>0</v>
      </c>
      <c r="P69" s="46" t="n">
        <f aca="false">P40-P41-P49</f>
        <v>0</v>
      </c>
      <c r="Q69" s="46" t="n">
        <f aca="false">Q41-Q42-Q45-Q46-Q47-Q48</f>
        <v>0</v>
      </c>
      <c r="R69" s="46" t="n">
        <f aca="false">R41-R42-R45-R46-R47-R48</f>
        <v>0</v>
      </c>
      <c r="S69" s="46" t="n">
        <f aca="false">S41-S42-S45-S46-S47-S48</f>
        <v>0</v>
      </c>
      <c r="T69" s="46" t="n">
        <f aca="false">T41-T42-T45-T46-T47-T48</f>
        <v>0</v>
      </c>
      <c r="U69" s="46" t="n">
        <f aca="false">U41-U42-U45-U46-U47-U48</f>
        <v>0</v>
      </c>
      <c r="V69" s="46" t="n">
        <f aca="false">V41-V42-V45-V46-V47-V48</f>
        <v>0</v>
      </c>
      <c r="W69" s="46" t="n">
        <f aca="false">W41-W42-W45-W46-W47-W48</f>
        <v>0</v>
      </c>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B70" s="0" t="s">
        <v>1082</v>
      </c>
      <c r="D70" s="46" t="n">
        <f aca="false">D41-D42-D45-D46-D47-D48</f>
        <v>0</v>
      </c>
      <c r="E70" s="46" t="n">
        <f aca="false">E41-E42-E45-E46-E47-E48</f>
        <v>0</v>
      </c>
      <c r="F70" s="46" t="n">
        <f aca="false">F41-F42-F45-F46-F47-F48</f>
        <v>0</v>
      </c>
      <c r="G70" s="46" t="n">
        <f aca="false">G41-G42-G45-G46-G47-G48</f>
        <v>100000000</v>
      </c>
      <c r="H70" s="46" t="n">
        <f aca="false">H41-H42-H45-H46-H47-H48</f>
        <v>0</v>
      </c>
      <c r="I70" s="46" t="n">
        <f aca="false">I41-I42-I45-I46-I47-I48</f>
        <v>0</v>
      </c>
      <c r="J70" s="46" t="n">
        <f aca="false">J41-J42-J45-J46-J47-J48</f>
        <v>0</v>
      </c>
      <c r="K70" s="46" t="n">
        <f aca="false">K41-K42-K45-K46-K47-K48</f>
        <v>0</v>
      </c>
      <c r="L70" s="46" t="n">
        <f aca="false">L41-L42-L45-L46-L47-L48</f>
        <v>0</v>
      </c>
      <c r="M70" s="46" t="n">
        <f aca="false">M41-M42-M45-M46-M47-M48</f>
        <v>0</v>
      </c>
      <c r="N70" s="46" t="n">
        <f aca="false">N41-N42-N45-N46-N47-N48</f>
        <v>0</v>
      </c>
      <c r="O70" s="46" t="n">
        <f aca="false">O41-O42-O45-O46-O47-O48</f>
        <v>0</v>
      </c>
      <c r="P70" s="46" t="n">
        <f aca="false">P41-P42-P45-P46-P47-P48</f>
        <v>-1000000000</v>
      </c>
      <c r="Q70" s="46" t="n">
        <f aca="false">Q42-Q43-Q44</f>
        <v>0</v>
      </c>
      <c r="R70" s="46" t="n">
        <f aca="false">R42-R43-R44</f>
        <v>0</v>
      </c>
      <c r="S70" s="46" t="n">
        <f aca="false">S42-S43-S44</f>
        <v>1000000000</v>
      </c>
      <c r="T70" s="46" t="n">
        <f aca="false">T42-T43-T44</f>
        <v>0</v>
      </c>
      <c r="U70" s="46" t="n">
        <f aca="false">U42-U43-U44</f>
        <v>0</v>
      </c>
      <c r="V70" s="46" t="n">
        <f aca="false">V42-V43-V44</f>
        <v>0</v>
      </c>
      <c r="W70" s="46" t="n">
        <f aca="false">W42-W43-W44</f>
        <v>0</v>
      </c>
    </row>
    <row r="71" customFormat="false" ht="15" hidden="false" customHeight="false" outlineLevel="0" collapsed="false">
      <c r="B71" s="0" t="s">
        <v>2654</v>
      </c>
      <c r="D71" s="46" t="n">
        <f aca="false">D42-D43-D44</f>
        <v>0</v>
      </c>
      <c r="E71" s="46" t="n">
        <f aca="false">E42-E43-E44</f>
        <v>100000000</v>
      </c>
      <c r="F71" s="46" t="n">
        <f aca="false">F42-F43-F44</f>
        <v>0</v>
      </c>
      <c r="G71" s="46" t="n">
        <f aca="false">G42-G43-G44</f>
        <v>0</v>
      </c>
      <c r="H71" s="46" t="n">
        <f aca="false">H42-H43-H44</f>
        <v>0</v>
      </c>
      <c r="I71" s="554" t="n">
        <f aca="false">I42-I43-I44</f>
        <v>454500000000</v>
      </c>
      <c r="J71" s="554" t="n">
        <f aca="false">J42-J43-J44</f>
        <v>467200000000</v>
      </c>
      <c r="K71" s="554" t="n">
        <f aca="false">K42-K43-K44</f>
        <v>335100000000</v>
      </c>
      <c r="L71" s="46" t="n">
        <f aca="false">L42-L43-L44</f>
        <v>0</v>
      </c>
      <c r="M71" s="46" t="n">
        <f aca="false">M42-M43-M44</f>
        <v>0</v>
      </c>
      <c r="N71" s="46" t="n">
        <f aca="false">N42-N43-N44</f>
        <v>0</v>
      </c>
      <c r="O71" s="46" t="n">
        <f aca="false">O42-O43-O44</f>
        <v>0</v>
      </c>
      <c r="P71" s="46" t="n">
        <f aca="false">P42-P43-P44</f>
        <v>0</v>
      </c>
      <c r="Q71" s="46" t="n">
        <f aca="false">Q49-Q51-Q52-Q53-Q54-Q55</f>
        <v>0</v>
      </c>
      <c r="R71" s="46" t="n">
        <f aca="false">R49-R51-R52-R53-R54-R55</f>
        <v>0</v>
      </c>
      <c r="S71" s="46" t="n">
        <f aca="false">S49-S51-S52-S53-S54-S55</f>
        <v>0</v>
      </c>
      <c r="T71" s="46" t="n">
        <f aca="false">T49-T51-T52-T53-T54-T55</f>
        <v>0</v>
      </c>
      <c r="U71" s="46" t="n">
        <f aca="false">U49-U51-U52-U53-U54-U55</f>
        <v>0</v>
      </c>
      <c r="V71" s="46" t="n">
        <f aca="false">V49-V51-V52-V53-V54-V55</f>
        <v>0</v>
      </c>
      <c r="W71" s="46" t="n">
        <f aca="false">W49-W51-W52-W53-W54-W55</f>
        <v>0</v>
      </c>
    </row>
    <row r="72" customFormat="false" ht="15" hidden="false" customHeight="false" outlineLevel="0" collapsed="false">
      <c r="B72" s="0" t="s">
        <v>274</v>
      </c>
      <c r="D72" s="46" t="n">
        <f aca="false">D49-D51-D53-D54-D55-D56</f>
        <v>0</v>
      </c>
      <c r="E72" s="46" t="n">
        <f aca="false">E49-E51-E53-E54-E55-E56</f>
        <v>0</v>
      </c>
      <c r="F72" s="46" t="n">
        <f aca="false">F49-F51-F53-F54-F55-F56</f>
        <v>0</v>
      </c>
      <c r="G72" s="46" t="n">
        <f aca="false">G49-G51-G53-G54-G55-G56</f>
        <v>0</v>
      </c>
      <c r="H72" s="46" t="n">
        <f aca="false">H49-H51-H53-H54-H55-H56</f>
        <v>100000000</v>
      </c>
      <c r="I72" s="46" t="n">
        <f aca="false">I49-I51-I53-I54-I55-I56</f>
        <v>0</v>
      </c>
      <c r="J72" s="46" t="n">
        <f aca="false">J49-J51-J53-J54-J55-J56</f>
        <v>0</v>
      </c>
      <c r="K72" s="46" t="n">
        <f aca="false">K49-K51-K53-K54-K55-K56</f>
        <v>0</v>
      </c>
      <c r="L72" s="46" t="n">
        <f aca="false">L49-L51-L53-L54-L55-L56</f>
        <v>0</v>
      </c>
      <c r="M72" s="46" t="n">
        <f aca="false">M49-M51-M53-M54-M55-M56</f>
        <v>0</v>
      </c>
      <c r="N72" s="46" t="n">
        <f aca="false">N49-N51-N53-N54-N55-N56</f>
        <v>0</v>
      </c>
      <c r="O72" s="46" t="n">
        <f aca="false">O49-O51-O53-O54-O55-O56</f>
        <v>0</v>
      </c>
      <c r="P72" s="46" t="n">
        <f aca="false">P49-P51-P53-P54-P55-P56</f>
        <v>0</v>
      </c>
    </row>
    <row r="74" customFormat="false" ht="15" hidden="false" customHeight="false" outlineLevel="0" collapsed="false">
      <c r="C74" s="55"/>
      <c r="Q74" s="57" t="n">
        <v>23493433000000</v>
      </c>
      <c r="R74" s="57" t="n">
        <v>25996256000000</v>
      </c>
      <c r="S74" s="57" t="n">
        <v>28989577000000</v>
      </c>
      <c r="T74" s="57" t="n">
        <v>32045094000000</v>
      </c>
      <c r="U74" s="57" t="n">
        <v>35247984000000</v>
      </c>
      <c r="V74" s="57" t="n">
        <v>38672118000000</v>
      </c>
      <c r="W74" s="57" t="n">
        <v>42447625000000</v>
      </c>
    </row>
    <row r="75" customFormat="false" ht="15" hidden="false" customHeight="false" outlineLevel="0" collapsed="false">
      <c r="B75" s="0" t="s">
        <v>679</v>
      </c>
      <c r="D75" s="57" t="n">
        <v>5248416000000</v>
      </c>
      <c r="E75" s="57" t="n">
        <v>5968616000000</v>
      </c>
      <c r="F75" s="57" t="n">
        <v>6008370000000</v>
      </c>
      <c r="G75" s="57" t="n">
        <v>6778630000000</v>
      </c>
      <c r="H75" s="57" t="n">
        <v>8155573000000</v>
      </c>
      <c r="I75" s="57" t="n">
        <v>10093834000000</v>
      </c>
      <c r="J75" s="57" t="n">
        <v>11798888000000</v>
      </c>
      <c r="K75" s="57" t="n">
        <v>13759733000000</v>
      </c>
      <c r="L75" s="57" t="n">
        <v>16080899000000</v>
      </c>
      <c r="M75" s="57" t="n">
        <v>16726272000000</v>
      </c>
      <c r="N75" s="57" t="n">
        <v>18192980000000</v>
      </c>
      <c r="O75" s="57" t="n">
        <v>19955471000000</v>
      </c>
      <c r="P75" s="57" t="n">
        <v>21687816000000</v>
      </c>
      <c r="Q75" s="0" t="n">
        <f aca="false">(Q6/Q74)*100</f>
        <v>10.8540969725455</v>
      </c>
      <c r="R75" s="0" t="n">
        <f aca="false">(R6/R74)*100</f>
        <v>12.324851701722</v>
      </c>
      <c r="S75" s="0" t="n">
        <f aca="false">(S6/S74)*100</f>
        <v>12.2526796441355</v>
      </c>
      <c r="T75" s="0" t="n">
        <f aca="false">(T6/T74)*100</f>
        <v>13.0004299566105</v>
      </c>
      <c r="U75" s="0" t="n">
        <f aca="false">(U6/U74)*100</f>
        <v>0</v>
      </c>
      <c r="V75" s="0" t="n">
        <f aca="false">(V6/V74)*100</f>
        <v>0</v>
      </c>
      <c r="W75" s="0" t="n">
        <f aca="false">(W6/W74)*100</f>
        <v>0</v>
      </c>
    </row>
    <row r="76" customFormat="false" ht="15" hidden="false" customHeight="false" outlineLevel="0" collapsed="false">
      <c r="B76" s="0" t="s">
        <v>140</v>
      </c>
      <c r="D76" s="0" t="n">
        <f aca="false">(D6/D75)*100</f>
        <v>15.2979489430716</v>
      </c>
      <c r="E76" s="0" t="n">
        <f aca="false">(E6/E75)*100</f>
        <v>14.0417812102504</v>
      </c>
      <c r="F76" s="0" t="n">
        <f aca="false">(F6/F75)*100</f>
        <v>10.1624899931263</v>
      </c>
      <c r="G76" s="0" t="n">
        <f aca="false">(G6/G75)*100</f>
        <v>15.4160944025563</v>
      </c>
      <c r="H76" s="0" t="n">
        <f aca="false">(H6/H75)*100</f>
        <v>20.2744797943688</v>
      </c>
      <c r="I76" s="0" t="n">
        <f aca="false">(I6/I75)*100</f>
        <v>16.6656198229533</v>
      </c>
      <c r="J76" s="0" t="n">
        <f aca="false">(J6/J75)*100</f>
        <v>59.1445566734763</v>
      </c>
      <c r="K76" s="0" t="n">
        <f aca="false">(K6/K75)*100</f>
        <v>15.9966766797001</v>
      </c>
      <c r="L76" s="0" t="n">
        <f aca="false">(L6/L75)*100</f>
        <v>17.9424048369435</v>
      </c>
      <c r="M76" s="0" t="n">
        <f aca="false">(M6/M75)*100</f>
        <v>13.7197338414681</v>
      </c>
      <c r="N76" s="0" t="n">
        <f aca="false">(N6/N75)*100</f>
        <v>15.5636954473649</v>
      </c>
      <c r="O76" s="0" t="n">
        <f aca="false">(O6/O75)*100</f>
        <v>13.7841898094011</v>
      </c>
      <c r="P76" s="0" t="n">
        <f aca="false">(P6/P75)*100</f>
        <v>10.8724640600049</v>
      </c>
      <c r="Q76" s="0" t="n">
        <f aca="false">(Q20/Q74)*100</f>
        <v>14.8254195119121</v>
      </c>
      <c r="R76" s="0" t="n">
        <f aca="false">(R20/R74)*100</f>
        <v>14.6059494105613</v>
      </c>
      <c r="S76" s="0" t="n">
        <f aca="false">(S20/S74)*100</f>
        <v>16.6749587274074</v>
      </c>
      <c r="T76" s="0" t="n">
        <f aca="false">(T20/T74)*100</f>
        <v>16.2333741320902</v>
      </c>
      <c r="U76" s="0" t="n">
        <f aca="false">(U20/U74)*100</f>
        <v>0</v>
      </c>
      <c r="V76" s="0" t="n">
        <f aca="false">(V20/V74)*100</f>
        <v>0</v>
      </c>
      <c r="W76" s="0" t="n">
        <f aca="false">(W20/W74)*100</f>
        <v>0</v>
      </c>
    </row>
    <row r="77" customFormat="false" ht="15" hidden="false" customHeight="false" outlineLevel="0" collapsed="false">
      <c r="B77" s="0" t="s">
        <v>141</v>
      </c>
      <c r="D77" s="0" t="n">
        <f aca="false">(D20/D75)*100</f>
        <v>16.6031046319499</v>
      </c>
      <c r="E77" s="0" t="n">
        <f aca="false">(E20/E75)*100</f>
        <v>17.6339037391583</v>
      </c>
      <c r="F77" s="0" t="n">
        <f aca="false">(F20/F75)*100</f>
        <v>15.6764646651255</v>
      </c>
      <c r="G77" s="0" t="n">
        <f aca="false">(G20/G75)*100</f>
        <v>19.5378712217661</v>
      </c>
      <c r="H77" s="0" t="n">
        <f aca="false">(H20/H75)*100</f>
        <v>25.078556712079</v>
      </c>
      <c r="I77" s="0" t="n">
        <f aca="false">(I20/I75)*100</f>
        <v>21.2555506658818</v>
      </c>
      <c r="J77" s="0" t="n">
        <f aca="false">(J20/J75)*100</f>
        <v>21.3689629056569</v>
      </c>
      <c r="K77" s="0" t="n">
        <f aca="false">(K20/K75)*100</f>
        <v>18.6776880045565</v>
      </c>
      <c r="L77" s="0" t="n">
        <f aca="false">(L20/L75)*100</f>
        <v>17.4355923757745</v>
      </c>
      <c r="M77" s="0" t="n">
        <f aca="false">(M20/M75)*100</f>
        <v>14.0688851646081</v>
      </c>
      <c r="N77" s="0" t="n">
        <f aca="false">(N20/N75)*100</f>
        <v>14.0829045049244</v>
      </c>
      <c r="O77" s="0" t="n">
        <f aca="false">(O20/O75)*100</f>
        <v>14.1159284088058</v>
      </c>
      <c r="P77" s="0" t="n">
        <f aca="false">(P20/P75)*100</f>
        <v>13.496056956588</v>
      </c>
    </row>
    <row r="78" customFormat="false" ht="15" hidden="false" customHeight="false" outlineLevel="0" collapsed="false">
      <c r="Q78" s="0" t="n">
        <f aca="false">IF(Q35&lt;0, (Q35/Q20)*100)</f>
        <v>0</v>
      </c>
      <c r="R78" s="0" t="n">
        <f aca="false">IF(R35&lt;0, (R35/R20)*100)</f>
        <v>0</v>
      </c>
      <c r="S78" s="0" t="n">
        <f aca="false">IF(S35&lt;0, (S35/S20)*100)</f>
        <v>0</v>
      </c>
      <c r="T78" s="0" t="n">
        <f aca="false">IF(T35&lt;0, (T35/T20)*100)</f>
        <v>0</v>
      </c>
      <c r="U78" s="0" t="n">
        <f aca="false">IF(U35&lt;0, (U35/U20)*100)</f>
        <v>0</v>
      </c>
      <c r="V78" s="0" t="n">
        <f aca="false">IF(V35&lt;0, (V35/V20)*100)</f>
        <v>0</v>
      </c>
      <c r="W78" s="0" t="n">
        <f aca="false">IF(W35&lt;0, (W35/W20)*100)</f>
        <v>0</v>
      </c>
    </row>
    <row r="79" customFormat="false" ht="13.5" hidden="false" customHeight="true" outlineLevel="0" collapsed="false">
      <c r="B79" s="0" t="s">
        <v>142</v>
      </c>
      <c r="D79" s="0" t="n">
        <f aca="false">IF(D35&lt;0, (D35/D20)*100)</f>
        <v>0</v>
      </c>
      <c r="E79" s="0" t="n">
        <f aca="false">IF(E35&lt;0, (E35/E20)*100)</f>
        <v>0</v>
      </c>
      <c r="F79" s="0" t="n">
        <f aca="false">IF(F35&lt;0, (F35/F20)*100)</f>
        <v>0</v>
      </c>
      <c r="G79" s="0" t="n">
        <f aca="false">IF(G35&lt;0, (G35/G20)*100)</f>
        <v>0</v>
      </c>
      <c r="H79" s="0" t="n">
        <f aca="false">IF(H35&lt;0, (H35/H20)*100)</f>
        <v>0</v>
      </c>
      <c r="I79" s="0" t="n">
        <f aca="false">IF(I35&lt;0, (I35/I20)*100)</f>
        <v>0</v>
      </c>
      <c r="J79" s="0" t="n">
        <f aca="false">IF(J35&lt;0, (J35/J20)*100)</f>
        <v>0</v>
      </c>
      <c r="K79" s="0" t="n">
        <f aca="false">IF(K35&lt;0, (K35/K20)*100)</f>
        <v>0</v>
      </c>
      <c r="L79" s="0" t="n">
        <f aca="false">IF(L35&lt;0, (L35/L20)*100)</f>
        <v>0</v>
      </c>
      <c r="M79" s="0" t="n">
        <f aca="false">IF(M35&lt;0, (M35/M20)*100)</f>
        <v>0</v>
      </c>
      <c r="N79" s="0" t="n">
        <f aca="false">IF(N35&lt;0, (N35/N20)*100)</f>
        <v>0</v>
      </c>
      <c r="O79" s="0" t="n">
        <f aca="false">IF(O35&lt;0, (O35/O20)*100)</f>
        <v>0</v>
      </c>
      <c r="P79" s="0" t="n">
        <f aca="false">IF(P35&lt;0, (P35/P20)*100)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1.xml><?xml version="1.0" encoding="utf-8"?>
<worksheet xmlns="http://schemas.openxmlformats.org/spreadsheetml/2006/main" xmlns:r="http://schemas.openxmlformats.org/officeDocument/2006/relationships">
  <sheetPr filterMode="false">
    <pageSetUpPr fitToPage="false"/>
  </sheetPr>
  <dimension ref="A1:X103"/>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0" activePane="bottomRight" state="frozen"/>
      <selection pane="topLeft" activeCell="A1" activeCellId="0" sqref="A1"/>
      <selection pane="topRight" activeCell="R1" activeCellId="0" sqref="R1"/>
      <selection pane="bottomLeft" activeCell="A60" activeCellId="0" sqref="A60"/>
      <selection pane="bottomRight" activeCell="Z71" activeCellId="0" sqref="Z71"/>
    </sheetView>
  </sheetViews>
  <sheetFormatPr defaultRowHeight="15"/>
  <cols>
    <col collapsed="false" hidden="false" max="1" min="1" style="0" width="35.7704081632653"/>
    <col collapsed="false" hidden="false" max="2" min="2" style="0" width="39.4183673469388"/>
    <col collapsed="false" hidden="false" max="3" min="3" style="0" width="23.6224489795918"/>
    <col collapsed="false" hidden="false" max="4" min="4" style="0" width="21.1938775510204"/>
    <col collapsed="false" hidden="false" max="6" min="5" style="0" width="18.8979591836735"/>
    <col collapsed="false" hidden="false" max="9" min="7" style="0" width="21.1938775510204"/>
    <col collapsed="false" hidden="false" max="13" min="10" style="0" width="22.4081632653061"/>
    <col collapsed="false" hidden="false" max="15" min="14" style="0" width="19.9795918367347"/>
    <col collapsed="false" hidden="false" max="16" min="16" style="0" width="18.0867346938776"/>
    <col collapsed="false" hidden="false" max="17" min="17" style="0" width="21.4642857142857"/>
    <col collapsed="false" hidden="false" max="18" min="18" style="0" width="20.25"/>
    <col collapsed="false" hidden="false" max="20" min="19" style="0" width="21.5969387755102"/>
    <col collapsed="false" hidden="false" max="21" min="21" style="0" width="21.3265306122449"/>
    <col collapsed="false" hidden="false" max="22" min="22" style="0" width="22.9489795918367"/>
    <col collapsed="false" hidden="false" max="23" min="23" style="0" width="18.6275510204082"/>
    <col collapsed="false" hidden="false" max="1025" min="24" style="0" width="8.50510204081633"/>
  </cols>
  <sheetData>
    <row r="1" customFormat="false" ht="15" hidden="false" customHeight="false" outlineLevel="0" collapsed="false">
      <c r="A1" s="1" t="s">
        <v>3579</v>
      </c>
      <c r="B1" s="2" t="s">
        <v>3580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3581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row>
    <row r="6" customFormat="false" ht="15" hidden="false" customHeight="false" outlineLevel="0" collapsed="false">
      <c r="A6" s="323" t="s">
        <v>32</v>
      </c>
      <c r="B6" s="660" t="s">
        <v>32</v>
      </c>
      <c r="C6" s="13" t="s">
        <v>34</v>
      </c>
      <c r="D6" s="84" t="n">
        <v>22375000000</v>
      </c>
      <c r="E6" s="84" t="n">
        <v>31243000000</v>
      </c>
      <c r="F6" s="84" t="n">
        <v>32432000000</v>
      </c>
      <c r="G6" s="84" t="n">
        <v>42684000000</v>
      </c>
      <c r="H6" s="84" t="n">
        <v>65817000000</v>
      </c>
      <c r="I6" s="84" t="n">
        <v>84926000000</v>
      </c>
      <c r="J6" s="84" t="n">
        <v>116985000000</v>
      </c>
      <c r="K6" s="84" t="n">
        <v>147632000000</v>
      </c>
      <c r="L6" s="84" t="n">
        <v>164554000000</v>
      </c>
      <c r="M6" s="596" t="n">
        <v>213213000000</v>
      </c>
      <c r="N6" s="596" t="n">
        <f aca="false">N8+N18</f>
        <v>256000000000</v>
      </c>
      <c r="O6" s="596" t="n">
        <f aca="false">O8+O18</f>
        <v>271000000000</v>
      </c>
      <c r="P6" s="596" t="n">
        <f aca="false">P8+P18</f>
        <v>258000000000</v>
      </c>
      <c r="Q6" s="596" t="n">
        <f aca="false">Q8+Q18</f>
        <v>473000000000</v>
      </c>
      <c r="R6" s="596" t="n">
        <f aca="false">R8+R18</f>
        <v>511000000000</v>
      </c>
      <c r="S6" s="596" t="n">
        <f aca="false">S8+S18</f>
        <v>609000000000</v>
      </c>
      <c r="T6" s="596" t="n">
        <f aca="false">T8+T18</f>
        <v>792000000000</v>
      </c>
      <c r="U6" s="596" t="n">
        <f aca="false">U8+U18</f>
        <v>906000000000</v>
      </c>
      <c r="V6" s="596" t="n">
        <f aca="false">V8+V18</f>
        <v>1062000000000</v>
      </c>
      <c r="W6" s="596" t="n">
        <f aca="false">W8+W18</f>
        <v>1209000000000</v>
      </c>
      <c r="X6" s="4"/>
    </row>
    <row r="7" s="13" customFormat="true" ht="15" hidden="false" customHeight="false" outlineLevel="0" collapsed="false">
      <c r="A7" s="188"/>
      <c r="B7" s="188" t="s">
        <v>3582</v>
      </c>
      <c r="C7" s="38"/>
      <c r="D7" s="661" t="n">
        <v>22104000000</v>
      </c>
      <c r="E7" s="661" t="n">
        <v>31233000000</v>
      </c>
      <c r="F7" s="471" t="n">
        <v>32432000000</v>
      </c>
      <c r="G7" s="471" t="n">
        <v>42684000000</v>
      </c>
      <c r="H7" s="471" t="n">
        <v>65817000000</v>
      </c>
      <c r="I7" s="471" t="n">
        <v>84926000000</v>
      </c>
      <c r="J7" s="471" t="n">
        <v>116985000000</v>
      </c>
      <c r="K7" s="471" t="n">
        <v>147632000000</v>
      </c>
      <c r="L7" s="471" t="n">
        <v>164554000000</v>
      </c>
      <c r="M7" s="471" t="n">
        <v>213213000000</v>
      </c>
      <c r="N7" s="471" t="n">
        <v>261000000000</v>
      </c>
      <c r="O7" s="471" t="n">
        <v>274000000000</v>
      </c>
      <c r="P7" s="24"/>
      <c r="Q7" s="24"/>
      <c r="R7" s="24"/>
      <c r="S7" s="662" t="n">
        <v>610000000000</v>
      </c>
      <c r="T7" s="663" t="n">
        <v>792000000000</v>
      </c>
      <c r="U7" s="664" t="n">
        <v>905000000000</v>
      </c>
      <c r="V7" s="664" t="n">
        <v>1062000000000</v>
      </c>
      <c r="W7" s="664" t="n">
        <v>1209000000000</v>
      </c>
      <c r="X7" s="665"/>
    </row>
    <row r="8" customFormat="false" ht="15" hidden="false" customHeight="false" outlineLevel="0" collapsed="false">
      <c r="A8" s="18" t="s">
        <v>341</v>
      </c>
      <c r="B8" s="660" t="s">
        <v>1384</v>
      </c>
      <c r="C8" s="20" t="s">
        <v>37</v>
      </c>
      <c r="D8" s="661" t="n">
        <v>16079000000</v>
      </c>
      <c r="E8" s="661" t="n">
        <v>20890000000</v>
      </c>
      <c r="F8" s="661" t="n">
        <v>23288000000</v>
      </c>
      <c r="G8" s="661" t="n">
        <v>32009000000</v>
      </c>
      <c r="H8" s="661" t="n">
        <v>42754000000</v>
      </c>
      <c r="I8" s="661" t="n">
        <v>56809000000</v>
      </c>
      <c r="J8" s="661" t="n">
        <v>67315000000</v>
      </c>
      <c r="K8" s="661" t="n">
        <v>84295000000</v>
      </c>
      <c r="L8" s="661" t="n">
        <v>104954000000</v>
      </c>
      <c r="M8" s="666" t="n">
        <f aca="false">M11+M17</f>
        <v>134291000000</v>
      </c>
      <c r="N8" s="666" t="n">
        <f aca="false">N11+N17</f>
        <v>178000000000</v>
      </c>
      <c r="O8" s="666" t="n">
        <f aca="false">O11+O17</f>
        <v>207000000000</v>
      </c>
      <c r="P8" s="666" t="n">
        <f aca="false">P11+P17</f>
        <v>215000000000</v>
      </c>
      <c r="Q8" s="666" t="n">
        <f aca="false">Q11+Q17</f>
        <v>297000000000</v>
      </c>
      <c r="R8" s="666" t="n">
        <f aca="false">R11+R17</f>
        <v>441000000000</v>
      </c>
      <c r="S8" s="667" t="n">
        <f aca="false">S11+S17</f>
        <v>530000000000</v>
      </c>
      <c r="T8" s="667" t="n">
        <f aca="false">T11+T17</f>
        <v>655000000000</v>
      </c>
      <c r="U8" s="667" t="n">
        <f aca="false">U11+U17</f>
        <v>784000000000</v>
      </c>
      <c r="V8" s="667" t="n">
        <f aca="false">V11+V17</f>
        <v>921000000000</v>
      </c>
      <c r="W8" s="667" t="n">
        <f aca="false">W11+W17</f>
        <v>1046000000000</v>
      </c>
      <c r="X8" s="665"/>
    </row>
    <row r="9" customFormat="false" ht="15" hidden="false" customHeight="false" outlineLevel="0" collapsed="false">
      <c r="B9" s="107" t="s">
        <v>3583</v>
      </c>
      <c r="C9" s="20"/>
      <c r="D9" s="661" t="n">
        <v>15808000000</v>
      </c>
      <c r="E9" s="661" t="n">
        <v>20880000000</v>
      </c>
      <c r="F9" s="661" t="n">
        <v>22853000000</v>
      </c>
      <c r="G9" s="397" t="n">
        <v>32009000000</v>
      </c>
      <c r="H9" s="397" t="n">
        <v>42754000000</v>
      </c>
      <c r="I9" s="397" t="n">
        <v>56809000000</v>
      </c>
      <c r="J9" s="397" t="n">
        <v>67316000000</v>
      </c>
      <c r="K9" s="397" t="n">
        <v>84295000000</v>
      </c>
      <c r="L9" s="397" t="n">
        <v>104954000000</v>
      </c>
      <c r="M9" s="399" t="n">
        <v>210270000000</v>
      </c>
      <c r="N9" s="397" t="n">
        <v>257000000000</v>
      </c>
      <c r="O9" s="397" t="n">
        <v>272000000000</v>
      </c>
      <c r="P9" s="99" t="n">
        <v>214000000000</v>
      </c>
      <c r="Q9" s="99" t="n">
        <v>472000000000</v>
      </c>
      <c r="R9" s="99" t="n">
        <v>511000000000</v>
      </c>
      <c r="S9" s="165"/>
      <c r="T9" s="507"/>
      <c r="U9" s="507"/>
      <c r="V9" s="507"/>
      <c r="W9" s="664"/>
      <c r="X9" s="665"/>
    </row>
    <row r="10" customFormat="false" ht="14.25" hidden="false" customHeight="true" outlineLevel="0" collapsed="false">
      <c r="B10" s="107" t="s">
        <v>3584</v>
      </c>
      <c r="C10" s="19"/>
      <c r="D10" s="399"/>
      <c r="E10" s="399"/>
      <c r="F10" s="399"/>
      <c r="G10" s="399"/>
      <c r="H10" s="399"/>
      <c r="I10" s="399"/>
      <c r="J10" s="399"/>
      <c r="K10" s="397"/>
      <c r="L10" s="397"/>
      <c r="M10" s="399"/>
      <c r="N10" s="397" t="n">
        <v>179000000000</v>
      </c>
      <c r="O10" s="397" t="n">
        <v>208000000000</v>
      </c>
      <c r="P10" s="23"/>
      <c r="Q10" s="23" t="n">
        <v>297000000000</v>
      </c>
      <c r="R10" s="23" t="n">
        <v>441000000000</v>
      </c>
      <c r="S10" s="662" t="n">
        <v>530000000000</v>
      </c>
      <c r="T10" s="668" t="n">
        <v>655000000000</v>
      </c>
      <c r="U10" s="350" t="n">
        <v>784000000000</v>
      </c>
      <c r="V10" s="350" t="n">
        <v>920000000000</v>
      </c>
      <c r="W10" s="350" t="n">
        <v>1046000000000</v>
      </c>
      <c r="X10" s="669"/>
    </row>
    <row r="11" customFormat="false" ht="15" hidden="false" customHeight="false" outlineLevel="0" collapsed="false">
      <c r="A11" s="113" t="s">
        <v>38</v>
      </c>
      <c r="B11" s="362" t="s">
        <v>3585</v>
      </c>
      <c r="C11" s="20" t="s">
        <v>40</v>
      </c>
      <c r="D11" s="399" t="n">
        <v>14624000000</v>
      </c>
      <c r="E11" s="399" t="n">
        <v>19295000000</v>
      </c>
      <c r="F11" s="399" t="n">
        <v>20817000000</v>
      </c>
      <c r="G11" s="399" t="n">
        <v>27251000000</v>
      </c>
      <c r="H11" s="399" t="n">
        <v>36902000000</v>
      </c>
      <c r="I11" s="399" t="n">
        <v>49798000000</v>
      </c>
      <c r="J11" s="399" t="n">
        <v>59884000000</v>
      </c>
      <c r="K11" s="399" t="n">
        <v>77321000000</v>
      </c>
      <c r="L11" s="399" t="n">
        <v>96387000000</v>
      </c>
      <c r="M11" s="670" t="n">
        <f aca="false">M13+M14+M15+M16</f>
        <v>119022000000</v>
      </c>
      <c r="N11" s="670" t="n">
        <f aca="false">N13+N14+N15+N16</f>
        <v>141000000000</v>
      </c>
      <c r="O11" s="670" t="n">
        <f aca="false">O13+O14+O15+O16</f>
        <v>175000000000</v>
      </c>
      <c r="P11" s="670" t="n">
        <f aca="false">P13+P14+P15+P16</f>
        <v>189000000000</v>
      </c>
      <c r="Q11" s="670" t="n">
        <v>269000000000</v>
      </c>
      <c r="R11" s="670" t="n">
        <v>388000000000</v>
      </c>
      <c r="S11" s="671" t="n">
        <v>463000000000</v>
      </c>
      <c r="T11" s="672" t="n">
        <v>583000000000</v>
      </c>
      <c r="U11" s="672" t="n">
        <v>709000000000</v>
      </c>
      <c r="V11" s="672" t="n">
        <v>832000000000</v>
      </c>
      <c r="W11" s="672" t="n">
        <v>944000000000</v>
      </c>
      <c r="X11" s="669"/>
    </row>
    <row r="12" customFormat="false" ht="15" hidden="false" customHeight="false" outlineLevel="0" collapsed="false">
      <c r="B12" s="107" t="s">
        <v>3586</v>
      </c>
      <c r="C12" s="20"/>
      <c r="D12" s="661" t="n">
        <v>14353000000</v>
      </c>
      <c r="E12" s="661" t="n">
        <v>19285000000</v>
      </c>
      <c r="F12" s="661" t="n">
        <v>20382000000</v>
      </c>
      <c r="G12" s="397" t="n">
        <v>27251000000</v>
      </c>
      <c r="H12" s="397" t="n">
        <v>36902000000</v>
      </c>
      <c r="I12" s="397" t="n">
        <v>49798000000</v>
      </c>
      <c r="J12" s="397" t="n">
        <v>59884000000</v>
      </c>
      <c r="K12" s="397" t="n">
        <v>77321000000</v>
      </c>
      <c r="L12" s="397" t="n">
        <v>96387000000</v>
      </c>
      <c r="M12" s="397" t="n">
        <v>119022000000</v>
      </c>
      <c r="N12" s="397" t="n">
        <v>142000000000</v>
      </c>
      <c r="O12" s="397" t="n">
        <v>176000000000</v>
      </c>
      <c r="P12" s="99" t="n">
        <v>188000000000</v>
      </c>
      <c r="Q12" s="99"/>
      <c r="R12" s="99"/>
      <c r="S12" s="46"/>
      <c r="T12" s="507"/>
      <c r="U12" s="507"/>
      <c r="V12" s="507"/>
      <c r="W12" s="350"/>
      <c r="X12" s="669"/>
    </row>
    <row r="13" customFormat="false" ht="15" hidden="false" customHeight="false" outlineLevel="0" collapsed="false">
      <c r="A13" s="27" t="s">
        <v>295</v>
      </c>
      <c r="B13" s="134" t="s">
        <v>1385</v>
      </c>
      <c r="C13" s="0" t="s">
        <v>43</v>
      </c>
      <c r="D13" s="661" t="n">
        <v>6590000000</v>
      </c>
      <c r="E13" s="661" t="n">
        <v>8740000000</v>
      </c>
      <c r="F13" s="661" t="n">
        <v>9458000000</v>
      </c>
      <c r="G13" s="397"/>
      <c r="H13" s="397"/>
      <c r="I13" s="397"/>
      <c r="J13" s="397"/>
      <c r="K13" s="397"/>
      <c r="L13" s="397"/>
      <c r="M13" s="397" t="n">
        <v>50549000000</v>
      </c>
      <c r="N13" s="397" t="n">
        <v>66000000000</v>
      </c>
      <c r="O13" s="397" t="n">
        <v>81000000000</v>
      </c>
      <c r="P13" s="99" t="n">
        <v>90000000000</v>
      </c>
      <c r="Q13" s="99" t="n">
        <v>129000000000</v>
      </c>
      <c r="R13" s="99" t="n">
        <v>181000000000</v>
      </c>
      <c r="S13" s="662" t="n">
        <v>233000000000</v>
      </c>
      <c r="T13" s="507" t="n">
        <v>304000000000</v>
      </c>
      <c r="U13" s="507" t="n">
        <v>393000000000</v>
      </c>
      <c r="V13" s="507" t="n">
        <v>455000000000</v>
      </c>
      <c r="W13" s="350" t="n">
        <v>517000000000</v>
      </c>
      <c r="X13" s="669"/>
    </row>
    <row r="14" customFormat="false" ht="15" hidden="false" customHeight="false" outlineLevel="0" collapsed="false">
      <c r="A14" s="27" t="s">
        <v>46</v>
      </c>
      <c r="B14" s="134" t="s">
        <v>1389</v>
      </c>
      <c r="C14" s="0" t="s">
        <v>43</v>
      </c>
      <c r="D14" s="661" t="n">
        <v>5834000000</v>
      </c>
      <c r="E14" s="661" t="n">
        <v>8169000000</v>
      </c>
      <c r="F14" s="661" t="n">
        <v>8935000000</v>
      </c>
      <c r="G14" s="397"/>
      <c r="H14" s="397"/>
      <c r="I14" s="397"/>
      <c r="J14" s="397"/>
      <c r="K14" s="397"/>
      <c r="L14" s="397"/>
      <c r="M14" s="397" t="n">
        <v>57845000000</v>
      </c>
      <c r="N14" s="397" t="n">
        <v>64000000000</v>
      </c>
      <c r="O14" s="397" t="n">
        <v>79000000000</v>
      </c>
      <c r="P14" s="99" t="n">
        <v>84000000000</v>
      </c>
      <c r="Q14" s="99" t="n">
        <v>111000000000</v>
      </c>
      <c r="R14" s="99" t="n">
        <v>168000000000</v>
      </c>
      <c r="S14" s="662" t="n">
        <v>189000000000</v>
      </c>
      <c r="T14" s="507" t="n">
        <v>234000000000</v>
      </c>
      <c r="U14" s="507" t="n">
        <v>264000000000</v>
      </c>
      <c r="V14" s="507" t="n">
        <v>312000000000</v>
      </c>
      <c r="W14" s="350" t="n">
        <v>354000000000</v>
      </c>
      <c r="X14" s="669"/>
    </row>
    <row r="15" customFormat="false" ht="15" hidden="false" customHeight="false" outlineLevel="0" collapsed="false">
      <c r="A15" s="18" t="s">
        <v>44</v>
      </c>
      <c r="B15" s="134" t="s">
        <v>1390</v>
      </c>
      <c r="C15" s="0" t="s">
        <v>43</v>
      </c>
      <c r="D15" s="661" t="n">
        <v>2201000000</v>
      </c>
      <c r="E15" s="661" t="n">
        <v>2385000000</v>
      </c>
      <c r="F15" s="661" t="n">
        <v>2423000000</v>
      </c>
      <c r="G15" s="397"/>
      <c r="H15" s="397"/>
      <c r="I15" s="397"/>
      <c r="J15" s="397"/>
      <c r="K15" s="397"/>
      <c r="L15" s="397"/>
      <c r="M15" s="397" t="n">
        <v>13571000000</v>
      </c>
      <c r="N15" s="397" t="n">
        <v>15000000000</v>
      </c>
      <c r="O15" s="397" t="n">
        <v>17000000000</v>
      </c>
      <c r="P15" s="99" t="n">
        <v>18000000000</v>
      </c>
      <c r="Q15" s="99" t="n">
        <v>33000000000</v>
      </c>
      <c r="R15" s="99" t="n">
        <v>41000000000</v>
      </c>
      <c r="S15" s="662" t="n">
        <v>46000000000</v>
      </c>
      <c r="T15" s="507" t="n">
        <v>55000000000</v>
      </c>
      <c r="U15" s="507" t="n">
        <v>58000000000</v>
      </c>
      <c r="V15" s="507" t="n">
        <v>71000000000</v>
      </c>
      <c r="W15" s="350" t="n">
        <v>80000000000</v>
      </c>
      <c r="X15" s="669"/>
    </row>
    <row r="16" customFormat="false" ht="15" hidden="false" customHeight="false" outlineLevel="0" collapsed="false">
      <c r="A16" s="134" t="s">
        <v>1391</v>
      </c>
      <c r="B16" s="134" t="s">
        <v>1391</v>
      </c>
      <c r="C16" s="0" t="s">
        <v>43</v>
      </c>
      <c r="D16" s="661" t="n">
        <v>-271000000</v>
      </c>
      <c r="E16" s="661" t="n">
        <v>-10000000</v>
      </c>
      <c r="F16" s="661" t="n">
        <v>-435000000</v>
      </c>
      <c r="G16" s="397"/>
      <c r="H16" s="397"/>
      <c r="I16" s="397"/>
      <c r="J16" s="397"/>
      <c r="K16" s="397"/>
      <c r="L16" s="397"/>
      <c r="M16" s="397" t="n">
        <v>-2943000000</v>
      </c>
      <c r="N16" s="397" t="n">
        <v>-4000000000</v>
      </c>
      <c r="O16" s="397" t="n">
        <v>-2000000000</v>
      </c>
      <c r="P16" s="99" t="n">
        <v>-3000000000</v>
      </c>
      <c r="Q16" s="99" t="n">
        <v>-4000000000</v>
      </c>
      <c r="R16" s="99" t="n">
        <v>-2000000000</v>
      </c>
      <c r="S16" s="662" t="n">
        <v>-6000000000</v>
      </c>
      <c r="T16" s="507" t="n">
        <v>-9000000000</v>
      </c>
      <c r="U16" s="507" t="n">
        <v>-5000000000</v>
      </c>
      <c r="V16" s="507" t="n">
        <v>-6000000000</v>
      </c>
      <c r="W16" s="350" t="n">
        <v>-7000000000</v>
      </c>
      <c r="X16" s="669"/>
    </row>
    <row r="17" customFormat="false" ht="15" hidden="false" customHeight="false" outlineLevel="0" collapsed="false">
      <c r="A17" s="3" t="s">
        <v>50</v>
      </c>
      <c r="B17" s="107" t="s">
        <v>1281</v>
      </c>
      <c r="C17" s="20" t="s">
        <v>40</v>
      </c>
      <c r="D17" s="661" t="n">
        <v>1455000000</v>
      </c>
      <c r="E17" s="661" t="n">
        <v>1595000000</v>
      </c>
      <c r="F17" s="661" t="n">
        <v>2471000000</v>
      </c>
      <c r="G17" s="397" t="n">
        <v>4758000000</v>
      </c>
      <c r="H17" s="397" t="n">
        <v>5852000000</v>
      </c>
      <c r="I17" s="397" t="n">
        <v>7011000000</v>
      </c>
      <c r="J17" s="397" t="n">
        <v>7431000000</v>
      </c>
      <c r="K17" s="397" t="n">
        <v>6974000000</v>
      </c>
      <c r="L17" s="397" t="n">
        <v>8567000000</v>
      </c>
      <c r="M17" s="397" t="n">
        <v>15269000000</v>
      </c>
      <c r="N17" s="397" t="n">
        <v>37000000000</v>
      </c>
      <c r="O17" s="397" t="n">
        <v>32000000000</v>
      </c>
      <c r="P17" s="99" t="n">
        <v>26000000000</v>
      </c>
      <c r="Q17" s="99" t="n">
        <v>28000000000</v>
      </c>
      <c r="R17" s="99" t="n">
        <v>53000000000</v>
      </c>
      <c r="S17" s="662" t="n">
        <v>67000000000</v>
      </c>
      <c r="T17" s="507" t="n">
        <v>72000000000</v>
      </c>
      <c r="U17" s="507" t="n">
        <v>75000000000</v>
      </c>
      <c r="V17" s="507" t="n">
        <v>89000000000</v>
      </c>
      <c r="W17" s="350" t="n">
        <v>102000000000</v>
      </c>
      <c r="X17" s="669"/>
    </row>
    <row r="18" s="13" customFormat="true" ht="15" hidden="false" customHeight="false" outlineLevel="0" collapsed="false">
      <c r="A18" s="195" t="s">
        <v>52</v>
      </c>
      <c r="B18" s="31" t="s">
        <v>52</v>
      </c>
      <c r="C18" s="33" t="s">
        <v>37</v>
      </c>
      <c r="D18" s="673" t="n">
        <v>6296000000</v>
      </c>
      <c r="E18" s="673" t="n">
        <v>10353000000</v>
      </c>
      <c r="F18" s="673" t="n">
        <v>9144000000</v>
      </c>
      <c r="G18" s="394" t="n">
        <v>10675000000</v>
      </c>
      <c r="H18" s="394" t="n">
        <v>23063000000</v>
      </c>
      <c r="I18" s="394" t="n">
        <v>28117000000</v>
      </c>
      <c r="J18" s="394" t="n">
        <v>49670000000</v>
      </c>
      <c r="K18" s="394" t="n">
        <v>63337000000</v>
      </c>
      <c r="L18" s="394" t="n">
        <v>59600000000</v>
      </c>
      <c r="M18" s="394" t="n">
        <v>75979000000</v>
      </c>
      <c r="N18" s="394" t="n">
        <v>78000000000</v>
      </c>
      <c r="O18" s="394" t="n">
        <v>64000000000</v>
      </c>
      <c r="P18" s="111" t="n">
        <v>43000000000</v>
      </c>
      <c r="Q18" s="111" t="n">
        <v>176000000000</v>
      </c>
      <c r="R18" s="111" t="n">
        <v>70000000000</v>
      </c>
      <c r="S18" s="674" t="n">
        <v>79000000000</v>
      </c>
      <c r="T18" s="675" t="n">
        <v>137000000000</v>
      </c>
      <c r="U18" s="675" t="n">
        <v>122000000000</v>
      </c>
      <c r="V18" s="675" t="n">
        <v>141000000000</v>
      </c>
      <c r="W18" s="676" t="n">
        <v>163000000000</v>
      </c>
      <c r="X18" s="669"/>
    </row>
    <row r="19" customFormat="false" ht="15" hidden="false" customHeight="false" outlineLevel="0" collapsed="false">
      <c r="A19" s="26" t="s">
        <v>830</v>
      </c>
      <c r="B19" s="134" t="s">
        <v>1538</v>
      </c>
      <c r="C19" s="36" t="s">
        <v>56</v>
      </c>
      <c r="D19" s="399" t="n">
        <v>3725000000</v>
      </c>
      <c r="E19" s="399" t="n">
        <v>6209000000</v>
      </c>
      <c r="F19" s="399" t="n">
        <v>2544000000</v>
      </c>
      <c r="G19" s="397" t="n">
        <v>1220000000</v>
      </c>
      <c r="H19" s="397" t="n">
        <v>6576000000</v>
      </c>
      <c r="I19" s="397" t="n">
        <v>5085000000</v>
      </c>
      <c r="J19" s="397" t="n">
        <v>13930000000</v>
      </c>
      <c r="K19" s="397" t="n">
        <v>9079000000</v>
      </c>
      <c r="L19" s="397" t="n">
        <v>12901000000</v>
      </c>
      <c r="M19" s="397" t="n">
        <v>19875000000</v>
      </c>
      <c r="N19" s="397" t="n">
        <v>34000000000</v>
      </c>
      <c r="O19" s="397" t="n">
        <v>15000000000</v>
      </c>
      <c r="P19" s="99" t="n">
        <v>0</v>
      </c>
      <c r="Q19" s="99" t="n">
        <v>78000000000</v>
      </c>
      <c r="R19" s="99" t="n">
        <v>7000000000</v>
      </c>
      <c r="S19" s="662" t="n">
        <v>0</v>
      </c>
      <c r="T19" s="507" t="n">
        <v>21000000000</v>
      </c>
      <c r="U19" s="507" t="n">
        <v>0</v>
      </c>
      <c r="V19" s="507" t="n">
        <v>0</v>
      </c>
      <c r="W19" s="350" t="n">
        <v>0</v>
      </c>
      <c r="X19" s="669"/>
    </row>
    <row r="20" customFormat="false" ht="15" hidden="false" customHeight="false" outlineLevel="0" collapsed="false">
      <c r="A20" s="5" t="s">
        <v>528</v>
      </c>
      <c r="B20" s="134" t="s">
        <v>529</v>
      </c>
      <c r="C20" s="36" t="s">
        <v>56</v>
      </c>
      <c r="D20" s="661" t="n">
        <v>2571000000</v>
      </c>
      <c r="E20" s="661" t="n">
        <v>3565000000</v>
      </c>
      <c r="F20" s="661" t="n">
        <v>3479000000</v>
      </c>
      <c r="G20" s="397" t="n">
        <v>4604000000</v>
      </c>
      <c r="H20" s="397" t="n">
        <v>6518000000</v>
      </c>
      <c r="I20" s="397" t="n">
        <v>11020000000</v>
      </c>
      <c r="J20" s="397" t="n">
        <v>11089000000</v>
      </c>
      <c r="K20" s="397" t="n">
        <v>23853000000</v>
      </c>
      <c r="L20" s="397" t="n">
        <v>24225000000</v>
      </c>
      <c r="M20" s="397" t="n">
        <v>24347000000</v>
      </c>
      <c r="N20" s="397" t="n">
        <v>26000000000</v>
      </c>
      <c r="O20" s="397" t="n">
        <v>19000000000</v>
      </c>
      <c r="P20" s="99" t="n">
        <v>18000000000</v>
      </c>
      <c r="Q20" s="99" t="n">
        <v>35000000000</v>
      </c>
      <c r="R20" s="99" t="n">
        <v>41000000000</v>
      </c>
      <c r="S20" s="662" t="n">
        <v>48000000000</v>
      </c>
      <c r="T20" s="507" t="n">
        <v>68000000000</v>
      </c>
      <c r="U20" s="507" t="n">
        <v>73000000000</v>
      </c>
      <c r="V20" s="507" t="n">
        <v>77000000000</v>
      </c>
      <c r="W20" s="350" t="n">
        <v>85000000000</v>
      </c>
      <c r="X20" s="669"/>
    </row>
    <row r="21" customFormat="false" ht="15" hidden="false" customHeight="false" outlineLevel="0" collapsed="false">
      <c r="A21" s="27" t="s">
        <v>3587</v>
      </c>
      <c r="B21" s="134" t="s">
        <v>3588</v>
      </c>
      <c r="C21" s="36" t="s">
        <v>56</v>
      </c>
      <c r="D21" s="399"/>
      <c r="E21" s="399" t="n">
        <v>579000000</v>
      </c>
      <c r="F21" s="399" t="n">
        <v>1718000000</v>
      </c>
      <c r="G21" s="397" t="n">
        <v>188000000</v>
      </c>
      <c r="H21" s="397" t="n">
        <v>4219000000</v>
      </c>
      <c r="I21" s="397" t="n">
        <v>6933000000</v>
      </c>
      <c r="J21" s="397" t="n">
        <v>17210000000</v>
      </c>
      <c r="K21" s="397" t="n">
        <v>19807000000</v>
      </c>
      <c r="L21" s="397" t="n">
        <v>22474000000</v>
      </c>
      <c r="M21" s="397" t="n">
        <v>31757000000</v>
      </c>
      <c r="N21" s="397" t="n">
        <v>19000000000</v>
      </c>
      <c r="O21" s="397" t="n">
        <v>31000000000</v>
      </c>
      <c r="P21" s="99" t="n">
        <v>25000000000</v>
      </c>
      <c r="Q21" s="99" t="n">
        <v>64000000000</v>
      </c>
      <c r="R21" s="99" t="n">
        <v>22000000000</v>
      </c>
      <c r="S21" s="662" t="n">
        <v>32000000000</v>
      </c>
      <c r="T21" s="507" t="n">
        <v>49000000000</v>
      </c>
      <c r="U21" s="507" t="n">
        <v>49000000000</v>
      </c>
      <c r="V21" s="507" t="n">
        <v>64000000000</v>
      </c>
      <c r="W21" s="350" t="n">
        <v>78000000000</v>
      </c>
      <c r="X21" s="669"/>
    </row>
    <row r="22" customFormat="false" ht="15" hidden="false" customHeight="false" outlineLevel="0" collapsed="false">
      <c r="A22" s="27" t="s">
        <v>64</v>
      </c>
      <c r="B22" s="27" t="s">
        <v>3589</v>
      </c>
      <c r="C22" s="36" t="s">
        <v>56</v>
      </c>
      <c r="D22" s="399"/>
      <c r="E22" s="399"/>
      <c r="F22" s="55" t="n">
        <v>1403000000</v>
      </c>
      <c r="G22" s="397" t="n">
        <v>4663000000</v>
      </c>
      <c r="H22" s="397" t="n">
        <v>5750000000</v>
      </c>
      <c r="I22" s="397" t="n">
        <v>5079000000</v>
      </c>
      <c r="J22" s="397" t="n">
        <v>7441000000</v>
      </c>
      <c r="K22" s="397" t="n">
        <v>10598000000</v>
      </c>
      <c r="L22" s="397"/>
      <c r="M22" s="397"/>
      <c r="N22" s="397" t="n">
        <v>0</v>
      </c>
      <c r="O22" s="397" t="n">
        <v>0</v>
      </c>
      <c r="P22" s="23" t="n">
        <v>0</v>
      </c>
      <c r="Q22" s="23"/>
      <c r="R22" s="23"/>
      <c r="S22" s="46"/>
      <c r="T22" s="668"/>
      <c r="U22" s="350"/>
      <c r="V22" s="350"/>
      <c r="W22" s="350"/>
      <c r="X22" s="669"/>
    </row>
    <row r="23" s="38" customFormat="true" ht="15" hidden="false" customHeight="false" outlineLevel="0" collapsed="false">
      <c r="B23" s="38" t="s">
        <v>3590</v>
      </c>
      <c r="D23" s="661" t="n">
        <v>27229000000</v>
      </c>
      <c r="E23" s="661" t="n">
        <v>37850800000</v>
      </c>
      <c r="F23" s="661" t="n">
        <v>42490000000</v>
      </c>
      <c r="G23" s="397" t="n">
        <v>61322000000</v>
      </c>
      <c r="H23" s="397" t="n">
        <v>80536000000</v>
      </c>
      <c r="I23" s="397" t="n">
        <v>97215000000</v>
      </c>
      <c r="J23" s="397" t="n">
        <v>120010000000</v>
      </c>
      <c r="K23" s="397" t="n">
        <v>153580000000</v>
      </c>
      <c r="L23" s="397" t="n">
        <v>179397000000</v>
      </c>
      <c r="M23" s="399" t="n">
        <v>247519000000</v>
      </c>
      <c r="N23" s="397" t="n">
        <v>257000000000</v>
      </c>
      <c r="O23" s="397" t="n">
        <v>296000000000</v>
      </c>
      <c r="P23" s="397" t="n">
        <v>324000000000</v>
      </c>
      <c r="Q23" s="397" t="n">
        <v>489000000000</v>
      </c>
      <c r="R23" s="397" t="n">
        <v>647000000000</v>
      </c>
      <c r="S23" s="662" t="n">
        <v>794000000000</v>
      </c>
      <c r="T23" s="668" t="n">
        <v>1006000000000</v>
      </c>
      <c r="U23" s="677" t="n">
        <v>1116000000000</v>
      </c>
      <c r="V23" s="677" t="n">
        <v>1196000000000</v>
      </c>
      <c r="W23" s="677" t="n">
        <v>1355000000000</v>
      </c>
      <c r="X23" s="669"/>
    </row>
    <row r="24" s="13" customFormat="true" ht="15" hidden="false" customHeight="false" outlineLevel="0" collapsed="false">
      <c r="A24" s="13" t="s">
        <v>188</v>
      </c>
      <c r="B24" s="13" t="s">
        <v>1507</v>
      </c>
      <c r="C24" s="32" t="s">
        <v>34</v>
      </c>
      <c r="D24" s="673" t="n">
        <f aca="false">D25+D54+D58+D57</f>
        <v>27229000000</v>
      </c>
      <c r="E24" s="673" t="n">
        <f aca="false">E25+E54+E58+E57</f>
        <v>37850800000</v>
      </c>
      <c r="F24" s="673" t="n">
        <f aca="false">F25+F54+F58+F57</f>
        <v>42491000000</v>
      </c>
      <c r="G24" s="673" t="n">
        <f aca="false">G25+G54+G58+G57</f>
        <v>61322000000</v>
      </c>
      <c r="H24" s="673" t="n">
        <f aca="false">H25+H54+H58+H57</f>
        <v>80536000000</v>
      </c>
      <c r="I24" s="673" t="n">
        <f aca="false">I25+I54+I58+I57</f>
        <v>97215000000</v>
      </c>
      <c r="J24" s="673" t="n">
        <f aca="false">J25+J54+J58+J57</f>
        <v>120010000000</v>
      </c>
      <c r="K24" s="673" t="n">
        <f aca="false">K25+K54+K58+K57</f>
        <v>153581000000</v>
      </c>
      <c r="L24" s="673" t="n">
        <f aca="false">L25+L54+L58+L57</f>
        <v>179397000000</v>
      </c>
      <c r="M24" s="673" t="n">
        <f aca="false">M25+M54+M58+M57</f>
        <v>247520000000</v>
      </c>
      <c r="N24" s="673" t="n">
        <f aca="false">N25+N54+N58+N57</f>
        <v>257000000000</v>
      </c>
      <c r="O24" s="673" t="n">
        <f aca="false">O25+O54+O58+O57</f>
        <v>296000000000</v>
      </c>
      <c r="P24" s="324" t="n">
        <f aca="false">P25+P54+P58+P57</f>
        <v>324000000000</v>
      </c>
      <c r="Q24" s="324" t="n">
        <f aca="false">Q25+Q54+Q58+Q57</f>
        <v>489000000000</v>
      </c>
      <c r="R24" s="324" t="n">
        <f aca="false">R25+R54+R58+R57</f>
        <v>647000000000</v>
      </c>
      <c r="S24" s="324" t="n">
        <f aca="false">S25+S54+S58+S57</f>
        <v>795000000000</v>
      </c>
      <c r="T24" s="324" t="n">
        <f aca="false">T25+T54+T58+T57</f>
        <v>1006000000000</v>
      </c>
      <c r="U24" s="324" t="n">
        <f aca="false">U25+U54+U58+U57</f>
        <v>1116000000000</v>
      </c>
      <c r="V24" s="324" t="n">
        <f aca="false">V25+V54+V58+V57</f>
        <v>1195000000000</v>
      </c>
      <c r="W24" s="324" t="n">
        <f aca="false">W25+W54+W58+W57</f>
        <v>1355000000000</v>
      </c>
      <c r="X24" s="669"/>
    </row>
    <row r="25" customFormat="false" ht="15" hidden="false" customHeight="false" outlineLevel="0" collapsed="false">
      <c r="A25" s="3" t="s">
        <v>70</v>
      </c>
      <c r="B25" s="107" t="s">
        <v>1403</v>
      </c>
      <c r="C25" s="20" t="s">
        <v>72</v>
      </c>
      <c r="D25" s="661" t="n">
        <v>17638000000</v>
      </c>
      <c r="E25" s="661" t="n">
        <v>25736000000</v>
      </c>
      <c r="F25" s="661" t="n">
        <v>32675000000</v>
      </c>
      <c r="G25" s="397" t="n">
        <v>49473000000</v>
      </c>
      <c r="H25" s="397" t="n">
        <v>59537000000</v>
      </c>
      <c r="I25" s="397" t="n">
        <v>71657000000</v>
      </c>
      <c r="J25" s="397" t="n">
        <v>93746000000</v>
      </c>
      <c r="K25" s="397" t="n">
        <v>99464000000</v>
      </c>
      <c r="L25" s="397" t="n">
        <v>115622000000</v>
      </c>
      <c r="M25" s="399" t="n">
        <v>200780000000</v>
      </c>
      <c r="N25" s="397" t="n">
        <v>196000000000</v>
      </c>
      <c r="O25" s="397" t="n">
        <v>230000000000</v>
      </c>
      <c r="P25" s="99" t="n">
        <v>246000000000</v>
      </c>
      <c r="Q25" s="99" t="n">
        <v>385000000000</v>
      </c>
      <c r="R25" s="99" t="n">
        <v>547000000000</v>
      </c>
      <c r="S25" s="662" t="n">
        <v>642000000000</v>
      </c>
      <c r="T25" s="507" t="n">
        <v>768000000000</v>
      </c>
      <c r="U25" s="507" t="n">
        <v>862000000000</v>
      </c>
      <c r="V25" s="507" t="n">
        <v>879000000000</v>
      </c>
      <c r="W25" s="350" t="n">
        <v>972000000000</v>
      </c>
    </row>
    <row r="26" customFormat="false" ht="15" hidden="false" customHeight="false" outlineLevel="0" collapsed="false">
      <c r="A26" s="27" t="s">
        <v>75</v>
      </c>
      <c r="B26" s="134" t="s">
        <v>456</v>
      </c>
      <c r="C26" s="20" t="s">
        <v>77</v>
      </c>
      <c r="D26" s="661" t="n">
        <v>4296000000</v>
      </c>
      <c r="E26" s="661" t="n">
        <v>5954000000</v>
      </c>
      <c r="F26" s="661" t="n">
        <v>9201000000</v>
      </c>
      <c r="G26" s="397" t="n">
        <v>10930000000</v>
      </c>
      <c r="H26" s="397" t="n">
        <v>12337000000</v>
      </c>
      <c r="I26" s="397" t="n">
        <v>17056000000</v>
      </c>
      <c r="J26" s="397" t="n">
        <v>20209000000</v>
      </c>
      <c r="K26" s="397" t="n">
        <v>23778000000</v>
      </c>
      <c r="L26" s="397" t="n">
        <v>30018000000</v>
      </c>
      <c r="M26" s="399"/>
      <c r="N26" s="397" t="n">
        <v>45000000000</v>
      </c>
      <c r="O26" s="397" t="n">
        <v>58000000000</v>
      </c>
      <c r="P26" s="99" t="n">
        <v>70000000000</v>
      </c>
      <c r="Q26" s="99" t="n">
        <v>97000000000</v>
      </c>
      <c r="R26" s="99" t="n">
        <v>140000000000</v>
      </c>
      <c r="S26" s="662" t="n">
        <v>197000000000</v>
      </c>
      <c r="T26" s="507" t="n">
        <v>222000000000</v>
      </c>
      <c r="U26" s="507" t="n">
        <v>261000000000</v>
      </c>
      <c r="V26" s="507" t="n">
        <v>313000000000</v>
      </c>
      <c r="W26" s="350" t="n">
        <v>360000000000</v>
      </c>
    </row>
    <row r="27" customFormat="false" ht="15" hidden="false" customHeight="false" outlineLevel="0" collapsed="false">
      <c r="A27" s="27" t="s">
        <v>86</v>
      </c>
      <c r="B27" s="134" t="s">
        <v>1666</v>
      </c>
      <c r="C27" s="20" t="s">
        <v>77</v>
      </c>
      <c r="D27" s="661" t="n">
        <v>3400000000</v>
      </c>
      <c r="E27" s="661" t="n">
        <v>5267000000</v>
      </c>
      <c r="F27" s="661" t="n">
        <v>6820000000</v>
      </c>
      <c r="G27" s="397" t="n">
        <v>10985000000</v>
      </c>
      <c r="H27" s="397" t="n">
        <v>20024000000</v>
      </c>
      <c r="I27" s="397" t="n">
        <v>19612000000</v>
      </c>
      <c r="J27" s="397" t="n">
        <v>18209000000</v>
      </c>
      <c r="K27" s="397" t="n">
        <v>16378000000</v>
      </c>
      <c r="L27" s="397" t="n">
        <v>12331000000</v>
      </c>
      <c r="M27" s="399"/>
      <c r="N27" s="397" t="n">
        <v>21000000000</v>
      </c>
      <c r="O27" s="397" t="n">
        <v>23000000000</v>
      </c>
      <c r="P27" s="99" t="n">
        <v>24000000000</v>
      </c>
      <c r="Q27" s="99" t="n">
        <v>33000000000</v>
      </c>
      <c r="R27" s="99" t="n">
        <v>98000000000</v>
      </c>
      <c r="S27" s="662" t="n">
        <v>115000000000</v>
      </c>
      <c r="T27" s="507" t="n">
        <v>116000000000</v>
      </c>
      <c r="U27" s="507" t="n">
        <v>144000000000</v>
      </c>
      <c r="V27" s="507" t="n">
        <v>128000000000</v>
      </c>
      <c r="W27" s="350" t="n">
        <v>109000000000</v>
      </c>
    </row>
    <row r="28" customFormat="false" ht="15" hidden="false" customHeight="false" outlineLevel="0" collapsed="false">
      <c r="A28" s="21" t="s">
        <v>199</v>
      </c>
      <c r="B28" s="106" t="s">
        <v>199</v>
      </c>
      <c r="C28" s="107" t="s">
        <v>201</v>
      </c>
      <c r="D28" s="661" t="n">
        <v>2081000000</v>
      </c>
      <c r="E28" s="661" t="n">
        <v>3426000000</v>
      </c>
      <c r="F28" s="661" t="n">
        <v>5242000000</v>
      </c>
      <c r="G28" s="397" t="n">
        <v>8871000000</v>
      </c>
      <c r="H28" s="397" t="n">
        <v>17253000000</v>
      </c>
      <c r="I28" s="397" t="n">
        <v>16650000000</v>
      </c>
      <c r="J28" s="397" t="n">
        <v>15017000000</v>
      </c>
      <c r="K28" s="397" t="n">
        <v>14470000000</v>
      </c>
      <c r="L28" s="397" t="n">
        <v>11625000000</v>
      </c>
      <c r="M28" s="399"/>
      <c r="N28" s="397" t="n">
        <v>21000000000</v>
      </c>
      <c r="O28" s="397" t="n">
        <v>22000000000</v>
      </c>
      <c r="P28" s="99" t="n">
        <v>22000000000</v>
      </c>
      <c r="Q28" s="99" t="n">
        <v>29000000000</v>
      </c>
      <c r="R28" s="99" t="n">
        <v>94000000000</v>
      </c>
      <c r="S28" s="662" t="n">
        <v>108000000000</v>
      </c>
      <c r="T28" s="507" t="n">
        <v>105000000000</v>
      </c>
      <c r="U28" s="507" t="n">
        <v>132000000000</v>
      </c>
      <c r="V28" s="507" t="n">
        <v>114000000000</v>
      </c>
      <c r="W28" s="350" t="n">
        <v>93000000000</v>
      </c>
    </row>
    <row r="29" customFormat="false" ht="15" hidden="false" customHeight="false" outlineLevel="0" collapsed="false">
      <c r="A29" s="21" t="s">
        <v>361</v>
      </c>
      <c r="B29" s="106" t="s">
        <v>202</v>
      </c>
      <c r="C29" s="107" t="s">
        <v>201</v>
      </c>
      <c r="D29" s="661" t="n">
        <v>1319000000</v>
      </c>
      <c r="E29" s="661" t="n">
        <v>1841000000</v>
      </c>
      <c r="F29" s="661" t="n">
        <v>1578000000</v>
      </c>
      <c r="G29" s="397" t="n">
        <v>2114000000</v>
      </c>
      <c r="H29" s="397" t="n">
        <v>2771000000</v>
      </c>
      <c r="I29" s="397" t="n">
        <v>2962000000</v>
      </c>
      <c r="J29" s="397" t="n">
        <v>3192000000</v>
      </c>
      <c r="K29" s="397" t="n">
        <v>1908000000</v>
      </c>
      <c r="L29" s="397" t="n">
        <v>706000000</v>
      </c>
      <c r="M29" s="399"/>
      <c r="N29" s="397" t="n">
        <v>1000000000</v>
      </c>
      <c r="O29" s="397" t="n">
        <v>1000000000</v>
      </c>
      <c r="P29" s="23" t="n">
        <v>2000000000</v>
      </c>
      <c r="Q29" s="23" t="n">
        <v>4000000000</v>
      </c>
      <c r="R29" s="23" t="n">
        <v>4000000000</v>
      </c>
      <c r="S29" s="311" t="n">
        <v>7000000000</v>
      </c>
      <c r="T29" s="668" t="n">
        <v>11000000000</v>
      </c>
      <c r="U29" s="507" t="n">
        <v>12000000000</v>
      </c>
      <c r="V29" s="507" t="n">
        <v>13000000000</v>
      </c>
      <c r="W29" s="350" t="n">
        <v>16000000000</v>
      </c>
    </row>
    <row r="30" customFormat="false" ht="15" hidden="false" customHeight="false" outlineLevel="0" collapsed="false">
      <c r="A30" s="27" t="s">
        <v>79</v>
      </c>
      <c r="B30" s="134" t="s">
        <v>543</v>
      </c>
      <c r="C30" s="20" t="s">
        <v>77</v>
      </c>
      <c r="D30" s="661" t="n">
        <v>7043000000</v>
      </c>
      <c r="E30" s="661" t="n">
        <v>7659000000</v>
      </c>
      <c r="F30" s="661" t="n">
        <v>10731000000</v>
      </c>
      <c r="G30" s="397" t="n">
        <v>20127000000</v>
      </c>
      <c r="H30" s="397" t="n">
        <v>18416000000</v>
      </c>
      <c r="I30" s="397" t="n">
        <v>19968000000</v>
      </c>
      <c r="J30" s="397" t="n">
        <v>32968000000</v>
      </c>
      <c r="K30" s="397" t="n">
        <v>30641000000</v>
      </c>
      <c r="L30" s="397" t="n">
        <v>42042000000</v>
      </c>
      <c r="M30" s="399" t="n">
        <v>86137000000</v>
      </c>
      <c r="N30" s="397" t="n">
        <v>84000000000</v>
      </c>
      <c r="O30" s="397" t="n">
        <v>95000000000</v>
      </c>
      <c r="P30" s="23" t="n">
        <v>95000000000</v>
      </c>
      <c r="Q30" s="23" t="n">
        <v>144000000000</v>
      </c>
      <c r="R30" s="23" t="n">
        <v>176000000000</v>
      </c>
      <c r="S30" s="678" t="n">
        <v>158000000000</v>
      </c>
      <c r="T30" s="668" t="n">
        <v>203000000000</v>
      </c>
      <c r="U30" s="507" t="n">
        <v>231000000000</v>
      </c>
      <c r="V30" s="507" t="n">
        <v>254000000000</v>
      </c>
      <c r="W30" s="350" t="n">
        <v>294000000000</v>
      </c>
    </row>
    <row r="31" customFormat="false" ht="15" hidden="false" customHeight="false" outlineLevel="0" collapsed="false">
      <c r="A31" s="45" t="s">
        <v>3591</v>
      </c>
      <c r="B31" s="106" t="s">
        <v>3592</v>
      </c>
      <c r="C31" s="19" t="s">
        <v>1326</v>
      </c>
      <c r="D31" s="399"/>
      <c r="E31" s="399"/>
      <c r="F31" s="399"/>
      <c r="G31" s="399"/>
      <c r="H31" s="399"/>
      <c r="I31" s="399"/>
      <c r="J31" s="399"/>
      <c r="K31" s="399"/>
      <c r="L31" s="399"/>
      <c r="M31" s="399" t="n">
        <v>43877000000</v>
      </c>
      <c r="N31" s="397" t="n">
        <v>44000000000</v>
      </c>
      <c r="O31" s="397" t="n">
        <v>41000000000</v>
      </c>
      <c r="P31" s="99" t="n">
        <v>53000000000</v>
      </c>
      <c r="Q31" s="99" t="n">
        <v>60000000000</v>
      </c>
      <c r="R31" s="99" t="n">
        <v>65000000000</v>
      </c>
      <c r="S31" s="662" t="n">
        <v>78000000000</v>
      </c>
      <c r="T31" s="507" t="n">
        <v>75000000000</v>
      </c>
      <c r="U31" s="507" t="n">
        <v>82000000000</v>
      </c>
      <c r="V31" s="507" t="n">
        <v>95000000000</v>
      </c>
      <c r="W31" s="350" t="n">
        <v>108000000000</v>
      </c>
    </row>
    <row r="32" customFormat="false" ht="15" hidden="false" customHeight="false" outlineLevel="0" collapsed="false">
      <c r="A32" s="106" t="s">
        <v>3593</v>
      </c>
      <c r="B32" s="106" t="s">
        <v>3593</v>
      </c>
      <c r="C32" s="19" t="s">
        <v>1326</v>
      </c>
      <c r="D32" s="399"/>
      <c r="E32" s="399"/>
      <c r="F32" s="399"/>
      <c r="G32" s="399"/>
      <c r="H32" s="399"/>
      <c r="I32" s="399"/>
      <c r="J32" s="399"/>
      <c r="K32" s="399"/>
      <c r="L32" s="399"/>
      <c r="M32" s="399"/>
      <c r="N32" s="397" t="n">
        <v>0</v>
      </c>
      <c r="O32" s="397" t="n">
        <v>0</v>
      </c>
      <c r="P32" s="23" t="n">
        <v>0</v>
      </c>
      <c r="Q32" s="23"/>
      <c r="R32" s="23"/>
      <c r="S32" s="46"/>
      <c r="T32" s="679"/>
      <c r="U32" s="350"/>
      <c r="V32" s="350"/>
      <c r="W32" s="350"/>
    </row>
    <row r="33" customFormat="false" ht="15" hidden="false" customHeight="false" outlineLevel="0" collapsed="false">
      <c r="A33" s="45" t="s">
        <v>3594</v>
      </c>
      <c r="B33" s="106" t="s">
        <v>3595</v>
      </c>
      <c r="C33" s="19" t="s">
        <v>1326</v>
      </c>
      <c r="D33" s="399"/>
      <c r="E33" s="399"/>
      <c r="F33" s="399"/>
      <c r="G33" s="399"/>
      <c r="H33" s="399"/>
      <c r="I33" s="399"/>
      <c r="J33" s="399"/>
      <c r="K33" s="399"/>
      <c r="L33" s="399"/>
      <c r="M33" s="399" t="n">
        <v>6257000000</v>
      </c>
      <c r="N33" s="397" t="n">
        <v>8000000000</v>
      </c>
      <c r="O33" s="397" t="n">
        <v>8000000000</v>
      </c>
      <c r="P33" s="99" t="n">
        <v>7000000000</v>
      </c>
      <c r="Q33" s="99" t="n">
        <v>7000000000</v>
      </c>
      <c r="R33" s="99" t="n">
        <v>8000000000</v>
      </c>
      <c r="S33" s="662" t="n">
        <v>9000000000</v>
      </c>
      <c r="T33" s="507" t="n">
        <v>21000000000</v>
      </c>
      <c r="U33" s="507" t="n">
        <v>21000000000</v>
      </c>
      <c r="V33" s="507" t="n">
        <v>30000000000</v>
      </c>
      <c r="W33" s="350" t="n">
        <v>36000000000</v>
      </c>
    </row>
    <row r="34" customFormat="false" ht="15" hidden="false" customHeight="false" outlineLevel="0" collapsed="false">
      <c r="A34" s="45" t="s">
        <v>3596</v>
      </c>
      <c r="B34" s="106" t="s">
        <v>3597</v>
      </c>
      <c r="C34" s="19" t="s">
        <v>1326</v>
      </c>
      <c r="D34" s="399"/>
      <c r="E34" s="399"/>
      <c r="F34" s="399"/>
      <c r="G34" s="399"/>
      <c r="H34" s="399"/>
      <c r="I34" s="399"/>
      <c r="J34" s="399"/>
      <c r="K34" s="399"/>
      <c r="L34" s="399"/>
      <c r="M34" s="399"/>
      <c r="N34" s="400" t="n">
        <v>0</v>
      </c>
      <c r="O34" s="400" t="n">
        <v>0</v>
      </c>
      <c r="P34" s="99" t="n">
        <v>0</v>
      </c>
      <c r="Q34" s="99" t="n">
        <v>0</v>
      </c>
      <c r="R34" s="99" t="n">
        <v>9000000000</v>
      </c>
      <c r="S34" s="662" t="n">
        <v>0</v>
      </c>
      <c r="T34" s="507" t="n">
        <v>7000000000</v>
      </c>
      <c r="U34" s="507" t="n">
        <v>8000000000</v>
      </c>
      <c r="V34" s="507" t="n">
        <v>9000000000</v>
      </c>
      <c r="W34" s="350" t="n">
        <v>10000000000</v>
      </c>
    </row>
    <row r="35" customFormat="false" ht="15" hidden="false" customHeight="false" outlineLevel="0" collapsed="false">
      <c r="A35" s="45" t="s">
        <v>3598</v>
      </c>
      <c r="B35" s="106" t="s">
        <v>3599</v>
      </c>
      <c r="C35" s="19" t="s">
        <v>1326</v>
      </c>
      <c r="D35" s="399"/>
      <c r="E35" s="399"/>
      <c r="F35" s="399"/>
      <c r="G35" s="397" t="n">
        <v>0</v>
      </c>
      <c r="H35" s="397" t="n">
        <v>0</v>
      </c>
      <c r="I35" s="397" t="n">
        <v>984000000</v>
      </c>
      <c r="J35" s="397" t="n">
        <v>5077000000</v>
      </c>
      <c r="K35" s="399"/>
      <c r="L35" s="399"/>
      <c r="M35" s="399" t="n">
        <v>12547000000</v>
      </c>
      <c r="N35" s="397" t="n">
        <v>20000000000</v>
      </c>
      <c r="O35" s="397" t="n">
        <v>19000000000</v>
      </c>
      <c r="P35" s="99" t="n">
        <v>16000000000</v>
      </c>
      <c r="Q35" s="99" t="n">
        <v>32000000000</v>
      </c>
      <c r="R35" s="99" t="n">
        <v>20000000000</v>
      </c>
      <c r="S35" s="662" t="n">
        <v>23000000000</v>
      </c>
      <c r="T35" s="507" t="n">
        <v>32000000000</v>
      </c>
      <c r="U35" s="507" t="n">
        <v>38000000000</v>
      </c>
      <c r="V35" s="507" t="n">
        <v>44000000000</v>
      </c>
      <c r="W35" s="350" t="n">
        <v>52000000000</v>
      </c>
    </row>
    <row r="36" customFormat="false" ht="15" hidden="false" customHeight="false" outlineLevel="0" collapsed="false">
      <c r="A36" s="45" t="s">
        <v>3600</v>
      </c>
      <c r="B36" s="106" t="s">
        <v>3601</v>
      </c>
      <c r="C36" s="19" t="s">
        <v>1326</v>
      </c>
      <c r="D36" s="399"/>
      <c r="E36" s="399"/>
      <c r="F36" s="399"/>
      <c r="G36" s="399"/>
      <c r="H36" s="399"/>
      <c r="I36" s="399"/>
      <c r="J36" s="399"/>
      <c r="K36" s="399"/>
      <c r="L36" s="399"/>
      <c r="M36" s="399"/>
      <c r="N36" s="397" t="n">
        <v>0</v>
      </c>
      <c r="O36" s="397" t="n">
        <v>10000000000</v>
      </c>
      <c r="P36" s="99" t="n">
        <v>9000000000</v>
      </c>
      <c r="Q36" s="99" t="n">
        <v>22000000000</v>
      </c>
      <c r="R36" s="99" t="n">
        <v>19000000000</v>
      </c>
      <c r="S36" s="662" t="n">
        <v>23000000000</v>
      </c>
      <c r="T36" s="507" t="n">
        <v>21000000000</v>
      </c>
      <c r="U36" s="507" t="n">
        <v>25000000000</v>
      </c>
      <c r="V36" s="507" t="n">
        <v>28000000000</v>
      </c>
      <c r="W36" s="350" t="n">
        <v>33000000000</v>
      </c>
    </row>
    <row r="37" customFormat="false" ht="15" hidden="false" customHeight="false" outlineLevel="0" collapsed="false">
      <c r="A37" s="45" t="s">
        <v>3602</v>
      </c>
      <c r="B37" s="106" t="s">
        <v>3603</v>
      </c>
      <c r="C37" s="19" t="s">
        <v>1326</v>
      </c>
      <c r="D37" s="399"/>
      <c r="E37" s="399"/>
      <c r="F37" s="399"/>
      <c r="G37" s="399"/>
      <c r="H37" s="399"/>
      <c r="I37" s="397" t="n">
        <v>63000000</v>
      </c>
      <c r="J37" s="397" t="n">
        <v>60000000</v>
      </c>
      <c r="K37" s="399"/>
      <c r="L37" s="399"/>
      <c r="M37" s="399" t="n">
        <v>7684000000</v>
      </c>
      <c r="N37" s="399" t="n">
        <v>0</v>
      </c>
      <c r="O37" s="397" t="n">
        <v>0</v>
      </c>
      <c r="P37" s="99" t="n">
        <v>0</v>
      </c>
      <c r="Q37" s="99" t="n">
        <v>1000000000</v>
      </c>
      <c r="R37" s="99" t="n">
        <v>11000000000</v>
      </c>
      <c r="S37" s="662" t="n">
        <v>1000000000</v>
      </c>
      <c r="T37" s="507" t="n">
        <v>1000000000</v>
      </c>
      <c r="U37" s="507" t="n">
        <v>2000000000</v>
      </c>
      <c r="V37" s="507" t="n">
        <v>2000000000</v>
      </c>
      <c r="W37" s="350" t="n">
        <v>2000000000</v>
      </c>
    </row>
    <row r="38" customFormat="false" ht="15" hidden="false" customHeight="false" outlineLevel="0" collapsed="false">
      <c r="A38" s="0" t="s">
        <v>3604</v>
      </c>
      <c r="B38" s="106" t="s">
        <v>3605</v>
      </c>
      <c r="C38" s="19" t="s">
        <v>1326</v>
      </c>
      <c r="D38" s="399"/>
      <c r="E38" s="399"/>
      <c r="F38" s="399"/>
      <c r="G38" s="399"/>
      <c r="H38" s="399"/>
      <c r="I38" s="399"/>
      <c r="J38" s="399"/>
      <c r="K38" s="399"/>
      <c r="L38" s="399"/>
      <c r="M38" s="399"/>
      <c r="N38" s="399" t="n">
        <v>0</v>
      </c>
      <c r="O38" s="400" t="n">
        <v>0</v>
      </c>
      <c r="P38" s="99" t="n">
        <v>0</v>
      </c>
      <c r="Q38" s="99" t="n">
        <v>0</v>
      </c>
      <c r="R38" s="99" t="n">
        <v>3000000000</v>
      </c>
      <c r="S38" s="662" t="n">
        <v>1000000000</v>
      </c>
      <c r="T38" s="507" t="n">
        <v>4000000000</v>
      </c>
      <c r="U38" s="507" t="n">
        <v>4000000000</v>
      </c>
      <c r="V38" s="507" t="n">
        <v>4000000000</v>
      </c>
      <c r="W38" s="350" t="n">
        <v>4000000000</v>
      </c>
    </row>
    <row r="39" customFormat="false" ht="15" hidden="false" customHeight="false" outlineLevel="0" collapsed="false">
      <c r="A39" s="45" t="s">
        <v>3606</v>
      </c>
      <c r="B39" s="106" t="s">
        <v>3607</v>
      </c>
      <c r="C39" s="19" t="s">
        <v>1326</v>
      </c>
      <c r="D39" s="399"/>
      <c r="E39" s="399"/>
      <c r="F39" s="399"/>
      <c r="G39" s="399"/>
      <c r="H39" s="399"/>
      <c r="I39" s="397"/>
      <c r="J39" s="397"/>
      <c r="K39" s="399"/>
      <c r="L39" s="399"/>
      <c r="M39" s="397" t="n">
        <v>2503000000</v>
      </c>
      <c r="N39" s="397" t="n">
        <v>2000000000</v>
      </c>
      <c r="O39" s="397" t="n">
        <v>3000000000</v>
      </c>
      <c r="P39" s="99" t="n">
        <v>4000000000</v>
      </c>
      <c r="Q39" s="99" t="n">
        <v>6000000000</v>
      </c>
      <c r="R39" s="99" t="n">
        <v>7000000000</v>
      </c>
      <c r="S39" s="662" t="n">
        <v>8000000000</v>
      </c>
      <c r="T39" s="507" t="n">
        <v>6000000000</v>
      </c>
      <c r="U39" s="507" t="n">
        <v>5000000000</v>
      </c>
      <c r="V39" s="507" t="n">
        <v>6000000000</v>
      </c>
      <c r="W39" s="350" t="n">
        <v>6000000000</v>
      </c>
    </row>
    <row r="40" customFormat="false" ht="15" hidden="false" customHeight="false" outlineLevel="0" collapsed="false">
      <c r="A40" s="45" t="s">
        <v>3608</v>
      </c>
      <c r="B40" s="106" t="s">
        <v>3609</v>
      </c>
      <c r="C40" s="19" t="s">
        <v>1326</v>
      </c>
      <c r="D40" s="399"/>
      <c r="E40" s="399"/>
      <c r="F40" s="399"/>
      <c r="G40" s="399"/>
      <c r="H40" s="399"/>
      <c r="I40" s="399"/>
      <c r="J40" s="399"/>
      <c r="K40" s="399"/>
      <c r="L40" s="399"/>
      <c r="M40" s="397" t="n">
        <v>9558000000</v>
      </c>
      <c r="N40" s="397" t="n">
        <v>8000000000</v>
      </c>
      <c r="O40" s="397" t="n">
        <v>12000000000</v>
      </c>
      <c r="P40" s="99" t="n">
        <v>5000000000</v>
      </c>
      <c r="Q40" s="99" t="n">
        <v>5000000000</v>
      </c>
      <c r="R40" s="99" t="n">
        <v>9000000000</v>
      </c>
      <c r="S40" s="662" t="n">
        <v>3000000000</v>
      </c>
      <c r="T40" s="507" t="n">
        <v>8000000000</v>
      </c>
      <c r="U40" s="507" t="n">
        <v>13000000000</v>
      </c>
      <c r="V40" s="507" t="n">
        <v>15000000000</v>
      </c>
      <c r="W40" s="350" t="n">
        <v>16000000000</v>
      </c>
    </row>
    <row r="41" customFormat="false" ht="15" hidden="false" customHeight="false" outlineLevel="0" collapsed="false">
      <c r="A41" s="45" t="s">
        <v>3610</v>
      </c>
      <c r="B41" s="106" t="s">
        <v>3611</v>
      </c>
      <c r="C41" s="19" t="s">
        <v>1326</v>
      </c>
      <c r="D41" s="661"/>
      <c r="E41" s="661"/>
      <c r="F41" s="661"/>
      <c r="G41" s="397" t="n">
        <v>6078000000</v>
      </c>
      <c r="H41" s="397" t="n">
        <v>0</v>
      </c>
      <c r="I41" s="397" t="n">
        <v>2447000000</v>
      </c>
      <c r="J41" s="397" t="n">
        <v>9123000000</v>
      </c>
      <c r="K41" s="399"/>
      <c r="L41" s="399"/>
      <c r="M41" s="397" t="n">
        <v>2031000000</v>
      </c>
      <c r="N41" s="397" t="n">
        <v>2000000000</v>
      </c>
      <c r="O41" s="397" t="n">
        <v>2000000000</v>
      </c>
      <c r="P41" s="99" t="n">
        <v>1000000000</v>
      </c>
      <c r="Q41" s="99" t="n">
        <v>3000000000</v>
      </c>
      <c r="R41" s="99" t="n">
        <v>14000000000</v>
      </c>
      <c r="S41" s="662" t="n">
        <v>5000000000</v>
      </c>
      <c r="T41" s="507" t="n">
        <v>22000000000</v>
      </c>
      <c r="U41" s="507" t="n">
        <v>25000000000</v>
      </c>
      <c r="V41" s="507" t="n">
        <v>12000000000</v>
      </c>
      <c r="W41" s="350" t="n">
        <v>13000000000</v>
      </c>
    </row>
    <row r="42" customFormat="false" ht="15" hidden="false" customHeight="false" outlineLevel="0" collapsed="false">
      <c r="A42" s="45" t="s">
        <v>3612</v>
      </c>
      <c r="B42" s="106" t="s">
        <v>3613</v>
      </c>
      <c r="C42" s="19" t="s">
        <v>1326</v>
      </c>
      <c r="D42" s="661"/>
      <c r="E42" s="661"/>
      <c r="F42" s="661"/>
      <c r="G42" s="399"/>
      <c r="H42" s="399"/>
      <c r="I42" s="399"/>
      <c r="J42" s="399"/>
      <c r="K42" s="399"/>
      <c r="L42" s="399"/>
      <c r="M42" s="399"/>
      <c r="N42" s="400" t="n">
        <v>0</v>
      </c>
      <c r="O42" s="400" t="n">
        <v>0</v>
      </c>
      <c r="P42" s="99" t="n">
        <v>0</v>
      </c>
      <c r="Q42" s="99" t="n">
        <v>8000000000</v>
      </c>
      <c r="R42" s="99" t="n">
        <v>10000000000</v>
      </c>
      <c r="S42" s="662" t="n">
        <v>6000000000</v>
      </c>
      <c r="T42" s="507" t="n">
        <v>6000000000</v>
      </c>
      <c r="U42" s="507" t="n">
        <v>9000000000</v>
      </c>
      <c r="V42" s="507" t="n">
        <v>10000000000</v>
      </c>
      <c r="W42" s="350" t="n">
        <v>12000000000</v>
      </c>
    </row>
    <row r="43" customFormat="false" ht="15" hidden="false" customHeight="false" outlineLevel="0" collapsed="false">
      <c r="A43" s="45" t="s">
        <v>3614</v>
      </c>
      <c r="B43" s="45" t="s">
        <v>3615</v>
      </c>
      <c r="C43" s="19" t="s">
        <v>1326</v>
      </c>
      <c r="D43" s="661"/>
      <c r="E43" s="661"/>
      <c r="F43" s="661"/>
      <c r="G43" s="401" t="n">
        <f aca="false">G30-G31-G32-G33-G34-G35-G36-G37-G38-G39-G40-G41-G42</f>
        <v>14049000000</v>
      </c>
      <c r="H43" s="401" t="n">
        <f aca="false">H30-H31-H32-H33-H34-H35-H36-H37-H38-H39-H40-H41-H42</f>
        <v>18416000000</v>
      </c>
      <c r="I43" s="401" t="n">
        <v>16474000000</v>
      </c>
      <c r="J43" s="401" t="n">
        <v>18708000000</v>
      </c>
      <c r="K43" s="399"/>
      <c r="L43" s="399"/>
      <c r="M43" s="399" t="n">
        <f aca="false">M30-M31-M32-M33-M34-M35-M36-M37-M38-M39-M40-M41-M42</f>
        <v>1680000000</v>
      </c>
      <c r="N43" s="400"/>
      <c r="O43" s="400"/>
      <c r="P43" s="680" t="n">
        <f aca="false">P14/P6</f>
        <v>0.325581395348837</v>
      </c>
      <c r="Q43" s="46"/>
      <c r="R43" s="46"/>
      <c r="S43" s="46"/>
      <c r="T43" s="350"/>
      <c r="U43" s="350"/>
      <c r="V43" s="350"/>
      <c r="W43" s="350"/>
    </row>
    <row r="44" customFormat="false" ht="15" hidden="false" customHeight="false" outlineLevel="0" collapsed="false">
      <c r="A44" s="26" t="s">
        <v>81</v>
      </c>
      <c r="B44" s="134" t="s">
        <v>3616</v>
      </c>
      <c r="C44" s="20" t="s">
        <v>77</v>
      </c>
      <c r="D44" s="661" t="n">
        <v>2624000000</v>
      </c>
      <c r="E44" s="661" t="n">
        <v>6239000000</v>
      </c>
      <c r="F44" s="661" t="n">
        <v>5543000000</v>
      </c>
      <c r="G44" s="397" t="n">
        <v>7431000000</v>
      </c>
      <c r="H44" s="397" t="n">
        <v>7410000000</v>
      </c>
      <c r="I44" s="397" t="n">
        <v>13555000000</v>
      </c>
      <c r="J44" s="397" t="n">
        <v>19183000000</v>
      </c>
      <c r="K44" s="681" t="n">
        <v>23249000000</v>
      </c>
      <c r="L44" s="397" t="n">
        <v>30144000000</v>
      </c>
      <c r="M44" s="401" t="n">
        <f aca="false">M45+M46+M47+M48+M50</f>
        <v>55132000000</v>
      </c>
      <c r="N44" s="397" t="n">
        <v>45000000000</v>
      </c>
      <c r="O44" s="397" t="n">
        <v>54000000000</v>
      </c>
      <c r="P44" s="99" t="n">
        <v>57000000000</v>
      </c>
      <c r="Q44" s="99" t="n">
        <v>98000000000</v>
      </c>
      <c r="R44" s="99" t="n">
        <v>125000000000</v>
      </c>
      <c r="S44" s="662" t="n">
        <v>139000000000</v>
      </c>
      <c r="T44" s="507" t="n">
        <v>172000000000</v>
      </c>
      <c r="U44" s="507" t="n">
        <v>166000000000</v>
      </c>
      <c r="V44" s="507" t="n">
        <v>184000000000</v>
      </c>
      <c r="W44" s="350" t="n">
        <v>209000000000</v>
      </c>
    </row>
    <row r="45" customFormat="false" ht="15" hidden="false" customHeight="false" outlineLevel="0" collapsed="false">
      <c r="A45" s="45" t="s">
        <v>3617</v>
      </c>
      <c r="B45" s="106" t="s">
        <v>3618</v>
      </c>
      <c r="C45" s="19" t="s">
        <v>3619</v>
      </c>
      <c r="D45" s="661" t="n">
        <v>1206000000</v>
      </c>
      <c r="E45" s="661" t="n">
        <v>1273000000</v>
      </c>
      <c r="F45" s="661" t="n">
        <v>1376000000</v>
      </c>
      <c r="G45" s="397" t="n">
        <v>1431000000</v>
      </c>
      <c r="H45" s="397" t="n">
        <v>1613000000</v>
      </c>
      <c r="I45" s="397" t="n">
        <v>2106000000</v>
      </c>
      <c r="J45" s="397" t="n">
        <v>3209000000</v>
      </c>
      <c r="K45" s="399" t="n">
        <v>4763000000</v>
      </c>
      <c r="L45" s="399"/>
      <c r="M45" s="399" t="n">
        <v>5106000000</v>
      </c>
      <c r="N45" s="397" t="n">
        <v>6000000000</v>
      </c>
      <c r="O45" s="397" t="n">
        <v>12000000000</v>
      </c>
      <c r="P45" s="99" t="n">
        <v>10000000000</v>
      </c>
      <c r="Q45" s="99" t="n">
        <v>16000000000</v>
      </c>
      <c r="R45" s="99" t="n">
        <v>20000000000</v>
      </c>
      <c r="S45" s="662" t="n">
        <v>31000000000</v>
      </c>
      <c r="T45" s="507" t="n">
        <v>43000000000</v>
      </c>
      <c r="U45" s="507" t="n">
        <v>50000000000</v>
      </c>
      <c r="V45" s="507" t="n">
        <v>58000000000</v>
      </c>
      <c r="W45" s="350" t="n">
        <v>66000000000</v>
      </c>
    </row>
    <row r="46" customFormat="false" ht="15" hidden="false" customHeight="false" outlineLevel="0" collapsed="false">
      <c r="A46" s="45" t="s">
        <v>3620</v>
      </c>
      <c r="B46" s="106" t="s">
        <v>3621</v>
      </c>
      <c r="C46" s="19" t="s">
        <v>3619</v>
      </c>
      <c r="D46" s="661" t="n">
        <v>400000000</v>
      </c>
      <c r="E46" s="661" t="n">
        <v>552000000</v>
      </c>
      <c r="F46" s="661" t="n">
        <v>1113000000</v>
      </c>
      <c r="G46" s="399"/>
      <c r="H46" s="399"/>
      <c r="I46" s="399"/>
      <c r="J46" s="399"/>
      <c r="K46" s="399"/>
      <c r="L46" s="399"/>
      <c r="M46" s="399"/>
      <c r="N46" s="397" t="n">
        <v>4000000000</v>
      </c>
      <c r="O46" s="397" t="n">
        <v>5000000000</v>
      </c>
      <c r="P46" s="99" t="n">
        <v>5000000000</v>
      </c>
      <c r="Q46" s="99" t="n">
        <v>8000000000</v>
      </c>
      <c r="R46" s="99" t="n">
        <v>13000000000</v>
      </c>
      <c r="S46" s="662" t="n">
        <v>14000000000</v>
      </c>
      <c r="T46" s="507" t="n">
        <v>13000000000</v>
      </c>
      <c r="U46" s="507" t="n">
        <v>21000000000</v>
      </c>
      <c r="V46" s="507" t="n">
        <v>25000000000</v>
      </c>
      <c r="W46" s="350" t="n">
        <v>28000000000</v>
      </c>
    </row>
    <row r="47" customFormat="false" ht="15" hidden="false" customHeight="false" outlineLevel="0" collapsed="false">
      <c r="A47" s="45" t="s">
        <v>3622</v>
      </c>
      <c r="B47" s="106" t="s">
        <v>3623</v>
      </c>
      <c r="C47" s="19" t="s">
        <v>3619</v>
      </c>
      <c r="D47" s="399"/>
      <c r="E47" s="399"/>
      <c r="F47" s="399"/>
      <c r="G47" s="399"/>
      <c r="H47" s="399"/>
      <c r="I47" s="399"/>
      <c r="J47" s="399"/>
      <c r="K47" s="399"/>
      <c r="L47" s="399"/>
      <c r="M47" s="399" t="n">
        <v>12203000000</v>
      </c>
      <c r="N47" s="397" t="n">
        <v>13000000000</v>
      </c>
      <c r="O47" s="397" t="n">
        <v>15000000000</v>
      </c>
      <c r="P47" s="99" t="n">
        <v>17000000000</v>
      </c>
      <c r="Q47" s="99" t="n">
        <v>22000000000</v>
      </c>
      <c r="R47" s="99" t="n">
        <v>32000000000</v>
      </c>
      <c r="S47" s="662" t="n">
        <v>39000000000</v>
      </c>
      <c r="T47" s="507" t="n">
        <v>53000000000</v>
      </c>
      <c r="U47" s="507" t="n">
        <v>55000000000</v>
      </c>
      <c r="V47" s="507" t="n">
        <v>55000000000</v>
      </c>
      <c r="W47" s="350" t="n">
        <v>62000000000</v>
      </c>
    </row>
    <row r="48" customFormat="false" ht="15" hidden="false" customHeight="false" outlineLevel="0" collapsed="false">
      <c r="A48" s="45" t="s">
        <v>3624</v>
      </c>
      <c r="B48" s="106" t="s">
        <v>3625</v>
      </c>
      <c r="C48" s="19" t="s">
        <v>3619</v>
      </c>
      <c r="D48" s="399"/>
      <c r="E48" s="399"/>
      <c r="F48" s="399"/>
      <c r="G48" s="397" t="n">
        <v>0</v>
      </c>
      <c r="H48" s="397" t="n">
        <v>0</v>
      </c>
      <c r="I48" s="397" t="n">
        <v>4328000000</v>
      </c>
      <c r="J48" s="397" t="n">
        <v>6937000000</v>
      </c>
      <c r="K48" s="397" t="n">
        <v>8824000000</v>
      </c>
      <c r="L48" s="397" t="n">
        <v>14681000000</v>
      </c>
      <c r="M48" s="399" t="n">
        <v>37823000000</v>
      </c>
      <c r="N48" s="397" t="n">
        <v>22000000000</v>
      </c>
      <c r="O48" s="397" t="n">
        <v>22000000000</v>
      </c>
      <c r="P48" s="99" t="n">
        <v>24000000000</v>
      </c>
      <c r="Q48" s="99" t="n">
        <v>52000000000</v>
      </c>
      <c r="R48" s="99" t="n">
        <v>60000000000</v>
      </c>
      <c r="S48" s="662" t="n">
        <v>55000000000</v>
      </c>
      <c r="T48" s="507" t="n">
        <v>64000000000</v>
      </c>
      <c r="U48" s="507" t="n">
        <v>40000000000</v>
      </c>
      <c r="V48" s="507" t="n">
        <v>46000000000</v>
      </c>
      <c r="W48" s="350" t="n">
        <v>53000000000</v>
      </c>
    </row>
    <row r="49" customFormat="false" ht="15" hidden="false" customHeight="false" outlineLevel="0" collapsed="false">
      <c r="A49" s="45"/>
      <c r="B49" s="682" t="s">
        <v>3626</v>
      </c>
      <c r="C49" s="19"/>
      <c r="D49" s="399"/>
      <c r="E49" s="399"/>
      <c r="F49" s="399"/>
      <c r="G49" s="397"/>
      <c r="H49" s="397"/>
      <c r="I49" s="397"/>
      <c r="J49" s="397"/>
      <c r="K49" s="397"/>
      <c r="L49" s="397"/>
      <c r="M49" s="399"/>
      <c r="N49" s="397"/>
      <c r="O49" s="397"/>
      <c r="P49" s="99"/>
      <c r="Q49" s="99"/>
      <c r="R49" s="99"/>
      <c r="S49" s="662" t="n">
        <v>4000000000</v>
      </c>
      <c r="T49" s="507" t="n">
        <v>9000000000</v>
      </c>
      <c r="U49" s="507" t="n">
        <v>10000000000</v>
      </c>
      <c r="V49" s="507" t="n">
        <v>11000000000</v>
      </c>
      <c r="W49" s="350" t="n">
        <v>13000000000</v>
      </c>
    </row>
    <row r="50" customFormat="false" ht="15" hidden="false" customHeight="false" outlineLevel="0" collapsed="false">
      <c r="A50" s="45" t="s">
        <v>3627</v>
      </c>
      <c r="B50" s="135" t="s">
        <v>3628</v>
      </c>
      <c r="C50" s="19" t="s">
        <v>3619</v>
      </c>
      <c r="D50" s="399" t="n">
        <v>1018000000</v>
      </c>
      <c r="E50" s="399" t="n">
        <v>4414000000</v>
      </c>
      <c r="F50" s="399" t="n">
        <v>3054000000</v>
      </c>
      <c r="G50" s="399" t="n">
        <v>6000000000</v>
      </c>
      <c r="H50" s="399" t="n">
        <v>5797000000</v>
      </c>
      <c r="I50" s="399" t="n">
        <v>7121000000</v>
      </c>
      <c r="J50" s="399" t="n">
        <v>9036000000</v>
      </c>
      <c r="K50" s="399" t="n">
        <v>9662000000</v>
      </c>
      <c r="L50" s="401" t="n">
        <f aca="false">L44-L45-L46-L47-L48</f>
        <v>15463000000</v>
      </c>
      <c r="M50" s="399"/>
      <c r="N50" s="399"/>
      <c r="O50" s="399"/>
      <c r="P50" s="22" t="n">
        <f aca="false">(P44-P45-P46-P47-P48)</f>
        <v>1000000000</v>
      </c>
      <c r="Q50" s="22" t="n">
        <f aca="false">(Q44-Q45-Q46-Q47-Q48)</f>
        <v>0</v>
      </c>
      <c r="R50" s="22" t="n">
        <f aca="false">(R44-R45-R46-R47-R48)</f>
        <v>0</v>
      </c>
      <c r="S50" s="22" t="n">
        <f aca="false">(S44-S45-S46-S47-S48)</f>
        <v>0</v>
      </c>
      <c r="T50" s="22" t="n">
        <f aca="false">(T44-T45-T46-T47-T48)</f>
        <v>-1000000000</v>
      </c>
      <c r="U50" s="22" t="n">
        <f aca="false">(U44-U45-U46-U47-U48)</f>
        <v>0</v>
      </c>
      <c r="V50" s="22" t="n">
        <f aca="false">(V44-V45-V46-V47-V48)</f>
        <v>0</v>
      </c>
      <c r="W50" s="22" t="n">
        <f aca="false">(W44-W45-W46-W47-W48)</f>
        <v>0</v>
      </c>
    </row>
    <row r="51" customFormat="false" ht="15" hidden="false" customHeight="false" outlineLevel="0" collapsed="false">
      <c r="A51" s="27" t="s">
        <v>1217</v>
      </c>
      <c r="B51" s="134" t="s">
        <v>3629</v>
      </c>
      <c r="C51" s="20" t="s">
        <v>77</v>
      </c>
      <c r="D51" s="661" t="n">
        <v>276000000</v>
      </c>
      <c r="E51" s="661" t="n">
        <v>616000000</v>
      </c>
      <c r="F51" s="661" t="n">
        <v>380000000</v>
      </c>
      <c r="G51" s="397" t="n">
        <v>0</v>
      </c>
      <c r="H51" s="397" t="n">
        <v>1349000000</v>
      </c>
      <c r="I51" s="397" t="n">
        <v>1467000000</v>
      </c>
      <c r="J51" s="397" t="n">
        <v>3177000000</v>
      </c>
      <c r="K51" s="397" t="n">
        <v>5657000000</v>
      </c>
      <c r="L51" s="397" t="n">
        <v>1086000000</v>
      </c>
      <c r="M51" s="399" t="n">
        <v>407000000</v>
      </c>
      <c r="N51" s="397" t="n">
        <v>0</v>
      </c>
      <c r="O51" s="397" t="n">
        <v>0</v>
      </c>
      <c r="P51" s="99" t="n">
        <v>0</v>
      </c>
      <c r="Q51" s="99" t="n">
        <v>12000000000</v>
      </c>
      <c r="R51" s="99" t="n">
        <v>8000000000</v>
      </c>
      <c r="S51" s="662" t="n">
        <v>33000000000</v>
      </c>
      <c r="T51" s="507" t="n">
        <v>54000000000</v>
      </c>
      <c r="U51" s="507" t="n">
        <v>60000000000</v>
      </c>
      <c r="V51" s="507" t="n">
        <v>0</v>
      </c>
      <c r="W51" s="350" t="n">
        <v>0</v>
      </c>
    </row>
    <row r="52" customFormat="false" ht="15" hidden="false" customHeight="false" outlineLevel="0" collapsed="false">
      <c r="A52" s="27" t="s">
        <v>794</v>
      </c>
      <c r="B52" s="27" t="s">
        <v>3630</v>
      </c>
      <c r="C52" s="20" t="s">
        <v>77</v>
      </c>
      <c r="D52" s="661"/>
      <c r="E52" s="661"/>
      <c r="F52" s="661"/>
      <c r="G52" s="397"/>
      <c r="H52" s="397"/>
      <c r="I52" s="397"/>
      <c r="J52" s="397"/>
      <c r="K52" s="397" t="n">
        <f aca="false">K25-K26-K30-K44-K51-K27</f>
        <v>-239000000</v>
      </c>
      <c r="L52" s="397"/>
      <c r="M52" s="397" t="n">
        <f aca="false">M25-M26-M30-M44-M51-M27</f>
        <v>59104000000</v>
      </c>
      <c r="N52" s="397"/>
      <c r="O52" s="397"/>
      <c r="P52" s="23"/>
      <c r="Q52" s="23"/>
      <c r="R52" s="23"/>
      <c r="S52" s="46"/>
      <c r="T52" s="668"/>
      <c r="U52" s="350"/>
      <c r="V52" s="350"/>
      <c r="W52" s="350"/>
    </row>
    <row r="53" customFormat="false" ht="15" hidden="false" customHeight="false" outlineLevel="0" collapsed="false">
      <c r="A53" s="27"/>
      <c r="B53" s="683" t="s">
        <v>3631</v>
      </c>
      <c r="C53" s="20"/>
      <c r="D53" s="661"/>
      <c r="E53" s="661"/>
      <c r="F53" s="661"/>
      <c r="G53" s="397"/>
      <c r="H53" s="397"/>
      <c r="I53" s="397"/>
      <c r="J53" s="397"/>
      <c r="K53" s="397"/>
      <c r="L53" s="397"/>
      <c r="M53" s="397"/>
      <c r="N53" s="397"/>
      <c r="O53" s="397"/>
      <c r="P53" s="23"/>
      <c r="Q53" s="23"/>
      <c r="R53" s="23"/>
      <c r="S53" s="662" t="n">
        <v>22000000000</v>
      </c>
      <c r="T53" s="668" t="n">
        <v>54000000000</v>
      </c>
      <c r="U53" s="350" t="n">
        <v>55000000000</v>
      </c>
      <c r="V53" s="350" t="n">
        <v>0</v>
      </c>
      <c r="W53" s="350" t="n">
        <v>0</v>
      </c>
    </row>
    <row r="54" customFormat="false" ht="15" hidden="false" customHeight="false" outlineLevel="0" collapsed="false">
      <c r="A54" s="19" t="s">
        <v>88</v>
      </c>
      <c r="B54" s="107" t="s">
        <v>3632</v>
      </c>
      <c r="C54" s="20" t="s">
        <v>72</v>
      </c>
      <c r="D54" s="661" t="n">
        <v>9583000000</v>
      </c>
      <c r="E54" s="661" t="n">
        <v>11530000000</v>
      </c>
      <c r="F54" s="661" t="n">
        <v>9816000000</v>
      </c>
      <c r="G54" s="397" t="n">
        <v>11787000000</v>
      </c>
      <c r="H54" s="397" t="n">
        <v>20999000000</v>
      </c>
      <c r="I54" s="397" t="n">
        <v>24969000000</v>
      </c>
      <c r="J54" s="397" t="n">
        <v>26263000000</v>
      </c>
      <c r="K54" s="397" t="n">
        <v>53665000000</v>
      </c>
      <c r="L54" s="397" t="n">
        <v>63775000000</v>
      </c>
      <c r="M54" s="399" t="n">
        <v>46740000000</v>
      </c>
      <c r="N54" s="397" t="n">
        <v>60000000000</v>
      </c>
      <c r="O54" s="397" t="n">
        <v>65000000000</v>
      </c>
      <c r="P54" s="99" t="n">
        <v>78000000000</v>
      </c>
      <c r="Q54" s="99" t="n">
        <v>104000000000</v>
      </c>
      <c r="R54" s="99" t="n">
        <v>100000000000</v>
      </c>
      <c r="S54" s="662" t="n">
        <v>152000000000</v>
      </c>
      <c r="T54" s="507" t="n">
        <v>236000000000</v>
      </c>
      <c r="U54" s="507" t="n">
        <v>250000000000</v>
      </c>
      <c r="V54" s="507" t="n">
        <v>312000000000</v>
      </c>
      <c r="W54" s="350" t="n">
        <v>378000000000</v>
      </c>
    </row>
    <row r="55" customFormat="false" ht="15" hidden="false" customHeight="false" outlineLevel="0" collapsed="false">
      <c r="A55" s="26" t="s">
        <v>367</v>
      </c>
      <c r="B55" s="134" t="s">
        <v>1413</v>
      </c>
      <c r="C55" s="20" t="s">
        <v>91</v>
      </c>
      <c r="D55" s="661" t="n">
        <v>7651000000</v>
      </c>
      <c r="E55" s="661" t="n">
        <v>9789000000</v>
      </c>
      <c r="F55" s="661" t="n">
        <v>7761000000</v>
      </c>
      <c r="G55" s="397" t="n">
        <v>9521000000</v>
      </c>
      <c r="H55" s="397" t="n">
        <v>17681000000</v>
      </c>
      <c r="I55" s="397" t="n">
        <v>22556000000</v>
      </c>
      <c r="J55" s="397" t="n">
        <v>22342000000</v>
      </c>
      <c r="K55" s="397" t="n">
        <v>42218000000</v>
      </c>
      <c r="L55" s="397" t="n">
        <v>45135000000</v>
      </c>
      <c r="M55" s="399" t="n">
        <v>32167000000</v>
      </c>
      <c r="N55" s="397" t="n">
        <v>34000000000</v>
      </c>
      <c r="O55" s="397" t="n">
        <v>32000000000</v>
      </c>
      <c r="P55" s="99" t="n">
        <v>35000000000</v>
      </c>
      <c r="Q55" s="99" t="n">
        <v>72000000000</v>
      </c>
      <c r="R55" s="99" t="n">
        <v>81000000000</v>
      </c>
      <c r="S55" s="662" t="n">
        <v>124000000000</v>
      </c>
      <c r="T55" s="507" t="n">
        <v>209000000000</v>
      </c>
      <c r="U55" s="507" t="n">
        <v>216000000000</v>
      </c>
      <c r="V55" s="507" t="n">
        <v>208000000000</v>
      </c>
      <c r="W55" s="350" t="n">
        <v>233000000000</v>
      </c>
    </row>
    <row r="56" customFormat="false" ht="15" hidden="false" customHeight="false" outlineLevel="0" collapsed="false">
      <c r="A56" s="27" t="s">
        <v>229</v>
      </c>
      <c r="B56" s="134" t="s">
        <v>1414</v>
      </c>
      <c r="C56" s="20" t="s">
        <v>91</v>
      </c>
      <c r="D56" s="661" t="n">
        <v>1932000000</v>
      </c>
      <c r="E56" s="661" t="n">
        <v>1741000000</v>
      </c>
      <c r="F56" s="661" t="n">
        <v>2055000000</v>
      </c>
      <c r="G56" s="397" t="n">
        <v>2266000000</v>
      </c>
      <c r="H56" s="397" t="n">
        <v>3319000000</v>
      </c>
      <c r="I56" s="397" t="n">
        <v>2413000000</v>
      </c>
      <c r="J56" s="397" t="n">
        <v>3921000000</v>
      </c>
      <c r="K56" s="397" t="n">
        <v>11447000000</v>
      </c>
      <c r="L56" s="397" t="n">
        <v>18641000000</v>
      </c>
      <c r="M56" s="399" t="n">
        <v>14573000000</v>
      </c>
      <c r="N56" s="397" t="n">
        <v>26000000000</v>
      </c>
      <c r="O56" s="397" t="n">
        <v>33000000000</v>
      </c>
      <c r="P56" s="23" t="n">
        <v>42000000000</v>
      </c>
      <c r="Q56" s="23" t="n">
        <v>32000000000</v>
      </c>
      <c r="R56" s="23" t="n">
        <v>20000000000</v>
      </c>
      <c r="S56" s="662" t="n">
        <v>28000000000</v>
      </c>
      <c r="T56" s="668" t="n">
        <v>27000000000</v>
      </c>
      <c r="U56" s="507" t="n">
        <v>35000000000</v>
      </c>
      <c r="V56" s="507" t="n">
        <v>104000000000</v>
      </c>
      <c r="W56" s="350" t="n">
        <v>145000000000</v>
      </c>
      <c r="X56" s="38"/>
    </row>
    <row r="57" customFormat="false" ht="15" hidden="false" customHeight="false" outlineLevel="0" collapsed="false">
      <c r="A57" s="19" t="s">
        <v>575</v>
      </c>
      <c r="B57" s="107" t="s">
        <v>565</v>
      </c>
      <c r="C57" s="20" t="s">
        <v>72</v>
      </c>
      <c r="D57" s="661" t="n">
        <v>8000000</v>
      </c>
      <c r="E57" s="661" t="n">
        <v>584000000</v>
      </c>
      <c r="F57" s="661" t="n">
        <v>0</v>
      </c>
      <c r="G57" s="397" t="n">
        <v>61000000</v>
      </c>
      <c r="H57" s="397" t="n">
        <v>0</v>
      </c>
      <c r="I57" s="397" t="n">
        <v>589000000</v>
      </c>
      <c r="J57" s="397" t="n">
        <v>0</v>
      </c>
      <c r="K57" s="397" t="n">
        <v>452000000</v>
      </c>
      <c r="L57" s="397" t="n">
        <v>0</v>
      </c>
      <c r="M57" s="399"/>
      <c r="N57" s="397" t="n">
        <v>1000000000</v>
      </c>
      <c r="O57" s="397" t="n">
        <v>1000000000</v>
      </c>
      <c r="P57" s="23" t="n">
        <v>0</v>
      </c>
      <c r="Q57" s="23" t="n">
        <v>0</v>
      </c>
      <c r="R57" s="23" t="n">
        <v>0</v>
      </c>
      <c r="S57" s="662" t="n">
        <v>1000000000</v>
      </c>
      <c r="T57" s="668" t="n">
        <v>2000000000</v>
      </c>
      <c r="U57" s="350" t="n">
        <v>4000000000</v>
      </c>
      <c r="V57" s="350" t="n">
        <v>4000000000</v>
      </c>
      <c r="W57" s="350" t="n">
        <v>5000000000</v>
      </c>
      <c r="X57" s="38"/>
    </row>
    <row r="58" customFormat="false" ht="15" hidden="false" customHeight="false" outlineLevel="0" collapsed="false">
      <c r="A58" s="19" t="s">
        <v>544</v>
      </c>
      <c r="B58" s="362" t="s">
        <v>544</v>
      </c>
      <c r="C58" s="20" t="s">
        <v>72</v>
      </c>
      <c r="D58" s="661" t="n">
        <f aca="false">D23-D25-D54-D57</f>
        <v>0</v>
      </c>
      <c r="E58" s="661" t="n">
        <f aca="false">E23-E25-E54-E57</f>
        <v>800000</v>
      </c>
      <c r="F58" s="661"/>
      <c r="G58" s="661" t="n">
        <f aca="false">G23-G25-G54-G57</f>
        <v>1000000</v>
      </c>
      <c r="H58" s="661" t="n">
        <f aca="false">H23-H25-H54-H57</f>
        <v>0</v>
      </c>
      <c r="I58" s="661" t="n">
        <f aca="false">I23-I25-I54-I57</f>
        <v>0</v>
      </c>
      <c r="J58" s="661" t="n">
        <f aca="false">J23-J25-J54-J57</f>
        <v>1000000</v>
      </c>
      <c r="K58" s="661"/>
      <c r="L58" s="661" t="n">
        <f aca="false">L23-L25-L54-L57</f>
        <v>0</v>
      </c>
      <c r="M58" s="661"/>
      <c r="N58" s="661" t="n">
        <f aca="false">N23-N25-N54-N57</f>
        <v>0</v>
      </c>
      <c r="O58" s="661" t="n">
        <f aca="false">O23-O25-O54-O57</f>
        <v>0</v>
      </c>
      <c r="P58" s="242" t="n">
        <v>0</v>
      </c>
      <c r="Q58" s="242"/>
      <c r="R58" s="242"/>
      <c r="S58" s="46"/>
      <c r="T58" s="684"/>
      <c r="U58" s="350"/>
      <c r="V58" s="350"/>
      <c r="W58" s="350"/>
      <c r="X58" s="38"/>
    </row>
    <row r="59" customFormat="false" ht="15" hidden="false" customHeight="false" outlineLevel="0" collapsed="false">
      <c r="B59" s="107" t="s">
        <v>3633</v>
      </c>
      <c r="C59" s="19"/>
      <c r="D59" s="661" t="n">
        <v>-5125000000</v>
      </c>
      <c r="E59" s="661" t="n">
        <v>-6618000000</v>
      </c>
      <c r="F59" s="661" t="n">
        <v>-10493000000</v>
      </c>
      <c r="G59" s="397" t="n">
        <v>-18637000000</v>
      </c>
      <c r="H59" s="397" t="n">
        <v>-14719000000</v>
      </c>
      <c r="I59" s="397" t="n">
        <v>-12289000000</v>
      </c>
      <c r="J59" s="397" t="n">
        <v>-3024000000</v>
      </c>
      <c r="K59" s="397" t="n">
        <v>-5948000000</v>
      </c>
      <c r="L59" s="397" t="n">
        <v>-14843000000</v>
      </c>
      <c r="M59" s="399" t="n">
        <v>-37250000000</v>
      </c>
      <c r="N59" s="397" t="n">
        <v>0</v>
      </c>
      <c r="O59" s="397" t="n">
        <v>-24000000000</v>
      </c>
      <c r="P59" s="99" t="n">
        <v>-66000000000</v>
      </c>
      <c r="Q59" s="99" t="n">
        <v>-16000000000</v>
      </c>
      <c r="R59" s="99" t="n">
        <v>-136000000000</v>
      </c>
      <c r="S59" s="662" t="n">
        <v>-185000000000</v>
      </c>
      <c r="T59" s="507" t="n">
        <v>-214000000000</v>
      </c>
      <c r="U59" s="507" t="n">
        <v>-210000000000</v>
      </c>
      <c r="V59" s="507" t="n">
        <v>-134000000000</v>
      </c>
      <c r="W59" s="350" t="n">
        <v>-146000000000</v>
      </c>
      <c r="X59" s="38"/>
    </row>
    <row r="60" customFormat="false" ht="15" hidden="false" customHeight="false" outlineLevel="0" collapsed="false">
      <c r="B60" s="107" t="s">
        <v>1439</v>
      </c>
      <c r="C60" s="19"/>
      <c r="D60" s="661" t="n">
        <v>-1133000000</v>
      </c>
      <c r="E60" s="661" t="n">
        <v>-327000000</v>
      </c>
      <c r="F60" s="661" t="n">
        <v>1346000000</v>
      </c>
      <c r="G60" s="397" t="n">
        <v>538000000</v>
      </c>
      <c r="H60" s="397" t="n">
        <v>-218000000</v>
      </c>
      <c r="I60" s="397" t="n">
        <v>-631000000</v>
      </c>
      <c r="J60" s="397" t="n">
        <v>-368000000</v>
      </c>
      <c r="K60" s="397" t="n">
        <v>276000000</v>
      </c>
      <c r="L60" s="397" t="n">
        <v>0</v>
      </c>
      <c r="M60" s="399" t="n">
        <v>-614000000</v>
      </c>
      <c r="N60" s="397" t="n">
        <v>0</v>
      </c>
      <c r="O60" s="397" t="n">
        <v>-1000000000</v>
      </c>
      <c r="P60" s="99" t="n">
        <v>-15000000000</v>
      </c>
      <c r="Q60" s="99" t="n">
        <v>-14000000000</v>
      </c>
      <c r="R60" s="99" t="n">
        <v>-2000000000</v>
      </c>
      <c r="S60" s="662" t="n">
        <v>-1000000000</v>
      </c>
      <c r="T60" s="507" t="n">
        <v>0</v>
      </c>
      <c r="U60" s="507" t="n">
        <v>0</v>
      </c>
      <c r="V60" s="507" t="n">
        <v>0</v>
      </c>
      <c r="W60" s="350" t="n">
        <v>0</v>
      </c>
      <c r="X60" s="38"/>
    </row>
    <row r="61" customFormat="false" ht="15" hidden="false" customHeight="false" outlineLevel="0" collapsed="false">
      <c r="B61" s="107" t="s">
        <v>3634</v>
      </c>
      <c r="C61" s="19"/>
      <c r="D61" s="399"/>
      <c r="E61" s="399"/>
      <c r="F61" s="399"/>
      <c r="G61" s="399"/>
      <c r="H61" s="399"/>
      <c r="I61" s="399"/>
      <c r="J61" s="399"/>
      <c r="K61" s="397"/>
      <c r="L61" s="397"/>
      <c r="M61" s="399"/>
      <c r="N61" s="397" t="n">
        <v>0</v>
      </c>
      <c r="O61" s="397" t="n">
        <v>-25000000000</v>
      </c>
      <c r="P61" s="99" t="n">
        <v>-81000000000</v>
      </c>
      <c r="Q61" s="99" t="n">
        <v>-30000000000</v>
      </c>
      <c r="R61" s="99" t="n">
        <v>-138000000000</v>
      </c>
      <c r="S61" s="662" t="n">
        <v>-186000000000</v>
      </c>
      <c r="T61" s="507" t="n">
        <v>-214000000000</v>
      </c>
      <c r="U61" s="507" t="n">
        <v>-210000000000</v>
      </c>
      <c r="V61" s="507" t="n">
        <v>-134000000000</v>
      </c>
      <c r="W61" s="350" t="n">
        <v>-146000000000</v>
      </c>
      <c r="X61" s="38"/>
    </row>
    <row r="62" s="13" customFormat="true" ht="15" hidden="false" customHeight="false" outlineLevel="0" collapsed="false">
      <c r="A62" s="32" t="s">
        <v>110</v>
      </c>
      <c r="B62" s="32" t="s">
        <v>3635</v>
      </c>
      <c r="C62" s="32" t="s">
        <v>34</v>
      </c>
      <c r="D62" s="685" t="n">
        <f aca="false">D63+D79</f>
        <v>6258000000</v>
      </c>
      <c r="E62" s="685" t="n">
        <f aca="false">E63+E79</f>
        <v>7059000000</v>
      </c>
      <c r="F62" s="685" t="n">
        <f aca="false">F63+F79</f>
        <v>9309000000</v>
      </c>
      <c r="G62" s="685" t="n">
        <f aca="false">G63+G79</f>
        <v>17792000000</v>
      </c>
      <c r="H62" s="685" t="n">
        <f aca="false">H63+H79</f>
        <v>15000000000</v>
      </c>
      <c r="I62" s="685" t="n">
        <f aca="false">I63</f>
        <v>12920000000</v>
      </c>
      <c r="J62" s="685" t="n">
        <f aca="false">J63</f>
        <v>6233000000</v>
      </c>
      <c r="K62" s="685" t="n">
        <f aca="false">K63</f>
        <v>5672000000</v>
      </c>
      <c r="L62" s="685" t="n">
        <f aca="false">L63</f>
        <v>14777000000</v>
      </c>
      <c r="M62" s="685" t="n">
        <f aca="false">M63</f>
        <v>36199000000</v>
      </c>
      <c r="N62" s="685" t="n">
        <f aca="false">N63</f>
        <v>0</v>
      </c>
      <c r="O62" s="685" t="n">
        <f aca="false">O63</f>
        <v>25000000000</v>
      </c>
      <c r="P62" s="327" t="n">
        <f aca="false">(P63)</f>
        <v>81000000000</v>
      </c>
      <c r="Q62" s="327" t="n">
        <v>30000000000</v>
      </c>
      <c r="R62" s="327" t="n">
        <v>138000000000</v>
      </c>
      <c r="S62" s="674" t="n">
        <v>186000000000</v>
      </c>
      <c r="T62" s="686" t="n">
        <v>201000000000</v>
      </c>
      <c r="U62" s="686" t="n">
        <v>190000000000</v>
      </c>
      <c r="V62" s="686" t="n">
        <v>135000000000</v>
      </c>
      <c r="W62" s="676" t="n">
        <v>146000000000</v>
      </c>
    </row>
    <row r="63" s="38" customFormat="true" ht="15" hidden="false" customHeight="false" outlineLevel="0" collapsed="false">
      <c r="A63" s="19"/>
      <c r="B63" s="19" t="s">
        <v>3635</v>
      </c>
      <c r="D63" s="661" t="n">
        <v>6258000000</v>
      </c>
      <c r="E63" s="661" t="n">
        <v>6945000000</v>
      </c>
      <c r="F63" s="661" t="n">
        <v>9148000000</v>
      </c>
      <c r="G63" s="397" t="n">
        <v>18099000000</v>
      </c>
      <c r="H63" s="397" t="n">
        <v>14938000000</v>
      </c>
      <c r="I63" s="397" t="n">
        <v>12920000000</v>
      </c>
      <c r="J63" s="397" t="n">
        <v>6233000000</v>
      </c>
      <c r="K63" s="397" t="n">
        <v>5672000000</v>
      </c>
      <c r="L63" s="397" t="n">
        <v>14777000000</v>
      </c>
      <c r="M63" s="399" t="n">
        <f aca="false">M64+M77+M79</f>
        <v>36199000000</v>
      </c>
      <c r="N63" s="397" t="n">
        <v>0</v>
      </c>
      <c r="O63" s="397" t="n">
        <v>25000000000</v>
      </c>
      <c r="P63" s="99" t="n">
        <v>81000000000</v>
      </c>
      <c r="Q63" s="99"/>
      <c r="R63" s="99"/>
      <c r="S63" s="165"/>
      <c r="T63" s="507"/>
      <c r="U63" s="507"/>
      <c r="V63" s="507"/>
      <c r="W63" s="677"/>
    </row>
    <row r="64" customFormat="false" ht="15" hidden="false" customHeight="false" outlineLevel="0" collapsed="false">
      <c r="A64" s="0" t="s">
        <v>112</v>
      </c>
      <c r="B64" s="107" t="s">
        <v>1936</v>
      </c>
      <c r="C64" s="20" t="s">
        <v>114</v>
      </c>
      <c r="D64" s="661" t="n">
        <v>4373000000</v>
      </c>
      <c r="E64" s="661" t="n">
        <v>5544000000</v>
      </c>
      <c r="F64" s="661" t="n">
        <v>-268000000</v>
      </c>
      <c r="G64" s="397" t="n">
        <v>-730000000</v>
      </c>
      <c r="H64" s="397" t="n">
        <v>425000000</v>
      </c>
      <c r="I64" s="397" t="n">
        <v>6102000000</v>
      </c>
      <c r="J64" s="397" t="n">
        <v>982000000</v>
      </c>
      <c r="K64" s="397" t="n">
        <v>3761000000</v>
      </c>
      <c r="L64" s="397" t="n">
        <v>7822000000</v>
      </c>
      <c r="M64" s="401" t="n">
        <f aca="false">M65+M71+M72+M73+M74</f>
        <v>12125000000</v>
      </c>
      <c r="N64" s="397" t="n">
        <v>7000000000</v>
      </c>
      <c r="O64" s="397" t="n">
        <v>11000000000</v>
      </c>
      <c r="P64" s="99" t="n">
        <v>16000000000</v>
      </c>
      <c r="Q64" s="99" t="n">
        <v>33000000000</v>
      </c>
      <c r="R64" s="99" t="n">
        <v>45000000000</v>
      </c>
      <c r="S64" s="662" t="n">
        <v>70000000000</v>
      </c>
      <c r="T64" s="507" t="n">
        <v>110000000000</v>
      </c>
      <c r="U64" s="507" t="n">
        <v>95000000000</v>
      </c>
      <c r="V64" s="507" t="n">
        <v>105000000000</v>
      </c>
      <c r="W64" s="350" t="n">
        <v>116000000000</v>
      </c>
      <c r="X64" s="38"/>
    </row>
    <row r="65" customFormat="false" ht="15" hidden="false" customHeight="false" outlineLevel="0" collapsed="false">
      <c r="A65" s="27" t="s">
        <v>422</v>
      </c>
      <c r="B65" s="134" t="s">
        <v>2303</v>
      </c>
      <c r="C65" s="49" t="s">
        <v>251</v>
      </c>
      <c r="D65" s="661" t="n">
        <v>6473000000</v>
      </c>
      <c r="E65" s="661" t="n">
        <v>10456000000</v>
      </c>
      <c r="F65" s="661" t="n">
        <v>4282000000</v>
      </c>
      <c r="G65" s="397" t="n">
        <v>4917000000</v>
      </c>
      <c r="H65" s="397" t="n">
        <v>7185000000</v>
      </c>
      <c r="I65" s="397" t="n">
        <v>11588000000</v>
      </c>
      <c r="J65" s="397" t="n">
        <v>11142000000</v>
      </c>
      <c r="K65" s="397" t="n">
        <v>11073000000</v>
      </c>
      <c r="L65" s="397" t="n">
        <v>8686000000</v>
      </c>
      <c r="M65" s="401" t="n">
        <f aca="false">M67+M68+M69</f>
        <v>13338000000</v>
      </c>
      <c r="N65" s="397" t="n">
        <v>8000000000</v>
      </c>
      <c r="O65" s="397" t="n">
        <v>13000000000</v>
      </c>
      <c r="P65" s="99" t="n">
        <v>18000000000</v>
      </c>
      <c r="Q65" s="99" t="n">
        <v>38000000000</v>
      </c>
      <c r="R65" s="99" t="n">
        <v>54000000000</v>
      </c>
      <c r="S65" s="662" t="n">
        <v>82000000000</v>
      </c>
      <c r="T65" s="507" t="n">
        <v>132000000000</v>
      </c>
      <c r="U65" s="507" t="n">
        <v>121000000000</v>
      </c>
      <c r="V65" s="507" t="n">
        <v>131000000000</v>
      </c>
      <c r="W65" s="350" t="n">
        <v>148000000000</v>
      </c>
    </row>
    <row r="66" customFormat="false" ht="15" hidden="false" customHeight="false" outlineLevel="0" collapsed="false">
      <c r="A66" s="26" t="s">
        <v>249</v>
      </c>
      <c r="B66" s="134" t="s">
        <v>527</v>
      </c>
      <c r="C66" s="20" t="s">
        <v>476</v>
      </c>
      <c r="D66" s="399"/>
      <c r="E66" s="399"/>
      <c r="F66" s="399"/>
      <c r="G66" s="399"/>
      <c r="H66" s="399"/>
      <c r="I66" s="399"/>
      <c r="J66" s="399"/>
      <c r="K66" s="399"/>
      <c r="L66" s="399"/>
      <c r="M66" s="399"/>
      <c r="N66" s="399" t="n">
        <v>0</v>
      </c>
      <c r="O66" s="397" t="n">
        <v>0</v>
      </c>
      <c r="P66" s="99" t="n">
        <v>1000000000</v>
      </c>
      <c r="Q66" s="99" t="n">
        <v>0</v>
      </c>
      <c r="R66" s="99" t="n">
        <v>14000000000</v>
      </c>
      <c r="S66" s="662" t="n">
        <v>0</v>
      </c>
      <c r="T66" s="507" t="n">
        <v>0</v>
      </c>
      <c r="U66" s="507" t="n">
        <v>0</v>
      </c>
      <c r="V66" s="507" t="n">
        <v>0</v>
      </c>
      <c r="W66" s="350" t="n">
        <v>0</v>
      </c>
    </row>
    <row r="67" customFormat="false" ht="15" hidden="false" customHeight="false" outlineLevel="0" collapsed="false">
      <c r="A67" s="26" t="s">
        <v>1160</v>
      </c>
      <c r="B67" s="134" t="s">
        <v>1126</v>
      </c>
      <c r="C67" s="20" t="s">
        <v>476</v>
      </c>
      <c r="D67" s="661" t="n">
        <v>5080000000</v>
      </c>
      <c r="E67" s="661" t="n">
        <v>5936000000</v>
      </c>
      <c r="F67" s="661" t="n">
        <v>4282000000</v>
      </c>
      <c r="G67" s="397" t="n">
        <v>4917000000</v>
      </c>
      <c r="H67" s="397" t="n">
        <v>5799000000</v>
      </c>
      <c r="I67" s="397" t="n">
        <v>6406000000</v>
      </c>
      <c r="J67" s="397" t="n">
        <v>7770000000</v>
      </c>
      <c r="K67" s="397" t="n">
        <v>11073000000</v>
      </c>
      <c r="L67" s="397" t="n">
        <v>8686000000</v>
      </c>
      <c r="M67" s="399" t="n">
        <v>7252000000</v>
      </c>
      <c r="N67" s="397" t="n">
        <v>8000000000</v>
      </c>
      <c r="O67" s="397" t="n">
        <v>13000000000</v>
      </c>
      <c r="P67" s="99" t="n">
        <v>17000000000</v>
      </c>
      <c r="Q67" s="99" t="n">
        <v>38000000000</v>
      </c>
      <c r="R67" s="99" t="n">
        <v>40000000000</v>
      </c>
      <c r="S67" s="662" t="n">
        <v>61000000000</v>
      </c>
      <c r="T67" s="507" t="n">
        <v>121000000000</v>
      </c>
      <c r="U67" s="507" t="n">
        <v>121000000000</v>
      </c>
      <c r="V67" s="507" t="n">
        <v>131000000000</v>
      </c>
      <c r="W67" s="350" t="n">
        <v>148000000000</v>
      </c>
    </row>
    <row r="68" customFormat="false" ht="15" hidden="false" customHeight="false" outlineLevel="0" collapsed="false">
      <c r="A68" s="27" t="s">
        <v>3636</v>
      </c>
      <c r="B68" s="134" t="s">
        <v>3637</v>
      </c>
      <c r="C68" s="20" t="s">
        <v>476</v>
      </c>
      <c r="D68" s="399"/>
      <c r="E68" s="399"/>
      <c r="F68" s="399"/>
      <c r="G68" s="399"/>
      <c r="H68" s="399"/>
      <c r="I68" s="399"/>
      <c r="J68" s="399"/>
      <c r="K68" s="399"/>
      <c r="L68" s="399"/>
      <c r="M68" s="399" t="n">
        <v>0</v>
      </c>
      <c r="N68" s="397" t="n">
        <v>0</v>
      </c>
      <c r="O68" s="397" t="n">
        <v>0</v>
      </c>
      <c r="P68" s="23" t="n">
        <v>0</v>
      </c>
      <c r="Q68" s="23" t="n">
        <v>0</v>
      </c>
      <c r="R68" s="23" t="n">
        <v>0</v>
      </c>
      <c r="S68" s="46"/>
      <c r="T68" s="668"/>
      <c r="U68" s="350"/>
      <c r="V68" s="350"/>
      <c r="W68" s="350"/>
    </row>
    <row r="69" customFormat="false" ht="15" hidden="false" customHeight="false" outlineLevel="0" collapsed="false">
      <c r="A69" s="27" t="s">
        <v>3638</v>
      </c>
      <c r="B69" s="27" t="s">
        <v>3639</v>
      </c>
      <c r="C69" s="20" t="s">
        <v>476</v>
      </c>
      <c r="D69" s="399" t="n">
        <v>1393000000</v>
      </c>
      <c r="E69" s="399" t="n">
        <v>4520000000</v>
      </c>
      <c r="F69" s="399" t="n">
        <v>0</v>
      </c>
      <c r="G69" s="399" t="n">
        <v>0</v>
      </c>
      <c r="H69" s="399" t="n">
        <v>1386000000</v>
      </c>
      <c r="I69" s="399" t="n">
        <v>5182000000</v>
      </c>
      <c r="J69" s="399" t="n">
        <v>3372000000</v>
      </c>
      <c r="K69" s="399" t="n">
        <v>0</v>
      </c>
      <c r="L69" s="399" t="n">
        <v>0</v>
      </c>
      <c r="M69" s="399" t="n">
        <v>6086000000</v>
      </c>
      <c r="N69" s="399" t="n">
        <v>0</v>
      </c>
      <c r="O69" s="399" t="n">
        <v>0</v>
      </c>
      <c r="P69" s="99" t="n">
        <v>0</v>
      </c>
      <c r="Q69" s="99" t="n">
        <v>0</v>
      </c>
      <c r="R69" s="99" t="n">
        <v>0</v>
      </c>
      <c r="S69" s="46"/>
      <c r="T69" s="507"/>
      <c r="U69" s="507"/>
      <c r="V69" s="507"/>
      <c r="W69" s="350"/>
    </row>
    <row r="70" customFormat="false" ht="15" hidden="false" customHeight="false" outlineLevel="0" collapsed="false">
      <c r="A70" s="27" t="s">
        <v>961</v>
      </c>
      <c r="B70" s="687" t="s">
        <v>3640</v>
      </c>
      <c r="C70" s="20" t="s">
        <v>476</v>
      </c>
      <c r="D70" s="399"/>
      <c r="E70" s="399"/>
      <c r="F70" s="399"/>
      <c r="G70" s="399"/>
      <c r="H70" s="399"/>
      <c r="I70" s="399"/>
      <c r="J70" s="399"/>
      <c r="K70" s="399"/>
      <c r="L70" s="399"/>
      <c r="M70" s="399"/>
      <c r="N70" s="399"/>
      <c r="O70" s="399"/>
      <c r="P70" s="99"/>
      <c r="Q70" s="99"/>
      <c r="R70" s="99"/>
      <c r="S70" s="662" t="n">
        <v>20000000000</v>
      </c>
      <c r="T70" s="507" t="n">
        <v>12000000000</v>
      </c>
      <c r="U70" s="507" t="n">
        <v>0</v>
      </c>
      <c r="V70" s="507" t="n">
        <v>0</v>
      </c>
      <c r="W70" s="350" t="n">
        <v>0</v>
      </c>
    </row>
    <row r="71" customFormat="false" ht="15" hidden="false" customHeight="false" outlineLevel="0" collapsed="false">
      <c r="A71" s="47" t="s">
        <v>393</v>
      </c>
      <c r="B71" s="134" t="s">
        <v>393</v>
      </c>
      <c r="C71" s="49" t="s">
        <v>251</v>
      </c>
      <c r="D71" s="661" t="n">
        <v>-2137000000</v>
      </c>
      <c r="E71" s="661" t="n">
        <v>-5129000000</v>
      </c>
      <c r="F71" s="661" t="n">
        <v>-3510000000</v>
      </c>
      <c r="G71" s="397" t="n">
        <v>-5448000000</v>
      </c>
      <c r="H71" s="397" t="n">
        <v>-7577000000</v>
      </c>
      <c r="I71" s="397" t="n">
        <v>-8210000000</v>
      </c>
      <c r="J71" s="397" t="n">
        <v>-10161000000</v>
      </c>
      <c r="K71" s="397" t="n">
        <v>-7312000000</v>
      </c>
      <c r="L71" s="397" t="n">
        <v>-864000000</v>
      </c>
      <c r="M71" s="399" t="n">
        <v>-1213000000</v>
      </c>
      <c r="N71" s="397" t="n">
        <v>-2000000000</v>
      </c>
      <c r="O71" s="397" t="n">
        <v>-2000000000</v>
      </c>
      <c r="P71" s="99" t="n">
        <v>-3000000000</v>
      </c>
      <c r="Q71" s="99" t="n">
        <v>-5000000000</v>
      </c>
      <c r="R71" s="99" t="n">
        <v>-9000000000</v>
      </c>
      <c r="S71" s="662" t="n">
        <v>-12000000000</v>
      </c>
      <c r="T71" s="507" t="n">
        <v>-22000000000</v>
      </c>
      <c r="U71" s="507" t="n">
        <v>-26000000000</v>
      </c>
      <c r="V71" s="507" t="n">
        <v>-27000000000</v>
      </c>
      <c r="W71" s="350" t="n">
        <v>-32000000000</v>
      </c>
    </row>
    <row r="72" customFormat="false" ht="15" hidden="false" customHeight="false" outlineLevel="0" collapsed="false">
      <c r="A72" s="134" t="s">
        <v>3641</v>
      </c>
      <c r="B72" s="134" t="s">
        <v>3642</v>
      </c>
      <c r="C72" s="49" t="s">
        <v>251</v>
      </c>
      <c r="D72" s="661" t="n">
        <v>37000000</v>
      </c>
      <c r="E72" s="661" t="n">
        <v>217000000</v>
      </c>
      <c r="F72" s="661" t="n">
        <v>-332000000</v>
      </c>
      <c r="G72" s="397" t="n">
        <v>-323000000</v>
      </c>
      <c r="H72" s="397" t="n">
        <v>0</v>
      </c>
      <c r="I72" s="397" t="n">
        <v>1116000000</v>
      </c>
      <c r="J72" s="397"/>
      <c r="K72" s="397"/>
      <c r="L72" s="397"/>
      <c r="M72" s="399"/>
      <c r="N72" s="397"/>
      <c r="O72" s="397"/>
      <c r="P72" s="23"/>
      <c r="Q72" s="23"/>
      <c r="R72" s="23"/>
      <c r="S72" s="662"/>
      <c r="T72" s="23"/>
      <c r="U72" s="46"/>
      <c r="V72" s="46"/>
      <c r="W72" s="55"/>
    </row>
    <row r="73" customFormat="false" ht="15" hidden="false" customHeight="false" outlineLevel="0" collapsed="false">
      <c r="A73" s="134" t="s">
        <v>3643</v>
      </c>
      <c r="B73" s="134" t="s">
        <v>3644</v>
      </c>
      <c r="C73" s="49" t="s">
        <v>251</v>
      </c>
      <c r="D73" s="661"/>
      <c r="E73" s="661"/>
      <c r="F73" s="661" t="n">
        <v>-708000000</v>
      </c>
      <c r="G73" s="397"/>
      <c r="H73" s="397"/>
      <c r="J73" s="397"/>
      <c r="K73" s="397"/>
      <c r="L73" s="397"/>
      <c r="M73" s="399"/>
      <c r="N73" s="397"/>
      <c r="O73" s="397"/>
      <c r="P73" s="23"/>
      <c r="Q73" s="23"/>
      <c r="R73" s="23"/>
      <c r="S73" s="46"/>
      <c r="T73" s="23"/>
      <c r="U73" s="46"/>
      <c r="V73" s="46"/>
      <c r="W73" s="55"/>
    </row>
    <row r="74" customFormat="false" ht="15" hidden="false" customHeight="false" outlineLevel="0" collapsed="false">
      <c r="A74" s="134" t="s">
        <v>3645</v>
      </c>
      <c r="B74" s="134" t="s">
        <v>3645</v>
      </c>
      <c r="C74" s="49" t="s">
        <v>251</v>
      </c>
      <c r="D74" s="661"/>
      <c r="E74" s="661"/>
      <c r="F74" s="661"/>
      <c r="G74" s="397" t="n">
        <v>125000000</v>
      </c>
      <c r="H74" s="397" t="n">
        <v>817000000</v>
      </c>
      <c r="I74" s="397" t="n">
        <v>1609000000</v>
      </c>
      <c r="J74" s="397"/>
      <c r="K74" s="397"/>
      <c r="L74" s="397"/>
      <c r="M74" s="399"/>
      <c r="N74" s="397"/>
      <c r="O74" s="397"/>
      <c r="P74" s="23"/>
      <c r="Q74" s="23"/>
      <c r="R74" s="23"/>
      <c r="S74" s="46"/>
      <c r="T74" s="23"/>
      <c r="U74" s="46"/>
      <c r="V74" s="46"/>
      <c r="W74" s="55"/>
    </row>
    <row r="75" customFormat="false" ht="15" hidden="false" customHeight="false" outlineLevel="0" collapsed="false">
      <c r="A75" s="134"/>
      <c r="B75" s="688" t="s">
        <v>3646</v>
      </c>
      <c r="C75" s="20" t="s">
        <v>114</v>
      </c>
      <c r="D75" s="661"/>
      <c r="E75" s="661"/>
      <c r="F75" s="661"/>
      <c r="G75" s="397"/>
      <c r="H75" s="397"/>
      <c r="I75" s="397"/>
      <c r="J75" s="397"/>
      <c r="K75" s="397"/>
      <c r="L75" s="397"/>
      <c r="M75" s="399"/>
      <c r="N75" s="397"/>
      <c r="O75" s="397"/>
      <c r="P75" s="23"/>
      <c r="Q75" s="23"/>
      <c r="R75" s="23"/>
      <c r="S75" s="662" t="n">
        <v>22000000000</v>
      </c>
      <c r="T75" s="23" t="n">
        <v>54000000000</v>
      </c>
      <c r="U75" s="46" t="n">
        <v>55000000000</v>
      </c>
      <c r="V75" s="46" t="n">
        <v>0</v>
      </c>
      <c r="W75" s="55" t="n">
        <v>0</v>
      </c>
    </row>
    <row r="76" customFormat="false" ht="15" hidden="false" customHeight="false" outlineLevel="0" collapsed="false">
      <c r="A76" s="134"/>
      <c r="B76" s="688" t="s">
        <v>3647</v>
      </c>
      <c r="C76" s="20" t="s">
        <v>114</v>
      </c>
      <c r="D76" s="661"/>
      <c r="E76" s="661"/>
      <c r="F76" s="661"/>
      <c r="G76" s="397"/>
      <c r="H76" s="397"/>
      <c r="I76" s="397"/>
      <c r="J76" s="397"/>
      <c r="K76" s="397"/>
      <c r="L76" s="397"/>
      <c r="M76" s="399"/>
      <c r="N76" s="397"/>
      <c r="O76" s="397"/>
      <c r="P76" s="23"/>
      <c r="Q76" s="23"/>
      <c r="R76" s="23"/>
      <c r="S76" s="662" t="n">
        <v>0</v>
      </c>
      <c r="T76" s="23" t="n">
        <v>11000000000</v>
      </c>
      <c r="U76" s="46" t="n">
        <v>0</v>
      </c>
      <c r="V76" s="46" t="n">
        <v>0</v>
      </c>
      <c r="W76" s="55" t="n">
        <v>0</v>
      </c>
    </row>
    <row r="77" customFormat="false" ht="15" hidden="false" customHeight="false" outlineLevel="0" collapsed="false">
      <c r="A77" s="0" t="s">
        <v>115</v>
      </c>
      <c r="B77" s="107" t="s">
        <v>400</v>
      </c>
      <c r="C77" s="20" t="s">
        <v>114</v>
      </c>
      <c r="D77" s="661" t="n">
        <v>1886000000</v>
      </c>
      <c r="E77" s="661" t="n">
        <v>1401000000</v>
      </c>
      <c r="F77" s="661" t="n">
        <v>9416000000</v>
      </c>
      <c r="G77" s="397" t="n">
        <v>18829000000</v>
      </c>
      <c r="H77" s="397" t="n">
        <v>14512000000</v>
      </c>
      <c r="I77" s="397" t="n">
        <v>6818000000</v>
      </c>
      <c r="J77" s="397" t="n">
        <v>905000000</v>
      </c>
      <c r="K77" s="397" t="n">
        <v>-1453000000</v>
      </c>
      <c r="L77" s="397" t="n">
        <v>6956000000</v>
      </c>
      <c r="M77" s="399" t="n">
        <v>24074000000</v>
      </c>
      <c r="N77" s="397" t="n">
        <v>-7000000000</v>
      </c>
      <c r="O77" s="397" t="n">
        <v>14000000000</v>
      </c>
      <c r="P77" s="99" t="n">
        <v>65000000000</v>
      </c>
      <c r="Q77" s="99" t="n">
        <v>-2000000000</v>
      </c>
      <c r="R77" s="99" t="n">
        <v>93000000000</v>
      </c>
      <c r="S77" s="662" t="n">
        <v>94000000000</v>
      </c>
      <c r="T77" s="99" t="n">
        <v>25000000000</v>
      </c>
      <c r="U77" s="99" t="n">
        <v>40000000000</v>
      </c>
      <c r="V77" s="99" t="n">
        <v>30000000000</v>
      </c>
      <c r="W77" s="55" t="n">
        <v>30000000000</v>
      </c>
    </row>
    <row r="78" customFormat="false" ht="15" hidden="false" customHeight="false" outlineLevel="0" collapsed="false">
      <c r="A78" s="0" t="s">
        <v>3233</v>
      </c>
      <c r="B78" s="134" t="s">
        <v>3648</v>
      </c>
      <c r="C78" s="19" t="s">
        <v>119</v>
      </c>
      <c r="D78" s="399"/>
      <c r="E78" s="399"/>
      <c r="F78" s="399"/>
      <c r="G78" s="399"/>
      <c r="H78" s="399"/>
      <c r="I78" s="399"/>
      <c r="J78" s="399"/>
      <c r="K78" s="399"/>
      <c r="L78" s="399"/>
      <c r="M78" s="399" t="n">
        <v>24074000000</v>
      </c>
      <c r="N78" s="399" t="n">
        <v>0</v>
      </c>
      <c r="O78" s="397" t="n">
        <v>14000000000</v>
      </c>
      <c r="P78" s="397"/>
      <c r="Q78" s="397" t="n">
        <v>0</v>
      </c>
      <c r="R78" s="397" t="n">
        <v>0</v>
      </c>
      <c r="S78" s="46"/>
      <c r="T78" s="397"/>
      <c r="W78" s="55"/>
    </row>
    <row r="79" customFormat="false" ht="15" hidden="false" customHeight="false" outlineLevel="0" collapsed="false">
      <c r="A79" s="0" t="s">
        <v>2974</v>
      </c>
      <c r="B79" s="107" t="s">
        <v>3649</v>
      </c>
      <c r="C79" s="20" t="s">
        <v>114</v>
      </c>
      <c r="D79" s="661" t="n">
        <v>0</v>
      </c>
      <c r="E79" s="661" t="n">
        <v>114000000</v>
      </c>
      <c r="F79" s="661" t="n">
        <v>161000000</v>
      </c>
      <c r="G79" s="397" t="n">
        <v>-307000000</v>
      </c>
      <c r="H79" s="397" t="n">
        <v>62000000</v>
      </c>
      <c r="I79" s="399" t="n">
        <v>0</v>
      </c>
      <c r="J79" s="399" t="n">
        <v>4346000000</v>
      </c>
      <c r="K79" s="399" t="n">
        <v>3364000000</v>
      </c>
      <c r="L79" s="399" t="n">
        <v>0</v>
      </c>
      <c r="M79" s="399"/>
      <c r="N79" s="397" t="n">
        <v>0</v>
      </c>
      <c r="O79" s="397" t="n">
        <v>0</v>
      </c>
      <c r="P79" s="397"/>
      <c r="Q79" s="397"/>
      <c r="R79" s="397"/>
      <c r="S79" s="46"/>
      <c r="T79" s="23"/>
    </row>
    <row r="80" customFormat="false" ht="15" hidden="false" customHeight="false" outlineLevel="0" collapsed="false">
      <c r="B80" s="688" t="s">
        <v>3650</v>
      </c>
      <c r="C80" s="20" t="s">
        <v>114</v>
      </c>
      <c r="S80" s="662" t="n">
        <v>0</v>
      </c>
      <c r="T80" s="0" t="n">
        <v>13000000000</v>
      </c>
      <c r="U80" s="0" t="n">
        <v>20000000000</v>
      </c>
      <c r="V80" s="0" t="n">
        <v>0</v>
      </c>
      <c r="W80" s="0" t="n">
        <v>0</v>
      </c>
    </row>
    <row r="82" customFormat="false" ht="15" hidden="false" customHeight="false" outlineLevel="0" collapsed="false">
      <c r="D82" s="0" t="s">
        <v>128</v>
      </c>
      <c r="E82" s="0" t="s">
        <v>128</v>
      </c>
      <c r="F82" s="0" t="s">
        <v>128</v>
      </c>
      <c r="G82" s="0" t="s">
        <v>128</v>
      </c>
      <c r="H82" s="0" t="s">
        <v>128</v>
      </c>
      <c r="I82" s="0" t="s">
        <v>128</v>
      </c>
      <c r="J82" s="0" t="s">
        <v>128</v>
      </c>
      <c r="K82" s="0" t="s">
        <v>128</v>
      </c>
      <c r="L82" s="0" t="s">
        <v>128</v>
      </c>
      <c r="M82" s="0" t="s">
        <v>128</v>
      </c>
      <c r="N82" s="0" t="s">
        <v>128</v>
      </c>
      <c r="O82" s="0" t="s">
        <v>128</v>
      </c>
      <c r="P82" s="0" t="s">
        <v>128</v>
      </c>
      <c r="Q82" s="0" t="s">
        <v>128</v>
      </c>
      <c r="R82" s="0" t="s">
        <v>128</v>
      </c>
      <c r="S82" s="0" t="s">
        <v>128</v>
      </c>
      <c r="T82" s="0" t="s">
        <v>128</v>
      </c>
      <c r="U82" s="0" t="s">
        <v>128</v>
      </c>
      <c r="V82" s="0" t="s">
        <v>128</v>
      </c>
      <c r="W82" s="0" t="s">
        <v>128</v>
      </c>
    </row>
    <row r="84" customFormat="false" ht="15" hidden="false" customHeight="false" outlineLevel="0" collapsed="false">
      <c r="B84" s="0" t="s">
        <v>1079</v>
      </c>
      <c r="D84" s="143" t="n">
        <f aca="false">D6-D8-D18</f>
        <v>0</v>
      </c>
      <c r="E84" s="143" t="n">
        <f aca="false">E6-E8-E18</f>
        <v>0</v>
      </c>
      <c r="F84" s="143" t="n">
        <f aca="false">F6-F8-F18</f>
        <v>0</v>
      </c>
      <c r="G84" s="143" t="n">
        <f aca="false">G6-G8-G18</f>
        <v>0</v>
      </c>
      <c r="H84" s="143" t="n">
        <f aca="false">H6-H8-H18</f>
        <v>0</v>
      </c>
      <c r="I84" s="143" t="n">
        <f aca="false">I6-I8-I18</f>
        <v>0</v>
      </c>
      <c r="J84" s="143" t="n">
        <f aca="false">J6-J8-J18</f>
        <v>0</v>
      </c>
      <c r="K84" s="143" t="n">
        <f aca="false">K6-K8-K18</f>
        <v>0</v>
      </c>
      <c r="L84" s="143" t="n">
        <f aca="false">L6-L8-L18</f>
        <v>0</v>
      </c>
      <c r="M84" s="143" t="n">
        <f aca="false">M6-M8-M18</f>
        <v>2943000000</v>
      </c>
      <c r="N84" s="143" t="n">
        <f aca="false">N6-N8-N18</f>
        <v>0</v>
      </c>
      <c r="O84" s="143" t="n">
        <f aca="false">O6-O8-O18</f>
        <v>0</v>
      </c>
      <c r="P84" s="143" t="n">
        <f aca="false">P6-P8-P18</f>
        <v>0</v>
      </c>
      <c r="Q84" s="143" t="n">
        <f aca="false">Q6-Q8-Q18</f>
        <v>0</v>
      </c>
      <c r="R84" s="143" t="n">
        <f aca="false">R6-R8-R18</f>
        <v>0</v>
      </c>
      <c r="S84" s="143" t="n">
        <f aca="false">S6-S8-S18</f>
        <v>0</v>
      </c>
      <c r="T84" s="143" t="n">
        <f aca="false">T6-T8-T18</f>
        <v>0</v>
      </c>
      <c r="U84" s="143" t="n">
        <f aca="false">U6-U8-U18</f>
        <v>0</v>
      </c>
      <c r="V84" s="143" t="n">
        <f aca="false">V6-V8-V18</f>
        <v>0</v>
      </c>
      <c r="W84" s="143" t="n">
        <f aca="false">W6-W8-W18</f>
        <v>0</v>
      </c>
    </row>
    <row r="85" customFormat="false" ht="15" hidden="false" customHeight="false" outlineLevel="0" collapsed="false">
      <c r="B85" s="0" t="s">
        <v>130</v>
      </c>
      <c r="D85" s="143" t="n">
        <f aca="false">D8-D11-D17</f>
        <v>0</v>
      </c>
      <c r="E85" s="143" t="n">
        <f aca="false">E8-E11-E17</f>
        <v>0</v>
      </c>
      <c r="F85" s="143" t="n">
        <f aca="false">F8-F11-F17</f>
        <v>0</v>
      </c>
      <c r="G85" s="143" t="n">
        <f aca="false">G8-G11-G17</f>
        <v>0</v>
      </c>
      <c r="H85" s="143" t="n">
        <f aca="false">H8-H11-H17</f>
        <v>0</v>
      </c>
      <c r="I85" s="143" t="n">
        <f aca="false">I8-I11-I17</f>
        <v>0</v>
      </c>
      <c r="J85" s="143" t="n">
        <f aca="false">J8-J11-J17</f>
        <v>0</v>
      </c>
      <c r="K85" s="143" t="n">
        <f aca="false">K8-K11-K17</f>
        <v>0</v>
      </c>
      <c r="L85" s="143" t="n">
        <f aca="false">L8-L11-L17</f>
        <v>0</v>
      </c>
      <c r="M85" s="143" t="n">
        <f aca="false">M8-M11-M17</f>
        <v>0</v>
      </c>
      <c r="N85" s="143" t="n">
        <f aca="false">N8-N11-N17</f>
        <v>0</v>
      </c>
      <c r="O85" s="143" t="n">
        <f aca="false">O8-O11-O17</f>
        <v>0</v>
      </c>
      <c r="P85" s="143" t="n">
        <f aca="false">P8-P11-P17</f>
        <v>0</v>
      </c>
      <c r="Q85" s="143" t="n">
        <f aca="false">Q8-Q11-Q17</f>
        <v>0</v>
      </c>
      <c r="R85" s="143" t="n">
        <f aca="false">R8-R11-R17</f>
        <v>0</v>
      </c>
      <c r="S85" s="143" t="n">
        <f aca="false">S8-S11-S17</f>
        <v>0</v>
      </c>
      <c r="T85" s="143" t="n">
        <f aca="false">T8-T11-T17</f>
        <v>0</v>
      </c>
      <c r="U85" s="143" t="n">
        <f aca="false">U8-U11-U17</f>
        <v>0</v>
      </c>
      <c r="V85" s="143" t="n">
        <f aca="false">V8-V11-V17</f>
        <v>0</v>
      </c>
      <c r="W85" s="143" t="n">
        <f aca="false">W8-W11-W17</f>
        <v>0</v>
      </c>
    </row>
    <row r="86" customFormat="false" ht="15" hidden="false" customHeight="false" outlineLevel="0" collapsed="false">
      <c r="B86" s="0" t="s">
        <v>131</v>
      </c>
      <c r="D86" s="55" t="n">
        <f aca="false">D11-D13-D14-D15</f>
        <v>-1000000</v>
      </c>
      <c r="E86" s="55" t="n">
        <f aca="false">E11-E13-E14-E15</f>
        <v>1000000</v>
      </c>
      <c r="F86" s="55" t="n">
        <f aca="false">F11-F13-F14-F15</f>
        <v>1000000</v>
      </c>
      <c r="G86" s="56" t="n">
        <f aca="false">G11-G13-G14-G15</f>
        <v>27251000000</v>
      </c>
      <c r="H86" s="56" t="n">
        <f aca="false">H11-H13-H14-H15</f>
        <v>36902000000</v>
      </c>
      <c r="I86" s="56" t="n">
        <f aca="false">I11-I13-I14-I15</f>
        <v>49798000000</v>
      </c>
      <c r="J86" s="56" t="n">
        <f aca="false">J11-J13-J14-J15</f>
        <v>59884000000</v>
      </c>
      <c r="K86" s="56" t="n">
        <f aca="false">K11-K13-K14-K15</f>
        <v>77321000000</v>
      </c>
      <c r="L86" s="56" t="n">
        <f aca="false">L11-L13-L14-L15</f>
        <v>96387000000</v>
      </c>
      <c r="M86" s="55" t="n">
        <f aca="false">M11-M13-M14-M15-M16</f>
        <v>0</v>
      </c>
      <c r="N86" s="55" t="n">
        <f aca="false">N11-N13-N14-N15-N16</f>
        <v>0</v>
      </c>
      <c r="O86" s="55" t="n">
        <f aca="false">O11-O13-O14-O15-O16</f>
        <v>0</v>
      </c>
      <c r="P86" s="55" t="n">
        <f aca="false">P11-P13-P14-P15-P16</f>
        <v>0</v>
      </c>
      <c r="Q86" s="55" t="n">
        <f aca="false">Q11-Q13-Q14-Q15-Q16</f>
        <v>0</v>
      </c>
      <c r="R86" s="55" t="n">
        <f aca="false">R11-R13-R14-R15-R16</f>
        <v>0</v>
      </c>
      <c r="S86" s="55" t="n">
        <f aca="false">S11-S13-S14-S15-S16</f>
        <v>1000000000</v>
      </c>
      <c r="T86" s="55" t="n">
        <f aca="false">T11-T13-T14-T15-T16</f>
        <v>-1000000000</v>
      </c>
      <c r="U86" s="55" t="n">
        <f aca="false">U11-U13-U14-U15-U16</f>
        <v>-1000000000</v>
      </c>
      <c r="V86" s="55" t="n">
        <f aca="false">V11-V13-V14-V15-V16</f>
        <v>0</v>
      </c>
      <c r="W86" s="55" t="n">
        <f aca="false">W11-W13-W14-W15-W16</f>
        <v>0</v>
      </c>
    </row>
    <row r="87" customFormat="false" ht="15" hidden="false" customHeight="false" outlineLevel="0" collapsed="false">
      <c r="B87" s="0" t="s">
        <v>3651</v>
      </c>
      <c r="D87" s="143" t="n">
        <f aca="false">D18-D19-D20-D21-D22</f>
        <v>0</v>
      </c>
      <c r="E87" s="143" t="n">
        <f aca="false">E18-E19-E20-E21-E22</f>
        <v>0</v>
      </c>
      <c r="F87" s="143" t="n">
        <f aca="false">F18-F19-F20-F21-F22</f>
        <v>0</v>
      </c>
      <c r="G87" s="143" t="n">
        <f aca="false">G18-G19-G20-G21-G22</f>
        <v>0</v>
      </c>
      <c r="H87" s="143" t="n">
        <f aca="false">H18-H19-H20-H21-H22</f>
        <v>0</v>
      </c>
      <c r="I87" s="143" t="n">
        <f aca="false">I18-I19-I20-I21-I22</f>
        <v>0</v>
      </c>
      <c r="J87" s="143" t="n">
        <f aca="false">J18-J19-J20-J21-J22</f>
        <v>0</v>
      </c>
      <c r="K87" s="143" t="n">
        <f aca="false">K18-K19-K20-K21-K22</f>
        <v>0</v>
      </c>
      <c r="L87" s="143" t="n">
        <f aca="false">L18-L19-L20-L21-L22</f>
        <v>0</v>
      </c>
      <c r="M87" s="143" t="n">
        <f aca="false">M18-M19-M20-M21-M22</f>
        <v>0</v>
      </c>
      <c r="N87" s="143" t="n">
        <f aca="false">N18-N19-N20-N21-N22</f>
        <v>-1000000000</v>
      </c>
      <c r="O87" s="143" t="n">
        <f aca="false">O18-O19-O20-O21-O22</f>
        <v>-1000000000</v>
      </c>
      <c r="P87" s="143" t="n">
        <f aca="false">P18-P19-P20-P21-P22</f>
        <v>0</v>
      </c>
      <c r="Q87" s="143" t="n">
        <f aca="false">Q18-Q19-Q20-Q21-Q22</f>
        <v>-1000000000</v>
      </c>
      <c r="R87" s="143" t="n">
        <f aca="false">R18-R19-R20-R21-R22</f>
        <v>0</v>
      </c>
      <c r="S87" s="55" t="n">
        <f aca="false">S18-S19-S20-S21-S22</f>
        <v>-1000000000</v>
      </c>
      <c r="T87" s="55" t="n">
        <f aca="false">T18-T19-T20-T21-T22</f>
        <v>-1000000000</v>
      </c>
      <c r="U87" s="143" t="n">
        <f aca="false">U18-U19-U20-U21-U22</f>
        <v>0</v>
      </c>
      <c r="V87" s="143" t="n">
        <f aca="false">V18-V19-V20-V21-V22</f>
        <v>0</v>
      </c>
      <c r="W87" s="143" t="n">
        <f aca="false">W18-W19-W20-W21-W22</f>
        <v>0</v>
      </c>
    </row>
    <row r="88" customFormat="false" ht="15" hidden="false" customHeight="false" outlineLevel="0" collapsed="false">
      <c r="B88" s="0" t="s">
        <v>134</v>
      </c>
      <c r="D88" s="143" t="n">
        <f aca="false">D24-D25-D54-D58-D57</f>
        <v>0</v>
      </c>
      <c r="E88" s="143" t="n">
        <f aca="false">E24-E25-E54-E58-E57</f>
        <v>0</v>
      </c>
      <c r="F88" s="143" t="n">
        <f aca="false">F24-F25-F54-F58-F57</f>
        <v>0</v>
      </c>
      <c r="G88" s="143" t="n">
        <f aca="false">G24-G25-G54-G58-G57</f>
        <v>0</v>
      </c>
      <c r="H88" s="143" t="n">
        <f aca="false">H24-H25-H54-H58-H57</f>
        <v>0</v>
      </c>
      <c r="I88" s="143" t="n">
        <f aca="false">I24-I25-I54-I58-I57</f>
        <v>0</v>
      </c>
      <c r="J88" s="143" t="n">
        <f aca="false">J24-J25-J54-J58-J57</f>
        <v>0</v>
      </c>
      <c r="K88" s="143" t="n">
        <f aca="false">K24-K25-K54-K58-K57</f>
        <v>0</v>
      </c>
      <c r="L88" s="143" t="n">
        <f aca="false">L24-L25-L54-L58-L57</f>
        <v>0</v>
      </c>
      <c r="M88" s="143" t="n">
        <f aca="false">M24-M25-M54-M58-M57</f>
        <v>0</v>
      </c>
      <c r="N88" s="143" t="n">
        <f aca="false">N24-N25-N54-N58-N57</f>
        <v>0</v>
      </c>
      <c r="O88" s="143" t="n">
        <f aca="false">O24-O25-O54-O58-O57</f>
        <v>0</v>
      </c>
      <c r="P88" s="143" t="n">
        <f aca="false">P24-P25-P54-P58-P57</f>
        <v>0</v>
      </c>
      <c r="Q88" s="143" t="n">
        <f aca="false">Q24-Q25-Q54-Q58-Q57</f>
        <v>0</v>
      </c>
      <c r="R88" s="143" t="n">
        <f aca="false">R24-R25-R54-R58-R57</f>
        <v>0</v>
      </c>
      <c r="S88" s="143" t="n">
        <f aca="false">S24-S25-S54-S58-S57</f>
        <v>0</v>
      </c>
      <c r="T88" s="143" t="n">
        <f aca="false">T24-T25-T54-T58-T57</f>
        <v>0</v>
      </c>
      <c r="U88" s="143" t="n">
        <f aca="false">U24-U25-U54-U58-U57</f>
        <v>0</v>
      </c>
      <c r="V88" s="143" t="n">
        <f aca="false">V24-V25-V54-V58-V57</f>
        <v>0</v>
      </c>
      <c r="W88" s="143" t="n">
        <f aca="false">W24-W25-W54-W58-W57</f>
        <v>0</v>
      </c>
    </row>
    <row r="89" customFormat="false" ht="15" hidden="false" customHeight="false" outlineLevel="0" collapsed="false">
      <c r="B89" s="0" t="s">
        <v>333</v>
      </c>
      <c r="D89" s="55" t="n">
        <f aca="false">D25-D26-D27-D30-D44-D51-D52</f>
        <v>-1000000</v>
      </c>
      <c r="E89" s="55" t="n">
        <f aca="false">E25-E26-E27-E30-E44-E51-E52</f>
        <v>1000000</v>
      </c>
      <c r="F89" s="55" t="n">
        <f aca="false">F25-F26-F27-F30-F44-F51-F52</f>
        <v>0</v>
      </c>
      <c r="G89" s="55" t="n">
        <f aca="false">G25-G26-G27-G30-G44-G51-G52</f>
        <v>0</v>
      </c>
      <c r="H89" s="55" t="n">
        <f aca="false">H25-H26-H27-H30-H44-H51-H52</f>
        <v>1000000</v>
      </c>
      <c r="I89" s="55" t="n">
        <f aca="false">I25-I26-I27-I30-I44-I51-I52</f>
        <v>-1000000</v>
      </c>
      <c r="J89" s="55" t="n">
        <f aca="false">J25-J26-J27-J30-J44-J51-J52</f>
        <v>0</v>
      </c>
      <c r="K89" s="55" t="n">
        <f aca="false">K25-K26-K27-K30-K44-K51-K52</f>
        <v>0</v>
      </c>
      <c r="L89" s="55" t="n">
        <f aca="false">L25-L26-L27-L30-L44-L51-L52</f>
        <v>1000000</v>
      </c>
      <c r="M89" s="55" t="n">
        <f aca="false">M25-M26-M27-M30-M44-M51-M52</f>
        <v>0</v>
      </c>
      <c r="N89" s="55" t="n">
        <f aca="false">N25-N26-N27-N30-N44-N51-N52</f>
        <v>1000000000</v>
      </c>
      <c r="O89" s="55" t="n">
        <f aca="false">O25-O26-O27-O30-O44-O51-O52</f>
        <v>0</v>
      </c>
      <c r="P89" s="55" t="n">
        <f aca="false">P25-P26-P27-P30-P44-P51-P52</f>
        <v>0</v>
      </c>
      <c r="Q89" s="55" t="n">
        <f aca="false">Q25-Q26-Q27-Q30-Q44-Q51-Q52</f>
        <v>1000000000</v>
      </c>
      <c r="R89" s="55" t="n">
        <f aca="false">R25-R26-R27-R30-R44-R51-R52</f>
        <v>0</v>
      </c>
      <c r="S89" s="55" t="n">
        <f aca="false">S25-S26-S27-S30-S44-S51-S52</f>
        <v>0</v>
      </c>
      <c r="T89" s="55" t="n">
        <f aca="false">T25-T26-T27-T30-T44-T51-T52</f>
        <v>1000000000</v>
      </c>
      <c r="U89" s="55" t="n">
        <f aca="false">U25-U26-U27-U30-U44-U51-U52</f>
        <v>0</v>
      </c>
      <c r="V89" s="55" t="n">
        <f aca="false">V25-V26-V27-V30-V44-V51-V52</f>
        <v>0</v>
      </c>
      <c r="W89" s="55" t="n">
        <f aca="false">W25-W26-W27-W30-W44-W51-W52</f>
        <v>0</v>
      </c>
    </row>
    <row r="90" customFormat="false" ht="15" hidden="false" customHeight="false" outlineLevel="0" collapsed="false">
      <c r="B90" s="0" t="s">
        <v>430</v>
      </c>
      <c r="D90" s="56" t="n">
        <f aca="false">D30-D39-D31-D33-D32-D34-D35-D37-D36-D38-D40-D43-D41-D42</f>
        <v>7043000000</v>
      </c>
      <c r="E90" s="56" t="n">
        <f aca="false">E30-E39-E31-E33-E32-E34-E35-E37-E36-E38-E40-E43-E41-E42</f>
        <v>7659000000</v>
      </c>
      <c r="F90" s="56" t="n">
        <f aca="false">F30-F39-F31-F33-F32-F34-F35-F37-F36-F38-F40-F43-F41-F42</f>
        <v>10731000000</v>
      </c>
      <c r="G90" s="55" t="n">
        <f aca="false">G30-G39-G31-G33-G32-G34-G35-G37-G36-G38-G40-G43-G41-G42</f>
        <v>0</v>
      </c>
      <c r="H90" s="55" t="n">
        <f aca="false">H30-H39-H31-H33-H32-H34-H35-H37-H36-H38-H40-H43-H41-H42</f>
        <v>0</v>
      </c>
      <c r="I90" s="55" t="n">
        <f aca="false">I30-I39-I31-I33-I32-I34-I35-I37-I36-I38-I40-I43-I41-I42</f>
        <v>0</v>
      </c>
      <c r="J90" s="55" t="n">
        <f aca="false">J30-J39-J31-J33-J32-J34-J35-J37-J36-J38-J40-J43-J41-J42</f>
        <v>0</v>
      </c>
      <c r="K90" s="56" t="n">
        <f aca="false">K30-K39-K31-K33-K32-K34-K35-K37-K36-K38-K40-K43-K41-K42</f>
        <v>30641000000</v>
      </c>
      <c r="L90" s="56" t="n">
        <f aca="false">L30-L39-L31-L33-L32-L34-L35-L37-L36-L38-L40-L43-L41-L42</f>
        <v>42042000000</v>
      </c>
      <c r="M90" s="55" t="n">
        <f aca="false">M30-M39-M31-M33-M32-M34-M35-M37-M36-M38-M40-M43-M41-M42</f>
        <v>0</v>
      </c>
      <c r="N90" s="55" t="n">
        <f aca="false">N30-N39-N31-N33-N32-N34-N35-N37-N36-N38-N40-N43-N41-N42</f>
        <v>0</v>
      </c>
      <c r="O90" s="55" t="n">
        <f aca="false">O30-O39-O31-O33-O32-O34-O35-O37-O36-O38-O40-O43-O41-O42</f>
        <v>0</v>
      </c>
      <c r="P90" s="55" t="n">
        <f aca="false">P30-P39-P31-P33-P32-P34-P35-P37-P36-P38-P40-P43-P41-P42</f>
        <v>-0.325581431388855</v>
      </c>
      <c r="Q90" s="55" t="n">
        <f aca="false">Q30-Q39-Q31-Q33-Q32-Q34-Q35-Q37-Q36-Q38-Q40-Q43-Q41-Q42</f>
        <v>0</v>
      </c>
      <c r="R90" s="55" t="n">
        <f aca="false">R30-R39-R31-R33-R32-R34-R35-R37-R36-R38-R40-R43-R41-R42</f>
        <v>1000000000</v>
      </c>
      <c r="S90" s="55" t="n">
        <f aca="false">S30-S39-S31-S33-S32-S34-S35-S37-S36-S38-S40-S43-S41-S42</f>
        <v>1000000000</v>
      </c>
      <c r="T90" s="55" t="n">
        <f aca="false">T30-T39-T31-T33-T32-T34-T35-T37-T36-T38-T40-T43-T41-T42</f>
        <v>0</v>
      </c>
      <c r="U90" s="55" t="n">
        <f aca="false">U30-U39-U31-U33-U32-U34-U35-U37-U36-U38-U40-U43-U41-U42</f>
        <v>-1000000000</v>
      </c>
      <c r="V90" s="55" t="n">
        <f aca="false">V30-V39-V31-V33-V32-V34-V35-V37-V36-V38-V40-V43-V41-V42</f>
        <v>-1000000000</v>
      </c>
      <c r="W90" s="55" t="n">
        <f aca="false">W30-W39-W31-W33-W32-W34-W35-W37-W36-W38-W40-W43-W41-W42</f>
        <v>2000000000</v>
      </c>
    </row>
    <row r="91" customFormat="false" ht="15" hidden="false" customHeight="false" outlineLevel="0" collapsed="false">
      <c r="B91" s="0" t="s">
        <v>3652</v>
      </c>
      <c r="D91" s="55" t="n">
        <f aca="false">D44-D45-D46-D47-D48-D50</f>
        <v>0</v>
      </c>
      <c r="E91" s="55" t="n">
        <f aca="false">E44-E45-E46-E47-E48-E50</f>
        <v>0</v>
      </c>
      <c r="F91" s="55" t="n">
        <f aca="false">F44-F45-F46-F47-F48-F50</f>
        <v>0</v>
      </c>
      <c r="G91" s="55" t="n">
        <f aca="false">G44-G45-G46-G47-G48-G50</f>
        <v>0</v>
      </c>
      <c r="H91" s="55" t="n">
        <f aca="false">H44-H45-H46-H47-H48-H50</f>
        <v>0</v>
      </c>
      <c r="I91" s="55" t="n">
        <f aca="false">I44-I45-I46-I47-I48-I50</f>
        <v>0</v>
      </c>
      <c r="J91" s="55" t="n">
        <f aca="false">J44-J45-J46-J47-J48-J50</f>
        <v>1000000</v>
      </c>
      <c r="K91" s="55" t="n">
        <f aca="false">K44-K45-K46-K47-K48-K50</f>
        <v>0</v>
      </c>
      <c r="L91" s="55" t="n">
        <f aca="false">L44-L45-L46-L47-L48-L50</f>
        <v>0</v>
      </c>
      <c r="M91" s="55" t="n">
        <f aca="false">M44-M45-M46-M47-M48-M50</f>
        <v>0</v>
      </c>
      <c r="N91" s="55" t="n">
        <f aca="false">N44-N45-N46-N47-N48-N50</f>
        <v>0</v>
      </c>
      <c r="O91" s="55" t="n">
        <f aca="false">O44-O45-O46-O47-O48-O50</f>
        <v>0</v>
      </c>
      <c r="P91" s="55" t="n">
        <f aca="false">P44-P45-P46-P47-P48-P50</f>
        <v>0</v>
      </c>
      <c r="Q91" s="55" t="n">
        <f aca="false">Q44-Q45-Q46-Q47-Q48-Q50</f>
        <v>0</v>
      </c>
      <c r="R91" s="55" t="n">
        <f aca="false">R44-R45-R46-R47-R48-R50</f>
        <v>0</v>
      </c>
      <c r="S91" s="55" t="n">
        <f aca="false">S44-S45-S46-S47-S48-S50</f>
        <v>0</v>
      </c>
      <c r="T91" s="55" t="n">
        <f aca="false">T44-T45-T46-T47-T48-T50</f>
        <v>0</v>
      </c>
      <c r="U91" s="55" t="n">
        <f aca="false">U44-U45-U46-U47-U48-U50</f>
        <v>0</v>
      </c>
      <c r="V91" s="55" t="n">
        <f aca="false">V44-V45-V46-V47-V48-V50</f>
        <v>0</v>
      </c>
      <c r="W91" s="55" t="n">
        <f aca="false">W44-W45-W46-W47-W48-W50</f>
        <v>0</v>
      </c>
    </row>
    <row r="92" customFormat="false" ht="15" hidden="false" customHeight="false" outlineLevel="0" collapsed="false">
      <c r="B92" s="0" t="s">
        <v>3653</v>
      </c>
      <c r="D92" s="55" t="n">
        <f aca="false">D54-D55-D56-D79</f>
        <v>0</v>
      </c>
      <c r="E92" s="55" t="n">
        <f aca="false">E54-E55-E56</f>
        <v>0</v>
      </c>
      <c r="F92" s="55" t="n">
        <f aca="false">F54-F55-F56</f>
        <v>0</v>
      </c>
      <c r="G92" s="55" t="n">
        <f aca="false">G54-G55-G56</f>
        <v>0</v>
      </c>
      <c r="H92" s="55" t="n">
        <f aca="false">H54-H55-H56</f>
        <v>-1000000</v>
      </c>
      <c r="I92" s="55" t="n">
        <f aca="false">I54-I55-I56</f>
        <v>0</v>
      </c>
      <c r="J92" s="55" t="n">
        <f aca="false">J54-J55-J56</f>
        <v>0</v>
      </c>
      <c r="K92" s="55" t="n">
        <f aca="false">K54-K55-K56</f>
        <v>0</v>
      </c>
      <c r="L92" s="55" t="n">
        <f aca="false">L54-L55-L56</f>
        <v>-1000000</v>
      </c>
      <c r="M92" s="55" t="n">
        <f aca="false">M54-M55-M56</f>
        <v>0</v>
      </c>
      <c r="N92" s="55" t="n">
        <f aca="false">N54-N55-N56</f>
        <v>0</v>
      </c>
      <c r="O92" s="55" t="n">
        <f aca="false">O54-O55-O56</f>
        <v>0</v>
      </c>
      <c r="P92" s="55" t="n">
        <f aca="false">P54-P55-P56</f>
        <v>1000000000</v>
      </c>
      <c r="Q92" s="55" t="n">
        <f aca="false">Q54-Q55-Q56</f>
        <v>0</v>
      </c>
      <c r="R92" s="55" t="n">
        <f aca="false">R54-R55-R56</f>
        <v>-1000000000</v>
      </c>
      <c r="S92" s="55" t="n">
        <f aca="false">S54-S55-S56</f>
        <v>0</v>
      </c>
      <c r="T92" s="55" t="n">
        <f aca="false">T54-T55-T56</f>
        <v>0</v>
      </c>
      <c r="U92" s="55" t="n">
        <f aca="false">U54-U55-U56</f>
        <v>-1000000000</v>
      </c>
      <c r="V92" s="55" t="n">
        <f aca="false">V54-V55-V56</f>
        <v>0</v>
      </c>
      <c r="W92" s="55" t="n">
        <f aca="false">W54-W55-W56</f>
        <v>0</v>
      </c>
    </row>
    <row r="93" customFormat="false" ht="15" hidden="false" customHeight="false" outlineLevel="0" collapsed="false">
      <c r="B93" s="0" t="s">
        <v>137</v>
      </c>
      <c r="D93" s="55" t="n">
        <f aca="false">D62-D64-D77-D79</f>
        <v>-1000000</v>
      </c>
      <c r="E93" s="55" t="n">
        <f aca="false">E62-E64-E77-E79</f>
        <v>0</v>
      </c>
      <c r="F93" s="55" t="n">
        <f aca="false">F62-F64-F77-F79</f>
        <v>0</v>
      </c>
      <c r="G93" s="55" t="n">
        <f aca="false">G62-G64-G77-G79</f>
        <v>0</v>
      </c>
      <c r="H93" s="55" t="n">
        <f aca="false">H62-H64-H77-H79</f>
        <v>1000000</v>
      </c>
      <c r="I93" s="55" t="n">
        <f aca="false">I62-I64-I77-I79</f>
        <v>0</v>
      </c>
      <c r="J93" s="55" t="n">
        <f aca="false">J62-J64-J77-J79</f>
        <v>0</v>
      </c>
      <c r="K93" s="55" t="n">
        <f aca="false">K62-K64-K77-K79</f>
        <v>0</v>
      </c>
      <c r="L93" s="55" t="n">
        <f aca="false">L62-L64-L77-L79</f>
        <v>-1000000</v>
      </c>
      <c r="M93" s="55" t="n">
        <f aca="false">M62-M64-M77-M79</f>
        <v>0</v>
      </c>
      <c r="N93" s="55" t="n">
        <f aca="false">N62-N64-N77-N79</f>
        <v>0</v>
      </c>
      <c r="O93" s="55" t="n">
        <f aca="false">O62-O64-O77-O79</f>
        <v>0</v>
      </c>
      <c r="P93" s="55" t="n">
        <f aca="false">P62-P64-P77-P79</f>
        <v>0</v>
      </c>
      <c r="Q93" s="55" t="n">
        <f aca="false">Q62-Q64-Q77-Q79</f>
        <v>-1000000000</v>
      </c>
      <c r="R93" s="55" t="n">
        <f aca="false">R62-R64-R77-R79</f>
        <v>0</v>
      </c>
      <c r="S93" s="55" t="n">
        <f aca="false">S62-S64-S77-S79-S75-S76-S80</f>
        <v>0</v>
      </c>
      <c r="T93" s="55" t="n">
        <f aca="false">T62-T64-T77-T79-T75-T76-T80</f>
        <v>-12000000000</v>
      </c>
      <c r="U93" s="55" t="n">
        <f aca="false">U62-U64-U77-U79-U75-U76-U80</f>
        <v>-20000000000</v>
      </c>
      <c r="V93" s="55" t="n">
        <f aca="false">V62-V64-V77-V79-V75-V76-V80</f>
        <v>0</v>
      </c>
      <c r="W93" s="55" t="n">
        <f aca="false">W62-W64-W77-W79-W75-W76-W80</f>
        <v>0</v>
      </c>
    </row>
    <row r="94" customFormat="false" ht="15" hidden="false" customHeight="false" outlineLevel="0" collapsed="false">
      <c r="B94" s="0" t="s">
        <v>434</v>
      </c>
      <c r="D94" s="55" t="n">
        <f aca="false">D64-D65-D71-D72-D74-D73</f>
        <v>0</v>
      </c>
      <c r="E94" s="55" t="n">
        <f aca="false">E64-E65-E71-E72-E74-E73</f>
        <v>0</v>
      </c>
      <c r="F94" s="55" t="n">
        <f aca="false">F64-F65-F71-F72-F74-F73</f>
        <v>0</v>
      </c>
      <c r="G94" s="55" t="n">
        <f aca="false">G64-G65-G71-G72-G74-G73</f>
        <v>-1000000</v>
      </c>
      <c r="H94" s="55" t="n">
        <f aca="false">H64-H65-H71-H72-H74-H73</f>
        <v>0</v>
      </c>
      <c r="I94" s="55" t="n">
        <f aca="false">I64-I65-I71-I72-I74-I73</f>
        <v>-1000000</v>
      </c>
      <c r="J94" s="55" t="n">
        <f aca="false">J64-J65-J71-J72-J74-J73</f>
        <v>1000000</v>
      </c>
      <c r="K94" s="55" t="n">
        <f aca="false">K64-K65-K71-K72-K74-K73</f>
        <v>0</v>
      </c>
      <c r="L94" s="55" t="n">
        <f aca="false">L64-L65-L71-L72-L74-L73</f>
        <v>0</v>
      </c>
      <c r="M94" s="55" t="n">
        <f aca="false">M64-M65-M71-M72-M74-M73</f>
        <v>0</v>
      </c>
      <c r="N94" s="55" t="n">
        <f aca="false">N64-N65-N71-N72-N74-N73</f>
        <v>1000000000</v>
      </c>
      <c r="O94" s="55" t="n">
        <f aca="false">O64-O65-O71-O72-O74-O73</f>
        <v>0</v>
      </c>
      <c r="P94" s="55" t="n">
        <f aca="false">P64-P65-P71-P72-P74-P73</f>
        <v>1000000000</v>
      </c>
      <c r="Q94" s="55" t="n">
        <f aca="false">Q64-Q65-Q71-Q72-Q74-Q73</f>
        <v>0</v>
      </c>
      <c r="R94" s="55" t="n">
        <f aca="false">R64-R65-R71-R72-R74-R73</f>
        <v>0</v>
      </c>
      <c r="S94" s="55" t="n">
        <f aca="false">S64-S65-S71-S72-S74-S73</f>
        <v>0</v>
      </c>
      <c r="T94" s="55" t="n">
        <f aca="false">T64-T65-T71-T72-T74-T73</f>
        <v>0</v>
      </c>
      <c r="U94" s="55" t="n">
        <f aca="false">U64-U65-U71-U72-U74-U73</f>
        <v>0</v>
      </c>
      <c r="V94" s="55" t="n">
        <f aca="false">V64-V65-V71-V72-V74-V73</f>
        <v>1000000000</v>
      </c>
      <c r="W94" s="55" t="n">
        <f aca="false">W64-W65-W71-W72-W74-W73</f>
        <v>0</v>
      </c>
    </row>
    <row r="95" customFormat="false" ht="15" hidden="false" customHeight="false" outlineLevel="0" collapsed="false">
      <c r="B95" s="0" t="s">
        <v>506</v>
      </c>
      <c r="D95" s="55" t="n">
        <f aca="false">D65-D66-D67-D68-D69</f>
        <v>0</v>
      </c>
      <c r="E95" s="55" t="n">
        <f aca="false">E65-E66-E67-E68-E69</f>
        <v>0</v>
      </c>
      <c r="F95" s="55" t="n">
        <f aca="false">F65-F66-F67-F68-F69</f>
        <v>0</v>
      </c>
      <c r="G95" s="55" t="n">
        <f aca="false">G65-G66-G67-G68-G69</f>
        <v>0</v>
      </c>
      <c r="H95" s="55" t="n">
        <f aca="false">H65-H66-H67-H68-H69</f>
        <v>0</v>
      </c>
      <c r="I95" s="55" t="n">
        <f aca="false">I65-I66-I67-I68-I69</f>
        <v>0</v>
      </c>
      <c r="J95" s="55" t="n">
        <f aca="false">J65-J66-J67-J68-J69</f>
        <v>0</v>
      </c>
      <c r="K95" s="55" t="n">
        <f aca="false">K65-K66-K67-K68-K69</f>
        <v>0</v>
      </c>
      <c r="L95" s="55" t="n">
        <f aca="false">L65-L66-L67-L68-L69</f>
        <v>0</v>
      </c>
      <c r="M95" s="55" t="n">
        <f aca="false">M65-M66-M67-M68-M69</f>
        <v>0</v>
      </c>
      <c r="N95" s="55" t="n">
        <f aca="false">N65-N66-N67-N68-N69</f>
        <v>0</v>
      </c>
      <c r="O95" s="55" t="n">
        <f aca="false">O65-O66-O67-O68-O69</f>
        <v>0</v>
      </c>
      <c r="P95" s="55" t="n">
        <f aca="false">P65-P66-P67-P68-P69</f>
        <v>0</v>
      </c>
      <c r="Q95" s="55" t="n">
        <f aca="false">Q65-Q66-Q67-Q68-Q69</f>
        <v>0</v>
      </c>
      <c r="R95" s="55" t="n">
        <f aca="false">R65-R66-R67-R68-R69</f>
        <v>0</v>
      </c>
      <c r="S95" s="55" t="n">
        <f aca="false">S65-S66-S67-S68-S69-S70</f>
        <v>1000000000</v>
      </c>
      <c r="T95" s="55" t="n">
        <f aca="false">T65-T66-T67-T68-T69-T70</f>
        <v>-1000000000</v>
      </c>
      <c r="U95" s="55" t="n">
        <f aca="false">U65-U66-U67-U68-U69-U70</f>
        <v>0</v>
      </c>
      <c r="V95" s="55" t="n">
        <f aca="false">V65-V66-V67-V68-V69-V70</f>
        <v>0</v>
      </c>
      <c r="W95" s="55" t="n">
        <f aca="false">W65-W66-W67-W68-W69-W70</f>
        <v>0</v>
      </c>
    </row>
    <row r="97" customFormat="false" ht="15" hidden="false" customHeight="false" outlineLevel="0" collapsed="false">
      <c r="B97" s="0" t="s">
        <v>276</v>
      </c>
      <c r="D97" s="0" t="n">
        <v>78297000000</v>
      </c>
      <c r="E97" s="0" t="n">
        <v>103815000000</v>
      </c>
      <c r="F97" s="0" t="n">
        <v>123927000000</v>
      </c>
      <c r="G97" s="0" t="n">
        <v>204382000000</v>
      </c>
      <c r="H97" s="0" t="n">
        <v>236240000000</v>
      </c>
      <c r="I97" s="0" t="n">
        <v>285870000000</v>
      </c>
      <c r="J97" s="0" t="n">
        <v>326246000000</v>
      </c>
      <c r="K97" s="0" t="n">
        <v>423926000000</v>
      </c>
      <c r="L97" s="0" t="n">
        <v>510539000000</v>
      </c>
      <c r="M97" s="0" t="n">
        <v>600983000000</v>
      </c>
      <c r="N97" s="0" t="n">
        <v>710160000000</v>
      </c>
      <c r="O97" s="0" t="n">
        <v>812420000000</v>
      </c>
      <c r="P97" s="0" t="n">
        <v>881396000000</v>
      </c>
      <c r="Q97" s="57" t="n">
        <v>1056855000000</v>
      </c>
      <c r="R97" s="57" t="n">
        <v>1415183000000</v>
      </c>
      <c r="S97" s="312" t="n">
        <v>2848000000000</v>
      </c>
      <c r="T97" s="689" t="n">
        <v>3520500000000</v>
      </c>
      <c r="U97" s="312" t="n">
        <v>4219000000000</v>
      </c>
      <c r="V97" s="312" t="n">
        <v>4891000000000</v>
      </c>
      <c r="W97" s="312" t="n">
        <v>5554000000000</v>
      </c>
      <c r="X97" s="57"/>
    </row>
    <row r="98" customFormat="false" ht="15" hidden="false" customHeight="false" outlineLevel="0" collapsed="false">
      <c r="B98" s="0" t="s">
        <v>1194</v>
      </c>
      <c r="D98" s="313" t="n">
        <f aca="false">(D6/D97)*100</f>
        <v>28.5770846903457</v>
      </c>
      <c r="E98" s="313" t="n">
        <f aca="false">(E6/E97)*100</f>
        <v>30.0948803159466</v>
      </c>
      <c r="F98" s="313" t="n">
        <f aca="false">(F6/F97)*100</f>
        <v>26.1702453863968</v>
      </c>
      <c r="G98" s="313" t="n">
        <f aca="false">(G6/G97)*100</f>
        <v>20.8844223072482</v>
      </c>
      <c r="H98" s="313" t="n">
        <f aca="false">(H6/H97)*100</f>
        <v>27.8602268879106</v>
      </c>
      <c r="I98" s="313" t="n">
        <f aca="false">(I6/I97)*100</f>
        <v>29.7079091894917</v>
      </c>
      <c r="J98" s="313" t="n">
        <f aca="false">(J6/J97)*100</f>
        <v>35.8579109015896</v>
      </c>
      <c r="K98" s="313" t="n">
        <f aca="false">(K6/K97)*100</f>
        <v>34.8249458631931</v>
      </c>
      <c r="L98" s="313" t="n">
        <f aca="false">(L6/L97)*100</f>
        <v>32.2314260027148</v>
      </c>
      <c r="M98" s="313" t="n">
        <f aca="false">(M6/M97)*100</f>
        <v>35.47737623194</v>
      </c>
      <c r="N98" s="313" t="n">
        <f aca="false">(N6/N97)*100</f>
        <v>36.0482144868762</v>
      </c>
      <c r="O98" s="313" t="n">
        <f aca="false">(O6/O97)*100</f>
        <v>33.3571305482386</v>
      </c>
      <c r="P98" s="313" t="n">
        <f aca="false">(P6/P97)*100</f>
        <v>29.2717461844619</v>
      </c>
      <c r="Q98" s="313" t="n">
        <f aca="false">(Q6/Q97)*100</f>
        <v>44.7554300258787</v>
      </c>
      <c r="R98" s="313" t="n">
        <f aca="false">(R6/R97)*100</f>
        <v>36.1084043547725</v>
      </c>
      <c r="S98" s="313" t="n">
        <f aca="false">(S6/S97)*100</f>
        <v>21.3834269662921</v>
      </c>
      <c r="T98" s="313" t="n">
        <f aca="false">(T6/T97)*100</f>
        <v>22.4968044311888</v>
      </c>
      <c r="U98" s="313" t="n">
        <f aca="false">(U6/U97)*100</f>
        <v>21.4742830054515</v>
      </c>
      <c r="V98" s="313" t="n">
        <f aca="false">(V6/V97)*100</f>
        <v>21.7133510529544</v>
      </c>
      <c r="W98" s="313" t="n">
        <f aca="false">(W6/W97)*100</f>
        <v>21.7680950666187</v>
      </c>
    </row>
    <row r="99" customFormat="false" ht="15" hidden="false" customHeight="false" outlineLevel="0" collapsed="false">
      <c r="B99" s="0" t="s">
        <v>1195</v>
      </c>
      <c r="D99" s="313" t="n">
        <f aca="false">(D23/D97)*100</f>
        <v>34.7765559344547</v>
      </c>
      <c r="E99" s="313" t="n">
        <f aca="false">(E23/E97)*100</f>
        <v>36.4598564754612</v>
      </c>
      <c r="F99" s="313" t="n">
        <f aca="false">(F23/F97)*100</f>
        <v>34.2863137169463</v>
      </c>
      <c r="G99" s="313" t="n">
        <f aca="false">(G23/G97)*100</f>
        <v>30.0036206710963</v>
      </c>
      <c r="H99" s="313" t="n">
        <f aca="false">(H23/H97)*100</f>
        <v>34.0907551642398</v>
      </c>
      <c r="I99" s="313" t="n">
        <f aca="false">(I23/I97)*100</f>
        <v>34.0067163395949</v>
      </c>
      <c r="J99" s="313" t="n">
        <f aca="false">(J23/J97)*100</f>
        <v>36.78512533487</v>
      </c>
      <c r="K99" s="313" t="n">
        <f aca="false">(K23/K97)*100</f>
        <v>36.2280209281809</v>
      </c>
      <c r="L99" s="313" t="n">
        <f aca="false">(L23/L97)*100</f>
        <v>35.1387455218896</v>
      </c>
      <c r="M99" s="313" t="n">
        <f aca="false">(M23/M97)*100</f>
        <v>41.185690776611</v>
      </c>
      <c r="N99" s="313" t="n">
        <f aca="false">(N23/N97)*100</f>
        <v>36.1890278247156</v>
      </c>
      <c r="O99" s="313" t="n">
        <f aca="false">(O23/O97)*100</f>
        <v>36.4343566135743</v>
      </c>
      <c r="P99" s="313" t="n">
        <f aca="false">(P23/P97)*100</f>
        <v>36.7598673014173</v>
      </c>
      <c r="Q99" s="313" t="n">
        <f aca="false">(Q23/Q97)*100</f>
        <v>46.2693557772826</v>
      </c>
      <c r="R99" s="313" t="n">
        <f aca="false">(R23/R97)*100</f>
        <v>45.7184689188607</v>
      </c>
      <c r="S99" s="313" t="n">
        <f aca="false">(S23/S97)*100</f>
        <v>27.8792134831461</v>
      </c>
      <c r="T99" s="313" t="n">
        <f aca="false">(T23/T97)*100</f>
        <v>28.5754864365857</v>
      </c>
      <c r="U99" s="313" t="n">
        <f aca="false">(U23/U97)*100</f>
        <v>26.4517658212847</v>
      </c>
      <c r="V99" s="313" t="n">
        <f aca="false">(V23/V97)*100</f>
        <v>24.4530770803517</v>
      </c>
      <c r="W99" s="313" t="n">
        <f aca="false">(W23/W97)*100</f>
        <v>24.3968311127116</v>
      </c>
    </row>
    <row r="103" customFormat="false" ht="15" hidden="false" customHeight="false" outlineLevel="0" collapsed="false">
      <c r="B103" s="0" t="s">
        <v>142</v>
      </c>
      <c r="D103" s="0" t="n">
        <f aca="false">IF(D57&lt;0, (D57/D24)*100)</f>
        <v>0</v>
      </c>
      <c r="E103" s="0" t="n">
        <f aca="false">IF(E57&lt;0, (E57/E24)*100)</f>
        <v>0</v>
      </c>
      <c r="F103" s="0" t="n">
        <f aca="false">IF(F57&lt;0, (F57/F24)*100)</f>
        <v>0</v>
      </c>
      <c r="G103" s="0" t="n">
        <f aca="false">IF(G57&lt;0, (G57/G24)*100)</f>
        <v>0</v>
      </c>
      <c r="H103" s="0" t="n">
        <f aca="false">IF(H57&lt;0, (H57/H24)*100)</f>
        <v>0</v>
      </c>
      <c r="I103" s="0" t="n">
        <f aca="false">IF(I57&lt;0, (I57/I24)*100)</f>
        <v>0</v>
      </c>
      <c r="J103" s="0" t="n">
        <f aca="false">IF(J57&lt;0, (J57/J24)*100)</f>
        <v>0</v>
      </c>
      <c r="K103" s="0" t="n">
        <f aca="false">IF(K57&lt;0, (K57/K24)*100)</f>
        <v>0</v>
      </c>
      <c r="L103" s="0" t="n">
        <f aca="false">IF(L57&lt;0, (L57/L24)*100)</f>
        <v>0</v>
      </c>
      <c r="M103" s="0" t="n">
        <f aca="false">IF(M57&lt;0, (M57/M24)*100)</f>
        <v>0</v>
      </c>
      <c r="N103" s="0" t="n">
        <f aca="false">IF(N57&lt;0, (N57/N24)*100)</f>
        <v>0</v>
      </c>
      <c r="O103" s="0" t="n">
        <f aca="false">IF(O57&lt;0, (O57/O24)*100)</f>
        <v>0</v>
      </c>
      <c r="P103" s="0" t="n">
        <f aca="false">IF(P57&lt;0, (P57/P24)*100)</f>
        <v>0</v>
      </c>
      <c r="Q103" s="0" t="n">
        <f aca="false">IF(Q57&lt;0, (Q57/Q24)*100)</f>
        <v>0</v>
      </c>
      <c r="R103" s="0" t="n">
        <f aca="false">IF(R57&lt;0, (R57/R24)*100)</f>
        <v>0</v>
      </c>
      <c r="S103" s="0" t="n">
        <f aca="false">IF(S57&lt;0, (S57/S24)*100)</f>
        <v>0</v>
      </c>
      <c r="T103" s="0" t="n">
        <f aca="false">IF(T57&lt;0, (T57/T24)*100)</f>
        <v>0</v>
      </c>
      <c r="U103" s="0" t="n">
        <f aca="false">IF(U57&lt;0, (U57/U24)*100)</f>
        <v>0</v>
      </c>
      <c r="V103" s="0" t="n">
        <f aca="false">IF(V57&lt;0, (V57/V24)*100)</f>
        <v>0</v>
      </c>
      <c r="W103" s="0" t="n">
        <f aca="false">IF(W57&lt;0, (W57/W24)*100)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2.xml><?xml version="1.0" encoding="utf-8"?>
<worksheet xmlns="http://schemas.openxmlformats.org/spreadsheetml/2006/main" xmlns:r="http://schemas.openxmlformats.org/officeDocument/2006/relationships">
  <sheetPr filterMode="false">
    <pageSetUpPr fitToPage="false"/>
  </sheetPr>
  <dimension ref="A1:AM6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42" activePane="bottomRight" state="frozen"/>
      <selection pane="topLeft" activeCell="A1" activeCellId="0" sqref="A1"/>
      <selection pane="topRight" activeCell="S1" activeCellId="0" sqref="S1"/>
      <selection pane="bottomLeft" activeCell="A42" activeCellId="0" sqref="A42"/>
      <selection pane="bottomRight" activeCell="B72" activeCellId="0" sqref="B72"/>
    </sheetView>
  </sheetViews>
  <sheetFormatPr defaultRowHeight="15"/>
  <cols>
    <col collapsed="false" hidden="false" max="1" min="1" style="0" width="33.8826530612245"/>
    <col collapsed="false" hidden="false" max="2" min="2" style="0" width="65.6071428571429"/>
    <col collapsed="false" hidden="false" max="3" min="3" style="0" width="24.5663265306122"/>
    <col collapsed="false" hidden="false" max="4" min="4" style="0" width="15.3877551020408"/>
    <col collapsed="false" hidden="false" max="5" min="5" style="0" width="15.2551020408163"/>
    <col collapsed="false" hidden="false" max="7" min="6" style="0" width="15.5255102040816"/>
    <col collapsed="false" hidden="false" max="10" min="8" style="0" width="17.5510204081633"/>
    <col collapsed="false" hidden="false" max="11" min="11" style="0" width="15.5255102040816"/>
    <col collapsed="false" hidden="false" max="12" min="12" style="0" width="15.6581632653061"/>
    <col collapsed="false" hidden="false" max="13" min="13" style="0" width="18.0867346938776"/>
    <col collapsed="false" hidden="false" max="17" min="14" style="0" width="17.4132653061224"/>
    <col collapsed="false" hidden="false" max="19" min="18" style="0" width="19.9795918367347"/>
    <col collapsed="false" hidden="false" max="21" min="20" style="0" width="17.5510204081633"/>
    <col collapsed="false" hidden="false" max="23" min="22" style="0" width="8.50510204081633"/>
    <col collapsed="false" hidden="false" max="24" min="24" style="0" width="17.0102040816327"/>
    <col collapsed="false" hidden="false" max="1025" min="25" style="0" width="8.50510204081633"/>
  </cols>
  <sheetData>
    <row r="1" customFormat="false" ht="15" hidden="false" customHeight="false" outlineLevel="0" collapsed="false">
      <c r="A1" s="59" t="s">
        <v>3654</v>
      </c>
      <c r="B1" s="2" t="s">
        <v>3655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3656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30</v>
      </c>
      <c r="T5" s="4" t="s">
        <v>31</v>
      </c>
      <c r="U5" s="4" t="s">
        <v>31</v>
      </c>
      <c r="V5" s="4" t="s">
        <v>31</v>
      </c>
      <c r="W5" s="4" t="s">
        <v>31</v>
      </c>
      <c r="X5" s="4" t="s">
        <v>31</v>
      </c>
    </row>
    <row r="6" s="17" customFormat="true" ht="15" hidden="false" customHeight="false" outlineLevel="0" collapsed="false">
      <c r="A6" s="441" t="s">
        <v>733</v>
      </c>
      <c r="B6" s="441" t="s">
        <v>733</v>
      </c>
      <c r="C6" s="335" t="s">
        <v>34</v>
      </c>
      <c r="D6" s="241" t="n">
        <f aca="false">D7+D17</f>
        <v>61864000000</v>
      </c>
      <c r="E6" s="241" t="n">
        <f aca="false">E7+E17</f>
        <v>79567000000</v>
      </c>
      <c r="F6" s="241" t="n">
        <f aca="false">F7+F17</f>
        <v>83514000000</v>
      </c>
      <c r="G6" s="241" t="n">
        <f aca="false">G7+G17</f>
        <v>92608000000</v>
      </c>
      <c r="H6" s="241" t="n">
        <f aca="false">H7+H17</f>
        <v>99550290000</v>
      </c>
      <c r="I6" s="241" t="n">
        <f aca="false">I7+I17</f>
        <v>111433285000</v>
      </c>
      <c r="J6" s="241" t="n">
        <f aca="false">J7+J17</f>
        <v>128905128000</v>
      </c>
      <c r="K6" s="241" t="n">
        <f aca="false">K7+K17</f>
        <v>139886000000</v>
      </c>
      <c r="L6" s="241" t="n">
        <f aca="false">L7+L17</f>
        <v>159793000000</v>
      </c>
      <c r="M6" s="241" t="n">
        <f aca="false">M7+M17</f>
        <v>154539000000</v>
      </c>
      <c r="N6" s="241" t="n">
        <f aca="false">N7+N17</f>
        <v>158453000000</v>
      </c>
      <c r="O6" s="241" t="n">
        <f aca="false">O7+O17</f>
        <v>185419000000</v>
      </c>
      <c r="P6" s="241" t="n">
        <f aca="false">P7+P17</f>
        <v>200913000000</v>
      </c>
      <c r="Q6" s="241" t="n">
        <f aca="false">Q7+Q17</f>
        <v>208001000000</v>
      </c>
      <c r="R6" s="241" t="n">
        <f aca="false">R7+R17</f>
        <v>220626000000</v>
      </c>
      <c r="S6" s="241" t="n">
        <f aca="false">S7+S17</f>
        <v>219155000000</v>
      </c>
      <c r="T6" s="241" t="n">
        <f aca="false">T7+T17</f>
        <v>216356000000</v>
      </c>
      <c r="U6" s="241" t="n">
        <f aca="false">U7+U17</f>
        <v>241633000000</v>
      </c>
      <c r="V6" s="121"/>
      <c r="W6" s="121"/>
      <c r="X6" s="121"/>
      <c r="Y6" s="38"/>
      <c r="Z6" s="38"/>
      <c r="AA6" s="38"/>
      <c r="AB6" s="38"/>
      <c r="AC6" s="38"/>
      <c r="AD6" s="38"/>
      <c r="AE6" s="38"/>
      <c r="AF6" s="38"/>
      <c r="AG6" s="38"/>
      <c r="AH6" s="38"/>
      <c r="AI6" s="38"/>
      <c r="AJ6" s="38"/>
      <c r="AK6" s="38"/>
      <c r="AL6" s="38"/>
      <c r="AM6" s="38"/>
    </row>
    <row r="7" customFormat="false" ht="16.5" hidden="false" customHeight="false" outlineLevel="0" collapsed="false">
      <c r="A7" s="30" t="s">
        <v>35</v>
      </c>
      <c r="B7" s="30" t="s">
        <v>35</v>
      </c>
      <c r="C7" s="20" t="s">
        <v>37</v>
      </c>
      <c r="D7" s="103" t="n">
        <v>61864000000</v>
      </c>
      <c r="E7" s="103" t="n">
        <v>79567000000</v>
      </c>
      <c r="F7" s="103" t="n">
        <v>83514000000</v>
      </c>
      <c r="G7" s="103" t="n">
        <v>92608000000</v>
      </c>
      <c r="H7" s="181" t="n">
        <f aca="false">H8+H14</f>
        <v>99550290000</v>
      </c>
      <c r="I7" s="46" t="n">
        <v>111433285000</v>
      </c>
      <c r="J7" s="46" t="n">
        <v>128905128000</v>
      </c>
      <c r="K7" s="46" t="n">
        <v>139886000000</v>
      </c>
      <c r="L7" s="46" t="n">
        <v>159793000000</v>
      </c>
      <c r="M7" s="46" t="n">
        <v>154539000000</v>
      </c>
      <c r="N7" s="16" t="n">
        <v>158453000000</v>
      </c>
      <c r="O7" s="16" t="n">
        <v>185419000000</v>
      </c>
      <c r="P7" s="16" t="n">
        <v>200913000000</v>
      </c>
      <c r="Q7" s="16" t="n">
        <v>208001000000</v>
      </c>
      <c r="R7" s="184" t="n">
        <v>220626000000</v>
      </c>
      <c r="S7" s="184" t="n">
        <v>219155000000</v>
      </c>
      <c r="T7" s="184" t="n">
        <v>216356000000</v>
      </c>
      <c r="U7" s="184" t="n">
        <v>241633000000</v>
      </c>
      <c r="V7" s="4"/>
      <c r="W7" s="4"/>
      <c r="X7" s="4"/>
      <c r="Y7" s="38"/>
      <c r="Z7" s="38"/>
      <c r="AA7" s="38"/>
      <c r="AB7" s="38"/>
      <c r="AC7" s="38"/>
      <c r="AD7" s="38"/>
      <c r="AE7" s="38"/>
      <c r="AF7" s="38"/>
      <c r="AG7" s="38"/>
      <c r="AH7" s="38"/>
      <c r="AI7" s="38"/>
      <c r="AJ7" s="38"/>
      <c r="AK7" s="38"/>
      <c r="AL7" s="38"/>
      <c r="AM7" s="38"/>
    </row>
    <row r="8" customFormat="false" ht="16.5" hidden="false" customHeight="false" outlineLevel="0" collapsed="false">
      <c r="A8" s="30" t="s">
        <v>342</v>
      </c>
      <c r="B8" s="30" t="s">
        <v>342</v>
      </c>
      <c r="C8" s="49" t="s">
        <v>40</v>
      </c>
      <c r="D8" s="103" t="n">
        <v>47173000000</v>
      </c>
      <c r="E8" s="103" t="n">
        <v>61491000000</v>
      </c>
      <c r="F8" s="103" t="n">
        <v>66859000000</v>
      </c>
      <c r="G8" s="103" t="n">
        <v>64891000000</v>
      </c>
      <c r="H8" s="46" t="n">
        <v>72529497000</v>
      </c>
      <c r="I8" s="46" t="n">
        <v>84798012000</v>
      </c>
      <c r="J8" s="46" t="n">
        <v>92501365000</v>
      </c>
      <c r="K8" s="46" t="n">
        <v>95168000000</v>
      </c>
      <c r="L8" s="46" t="n">
        <v>112897000000</v>
      </c>
      <c r="M8" s="46" t="n">
        <v>106504000000</v>
      </c>
      <c r="N8" s="16" t="n">
        <v>109515000000</v>
      </c>
      <c r="O8" s="16" t="n">
        <v>134885000000</v>
      </c>
      <c r="P8" s="16" t="n">
        <v>151643000000</v>
      </c>
      <c r="Q8" s="16" t="n">
        <v>155952000000</v>
      </c>
      <c r="R8" s="184" t="n">
        <v>164205000000</v>
      </c>
      <c r="S8" s="184" t="n">
        <v>166718000000</v>
      </c>
      <c r="T8" s="184" t="n">
        <v>176253000000</v>
      </c>
      <c r="U8" s="184" t="n">
        <v>189196000000</v>
      </c>
      <c r="V8" s="4"/>
      <c r="W8" s="4"/>
      <c r="X8" s="4"/>
      <c r="Y8" s="38"/>
      <c r="Z8" s="38"/>
      <c r="AA8" s="38"/>
      <c r="AB8" s="38"/>
      <c r="AC8" s="38"/>
      <c r="AD8" s="38"/>
      <c r="AE8" s="38"/>
      <c r="AF8" s="38"/>
      <c r="AG8" s="38"/>
      <c r="AH8" s="38"/>
      <c r="AI8" s="38"/>
      <c r="AJ8" s="38"/>
      <c r="AK8" s="38"/>
      <c r="AL8" s="38"/>
      <c r="AM8" s="38"/>
    </row>
    <row r="9" customFormat="false" ht="16.5" hidden="false" customHeight="false" outlineLevel="0" collapsed="false">
      <c r="A9" s="27" t="s">
        <v>3657</v>
      </c>
      <c r="B9" s="134" t="s">
        <v>3658</v>
      </c>
      <c r="C9" s="11" t="s">
        <v>43</v>
      </c>
      <c r="D9" s="103" t="n">
        <v>40165000000</v>
      </c>
      <c r="E9" s="103" t="n">
        <v>50801000000</v>
      </c>
      <c r="F9" s="103" t="n">
        <v>58456000000</v>
      </c>
      <c r="G9" s="103" t="n">
        <v>55318000000</v>
      </c>
      <c r="H9" s="181" t="n">
        <f aca="false">H10+H11+H12</f>
        <v>59730174000</v>
      </c>
      <c r="I9" s="181" t="n">
        <f aca="false">I10+I11+I12</f>
        <v>67947125000</v>
      </c>
      <c r="J9" s="46" t="n">
        <v>66242913000</v>
      </c>
      <c r="K9" s="46"/>
      <c r="L9" s="46"/>
      <c r="M9" s="46"/>
      <c r="N9" s="16"/>
      <c r="O9" s="16"/>
      <c r="P9" s="16"/>
      <c r="Q9" s="16"/>
      <c r="V9" s="4"/>
      <c r="W9" s="4"/>
      <c r="X9" s="4"/>
      <c r="Y9" s="38"/>
      <c r="Z9" s="38"/>
      <c r="AA9" s="38"/>
      <c r="AB9" s="38"/>
      <c r="AC9" s="38"/>
      <c r="AD9" s="38"/>
      <c r="AE9" s="38"/>
      <c r="AF9" s="38"/>
      <c r="AG9" s="38"/>
      <c r="AH9" s="38"/>
      <c r="AI9" s="38"/>
      <c r="AJ9" s="38"/>
      <c r="AK9" s="38"/>
      <c r="AL9" s="38"/>
      <c r="AM9" s="38"/>
    </row>
    <row r="10" customFormat="false" ht="16.5" hidden="false" customHeight="false" outlineLevel="0" collapsed="false">
      <c r="A10" s="45" t="s">
        <v>3659</v>
      </c>
      <c r="B10" s="106" t="s">
        <v>3660</v>
      </c>
      <c r="C10" s="11" t="s">
        <v>3661</v>
      </c>
      <c r="D10" s="103" t="n">
        <v>23146000000</v>
      </c>
      <c r="E10" s="103" t="n">
        <v>32239000000</v>
      </c>
      <c r="F10" s="103" t="n">
        <v>36715000000</v>
      </c>
      <c r="G10" s="103" t="n">
        <v>34550000000</v>
      </c>
      <c r="H10" s="46" t="n">
        <v>37449871000</v>
      </c>
      <c r="I10" s="46" t="n">
        <v>40768275000</v>
      </c>
      <c r="J10" s="46" t="n">
        <v>42371593000</v>
      </c>
      <c r="K10" s="46"/>
      <c r="L10" s="46"/>
      <c r="M10" s="46"/>
      <c r="N10" s="16"/>
      <c r="O10" s="16"/>
      <c r="P10" s="16"/>
      <c r="Q10" s="16"/>
      <c r="V10" s="4"/>
      <c r="W10" s="4"/>
      <c r="X10" s="4"/>
      <c r="Y10" s="38"/>
      <c r="Z10" s="38"/>
      <c r="AA10" s="38"/>
      <c r="AB10" s="38"/>
      <c r="AC10" s="38"/>
      <c r="AD10" s="38"/>
      <c r="AE10" s="38"/>
      <c r="AF10" s="38"/>
      <c r="AG10" s="38"/>
      <c r="AH10" s="38"/>
      <c r="AI10" s="38"/>
      <c r="AJ10" s="38"/>
      <c r="AK10" s="38"/>
      <c r="AL10" s="38"/>
      <c r="AM10" s="38"/>
    </row>
    <row r="11" customFormat="false" ht="16.5" hidden="false" customHeight="false" outlineLevel="0" collapsed="false">
      <c r="A11" s="45" t="s">
        <v>3662</v>
      </c>
      <c r="B11" s="106" t="s">
        <v>3663</v>
      </c>
      <c r="C11" s="11" t="s">
        <v>3661</v>
      </c>
      <c r="D11" s="103" t="n">
        <v>13386000000</v>
      </c>
      <c r="E11" s="103" t="n">
        <v>15333000000</v>
      </c>
      <c r="F11" s="103" t="n">
        <v>18037000000</v>
      </c>
      <c r="G11" s="103" t="n">
        <v>16799000000</v>
      </c>
      <c r="H11" s="46" t="n">
        <v>18487911000</v>
      </c>
      <c r="I11" s="46" t="n">
        <v>23373811000</v>
      </c>
      <c r="J11" s="46" t="n">
        <v>20887405000</v>
      </c>
      <c r="K11" s="46"/>
      <c r="L11" s="46"/>
      <c r="M11" s="46"/>
      <c r="N11" s="16"/>
      <c r="O11" s="16"/>
      <c r="P11" s="16"/>
      <c r="Q11" s="16"/>
      <c r="V11" s="4"/>
      <c r="W11" s="4"/>
      <c r="X11" s="4"/>
      <c r="Y11" s="38"/>
      <c r="Z11" s="38"/>
      <c r="AA11" s="38"/>
      <c r="AB11" s="38"/>
      <c r="AC11" s="38"/>
      <c r="AD11" s="38"/>
      <c r="AE11" s="38"/>
      <c r="AF11" s="38"/>
      <c r="AG11" s="38"/>
      <c r="AH11" s="38"/>
      <c r="AI11" s="38"/>
      <c r="AJ11" s="38"/>
      <c r="AK11" s="38"/>
      <c r="AL11" s="38"/>
      <c r="AM11" s="38"/>
    </row>
    <row r="12" customFormat="false" ht="16.5" hidden="false" customHeight="false" outlineLevel="0" collapsed="false">
      <c r="A12" s="45" t="s">
        <v>607</v>
      </c>
      <c r="B12" s="106" t="s">
        <v>1390</v>
      </c>
      <c r="C12" s="11" t="s">
        <v>3661</v>
      </c>
      <c r="D12" s="103" t="n">
        <v>3633000000</v>
      </c>
      <c r="E12" s="103" t="n">
        <v>3229000000</v>
      </c>
      <c r="F12" s="103" t="n">
        <v>3704000000</v>
      </c>
      <c r="G12" s="103" t="n">
        <v>3969000000</v>
      </c>
      <c r="H12" s="46" t="n">
        <v>3792392000</v>
      </c>
      <c r="I12" s="46" t="n">
        <v>3805039000</v>
      </c>
      <c r="J12" s="46" t="n">
        <v>2983915000</v>
      </c>
      <c r="K12" s="46"/>
      <c r="L12" s="46"/>
      <c r="M12" s="46"/>
      <c r="N12" s="16"/>
      <c r="O12" s="16"/>
      <c r="P12" s="16"/>
      <c r="Q12" s="16"/>
      <c r="V12" s="4"/>
      <c r="W12" s="4"/>
      <c r="X12" s="4"/>
      <c r="Y12" s="38"/>
      <c r="Z12" s="38"/>
      <c r="AA12" s="38"/>
      <c r="AB12" s="38"/>
      <c r="AC12" s="38"/>
      <c r="AD12" s="38"/>
      <c r="AE12" s="38"/>
      <c r="AF12" s="38"/>
      <c r="AG12" s="38"/>
      <c r="AH12" s="38"/>
      <c r="AI12" s="38"/>
      <c r="AJ12" s="38"/>
      <c r="AK12" s="38"/>
      <c r="AL12" s="38"/>
      <c r="AM12" s="38"/>
    </row>
    <row r="13" customFormat="false" ht="16.5" hidden="false" customHeight="false" outlineLevel="0" collapsed="false">
      <c r="A13" s="27" t="s">
        <v>3664</v>
      </c>
      <c r="B13" s="134" t="s">
        <v>3665</v>
      </c>
      <c r="C13" s="11" t="s">
        <v>43</v>
      </c>
      <c r="D13" s="103" t="n">
        <v>7008000000</v>
      </c>
      <c r="E13" s="103" t="n">
        <v>10690000000</v>
      </c>
      <c r="F13" s="103" t="n">
        <v>8403000000</v>
      </c>
      <c r="G13" s="103" t="n">
        <v>9573000000</v>
      </c>
      <c r="H13" s="46" t="n">
        <v>12799323000</v>
      </c>
      <c r="I13" s="46" t="n">
        <v>17394464000</v>
      </c>
      <c r="J13" s="46" t="n">
        <v>26258452000</v>
      </c>
      <c r="K13" s="46"/>
      <c r="L13" s="46"/>
      <c r="M13" s="46"/>
      <c r="N13" s="16"/>
      <c r="O13" s="16"/>
      <c r="P13" s="16"/>
      <c r="Q13" s="16"/>
      <c r="V13" s="4"/>
      <c r="W13" s="4"/>
      <c r="X13" s="4"/>
      <c r="Y13" s="38"/>
      <c r="Z13" s="38"/>
      <c r="AA13" s="38"/>
      <c r="AB13" s="38"/>
      <c r="AC13" s="38"/>
      <c r="AD13" s="38"/>
      <c r="AE13" s="38"/>
      <c r="AF13" s="38"/>
      <c r="AG13" s="38"/>
      <c r="AH13" s="38"/>
      <c r="AI13" s="38"/>
      <c r="AJ13" s="38"/>
      <c r="AK13" s="38"/>
      <c r="AL13" s="38"/>
      <c r="AM13" s="38"/>
    </row>
    <row r="14" customFormat="false" ht="16.5" hidden="false" customHeight="false" outlineLevel="0" collapsed="false">
      <c r="A14" s="19" t="s">
        <v>524</v>
      </c>
      <c r="B14" s="30" t="s">
        <v>349</v>
      </c>
      <c r="C14" s="49" t="s">
        <v>40</v>
      </c>
      <c r="D14" s="103" t="n">
        <v>14691000000</v>
      </c>
      <c r="E14" s="103" t="n">
        <v>18076000000</v>
      </c>
      <c r="F14" s="103" t="n">
        <v>16655000000</v>
      </c>
      <c r="G14" s="103" t="n">
        <v>27717000000</v>
      </c>
      <c r="H14" s="181" t="n">
        <f aca="false">H15+H16</f>
        <v>27020793000</v>
      </c>
      <c r="I14" s="46" t="n">
        <v>26635273000</v>
      </c>
      <c r="J14" s="46" t="n">
        <v>36403763000</v>
      </c>
      <c r="K14" s="46" t="n">
        <v>44718000000</v>
      </c>
      <c r="L14" s="46" t="n">
        <v>46896000000</v>
      </c>
      <c r="M14" s="46" t="n">
        <v>48035000000</v>
      </c>
      <c r="N14" s="16" t="n">
        <v>48938000000</v>
      </c>
      <c r="O14" s="16" t="n">
        <v>50534000000</v>
      </c>
      <c r="P14" s="16" t="n">
        <v>49270000000</v>
      </c>
      <c r="Q14" s="16" t="n">
        <v>52049000000</v>
      </c>
      <c r="R14" s="184" t="n">
        <v>56421000000</v>
      </c>
      <c r="S14" s="184" t="n">
        <v>52437000000</v>
      </c>
      <c r="T14" s="184" t="n">
        <v>40103000000</v>
      </c>
      <c r="U14" s="184" t="n">
        <v>52437000000</v>
      </c>
      <c r="V14" s="4"/>
      <c r="W14" s="4"/>
      <c r="X14" s="4"/>
      <c r="Y14" s="38"/>
      <c r="Z14" s="38"/>
      <c r="AA14" s="38"/>
      <c r="AB14" s="38"/>
      <c r="AC14" s="38"/>
      <c r="AD14" s="38"/>
      <c r="AE14" s="38"/>
      <c r="AF14" s="38"/>
      <c r="AG14" s="38"/>
      <c r="AH14" s="38"/>
      <c r="AI14" s="38"/>
      <c r="AJ14" s="38"/>
      <c r="AK14" s="38"/>
      <c r="AL14" s="38"/>
      <c r="AM14" s="38"/>
    </row>
    <row r="15" customFormat="false" ht="16.5" hidden="false" customHeight="false" outlineLevel="0" collapsed="false">
      <c r="A15" s="690" t="s">
        <v>343</v>
      </c>
      <c r="B15" s="690" t="s">
        <v>343</v>
      </c>
      <c r="C15" s="11" t="s">
        <v>1396</v>
      </c>
      <c r="D15" s="46"/>
      <c r="E15" s="46"/>
      <c r="F15" s="46"/>
      <c r="G15" s="46"/>
      <c r="H15" s="220" t="n">
        <v>11377176000</v>
      </c>
      <c r="I15" s="220" t="n">
        <v>14676579000</v>
      </c>
      <c r="J15" s="220" t="n">
        <v>23274537000</v>
      </c>
      <c r="K15" s="46"/>
      <c r="L15" s="46"/>
      <c r="M15" s="46"/>
      <c r="N15" s="16"/>
      <c r="O15" s="16"/>
      <c r="P15" s="16"/>
      <c r="Q15" s="16"/>
      <c r="V15" s="4"/>
      <c r="W15" s="4"/>
      <c r="X15" s="4"/>
      <c r="Y15" s="38"/>
      <c r="Z15" s="38"/>
      <c r="AA15" s="38"/>
      <c r="AB15" s="38"/>
      <c r="AC15" s="38"/>
      <c r="AD15" s="38"/>
      <c r="AE15" s="38"/>
      <c r="AF15" s="38"/>
      <c r="AG15" s="38"/>
      <c r="AH15" s="38"/>
      <c r="AI15" s="38"/>
      <c r="AJ15" s="38"/>
      <c r="AK15" s="38"/>
      <c r="AL15" s="38"/>
      <c r="AM15" s="38"/>
    </row>
    <row r="16" customFormat="false" ht="16.5" hidden="false" customHeight="false" outlineLevel="0" collapsed="false">
      <c r="A16" s="690" t="s">
        <v>49</v>
      </c>
      <c r="B16" s="690" t="s">
        <v>49</v>
      </c>
      <c r="C16" s="11" t="s">
        <v>1396</v>
      </c>
      <c r="D16" s="46"/>
      <c r="E16" s="46"/>
      <c r="F16" s="46"/>
      <c r="G16" s="46"/>
      <c r="H16" s="220" t="n">
        <v>15643617000</v>
      </c>
      <c r="I16" s="220" t="n">
        <v>11958694000</v>
      </c>
      <c r="J16" s="220" t="n">
        <v>13129226000</v>
      </c>
      <c r="K16" s="46"/>
      <c r="L16" s="46"/>
      <c r="M16" s="46"/>
      <c r="N16" s="16"/>
      <c r="O16" s="16"/>
      <c r="P16" s="16"/>
      <c r="Q16" s="16"/>
      <c r="V16" s="4"/>
      <c r="W16" s="4"/>
      <c r="X16" s="4"/>
      <c r="Y16" s="38"/>
      <c r="Z16" s="38"/>
      <c r="AA16" s="38"/>
      <c r="AB16" s="38"/>
      <c r="AC16" s="38"/>
      <c r="AD16" s="38"/>
      <c r="AE16" s="38"/>
      <c r="AF16" s="38"/>
      <c r="AG16" s="38"/>
      <c r="AH16" s="38"/>
      <c r="AI16" s="38"/>
      <c r="AJ16" s="38"/>
      <c r="AK16" s="38"/>
      <c r="AL16" s="38"/>
      <c r="AM16" s="38"/>
    </row>
    <row r="17" s="17" customFormat="true" ht="16.5" hidden="false" customHeight="false" outlineLevel="0" collapsed="false">
      <c r="A17" s="691" t="s">
        <v>744</v>
      </c>
      <c r="B17" s="691" t="s">
        <v>744</v>
      </c>
      <c r="C17" s="243" t="s">
        <v>37</v>
      </c>
      <c r="D17" s="442"/>
      <c r="E17" s="442"/>
      <c r="F17" s="442"/>
      <c r="G17" s="442"/>
      <c r="H17" s="692"/>
      <c r="I17" s="692"/>
      <c r="J17" s="692"/>
      <c r="K17" s="442"/>
      <c r="L17" s="442"/>
      <c r="M17" s="442"/>
      <c r="N17" s="482"/>
      <c r="O17" s="482"/>
      <c r="P17" s="482"/>
      <c r="Q17" s="482"/>
      <c r="V17" s="121"/>
      <c r="W17" s="121"/>
      <c r="X17" s="121"/>
      <c r="Y17" s="38"/>
      <c r="Z17" s="38"/>
      <c r="AA17" s="38"/>
      <c r="AB17" s="38"/>
      <c r="AC17" s="38"/>
      <c r="AD17" s="38"/>
      <c r="AE17" s="38"/>
      <c r="AF17" s="38"/>
      <c r="AG17" s="38"/>
      <c r="AH17" s="38"/>
      <c r="AI17" s="38"/>
      <c r="AJ17" s="38"/>
      <c r="AK17" s="38"/>
      <c r="AL17" s="38"/>
      <c r="AM17" s="38"/>
    </row>
    <row r="18" customFormat="false" ht="16.5" hidden="false" customHeight="false" outlineLevel="0" collapsed="false">
      <c r="A18" s="31" t="s">
        <v>68</v>
      </c>
      <c r="B18" s="345" t="s">
        <v>935</v>
      </c>
      <c r="C18" s="63" t="s">
        <v>34</v>
      </c>
      <c r="D18" s="480" t="n">
        <v>81579000000</v>
      </c>
      <c r="E18" s="480" t="n">
        <v>97990000000</v>
      </c>
      <c r="F18" s="480" t="n">
        <v>103767000000</v>
      </c>
      <c r="G18" s="480" t="n">
        <v>113536000000</v>
      </c>
      <c r="H18" s="692" t="n">
        <v>118986299000</v>
      </c>
      <c r="I18" s="181" t="n">
        <f aca="false">I19+I27+I28</f>
        <v>129914903000</v>
      </c>
      <c r="J18" s="181" t="n">
        <f aca="false">J19+J27+J28</f>
        <v>148598967000</v>
      </c>
      <c r="K18" s="442" t="n">
        <v>160543000000</v>
      </c>
      <c r="L18" s="181" t="n">
        <f aca="false">L19+L27+L28</f>
        <v>192892000000</v>
      </c>
      <c r="M18" s="442" t="n">
        <v>202361000000</v>
      </c>
      <c r="N18" s="482" t="n">
        <v>200729000000</v>
      </c>
      <c r="O18" s="482" t="n">
        <v>227511000000</v>
      </c>
      <c r="P18" s="482" t="n">
        <v>250015000000</v>
      </c>
      <c r="Q18" s="482" t="n">
        <v>250574000000</v>
      </c>
      <c r="R18" s="184" t="n">
        <v>258040000000</v>
      </c>
      <c r="S18" s="184" t="n">
        <v>256374000000</v>
      </c>
      <c r="T18" s="184" t="n">
        <v>255229000000</v>
      </c>
      <c r="U18" s="184" t="n">
        <v>279163000000</v>
      </c>
      <c r="V18" s="121"/>
      <c r="W18" s="121"/>
      <c r="X18" s="121"/>
      <c r="Y18" s="38"/>
      <c r="Z18" s="38"/>
      <c r="AA18" s="38"/>
      <c r="AB18" s="38"/>
      <c r="AC18" s="38"/>
      <c r="AD18" s="38"/>
      <c r="AE18" s="38"/>
      <c r="AF18" s="38"/>
      <c r="AG18" s="38"/>
      <c r="AH18" s="38"/>
      <c r="AI18" s="38"/>
      <c r="AJ18" s="38"/>
      <c r="AK18" s="38"/>
      <c r="AL18" s="38"/>
      <c r="AM18" s="38"/>
    </row>
    <row r="19" customFormat="false" ht="16.5" hidden="false" customHeight="false" outlineLevel="0" collapsed="false">
      <c r="A19" s="444" t="s">
        <v>453</v>
      </c>
      <c r="B19" s="30" t="s">
        <v>353</v>
      </c>
      <c r="C19" s="49" t="s">
        <v>191</v>
      </c>
      <c r="D19" s="103" t="n">
        <v>57829000000</v>
      </c>
      <c r="E19" s="103" t="n">
        <v>64991000000</v>
      </c>
      <c r="F19" s="103" t="n">
        <v>71115000000</v>
      </c>
      <c r="G19" s="103" t="n">
        <v>78751000000</v>
      </c>
      <c r="H19" s="220" t="n">
        <v>93387653000</v>
      </c>
      <c r="I19" s="181" t="n">
        <f aca="false">I20+I21+I22+I23+I25+I26</f>
        <v>103823207000</v>
      </c>
      <c r="J19" s="181" t="n">
        <f aca="false">J20+J21+J22+J23+J25+J26</f>
        <v>113985553000</v>
      </c>
      <c r="K19" s="46" t="n">
        <v>124654000000</v>
      </c>
      <c r="L19" s="181" t="n">
        <f aca="false">L20+L21+L22+L23+L25+L26</f>
        <v>153936000000</v>
      </c>
      <c r="M19" s="46" t="n">
        <v>157148000000</v>
      </c>
      <c r="N19" s="16" t="n">
        <v>152429000000</v>
      </c>
      <c r="O19" s="16" t="n">
        <v>183639000000</v>
      </c>
      <c r="P19" s="16" t="n">
        <v>207357000000</v>
      </c>
      <c r="Q19" s="16" t="n">
        <v>213893000000</v>
      </c>
      <c r="R19" s="184" t="n">
        <v>219589000000</v>
      </c>
      <c r="S19" s="184" t="n">
        <v>217014000000</v>
      </c>
      <c r="T19" s="184" t="n">
        <v>210214000000</v>
      </c>
      <c r="U19" s="184" t="n">
        <v>227794000000</v>
      </c>
      <c r="V19" s="4"/>
      <c r="W19" s="4"/>
      <c r="X19" s="4"/>
      <c r="Y19" s="38"/>
      <c r="Z19" s="38"/>
      <c r="AA19" s="38"/>
      <c r="AB19" s="38"/>
      <c r="AC19" s="38"/>
      <c r="AD19" s="38"/>
      <c r="AE19" s="38"/>
      <c r="AF19" s="38"/>
      <c r="AG19" s="38"/>
      <c r="AH19" s="38"/>
      <c r="AI19" s="38"/>
      <c r="AJ19" s="38"/>
      <c r="AK19" s="38"/>
      <c r="AL19" s="38"/>
      <c r="AM19" s="38"/>
    </row>
    <row r="20" customFormat="false" ht="16.5" hidden="false" customHeight="false" outlineLevel="0" collapsed="false">
      <c r="A20" s="27" t="s">
        <v>746</v>
      </c>
      <c r="B20" s="29" t="s">
        <v>354</v>
      </c>
      <c r="C20" s="11" t="s">
        <v>77</v>
      </c>
      <c r="D20" s="103" t="n">
        <v>16357000000</v>
      </c>
      <c r="E20" s="103" t="n">
        <v>17443000000</v>
      </c>
      <c r="F20" s="103" t="n">
        <v>20242000000</v>
      </c>
      <c r="G20" s="103" t="n">
        <v>21721000000</v>
      </c>
      <c r="H20" s="220" t="n">
        <v>23702450000</v>
      </c>
      <c r="I20" s="220" t="n">
        <v>26635273000</v>
      </c>
      <c r="J20" s="220" t="n">
        <v>29839150000</v>
      </c>
      <c r="K20" s="46" t="n">
        <v>32587000000</v>
      </c>
      <c r="L20" s="46" t="n">
        <v>41011000000</v>
      </c>
      <c r="M20" s="46" t="n">
        <v>42778000000</v>
      </c>
      <c r="N20" s="16" t="n">
        <v>46663000000</v>
      </c>
      <c r="O20" s="16" t="n">
        <v>50148000000</v>
      </c>
      <c r="P20" s="16" t="n">
        <v>60016000000</v>
      </c>
      <c r="Q20" s="16" t="n">
        <v>61002000000</v>
      </c>
      <c r="R20" s="184" t="n">
        <v>66947000000</v>
      </c>
      <c r="S20" s="184" t="n">
        <v>71813000000</v>
      </c>
      <c r="T20" s="184" t="n">
        <v>70466000000</v>
      </c>
      <c r="U20" s="184" t="n">
        <v>71568000000</v>
      </c>
      <c r="V20" s="4"/>
      <c r="W20" s="4"/>
      <c r="X20" s="4"/>
      <c r="Y20" s="38"/>
      <c r="Z20" s="38"/>
      <c r="AA20" s="38"/>
      <c r="AB20" s="38"/>
      <c r="AC20" s="38"/>
      <c r="AD20" s="38"/>
      <c r="AE20" s="38"/>
      <c r="AF20" s="38"/>
      <c r="AG20" s="38"/>
      <c r="AH20" s="38"/>
      <c r="AI20" s="38"/>
      <c r="AJ20" s="38"/>
      <c r="AK20" s="38"/>
      <c r="AL20" s="38"/>
      <c r="AM20" s="38"/>
    </row>
    <row r="21" customFormat="false" ht="16.5" hidden="false" customHeight="false" outlineLevel="0" collapsed="false">
      <c r="A21" s="27" t="s">
        <v>986</v>
      </c>
      <c r="B21" s="29" t="s">
        <v>355</v>
      </c>
      <c r="C21" s="11" t="s">
        <v>77</v>
      </c>
      <c r="D21" s="103" t="n">
        <v>9214000000</v>
      </c>
      <c r="E21" s="103" t="n">
        <v>13275000000</v>
      </c>
      <c r="F21" s="103" t="n">
        <v>14654000000</v>
      </c>
      <c r="G21" s="103" t="n">
        <v>18904000000</v>
      </c>
      <c r="H21" s="46" t="n">
        <v>20384107000</v>
      </c>
      <c r="I21" s="46" t="n">
        <v>22830234000</v>
      </c>
      <c r="J21" s="46" t="n">
        <v>25661669000</v>
      </c>
      <c r="K21" s="46" t="n">
        <v>27724000000</v>
      </c>
      <c r="L21" s="46" t="n">
        <v>29317000000</v>
      </c>
      <c r="M21" s="46" t="n">
        <v>29035000000</v>
      </c>
      <c r="N21" s="16" t="n">
        <v>26507000000</v>
      </c>
      <c r="O21" s="16" t="n">
        <v>32660000000</v>
      </c>
      <c r="P21" s="16" t="n">
        <v>35553000000</v>
      </c>
      <c r="Q21" s="16" t="n">
        <v>37898000000</v>
      </c>
      <c r="R21" s="184" t="n">
        <v>34259000000</v>
      </c>
      <c r="S21" s="184" t="n">
        <v>36638000000</v>
      </c>
      <c r="T21" s="184" t="n">
        <v>36315000000</v>
      </c>
      <c r="U21" s="184" t="n">
        <v>38943000000</v>
      </c>
      <c r="V21" s="4"/>
      <c r="W21" s="4"/>
      <c r="X21" s="4"/>
      <c r="Y21" s="38"/>
      <c r="Z21" s="38"/>
      <c r="AA21" s="38"/>
      <c r="AB21" s="38"/>
      <c r="AC21" s="38"/>
      <c r="AD21" s="38"/>
      <c r="AE21" s="38"/>
      <c r="AF21" s="38"/>
      <c r="AG21" s="38"/>
      <c r="AH21" s="38"/>
      <c r="AI21" s="38"/>
      <c r="AJ21" s="38"/>
      <c r="AK21" s="38"/>
      <c r="AL21" s="38"/>
      <c r="AM21" s="38"/>
    </row>
    <row r="22" customFormat="false" ht="16.5" hidden="false" customHeight="false" outlineLevel="0" collapsed="false">
      <c r="A22" s="29" t="s">
        <v>87</v>
      </c>
      <c r="B22" s="29" t="s">
        <v>87</v>
      </c>
      <c r="C22" s="11" t="s">
        <v>77</v>
      </c>
      <c r="D22" s="103" t="n">
        <v>9055000000</v>
      </c>
      <c r="E22" s="103" t="n">
        <v>9634000000</v>
      </c>
      <c r="F22" s="103" t="n">
        <v>9669000000</v>
      </c>
      <c r="G22" s="103" t="n">
        <v>10546000000</v>
      </c>
      <c r="H22" s="46" t="n">
        <v>10903127000</v>
      </c>
      <c r="I22" s="46" t="n">
        <v>11958694000</v>
      </c>
      <c r="J22" s="46" t="n">
        <v>13129226000</v>
      </c>
      <c r="K22" s="46" t="n">
        <v>12911000000</v>
      </c>
      <c r="L22" s="46" t="n">
        <v>12797000000</v>
      </c>
      <c r="M22" s="46" t="n">
        <v>14222000000</v>
      </c>
      <c r="N22" s="16" t="n">
        <v>15621000000</v>
      </c>
      <c r="O22" s="16" t="n">
        <v>17716000000</v>
      </c>
      <c r="P22" s="16" t="n">
        <v>19537000000</v>
      </c>
      <c r="Q22" s="16" t="n">
        <v>20776000000</v>
      </c>
      <c r="R22" s="184" t="n">
        <v>22588000000</v>
      </c>
      <c r="S22" s="184" t="n">
        <v>24379000000</v>
      </c>
      <c r="T22" s="184" t="n">
        <v>26639000000</v>
      </c>
      <c r="U22" s="184" t="n">
        <v>32951000000</v>
      </c>
      <c r="V22" s="4"/>
      <c r="W22" s="4"/>
      <c r="X22" s="4"/>
      <c r="Y22" s="38"/>
      <c r="Z22" s="38"/>
      <c r="AA22" s="38"/>
      <c r="AB22" s="38"/>
      <c r="AC22" s="38"/>
      <c r="AD22" s="38"/>
      <c r="AE22" s="38"/>
      <c r="AF22" s="38"/>
      <c r="AG22" s="38"/>
      <c r="AH22" s="38"/>
      <c r="AI22" s="38"/>
      <c r="AJ22" s="38"/>
      <c r="AK22" s="38"/>
      <c r="AL22" s="38"/>
      <c r="AM22" s="38"/>
    </row>
    <row r="23" customFormat="false" ht="16.5" hidden="false" customHeight="false" outlineLevel="0" collapsed="false">
      <c r="A23" s="29" t="s">
        <v>205</v>
      </c>
      <c r="B23" s="29" t="s">
        <v>205</v>
      </c>
      <c r="C23" s="11" t="s">
        <v>77</v>
      </c>
      <c r="D23" s="103" t="n">
        <v>23203000000</v>
      </c>
      <c r="E23" s="103" t="n">
        <v>24639000000</v>
      </c>
      <c r="F23" s="103" t="n">
        <v>26550000000</v>
      </c>
      <c r="G23" s="103" t="n">
        <v>27580000000</v>
      </c>
      <c r="H23" s="46" t="n">
        <v>38397969000</v>
      </c>
      <c r="I23" s="46" t="n">
        <v>42399006000</v>
      </c>
      <c r="J23" s="46" t="n">
        <v>45355508000</v>
      </c>
      <c r="K23" s="46" t="n">
        <v>13581000000</v>
      </c>
      <c r="L23" s="46" t="n">
        <v>35166000000</v>
      </c>
      <c r="M23" s="46" t="n">
        <v>20345000000</v>
      </c>
      <c r="N23" s="16" t="n">
        <v>23106000000</v>
      </c>
      <c r="O23" s="16" t="n">
        <v>36256000000</v>
      </c>
      <c r="P23" s="16" t="n">
        <v>44075000000</v>
      </c>
      <c r="Q23" s="16" t="n">
        <v>43349000000</v>
      </c>
      <c r="R23" s="184" t="n">
        <v>39703000000</v>
      </c>
      <c r="S23" s="184" t="n">
        <v>26219000000</v>
      </c>
      <c r="T23" s="184" t="n">
        <v>25090000000</v>
      </c>
      <c r="U23" s="184" t="n">
        <v>27805000000</v>
      </c>
      <c r="V23" s="4"/>
      <c r="W23" s="4"/>
      <c r="X23" s="4"/>
      <c r="Y23" s="38"/>
      <c r="Z23" s="38"/>
      <c r="AA23" s="38"/>
      <c r="AB23" s="38"/>
      <c r="AC23" s="38"/>
      <c r="AD23" s="38"/>
      <c r="AE23" s="38"/>
      <c r="AF23" s="38"/>
      <c r="AG23" s="38"/>
      <c r="AH23" s="38"/>
      <c r="AI23" s="38"/>
      <c r="AJ23" s="38"/>
      <c r="AK23" s="38"/>
      <c r="AL23" s="38"/>
      <c r="AM23" s="38"/>
    </row>
    <row r="24" customFormat="false" ht="16.5" hidden="false" customHeight="false" outlineLevel="0" collapsed="false">
      <c r="B24" s="180" t="s">
        <v>3666</v>
      </c>
      <c r="C24" s="11"/>
      <c r="D24" s="46"/>
      <c r="E24" s="46"/>
      <c r="F24" s="46"/>
      <c r="G24" s="46"/>
      <c r="H24" s="46" t="n">
        <v>3318343000</v>
      </c>
      <c r="I24" s="46" t="n">
        <v>11415117000</v>
      </c>
      <c r="J24" s="46" t="n">
        <v>7758179000</v>
      </c>
      <c r="K24" s="46"/>
      <c r="L24" s="46" t="n">
        <v>17556000000</v>
      </c>
      <c r="M24" s="46" t="n">
        <v>6190000000</v>
      </c>
      <c r="N24" s="16" t="n">
        <v>9605000000</v>
      </c>
      <c r="O24" s="16" t="n">
        <v>20375000000</v>
      </c>
      <c r="P24" s="16" t="n">
        <v>27898000000</v>
      </c>
      <c r="Q24" s="16" t="n">
        <v>27355000000</v>
      </c>
      <c r="R24" s="184" t="n">
        <v>20591000000</v>
      </c>
      <c r="S24" s="184" t="n">
        <v>7304000000</v>
      </c>
      <c r="T24" s="184" t="n">
        <v>6574000000</v>
      </c>
      <c r="U24" s="184" t="n">
        <v>7942000000</v>
      </c>
      <c r="V24" s="4"/>
      <c r="W24" s="4"/>
      <c r="X24" s="4"/>
      <c r="Y24" s="38"/>
      <c r="Z24" s="38"/>
      <c r="AA24" s="38"/>
      <c r="AB24" s="38"/>
      <c r="AC24" s="38"/>
      <c r="AD24" s="38"/>
      <c r="AE24" s="38"/>
      <c r="AF24" s="38"/>
      <c r="AG24" s="38"/>
      <c r="AH24" s="38"/>
      <c r="AI24" s="38"/>
      <c r="AJ24" s="38"/>
      <c r="AK24" s="38"/>
      <c r="AL24" s="38"/>
      <c r="AM24" s="38"/>
    </row>
    <row r="25" customFormat="false" ht="16.5" hidden="false" customHeight="false" outlineLevel="0" collapsed="false">
      <c r="A25" s="29" t="s">
        <v>52</v>
      </c>
      <c r="B25" s="29" t="s">
        <v>52</v>
      </c>
      <c r="C25" s="11" t="s">
        <v>77</v>
      </c>
      <c r="D25" s="46"/>
      <c r="E25" s="46"/>
      <c r="F25" s="46"/>
      <c r="G25" s="46"/>
      <c r="H25" s="46"/>
      <c r="I25" s="46"/>
      <c r="J25" s="46"/>
      <c r="K25" s="46" t="n">
        <v>14611000000</v>
      </c>
      <c r="L25" s="46" t="n">
        <v>25623000000</v>
      </c>
      <c r="M25" s="46" t="n">
        <v>39937000000</v>
      </c>
      <c r="N25" s="16" t="n">
        <v>27862000000</v>
      </c>
      <c r="O25" s="16" t="n">
        <v>32157000000</v>
      </c>
      <c r="P25" s="16" t="n">
        <v>32631000000</v>
      </c>
      <c r="Q25" s="16" t="n">
        <v>34795000000</v>
      </c>
      <c r="R25" s="184" t="n">
        <v>36538000000</v>
      </c>
      <c r="S25" s="184" t="n">
        <v>38148000000</v>
      </c>
      <c r="T25" s="184" t="n">
        <v>31284000000</v>
      </c>
      <c r="U25" s="184" t="n">
        <v>33548000000</v>
      </c>
      <c r="V25" s="4"/>
      <c r="W25" s="4"/>
      <c r="X25" s="4"/>
      <c r="Y25" s="38"/>
      <c r="Z25" s="38"/>
      <c r="AA25" s="38"/>
      <c r="AB25" s="38"/>
      <c r="AC25" s="38"/>
      <c r="AD25" s="38"/>
      <c r="AE25" s="38"/>
      <c r="AF25" s="38"/>
      <c r="AG25" s="38"/>
      <c r="AH25" s="38"/>
      <c r="AI25" s="38"/>
      <c r="AJ25" s="38"/>
      <c r="AK25" s="38"/>
      <c r="AL25" s="38"/>
      <c r="AM25" s="38"/>
    </row>
    <row r="26" customFormat="false" ht="16.5" hidden="false" customHeight="false" outlineLevel="0" collapsed="false">
      <c r="A26" s="27" t="s">
        <v>3667</v>
      </c>
      <c r="B26" s="29" t="s">
        <v>3668</v>
      </c>
      <c r="C26" s="11" t="s">
        <v>77</v>
      </c>
      <c r="D26" s="46"/>
      <c r="E26" s="46"/>
      <c r="F26" s="46"/>
      <c r="G26" s="46"/>
      <c r="H26" s="46"/>
      <c r="I26" s="46"/>
      <c r="J26" s="46"/>
      <c r="K26" s="46" t="n">
        <v>23240000000</v>
      </c>
      <c r="L26" s="46" t="n">
        <v>10022000000</v>
      </c>
      <c r="M26" s="46" t="n">
        <v>10831000000</v>
      </c>
      <c r="N26" s="16" t="n">
        <v>12670000000</v>
      </c>
      <c r="O26" s="16" t="n">
        <v>14703000000</v>
      </c>
      <c r="P26" s="16" t="n">
        <v>15545000000</v>
      </c>
      <c r="Q26" s="16" t="n">
        <v>16073000000</v>
      </c>
      <c r="R26" s="184" t="n">
        <v>19554000000</v>
      </c>
      <c r="S26" s="184" t="n">
        <v>19817000000</v>
      </c>
      <c r="T26" s="184" t="n">
        <v>20420000000</v>
      </c>
      <c r="U26" s="184" t="n">
        <v>22980000000</v>
      </c>
      <c r="V26" s="4"/>
      <c r="W26" s="4"/>
      <c r="X26" s="4"/>
      <c r="Y26" s="38"/>
      <c r="Z26" s="38"/>
      <c r="AA26" s="38"/>
      <c r="AB26" s="38"/>
      <c r="AC26" s="38"/>
      <c r="AD26" s="38"/>
      <c r="AE26" s="38"/>
      <c r="AF26" s="38"/>
      <c r="AG26" s="38"/>
      <c r="AH26" s="38"/>
      <c r="AI26" s="38"/>
      <c r="AJ26" s="38"/>
      <c r="AK26" s="38"/>
      <c r="AL26" s="38"/>
      <c r="AM26" s="38"/>
    </row>
    <row r="27" customFormat="false" ht="16.5" hidden="false" customHeight="false" outlineLevel="0" collapsed="false">
      <c r="A27" s="29" t="s">
        <v>996</v>
      </c>
      <c r="B27" s="30" t="s">
        <v>365</v>
      </c>
      <c r="C27" s="49" t="s">
        <v>191</v>
      </c>
      <c r="D27" s="103" t="n">
        <v>26659000000</v>
      </c>
      <c r="E27" s="103" t="n">
        <v>34002000000</v>
      </c>
      <c r="F27" s="103" t="n">
        <v>33560000000</v>
      </c>
      <c r="G27" s="103" t="n">
        <v>35826000000</v>
      </c>
      <c r="H27" s="46" t="n">
        <v>25598646000</v>
      </c>
      <c r="I27" s="46" t="n">
        <v>26091696000</v>
      </c>
      <c r="J27" s="46" t="n">
        <v>34613414000</v>
      </c>
      <c r="K27" s="46" t="n">
        <v>35889000000</v>
      </c>
      <c r="L27" s="46" t="n">
        <v>38956000000</v>
      </c>
      <c r="M27" s="46" t="n">
        <v>45213000000</v>
      </c>
      <c r="N27" s="16" t="n">
        <v>48299000000</v>
      </c>
      <c r="O27" s="16" t="n">
        <v>43871000000</v>
      </c>
      <c r="P27" s="16" t="n">
        <v>42658000000</v>
      </c>
      <c r="Q27" s="16" t="n">
        <v>36681000000</v>
      </c>
      <c r="R27" s="184" t="n">
        <v>38451000000</v>
      </c>
      <c r="S27" s="184" t="n">
        <v>39360000000</v>
      </c>
      <c r="T27" s="184" t="n">
        <v>45015000000</v>
      </c>
      <c r="U27" s="184" t="n">
        <v>51369000000</v>
      </c>
      <c r="V27" s="4"/>
      <c r="W27" s="4"/>
      <c r="X27" s="4"/>
      <c r="Y27" s="38"/>
      <c r="Z27" s="38"/>
      <c r="AA27" s="38"/>
      <c r="AB27" s="38"/>
      <c r="AC27" s="38"/>
      <c r="AD27" s="38"/>
      <c r="AE27" s="38"/>
      <c r="AF27" s="38"/>
      <c r="AG27" s="38"/>
      <c r="AH27" s="38"/>
      <c r="AI27" s="38"/>
      <c r="AJ27" s="38"/>
      <c r="AK27" s="38"/>
      <c r="AL27" s="38"/>
      <c r="AM27" s="38"/>
    </row>
    <row r="28" customFormat="false" ht="16.5" hidden="false" customHeight="false" outlineLevel="0" collapsed="false">
      <c r="A28" s="19" t="s">
        <v>575</v>
      </c>
      <c r="B28" s="19" t="s">
        <v>553</v>
      </c>
      <c r="C28" s="49" t="s">
        <v>191</v>
      </c>
      <c r="D28" s="103" t="n">
        <v>-2909000000</v>
      </c>
      <c r="E28" s="103" t="n">
        <v>-1003000000</v>
      </c>
      <c r="F28" s="103" t="n">
        <v>-908000000</v>
      </c>
      <c r="G28" s="103" t="n">
        <v>-1041000000</v>
      </c>
      <c r="H28" s="46"/>
      <c r="I28" s="46"/>
      <c r="J28" s="46"/>
      <c r="K28" s="46"/>
      <c r="L28" s="46"/>
      <c r="M28" s="46"/>
      <c r="N28" s="16"/>
      <c r="O28" s="16"/>
      <c r="P28" s="16"/>
      <c r="Q28" s="16"/>
      <c r="V28" s="4"/>
      <c r="W28" s="4"/>
      <c r="X28" s="4"/>
      <c r="Y28" s="38"/>
      <c r="Z28" s="38"/>
      <c r="AA28" s="38"/>
      <c r="AB28" s="38"/>
      <c r="AC28" s="38"/>
      <c r="AD28" s="38"/>
      <c r="AE28" s="38"/>
      <c r="AF28" s="38"/>
      <c r="AG28" s="38"/>
      <c r="AH28" s="38"/>
      <c r="AI28" s="38"/>
      <c r="AJ28" s="38"/>
      <c r="AK28" s="38"/>
      <c r="AL28" s="38"/>
      <c r="AM28" s="38"/>
    </row>
    <row r="29" customFormat="false" ht="16.5" hidden="false" customHeight="false" outlineLevel="0" collapsed="false">
      <c r="B29" s="30" t="s">
        <v>2220</v>
      </c>
      <c r="C29" s="11"/>
      <c r="D29" s="46"/>
      <c r="E29" s="46"/>
      <c r="F29" s="46"/>
      <c r="G29" s="46"/>
      <c r="H29" s="46"/>
      <c r="I29" s="46"/>
      <c r="J29" s="46"/>
      <c r="K29" s="46" t="n">
        <v>15232000000</v>
      </c>
      <c r="L29" s="46" t="n">
        <v>5009000000</v>
      </c>
      <c r="M29" s="46" t="n">
        <v>-2609000000</v>
      </c>
      <c r="N29" s="16" t="n">
        <v>6024000000</v>
      </c>
      <c r="O29" s="16" t="n">
        <v>1779000000</v>
      </c>
      <c r="P29" s="16" t="n">
        <v>-6445000000</v>
      </c>
      <c r="Q29" s="16" t="n">
        <v>-5891000000</v>
      </c>
      <c r="R29" s="184" t="n">
        <v>1037000000</v>
      </c>
      <c r="S29" s="184" t="n">
        <v>2141000000</v>
      </c>
      <c r="T29" s="184" t="n">
        <v>6142000000</v>
      </c>
      <c r="U29" s="184" t="n">
        <v>13839000000</v>
      </c>
      <c r="V29" s="4"/>
      <c r="W29" s="4"/>
      <c r="X29" s="4"/>
    </row>
    <row r="30" customFormat="false" ht="16.5" hidden="false" customHeight="false" outlineLevel="0" collapsed="false">
      <c r="B30" s="30" t="s">
        <v>3314</v>
      </c>
      <c r="C30" s="11"/>
      <c r="D30" s="103" t="n">
        <v>-19715000000</v>
      </c>
      <c r="E30" s="103" t="n">
        <v>-18423000000</v>
      </c>
      <c r="F30" s="103" t="n">
        <v>-20253000000</v>
      </c>
      <c r="G30" s="103" t="n">
        <v>-20928000000</v>
      </c>
      <c r="H30" s="46" t="n">
        <v>-18961960000</v>
      </c>
      <c r="I30" s="46" t="n">
        <v>-19025195000</v>
      </c>
      <c r="J30" s="46" t="n">
        <v>-19693839000</v>
      </c>
      <c r="K30" s="46" t="n">
        <v>-20657000000</v>
      </c>
      <c r="L30" s="46" t="n">
        <v>-33946000000</v>
      </c>
      <c r="M30" s="46" t="n">
        <v>-47822000000</v>
      </c>
      <c r="N30" s="16" t="n">
        <v>-42276000000</v>
      </c>
      <c r="O30" s="16" t="n">
        <v>-42092000000</v>
      </c>
      <c r="P30" s="16" t="n">
        <v>-49103000000</v>
      </c>
      <c r="Q30" s="16" t="n">
        <v>-42572000000</v>
      </c>
      <c r="R30" s="184" t="n">
        <v>-37414000000</v>
      </c>
      <c r="S30" s="184" t="n">
        <v>-37219000000</v>
      </c>
      <c r="T30" s="184" t="n">
        <v>-38873000000</v>
      </c>
      <c r="U30" s="184" t="n">
        <v>-37530000000</v>
      </c>
      <c r="V30" s="4"/>
      <c r="W30" s="4"/>
      <c r="X30" s="4"/>
    </row>
    <row r="31" customFormat="false" ht="16.5" hidden="false" customHeight="false" outlineLevel="0" collapsed="false">
      <c r="B31" s="30" t="s">
        <v>3669</v>
      </c>
      <c r="C31" s="11"/>
      <c r="D31" s="46"/>
      <c r="E31" s="46"/>
      <c r="F31" s="46"/>
      <c r="G31" s="46"/>
      <c r="H31" s="46"/>
      <c r="I31" s="46"/>
      <c r="J31" s="46"/>
      <c r="K31" s="46"/>
      <c r="L31" s="46" t="n">
        <v>-35595000000</v>
      </c>
      <c r="M31" s="46" t="n">
        <v>-47424000000</v>
      </c>
      <c r="N31" s="16" t="n">
        <v>-43276000000</v>
      </c>
      <c r="O31" s="16" t="n">
        <v>-42509000000</v>
      </c>
      <c r="P31" s="16" t="n">
        <v>-41951000000</v>
      </c>
      <c r="Q31" s="16" t="n">
        <v>-38583000000</v>
      </c>
      <c r="R31" s="184" t="n">
        <v>-37414000000</v>
      </c>
      <c r="S31" s="184" t="n">
        <v>-37219000000</v>
      </c>
      <c r="T31" s="184" t="n">
        <v>-38873000000</v>
      </c>
      <c r="U31" s="184" t="n">
        <v>-37530000000</v>
      </c>
      <c r="V31" s="4"/>
      <c r="W31" s="4"/>
      <c r="X31" s="4"/>
    </row>
    <row r="32" s="17" customFormat="true" ht="15" hidden="false" customHeight="false" outlineLevel="0" collapsed="false">
      <c r="A32" s="51" t="s">
        <v>110</v>
      </c>
      <c r="B32" s="335" t="s">
        <v>110</v>
      </c>
      <c r="C32" s="441" t="s">
        <v>34</v>
      </c>
      <c r="D32" s="480" t="n">
        <v>19715000000</v>
      </c>
      <c r="E32" s="480" t="n">
        <v>18423000000</v>
      </c>
      <c r="F32" s="480" t="n">
        <v>20253000000</v>
      </c>
      <c r="G32" s="480" t="n">
        <v>20928000000</v>
      </c>
      <c r="H32" s="692" t="n">
        <v>18961960000</v>
      </c>
      <c r="I32" s="222" t="n">
        <f aca="false">I33+I34</f>
        <v>18481618000</v>
      </c>
      <c r="J32" s="692" t="n">
        <v>19693839000</v>
      </c>
      <c r="K32" s="442" t="n">
        <f aca="false">K35+K42</f>
        <v>21850000000</v>
      </c>
      <c r="L32" s="442" t="n">
        <f aca="false">L35+L42</f>
        <v>36414000000</v>
      </c>
      <c r="M32" s="442" t="n">
        <f aca="false">M35+M42</f>
        <v>53364000000</v>
      </c>
      <c r="N32" s="442" t="n">
        <f aca="false">N35+N42</f>
        <v>37964000000</v>
      </c>
      <c r="O32" s="442" t="n">
        <f aca="false">O35+O42</f>
        <v>49146000000</v>
      </c>
      <c r="P32" s="442" t="n">
        <f aca="false">P35+P42</f>
        <v>37558000000</v>
      </c>
      <c r="Q32" s="442" t="n">
        <f aca="false">Q35+Q42</f>
        <v>36036000000</v>
      </c>
      <c r="R32" s="442" t="n">
        <f aca="false">R35+R42</f>
        <v>32638000000</v>
      </c>
      <c r="S32" s="442" t="n">
        <f aca="false">S35+S42</f>
        <v>34363000000</v>
      </c>
      <c r="T32" s="442" t="n">
        <f aca="false">T42</f>
        <v>38873000000</v>
      </c>
      <c r="U32" s="442" t="n">
        <f aca="false">U42</f>
        <v>37530000000</v>
      </c>
      <c r="V32" s="121"/>
      <c r="W32" s="121"/>
      <c r="X32" s="121"/>
    </row>
    <row r="33" customFormat="false" ht="15" hidden="false" customHeight="false" outlineLevel="0" collapsed="false">
      <c r="A33" s="19" t="s">
        <v>112</v>
      </c>
      <c r="B33" s="49" t="s">
        <v>361</v>
      </c>
      <c r="C33" s="49" t="s">
        <v>242</v>
      </c>
      <c r="D33" s="103" t="n">
        <v>864000000</v>
      </c>
      <c r="E33" s="103" t="n">
        <v>6295000000</v>
      </c>
      <c r="F33" s="103" t="n">
        <v>8020000000</v>
      </c>
      <c r="G33" s="103" t="n">
        <v>-3709000000</v>
      </c>
      <c r="H33" s="220" t="n">
        <v>0</v>
      </c>
      <c r="I33" s="220" t="n">
        <v>-3805039000</v>
      </c>
      <c r="J33" s="220" t="n">
        <v>-2983915000</v>
      </c>
      <c r="K33" s="46" t="n">
        <f aca="false">K40+K47</f>
        <v>11061000000</v>
      </c>
      <c r="L33" s="46" t="n">
        <f aca="false">L40+L47</f>
        <v>39033000000</v>
      </c>
      <c r="M33" s="46" t="n">
        <f aca="false">M40+M47</f>
        <v>47136000000</v>
      </c>
      <c r="N33" s="46" t="n">
        <f aca="false">N40+N47</f>
        <v>1411000000</v>
      </c>
      <c r="O33" s="46" t="n">
        <f aca="false">O40+O47</f>
        <v>19338000000</v>
      </c>
      <c r="P33" s="46" t="n">
        <f aca="false">P40+P47</f>
        <v>9431000000</v>
      </c>
      <c r="Q33" s="46" t="n">
        <f aca="false">Q40+Q47</f>
        <v>26999000000</v>
      </c>
      <c r="V33" s="4"/>
      <c r="W33" s="4"/>
      <c r="X33" s="4"/>
    </row>
    <row r="34" customFormat="false" ht="15" hidden="false" customHeight="false" outlineLevel="0" collapsed="false">
      <c r="A34" s="19" t="s">
        <v>2070</v>
      </c>
      <c r="B34" s="49" t="s">
        <v>199</v>
      </c>
      <c r="C34" s="49" t="s">
        <v>242</v>
      </c>
      <c r="D34" s="103" t="n">
        <v>18851000000</v>
      </c>
      <c r="E34" s="103" t="n">
        <v>12128000000</v>
      </c>
      <c r="F34" s="103" t="n">
        <v>12233000000</v>
      </c>
      <c r="G34" s="103" t="n">
        <v>24637000000</v>
      </c>
      <c r="H34" s="220" t="n">
        <v>18961960000</v>
      </c>
      <c r="I34" s="220" t="n">
        <v>22286657000</v>
      </c>
      <c r="J34" s="220" t="n">
        <v>22677754000</v>
      </c>
      <c r="K34" s="46" t="n">
        <f aca="false">K41+K48</f>
        <v>10789000000</v>
      </c>
      <c r="L34" s="46" t="n">
        <f aca="false">L41+L48</f>
        <v>-2619000000</v>
      </c>
      <c r="M34" s="46" t="n">
        <f aca="false">M41+M48</f>
        <v>6227000000</v>
      </c>
      <c r="N34" s="46" t="n">
        <f aca="false">N41+N48</f>
        <v>36553000000</v>
      </c>
      <c r="O34" s="46" t="n">
        <f aca="false">O41+O48</f>
        <v>29808000000</v>
      </c>
      <c r="P34" s="46" t="n">
        <f aca="false">P41+P48</f>
        <v>28127000000</v>
      </c>
      <c r="Q34" s="46" t="n">
        <f aca="false">Q41+Q48</f>
        <v>9037000000</v>
      </c>
      <c r="V34" s="4"/>
      <c r="W34" s="4"/>
      <c r="X34" s="4"/>
    </row>
    <row r="35" customFormat="false" ht="16.5" hidden="false" customHeight="false" outlineLevel="0" collapsed="false">
      <c r="B35" s="30" t="s">
        <v>764</v>
      </c>
      <c r="C35" s="11"/>
      <c r="D35" s="46"/>
      <c r="E35" s="46"/>
      <c r="F35" s="46"/>
      <c r="G35" s="46"/>
      <c r="H35" s="46"/>
      <c r="I35" s="46"/>
      <c r="J35" s="46"/>
      <c r="K35" s="46" t="n">
        <v>364000000</v>
      </c>
      <c r="L35" s="46" t="n">
        <v>1234000000</v>
      </c>
      <c r="M35" s="46" t="n">
        <v>2771000000</v>
      </c>
      <c r="N35" s="16" t="n">
        <v>-2156000000</v>
      </c>
      <c r="O35" s="16" t="n">
        <v>3527000000</v>
      </c>
      <c r="P35" s="16" t="n">
        <v>-5773000000</v>
      </c>
      <c r="Q35" s="16" t="n">
        <v>-3269000000</v>
      </c>
      <c r="R35" s="184" t="n">
        <v>-4207000000</v>
      </c>
      <c r="S35" s="184" t="n">
        <v>-1428000000</v>
      </c>
      <c r="T35" s="30" t="s">
        <v>74</v>
      </c>
      <c r="U35" s="30" t="s">
        <v>74</v>
      </c>
      <c r="V35" s="4"/>
      <c r="W35" s="4"/>
      <c r="X35" s="4"/>
    </row>
    <row r="36" customFormat="false" ht="16.5" hidden="false" customHeight="false" outlineLevel="0" collapsed="false">
      <c r="B36" s="30" t="s">
        <v>3670</v>
      </c>
      <c r="C36" s="11"/>
      <c r="D36" s="46"/>
      <c r="E36" s="46"/>
      <c r="F36" s="46"/>
      <c r="G36" s="46"/>
      <c r="H36" s="46"/>
      <c r="I36" s="46"/>
      <c r="J36" s="46"/>
      <c r="K36" s="46"/>
      <c r="L36" s="46"/>
      <c r="M36" s="46"/>
      <c r="N36" s="101"/>
      <c r="O36" s="101"/>
      <c r="P36" s="101"/>
      <c r="Q36" s="101"/>
      <c r="R36" s="19" t="n">
        <v>0</v>
      </c>
      <c r="S36" s="19" t="n">
        <v>0</v>
      </c>
      <c r="T36" s="19" t="n">
        <v>0</v>
      </c>
      <c r="U36" s="19" t="n">
        <v>0</v>
      </c>
      <c r="V36" s="4"/>
      <c r="W36" s="4"/>
      <c r="X36" s="4"/>
    </row>
    <row r="37" customFormat="false" ht="16.5" hidden="false" customHeight="false" outlineLevel="0" collapsed="false">
      <c r="B37" s="30" t="s">
        <v>418</v>
      </c>
      <c r="C37" s="11"/>
      <c r="D37" s="46"/>
      <c r="E37" s="46"/>
      <c r="F37" s="46"/>
      <c r="G37" s="46"/>
      <c r="H37" s="46"/>
      <c r="I37" s="46"/>
      <c r="J37" s="46"/>
      <c r="K37" s="46" t="n">
        <v>827000000</v>
      </c>
      <c r="L37" s="46" t="n">
        <v>-414000000</v>
      </c>
      <c r="M37" s="46" t="n">
        <v>3168000000</v>
      </c>
      <c r="N37" s="16" t="n">
        <v>-3156000000</v>
      </c>
      <c r="O37" s="16" t="n">
        <v>3109000000</v>
      </c>
      <c r="P37" s="16" t="n">
        <v>1378000000</v>
      </c>
      <c r="Q37" s="16" t="n">
        <v>721000000</v>
      </c>
      <c r="R37" s="184" t="n">
        <v>-1145000000</v>
      </c>
      <c r="S37" s="184" t="n">
        <v>-1428000000</v>
      </c>
      <c r="T37" s="30" t="s">
        <v>74</v>
      </c>
      <c r="U37" s="30" t="s">
        <v>74</v>
      </c>
      <c r="V37" s="4"/>
      <c r="W37" s="4"/>
      <c r="X37" s="4"/>
    </row>
    <row r="38" customFormat="false" ht="16.5" hidden="false" customHeight="false" outlineLevel="0" collapsed="false">
      <c r="B38" s="30" t="s">
        <v>3671</v>
      </c>
      <c r="C38" s="11"/>
      <c r="D38" s="46"/>
      <c r="E38" s="46"/>
      <c r="F38" s="46"/>
      <c r="G38" s="46"/>
      <c r="H38" s="46"/>
      <c r="I38" s="46"/>
      <c r="J38" s="46"/>
      <c r="K38" s="46" t="n">
        <v>-463000000</v>
      </c>
      <c r="L38" s="46" t="n">
        <v>1648000000</v>
      </c>
      <c r="M38" s="46" t="n">
        <v>-397000000</v>
      </c>
      <c r="N38" s="16" t="n">
        <v>1000000000</v>
      </c>
      <c r="O38" s="16" t="n">
        <v>417000000</v>
      </c>
      <c r="P38" s="16" t="n">
        <v>-7151000000</v>
      </c>
      <c r="Q38" s="16" t="n">
        <v>-3990000000</v>
      </c>
      <c r="R38" s="184" t="n">
        <v>-3062000000</v>
      </c>
      <c r="S38" s="30" t="s">
        <v>74</v>
      </c>
      <c r="T38" s="30" t="s">
        <v>74</v>
      </c>
      <c r="U38" s="30" t="s">
        <v>74</v>
      </c>
      <c r="V38" s="4"/>
      <c r="W38" s="4"/>
      <c r="X38" s="4"/>
    </row>
    <row r="39" customFormat="false" ht="16.5" hidden="false" customHeight="false" outlineLevel="0" collapsed="false">
      <c r="B39" s="30" t="s">
        <v>3672</v>
      </c>
      <c r="C39" s="11"/>
      <c r="D39" s="46"/>
      <c r="E39" s="46"/>
      <c r="F39" s="46"/>
      <c r="G39" s="46"/>
      <c r="H39" s="46"/>
      <c r="I39" s="46"/>
      <c r="J39" s="46"/>
      <c r="K39" s="46"/>
      <c r="L39" s="46"/>
      <c r="M39" s="46"/>
      <c r="N39" s="101"/>
      <c r="O39" s="101"/>
      <c r="P39" s="101"/>
      <c r="Q39" s="101"/>
      <c r="R39" s="19" t="n">
        <v>0</v>
      </c>
      <c r="S39" s="19" t="n">
        <v>0</v>
      </c>
      <c r="T39" s="19" t="n">
        <v>0</v>
      </c>
      <c r="U39" s="19" t="n">
        <v>0</v>
      </c>
      <c r="V39" s="4"/>
      <c r="W39" s="4"/>
      <c r="X39" s="4"/>
    </row>
    <row r="40" customFormat="false" ht="16.5" hidden="false" customHeight="false" outlineLevel="0" collapsed="false">
      <c r="B40" s="30" t="s">
        <v>199</v>
      </c>
      <c r="C40" s="11"/>
      <c r="D40" s="46"/>
      <c r="E40" s="46"/>
      <c r="F40" s="46"/>
      <c r="G40" s="46"/>
      <c r="H40" s="46"/>
      <c r="I40" s="46"/>
      <c r="J40" s="46"/>
      <c r="K40" s="46" t="n">
        <v>364000000</v>
      </c>
      <c r="L40" s="46" t="n">
        <v>1234000000</v>
      </c>
      <c r="M40" s="46" t="n">
        <v>2771000000</v>
      </c>
      <c r="N40" s="16" t="n">
        <v>-2156000000</v>
      </c>
      <c r="O40" s="16" t="n">
        <v>3527000000</v>
      </c>
      <c r="P40" s="16" t="n">
        <v>-5773000000</v>
      </c>
      <c r="Q40" s="16" t="n">
        <v>-3269000000</v>
      </c>
      <c r="R40" s="184" t="n">
        <v>-4207000000</v>
      </c>
      <c r="S40" s="184" t="n">
        <v>-1428000000</v>
      </c>
      <c r="T40" s="30" t="s">
        <v>74</v>
      </c>
      <c r="U40" s="30" t="s">
        <v>74</v>
      </c>
      <c r="V40" s="4"/>
      <c r="W40" s="4"/>
      <c r="X40" s="4"/>
    </row>
    <row r="41" customFormat="false" ht="16.5" hidden="false" customHeight="false" outlineLevel="0" collapsed="false">
      <c r="B41" s="30" t="s">
        <v>202</v>
      </c>
      <c r="C41" s="11"/>
      <c r="D41" s="46"/>
      <c r="E41" s="46"/>
      <c r="F41" s="46"/>
      <c r="G41" s="46"/>
      <c r="H41" s="46"/>
      <c r="I41" s="46"/>
      <c r="J41" s="46"/>
      <c r="K41" s="46" t="n">
        <v>0</v>
      </c>
      <c r="L41" s="46" t="n">
        <v>0</v>
      </c>
      <c r="M41" s="46"/>
      <c r="N41" s="16"/>
      <c r="O41" s="16"/>
      <c r="P41" s="16"/>
      <c r="Q41" s="16"/>
      <c r="R41" s="30" t="s">
        <v>74</v>
      </c>
      <c r="S41" s="30" t="s">
        <v>74</v>
      </c>
      <c r="T41" s="30" t="s">
        <v>74</v>
      </c>
      <c r="U41" s="30" t="s">
        <v>74</v>
      </c>
      <c r="V41" s="4"/>
      <c r="W41" s="4"/>
      <c r="X41" s="4"/>
    </row>
    <row r="42" customFormat="false" ht="16.5" hidden="false" customHeight="false" outlineLevel="0" collapsed="false">
      <c r="B42" s="30" t="s">
        <v>770</v>
      </c>
      <c r="C42" s="11"/>
      <c r="D42" s="46"/>
      <c r="E42" s="46"/>
      <c r="F42" s="46"/>
      <c r="G42" s="46"/>
      <c r="H42" s="46"/>
      <c r="I42" s="46"/>
      <c r="J42" s="46"/>
      <c r="K42" s="46" t="n">
        <v>21486000000</v>
      </c>
      <c r="L42" s="46" t="n">
        <v>35180000000</v>
      </c>
      <c r="M42" s="46" t="n">
        <v>50593000000</v>
      </c>
      <c r="N42" s="16" t="n">
        <v>40120000000</v>
      </c>
      <c r="O42" s="16" t="n">
        <v>45619000000</v>
      </c>
      <c r="P42" s="16" t="n">
        <v>43331000000</v>
      </c>
      <c r="Q42" s="16" t="n">
        <v>39305000000</v>
      </c>
      <c r="R42" s="184" t="n">
        <v>36845000000</v>
      </c>
      <c r="S42" s="184" t="n">
        <v>35791000000</v>
      </c>
      <c r="T42" s="184" t="n">
        <v>38873000000</v>
      </c>
      <c r="U42" s="184" t="n">
        <v>37530000000</v>
      </c>
      <c r="V42" s="4"/>
      <c r="W42" s="4"/>
      <c r="X42" s="4"/>
    </row>
    <row r="43" customFormat="false" ht="16.5" hidden="false" customHeight="false" outlineLevel="0" collapsed="false">
      <c r="B43" s="30" t="s">
        <v>3670</v>
      </c>
      <c r="C43" s="11"/>
      <c r="D43" s="46"/>
      <c r="E43" s="46"/>
      <c r="F43" s="46"/>
      <c r="G43" s="46"/>
      <c r="H43" s="46"/>
      <c r="I43" s="46"/>
      <c r="J43" s="46"/>
      <c r="K43" s="46"/>
      <c r="L43" s="46"/>
      <c r="M43" s="46"/>
      <c r="N43" s="101"/>
      <c r="O43" s="101"/>
      <c r="P43" s="101"/>
      <c r="Q43" s="101"/>
      <c r="R43" s="19" t="n">
        <v>0</v>
      </c>
      <c r="S43" s="19" t="n">
        <v>0</v>
      </c>
      <c r="T43" s="19" t="n">
        <v>0</v>
      </c>
      <c r="U43" s="19" t="n">
        <v>0</v>
      </c>
      <c r="V43" s="4"/>
      <c r="W43" s="4"/>
      <c r="X43" s="4"/>
    </row>
    <row r="44" customFormat="false" ht="16.5" hidden="false" customHeight="false" outlineLevel="0" collapsed="false">
      <c r="B44" s="30" t="s">
        <v>420</v>
      </c>
      <c r="C44" s="11"/>
      <c r="D44" s="46"/>
      <c r="E44" s="46"/>
      <c r="F44" s="46"/>
      <c r="G44" s="46"/>
      <c r="H44" s="46"/>
      <c r="I44" s="46"/>
      <c r="J44" s="46"/>
      <c r="K44" s="46" t="n">
        <v>25800000000</v>
      </c>
      <c r="L44" s="46" t="n">
        <v>35654000000</v>
      </c>
      <c r="M44" s="46" t="n">
        <v>56879000000</v>
      </c>
      <c r="N44" s="16" t="n">
        <v>36456000000</v>
      </c>
      <c r="O44" s="16" t="n">
        <v>45069000000</v>
      </c>
      <c r="P44" s="16" t="n">
        <v>43344000000</v>
      </c>
      <c r="Q44" s="16" t="n">
        <v>39526000000</v>
      </c>
      <c r="R44" s="184" t="n">
        <v>37201000000</v>
      </c>
      <c r="S44" s="30" t="s">
        <v>74</v>
      </c>
      <c r="T44" s="30" t="s">
        <v>74</v>
      </c>
      <c r="U44" s="30" t="s">
        <v>74</v>
      </c>
      <c r="V44" s="4"/>
      <c r="W44" s="4"/>
      <c r="X44" s="4"/>
    </row>
    <row r="45" customFormat="false" ht="16.5" hidden="false" customHeight="false" outlineLevel="0" collapsed="false">
      <c r="B45" s="30" t="s">
        <v>422</v>
      </c>
      <c r="C45" s="11"/>
      <c r="D45" s="46"/>
      <c r="E45" s="46"/>
      <c r="F45" s="46"/>
      <c r="G45" s="46"/>
      <c r="H45" s="46"/>
      <c r="I45" s="46"/>
      <c r="J45" s="46"/>
      <c r="K45" s="46" t="n">
        <v>-4314000000</v>
      </c>
      <c r="L45" s="46" t="n">
        <v>-474000000</v>
      </c>
      <c r="M45" s="46" t="n">
        <v>-6286000000</v>
      </c>
      <c r="N45" s="16" t="n">
        <v>3664000000</v>
      </c>
      <c r="O45" s="16" t="n">
        <v>550000000</v>
      </c>
      <c r="P45" s="16" t="n">
        <v>-14000000</v>
      </c>
      <c r="Q45" s="16" t="n">
        <v>-222000000</v>
      </c>
      <c r="R45" s="183" t="n">
        <v>-356000000</v>
      </c>
      <c r="S45" s="30" t="s">
        <v>74</v>
      </c>
      <c r="T45" s="30" t="s">
        <v>74</v>
      </c>
      <c r="U45" s="30" t="s">
        <v>74</v>
      </c>
      <c r="V45" s="4"/>
      <c r="W45" s="4"/>
      <c r="X45" s="4"/>
    </row>
    <row r="46" customFormat="false" ht="16.5" hidden="false" customHeight="false" outlineLevel="0" collapsed="false">
      <c r="B46" s="30" t="s">
        <v>3672</v>
      </c>
      <c r="C46" s="11"/>
      <c r="D46" s="46"/>
      <c r="E46" s="46"/>
      <c r="F46" s="46"/>
      <c r="G46" s="46"/>
      <c r="H46" s="46"/>
      <c r="I46" s="46"/>
      <c r="J46" s="46"/>
      <c r="K46" s="46"/>
      <c r="L46" s="46"/>
      <c r="M46" s="46"/>
      <c r="N46" s="101"/>
      <c r="O46" s="101"/>
      <c r="P46" s="101"/>
      <c r="Q46" s="101"/>
      <c r="R46" s="19" t="n">
        <v>0</v>
      </c>
      <c r="S46" s="19" t="n">
        <v>0</v>
      </c>
      <c r="T46" s="19" t="n">
        <v>0</v>
      </c>
      <c r="U46" s="19" t="n">
        <v>0</v>
      </c>
      <c r="V46" s="4"/>
      <c r="W46" s="4"/>
      <c r="X46" s="4"/>
    </row>
    <row r="47" customFormat="false" ht="16.5" hidden="false" customHeight="false" outlineLevel="0" collapsed="false">
      <c r="B47" s="30" t="s">
        <v>199</v>
      </c>
      <c r="C47" s="11"/>
      <c r="D47" s="46"/>
      <c r="E47" s="46"/>
      <c r="F47" s="46"/>
      <c r="G47" s="46"/>
      <c r="H47" s="46"/>
      <c r="I47" s="46"/>
      <c r="J47" s="46"/>
      <c r="K47" s="46" t="n">
        <v>10697000000</v>
      </c>
      <c r="L47" s="46" t="n">
        <v>37799000000</v>
      </c>
      <c r="M47" s="46" t="n">
        <v>44365000000</v>
      </c>
      <c r="N47" s="16" t="n">
        <v>3567000000</v>
      </c>
      <c r="O47" s="16" t="n">
        <v>15811000000</v>
      </c>
      <c r="P47" s="16" t="n">
        <v>15204000000</v>
      </c>
      <c r="Q47" s="16" t="n">
        <v>30268000000</v>
      </c>
      <c r="R47" s="184" t="n">
        <v>28103000000</v>
      </c>
      <c r="S47" s="30" t="s">
        <v>74</v>
      </c>
      <c r="T47" s="30" t="s">
        <v>74</v>
      </c>
      <c r="U47" s="30" t="s">
        <v>74</v>
      </c>
      <c r="V47" s="4"/>
      <c r="W47" s="4"/>
      <c r="X47" s="4"/>
    </row>
    <row r="48" customFormat="false" ht="16.5" hidden="false" customHeight="false" outlineLevel="0" collapsed="false">
      <c r="B48" s="30" t="s">
        <v>202</v>
      </c>
      <c r="C48" s="11"/>
      <c r="D48" s="46"/>
      <c r="E48" s="46"/>
      <c r="F48" s="46"/>
      <c r="G48" s="46"/>
      <c r="H48" s="46"/>
      <c r="I48" s="46"/>
      <c r="J48" s="46"/>
      <c r="K48" s="46" t="n">
        <v>10789000000</v>
      </c>
      <c r="L48" s="46" t="n">
        <v>-2619000000</v>
      </c>
      <c r="M48" s="46" t="n">
        <v>6227000000</v>
      </c>
      <c r="N48" s="16" t="n">
        <v>36553000000</v>
      </c>
      <c r="O48" s="16" t="n">
        <v>29808000000</v>
      </c>
      <c r="P48" s="16" t="n">
        <v>28127000000</v>
      </c>
      <c r="Q48" s="16" t="n">
        <v>9037000000</v>
      </c>
      <c r="R48" s="184" t="n">
        <v>8742000000</v>
      </c>
      <c r="S48" s="30" t="s">
        <v>74</v>
      </c>
      <c r="T48" s="30" t="s">
        <v>74</v>
      </c>
      <c r="U48" s="30" t="s">
        <v>74</v>
      </c>
      <c r="V48" s="4"/>
      <c r="W48" s="4"/>
      <c r="X48" s="4"/>
    </row>
    <row r="49" customFormat="false" ht="16.5" hidden="false" customHeight="false" outlineLevel="0" collapsed="false">
      <c r="B49" s="232" t="s">
        <v>3673</v>
      </c>
      <c r="C49" s="11"/>
      <c r="D49" s="46"/>
      <c r="E49" s="46"/>
      <c r="F49" s="46"/>
      <c r="G49" s="46"/>
      <c r="H49" s="46"/>
      <c r="I49" s="46"/>
      <c r="J49" s="46"/>
      <c r="K49" s="46"/>
      <c r="L49" s="46"/>
      <c r="M49" s="46"/>
      <c r="N49" s="16"/>
      <c r="O49" s="16"/>
      <c r="P49" s="16"/>
      <c r="Q49" s="16"/>
      <c r="R49" s="16"/>
      <c r="S49" s="16"/>
      <c r="T49" s="4"/>
      <c r="U49" s="4"/>
      <c r="V49" s="4"/>
      <c r="W49" s="4"/>
      <c r="X49" s="4"/>
    </row>
    <row r="50" customFormat="false" ht="16.5" hidden="false" customHeight="false" outlineLevel="0" collapsed="false">
      <c r="B50" s="30" t="s">
        <v>3674</v>
      </c>
      <c r="C50" s="11"/>
      <c r="D50" s="46"/>
      <c r="E50" s="46"/>
      <c r="F50" s="46"/>
      <c r="G50" s="46"/>
      <c r="H50" s="46"/>
      <c r="I50" s="46"/>
      <c r="J50" s="46"/>
      <c r="K50" s="46"/>
      <c r="L50" s="46"/>
      <c r="M50" s="46"/>
      <c r="N50" s="46"/>
      <c r="O50" s="16" t="n">
        <v>66556509000</v>
      </c>
      <c r="P50" s="16" t="n">
        <v>69930072000</v>
      </c>
      <c r="Q50" s="16" t="n">
        <v>66223365000</v>
      </c>
      <c r="R50" s="16" t="n">
        <v>66394800000</v>
      </c>
      <c r="S50" s="16" t="n">
        <v>45118437000</v>
      </c>
      <c r="T50" s="16" t="n">
        <v>23961964000</v>
      </c>
      <c r="U50" s="16" t="n">
        <v>24343470000</v>
      </c>
      <c r="V50" s="4"/>
      <c r="W50" s="19"/>
      <c r="X50" s="329"/>
    </row>
    <row r="51" customFormat="false" ht="16.5" hidden="false" customHeight="false" outlineLevel="0" collapsed="false">
      <c r="B51" s="19"/>
      <c r="C51" s="11"/>
      <c r="D51" s="46"/>
      <c r="E51" s="46"/>
      <c r="F51" s="46"/>
      <c r="G51" s="46"/>
      <c r="H51" s="46"/>
      <c r="I51" s="46"/>
      <c r="J51" s="46"/>
      <c r="K51" s="46"/>
      <c r="L51" s="46"/>
      <c r="M51" s="46"/>
      <c r="N51" s="46"/>
      <c r="O51" s="46"/>
      <c r="P51" s="46"/>
      <c r="Q51" s="46"/>
      <c r="R51" s="16"/>
      <c r="S51" s="16"/>
      <c r="T51" s="4"/>
      <c r="U51" s="4"/>
      <c r="V51" s="4"/>
      <c r="W51" s="19"/>
      <c r="X51" s="329"/>
    </row>
    <row r="52" customFormat="false" ht="16.5" hidden="false" customHeight="false" outlineLevel="0" collapsed="false">
      <c r="B52" s="30"/>
      <c r="C52" s="11"/>
      <c r="D52" s="0" t="s">
        <v>128</v>
      </c>
      <c r="E52" s="0" t="s">
        <v>128</v>
      </c>
      <c r="F52" s="0" t="s">
        <v>128</v>
      </c>
      <c r="G52" s="0" t="s">
        <v>128</v>
      </c>
      <c r="H52" s="0" t="s">
        <v>128</v>
      </c>
      <c r="I52" s="0" t="s">
        <v>128</v>
      </c>
      <c r="J52" s="0" t="s">
        <v>128</v>
      </c>
      <c r="K52" s="0" t="s">
        <v>128</v>
      </c>
      <c r="L52" s="0" t="s">
        <v>128</v>
      </c>
      <c r="M52" s="0" t="s">
        <v>128</v>
      </c>
      <c r="N52" s="30" t="s">
        <v>128</v>
      </c>
      <c r="O52" s="30" t="s">
        <v>128</v>
      </c>
      <c r="P52" s="30" t="s">
        <v>128</v>
      </c>
      <c r="Q52" s="30" t="s">
        <v>128</v>
      </c>
      <c r="R52" s="30" t="s">
        <v>128</v>
      </c>
      <c r="S52" s="30" t="s">
        <v>128</v>
      </c>
      <c r="T52" s="30" t="s">
        <v>128</v>
      </c>
      <c r="U52" s="30" t="s">
        <v>128</v>
      </c>
      <c r="V52" s="4"/>
      <c r="W52" s="19"/>
      <c r="X52" s="184"/>
    </row>
    <row r="54" customFormat="false" ht="15" hidden="false" customHeight="false" outlineLevel="0" collapsed="false">
      <c r="B54" s="0" t="s">
        <v>2071</v>
      </c>
      <c r="D54" s="55" t="n">
        <f aca="false">D6-D7-D17</f>
        <v>0</v>
      </c>
      <c r="E54" s="55" t="n">
        <f aca="false">E6-E7-E17</f>
        <v>0</v>
      </c>
      <c r="F54" s="55" t="n">
        <f aca="false">F6-F7-F17</f>
        <v>0</v>
      </c>
      <c r="G54" s="55" t="n">
        <f aca="false">G6-G7-G17</f>
        <v>0</v>
      </c>
      <c r="H54" s="55" t="n">
        <f aca="false">H6-H7-H17</f>
        <v>0</v>
      </c>
      <c r="I54" s="55" t="n">
        <f aca="false">I6-I7-I17</f>
        <v>0</v>
      </c>
      <c r="J54" s="55" t="n">
        <f aca="false">J6-J7-J17</f>
        <v>0</v>
      </c>
      <c r="K54" s="55" t="n">
        <f aca="false">K6-K7-K17</f>
        <v>0</v>
      </c>
      <c r="L54" s="55" t="n">
        <f aca="false">L6-L7-L17</f>
        <v>0</v>
      </c>
      <c r="M54" s="55" t="n">
        <f aca="false">M6-M7-M17</f>
        <v>0</v>
      </c>
      <c r="N54" s="55" t="n">
        <f aca="false">N6-N7-N17</f>
        <v>0</v>
      </c>
      <c r="O54" s="55" t="n">
        <f aca="false">O6-O7-O17</f>
        <v>0</v>
      </c>
      <c r="P54" s="55" t="n">
        <f aca="false">P6-P7-P17</f>
        <v>0</v>
      </c>
      <c r="Q54" s="55" t="n">
        <f aca="false">Q6-Q7-Q17</f>
        <v>0</v>
      </c>
      <c r="R54" s="55" t="n">
        <f aca="false">R6-R7-R17</f>
        <v>0</v>
      </c>
      <c r="S54" s="55" t="n">
        <f aca="false">S6-S7-S17</f>
        <v>0</v>
      </c>
      <c r="T54" s="55" t="n">
        <f aca="false">T6-T7-T17</f>
        <v>0</v>
      </c>
      <c r="U54" s="55" t="n">
        <f aca="false">U6-U7-U17</f>
        <v>0</v>
      </c>
    </row>
    <row r="55" customFormat="false" ht="15" hidden="false" customHeight="false" outlineLevel="0" collapsed="false">
      <c r="B55" s="0" t="s">
        <v>426</v>
      </c>
      <c r="D55" s="55" t="n">
        <f aca="false">D7-D8-D14</f>
        <v>0</v>
      </c>
      <c r="E55" s="55" t="n">
        <f aca="false">E7-E8-E14</f>
        <v>0</v>
      </c>
      <c r="F55" s="55" t="n">
        <f aca="false">F7-F8-F14</f>
        <v>0</v>
      </c>
      <c r="G55" s="55" t="n">
        <f aca="false">G7-G8-G14</f>
        <v>0</v>
      </c>
      <c r="H55" s="55" t="n">
        <f aca="false">H7-H8-H14</f>
        <v>0</v>
      </c>
      <c r="I55" s="55" t="n">
        <f aca="false">I7-I8-I14</f>
        <v>0</v>
      </c>
      <c r="J55" s="55" t="n">
        <f aca="false">J7-J8-J14</f>
        <v>0</v>
      </c>
      <c r="K55" s="55" t="n">
        <f aca="false">K7-K8-K14</f>
        <v>0</v>
      </c>
      <c r="L55" s="55" t="n">
        <f aca="false">L7-L8-L14</f>
        <v>0</v>
      </c>
      <c r="M55" s="55" t="n">
        <f aca="false">M7-M8-M14</f>
        <v>0</v>
      </c>
      <c r="N55" s="55" t="n">
        <f aca="false">N7-N8-N14</f>
        <v>0</v>
      </c>
      <c r="O55" s="55" t="n">
        <f aca="false">O7-O8-O14</f>
        <v>0</v>
      </c>
      <c r="P55" s="55" t="n">
        <f aca="false">P7-P8-P14</f>
        <v>0</v>
      </c>
      <c r="Q55" s="55" t="n">
        <f aca="false">Q7-Q8-Q14</f>
        <v>0</v>
      </c>
      <c r="R55" s="55" t="n">
        <f aca="false">R7-R8-R14</f>
        <v>0</v>
      </c>
      <c r="S55" s="55" t="n">
        <f aca="false">S7-S8-S14</f>
        <v>0</v>
      </c>
      <c r="T55" s="55" t="n">
        <f aca="false">T7-T8-T14</f>
        <v>0</v>
      </c>
      <c r="U55" s="55" t="n">
        <f aca="false">U7-U8-U14</f>
        <v>0</v>
      </c>
    </row>
    <row r="56" customFormat="false" ht="15" hidden="false" customHeight="false" outlineLevel="0" collapsed="false">
      <c r="B56" s="0" t="s">
        <v>131</v>
      </c>
      <c r="D56" s="55" t="n">
        <f aca="false">D86</f>
        <v>0</v>
      </c>
      <c r="E56" s="55" t="n">
        <f aca="false">E86</f>
        <v>0</v>
      </c>
      <c r="F56" s="55" t="n">
        <f aca="false">F86</f>
        <v>0</v>
      </c>
      <c r="G56" s="55" t="n">
        <f aca="false">G86</f>
        <v>0</v>
      </c>
      <c r="H56" s="55" t="n">
        <f aca="false">H86</f>
        <v>0</v>
      </c>
      <c r="I56" s="55" t="n">
        <f aca="false">I86</f>
        <v>0</v>
      </c>
      <c r="J56" s="55" t="n">
        <f aca="false">J86</f>
        <v>0</v>
      </c>
      <c r="K56" s="55" t="n">
        <f aca="false">K86</f>
        <v>0</v>
      </c>
      <c r="L56" s="55" t="n">
        <f aca="false">L86</f>
        <v>0</v>
      </c>
      <c r="M56" s="55" t="n">
        <f aca="false">M86</f>
        <v>0</v>
      </c>
      <c r="N56" s="55" t="n">
        <f aca="false">N86</f>
        <v>0</v>
      </c>
      <c r="O56" s="55" t="n">
        <f aca="false">O86</f>
        <v>0</v>
      </c>
      <c r="P56" s="55" t="n">
        <f aca="false">P86</f>
        <v>0</v>
      </c>
      <c r="Q56" s="55" t="n">
        <f aca="false">Q86</f>
        <v>0</v>
      </c>
      <c r="R56" s="55" t="n">
        <f aca="false">R86</f>
        <v>0</v>
      </c>
      <c r="S56" s="55" t="n">
        <f aca="false">S86</f>
        <v>0</v>
      </c>
      <c r="T56" s="55" t="n">
        <f aca="false">T86</f>
        <v>0</v>
      </c>
      <c r="U56" s="55" t="n">
        <f aca="false">U86</f>
        <v>0</v>
      </c>
    </row>
    <row r="57" customFormat="false" ht="15" hidden="false" customHeight="false" outlineLevel="0" collapsed="false">
      <c r="B57" s="0" t="s">
        <v>1550</v>
      </c>
      <c r="D57" s="55" t="n">
        <f aca="false">D9-D10-D11-D12</f>
        <v>0</v>
      </c>
      <c r="E57" s="55" t="n">
        <f aca="false">E9-E10-E11-E12</f>
        <v>0</v>
      </c>
      <c r="F57" s="55" t="n">
        <f aca="false">F9-F10-F11-F12</f>
        <v>0</v>
      </c>
      <c r="G57" s="55" t="n">
        <f aca="false">G9-G10-G11-G12</f>
        <v>0</v>
      </c>
      <c r="H57" s="55" t="n">
        <f aca="false">H9-H10-H11-H12</f>
        <v>0</v>
      </c>
      <c r="I57" s="55" t="n">
        <f aca="false">I9-I10-I11-I12</f>
        <v>0</v>
      </c>
      <c r="J57" s="55" t="n">
        <f aca="false">J9-J10-J11-J12</f>
        <v>0</v>
      </c>
      <c r="K57" s="55" t="n">
        <f aca="false">K9-K10-K11-K12</f>
        <v>0</v>
      </c>
      <c r="L57" s="55" t="n">
        <f aca="false">L9-L10-L11-L12</f>
        <v>0</v>
      </c>
      <c r="M57" s="55" t="n">
        <f aca="false">M9-M10-M11-M12</f>
        <v>0</v>
      </c>
      <c r="N57" s="55" t="n">
        <f aca="false">N9-N10-N11-N12</f>
        <v>0</v>
      </c>
      <c r="O57" s="55" t="n">
        <f aca="false">O9-O10-O11-O12</f>
        <v>0</v>
      </c>
      <c r="P57" s="55" t="n">
        <f aca="false">P9-P10-P11-P12</f>
        <v>0</v>
      </c>
      <c r="Q57" s="55" t="n">
        <f aca="false">Q9-Q10-Q11-Q12</f>
        <v>0</v>
      </c>
      <c r="R57" s="55" t="n">
        <f aca="false">R9-R10-R11-R12</f>
        <v>0</v>
      </c>
      <c r="S57" s="55" t="n">
        <f aca="false">S9-S10-S11-S12</f>
        <v>0</v>
      </c>
      <c r="T57" s="55" t="n">
        <f aca="false">T9-T10-T11-T12</f>
        <v>0</v>
      </c>
      <c r="U57" s="55" t="n">
        <f aca="false">U9-U10-U11-U12</f>
        <v>0</v>
      </c>
    </row>
    <row r="58" customFormat="false" ht="15" hidden="false" customHeight="false" outlineLevel="0" collapsed="false">
      <c r="B58" s="0" t="s">
        <v>1600</v>
      </c>
      <c r="D58" s="56" t="n">
        <f aca="false">D14-D15-D16</f>
        <v>14691000000</v>
      </c>
      <c r="E58" s="56" t="n">
        <f aca="false">E14-E15-E16</f>
        <v>18076000000</v>
      </c>
      <c r="F58" s="56" t="n">
        <f aca="false">F14-F15-F16</f>
        <v>16655000000</v>
      </c>
      <c r="G58" s="56" t="n">
        <f aca="false">G14-G15-G16</f>
        <v>27717000000</v>
      </c>
      <c r="H58" s="55" t="n">
        <f aca="false">H14-H15-H16</f>
        <v>0</v>
      </c>
      <c r="I58" s="55" t="n">
        <f aca="false">I14-I15-I16</f>
        <v>0</v>
      </c>
      <c r="J58" s="55" t="n">
        <f aca="false">J14-J15-J16</f>
        <v>0</v>
      </c>
      <c r="K58" s="56" t="n">
        <f aca="false">K14-K15-K16</f>
        <v>44718000000</v>
      </c>
      <c r="L58" s="56" t="n">
        <f aca="false">L14-L15-L16</f>
        <v>46896000000</v>
      </c>
      <c r="M58" s="56" t="n">
        <f aca="false">M14-M15-M16</f>
        <v>48035000000</v>
      </c>
      <c r="N58" s="56" t="n">
        <f aca="false">N14-N15-N16</f>
        <v>48938000000</v>
      </c>
      <c r="O58" s="56" t="n">
        <f aca="false">O14-O15-O16</f>
        <v>50534000000</v>
      </c>
      <c r="P58" s="56" t="n">
        <f aca="false">P14-P15-P16</f>
        <v>49270000000</v>
      </c>
      <c r="Q58" s="56" t="n">
        <f aca="false">Q14-Q15-Q16</f>
        <v>52049000000</v>
      </c>
      <c r="R58" s="56" t="n">
        <f aca="false">R14-R15-R16</f>
        <v>56421000000</v>
      </c>
      <c r="S58" s="56" t="n">
        <f aca="false">S14-S15-S16</f>
        <v>52437000000</v>
      </c>
      <c r="T58" s="56" t="n">
        <f aca="false">T14-T15-T16</f>
        <v>40103000000</v>
      </c>
      <c r="U58" s="56" t="n">
        <f aca="false">U14-U15-U16</f>
        <v>52437000000</v>
      </c>
    </row>
    <row r="59" customFormat="false" ht="15" hidden="false" customHeight="false" outlineLevel="0" collapsed="false">
      <c r="B59" s="0" t="s">
        <v>1115</v>
      </c>
      <c r="D59" s="152" t="n">
        <f aca="false">D18-D19-D27-D28</f>
        <v>0</v>
      </c>
      <c r="E59" s="152" t="n">
        <f aca="false">E18-E19-E27-E28</f>
        <v>0</v>
      </c>
      <c r="F59" s="152" t="n">
        <f aca="false">F18-F19-F27-F28</f>
        <v>0</v>
      </c>
      <c r="G59" s="152" t="n">
        <f aca="false">G18-G19-G27-G28</f>
        <v>0</v>
      </c>
      <c r="H59" s="152" t="n">
        <f aca="false">H18-H19-H27-H28</f>
        <v>0</v>
      </c>
      <c r="I59" s="152" t="n">
        <f aca="false">I18-I19-I27-I28</f>
        <v>0</v>
      </c>
      <c r="J59" s="152" t="n">
        <f aca="false">J18-J19-J27-J28</f>
        <v>0</v>
      </c>
      <c r="K59" s="152" t="n">
        <f aca="false">K18-K19-K27-K28</f>
        <v>0</v>
      </c>
      <c r="L59" s="152" t="n">
        <f aca="false">L18-L19-L27-L28</f>
        <v>0</v>
      </c>
      <c r="M59" s="152" t="n">
        <f aca="false">M18-M19-M27-M28</f>
        <v>0</v>
      </c>
      <c r="N59" s="152" t="n">
        <f aca="false">N18-N19-N27-N28</f>
        <v>1000000</v>
      </c>
      <c r="O59" s="152" t="n">
        <f aca="false">O18-O19-O27-O28</f>
        <v>1000000</v>
      </c>
      <c r="P59" s="152" t="n">
        <f aca="false">P18-P19-P27-P28</f>
        <v>0</v>
      </c>
      <c r="Q59" s="152" t="n">
        <f aca="false">Q18-Q19-Q27-Q28</f>
        <v>0</v>
      </c>
      <c r="R59" s="152" t="n">
        <f aca="false">R18-R19-R27-R28</f>
        <v>0</v>
      </c>
      <c r="S59" s="152" t="n">
        <f aca="false">S18-S19-S27-S28</f>
        <v>0</v>
      </c>
      <c r="T59" s="152" t="n">
        <f aca="false">T18-T19-T27-T28</f>
        <v>0</v>
      </c>
      <c r="U59" s="152" t="n">
        <f aca="false">U18-U19-U27-U28</f>
        <v>0</v>
      </c>
    </row>
    <row r="60" customFormat="false" ht="15" hidden="false" customHeight="false" outlineLevel="0" collapsed="false">
      <c r="B60" s="0" t="s">
        <v>775</v>
      </c>
      <c r="D60" s="152" t="n">
        <f aca="false">D19-D20-D21-D22-D23-D25-D26</f>
        <v>0</v>
      </c>
      <c r="E60" s="152" t="n">
        <f aca="false">E19-E20-E21-E22-E23-E25-E26</f>
        <v>0</v>
      </c>
      <c r="F60" s="152" t="n">
        <f aca="false">F19-F20-F21-F22-F23-F25-F26</f>
        <v>0</v>
      </c>
      <c r="G60" s="152" t="n">
        <f aca="false">G19-G20-G21-G22-G23-G25-G26</f>
        <v>0</v>
      </c>
      <c r="H60" s="152" t="n">
        <f aca="false">H19-H20-H21-H22-H23-H25-H26</f>
        <v>0</v>
      </c>
      <c r="I60" s="152" t="n">
        <f aca="false">I19-I20-I21-I22-I23-I25-I26</f>
        <v>0</v>
      </c>
      <c r="J60" s="152" t="n">
        <f aca="false">J19-J20-J21-J22-J23-J25-J26</f>
        <v>0</v>
      </c>
      <c r="K60" s="152" t="n">
        <f aca="false">K19-K20-K21-K22-K23-K25-K26</f>
        <v>0</v>
      </c>
      <c r="L60" s="152" t="n">
        <f aca="false">L19-L20-L21-L22-L23-L25-L26</f>
        <v>0</v>
      </c>
      <c r="M60" s="152" t="n">
        <f aca="false">M19-M20-M21-M22-M23-M25-M26</f>
        <v>0</v>
      </c>
      <c r="N60" s="152" t="n">
        <f aca="false">N19-N20-N21-N22-N23-N25-N26</f>
        <v>0</v>
      </c>
      <c r="O60" s="152" t="n">
        <f aca="false">O19-O20-O21-O22-O23-O25-O26</f>
        <v>-1000000</v>
      </c>
      <c r="P60" s="152" t="n">
        <f aca="false">P19-P20-P21-P22-P23-P25-P26</f>
        <v>0</v>
      </c>
      <c r="Q60" s="152" t="n">
        <f aca="false">Q19-Q20-Q21-Q22-Q23-Q25-Q26</f>
        <v>0</v>
      </c>
      <c r="R60" s="152" t="n">
        <f aca="false">R19-R20-R21-R22-R23-R25-R26</f>
        <v>0</v>
      </c>
      <c r="S60" s="152" t="n">
        <f aca="false">S19-S20-S21-S22-S23-S25-S26</f>
        <v>0</v>
      </c>
      <c r="T60" s="152" t="n">
        <f aca="false">T19-T20-T21-T22-T23-T25-T26</f>
        <v>0</v>
      </c>
      <c r="U60" s="152" t="n">
        <f aca="false">U19-U20-U21-U22-U23-U25-U26</f>
        <v>-1000000</v>
      </c>
    </row>
    <row r="61" customFormat="false" ht="15" hidden="false" customHeight="false" outlineLevel="0" collapsed="false">
      <c r="B61" s="0" t="s">
        <v>433</v>
      </c>
      <c r="D61" s="152" t="n">
        <f aca="false">D32-D33-D34</f>
        <v>0</v>
      </c>
      <c r="E61" s="152" t="n">
        <f aca="false">E32-E33-E34</f>
        <v>0</v>
      </c>
      <c r="F61" s="152" t="n">
        <f aca="false">F32-F33-F34</f>
        <v>0</v>
      </c>
      <c r="G61" s="152" t="n">
        <f aca="false">G32-G33-G34</f>
        <v>0</v>
      </c>
      <c r="H61" s="152" t="n">
        <f aca="false">H32-H33-H34</f>
        <v>0</v>
      </c>
      <c r="I61" s="152" t="n">
        <f aca="false">I32-I33-I34</f>
        <v>0</v>
      </c>
      <c r="J61" s="152" t="n">
        <f aca="false">J32-J33-J34</f>
        <v>0</v>
      </c>
      <c r="K61" s="152" t="n">
        <f aca="false">K32-K33-K34</f>
        <v>0</v>
      </c>
      <c r="L61" s="152" t="n">
        <f aca="false">L32-L33-L34</f>
        <v>0</v>
      </c>
      <c r="M61" s="152" t="n">
        <f aca="false">M32-M33-M34</f>
        <v>1000000</v>
      </c>
      <c r="N61" s="152" t="n">
        <f aca="false">N32-N33-N34</f>
        <v>0</v>
      </c>
      <c r="O61" s="152" t="n">
        <f aca="false">O32-O33-O34</f>
        <v>0</v>
      </c>
      <c r="P61" s="152" t="n">
        <f aca="false">P32-P33-P34</f>
        <v>0</v>
      </c>
      <c r="Q61" s="152" t="n">
        <f aca="false">Q32-Q33-Q34</f>
        <v>0</v>
      </c>
      <c r="R61" s="56" t="n">
        <f aca="false">R32-R33-R34</f>
        <v>32638000000</v>
      </c>
      <c r="S61" s="56" t="n">
        <f aca="false">S32-S33-S34</f>
        <v>34363000000</v>
      </c>
      <c r="T61" s="56" t="n">
        <f aca="false">T32-T33-T34</f>
        <v>38873000000</v>
      </c>
      <c r="U61" s="56" t="n">
        <f aca="false">U32-U33-U34</f>
        <v>37530000000</v>
      </c>
    </row>
    <row r="62" customFormat="false" ht="15" hidden="false" customHeight="true" outlineLevel="0" collapsed="false">
      <c r="C62" s="55"/>
      <c r="E62" s="55"/>
    </row>
    <row r="63" customFormat="false" ht="17.25" hidden="false" customHeight="false" outlineLevel="0" collapsed="false">
      <c r="B63" s="0" t="s">
        <v>1047</v>
      </c>
      <c r="D63" s="93" t="n">
        <v>356400000000</v>
      </c>
      <c r="E63" s="94" t="n">
        <v>352580000000</v>
      </c>
      <c r="F63" s="94" t="n">
        <v>383212000000</v>
      </c>
      <c r="G63" s="94" t="n">
        <v>418767000000</v>
      </c>
      <c r="H63" s="94" t="n">
        <v>474049000000</v>
      </c>
      <c r="I63" s="94" t="n">
        <v>543577000000</v>
      </c>
      <c r="J63" s="94" t="n">
        <v>596783000000</v>
      </c>
      <c r="K63" s="94" t="n">
        <v>665341000000</v>
      </c>
      <c r="L63" s="94" t="n">
        <v>769951000000</v>
      </c>
      <c r="M63" s="94" t="n">
        <v>712857000000</v>
      </c>
      <c r="N63" s="94" t="n">
        <v>797327000000</v>
      </c>
      <c r="O63" s="94" t="n">
        <v>885341000000</v>
      </c>
      <c r="P63" s="94" t="n">
        <v>941950000000</v>
      </c>
      <c r="Q63" s="94" t="n">
        <v>986733000000</v>
      </c>
      <c r="R63" s="184" t="n">
        <v>1106580000000</v>
      </c>
      <c r="S63" s="184" t="n">
        <v>1156883000000</v>
      </c>
      <c r="T63" s="184" t="n">
        <v>1261156000000</v>
      </c>
      <c r="U63" s="184" t="n">
        <v>1352415000000</v>
      </c>
      <c r="V63" s="96" t="n">
        <v>1447625000000</v>
      </c>
      <c r="W63" s="96" t="n">
        <v>1570329000000</v>
      </c>
      <c r="X63" s="215" t="n">
        <v>1702092000000</v>
      </c>
    </row>
    <row r="64" customFormat="false" ht="15" hidden="false" customHeight="false" outlineLevel="0" collapsed="false">
      <c r="B64" s="0" t="s">
        <v>140</v>
      </c>
      <c r="D64" s="0" t="n">
        <f aca="false">(D7/D63)*100</f>
        <v>17.358024691358</v>
      </c>
      <c r="E64" s="0" t="n">
        <f aca="false">(E7/E63)*100</f>
        <v>22.5670769754382</v>
      </c>
      <c r="F64" s="0" t="n">
        <f aca="false">(F7/F63)*100</f>
        <v>21.7931588781145</v>
      </c>
      <c r="G64" s="0" t="n">
        <f aca="false">(G7/G63)*100</f>
        <v>22.1144455031079</v>
      </c>
      <c r="H64" s="0" t="n">
        <f aca="false">(H7/H63)*100</f>
        <v>21</v>
      </c>
      <c r="I64" s="0" t="n">
        <f aca="false">(I7/I63)*100</f>
        <v>20.5</v>
      </c>
      <c r="J64" s="0" t="n">
        <f aca="false">(J7/J63)*100</f>
        <v>21.6</v>
      </c>
      <c r="K64" s="0" t="n">
        <f aca="false">(K7/K63)*100</f>
        <v>21.0247076311245</v>
      </c>
      <c r="L64" s="0" t="n">
        <f aca="false">(L7/L63)*100</f>
        <v>20.7536583496872</v>
      </c>
      <c r="M64" s="0" t="n">
        <f aca="false">(M7/M63)*100</f>
        <v>21.6788219797238</v>
      </c>
      <c r="N64" s="0" t="n">
        <f aca="false">(N7/N63)*100</f>
        <v>19.8730257472781</v>
      </c>
      <c r="O64" s="0" t="n">
        <f aca="false">(O7/O63)*100</f>
        <v>20.9432297837782</v>
      </c>
      <c r="P64" s="0" t="n">
        <f aca="false">(P7/P63)*100</f>
        <v>21.3294760868411</v>
      </c>
      <c r="Q64" s="0" t="n">
        <f aca="false">(Q7/Q63)*100</f>
        <v>21.0797652455122</v>
      </c>
      <c r="R64" s="0" t="n">
        <f aca="false">(R7/R63)*100</f>
        <v>19.9376457192431</v>
      </c>
      <c r="S64" s="0" t="n">
        <f aca="false">(S7/S63)*100</f>
        <v>18.9435751065579</v>
      </c>
      <c r="T64" s="0" t="n">
        <f aca="false">(T7/T63)*100</f>
        <v>17.1553717383099</v>
      </c>
      <c r="U64" s="0" t="n">
        <f aca="false">(U7/U63)*100</f>
        <v>17.8667790582033</v>
      </c>
    </row>
    <row r="65" customFormat="false" ht="15" hidden="false" customHeight="false" outlineLevel="0" collapsed="false">
      <c r="B65" s="0" t="s">
        <v>1048</v>
      </c>
      <c r="D65" s="0" t="n">
        <f aca="false">(D18/D63)*100</f>
        <v>22.8897306397306</v>
      </c>
      <c r="E65" s="0" t="n">
        <f aca="false">(E18/E63)*100</f>
        <v>27.7922740938227</v>
      </c>
      <c r="F65" s="0" t="n">
        <f aca="false">(F18/F63)*100</f>
        <v>27.0782230201559</v>
      </c>
      <c r="G65" s="0" t="n">
        <f aca="false">(G18/G63)*100</f>
        <v>27.1119739616541</v>
      </c>
      <c r="H65" s="0" t="n">
        <f aca="false">(H18/H63)*100</f>
        <v>25.1</v>
      </c>
      <c r="I65" s="0" t="n">
        <f aca="false">(I18/I63)*100</f>
        <v>23.9</v>
      </c>
      <c r="J65" s="0" t="n">
        <f aca="false">(J18/J63)*100</f>
        <v>24.9</v>
      </c>
      <c r="K65" s="0" t="n">
        <f aca="false">(K18/K63)*100</f>
        <v>24.1294313742878</v>
      </c>
      <c r="L65" s="0" t="n">
        <f aca="false">(L18/L63)*100</f>
        <v>25.0525033411217</v>
      </c>
      <c r="M65" s="0" t="n">
        <f aca="false">(M18/M63)*100</f>
        <v>28.3873203181003</v>
      </c>
      <c r="N65" s="0" t="n">
        <f aca="false">(N18/N63)*100</f>
        <v>25.175241776586</v>
      </c>
      <c r="O65" s="0" t="n">
        <f aca="false">(O18/O63)*100</f>
        <v>25.6975560829104</v>
      </c>
      <c r="P65" s="0" t="n">
        <f aca="false">(P18/P63)*100</f>
        <v>26.5422793141887</v>
      </c>
      <c r="Q65" s="0" t="n">
        <f aca="false">(Q18/Q63)*100</f>
        <v>25.3943062611669</v>
      </c>
      <c r="R65" s="0" t="n">
        <f aca="false">(R18/R63)*100</f>
        <v>23.3186936326339</v>
      </c>
      <c r="S65" s="0" t="n">
        <f aca="false">(S18/S63)*100</f>
        <v>22.1607543718768</v>
      </c>
      <c r="T65" s="0" t="n">
        <f aca="false">(T18/T63)*100</f>
        <v>20.2377025522616</v>
      </c>
      <c r="U65" s="0" t="n">
        <f aca="false">(U18/U63)*100</f>
        <v>20.6418148275492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3.xml><?xml version="1.0" encoding="utf-8"?>
<worksheet xmlns="http://schemas.openxmlformats.org/spreadsheetml/2006/main" xmlns:r="http://schemas.openxmlformats.org/officeDocument/2006/relationships">
  <sheetPr filterMode="false">
    <pageSetUpPr fitToPage="false"/>
  </sheetPr>
  <dimension ref="A1:X9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W20" activeCellId="0" sqref="W20"/>
    </sheetView>
  </sheetViews>
  <sheetFormatPr defaultRowHeight="15"/>
  <cols>
    <col collapsed="false" hidden="false" max="1" min="1" style="0" width="42.3877551020408"/>
    <col collapsed="false" hidden="false" max="2" min="2" style="0" width="52.1071428571429"/>
    <col collapsed="false" hidden="false" max="3" min="3" style="0" width="27.8061224489796"/>
    <col collapsed="false" hidden="false" max="14" min="4" style="0" width="8.50510204081633"/>
    <col collapsed="false" hidden="false" max="16" min="15" style="0" width="16.469387755102"/>
    <col collapsed="false" hidden="false" max="17" min="17" style="0" width="18.4948979591837"/>
    <col collapsed="false" hidden="false" max="18" min="18" style="0" width="17.5510204081633"/>
    <col collapsed="false" hidden="false" max="22" min="19" style="0" width="18.4948979591837"/>
    <col collapsed="false" hidden="false" max="23" min="23" style="0" width="18.0867346938776"/>
    <col collapsed="false" hidden="false" max="1025" min="24" style="0" width="8.50510204081633"/>
  </cols>
  <sheetData>
    <row r="1" customFormat="false" ht="15" hidden="false" customHeight="false" outlineLevel="0" collapsed="false">
      <c r="A1" s="59" t="s">
        <v>3675</v>
      </c>
      <c r="B1" s="2" t="s">
        <v>3676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3677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30</v>
      </c>
      <c r="S5" s="4" t="s">
        <v>31</v>
      </c>
      <c r="T5" s="4" t="s">
        <v>31</v>
      </c>
      <c r="U5" s="4" t="s">
        <v>31</v>
      </c>
      <c r="V5" s="4" t="s">
        <v>31</v>
      </c>
      <c r="W5" s="4" t="s">
        <v>31</v>
      </c>
      <c r="X5" s="4" t="s">
        <v>31</v>
      </c>
    </row>
    <row r="6" s="13" customFormat="true" ht="15" hidden="false" customHeight="false" outlineLevel="0" collapsed="false">
      <c r="A6" s="32" t="s">
        <v>32</v>
      </c>
      <c r="B6" s="63" t="s">
        <v>32</v>
      </c>
      <c r="C6" s="63" t="s">
        <v>34</v>
      </c>
      <c r="O6" s="111" t="n">
        <v>9370000000</v>
      </c>
      <c r="P6" s="111" t="n">
        <v>10090000000</v>
      </c>
      <c r="Q6" s="111" t="n">
        <v>11623000000</v>
      </c>
      <c r="R6" s="111" t="n">
        <v>15048000000</v>
      </c>
      <c r="S6" s="111" t="n">
        <v>17218000000</v>
      </c>
      <c r="T6" s="111" t="n">
        <v>17887000000</v>
      </c>
      <c r="U6" s="111" t="n">
        <v>18433000000</v>
      </c>
      <c r="V6" s="111" t="n">
        <v>19053000000</v>
      </c>
      <c r="W6" s="111"/>
    </row>
    <row r="7" customFormat="false" ht="16.5" hidden="false" customHeight="false" outlineLevel="0" collapsed="false">
      <c r="A7" s="30" t="s">
        <v>35</v>
      </c>
      <c r="B7" s="49" t="s">
        <v>914</v>
      </c>
      <c r="C7" s="20" t="s">
        <v>37</v>
      </c>
      <c r="O7" s="99" t="n">
        <f aca="false">O6-O20</f>
        <v>8637000000</v>
      </c>
      <c r="P7" s="99" t="n">
        <f aca="false">P6-P20</f>
        <v>9723000000</v>
      </c>
      <c r="Q7" s="99" t="n">
        <f aca="false">Q6-Q20</f>
        <v>11505000000</v>
      </c>
      <c r="R7" s="99" t="n">
        <f aca="false">R6-R20</f>
        <v>14883000000</v>
      </c>
      <c r="S7" s="99" t="n">
        <f aca="false">S6-S20</f>
        <v>16847000000</v>
      </c>
      <c r="T7" s="99" t="n">
        <f aca="false">T6-T20</f>
        <v>17672000000</v>
      </c>
      <c r="U7" s="99" t="n">
        <f aca="false">U6-U20</f>
        <v>18230000000</v>
      </c>
      <c r="V7" s="99" t="n">
        <f aca="false">V6-V20</f>
        <v>18871000000</v>
      </c>
      <c r="W7" s="99"/>
    </row>
    <row r="8" customFormat="false" ht="15" hidden="false" customHeight="false" outlineLevel="0" collapsed="false">
      <c r="A8" s="49" t="s">
        <v>262</v>
      </c>
      <c r="B8" s="49" t="s">
        <v>262</v>
      </c>
      <c r="C8" s="49" t="s">
        <v>40</v>
      </c>
      <c r="O8" s="99" t="n">
        <v>4893000000</v>
      </c>
      <c r="P8" s="99" t="n">
        <v>6803000000</v>
      </c>
      <c r="Q8" s="99" t="n">
        <v>8771000000</v>
      </c>
      <c r="R8" s="99" t="n">
        <v>10749000000</v>
      </c>
      <c r="S8" s="99" t="n">
        <v>12182000000</v>
      </c>
      <c r="T8" s="99" t="n">
        <v>13511000000</v>
      </c>
      <c r="U8" s="99" t="n">
        <v>14104000000</v>
      </c>
      <c r="V8" s="99" t="n">
        <v>14364000000</v>
      </c>
      <c r="W8" s="99"/>
    </row>
    <row r="9" customFormat="false" ht="15" hidden="false" customHeight="false" outlineLevel="0" collapsed="false">
      <c r="A9" s="47" t="s">
        <v>1200</v>
      </c>
      <c r="B9" s="47" t="s">
        <v>1200</v>
      </c>
      <c r="C9" s="3" t="s">
        <v>43</v>
      </c>
      <c r="O9" s="99" t="n">
        <v>35000000</v>
      </c>
      <c r="P9" s="99" t="n">
        <v>1401000000</v>
      </c>
      <c r="Q9" s="99" t="n">
        <v>1881000000</v>
      </c>
      <c r="R9" s="99" t="n">
        <v>2471000000</v>
      </c>
      <c r="S9" s="99" t="n">
        <v>2741000000</v>
      </c>
      <c r="T9" s="99" t="n">
        <v>2621000000</v>
      </c>
      <c r="U9" s="99" t="n">
        <v>2673000000</v>
      </c>
      <c r="V9" s="99" t="n">
        <v>2753000000</v>
      </c>
      <c r="W9" s="99"/>
    </row>
    <row r="10" customFormat="false" ht="15" hidden="false" customHeight="false" outlineLevel="0" collapsed="false">
      <c r="A10" s="191" t="s">
        <v>3678</v>
      </c>
      <c r="B10" s="191" t="s">
        <v>3678</v>
      </c>
      <c r="C10" s="0" t="s">
        <v>3362</v>
      </c>
      <c r="O10" s="99" t="n">
        <v>0</v>
      </c>
      <c r="P10" s="99" t="n">
        <v>0</v>
      </c>
      <c r="Q10" s="99" t="n">
        <v>0</v>
      </c>
      <c r="R10" s="99" t="n">
        <v>0</v>
      </c>
      <c r="S10" s="99" t="n">
        <v>0</v>
      </c>
      <c r="T10" s="99" t="n">
        <v>0</v>
      </c>
      <c r="U10" s="99" t="n">
        <v>0</v>
      </c>
      <c r="V10" s="99" t="n">
        <v>0</v>
      </c>
      <c r="W10" s="99"/>
    </row>
    <row r="11" customFormat="false" ht="15" hidden="false" customHeight="false" outlineLevel="0" collapsed="false">
      <c r="A11" s="191" t="s">
        <v>3679</v>
      </c>
      <c r="B11" s="191" t="s">
        <v>3679</v>
      </c>
      <c r="C11" s="0" t="s">
        <v>3362</v>
      </c>
      <c r="O11" s="99" t="n">
        <v>35000000</v>
      </c>
      <c r="P11" s="99" t="n">
        <v>1401000000</v>
      </c>
      <c r="Q11" s="99" t="n">
        <v>1881000000</v>
      </c>
      <c r="R11" s="99" t="n">
        <v>2471000000</v>
      </c>
      <c r="S11" s="99" t="n">
        <v>2741000000</v>
      </c>
      <c r="T11" s="99" t="n">
        <v>2621000000</v>
      </c>
      <c r="U11" s="99" t="n">
        <v>2673000000</v>
      </c>
      <c r="V11" s="99" t="n">
        <v>2753000000</v>
      </c>
      <c r="W11" s="99"/>
    </row>
    <row r="12" customFormat="false" ht="15" hidden="false" customHeight="false" outlineLevel="0" collapsed="false">
      <c r="A12" s="47" t="s">
        <v>2620</v>
      </c>
      <c r="B12" s="47" t="s">
        <v>2620</v>
      </c>
      <c r="C12" s="3" t="s">
        <v>43</v>
      </c>
      <c r="O12" s="99" t="n">
        <v>908000000</v>
      </c>
      <c r="P12" s="99" t="n">
        <v>2559000000</v>
      </c>
      <c r="Q12" s="99" t="n">
        <v>3693000000</v>
      </c>
      <c r="R12" s="99" t="n">
        <v>4515000000</v>
      </c>
      <c r="S12" s="99" t="n">
        <v>5967000000</v>
      </c>
      <c r="T12" s="99" t="n">
        <v>6061000000</v>
      </c>
      <c r="U12" s="99" t="n">
        <v>6254000000</v>
      </c>
      <c r="V12" s="99" t="n">
        <v>6515000000</v>
      </c>
      <c r="W12" s="99"/>
    </row>
    <row r="13" customFormat="false" ht="15" hidden="false" customHeight="false" outlineLevel="0" collapsed="false">
      <c r="A13" s="191" t="s">
        <v>3680</v>
      </c>
      <c r="B13" s="191" t="s">
        <v>3681</v>
      </c>
      <c r="C13" s="3" t="s">
        <v>3682</v>
      </c>
      <c r="O13" s="99" t="n">
        <v>243000000</v>
      </c>
      <c r="P13" s="99" t="n">
        <v>1006000000</v>
      </c>
      <c r="Q13" s="99" t="n">
        <v>1538000000</v>
      </c>
      <c r="R13" s="99" t="n">
        <v>1513000000</v>
      </c>
      <c r="S13" s="99" t="n">
        <v>1791000000</v>
      </c>
      <c r="T13" s="99" t="n">
        <v>1868000000</v>
      </c>
      <c r="U13" s="99" t="n">
        <v>1977000000</v>
      </c>
      <c r="V13" s="99" t="n">
        <v>2109000000</v>
      </c>
      <c r="W13" s="99"/>
    </row>
    <row r="14" customFormat="false" ht="15" hidden="false" customHeight="false" outlineLevel="0" collapsed="false">
      <c r="A14" s="191" t="s">
        <v>3683</v>
      </c>
      <c r="B14" s="191" t="s">
        <v>3684</v>
      </c>
      <c r="C14" s="3" t="s">
        <v>3682</v>
      </c>
      <c r="O14" s="99" t="n">
        <v>665000000</v>
      </c>
      <c r="P14" s="99" t="n">
        <v>1554000000</v>
      </c>
      <c r="Q14" s="99" t="n">
        <v>2155000000</v>
      </c>
      <c r="R14" s="99" t="n">
        <v>3002000000</v>
      </c>
      <c r="S14" s="99" t="n">
        <v>4176000000</v>
      </c>
      <c r="T14" s="99" t="n">
        <v>4193000000</v>
      </c>
      <c r="U14" s="99" t="n">
        <v>4277000000</v>
      </c>
      <c r="V14" s="99" t="n">
        <v>4405000000</v>
      </c>
      <c r="W14" s="99"/>
    </row>
    <row r="15" customFormat="false" ht="15" hidden="false" customHeight="false" outlineLevel="0" collapsed="false">
      <c r="A15" s="47" t="s">
        <v>2868</v>
      </c>
      <c r="B15" s="47" t="s">
        <v>2868</v>
      </c>
      <c r="C15" s="3" t="s">
        <v>43</v>
      </c>
      <c r="O15" s="99" t="n">
        <v>2587000000</v>
      </c>
      <c r="P15" s="99" t="n">
        <v>1369000000</v>
      </c>
      <c r="Q15" s="99" t="n">
        <v>1576000000</v>
      </c>
      <c r="R15" s="99" t="n">
        <v>1975000000</v>
      </c>
      <c r="S15" s="99" t="n">
        <v>2393000000</v>
      </c>
      <c r="T15" s="99" t="n">
        <v>2721000000</v>
      </c>
      <c r="U15" s="99" t="n">
        <v>3000000000</v>
      </c>
      <c r="V15" s="99" t="n">
        <v>3238000000</v>
      </c>
      <c r="W15" s="99"/>
    </row>
    <row r="16" customFormat="false" ht="15" hidden="false" customHeight="false" outlineLevel="0" collapsed="false">
      <c r="A16" s="47" t="s">
        <v>1203</v>
      </c>
      <c r="B16" s="47" t="s">
        <v>1203</v>
      </c>
      <c r="C16" s="3" t="s">
        <v>43</v>
      </c>
      <c r="O16" s="99" t="n">
        <v>1363000000</v>
      </c>
      <c r="P16" s="99" t="n">
        <v>1474000000</v>
      </c>
      <c r="Q16" s="99" t="n">
        <v>1622000000</v>
      </c>
      <c r="R16" s="99" t="n">
        <v>1788000000</v>
      </c>
      <c r="S16" s="99" t="n">
        <v>1081000000</v>
      </c>
      <c r="T16" s="99" t="n">
        <v>2108000000</v>
      </c>
      <c r="U16" s="99" t="n">
        <v>2177000000</v>
      </c>
      <c r="V16" s="99" t="n">
        <v>1858000000</v>
      </c>
      <c r="W16" s="99"/>
    </row>
    <row r="17" customFormat="false" ht="15" hidden="false" customHeight="false" outlineLevel="0" collapsed="false">
      <c r="A17" s="191" t="s">
        <v>3685</v>
      </c>
      <c r="B17" s="191" t="s">
        <v>3685</v>
      </c>
      <c r="C17" s="49" t="s">
        <v>3686</v>
      </c>
      <c r="O17" s="99" t="n">
        <v>338000000</v>
      </c>
      <c r="P17" s="99" t="n">
        <v>300000000</v>
      </c>
      <c r="Q17" s="99" t="n">
        <v>350000000</v>
      </c>
      <c r="R17" s="99" t="n">
        <v>432000000</v>
      </c>
      <c r="S17" s="99" t="n">
        <v>475000000</v>
      </c>
      <c r="T17" s="99" t="n">
        <v>482000000</v>
      </c>
      <c r="U17" s="99" t="n">
        <v>500000000</v>
      </c>
      <c r="V17" s="99" t="n">
        <v>515000000</v>
      </c>
      <c r="W17" s="99"/>
    </row>
    <row r="18" customFormat="false" ht="15" hidden="false" customHeight="false" outlineLevel="0" collapsed="false">
      <c r="A18" s="191" t="s">
        <v>3687</v>
      </c>
      <c r="B18" s="191" t="s">
        <v>3688</v>
      </c>
      <c r="C18" s="49" t="s">
        <v>3686</v>
      </c>
      <c r="O18" s="99" t="n">
        <v>751000000</v>
      </c>
      <c r="P18" s="99" t="n">
        <v>805000000</v>
      </c>
      <c r="Q18" s="99" t="n">
        <v>862000000</v>
      </c>
      <c r="R18" s="99" t="n">
        <v>805000000</v>
      </c>
      <c r="S18" s="99" t="n">
        <v>54000000</v>
      </c>
      <c r="T18" s="99" t="n">
        <v>647000000</v>
      </c>
      <c r="U18" s="99" t="n">
        <v>660000000</v>
      </c>
      <c r="V18" s="99" t="n">
        <v>680000000</v>
      </c>
      <c r="W18" s="99"/>
    </row>
    <row r="19" customFormat="false" ht="15" hidden="false" customHeight="false" outlineLevel="0" collapsed="false">
      <c r="A19" s="191" t="s">
        <v>49</v>
      </c>
      <c r="B19" s="191" t="s">
        <v>49</v>
      </c>
      <c r="C19" s="49" t="s">
        <v>3686</v>
      </c>
      <c r="O19" s="99" t="n">
        <v>275000000</v>
      </c>
      <c r="P19" s="99" t="n">
        <v>369000000</v>
      </c>
      <c r="Q19" s="99" t="n">
        <v>410000000</v>
      </c>
      <c r="R19" s="99" t="n">
        <v>551000000</v>
      </c>
      <c r="S19" s="99" t="n">
        <v>552000000</v>
      </c>
      <c r="T19" s="99" t="n">
        <v>979000000</v>
      </c>
      <c r="U19" s="99" t="n">
        <v>1016000000</v>
      </c>
      <c r="V19" s="99" t="n">
        <v>662000000</v>
      </c>
      <c r="W19" s="99"/>
    </row>
    <row r="20" s="13" customFormat="true" ht="15" hidden="false" customHeight="false" outlineLevel="0" collapsed="false">
      <c r="A20" s="63" t="s">
        <v>52</v>
      </c>
      <c r="B20" s="63" t="s">
        <v>52</v>
      </c>
      <c r="C20" s="33" t="s">
        <v>37</v>
      </c>
      <c r="O20" s="111" t="n">
        <v>733000000</v>
      </c>
      <c r="P20" s="111" t="n">
        <v>367000000</v>
      </c>
      <c r="Q20" s="111" t="n">
        <v>118000000</v>
      </c>
      <c r="R20" s="111" t="n">
        <v>165000000</v>
      </c>
      <c r="S20" s="111" t="n">
        <v>371000000</v>
      </c>
      <c r="T20" s="111" t="n">
        <v>215000000</v>
      </c>
      <c r="U20" s="111" t="n">
        <v>203000000</v>
      </c>
      <c r="V20" s="111" t="n">
        <v>182000000</v>
      </c>
      <c r="W20" s="111"/>
    </row>
    <row r="21" customFormat="false" ht="15" hidden="false" customHeight="false" outlineLevel="0" collapsed="false">
      <c r="A21" s="49" t="s">
        <v>927</v>
      </c>
      <c r="B21" s="49" t="s">
        <v>927</v>
      </c>
      <c r="C21" s="49" t="s">
        <v>40</v>
      </c>
      <c r="O21" s="99" t="n">
        <v>3745000000</v>
      </c>
      <c r="P21" s="99" t="n">
        <v>2920000000</v>
      </c>
      <c r="Q21" s="99" t="n">
        <v>2743000000</v>
      </c>
      <c r="R21" s="99" t="n">
        <v>4134000000</v>
      </c>
      <c r="S21" s="99" t="n">
        <v>4664000000</v>
      </c>
      <c r="T21" s="99" t="n">
        <v>4160000000</v>
      </c>
      <c r="U21" s="99" t="n">
        <v>4126000000</v>
      </c>
      <c r="V21" s="99" t="n">
        <v>4507000000</v>
      </c>
      <c r="W21" s="99"/>
    </row>
    <row r="22" customFormat="false" ht="15" hidden="false" customHeight="false" outlineLevel="0" collapsed="false">
      <c r="A22" s="47" t="s">
        <v>3385</v>
      </c>
      <c r="B22" s="47" t="s">
        <v>3385</v>
      </c>
      <c r="C22" s="20" t="s">
        <v>182</v>
      </c>
      <c r="O22" s="99" t="n">
        <v>1387000000</v>
      </c>
      <c r="P22" s="99" t="n">
        <v>1028000000</v>
      </c>
      <c r="Q22" s="99" t="n">
        <v>930000000</v>
      </c>
      <c r="R22" s="99" t="n">
        <v>1332000000</v>
      </c>
      <c r="S22" s="99" t="n">
        <v>1363000000</v>
      </c>
      <c r="T22" s="99" t="n">
        <v>1429000000</v>
      </c>
      <c r="U22" s="99" t="n">
        <v>1522000000</v>
      </c>
      <c r="V22" s="99" t="n">
        <v>1636000000</v>
      </c>
      <c r="W22" s="99"/>
    </row>
    <row r="23" customFormat="false" ht="15" hidden="false" customHeight="false" outlineLevel="0" collapsed="false">
      <c r="A23" s="47" t="s">
        <v>3689</v>
      </c>
      <c r="B23" s="47" t="s">
        <v>3689</v>
      </c>
      <c r="C23" s="20" t="s">
        <v>182</v>
      </c>
      <c r="O23" s="99" t="n">
        <v>72000000</v>
      </c>
      <c r="P23" s="99" t="n">
        <v>72000000</v>
      </c>
      <c r="Q23" s="99" t="n">
        <v>51000000</v>
      </c>
      <c r="R23" s="99" t="n">
        <v>33000000</v>
      </c>
      <c r="S23" s="99" t="n">
        <v>34000000</v>
      </c>
      <c r="T23" s="99" t="n">
        <v>36000000</v>
      </c>
      <c r="U23" s="99" t="n">
        <v>38000000</v>
      </c>
      <c r="V23" s="99" t="n">
        <v>41000000</v>
      </c>
      <c r="W23" s="99"/>
    </row>
    <row r="24" customFormat="false" ht="15" hidden="false" customHeight="false" outlineLevel="0" collapsed="false">
      <c r="A24" s="47" t="s">
        <v>3690</v>
      </c>
      <c r="B24" s="47" t="s">
        <v>3691</v>
      </c>
      <c r="C24" s="20" t="s">
        <v>182</v>
      </c>
      <c r="O24" s="99" t="n">
        <v>1152000000</v>
      </c>
      <c r="P24" s="99" t="n">
        <v>1031000000</v>
      </c>
      <c r="Q24" s="99" t="n">
        <v>1106000000</v>
      </c>
      <c r="R24" s="99" t="n">
        <v>1815000000</v>
      </c>
      <c r="S24" s="99" t="n">
        <v>2452000000</v>
      </c>
      <c r="T24" s="99" t="n">
        <v>1679000000</v>
      </c>
      <c r="U24" s="99" t="n">
        <v>1490000000</v>
      </c>
      <c r="V24" s="99" t="n">
        <v>1681000000</v>
      </c>
      <c r="W24" s="99"/>
    </row>
    <row r="25" customFormat="false" ht="15" hidden="false" customHeight="false" outlineLevel="0" collapsed="false">
      <c r="A25" s="47" t="s">
        <v>3692</v>
      </c>
      <c r="B25" s="47" t="s">
        <v>3693</v>
      </c>
      <c r="C25" s="20" t="s">
        <v>182</v>
      </c>
      <c r="O25" s="99" t="n">
        <v>974000000</v>
      </c>
      <c r="P25" s="99" t="n">
        <v>633000000</v>
      </c>
      <c r="Q25" s="99" t="n">
        <v>476000000</v>
      </c>
      <c r="R25" s="99" t="n">
        <v>782000000</v>
      </c>
      <c r="S25" s="99" t="n">
        <v>640000000</v>
      </c>
      <c r="T25" s="99" t="n">
        <v>839000000</v>
      </c>
      <c r="U25" s="99" t="n">
        <v>893000000</v>
      </c>
      <c r="V25" s="99" t="n">
        <v>960000000</v>
      </c>
      <c r="W25" s="99"/>
    </row>
    <row r="26" customFormat="false" ht="15" hidden="false" customHeight="false" outlineLevel="0" collapsed="false">
      <c r="A26" s="47" t="s">
        <v>49</v>
      </c>
      <c r="B26" s="47" t="s">
        <v>49</v>
      </c>
      <c r="C26" s="20" t="s">
        <v>182</v>
      </c>
      <c r="O26" s="99" t="n">
        <v>160000000</v>
      </c>
      <c r="P26" s="99" t="n">
        <v>155000000</v>
      </c>
      <c r="Q26" s="99" t="n">
        <v>180000000</v>
      </c>
      <c r="R26" s="99" t="n">
        <v>172000000</v>
      </c>
      <c r="S26" s="99" t="n">
        <v>175000000</v>
      </c>
      <c r="T26" s="99" t="n">
        <v>178000000</v>
      </c>
      <c r="U26" s="99" t="n">
        <v>183000000</v>
      </c>
      <c r="V26" s="99" t="n">
        <v>189000000</v>
      </c>
      <c r="W26" s="99"/>
    </row>
    <row r="27" s="13" customFormat="true" ht="15" hidden="false" customHeight="false" outlineLevel="0" collapsed="false">
      <c r="A27" s="13" t="s">
        <v>188</v>
      </c>
      <c r="B27" s="63" t="s">
        <v>1209</v>
      </c>
      <c r="C27" s="63" t="s">
        <v>34</v>
      </c>
      <c r="O27" s="111" t="n">
        <v>12129000000</v>
      </c>
      <c r="P27" s="111" t="n">
        <v>13152000000</v>
      </c>
      <c r="Q27" s="111" t="n">
        <v>14967000000</v>
      </c>
      <c r="R27" s="111" t="n">
        <v>18914000000</v>
      </c>
      <c r="S27" s="111" t="n">
        <v>20914000000</v>
      </c>
      <c r="T27" s="111" t="n">
        <v>24274000000</v>
      </c>
      <c r="U27" s="111" t="n">
        <v>27862000000</v>
      </c>
      <c r="V27" s="111" t="n">
        <v>30150000000</v>
      </c>
      <c r="W27" s="111"/>
    </row>
    <row r="28" customFormat="false" ht="15" hidden="false" customHeight="false" outlineLevel="0" collapsed="false">
      <c r="A28" s="49" t="s">
        <v>70</v>
      </c>
      <c r="B28" s="49" t="s">
        <v>353</v>
      </c>
      <c r="C28" s="49" t="s">
        <v>191</v>
      </c>
      <c r="O28" s="99" t="n">
        <v>9076000000</v>
      </c>
      <c r="P28" s="99" t="n">
        <v>10317000000</v>
      </c>
      <c r="Q28" s="99" t="n">
        <v>13143000000</v>
      </c>
      <c r="R28" s="99" t="n">
        <v>16408000000</v>
      </c>
      <c r="S28" s="99" t="n">
        <v>17083000000</v>
      </c>
      <c r="T28" s="99" t="n">
        <v>18183000000</v>
      </c>
      <c r="U28" s="99" t="n">
        <v>19472000000</v>
      </c>
      <c r="V28" s="99" t="n">
        <v>21200000000</v>
      </c>
      <c r="W28" s="99"/>
    </row>
    <row r="29" customFormat="false" ht="15" hidden="false" customHeight="false" outlineLevel="0" collapsed="false">
      <c r="A29" s="47" t="s">
        <v>936</v>
      </c>
      <c r="B29" s="47" t="s">
        <v>936</v>
      </c>
      <c r="C29" s="49" t="s">
        <v>194</v>
      </c>
      <c r="O29" s="99" t="n">
        <v>4281000000</v>
      </c>
      <c r="P29" s="99" t="n">
        <v>4559000000</v>
      </c>
      <c r="Q29" s="99" t="n">
        <v>5606000000</v>
      </c>
      <c r="R29" s="99" t="n">
        <v>6152000000</v>
      </c>
      <c r="S29" s="99" t="n">
        <v>6560000000</v>
      </c>
      <c r="T29" s="99" t="n">
        <v>6755000000</v>
      </c>
      <c r="U29" s="99" t="n">
        <v>6998000000</v>
      </c>
      <c r="V29" s="99" t="n">
        <v>7337000000</v>
      </c>
      <c r="W29" s="99"/>
    </row>
    <row r="30" customFormat="false" ht="15" hidden="false" customHeight="false" outlineLevel="0" collapsed="false">
      <c r="A30" s="47" t="s">
        <v>701</v>
      </c>
      <c r="B30" s="47" t="s">
        <v>701</v>
      </c>
      <c r="C30" s="49" t="s">
        <v>194</v>
      </c>
      <c r="O30" s="99" t="n">
        <v>1823000000</v>
      </c>
      <c r="P30" s="99" t="n">
        <v>2241000000</v>
      </c>
      <c r="Q30" s="99" t="n">
        <v>3716000000</v>
      </c>
      <c r="R30" s="99" t="n">
        <v>4885000000</v>
      </c>
      <c r="S30" s="99" t="n">
        <v>5555000000</v>
      </c>
      <c r="T30" s="99" t="n">
        <v>6153000000</v>
      </c>
      <c r="U30" s="99" t="n">
        <v>5616000000</v>
      </c>
      <c r="V30" s="99" t="n">
        <v>6964000000</v>
      </c>
      <c r="W30" s="99"/>
    </row>
    <row r="31" customFormat="false" ht="15" hidden="false" customHeight="false" outlineLevel="0" collapsed="false">
      <c r="A31" s="47" t="s">
        <v>87</v>
      </c>
      <c r="B31" s="47" t="s">
        <v>87</v>
      </c>
      <c r="C31" s="49" t="s">
        <v>194</v>
      </c>
      <c r="O31" s="99" t="n">
        <v>726000000</v>
      </c>
      <c r="P31" s="99" t="n">
        <v>1107000000</v>
      </c>
      <c r="Q31" s="99" t="n">
        <v>1087000000</v>
      </c>
      <c r="R31" s="99" t="n">
        <v>1320000000</v>
      </c>
      <c r="S31" s="99" t="n">
        <v>1215000000</v>
      </c>
      <c r="T31" s="99" t="n">
        <v>1356000000</v>
      </c>
      <c r="U31" s="99" t="n">
        <v>1836000000</v>
      </c>
      <c r="V31" s="99" t="n">
        <v>2516000000</v>
      </c>
      <c r="W31" s="99"/>
    </row>
    <row r="32" customFormat="false" ht="15" hidden="false" customHeight="false" outlineLevel="0" collapsed="false">
      <c r="A32" s="47" t="s">
        <v>205</v>
      </c>
      <c r="B32" s="47" t="s">
        <v>205</v>
      </c>
      <c r="C32" s="49" t="s">
        <v>194</v>
      </c>
      <c r="O32" s="99" t="n">
        <v>749000000</v>
      </c>
      <c r="P32" s="99" t="n">
        <v>226000000</v>
      </c>
      <c r="Q32" s="99" t="n">
        <v>884000000</v>
      </c>
      <c r="R32" s="99" t="n">
        <v>1137000000</v>
      </c>
      <c r="S32" s="99" t="n">
        <v>980000000</v>
      </c>
      <c r="T32" s="99" t="n">
        <v>1001000000</v>
      </c>
      <c r="U32" s="99" t="n">
        <v>1027000000</v>
      </c>
      <c r="V32" s="99" t="n">
        <v>1062000000</v>
      </c>
      <c r="W32" s="99"/>
    </row>
    <row r="33" customFormat="false" ht="15" hidden="false" customHeight="false" outlineLevel="0" collapsed="false">
      <c r="A33" s="47" t="s">
        <v>1094</v>
      </c>
      <c r="B33" s="47" t="s">
        <v>1094</v>
      </c>
      <c r="C33" s="49" t="s">
        <v>194</v>
      </c>
      <c r="O33" s="99" t="n">
        <v>1480000000</v>
      </c>
      <c r="P33" s="99" t="n">
        <v>2151000000</v>
      </c>
      <c r="Q33" s="99" t="n">
        <v>1825000000</v>
      </c>
      <c r="R33" s="99" t="n">
        <v>2887000000</v>
      </c>
      <c r="S33" s="99" t="n">
        <v>2745000000</v>
      </c>
      <c r="T33" s="99" t="n">
        <v>2890000000</v>
      </c>
      <c r="U33" s="99" t="n">
        <v>3064000000</v>
      </c>
      <c r="V33" s="99" t="n">
        <v>3288000000</v>
      </c>
      <c r="W33" s="99"/>
    </row>
    <row r="34" customFormat="false" ht="15" hidden="false" customHeight="false" outlineLevel="0" collapsed="false">
      <c r="A34" s="47" t="s">
        <v>3694</v>
      </c>
      <c r="B34" s="47" t="s">
        <v>3694</v>
      </c>
      <c r="C34" s="49" t="s">
        <v>194</v>
      </c>
      <c r="O34" s="99" t="n">
        <v>17000000</v>
      </c>
      <c r="P34" s="99" t="n">
        <v>32000000</v>
      </c>
      <c r="Q34" s="99" t="n">
        <v>25000000</v>
      </c>
      <c r="R34" s="99" t="n">
        <v>27000000</v>
      </c>
      <c r="S34" s="99" t="n">
        <v>27000000</v>
      </c>
      <c r="T34" s="99" t="n">
        <v>29000000</v>
      </c>
      <c r="U34" s="99" t="n">
        <v>31000000</v>
      </c>
      <c r="V34" s="99" t="n">
        <v>33000000</v>
      </c>
      <c r="W34" s="99"/>
    </row>
    <row r="35" customFormat="false" ht="15" hidden="false" customHeight="false" outlineLevel="0" collapsed="false">
      <c r="A35" s="47" t="s">
        <v>227</v>
      </c>
      <c r="B35" s="49" t="s">
        <v>1096</v>
      </c>
      <c r="C35" s="49" t="s">
        <v>191</v>
      </c>
      <c r="O35" s="99" t="n">
        <v>3054000000</v>
      </c>
      <c r="P35" s="99" t="n">
        <v>2836000000</v>
      </c>
      <c r="Q35" s="99" t="n">
        <v>1825000000</v>
      </c>
      <c r="R35" s="99" t="n">
        <v>2506000000</v>
      </c>
      <c r="S35" s="99" t="n">
        <v>3831000000</v>
      </c>
      <c r="T35" s="99" t="n">
        <v>6091000000</v>
      </c>
      <c r="U35" s="99" t="n">
        <v>8390000000</v>
      </c>
      <c r="V35" s="99" t="n">
        <v>8951000000</v>
      </c>
      <c r="W35" s="99"/>
    </row>
    <row r="36" customFormat="false" ht="15" hidden="false" customHeight="false" outlineLevel="0" collapsed="false">
      <c r="A36" s="47" t="s">
        <v>3695</v>
      </c>
      <c r="B36" s="49" t="s">
        <v>2530</v>
      </c>
      <c r="C36" s="49" t="s">
        <v>231</v>
      </c>
      <c r="O36" s="99" t="n">
        <v>1726000000</v>
      </c>
      <c r="P36" s="99" t="n">
        <v>1704000000</v>
      </c>
      <c r="Q36" s="99" t="n">
        <v>648000000</v>
      </c>
      <c r="R36" s="99" t="n">
        <v>1707000000</v>
      </c>
      <c r="S36" s="99" t="n">
        <v>2477000000</v>
      </c>
      <c r="T36" s="99" t="n">
        <v>2473000000</v>
      </c>
      <c r="U36" s="99" t="n">
        <v>2468000000</v>
      </c>
      <c r="V36" s="99" t="n">
        <v>2461000000</v>
      </c>
      <c r="W36" s="99"/>
    </row>
    <row r="37" customFormat="false" ht="15" hidden="false" customHeight="false" outlineLevel="0" collapsed="false">
      <c r="A37" s="47" t="s">
        <v>3695</v>
      </c>
      <c r="B37" s="47" t="s">
        <v>3696</v>
      </c>
      <c r="C37" s="49" t="s">
        <v>3697</v>
      </c>
      <c r="O37" s="99" t="n">
        <v>2260000000</v>
      </c>
      <c r="P37" s="99" t="n">
        <v>1752000000</v>
      </c>
      <c r="Q37" s="99" t="n">
        <v>916000000</v>
      </c>
      <c r="R37" s="99" t="n">
        <v>1786000000</v>
      </c>
      <c r="S37" s="99" t="n">
        <v>2558000000</v>
      </c>
      <c r="T37" s="99" t="n">
        <v>2558000000</v>
      </c>
      <c r="U37" s="99" t="n">
        <v>2558000000</v>
      </c>
      <c r="V37" s="99" t="n">
        <v>2558000000</v>
      </c>
      <c r="W37" s="99"/>
    </row>
    <row r="38" customFormat="false" ht="15" hidden="false" customHeight="false" outlineLevel="0" collapsed="false">
      <c r="A38" s="47" t="s">
        <v>526</v>
      </c>
      <c r="B38" s="47" t="s">
        <v>526</v>
      </c>
      <c r="C38" s="49" t="s">
        <v>3697</v>
      </c>
      <c r="O38" s="99" t="n">
        <v>-534000000</v>
      </c>
      <c r="P38" s="99" t="n">
        <v>-48000000</v>
      </c>
      <c r="Q38" s="99" t="n">
        <v>-268000000</v>
      </c>
      <c r="R38" s="99" t="n">
        <v>-79000000</v>
      </c>
      <c r="S38" s="99" t="n">
        <v>-81000000</v>
      </c>
      <c r="T38" s="99" t="n">
        <v>-85000000</v>
      </c>
      <c r="U38" s="99" t="n">
        <v>-90000000</v>
      </c>
      <c r="V38" s="99" t="n">
        <v>-97000000</v>
      </c>
      <c r="W38" s="99"/>
    </row>
    <row r="39" customFormat="false" ht="15" hidden="false" customHeight="false" outlineLevel="0" collapsed="false">
      <c r="A39" s="49" t="s">
        <v>2531</v>
      </c>
      <c r="B39" s="49" t="s">
        <v>2531</v>
      </c>
      <c r="C39" s="49" t="s">
        <v>231</v>
      </c>
      <c r="O39" s="99" t="n">
        <v>1328000000</v>
      </c>
      <c r="P39" s="99" t="n">
        <v>1132000000</v>
      </c>
      <c r="Q39" s="99" t="n">
        <v>1177000000</v>
      </c>
      <c r="R39" s="99" t="n">
        <v>799000000</v>
      </c>
      <c r="S39" s="99" t="n">
        <v>1354000000</v>
      </c>
      <c r="T39" s="99" t="n">
        <v>3618000000</v>
      </c>
      <c r="U39" s="99" t="n">
        <v>5922000000</v>
      </c>
      <c r="V39" s="99" t="n">
        <v>6490000000</v>
      </c>
      <c r="W39" s="99"/>
    </row>
    <row r="40" customFormat="false" ht="15" hidden="false" customHeight="false" outlineLevel="0" collapsed="false">
      <c r="B40" s="47" t="s">
        <v>3698</v>
      </c>
      <c r="C40" s="49"/>
      <c r="O40" s="99" t="n">
        <v>1328000000</v>
      </c>
      <c r="P40" s="99" t="n">
        <v>1132000000</v>
      </c>
      <c r="Q40" s="99" t="n">
        <v>1177000000</v>
      </c>
      <c r="R40" s="99" t="n">
        <v>799000000</v>
      </c>
      <c r="S40" s="99" t="n">
        <v>1354000000</v>
      </c>
      <c r="T40" s="99" t="n">
        <v>3618000000</v>
      </c>
      <c r="U40" s="99" t="n">
        <v>5922000000</v>
      </c>
      <c r="V40" s="99" t="n">
        <v>6490000000</v>
      </c>
      <c r="W40" s="99"/>
    </row>
    <row r="41" customFormat="false" ht="15" hidden="false" customHeight="false" outlineLevel="0" collapsed="false">
      <c r="B41" s="49" t="s">
        <v>3699</v>
      </c>
      <c r="C41" s="49"/>
      <c r="O41" s="99" t="n">
        <v>294000000</v>
      </c>
      <c r="P41" s="99" t="n">
        <v>-227000000</v>
      </c>
      <c r="Q41" s="99" t="n">
        <v>-1510000000</v>
      </c>
      <c r="R41" s="99" t="n">
        <v>-1360000000</v>
      </c>
      <c r="S41" s="99" t="n">
        <v>135000000</v>
      </c>
      <c r="T41" s="99" t="n">
        <v>-296000000</v>
      </c>
      <c r="U41" s="99" t="n">
        <v>-1039000000</v>
      </c>
      <c r="V41" s="99" t="n">
        <v>-2147000000</v>
      </c>
      <c r="W41" s="99"/>
    </row>
    <row r="42" customFormat="false" ht="15" hidden="false" customHeight="false" outlineLevel="0" collapsed="false">
      <c r="B42" s="49" t="s">
        <v>951</v>
      </c>
      <c r="C42" s="49"/>
      <c r="O42" s="99" t="n">
        <v>-2759000000</v>
      </c>
      <c r="P42" s="99" t="n">
        <v>-3062000000</v>
      </c>
      <c r="Q42" s="99" t="n">
        <v>-3335000000</v>
      </c>
      <c r="R42" s="99" t="n">
        <v>-3866000000</v>
      </c>
      <c r="S42" s="99" t="n">
        <v>-3696000000</v>
      </c>
      <c r="T42" s="99" t="n">
        <v>-6387000000</v>
      </c>
      <c r="U42" s="99" t="n">
        <v>-9428000000</v>
      </c>
      <c r="V42" s="99" t="n">
        <v>-11097000000</v>
      </c>
      <c r="W42" s="99"/>
    </row>
    <row r="43" s="13" customFormat="true" ht="15" hidden="false" customHeight="false" outlineLevel="0" collapsed="false">
      <c r="A43" s="63" t="s">
        <v>110</v>
      </c>
      <c r="B43" s="63" t="s">
        <v>3700</v>
      </c>
      <c r="C43" s="63" t="s">
        <v>34</v>
      </c>
      <c r="O43" s="111" t="n">
        <f aca="false">O47+O57+O71</f>
        <v>2759000000</v>
      </c>
      <c r="P43" s="111" t="n">
        <f aca="false">P47+P57+P71</f>
        <v>3063000000</v>
      </c>
      <c r="Q43" s="111" t="n">
        <f aca="false">Q47+Q57+Q71</f>
        <v>3607000000</v>
      </c>
      <c r="R43" s="111" t="n">
        <f aca="false">R47+R57+R71</f>
        <v>4163000000</v>
      </c>
      <c r="S43" s="111" t="n">
        <f aca="false">S47+S57+S71</f>
        <v>4000000000</v>
      </c>
      <c r="T43" s="111" t="n">
        <f aca="false">T47+T57+T71</f>
        <v>6706000000</v>
      </c>
      <c r="U43" s="111" t="n">
        <f aca="false">U47+U57+U71</f>
        <v>9768000000</v>
      </c>
      <c r="V43" s="111" t="n">
        <f aca="false">V47+V57+V71</f>
        <v>11463000000</v>
      </c>
      <c r="W43" s="111"/>
    </row>
    <row r="44" customFormat="false" ht="15" hidden="false" customHeight="false" outlineLevel="0" collapsed="false">
      <c r="A44" s="157" t="s">
        <v>115</v>
      </c>
      <c r="B44" s="157" t="s">
        <v>115</v>
      </c>
      <c r="C44" s="49" t="s">
        <v>242</v>
      </c>
      <c r="O44" s="99" t="n">
        <f aca="false">O48+O58</f>
        <v>836000000</v>
      </c>
      <c r="P44" s="99" t="n">
        <f aca="false">P48+P58</f>
        <v>3408000000</v>
      </c>
      <c r="Q44" s="99" t="n">
        <f aca="false">Q48+Q58</f>
        <v>7145000000</v>
      </c>
      <c r="R44" s="99" t="n">
        <f aca="false">R48+R58</f>
        <v>7521000000</v>
      </c>
      <c r="S44" s="99" t="n">
        <f aca="false">S48+S58</f>
        <v>8320000000</v>
      </c>
      <c r="T44" s="99" t="n">
        <f aca="false">T48+T58</f>
        <v>8327000000</v>
      </c>
      <c r="U44" s="99" t="n">
        <f aca="false">U48+U58</f>
        <v>8338000000</v>
      </c>
      <c r="V44" s="99" t="n">
        <f aca="false">V48+V58</f>
        <v>8351000000</v>
      </c>
      <c r="W44" s="99"/>
    </row>
    <row r="45" customFormat="false" ht="15" hidden="false" customHeight="false" outlineLevel="0" collapsed="false">
      <c r="A45" s="157" t="s">
        <v>112</v>
      </c>
      <c r="B45" s="157" t="s">
        <v>112</v>
      </c>
      <c r="C45" s="49" t="s">
        <v>242</v>
      </c>
      <c r="O45" s="99" t="n">
        <f aca="false">O53+O68</f>
        <v>1485000000</v>
      </c>
      <c r="P45" s="99" t="n">
        <f aca="false">P53+P68</f>
        <v>-130000000</v>
      </c>
      <c r="Q45" s="99" t="n">
        <f aca="false">Q53+Q68</f>
        <v>-480000000</v>
      </c>
      <c r="R45" s="99" t="n">
        <f aca="false">R53+R68</f>
        <v>-299000000</v>
      </c>
      <c r="S45" s="99" t="n">
        <f aca="false">S53+S68</f>
        <v>-85000000</v>
      </c>
      <c r="T45" s="99" t="n">
        <f aca="false">T53+T68</f>
        <v>-85000000</v>
      </c>
      <c r="U45" s="99" t="n">
        <f aca="false">U53+U68</f>
        <v>-85000000</v>
      </c>
      <c r="V45" s="99" t="n">
        <f aca="false">V53+V68</f>
        <v>-85000000</v>
      </c>
      <c r="W45" s="99"/>
    </row>
    <row r="46" customFormat="false" ht="15" hidden="false" customHeight="false" outlineLevel="0" collapsed="false">
      <c r="B46" s="49" t="s">
        <v>956</v>
      </c>
      <c r="C46" s="49"/>
      <c r="O46" s="99" t="n">
        <v>-2759000000</v>
      </c>
      <c r="P46" s="99" t="n">
        <v>-3062000000</v>
      </c>
      <c r="Q46" s="99" t="n">
        <v>-3335000000</v>
      </c>
      <c r="R46" s="99" t="n">
        <v>-3866000000</v>
      </c>
      <c r="S46" s="99" t="n">
        <v>-3696000000</v>
      </c>
      <c r="T46" s="99" t="n">
        <v>-6387000000</v>
      </c>
      <c r="U46" s="99" t="n">
        <v>-9428000000</v>
      </c>
      <c r="V46" s="99" t="n">
        <v>-11097000000</v>
      </c>
      <c r="W46" s="99"/>
    </row>
    <row r="47" customFormat="false" ht="15" hidden="false" customHeight="false" outlineLevel="0" collapsed="false">
      <c r="B47" s="49" t="s">
        <v>1112</v>
      </c>
      <c r="C47" s="49"/>
      <c r="O47" s="99" t="n">
        <v>616000000</v>
      </c>
      <c r="P47" s="99" t="n">
        <v>-90000000</v>
      </c>
      <c r="Q47" s="99" t="n">
        <v>136000000</v>
      </c>
      <c r="R47" s="99" t="n">
        <v>149000000</v>
      </c>
      <c r="S47" s="99" t="n">
        <v>152000000</v>
      </c>
      <c r="T47" s="99" t="n">
        <v>159000000</v>
      </c>
      <c r="U47" s="99" t="n">
        <v>170000000</v>
      </c>
      <c r="V47" s="99" t="n">
        <v>183000000</v>
      </c>
      <c r="W47" s="99"/>
    </row>
    <row r="48" customFormat="false" ht="15" hidden="false" customHeight="false" outlineLevel="0" collapsed="false">
      <c r="B48" s="49" t="s">
        <v>199</v>
      </c>
      <c r="C48" s="49"/>
      <c r="O48" s="99" t="n">
        <v>616000000</v>
      </c>
      <c r="P48" s="99" t="n">
        <v>-90000000</v>
      </c>
      <c r="Q48" s="99" t="n">
        <v>136000000</v>
      </c>
      <c r="R48" s="99" t="n">
        <v>149000000</v>
      </c>
      <c r="S48" s="99" t="n">
        <v>152000000</v>
      </c>
      <c r="T48" s="99" t="n">
        <v>159000000</v>
      </c>
      <c r="U48" s="99" t="n">
        <v>170000000</v>
      </c>
      <c r="V48" s="99" t="n">
        <v>183000000</v>
      </c>
      <c r="W48" s="99"/>
    </row>
    <row r="49" customFormat="false" ht="15" hidden="false" customHeight="false" outlineLevel="0" collapsed="false">
      <c r="B49" s="47" t="s">
        <v>3701</v>
      </c>
      <c r="C49" s="49"/>
      <c r="O49" s="99" t="n">
        <v>751000000</v>
      </c>
      <c r="P49" s="99" t="n">
        <v>0</v>
      </c>
      <c r="Q49" s="99" t="n">
        <v>0</v>
      </c>
      <c r="R49" s="99" t="n">
        <v>0</v>
      </c>
      <c r="S49" s="99" t="n">
        <v>0</v>
      </c>
      <c r="T49" s="99" t="n">
        <v>0</v>
      </c>
      <c r="U49" s="99" t="n">
        <v>0</v>
      </c>
      <c r="V49" s="99" t="n">
        <v>0</v>
      </c>
      <c r="W49" s="99"/>
    </row>
    <row r="50" customFormat="false" ht="15" hidden="false" customHeight="false" outlineLevel="0" collapsed="false">
      <c r="B50" s="47" t="s">
        <v>422</v>
      </c>
      <c r="C50" s="49"/>
      <c r="O50" s="99" t="n">
        <v>-399000000</v>
      </c>
      <c r="P50" s="99" t="n">
        <v>-90000000</v>
      </c>
      <c r="Q50" s="99" t="n">
        <v>136000000</v>
      </c>
      <c r="R50" s="99" t="n">
        <v>149000000</v>
      </c>
      <c r="S50" s="99" t="n">
        <v>152000000</v>
      </c>
      <c r="T50" s="99" t="n">
        <v>159000000</v>
      </c>
      <c r="U50" s="99" t="n">
        <v>170000000</v>
      </c>
      <c r="V50" s="99" t="n">
        <v>183000000</v>
      </c>
      <c r="W50" s="99"/>
    </row>
    <row r="51" customFormat="false" ht="15" hidden="false" customHeight="false" outlineLevel="0" collapsed="false">
      <c r="B51" s="47" t="s">
        <v>3702</v>
      </c>
      <c r="C51" s="49"/>
      <c r="O51" s="99" t="n">
        <v>-113000000</v>
      </c>
      <c r="P51" s="99" t="n">
        <v>0</v>
      </c>
      <c r="Q51" s="99" t="n">
        <v>0</v>
      </c>
      <c r="R51" s="99" t="n">
        <v>0</v>
      </c>
      <c r="S51" s="99" t="n">
        <v>0</v>
      </c>
      <c r="T51" s="99" t="n">
        <v>0</v>
      </c>
      <c r="U51" s="99" t="n">
        <v>0</v>
      </c>
      <c r="V51" s="99" t="n">
        <v>0</v>
      </c>
      <c r="W51" s="99"/>
    </row>
    <row r="52" customFormat="false" ht="15" hidden="false" customHeight="false" outlineLevel="0" collapsed="false">
      <c r="B52" s="47" t="s">
        <v>1105</v>
      </c>
      <c r="C52" s="49"/>
      <c r="O52" s="99" t="n">
        <v>377000000</v>
      </c>
      <c r="P52" s="99" t="n">
        <v>0</v>
      </c>
      <c r="Q52" s="99" t="n">
        <v>0</v>
      </c>
      <c r="R52" s="99" t="n">
        <v>0</v>
      </c>
      <c r="S52" s="99" t="n">
        <v>0</v>
      </c>
      <c r="T52" s="99" t="n">
        <v>0</v>
      </c>
      <c r="U52" s="99" t="n">
        <v>0</v>
      </c>
      <c r="V52" s="99" t="n">
        <v>0</v>
      </c>
      <c r="W52" s="99"/>
    </row>
    <row r="53" customFormat="false" ht="15" hidden="false" customHeight="false" outlineLevel="0" collapsed="false">
      <c r="B53" s="49" t="s">
        <v>202</v>
      </c>
      <c r="C53" s="49"/>
      <c r="O53" s="99" t="n">
        <v>0</v>
      </c>
      <c r="P53" s="99" t="n">
        <v>0</v>
      </c>
      <c r="Q53" s="99" t="n">
        <v>0</v>
      </c>
      <c r="R53" s="99" t="n">
        <v>0</v>
      </c>
      <c r="S53" s="99" t="n">
        <v>0</v>
      </c>
      <c r="T53" s="99" t="n">
        <v>0</v>
      </c>
      <c r="U53" s="99" t="n">
        <v>0</v>
      </c>
      <c r="V53" s="99" t="n">
        <v>0</v>
      </c>
      <c r="W53" s="99"/>
    </row>
    <row r="54" customFormat="false" ht="15" hidden="false" customHeight="false" outlineLevel="0" collapsed="false">
      <c r="B54" s="47" t="s">
        <v>3701</v>
      </c>
      <c r="C54" s="49"/>
      <c r="O54" s="99" t="n">
        <v>0</v>
      </c>
      <c r="P54" s="99" t="n">
        <v>0</v>
      </c>
      <c r="Q54" s="99" t="n">
        <v>0</v>
      </c>
      <c r="R54" s="99" t="n">
        <v>0</v>
      </c>
      <c r="S54" s="99" t="n">
        <v>0</v>
      </c>
      <c r="T54" s="99" t="n">
        <v>0</v>
      </c>
      <c r="U54" s="99" t="n">
        <v>0</v>
      </c>
      <c r="V54" s="99" t="n">
        <v>0</v>
      </c>
      <c r="W54" s="99"/>
    </row>
    <row r="55" customFormat="false" ht="15" hidden="false" customHeight="false" outlineLevel="0" collapsed="false">
      <c r="B55" s="47" t="s">
        <v>422</v>
      </c>
      <c r="C55" s="49"/>
      <c r="O55" s="99" t="n">
        <v>0</v>
      </c>
      <c r="P55" s="99" t="n">
        <v>0</v>
      </c>
      <c r="Q55" s="99" t="n">
        <v>0</v>
      </c>
      <c r="R55" s="99" t="n">
        <v>0</v>
      </c>
      <c r="S55" s="99" t="n">
        <v>0</v>
      </c>
      <c r="T55" s="99" t="n">
        <v>0</v>
      </c>
      <c r="U55" s="99" t="n">
        <v>0</v>
      </c>
      <c r="V55" s="99" t="n">
        <v>0</v>
      </c>
      <c r="W55" s="99"/>
    </row>
    <row r="56" customFormat="false" ht="15" hidden="false" customHeight="false" outlineLevel="0" collapsed="false">
      <c r="B56" s="47" t="s">
        <v>1105</v>
      </c>
      <c r="C56" s="49"/>
      <c r="O56" s="99" t="n">
        <v>0</v>
      </c>
      <c r="P56" s="99" t="n">
        <v>0</v>
      </c>
      <c r="Q56" s="99" t="n">
        <v>0</v>
      </c>
      <c r="R56" s="99" t="n">
        <v>0</v>
      </c>
      <c r="S56" s="99" t="n">
        <v>0</v>
      </c>
      <c r="T56" s="99" t="n">
        <v>0</v>
      </c>
      <c r="U56" s="99" t="n">
        <v>0</v>
      </c>
      <c r="V56" s="99" t="n">
        <v>0</v>
      </c>
      <c r="W56" s="99"/>
    </row>
    <row r="57" customFormat="false" ht="15" hidden="false" customHeight="false" outlineLevel="0" collapsed="false">
      <c r="B57" s="49" t="s">
        <v>3703</v>
      </c>
      <c r="C57" s="49"/>
      <c r="O57" s="99" t="n">
        <v>1705000000</v>
      </c>
      <c r="P57" s="99" t="n">
        <v>3368000000</v>
      </c>
      <c r="Q57" s="99" t="n">
        <v>6529000000</v>
      </c>
      <c r="R57" s="99" t="n">
        <v>7073000000</v>
      </c>
      <c r="S57" s="99" t="n">
        <v>8083000000</v>
      </c>
      <c r="T57" s="99" t="n">
        <v>8083000000</v>
      </c>
      <c r="U57" s="99" t="n">
        <v>8083000000</v>
      </c>
      <c r="V57" s="99" t="n">
        <v>8083000000</v>
      </c>
      <c r="W57" s="99"/>
    </row>
    <row r="58" customFormat="false" ht="15" hidden="false" customHeight="false" outlineLevel="0" collapsed="false">
      <c r="B58" s="49" t="s">
        <v>199</v>
      </c>
      <c r="C58" s="49"/>
      <c r="O58" s="99" t="n">
        <v>220000000</v>
      </c>
      <c r="P58" s="99" t="n">
        <v>3498000000</v>
      </c>
      <c r="Q58" s="99" t="n">
        <v>7009000000</v>
      </c>
      <c r="R58" s="99" t="n">
        <v>7372000000</v>
      </c>
      <c r="S58" s="99" t="n">
        <v>8168000000</v>
      </c>
      <c r="T58" s="99" t="n">
        <v>8168000000</v>
      </c>
      <c r="U58" s="99" t="n">
        <v>8168000000</v>
      </c>
      <c r="V58" s="99" t="n">
        <v>8168000000</v>
      </c>
      <c r="W58" s="99"/>
    </row>
    <row r="59" customFormat="false" ht="15" hidden="false" customHeight="false" outlineLevel="0" collapsed="false">
      <c r="B59" s="49" t="s">
        <v>1103</v>
      </c>
      <c r="C59" s="49"/>
      <c r="O59" s="99" t="n">
        <v>0</v>
      </c>
      <c r="P59" s="99" t="n">
        <v>0</v>
      </c>
      <c r="Q59" s="99" t="n">
        <v>0</v>
      </c>
      <c r="R59" s="99" t="n">
        <v>0</v>
      </c>
      <c r="S59" s="99" t="n">
        <v>0</v>
      </c>
      <c r="T59" s="99" t="n">
        <v>0</v>
      </c>
      <c r="U59" s="99" t="n">
        <v>0</v>
      </c>
      <c r="V59" s="99" t="n">
        <v>0</v>
      </c>
      <c r="W59" s="99"/>
    </row>
    <row r="60" customFormat="false" ht="15" hidden="false" customHeight="false" outlineLevel="0" collapsed="false">
      <c r="B60" s="49" t="s">
        <v>1104</v>
      </c>
      <c r="C60" s="49"/>
      <c r="O60" s="99" t="n">
        <v>220000000</v>
      </c>
      <c r="P60" s="99" t="n">
        <v>3498000000</v>
      </c>
      <c r="Q60" s="99" t="n">
        <v>7009000000</v>
      </c>
      <c r="R60" s="99" t="n">
        <v>7372000000</v>
      </c>
      <c r="S60" s="99" t="n">
        <v>8168000000</v>
      </c>
      <c r="T60" s="99" t="n">
        <v>8168000000</v>
      </c>
      <c r="U60" s="99" t="n">
        <v>8168000000</v>
      </c>
      <c r="V60" s="99" t="n">
        <v>8168000000</v>
      </c>
      <c r="W60" s="99"/>
    </row>
    <row r="61" customFormat="false" ht="15" hidden="false" customHeight="false" outlineLevel="0" collapsed="false">
      <c r="B61" s="47" t="s">
        <v>652</v>
      </c>
      <c r="O61" s="99" t="n">
        <v>220000000</v>
      </c>
      <c r="P61" s="99" t="n">
        <v>4132000000</v>
      </c>
      <c r="Q61" s="99" t="n">
        <v>7326000000</v>
      </c>
      <c r="R61" s="99" t="n">
        <v>7689000000</v>
      </c>
      <c r="S61" s="99" t="n">
        <v>8485000000</v>
      </c>
      <c r="T61" s="99" t="n">
        <v>8485000000</v>
      </c>
      <c r="U61" s="99" t="n">
        <v>8485000000</v>
      </c>
      <c r="V61" s="99" t="n">
        <v>8485000000</v>
      </c>
      <c r="W61" s="99"/>
    </row>
    <row r="62" customFormat="false" ht="15" hidden="false" customHeight="false" outlineLevel="0" collapsed="false">
      <c r="B62" s="191" t="s">
        <v>651</v>
      </c>
      <c r="O62" s="99" t="n">
        <v>0</v>
      </c>
      <c r="P62" s="99" t="n">
        <v>0</v>
      </c>
      <c r="Q62" s="99" t="n">
        <v>0</v>
      </c>
      <c r="R62" s="99" t="n">
        <v>0</v>
      </c>
      <c r="S62" s="99" t="n">
        <v>0</v>
      </c>
      <c r="T62" s="99" t="n">
        <v>0</v>
      </c>
      <c r="U62" s="99" t="n">
        <v>0</v>
      </c>
      <c r="V62" s="99" t="n">
        <v>0</v>
      </c>
      <c r="W62" s="99"/>
    </row>
    <row r="63" customFormat="false" ht="15" hidden="false" customHeight="false" outlineLevel="0" collapsed="false">
      <c r="B63" s="191" t="s">
        <v>3704</v>
      </c>
      <c r="O63" s="99" t="n">
        <v>0</v>
      </c>
      <c r="P63" s="99" t="n">
        <v>0</v>
      </c>
      <c r="Q63" s="99" t="n">
        <v>0</v>
      </c>
      <c r="R63" s="99" t="n">
        <v>0</v>
      </c>
      <c r="S63" s="99" t="n">
        <v>0</v>
      </c>
      <c r="T63" s="99" t="n">
        <v>0</v>
      </c>
      <c r="U63" s="99" t="n">
        <v>0</v>
      </c>
      <c r="V63" s="99" t="n">
        <v>0</v>
      </c>
      <c r="W63" s="99"/>
    </row>
    <row r="64" customFormat="false" ht="15" hidden="false" customHeight="false" outlineLevel="0" collapsed="false">
      <c r="B64" s="191" t="s">
        <v>49</v>
      </c>
      <c r="O64" s="99" t="n">
        <v>0</v>
      </c>
      <c r="P64" s="99" t="n">
        <v>0</v>
      </c>
      <c r="Q64" s="99" t="n">
        <v>0</v>
      </c>
      <c r="R64" s="99" t="n">
        <v>0</v>
      </c>
      <c r="S64" s="99" t="n">
        <v>0</v>
      </c>
      <c r="T64" s="99" t="n">
        <v>0</v>
      </c>
      <c r="U64" s="99" t="n">
        <v>0</v>
      </c>
      <c r="V64" s="99" t="n">
        <v>0</v>
      </c>
      <c r="W64" s="99"/>
    </row>
    <row r="65" customFormat="false" ht="15" hidden="false" customHeight="false" outlineLevel="0" collapsed="false">
      <c r="B65" s="47" t="s">
        <v>3705</v>
      </c>
      <c r="O65" s="99" t="n">
        <v>0</v>
      </c>
      <c r="P65" s="99" t="n">
        <v>-634000000</v>
      </c>
      <c r="Q65" s="99" t="n">
        <v>-317000000</v>
      </c>
      <c r="R65" s="99" t="n">
        <v>-317000000</v>
      </c>
      <c r="S65" s="99" t="n">
        <v>-317000000</v>
      </c>
      <c r="T65" s="99" t="n">
        <v>-317000000</v>
      </c>
      <c r="U65" s="99" t="n">
        <v>-317000000</v>
      </c>
      <c r="V65" s="99" t="n">
        <v>-317000000</v>
      </c>
      <c r="W65" s="99"/>
    </row>
    <row r="66" customFormat="false" ht="15" hidden="false" customHeight="false" outlineLevel="0" collapsed="false">
      <c r="B66" s="191" t="s">
        <v>422</v>
      </c>
      <c r="O66" s="99" t="n">
        <v>0</v>
      </c>
      <c r="P66" s="99" t="n">
        <v>0</v>
      </c>
      <c r="Q66" s="99" t="n">
        <v>0</v>
      </c>
      <c r="R66" s="99" t="n">
        <v>0</v>
      </c>
      <c r="S66" s="99" t="n">
        <v>0</v>
      </c>
      <c r="T66" s="99" t="n">
        <v>0</v>
      </c>
      <c r="U66" s="99" t="n">
        <v>0</v>
      </c>
      <c r="V66" s="99" t="n">
        <v>0</v>
      </c>
      <c r="W66" s="99"/>
    </row>
    <row r="67" customFormat="false" ht="15" hidden="false" customHeight="false" outlineLevel="0" collapsed="false">
      <c r="B67" s="191" t="s">
        <v>1105</v>
      </c>
      <c r="O67" s="99" t="n">
        <v>0</v>
      </c>
      <c r="P67" s="99" t="n">
        <v>0</v>
      </c>
      <c r="Q67" s="99" t="n">
        <v>0</v>
      </c>
      <c r="R67" s="99" t="n">
        <v>0</v>
      </c>
      <c r="S67" s="99" t="n">
        <v>0</v>
      </c>
      <c r="T67" s="99" t="n">
        <v>0</v>
      </c>
      <c r="U67" s="99" t="n">
        <v>0</v>
      </c>
      <c r="V67" s="99" t="n">
        <v>0</v>
      </c>
      <c r="W67" s="99"/>
    </row>
    <row r="68" customFormat="false" ht="15" hidden="false" customHeight="false" outlineLevel="0" collapsed="false">
      <c r="B68" s="49" t="s">
        <v>202</v>
      </c>
      <c r="C68" s="49"/>
      <c r="O68" s="99" t="n">
        <v>1485000000</v>
      </c>
      <c r="P68" s="99" t="n">
        <v>-130000000</v>
      </c>
      <c r="Q68" s="99" t="n">
        <v>-480000000</v>
      </c>
      <c r="R68" s="99" t="n">
        <v>-299000000</v>
      </c>
      <c r="S68" s="99" t="n">
        <v>-85000000</v>
      </c>
      <c r="T68" s="99" t="n">
        <v>-85000000</v>
      </c>
      <c r="U68" s="99" t="n">
        <v>-85000000</v>
      </c>
      <c r="V68" s="99" t="n">
        <v>-85000000</v>
      </c>
      <c r="W68" s="99"/>
    </row>
    <row r="69" customFormat="false" ht="15" hidden="false" customHeight="false" outlineLevel="0" collapsed="false">
      <c r="B69" s="47" t="s">
        <v>1104</v>
      </c>
      <c r="C69" s="49"/>
      <c r="O69" s="99" t="n">
        <v>260000000</v>
      </c>
      <c r="P69" s="99" t="n">
        <v>-770000000</v>
      </c>
      <c r="Q69" s="99" t="n">
        <v>-770000000</v>
      </c>
      <c r="R69" s="99" t="n">
        <v>0</v>
      </c>
      <c r="S69" s="99" t="n">
        <v>0</v>
      </c>
      <c r="T69" s="99" t="n">
        <v>0</v>
      </c>
      <c r="U69" s="99" t="n">
        <v>0</v>
      </c>
      <c r="V69" s="99" t="n">
        <v>0</v>
      </c>
      <c r="W69" s="99"/>
    </row>
    <row r="70" customFormat="false" ht="15" hidden="false" customHeight="false" outlineLevel="0" collapsed="false">
      <c r="B70" s="47" t="s">
        <v>422</v>
      </c>
      <c r="C70" s="49"/>
      <c r="O70" s="99" t="n">
        <v>1225000000</v>
      </c>
      <c r="P70" s="99" t="n">
        <v>640000000</v>
      </c>
      <c r="Q70" s="99" t="n">
        <v>290000000</v>
      </c>
      <c r="R70" s="99" t="n">
        <v>-299000000</v>
      </c>
      <c r="S70" s="99" t="n">
        <v>-85000000</v>
      </c>
      <c r="T70" s="99" t="n">
        <v>-85000000</v>
      </c>
      <c r="U70" s="99" t="n">
        <v>-85000000</v>
      </c>
      <c r="V70" s="99" t="n">
        <v>-85000000</v>
      </c>
      <c r="W70" s="99"/>
    </row>
    <row r="71" customFormat="false" ht="15" hidden="false" customHeight="false" outlineLevel="0" collapsed="false">
      <c r="A71" s="306" t="s">
        <v>3706</v>
      </c>
      <c r="B71" s="306" t="s">
        <v>3706</v>
      </c>
      <c r="C71" s="49" t="s">
        <v>242</v>
      </c>
      <c r="O71" s="358" t="n">
        <v>438000000</v>
      </c>
      <c r="P71" s="358" t="n">
        <v>-215000000</v>
      </c>
      <c r="Q71" s="358" t="n">
        <v>-3058000000</v>
      </c>
      <c r="R71" s="358" t="n">
        <v>-3059000000</v>
      </c>
      <c r="S71" s="358" t="n">
        <v>-4235000000</v>
      </c>
      <c r="T71" s="358" t="n">
        <v>-1536000000</v>
      </c>
      <c r="U71" s="358" t="n">
        <v>1515000000</v>
      </c>
      <c r="V71" s="358" t="n">
        <v>3197000000</v>
      </c>
      <c r="W71" s="358"/>
    </row>
    <row r="73" customFormat="false" ht="15" hidden="false" customHeight="false" outlineLevel="0" collapsed="false">
      <c r="O73" s="0" t="s">
        <v>128</v>
      </c>
      <c r="P73" s="0" t="s">
        <v>128</v>
      </c>
      <c r="Q73" s="0" t="s">
        <v>128</v>
      </c>
      <c r="R73" s="0" t="s">
        <v>128</v>
      </c>
      <c r="S73" s="0" t="s">
        <v>128</v>
      </c>
      <c r="T73" s="0" t="s">
        <v>128</v>
      </c>
      <c r="U73" s="0" t="s">
        <v>128</v>
      </c>
      <c r="V73" s="0" t="s">
        <v>128</v>
      </c>
    </row>
    <row r="75" customFormat="false" ht="15" hidden="false" customHeight="false" outlineLevel="0" collapsed="false">
      <c r="B75" s="0" t="s">
        <v>3707</v>
      </c>
      <c r="O75" s="55" t="n">
        <f aca="false">O6-O8-O20-O21</f>
        <v>-1000000</v>
      </c>
      <c r="P75" s="55" t="n">
        <f aca="false">P6-P8-P20-P21</f>
        <v>0</v>
      </c>
      <c r="Q75" s="55" t="n">
        <f aca="false">Q6-Q8-Q20-Q21</f>
        <v>-9000000</v>
      </c>
      <c r="R75" s="55" t="n">
        <f aca="false">R6-R8-R20-R21</f>
        <v>0</v>
      </c>
      <c r="S75" s="55" t="n">
        <f aca="false">S6-S8-S20-S21</f>
        <v>1000000</v>
      </c>
      <c r="T75" s="55" t="n">
        <f aca="false">T6-T8-T20-T21</f>
        <v>1000000</v>
      </c>
      <c r="U75" s="55" t="n">
        <f aca="false">U6-U8-U20-U21</f>
        <v>0</v>
      </c>
      <c r="V75" s="55" t="n">
        <f aca="false">V6-V8-V20-V21</f>
        <v>0</v>
      </c>
      <c r="W75" s="55"/>
    </row>
    <row r="76" customFormat="false" ht="15" hidden="false" customHeight="false" outlineLevel="0" collapsed="false">
      <c r="B76" s="0" t="s">
        <v>426</v>
      </c>
      <c r="O76" s="55" t="n">
        <f aca="false">O7-O8-O21</f>
        <v>-1000000</v>
      </c>
      <c r="P76" s="55" t="n">
        <f aca="false">P7-P8-P21</f>
        <v>0</v>
      </c>
      <c r="Q76" s="55" t="n">
        <f aca="false">Q7-Q8-Q21</f>
        <v>-9000000</v>
      </c>
      <c r="R76" s="55" t="n">
        <f aca="false">R7-R8-R21</f>
        <v>0</v>
      </c>
      <c r="S76" s="55" t="n">
        <f aca="false">S7-S8-S21</f>
        <v>1000000</v>
      </c>
      <c r="T76" s="55" t="n">
        <f aca="false">T7-T8-T21</f>
        <v>1000000</v>
      </c>
      <c r="U76" s="55" t="n">
        <f aca="false">U7-U8-U21</f>
        <v>0</v>
      </c>
      <c r="V76" s="55" t="n">
        <f aca="false">V7-V8-V21</f>
        <v>0</v>
      </c>
      <c r="W76" s="55"/>
    </row>
    <row r="77" customFormat="false" ht="15" hidden="false" customHeight="false" outlineLevel="0" collapsed="false">
      <c r="B77" s="0" t="s">
        <v>131</v>
      </c>
      <c r="O77" s="55" t="n">
        <f aca="false">O8-O12-O15-O16-O9</f>
        <v>0</v>
      </c>
      <c r="P77" s="55" t="n">
        <f aca="false">P8-P12-P15-P16-P9</f>
        <v>0</v>
      </c>
      <c r="Q77" s="55" t="n">
        <f aca="false">Q8-Q12-Q15-Q16-Q9</f>
        <v>-1000000</v>
      </c>
      <c r="R77" s="55" t="n">
        <f aca="false">R8-R12-R15-R16-R9</f>
        <v>0</v>
      </c>
      <c r="S77" s="55" t="n">
        <f aca="false">S8-S12-S15-S16-S9</f>
        <v>0</v>
      </c>
      <c r="T77" s="55" t="n">
        <f aca="false">T8-T12-T15-T16-T9</f>
        <v>0</v>
      </c>
      <c r="U77" s="55" t="n">
        <f aca="false">U8-U12-U15-U16-U9</f>
        <v>0</v>
      </c>
      <c r="V77" s="55" t="n">
        <f aca="false">V8-V12-V15-V16-V9</f>
        <v>0</v>
      </c>
      <c r="W77" s="55"/>
    </row>
    <row r="78" customFormat="false" ht="15" hidden="false" customHeight="false" outlineLevel="0" collapsed="false">
      <c r="B78" s="0" t="s">
        <v>3708</v>
      </c>
      <c r="O78" s="55" t="n">
        <f aca="false">O9-O10-O11</f>
        <v>0</v>
      </c>
      <c r="P78" s="55" t="n">
        <f aca="false">P9-P10-P11</f>
        <v>0</v>
      </c>
      <c r="Q78" s="55" t="n">
        <f aca="false">Q9-Q10-Q11</f>
        <v>0</v>
      </c>
      <c r="R78" s="55" t="n">
        <f aca="false">R9-R10-R11</f>
        <v>0</v>
      </c>
      <c r="S78" s="55" t="n">
        <f aca="false">S9-S10-S11</f>
        <v>0</v>
      </c>
      <c r="T78" s="55" t="n">
        <f aca="false">T9-T10-T11</f>
        <v>0</v>
      </c>
      <c r="U78" s="55" t="n">
        <f aca="false">U9-U10-U11</f>
        <v>0</v>
      </c>
      <c r="V78" s="55" t="n">
        <f aca="false">V9-V10-V11</f>
        <v>0</v>
      </c>
      <c r="W78" s="55"/>
    </row>
    <row r="79" customFormat="false" ht="15" hidden="false" customHeight="false" outlineLevel="0" collapsed="false">
      <c r="B79" s="0" t="s">
        <v>3709</v>
      </c>
      <c r="O79" s="55" t="n">
        <f aca="false">O12-O13-O14</f>
        <v>0</v>
      </c>
      <c r="P79" s="55" t="n">
        <f aca="false">P12-P13-P14</f>
        <v>-1000000</v>
      </c>
      <c r="Q79" s="55" t="n">
        <f aca="false">Q12-Q13-Q14</f>
        <v>0</v>
      </c>
      <c r="R79" s="55" t="n">
        <f aca="false">R12-R13-R14</f>
        <v>0</v>
      </c>
      <c r="S79" s="55" t="n">
        <f aca="false">S12-S13-S14</f>
        <v>0</v>
      </c>
      <c r="T79" s="55" t="n">
        <f aca="false">T12-T13-T14</f>
        <v>0</v>
      </c>
      <c r="U79" s="55" t="n">
        <f aca="false">U12-U13-U14</f>
        <v>0</v>
      </c>
      <c r="V79" s="55" t="n">
        <f aca="false">V12-V13-V14</f>
        <v>1000000</v>
      </c>
      <c r="W79" s="55"/>
    </row>
    <row r="80" customFormat="false" ht="15" hidden="false" customHeight="false" outlineLevel="0" collapsed="false">
      <c r="B80" s="0" t="s">
        <v>1611</v>
      </c>
      <c r="O80" s="55" t="n">
        <f aca="false">O16-O17-O18-O19</f>
        <v>-1000000</v>
      </c>
      <c r="P80" s="55" t="n">
        <f aca="false">P16-P17-P18-P19</f>
        <v>0</v>
      </c>
      <c r="Q80" s="55" t="n">
        <f aca="false">Q16-Q17-Q18-Q19</f>
        <v>0</v>
      </c>
      <c r="R80" s="55" t="n">
        <f aca="false">R16-R17-R18-R19</f>
        <v>0</v>
      </c>
      <c r="S80" s="55" t="n">
        <f aca="false">S16-S17-S18-S19</f>
        <v>0</v>
      </c>
      <c r="T80" s="55" t="n">
        <f aca="false">T16-T17-T18-T19</f>
        <v>0</v>
      </c>
      <c r="U80" s="55" t="n">
        <f aca="false">U16-U17-U18-U19</f>
        <v>1000000</v>
      </c>
      <c r="V80" s="55" t="n">
        <f aca="false">V16-V17-V18-V19</f>
        <v>1000000</v>
      </c>
      <c r="W80" s="55"/>
    </row>
    <row r="81" customFormat="false" ht="15" hidden="false" customHeight="false" outlineLevel="0" collapsed="false">
      <c r="B81" s="0" t="s">
        <v>1600</v>
      </c>
      <c r="O81" s="55" t="n">
        <f aca="false">O21-O22-O23-O24-O25-O26</f>
        <v>0</v>
      </c>
      <c r="P81" s="55" t="n">
        <f aca="false">P21-P22-P23-P24-P25-P26</f>
        <v>1000000</v>
      </c>
      <c r="Q81" s="55" t="n">
        <f aca="false">Q21-Q22-Q23-Q24-Q25-Q26</f>
        <v>0</v>
      </c>
      <c r="R81" s="55" t="n">
        <f aca="false">R21-R22-R23-R24-R25-R26</f>
        <v>0</v>
      </c>
      <c r="S81" s="55" t="n">
        <f aca="false">S21-S22-S23-S24-S25-S26</f>
        <v>0</v>
      </c>
      <c r="T81" s="55" t="n">
        <f aca="false">T21-T22-T23-T24-T25-T26</f>
        <v>-1000000</v>
      </c>
      <c r="U81" s="55" t="n">
        <f aca="false">U21-U22-U23-U24-U25-U26</f>
        <v>0</v>
      </c>
      <c r="V81" s="55" t="n">
        <f aca="false">V21-V22-V23-V24-V25-V26</f>
        <v>0</v>
      </c>
      <c r="W81" s="55"/>
    </row>
    <row r="82" customFormat="false" ht="15" hidden="false" customHeight="false" outlineLevel="0" collapsed="false">
      <c r="B82" s="0" t="s">
        <v>2112</v>
      </c>
      <c r="O82" s="55" t="n">
        <f aca="false">O27-O28-O35</f>
        <v>-1000000</v>
      </c>
      <c r="P82" s="55" t="n">
        <f aca="false">P27-P28-P35</f>
        <v>-1000000</v>
      </c>
      <c r="Q82" s="55" t="n">
        <f aca="false">Q27-Q28-Q35</f>
        <v>-1000000</v>
      </c>
      <c r="R82" s="55" t="n">
        <f aca="false">R27-R28-R35</f>
        <v>0</v>
      </c>
      <c r="S82" s="55" t="n">
        <f aca="false">S27-S28-S35</f>
        <v>0</v>
      </c>
      <c r="T82" s="55" t="n">
        <f aca="false">T27-T28-T35</f>
        <v>0</v>
      </c>
      <c r="U82" s="55" t="n">
        <f aca="false">U27-U28-U35</f>
        <v>0</v>
      </c>
      <c r="V82" s="55" t="n">
        <f aca="false">V27-V28-V35</f>
        <v>-1000000</v>
      </c>
      <c r="W82" s="55"/>
    </row>
    <row r="83" customFormat="false" ht="15" hidden="false" customHeight="false" outlineLevel="0" collapsed="false">
      <c r="B83" s="0" t="s">
        <v>775</v>
      </c>
      <c r="O83" s="55" t="n">
        <f aca="false">O28-O29-O30-O31-O32-O33-O34</f>
        <v>0</v>
      </c>
      <c r="P83" s="55" t="n">
        <f aca="false">P28-P29-P30-P31-P32-P33-P34</f>
        <v>1000000</v>
      </c>
      <c r="Q83" s="55" t="n">
        <f aca="false">Q28-Q29-Q30-Q31-Q32-Q33-Q34</f>
        <v>0</v>
      </c>
      <c r="R83" s="55" t="n">
        <f aca="false">R28-R29-R30-R31-R32-R33-R34</f>
        <v>0</v>
      </c>
      <c r="S83" s="55" t="n">
        <f aca="false">S28-S29-S30-S31-S32-S33-S34</f>
        <v>1000000</v>
      </c>
      <c r="T83" s="55" t="n">
        <f aca="false">T28-T29-T30-T31-T32-T33-T34</f>
        <v>-1000000</v>
      </c>
      <c r="U83" s="55" t="n">
        <f aca="false">U28-U29-U30-U31-U32-U33-U34</f>
        <v>900000000</v>
      </c>
      <c r="V83" s="55" t="n">
        <f aca="false">V28-V29-V30-V31-V32-V33-V34</f>
        <v>0</v>
      </c>
      <c r="W83" s="55"/>
    </row>
    <row r="84" customFormat="false" ht="15" hidden="false" customHeight="false" outlineLevel="0" collapsed="false">
      <c r="B84" s="0" t="s">
        <v>822</v>
      </c>
      <c r="O84" s="55" t="n">
        <f aca="false">O35-O36-O39</f>
        <v>0</v>
      </c>
      <c r="P84" s="55" t="n">
        <f aca="false">P35-P36-P39</f>
        <v>0</v>
      </c>
      <c r="Q84" s="55" t="n">
        <f aca="false">Q35-Q36-Q39</f>
        <v>0</v>
      </c>
      <c r="R84" s="55" t="n">
        <f aca="false">R35-R36-R39</f>
        <v>0</v>
      </c>
      <c r="S84" s="55" t="n">
        <f aca="false">S35-S36-S39</f>
        <v>0</v>
      </c>
      <c r="T84" s="55" t="n">
        <f aca="false">T35-T36-T39</f>
        <v>0</v>
      </c>
      <c r="U84" s="55" t="n">
        <f aca="false">U35-U36-U39</f>
        <v>0</v>
      </c>
      <c r="V84" s="55" t="n">
        <f aca="false">V35-V36-V39</f>
        <v>0</v>
      </c>
      <c r="W84" s="55"/>
    </row>
    <row r="85" customFormat="false" ht="15" hidden="false" customHeight="false" outlineLevel="0" collapsed="false">
      <c r="B85" s="0" t="s">
        <v>3710</v>
      </c>
      <c r="O85" s="55" t="n">
        <f aca="false">O36-O37-O38</f>
        <v>0</v>
      </c>
      <c r="P85" s="55" t="n">
        <f aca="false">P36-P37-P38</f>
        <v>0</v>
      </c>
      <c r="Q85" s="55" t="n">
        <f aca="false">Q36-Q37-Q38</f>
        <v>0</v>
      </c>
      <c r="R85" s="55" t="n">
        <f aca="false">R36-R37-R38</f>
        <v>0</v>
      </c>
      <c r="S85" s="55" t="n">
        <f aca="false">S36-S37-S38</f>
        <v>0</v>
      </c>
      <c r="T85" s="55" t="n">
        <f aca="false">T36-T37-T38</f>
        <v>0</v>
      </c>
      <c r="U85" s="55" t="n">
        <f aca="false">U36-U37-U38</f>
        <v>0</v>
      </c>
      <c r="V85" s="55" t="n">
        <f aca="false">V36-V37-V38</f>
        <v>0</v>
      </c>
      <c r="W85" s="55"/>
    </row>
    <row r="86" customFormat="false" ht="15" hidden="false" customHeight="false" outlineLevel="0" collapsed="false">
      <c r="B86" s="0" t="s">
        <v>433</v>
      </c>
      <c r="O86" s="55" t="n">
        <f aca="false">O43-O44-O45-O71</f>
        <v>0</v>
      </c>
      <c r="P86" s="55" t="n">
        <f aca="false">P43-P44-P45-P71</f>
        <v>0</v>
      </c>
      <c r="Q86" s="55" t="n">
        <f aca="false">Q43-Q44-Q45-Q71</f>
        <v>0</v>
      </c>
      <c r="R86" s="55" t="n">
        <f aca="false">R43-R44-R45-R71</f>
        <v>0</v>
      </c>
      <c r="S86" s="55" t="n">
        <f aca="false">S43-S44-S45-S71</f>
        <v>0</v>
      </c>
      <c r="T86" s="55" t="n">
        <f aca="false">T43-T44-T45-T71</f>
        <v>0</v>
      </c>
      <c r="U86" s="55" t="n">
        <f aca="false">U43-U44-U45-U71</f>
        <v>0</v>
      </c>
      <c r="V86" s="55" t="n">
        <f aca="false">V43-V44-V45-V71</f>
        <v>0</v>
      </c>
      <c r="W86" s="55"/>
    </row>
    <row r="88" customFormat="false" ht="15" hidden="false" customHeight="false" outlineLevel="0" collapsed="false">
      <c r="B88" s="0" t="s">
        <v>1047</v>
      </c>
      <c r="O88" s="539" t="n">
        <v>35931000000</v>
      </c>
      <c r="P88" s="539" t="n">
        <v>38943000000</v>
      </c>
      <c r="Q88" s="101" t="n">
        <v>42952000000</v>
      </c>
      <c r="R88" s="101" t="n">
        <v>47122000000</v>
      </c>
      <c r="S88" s="101" t="n">
        <v>48209000000</v>
      </c>
      <c r="T88" s="101" t="n">
        <v>50549000000</v>
      </c>
      <c r="U88" s="101" t="n">
        <v>53836000000</v>
      </c>
      <c r="V88" s="101" t="n">
        <v>57854000000</v>
      </c>
      <c r="W88" s="693"/>
    </row>
    <row r="89" customFormat="false" ht="15" hidden="false" customHeight="false" outlineLevel="0" collapsed="false">
      <c r="B89" s="0" t="s">
        <v>140</v>
      </c>
      <c r="O89" s="0" t="n">
        <f aca="false">(O6/O88)*100</f>
        <v>26.0777601514013</v>
      </c>
      <c r="P89" s="0" t="n">
        <f aca="false">(P6/P88)*100</f>
        <v>25.9096628405618</v>
      </c>
      <c r="Q89" s="0" t="n">
        <f aca="false">(Q6/Q88)*100</f>
        <v>27.0604395604396</v>
      </c>
      <c r="R89" s="0" t="n">
        <f aca="false">(R6/R88)*100</f>
        <v>31.9341284325793</v>
      </c>
      <c r="S89" s="0" t="n">
        <f aca="false">(S6/S88)*100</f>
        <v>35.7153228650252</v>
      </c>
      <c r="T89" s="0" t="n">
        <f aca="false">(T6/T88)*100</f>
        <v>35.385467566124</v>
      </c>
      <c r="U89" s="0" t="n">
        <f aca="false">(U6/U88)*100</f>
        <v>34.239170815068</v>
      </c>
      <c r="V89" s="0" t="n">
        <f aca="false">(V6/V88)*100</f>
        <v>32.9329000587686</v>
      </c>
      <c r="W89" s="38"/>
    </row>
    <row r="90" customFormat="false" ht="15" hidden="false" customHeight="false" outlineLevel="0" collapsed="false">
      <c r="B90" s="0" t="s">
        <v>141</v>
      </c>
      <c r="O90" s="0" t="n">
        <f aca="false">(O27/O88)*100</f>
        <v>33.7563663688737</v>
      </c>
      <c r="P90" s="0" t="n">
        <f aca="false">(P27/P88)*100</f>
        <v>33.7724366381635</v>
      </c>
      <c r="Q90" s="0" t="n">
        <f aca="false">(Q27/Q88)*100</f>
        <v>34.8458744645185</v>
      </c>
      <c r="R90" s="0" t="n">
        <f aca="false">(R27/R88)*100</f>
        <v>40.1383642459997</v>
      </c>
      <c r="S90" s="0" t="n">
        <f aca="false">(S27/S88)*100</f>
        <v>43.381941131324</v>
      </c>
      <c r="T90" s="0" t="n">
        <f aca="false">(T27/T88)*100</f>
        <v>48.0207323587015</v>
      </c>
      <c r="U90" s="0" t="n">
        <f aca="false">(U27/U88)*100</f>
        <v>51.753473512148</v>
      </c>
      <c r="V90" s="0" t="n">
        <f aca="false">(V27/V88)*100</f>
        <v>52.1139419919107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4.xml><?xml version="1.0" encoding="utf-8"?>
<worksheet xmlns="http://schemas.openxmlformats.org/spreadsheetml/2006/main" xmlns:r="http://schemas.openxmlformats.org/officeDocument/2006/relationships">
  <sheetPr filterMode="false">
    <pageSetUpPr fitToPage="false"/>
  </sheetPr>
  <dimension ref="A1:AQ11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45" activePane="bottomRight" state="frozen"/>
      <selection pane="topLeft" activeCell="A1" activeCellId="0" sqref="A1"/>
      <selection pane="topRight" activeCell="R1" activeCellId="0" sqref="R1"/>
      <selection pane="bottomLeft" activeCell="A45" activeCellId="0" sqref="A45"/>
      <selection pane="bottomRight" activeCell="AA3" activeCellId="0" sqref="AA3"/>
    </sheetView>
  </sheetViews>
  <sheetFormatPr defaultRowHeight="15"/>
  <cols>
    <col collapsed="false" hidden="false" max="1" min="1" style="0" width="31.5867346938776"/>
    <col collapsed="false" hidden="false" max="2" min="2" style="0" width="59.1275510204082"/>
    <col collapsed="false" hidden="false" max="3" min="3" style="0" width="27.4030612244898"/>
    <col collapsed="false" hidden="false" max="6" min="4" style="0" width="19.8418367346939"/>
    <col collapsed="false" hidden="false" max="9" min="7" style="0" width="22.4081632653061"/>
    <col collapsed="false" hidden="false" max="10" min="10" style="0" width="24.3010204081633"/>
    <col collapsed="false" hidden="false" max="11" min="11" style="0" width="22.4081632653061"/>
    <col collapsed="false" hidden="false" max="12" min="12" style="0" width="19.8418367346939"/>
    <col collapsed="false" hidden="false" max="13" min="13" style="0" width="21.4642857142857"/>
    <col collapsed="false" hidden="false" max="15" min="14" style="0" width="22.1377551020408"/>
    <col collapsed="false" hidden="false" max="16" min="16" style="0" width="20.3826530612245"/>
    <col collapsed="false" hidden="false" max="20" min="17" style="0" width="22.2755102040816"/>
    <col collapsed="false" hidden="false" max="21" min="21" style="0" width="22.1377551020408"/>
    <col collapsed="false" hidden="false" max="22" min="22" style="0" width="19.0357142857143"/>
    <col collapsed="false" hidden="false" max="25" min="23" style="0" width="18.8979591836735"/>
    <col collapsed="false" hidden="false" max="1025" min="26" style="0" width="8.50510204081633"/>
  </cols>
  <sheetData>
    <row r="1" customFormat="false" ht="15" hidden="false" customHeight="false" outlineLevel="0" collapsed="false">
      <c r="A1" s="0" t="s">
        <v>3711</v>
      </c>
      <c r="B1" s="694" t="s">
        <v>3712</v>
      </c>
      <c r="C1" s="2"/>
      <c r="D1" s="3"/>
      <c r="E1" s="3"/>
      <c r="F1" s="3"/>
      <c r="G1" s="3"/>
      <c r="H1" s="3"/>
      <c r="I1" s="3"/>
      <c r="J1" s="3"/>
      <c r="K1" s="3"/>
      <c r="L1" s="3"/>
      <c r="M1" s="3"/>
      <c r="N1" s="3"/>
      <c r="O1" s="4"/>
      <c r="P1" s="4"/>
      <c r="Q1" s="4"/>
      <c r="R1" s="5"/>
      <c r="S1" s="4"/>
      <c r="T1" s="4"/>
      <c r="U1" s="4"/>
      <c r="V1" s="4"/>
      <c r="W1" s="4"/>
      <c r="X1" s="4"/>
      <c r="Y1" s="4"/>
      <c r="Z1" s="6"/>
      <c r="AA1" s="6"/>
      <c r="AB1" s="6"/>
      <c r="AC1" s="6"/>
      <c r="AD1" s="6"/>
      <c r="AE1" s="6"/>
      <c r="AF1" s="6"/>
      <c r="AG1" s="6"/>
      <c r="AH1" s="6"/>
      <c r="AI1" s="6"/>
      <c r="AJ1" s="6"/>
      <c r="AK1" s="6"/>
      <c r="AL1" s="6"/>
      <c r="AM1" s="6"/>
      <c r="AN1" s="6"/>
      <c r="AO1" s="6"/>
      <c r="AP1" s="6"/>
      <c r="AQ1" s="6"/>
    </row>
    <row r="2" customFormat="false" ht="15" hidden="false" customHeight="false" outlineLevel="0" collapsed="false">
      <c r="B2" s="7" t="s">
        <v>3713</v>
      </c>
      <c r="C2" s="7"/>
      <c r="D2" s="4"/>
      <c r="E2" s="4"/>
      <c r="F2" s="4"/>
      <c r="G2" s="4"/>
      <c r="H2" s="4"/>
      <c r="I2" s="4"/>
      <c r="J2" s="4"/>
      <c r="K2" s="4"/>
      <c r="L2" s="4"/>
      <c r="M2" s="4"/>
      <c r="N2" s="4"/>
      <c r="O2" s="4"/>
      <c r="P2" s="4"/>
      <c r="Q2" s="4"/>
      <c r="R2" s="8"/>
      <c r="S2" s="9"/>
      <c r="T2" s="10"/>
      <c r="U2" s="4"/>
      <c r="V2" s="4"/>
      <c r="W2" s="4"/>
      <c r="X2" s="4"/>
      <c r="Y2" s="4"/>
      <c r="Z2" s="6"/>
      <c r="AA2" s="6"/>
      <c r="AB2" s="6"/>
      <c r="AC2" s="6"/>
      <c r="AD2" s="6"/>
      <c r="AE2" s="6"/>
      <c r="AF2" s="6"/>
      <c r="AG2" s="6"/>
      <c r="AH2" s="6"/>
      <c r="AI2" s="6"/>
      <c r="AJ2" s="6"/>
      <c r="AK2" s="6"/>
      <c r="AL2" s="6"/>
      <c r="AM2" s="6"/>
      <c r="AN2" s="6"/>
      <c r="AO2" s="6"/>
      <c r="AP2" s="6"/>
      <c r="AQ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c r="Z3" s="6"/>
      <c r="AA3" s="6"/>
      <c r="AB3" s="6"/>
      <c r="AC3" s="6"/>
      <c r="AD3" s="6"/>
      <c r="AE3" s="6"/>
      <c r="AF3" s="6"/>
      <c r="AG3" s="6"/>
      <c r="AH3" s="6"/>
      <c r="AI3" s="6"/>
      <c r="AJ3" s="6"/>
      <c r="AK3" s="6"/>
      <c r="AL3" s="6"/>
      <c r="AM3" s="6"/>
      <c r="AN3" s="6"/>
      <c r="AO3" s="6"/>
      <c r="AP3" s="6"/>
      <c r="AQ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c r="Z4" s="6"/>
      <c r="AA4" s="6"/>
      <c r="AB4" s="6"/>
      <c r="AC4" s="6"/>
      <c r="AD4" s="6"/>
      <c r="AE4" s="6"/>
      <c r="AF4" s="6"/>
      <c r="AG4" s="6"/>
      <c r="AH4" s="6"/>
      <c r="AI4" s="6"/>
      <c r="AJ4" s="6"/>
      <c r="AK4" s="6"/>
      <c r="AL4" s="6"/>
      <c r="AM4" s="6"/>
      <c r="AN4" s="6"/>
      <c r="AO4" s="6"/>
      <c r="AP4" s="6"/>
      <c r="AQ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30</v>
      </c>
      <c r="T5" s="4" t="s">
        <v>31</v>
      </c>
      <c r="U5" s="4" t="s">
        <v>31</v>
      </c>
      <c r="V5" s="4" t="s">
        <v>31</v>
      </c>
      <c r="W5" s="4" t="s">
        <v>31</v>
      </c>
      <c r="X5" s="4" t="s">
        <v>31</v>
      </c>
      <c r="Y5" s="4" t="s">
        <v>31</v>
      </c>
      <c r="Z5" s="6"/>
      <c r="AA5" s="6"/>
      <c r="AB5" s="6"/>
      <c r="AC5" s="6"/>
      <c r="AD5" s="6"/>
      <c r="AE5" s="6"/>
      <c r="AF5" s="6"/>
      <c r="AG5" s="6"/>
      <c r="AH5" s="6"/>
      <c r="AI5" s="6"/>
      <c r="AJ5" s="6"/>
      <c r="AK5" s="6"/>
      <c r="AL5" s="6"/>
      <c r="AM5" s="6"/>
      <c r="AN5" s="6"/>
      <c r="AO5" s="6"/>
      <c r="AP5" s="6"/>
      <c r="AQ5" s="6"/>
    </row>
    <row r="6" s="13" customFormat="true" ht="16.5" hidden="false" customHeight="false" outlineLevel="0" collapsed="false">
      <c r="A6" s="118" t="s">
        <v>1383</v>
      </c>
      <c r="B6" s="12" t="s">
        <v>33</v>
      </c>
      <c r="C6" s="13" t="s">
        <v>34</v>
      </c>
      <c r="D6" s="324" t="n">
        <v>352300000000</v>
      </c>
      <c r="E6" s="324" t="n">
        <v>394900000000</v>
      </c>
      <c r="F6" s="324" t="n">
        <v>456700000000</v>
      </c>
      <c r="G6" s="325" t="n">
        <v>536500000000</v>
      </c>
      <c r="H6" s="325" t="n">
        <v>558000000000</v>
      </c>
      <c r="I6" s="325" t="n">
        <v>621600000000</v>
      </c>
      <c r="J6" s="348" t="n">
        <f aca="false">J7+J26</f>
        <v>1820100000000</v>
      </c>
      <c r="K6" s="348" t="n">
        <f aca="false">K7+K26</f>
        <v>764400000000</v>
      </c>
      <c r="L6" s="348" t="n">
        <f aca="false">L7+L26</f>
        <v>764000000000</v>
      </c>
      <c r="M6" s="348" t="n">
        <f aca="false">M7+M26</f>
        <v>925900000000</v>
      </c>
      <c r="N6" s="348" t="n">
        <f aca="false">N7+N26</f>
        <v>947000000000</v>
      </c>
      <c r="O6" s="326" t="n">
        <v>1053000000000</v>
      </c>
      <c r="P6" s="326" t="n">
        <v>925800000000</v>
      </c>
      <c r="Q6" s="102" t="n">
        <v>1137200000000</v>
      </c>
      <c r="R6" s="102" t="n">
        <v>1215100000000</v>
      </c>
      <c r="S6" s="102" t="n">
        <v>1481100000000</v>
      </c>
      <c r="T6" s="102" t="n">
        <v>1562400000000</v>
      </c>
      <c r="U6" s="102" t="n">
        <v>1699000000000</v>
      </c>
      <c r="V6" s="102" t="n">
        <v>1825800000000</v>
      </c>
      <c r="W6" s="259" t="n">
        <v>1947400000000</v>
      </c>
      <c r="X6" s="259" t="n">
        <v>2095400000000</v>
      </c>
      <c r="Y6" s="259" t="n">
        <v>2242400000000</v>
      </c>
      <c r="Z6" s="6"/>
      <c r="AA6" s="6"/>
      <c r="AB6" s="6"/>
      <c r="AC6" s="6"/>
      <c r="AD6" s="6"/>
      <c r="AE6" s="6"/>
      <c r="AF6" s="6"/>
      <c r="AG6" s="6"/>
      <c r="AH6" s="6"/>
      <c r="AI6" s="6"/>
      <c r="AJ6" s="6"/>
      <c r="AK6" s="6"/>
      <c r="AL6" s="6"/>
      <c r="AM6" s="6"/>
      <c r="AN6" s="6"/>
      <c r="AO6" s="6"/>
      <c r="AP6" s="6"/>
      <c r="AQ6" s="6"/>
    </row>
    <row r="7" customFormat="false" ht="16.5" hidden="false" customHeight="false" outlineLevel="0" collapsed="false">
      <c r="A7" s="38" t="s">
        <v>35</v>
      </c>
      <c r="B7" s="30" t="s">
        <v>591</v>
      </c>
      <c r="C7" s="20" t="s">
        <v>37</v>
      </c>
      <c r="D7" s="242" t="n">
        <v>262300000000</v>
      </c>
      <c r="E7" s="242" t="n">
        <v>311200000000</v>
      </c>
      <c r="F7" s="242" t="n">
        <v>370900000000</v>
      </c>
      <c r="G7" s="23" t="n">
        <v>421800000000</v>
      </c>
      <c r="H7" s="23" t="n">
        <v>454700000000</v>
      </c>
      <c r="I7" s="23" t="n">
        <v>506600000000</v>
      </c>
      <c r="J7" s="348" t="n">
        <f aca="false">J9+J22+J25</f>
        <v>575600000000</v>
      </c>
      <c r="K7" s="348" t="n">
        <f aca="false">K9+K22+K25</f>
        <v>604000000000</v>
      </c>
      <c r="L7" s="348" t="n">
        <f aca="false">L9+L22+L25</f>
        <v>629800000000</v>
      </c>
      <c r="M7" s="348" t="n">
        <f aca="false">M9+M22+M25</f>
        <v>732000000000</v>
      </c>
      <c r="N7" s="348" t="n">
        <f aca="false">N9+N22+N25</f>
        <v>813300000000</v>
      </c>
      <c r="O7" s="25" t="n">
        <v>859100000000</v>
      </c>
      <c r="P7" s="25" t="n">
        <v>912800000000</v>
      </c>
      <c r="Q7" s="16" t="n">
        <v>951200000000</v>
      </c>
      <c r="R7" s="16" t="n">
        <v>1057600000000</v>
      </c>
      <c r="S7" s="16" t="n">
        <v>1273400000000</v>
      </c>
      <c r="T7" s="16" t="n">
        <v>1395300000000</v>
      </c>
      <c r="U7" s="16" t="n">
        <v>1520800000000</v>
      </c>
      <c r="V7" s="16" t="n">
        <v>1638800000000</v>
      </c>
      <c r="W7" s="55" t="n">
        <v>1751900000000</v>
      </c>
      <c r="X7" s="55" t="n">
        <v>1885700000000</v>
      </c>
      <c r="Y7" s="55" t="n">
        <v>2022500000000</v>
      </c>
      <c r="Z7" s="6"/>
      <c r="AA7" s="6"/>
      <c r="AB7" s="6"/>
      <c r="AC7" s="6"/>
      <c r="AD7" s="6"/>
      <c r="AE7" s="6"/>
      <c r="AF7" s="6"/>
      <c r="AG7" s="6"/>
      <c r="AH7" s="6"/>
      <c r="AI7" s="6"/>
      <c r="AJ7" s="6"/>
      <c r="AK7" s="6"/>
      <c r="AL7" s="6"/>
      <c r="AM7" s="6"/>
      <c r="AN7" s="6"/>
      <c r="AO7" s="6"/>
      <c r="AP7" s="6"/>
      <c r="AQ7" s="6"/>
    </row>
    <row r="8" customFormat="false" ht="16.5" hidden="false" customHeight="false" outlineLevel="0" collapsed="false">
      <c r="B8" s="30" t="s">
        <v>3714</v>
      </c>
      <c r="C8" s="19"/>
      <c r="D8" s="242" t="n">
        <v>237900000000</v>
      </c>
      <c r="E8" s="242" t="n">
        <v>283700000000</v>
      </c>
      <c r="F8" s="242" t="n">
        <v>337200000000</v>
      </c>
      <c r="G8" s="23" t="n">
        <v>384400000000</v>
      </c>
      <c r="H8" s="23" t="n">
        <v>412000000000</v>
      </c>
      <c r="I8" s="23" t="n">
        <v>461300000000</v>
      </c>
      <c r="J8" s="23" t="n">
        <v>504500000000</v>
      </c>
      <c r="K8" s="23" t="n">
        <v>509400000000</v>
      </c>
      <c r="L8" s="22" t="n">
        <v>540600000000</v>
      </c>
      <c r="M8" s="22" t="n">
        <v>653200000000</v>
      </c>
      <c r="N8" s="25" t="n">
        <v>727600000000</v>
      </c>
      <c r="O8" s="25" t="n">
        <v>763000000000</v>
      </c>
      <c r="P8" s="25" t="n">
        <v>813300000000</v>
      </c>
      <c r="Q8" s="16" t="n">
        <v>842700000000</v>
      </c>
      <c r="R8" s="16" t="n">
        <v>940800000000</v>
      </c>
      <c r="S8" s="16" t="n">
        <v>1134200000000</v>
      </c>
      <c r="T8" s="16" t="n">
        <v>1290300000000</v>
      </c>
      <c r="U8" s="16" t="n">
        <v>1409400000000</v>
      </c>
      <c r="V8" s="16" t="n">
        <v>1522000000000</v>
      </c>
      <c r="W8" s="55" t="n">
        <v>1629700000000</v>
      </c>
      <c r="X8" s="55" t="n">
        <v>1754700000000</v>
      </c>
      <c r="Y8" s="55" t="n">
        <v>1882200000000</v>
      </c>
      <c r="Z8" s="6"/>
      <c r="AA8" s="6"/>
      <c r="AB8" s="6"/>
      <c r="AC8" s="6"/>
      <c r="AD8" s="6"/>
      <c r="AE8" s="6"/>
      <c r="AF8" s="6"/>
      <c r="AG8" s="6"/>
      <c r="AH8" s="6"/>
      <c r="AI8" s="6"/>
      <c r="AJ8" s="6"/>
      <c r="AK8" s="6"/>
      <c r="AL8" s="6"/>
      <c r="AM8" s="6"/>
      <c r="AN8" s="6"/>
      <c r="AO8" s="6"/>
      <c r="AP8" s="6"/>
      <c r="AQ8" s="6"/>
    </row>
    <row r="9" customFormat="false" ht="16.5" hidden="false" customHeight="false" outlineLevel="0" collapsed="false">
      <c r="A9" s="113" t="s">
        <v>38</v>
      </c>
      <c r="B9" s="30" t="s">
        <v>293</v>
      </c>
      <c r="C9" s="20" t="s">
        <v>40</v>
      </c>
      <c r="D9" s="242" t="n">
        <v>225700000000</v>
      </c>
      <c r="E9" s="242" t="n">
        <v>272700000000</v>
      </c>
      <c r="F9" s="242" t="n">
        <v>306000000000</v>
      </c>
      <c r="G9" s="23" t="n">
        <v>349200000000</v>
      </c>
      <c r="H9" s="23" t="n">
        <v>393300000000</v>
      </c>
      <c r="I9" s="23" t="n">
        <v>446200000000</v>
      </c>
      <c r="J9" s="348" t="n">
        <f aca="false">J10+J13</f>
        <v>500000000000</v>
      </c>
      <c r="K9" s="348" t="n">
        <f aca="false">K10+K13</f>
        <v>521300000000</v>
      </c>
      <c r="L9" s="348" t="n">
        <f aca="false">L10+L13</f>
        <v>541900000000</v>
      </c>
      <c r="M9" s="348" t="n">
        <f aca="false">M10+M13</f>
        <v>631300000000</v>
      </c>
      <c r="N9" s="348" t="n">
        <f aca="false">N10+N13</f>
        <v>688800000000</v>
      </c>
      <c r="O9" s="25" t="n">
        <v>726700000000</v>
      </c>
      <c r="P9" s="25" t="n">
        <v>758700000000</v>
      </c>
      <c r="Q9" s="16" t="n">
        <v>804500000000</v>
      </c>
      <c r="R9" s="16" t="n">
        <v>890500000000</v>
      </c>
      <c r="S9" s="16" t="n">
        <v>1082500000000</v>
      </c>
      <c r="T9" s="16" t="n">
        <v>1230700000000</v>
      </c>
      <c r="U9" s="16" t="n">
        <v>1343200000000</v>
      </c>
      <c r="V9" s="16" t="n">
        <v>1449200000000</v>
      </c>
      <c r="W9" s="55" t="n">
        <v>1550100000000</v>
      </c>
      <c r="X9" s="55" t="n">
        <v>1665200000000</v>
      </c>
      <c r="Y9" s="55" t="n">
        <v>1782000000000</v>
      </c>
      <c r="Z9" s="6"/>
      <c r="AA9" s="6"/>
      <c r="AB9" s="6"/>
      <c r="AC9" s="6"/>
      <c r="AD9" s="6"/>
      <c r="AE9" s="6"/>
      <c r="AF9" s="6"/>
      <c r="AG9" s="6"/>
      <c r="AH9" s="6"/>
      <c r="AI9" s="6"/>
      <c r="AJ9" s="6"/>
      <c r="AK9" s="6"/>
      <c r="AL9" s="6"/>
      <c r="AM9" s="6"/>
      <c r="AN9" s="6"/>
      <c r="AO9" s="6"/>
      <c r="AP9" s="6"/>
      <c r="AQ9" s="6"/>
    </row>
    <row r="10" customFormat="false" ht="16.5" hidden="false" customHeight="false" outlineLevel="0" collapsed="false">
      <c r="A10" s="27" t="s">
        <v>920</v>
      </c>
      <c r="B10" s="29" t="s">
        <v>975</v>
      </c>
      <c r="C10" s="0" t="s">
        <v>43</v>
      </c>
      <c r="D10" s="242" t="n">
        <v>40100000000</v>
      </c>
      <c r="E10" s="242" t="n">
        <v>46300000000</v>
      </c>
      <c r="F10" s="242" t="n">
        <v>51900000000</v>
      </c>
      <c r="G10" s="22"/>
      <c r="H10" s="22"/>
      <c r="I10" s="22"/>
      <c r="J10" s="23" t="n">
        <v>100100000000</v>
      </c>
      <c r="K10" s="23" t="n">
        <v>142800000000</v>
      </c>
      <c r="L10" s="22" t="n">
        <v>149700000000</v>
      </c>
      <c r="M10" s="22" t="n">
        <v>177100000000</v>
      </c>
      <c r="N10" s="25" t="n">
        <v>204600000000</v>
      </c>
      <c r="O10" s="25"/>
      <c r="P10" s="25"/>
      <c r="Q10" s="25" t="n">
        <v>258100000000</v>
      </c>
      <c r="R10" s="25" t="n">
        <v>324000000000</v>
      </c>
      <c r="S10" s="25" t="n">
        <v>330800000000</v>
      </c>
      <c r="T10" s="25" t="n">
        <v>390200000000</v>
      </c>
      <c r="U10" s="25" t="n">
        <v>434500000000</v>
      </c>
      <c r="V10" s="46" t="n">
        <v>488200000000</v>
      </c>
      <c r="W10" s="55" t="n">
        <v>520500000000</v>
      </c>
      <c r="X10" s="55" t="n">
        <v>553800000000</v>
      </c>
      <c r="Y10" s="55" t="n">
        <v>599900000000</v>
      </c>
      <c r="Z10" s="6"/>
      <c r="AA10" s="6"/>
      <c r="AB10" s="6"/>
      <c r="AC10" s="6"/>
      <c r="AD10" s="6"/>
      <c r="AE10" s="6"/>
      <c r="AF10" s="6"/>
      <c r="AG10" s="6"/>
      <c r="AH10" s="6"/>
      <c r="AI10" s="6"/>
      <c r="AJ10" s="6"/>
      <c r="AK10" s="6"/>
      <c r="AL10" s="6"/>
      <c r="AM10" s="6"/>
      <c r="AN10" s="6"/>
      <c r="AO10" s="6"/>
      <c r="AP10" s="6"/>
      <c r="AQ10" s="6"/>
    </row>
    <row r="11" customFormat="false" ht="16.5" hidden="false" customHeight="false" outlineLevel="0" collapsed="false">
      <c r="A11" s="190" t="s">
        <v>3715</v>
      </c>
      <c r="B11" s="27"/>
      <c r="C11" s="19" t="s">
        <v>2454</v>
      </c>
      <c r="D11" s="242"/>
      <c r="E11" s="242"/>
      <c r="F11" s="242"/>
      <c r="G11" s="22"/>
      <c r="H11" s="22"/>
      <c r="I11" s="22"/>
      <c r="J11" s="23"/>
      <c r="K11" s="23"/>
      <c r="L11" s="22"/>
      <c r="M11" s="22"/>
      <c r="N11" s="25"/>
      <c r="O11" s="25"/>
      <c r="P11" s="25"/>
      <c r="Q11" s="25" t="n">
        <v>71000000000</v>
      </c>
      <c r="R11" s="25" t="n">
        <v>56200000000</v>
      </c>
      <c r="S11" s="25" t="n">
        <v>46000000000</v>
      </c>
      <c r="T11" s="25" t="n">
        <v>63500000000</v>
      </c>
      <c r="U11" s="25" t="n">
        <v>67600000000</v>
      </c>
      <c r="V11" s="46" t="n">
        <v>69800000000</v>
      </c>
      <c r="W11" s="55" t="n">
        <v>73300000000</v>
      </c>
      <c r="X11" s="55" t="n">
        <v>74200000000</v>
      </c>
      <c r="Y11" s="55" t="n">
        <v>76600000000</v>
      </c>
      <c r="Z11" s="6"/>
      <c r="AA11" s="6"/>
      <c r="AB11" s="6"/>
      <c r="AC11" s="6"/>
      <c r="AD11" s="6"/>
      <c r="AE11" s="6"/>
      <c r="AF11" s="6"/>
      <c r="AG11" s="6"/>
      <c r="AH11" s="6"/>
      <c r="AI11" s="6"/>
      <c r="AJ11" s="6"/>
      <c r="AK11" s="6"/>
      <c r="AL11" s="6"/>
      <c r="AM11" s="6"/>
      <c r="AN11" s="6"/>
      <c r="AO11" s="6"/>
      <c r="AP11" s="6"/>
      <c r="AQ11" s="6"/>
    </row>
    <row r="12" customFormat="false" ht="16.5" hidden="false" customHeight="false" outlineLevel="0" collapsed="false">
      <c r="A12" s="191" t="s">
        <v>3716</v>
      </c>
      <c r="B12" s="27"/>
      <c r="C12" s="19" t="s">
        <v>2454</v>
      </c>
      <c r="D12" s="242"/>
      <c r="E12" s="242"/>
      <c r="F12" s="242"/>
      <c r="G12" s="22"/>
      <c r="H12" s="22"/>
      <c r="I12" s="22"/>
      <c r="J12" s="23"/>
      <c r="K12" s="23"/>
      <c r="L12" s="22"/>
      <c r="M12" s="22"/>
      <c r="N12" s="25"/>
      <c r="O12" s="25"/>
      <c r="P12" s="25"/>
      <c r="Q12" s="25" t="n">
        <v>187100000000</v>
      </c>
      <c r="R12" s="25" t="n">
        <v>267800000000</v>
      </c>
      <c r="S12" s="25" t="n">
        <f aca="false">S10-S11</f>
        <v>284800000000</v>
      </c>
      <c r="T12" s="25" t="n">
        <f aca="false">T10-T11</f>
        <v>326700000000</v>
      </c>
      <c r="U12" s="25" t="n">
        <f aca="false">U10-U11</f>
        <v>366900000000</v>
      </c>
      <c r="V12" s="25" t="n">
        <f aca="false">V10-V11</f>
        <v>418400000000</v>
      </c>
      <c r="W12" s="25" t="n">
        <f aca="false">W10-W11</f>
        <v>447200000000</v>
      </c>
      <c r="X12" s="25" t="n">
        <f aca="false">X10-X11</f>
        <v>479600000000</v>
      </c>
      <c r="Y12" s="25" t="n">
        <f aca="false">Y10-Y11</f>
        <v>523300000000</v>
      </c>
      <c r="Z12" s="6"/>
      <c r="AA12" s="6"/>
      <c r="AB12" s="6"/>
      <c r="AC12" s="6"/>
      <c r="AD12" s="6"/>
      <c r="AE12" s="6"/>
      <c r="AF12" s="6"/>
      <c r="AG12" s="6"/>
      <c r="AH12" s="6"/>
      <c r="AI12" s="6"/>
      <c r="AJ12" s="6"/>
      <c r="AK12" s="6"/>
      <c r="AL12" s="6"/>
      <c r="AM12" s="6"/>
      <c r="AN12" s="6"/>
      <c r="AO12" s="6"/>
      <c r="AP12" s="6"/>
      <c r="AQ12" s="6"/>
    </row>
    <row r="13" customFormat="false" ht="16.5" hidden="false" customHeight="false" outlineLevel="0" collapsed="false">
      <c r="A13" s="27" t="s">
        <v>923</v>
      </c>
      <c r="B13" s="29" t="s">
        <v>976</v>
      </c>
      <c r="C13" s="0" t="s">
        <v>43</v>
      </c>
      <c r="D13" s="242" t="n">
        <v>185600000000</v>
      </c>
      <c r="E13" s="242" t="n">
        <v>226400000000</v>
      </c>
      <c r="F13" s="242" t="n">
        <v>254100000000</v>
      </c>
      <c r="G13" s="22"/>
      <c r="H13" s="22"/>
      <c r="I13" s="22"/>
      <c r="J13" s="348" t="n">
        <f aca="false">J14+J15+J16+J17+J20+J21</f>
        <v>399900000000</v>
      </c>
      <c r="K13" s="348" t="n">
        <f aca="false">K14+K15+K16+K17+K20+K21</f>
        <v>378500000000</v>
      </c>
      <c r="L13" s="348" t="n">
        <f aca="false">L14+L15+L16+L17+L20+L21</f>
        <v>392200000000</v>
      </c>
      <c r="M13" s="348" t="n">
        <f aca="false">M14+M15+M16+M17+M20+M21</f>
        <v>454200000000</v>
      </c>
      <c r="N13" s="348" t="n">
        <f aca="false">N14+N15+N16+N17+N20+N21</f>
        <v>484200000000</v>
      </c>
      <c r="O13" s="25"/>
      <c r="P13" s="25"/>
      <c r="Q13" s="25" t="n">
        <v>546400000000</v>
      </c>
      <c r="R13" s="25" t="n">
        <v>566500000000</v>
      </c>
      <c r="S13" s="25" t="n">
        <v>751700000000</v>
      </c>
      <c r="T13" s="25" t="n">
        <v>840600000000</v>
      </c>
      <c r="U13" s="25" t="n">
        <v>908700000000</v>
      </c>
      <c r="V13" s="46" t="n">
        <v>961000000000</v>
      </c>
      <c r="W13" s="55" t="n">
        <v>1029600000000</v>
      </c>
      <c r="X13" s="55" t="n">
        <v>1111400000000</v>
      </c>
      <c r="Y13" s="55" t="n">
        <v>1182100000000</v>
      </c>
      <c r="Z13" s="6"/>
      <c r="AA13" s="6"/>
      <c r="AB13" s="6"/>
      <c r="AC13" s="6"/>
      <c r="AD13" s="6"/>
      <c r="AE13" s="6"/>
      <c r="AF13" s="6"/>
      <c r="AG13" s="6"/>
      <c r="AH13" s="6"/>
      <c r="AI13" s="6"/>
      <c r="AJ13" s="6"/>
      <c r="AK13" s="6"/>
      <c r="AL13" s="6"/>
      <c r="AM13" s="6"/>
      <c r="AN13" s="6"/>
      <c r="AO13" s="6"/>
      <c r="AP13" s="6"/>
      <c r="AQ13" s="6"/>
    </row>
    <row r="14" customFormat="false" ht="16.5" hidden="false" customHeight="false" outlineLevel="0" collapsed="false">
      <c r="A14" s="27" t="s">
        <v>3717</v>
      </c>
      <c r="B14" s="105" t="s">
        <v>152</v>
      </c>
      <c r="C14" s="19" t="s">
        <v>979</v>
      </c>
      <c r="D14" s="242" t="n">
        <v>81600000000</v>
      </c>
      <c r="E14" s="242" t="n">
        <v>111200000000</v>
      </c>
      <c r="F14" s="242" t="n">
        <v>126700000000</v>
      </c>
      <c r="G14" s="22"/>
      <c r="H14" s="22"/>
      <c r="I14" s="22"/>
      <c r="J14" s="23" t="n">
        <v>202600000000</v>
      </c>
      <c r="K14" s="23" t="n">
        <v>194400000000</v>
      </c>
      <c r="L14" s="22" t="n">
        <v>200800000000</v>
      </c>
      <c r="M14" s="22" t="n">
        <v>247400000000</v>
      </c>
      <c r="N14" s="25" t="n">
        <v>261800000000</v>
      </c>
      <c r="O14" s="25"/>
      <c r="P14" s="25"/>
      <c r="Q14" s="25" t="n">
        <v>325700000000</v>
      </c>
      <c r="R14" s="25" t="n">
        <v>335000000000</v>
      </c>
      <c r="S14" s="25" t="n">
        <v>411300000000</v>
      </c>
      <c r="T14" s="25" t="n">
        <v>445400000000</v>
      </c>
      <c r="U14" s="25" t="n">
        <v>490400000000</v>
      </c>
      <c r="V14" s="46" t="n">
        <v>516300000000</v>
      </c>
      <c r="W14" s="55" t="n">
        <v>549100000000</v>
      </c>
      <c r="X14" s="55" t="n">
        <v>595500000000</v>
      </c>
      <c r="Y14" s="55" t="n">
        <v>634900000000</v>
      </c>
      <c r="Z14" s="6"/>
      <c r="AA14" s="6"/>
      <c r="AB14" s="6"/>
      <c r="AC14" s="6"/>
      <c r="AD14" s="6"/>
      <c r="AE14" s="6"/>
      <c r="AF14" s="6"/>
      <c r="AG14" s="6"/>
      <c r="AH14" s="6"/>
      <c r="AI14" s="6"/>
      <c r="AJ14" s="6"/>
      <c r="AK14" s="6"/>
      <c r="AL14" s="6"/>
      <c r="AM14" s="6"/>
      <c r="AN14" s="6"/>
      <c r="AO14" s="6"/>
      <c r="AP14" s="6"/>
      <c r="AQ14" s="6"/>
    </row>
    <row r="15" customFormat="false" ht="16.5" hidden="false" customHeight="false" outlineLevel="0" collapsed="false">
      <c r="A15" s="45" t="s">
        <v>3718</v>
      </c>
      <c r="B15" s="105" t="s">
        <v>3719</v>
      </c>
      <c r="C15" s="19" t="s">
        <v>979</v>
      </c>
      <c r="D15" s="22"/>
      <c r="E15" s="22"/>
      <c r="F15" s="28"/>
      <c r="G15" s="22"/>
      <c r="H15" s="22"/>
      <c r="I15" s="22"/>
      <c r="J15" s="23" t="n">
        <v>21600000000</v>
      </c>
      <c r="K15" s="23" t="n">
        <v>36600000000</v>
      </c>
      <c r="L15" s="22" t="n">
        <v>35200000000</v>
      </c>
      <c r="M15" s="22" t="n">
        <v>23100000000</v>
      </c>
      <c r="N15" s="25" t="n">
        <v>25500000000</v>
      </c>
      <c r="O15" s="25"/>
      <c r="P15" s="25"/>
      <c r="Q15" s="25" t="n">
        <v>22300000000</v>
      </c>
      <c r="R15" s="25" t="n">
        <v>27800000000</v>
      </c>
      <c r="S15" s="25" t="n">
        <v>93100000000</v>
      </c>
      <c r="T15" s="25" t="n">
        <v>97900000000</v>
      </c>
      <c r="U15" s="25" t="n">
        <v>95700000000</v>
      </c>
      <c r="V15" s="46" t="n">
        <v>101300000000</v>
      </c>
      <c r="W15" s="55" t="n">
        <v>111600000000</v>
      </c>
      <c r="X15" s="55" t="n">
        <v>122100000000</v>
      </c>
      <c r="Y15" s="55" t="n">
        <v>129600000000</v>
      </c>
      <c r="Z15" s="6"/>
      <c r="AA15" s="6"/>
      <c r="AB15" s="6"/>
      <c r="AC15" s="6"/>
      <c r="AD15" s="6"/>
      <c r="AE15" s="6"/>
      <c r="AF15" s="6"/>
      <c r="AG15" s="6"/>
      <c r="AH15" s="6"/>
      <c r="AI15" s="6"/>
      <c r="AJ15" s="6"/>
      <c r="AK15" s="6"/>
      <c r="AL15" s="6"/>
      <c r="AM15" s="6"/>
      <c r="AN15" s="6"/>
      <c r="AO15" s="6"/>
      <c r="AP15" s="6"/>
      <c r="AQ15" s="6"/>
    </row>
    <row r="16" customFormat="false" ht="16.5" hidden="false" customHeight="false" outlineLevel="0" collapsed="false">
      <c r="A16" s="45" t="s">
        <v>3174</v>
      </c>
      <c r="B16" s="105" t="s">
        <v>3339</v>
      </c>
      <c r="C16" s="19" t="s">
        <v>979</v>
      </c>
      <c r="D16" s="22"/>
      <c r="E16" s="22"/>
      <c r="F16" s="28"/>
      <c r="G16" s="22"/>
      <c r="H16" s="22"/>
      <c r="I16" s="22"/>
      <c r="J16" s="23" t="n">
        <v>83200000000</v>
      </c>
      <c r="K16" s="23" t="n">
        <v>62400000000</v>
      </c>
      <c r="L16" s="22" t="n">
        <v>64300000000</v>
      </c>
      <c r="M16" s="22" t="n">
        <v>90100000000</v>
      </c>
      <c r="N16" s="25" t="n">
        <v>94600000000</v>
      </c>
      <c r="O16" s="25"/>
      <c r="P16" s="25"/>
      <c r="Q16" s="25" t="n">
        <v>111800000000</v>
      </c>
      <c r="R16" s="25" t="n">
        <v>115500000000</v>
      </c>
      <c r="S16" s="25" t="n">
        <v>141800000000</v>
      </c>
      <c r="T16" s="25" t="n">
        <v>155100000000</v>
      </c>
      <c r="U16" s="25" t="n">
        <v>169200000000</v>
      </c>
      <c r="V16" s="46" t="n">
        <v>182500000000</v>
      </c>
      <c r="W16" s="55" t="n">
        <v>199800000000</v>
      </c>
      <c r="X16" s="55" t="n">
        <v>213000000000</v>
      </c>
      <c r="Y16" s="55" t="n">
        <v>228500000000</v>
      </c>
      <c r="Z16" s="6"/>
      <c r="AA16" s="6"/>
      <c r="AB16" s="6"/>
      <c r="AC16" s="6"/>
      <c r="AD16" s="6"/>
      <c r="AE16" s="6"/>
      <c r="AF16" s="6"/>
      <c r="AG16" s="6"/>
      <c r="AH16" s="6"/>
      <c r="AI16" s="6"/>
      <c r="AJ16" s="6"/>
      <c r="AK16" s="6"/>
      <c r="AL16" s="6"/>
      <c r="AM16" s="6"/>
      <c r="AN16" s="6"/>
      <c r="AO16" s="6"/>
      <c r="AP16" s="6"/>
      <c r="AQ16" s="6"/>
    </row>
    <row r="17" customFormat="false" ht="16.5" hidden="false" customHeight="false" outlineLevel="0" collapsed="false">
      <c r="A17" s="45" t="s">
        <v>982</v>
      </c>
      <c r="B17" s="105" t="s">
        <v>3720</v>
      </c>
      <c r="C17" s="19" t="s">
        <v>979</v>
      </c>
      <c r="D17" s="22"/>
      <c r="E17" s="22"/>
      <c r="F17" s="28"/>
      <c r="G17" s="22"/>
      <c r="H17" s="22"/>
      <c r="I17" s="22"/>
      <c r="J17" s="23" t="n">
        <v>92500000000</v>
      </c>
      <c r="K17" s="23" t="n">
        <v>85100000000</v>
      </c>
      <c r="L17" s="22" t="n">
        <v>91900000000</v>
      </c>
      <c r="M17" s="22" t="n">
        <v>93600000000</v>
      </c>
      <c r="N17" s="25" t="n">
        <v>102300000000</v>
      </c>
      <c r="O17" s="25"/>
      <c r="P17" s="25"/>
      <c r="Q17" s="25" t="n">
        <v>146900000000</v>
      </c>
      <c r="R17" s="25" t="n">
        <v>149900000000</v>
      </c>
      <c r="S17" s="25" t="n">
        <v>189500000000</v>
      </c>
      <c r="T17" s="25" t="n">
        <v>213600000000</v>
      </c>
      <c r="U17" s="25" t="n">
        <v>225000000000</v>
      </c>
      <c r="V17" s="46" t="n">
        <v>236100000000</v>
      </c>
      <c r="W17" s="55" t="n">
        <v>247600000000</v>
      </c>
      <c r="X17" s="55" t="n">
        <v>265100000000</v>
      </c>
      <c r="Y17" s="55" t="n">
        <v>279100000000</v>
      </c>
      <c r="Z17" s="6"/>
      <c r="AA17" s="6"/>
      <c r="AB17" s="6"/>
      <c r="AC17" s="6"/>
      <c r="AD17" s="6"/>
      <c r="AE17" s="6"/>
      <c r="AF17" s="6"/>
      <c r="AG17" s="6"/>
      <c r="AH17" s="6"/>
      <c r="AI17" s="6"/>
      <c r="AJ17" s="6"/>
      <c r="AK17" s="6"/>
      <c r="AL17" s="6"/>
      <c r="AM17" s="6"/>
      <c r="AN17" s="6"/>
      <c r="AO17" s="6"/>
      <c r="AP17" s="6"/>
      <c r="AQ17" s="6"/>
    </row>
    <row r="18" customFormat="false" ht="16.5" hidden="false" customHeight="false" outlineLevel="0" collapsed="false">
      <c r="A18" s="190" t="s">
        <v>3715</v>
      </c>
      <c r="B18" s="190" t="s">
        <v>3715</v>
      </c>
      <c r="C18" s="19"/>
      <c r="D18" s="22"/>
      <c r="E18" s="22"/>
      <c r="F18" s="28"/>
      <c r="G18" s="22"/>
      <c r="H18" s="22"/>
      <c r="I18" s="22"/>
      <c r="J18" s="23"/>
      <c r="K18" s="23"/>
      <c r="L18" s="22"/>
      <c r="M18" s="22"/>
      <c r="N18" s="25"/>
      <c r="O18" s="25"/>
      <c r="P18" s="25"/>
      <c r="Q18" s="25" t="n">
        <v>55300000000</v>
      </c>
      <c r="R18" s="25" t="n">
        <v>51900000000</v>
      </c>
      <c r="S18" s="25" t="n">
        <v>55500000000</v>
      </c>
      <c r="T18" s="25" t="n">
        <v>63900000000</v>
      </c>
      <c r="U18" s="25" t="n">
        <v>64100000000</v>
      </c>
      <c r="V18" s="46" t="n">
        <v>67300000000</v>
      </c>
      <c r="W18" s="55" t="n">
        <v>66100000000</v>
      </c>
      <c r="X18" s="55" t="n">
        <v>64900000000</v>
      </c>
      <c r="Y18" s="55" t="n">
        <v>64900000000</v>
      </c>
      <c r="Z18" s="6"/>
      <c r="AA18" s="6"/>
      <c r="AB18" s="6"/>
      <c r="AC18" s="6"/>
      <c r="AD18" s="6"/>
      <c r="AE18" s="6"/>
      <c r="AF18" s="6"/>
      <c r="AG18" s="6"/>
      <c r="AH18" s="6"/>
      <c r="AI18" s="6"/>
      <c r="AJ18" s="6"/>
      <c r="AK18" s="6"/>
      <c r="AL18" s="6"/>
      <c r="AM18" s="6"/>
      <c r="AN18" s="6"/>
      <c r="AO18" s="6"/>
      <c r="AP18" s="6"/>
      <c r="AQ18" s="6"/>
    </row>
    <row r="19" customFormat="false" ht="16.5" hidden="false" customHeight="false" outlineLevel="0" collapsed="false">
      <c r="A19" s="191" t="s">
        <v>3721</v>
      </c>
      <c r="B19" s="191" t="s">
        <v>3721</v>
      </c>
      <c r="C19" s="19"/>
      <c r="D19" s="22"/>
      <c r="E19" s="22"/>
      <c r="F19" s="28"/>
      <c r="G19" s="22"/>
      <c r="H19" s="22"/>
      <c r="I19" s="22"/>
      <c r="J19" s="23"/>
      <c r="K19" s="23"/>
      <c r="L19" s="22"/>
      <c r="M19" s="22"/>
      <c r="N19" s="25"/>
      <c r="O19" s="25"/>
      <c r="P19" s="25"/>
      <c r="Q19" s="25" t="n">
        <v>91600000000</v>
      </c>
      <c r="R19" s="25" t="n">
        <v>98000000000</v>
      </c>
      <c r="S19" s="25" t="n">
        <f aca="false">S17-S18</f>
        <v>134000000000</v>
      </c>
      <c r="T19" s="25" t="n">
        <f aca="false">T17-T18</f>
        <v>149700000000</v>
      </c>
      <c r="U19" s="25" t="n">
        <f aca="false">U17-U18</f>
        <v>160900000000</v>
      </c>
      <c r="V19" s="25" t="n">
        <f aca="false">V17-V18</f>
        <v>168800000000</v>
      </c>
      <c r="W19" s="25" t="n">
        <f aca="false">W17-W18</f>
        <v>181500000000</v>
      </c>
      <c r="X19" s="25" t="n">
        <f aca="false">X17-X18</f>
        <v>200200000000</v>
      </c>
      <c r="Y19" s="25" t="n">
        <f aca="false">Y17-Y18</f>
        <v>214200000000</v>
      </c>
      <c r="Z19" s="6"/>
      <c r="AA19" s="6"/>
      <c r="AB19" s="6"/>
      <c r="AC19" s="6"/>
      <c r="AD19" s="6"/>
      <c r="AE19" s="6"/>
      <c r="AF19" s="6"/>
      <c r="AG19" s="6"/>
      <c r="AH19" s="6"/>
      <c r="AI19" s="6"/>
      <c r="AJ19" s="6"/>
      <c r="AK19" s="6"/>
      <c r="AL19" s="6"/>
      <c r="AM19" s="6"/>
      <c r="AN19" s="6"/>
      <c r="AO19" s="6"/>
      <c r="AP19" s="6"/>
      <c r="AQ19" s="6"/>
    </row>
    <row r="20" customFormat="false" ht="16.5" hidden="false" customHeight="false" outlineLevel="0" collapsed="false">
      <c r="A20" s="45" t="s">
        <v>3722</v>
      </c>
      <c r="B20" s="105" t="s">
        <v>3723</v>
      </c>
      <c r="C20" s="19" t="s">
        <v>979</v>
      </c>
      <c r="D20" s="22"/>
      <c r="E20" s="22"/>
      <c r="F20" s="28"/>
      <c r="G20" s="22"/>
      <c r="H20" s="22"/>
      <c r="I20" s="22"/>
      <c r="J20" s="348"/>
      <c r="K20" s="348"/>
      <c r="L20" s="366"/>
      <c r="M20" s="366"/>
      <c r="N20" s="52"/>
      <c r="O20" s="25"/>
      <c r="P20" s="25"/>
      <c r="Q20" s="25" t="n">
        <v>-60300000000</v>
      </c>
      <c r="R20" s="25" t="n">
        <v>-61700000000</v>
      </c>
      <c r="S20" s="25" t="n">
        <v>-84000000000</v>
      </c>
      <c r="T20" s="25" t="n">
        <v>-71400000000</v>
      </c>
      <c r="U20" s="25" t="n">
        <v>-71600000000</v>
      </c>
      <c r="V20" s="46" t="n">
        <v>-75100000000</v>
      </c>
      <c r="W20" s="55" t="n">
        <v>-78600000000</v>
      </c>
      <c r="X20" s="55" t="n">
        <v>-84300000000</v>
      </c>
      <c r="Y20" s="55" t="n">
        <v>-90200000000</v>
      </c>
      <c r="Z20" s="6"/>
      <c r="AA20" s="6"/>
      <c r="AB20" s="6"/>
      <c r="AC20" s="6"/>
      <c r="AD20" s="6"/>
      <c r="AE20" s="6"/>
      <c r="AF20" s="6"/>
      <c r="AG20" s="6"/>
      <c r="AH20" s="6"/>
      <c r="AI20" s="6"/>
      <c r="AJ20" s="6"/>
      <c r="AK20" s="6"/>
      <c r="AL20" s="6"/>
      <c r="AM20" s="6"/>
      <c r="AN20" s="6"/>
      <c r="AO20" s="6"/>
      <c r="AP20" s="6"/>
      <c r="AQ20" s="6"/>
    </row>
    <row r="21" customFormat="false" ht="16.5" hidden="false" customHeight="false" outlineLevel="0" collapsed="false">
      <c r="A21" s="45" t="s">
        <v>3724</v>
      </c>
      <c r="B21" s="135" t="s">
        <v>3725</v>
      </c>
      <c r="C21" s="19" t="s">
        <v>979</v>
      </c>
      <c r="D21" s="22" t="n">
        <v>104000000000</v>
      </c>
      <c r="E21" s="22" t="n">
        <v>115200000000</v>
      </c>
      <c r="F21" s="22" t="n">
        <v>127400000000</v>
      </c>
      <c r="G21" s="22"/>
      <c r="H21" s="22"/>
      <c r="I21" s="22"/>
      <c r="J21" s="348"/>
      <c r="K21" s="348"/>
      <c r="L21" s="348"/>
      <c r="M21" s="348"/>
      <c r="N21" s="348"/>
      <c r="O21" s="25"/>
      <c r="P21" s="25"/>
      <c r="Q21" s="25"/>
      <c r="R21" s="695"/>
      <c r="S21" s="695"/>
      <c r="T21" s="25"/>
      <c r="U21" s="25"/>
      <c r="V21" s="46"/>
      <c r="W21" s="55"/>
      <c r="X21" s="55"/>
      <c r="Y21" s="55"/>
      <c r="Z21" s="6"/>
      <c r="AA21" s="6"/>
      <c r="AB21" s="6"/>
      <c r="AC21" s="6"/>
      <c r="AD21" s="6"/>
      <c r="AE21" s="6"/>
      <c r="AF21" s="6"/>
      <c r="AG21" s="6"/>
      <c r="AH21" s="6"/>
      <c r="AI21" s="6"/>
      <c r="AJ21" s="6"/>
      <c r="AK21" s="6"/>
      <c r="AL21" s="6"/>
      <c r="AM21" s="6"/>
      <c r="AN21" s="6"/>
      <c r="AO21" s="6"/>
      <c r="AP21" s="6"/>
      <c r="AQ21" s="6"/>
    </row>
    <row r="22" customFormat="false" ht="16.5" hidden="false" customHeight="false" outlineLevel="0" collapsed="false">
      <c r="A22" s="3" t="s">
        <v>50</v>
      </c>
      <c r="B22" s="30" t="s">
        <v>1056</v>
      </c>
      <c r="C22" s="20" t="s">
        <v>40</v>
      </c>
      <c r="D22" s="242" t="n">
        <v>12200000000</v>
      </c>
      <c r="E22" s="242" t="n">
        <v>11000000000</v>
      </c>
      <c r="F22" s="242" t="n">
        <v>31200000000</v>
      </c>
      <c r="G22" s="23" t="n">
        <v>35200000000</v>
      </c>
      <c r="H22" s="23" t="n">
        <v>18700000000</v>
      </c>
      <c r="I22" s="23" t="n">
        <v>15100000000</v>
      </c>
      <c r="J22" s="23" t="n">
        <v>25900000000</v>
      </c>
      <c r="K22" s="23" t="n">
        <v>22200000000</v>
      </c>
      <c r="L22" s="22" t="n">
        <v>21200000000</v>
      </c>
      <c r="M22" s="22" t="n">
        <v>28900000000</v>
      </c>
      <c r="N22" s="25" t="n">
        <v>45800000000</v>
      </c>
      <c r="O22" s="52" t="n">
        <f aca="false">O7-O9-O25</f>
        <v>36300000000</v>
      </c>
      <c r="P22" s="25" t="n">
        <v>54700000000</v>
      </c>
      <c r="Q22" s="16" t="n">
        <v>38200000000</v>
      </c>
      <c r="R22" s="16" t="n">
        <v>50200000000</v>
      </c>
      <c r="S22" s="16" t="n">
        <v>51700000000</v>
      </c>
      <c r="T22" s="16" t="n">
        <v>59600000000</v>
      </c>
      <c r="U22" s="16" t="n">
        <v>66200000000</v>
      </c>
      <c r="V22" s="16" t="n">
        <v>72700000000</v>
      </c>
      <c r="W22" s="55" t="n">
        <v>79700000000</v>
      </c>
      <c r="X22" s="55" t="n">
        <v>89400000000</v>
      </c>
      <c r="Y22" s="55" t="n">
        <v>100200000000</v>
      </c>
      <c r="Z22" s="6"/>
      <c r="AA22" s="6"/>
      <c r="AB22" s="6"/>
      <c r="AC22" s="6"/>
      <c r="AD22" s="6"/>
      <c r="AE22" s="6"/>
      <c r="AF22" s="6"/>
      <c r="AG22" s="6"/>
      <c r="AH22" s="6"/>
      <c r="AI22" s="6"/>
      <c r="AJ22" s="6"/>
      <c r="AK22" s="6"/>
      <c r="AL22" s="6"/>
      <c r="AM22" s="6"/>
      <c r="AN22" s="6"/>
      <c r="AO22" s="6"/>
      <c r="AP22" s="6"/>
      <c r="AQ22" s="6"/>
    </row>
    <row r="23" customFormat="false" ht="16.5" hidden="false" customHeight="false" outlineLevel="0" collapsed="false">
      <c r="B23" s="190" t="s">
        <v>3715</v>
      </c>
      <c r="C23" s="49"/>
      <c r="D23" s="22"/>
      <c r="E23" s="22"/>
      <c r="F23" s="242"/>
      <c r="G23" s="22"/>
      <c r="H23" s="22"/>
      <c r="I23" s="22"/>
      <c r="J23" s="22"/>
      <c r="K23" s="22"/>
      <c r="L23" s="22"/>
      <c r="M23" s="22"/>
      <c r="N23" s="22"/>
      <c r="O23" s="25" t="n">
        <v>22800000000</v>
      </c>
      <c r="P23" s="25" t="n">
        <v>31400000000</v>
      </c>
      <c r="Q23" s="16" t="n">
        <v>17400000000</v>
      </c>
      <c r="R23" s="16" t="n">
        <v>7200000000</v>
      </c>
      <c r="S23" s="16" t="n">
        <v>0</v>
      </c>
      <c r="T23" s="16" t="n">
        <v>8300000000</v>
      </c>
      <c r="U23" s="16" t="n">
        <v>9100000000</v>
      </c>
      <c r="V23" s="16" t="n">
        <v>9800000000</v>
      </c>
      <c r="W23" s="55" t="n">
        <v>10800000000</v>
      </c>
      <c r="X23" s="55" t="n">
        <v>11600000000</v>
      </c>
      <c r="Y23" s="55" t="n">
        <v>11800000000</v>
      </c>
      <c r="Z23" s="6"/>
      <c r="AA23" s="6"/>
      <c r="AB23" s="6"/>
      <c r="AC23" s="6"/>
      <c r="AD23" s="6"/>
      <c r="AE23" s="6"/>
      <c r="AF23" s="6"/>
      <c r="AG23" s="6"/>
      <c r="AH23" s="6"/>
      <c r="AI23" s="6"/>
      <c r="AJ23" s="6"/>
      <c r="AK23" s="6"/>
      <c r="AL23" s="6"/>
      <c r="AM23" s="6"/>
      <c r="AN23" s="6"/>
      <c r="AO23" s="6"/>
      <c r="AP23" s="6"/>
      <c r="AQ23" s="6"/>
    </row>
    <row r="24" customFormat="false" ht="16.5" hidden="false" customHeight="false" outlineLevel="0" collapsed="false">
      <c r="B24" s="191" t="s">
        <v>3721</v>
      </c>
      <c r="C24" s="49"/>
      <c r="D24" s="22"/>
      <c r="E24" s="22"/>
      <c r="F24" s="242"/>
      <c r="G24" s="22"/>
      <c r="H24" s="22"/>
      <c r="I24" s="22"/>
      <c r="J24" s="22"/>
      <c r="K24" s="22"/>
      <c r="L24" s="22"/>
      <c r="M24" s="22"/>
      <c r="N24" s="22"/>
      <c r="O24" s="25"/>
      <c r="P24" s="25"/>
      <c r="Q24" s="16" t="n">
        <v>20800000000</v>
      </c>
      <c r="R24" s="16" t="n">
        <v>43000000000</v>
      </c>
      <c r="S24" s="16" t="n">
        <f aca="false">S22-S23</f>
        <v>51700000000</v>
      </c>
      <c r="T24" s="16" t="n">
        <f aca="false">T22-T23</f>
        <v>51300000000</v>
      </c>
      <c r="U24" s="16" t="n">
        <f aca="false">U22-U23</f>
        <v>57100000000</v>
      </c>
      <c r="V24" s="16" t="n">
        <f aca="false">V22-V23</f>
        <v>62900000000</v>
      </c>
      <c r="W24" s="16" t="n">
        <f aca="false">W22-W23</f>
        <v>68900000000</v>
      </c>
      <c r="X24" s="16" t="n">
        <f aca="false">X22-X23</f>
        <v>77800000000</v>
      </c>
      <c r="Y24" s="16" t="n">
        <f aca="false">Y22-Y23</f>
        <v>88400000000</v>
      </c>
      <c r="Z24" s="6"/>
      <c r="AA24" s="6"/>
      <c r="AB24" s="6"/>
      <c r="AC24" s="6"/>
      <c r="AD24" s="6"/>
      <c r="AE24" s="6"/>
      <c r="AF24" s="6"/>
      <c r="AG24" s="6"/>
      <c r="AH24" s="6"/>
      <c r="AI24" s="6"/>
      <c r="AJ24" s="6"/>
      <c r="AK24" s="6"/>
      <c r="AL24" s="6"/>
      <c r="AM24" s="6"/>
      <c r="AN24" s="6"/>
      <c r="AO24" s="6"/>
      <c r="AP24" s="6"/>
      <c r="AQ24" s="6"/>
    </row>
    <row r="25" customFormat="false" ht="16.5" hidden="false" customHeight="false" outlineLevel="0" collapsed="false">
      <c r="A25" s="19" t="s">
        <v>3726</v>
      </c>
      <c r="B25" s="30" t="s">
        <v>3727</v>
      </c>
      <c r="C25" s="20" t="s">
        <v>40</v>
      </c>
      <c r="D25" s="242" t="n">
        <v>24400000000</v>
      </c>
      <c r="E25" s="242" t="n">
        <v>27500000000</v>
      </c>
      <c r="F25" s="242" t="n">
        <v>33700000000</v>
      </c>
      <c r="G25" s="23" t="n">
        <v>37400000000</v>
      </c>
      <c r="H25" s="23" t="n">
        <v>42600000000</v>
      </c>
      <c r="I25" s="23" t="n">
        <v>45300000000</v>
      </c>
      <c r="J25" s="23" t="n">
        <v>49700000000</v>
      </c>
      <c r="K25" s="23" t="n">
        <v>60500000000</v>
      </c>
      <c r="L25" s="22" t="n">
        <v>66700000000</v>
      </c>
      <c r="M25" s="22" t="n">
        <v>71800000000</v>
      </c>
      <c r="N25" s="25" t="n">
        <v>78700000000</v>
      </c>
      <c r="O25" s="25" t="n">
        <v>96100000000</v>
      </c>
      <c r="P25" s="25" t="n">
        <v>99500000000</v>
      </c>
      <c r="Q25" s="16" t="n">
        <v>108500000000</v>
      </c>
      <c r="R25" s="16" t="n">
        <v>116800000000</v>
      </c>
      <c r="S25" s="16" t="n">
        <v>139200000000</v>
      </c>
      <c r="T25" s="16" t="n">
        <v>105000000000</v>
      </c>
      <c r="U25" s="16" t="n">
        <v>111400000000</v>
      </c>
      <c r="V25" s="16" t="n">
        <v>116900000000</v>
      </c>
      <c r="W25" s="55" t="n">
        <v>122200000000</v>
      </c>
      <c r="X25" s="55" t="n">
        <v>131100000000</v>
      </c>
      <c r="Y25" s="55" t="n">
        <v>140300000000</v>
      </c>
      <c r="Z25" s="6"/>
      <c r="AA25" s="6"/>
      <c r="AB25" s="6"/>
      <c r="AC25" s="6"/>
      <c r="AD25" s="6"/>
      <c r="AE25" s="6"/>
      <c r="AF25" s="6"/>
      <c r="AG25" s="6"/>
      <c r="AH25" s="6"/>
      <c r="AI25" s="6"/>
      <c r="AJ25" s="6"/>
      <c r="AK25" s="6"/>
      <c r="AL25" s="6"/>
      <c r="AM25" s="6"/>
      <c r="AN25" s="6"/>
      <c r="AO25" s="6"/>
      <c r="AP25" s="6"/>
      <c r="AQ25" s="6"/>
    </row>
    <row r="26" s="13" customFormat="true" ht="16.5" hidden="false" customHeight="false" outlineLevel="0" collapsed="false">
      <c r="A26" s="195" t="s">
        <v>52</v>
      </c>
      <c r="B26" s="98" t="s">
        <v>52</v>
      </c>
      <c r="C26" s="33" t="s">
        <v>37</v>
      </c>
      <c r="D26" s="324" t="n">
        <v>90000000000</v>
      </c>
      <c r="E26" s="324" t="n">
        <v>83600000000</v>
      </c>
      <c r="F26" s="324" t="n">
        <v>85800000000</v>
      </c>
      <c r="G26" s="325" t="n">
        <v>114800000000</v>
      </c>
      <c r="H26" s="325" t="n">
        <v>103300000000</v>
      </c>
      <c r="I26" s="325" t="n">
        <v>115000000000</v>
      </c>
      <c r="J26" s="325" t="n">
        <v>1244500000000</v>
      </c>
      <c r="K26" s="325" t="n">
        <v>160400000000</v>
      </c>
      <c r="L26" s="327" t="n">
        <v>134200000000</v>
      </c>
      <c r="M26" s="327" t="n">
        <v>193900000000</v>
      </c>
      <c r="N26" s="326" t="n">
        <v>133700000000</v>
      </c>
      <c r="O26" s="326" t="n">
        <v>193900000000</v>
      </c>
      <c r="P26" s="326" t="n">
        <v>13000000000</v>
      </c>
      <c r="Q26" s="102" t="n">
        <v>186000000000</v>
      </c>
      <c r="R26" s="102" t="n">
        <v>157500000000</v>
      </c>
      <c r="S26" s="102" t="n">
        <v>207700000000</v>
      </c>
      <c r="T26" s="102" t="n">
        <v>167100000000</v>
      </c>
      <c r="U26" s="102" t="n">
        <v>178300000000</v>
      </c>
      <c r="V26" s="102" t="n">
        <v>187000000000</v>
      </c>
      <c r="W26" s="259" t="n">
        <v>195500000000</v>
      </c>
      <c r="X26" s="259" t="n">
        <v>209700000000</v>
      </c>
      <c r="Y26" s="259" t="n">
        <v>219900000000</v>
      </c>
      <c r="Z26" s="6"/>
      <c r="AA26" s="6"/>
      <c r="AB26" s="6"/>
      <c r="AC26" s="6"/>
      <c r="AD26" s="6"/>
      <c r="AE26" s="6"/>
      <c r="AF26" s="6"/>
      <c r="AG26" s="6"/>
      <c r="AH26" s="6"/>
      <c r="AI26" s="6"/>
      <c r="AJ26" s="6"/>
      <c r="AK26" s="6"/>
      <c r="AL26" s="6"/>
      <c r="AM26" s="6"/>
      <c r="AN26" s="6"/>
      <c r="AO26" s="6"/>
      <c r="AP26" s="6"/>
      <c r="AQ26" s="6"/>
    </row>
    <row r="27" customFormat="false" ht="16.5" hidden="false" customHeight="false" outlineLevel="0" collapsed="false">
      <c r="A27" s="5" t="s">
        <v>528</v>
      </c>
      <c r="B27" s="29" t="s">
        <v>3728</v>
      </c>
      <c r="C27" s="36" t="s">
        <v>56</v>
      </c>
      <c r="D27" s="242" t="n">
        <v>57800000000</v>
      </c>
      <c r="E27" s="242" t="n">
        <v>56100000000</v>
      </c>
      <c r="F27" s="242" t="n">
        <v>69200000000</v>
      </c>
      <c r="G27" s="22"/>
      <c r="H27" s="22"/>
      <c r="I27" s="22"/>
      <c r="J27" s="23" t="n">
        <v>75500000000</v>
      </c>
      <c r="K27" s="23" t="n">
        <v>79600000000</v>
      </c>
      <c r="L27" s="22" t="n">
        <v>54600000000</v>
      </c>
      <c r="M27" s="22" t="n">
        <v>96500000000</v>
      </c>
      <c r="N27" s="25" t="n">
        <v>57200000000</v>
      </c>
      <c r="O27" s="25" t="n">
        <v>97100000000</v>
      </c>
      <c r="P27" s="25" t="n">
        <v>8600000000</v>
      </c>
      <c r="Q27" s="16" t="n">
        <v>56600000000</v>
      </c>
      <c r="R27" s="16" t="n">
        <v>61600000000</v>
      </c>
      <c r="S27" s="16" t="n">
        <v>98100000000</v>
      </c>
      <c r="T27" s="16" t="n">
        <v>92000000000</v>
      </c>
      <c r="U27" s="16" t="n">
        <v>88300000000</v>
      </c>
      <c r="V27" s="16" t="n">
        <v>92600000000</v>
      </c>
      <c r="W27" s="55" t="n">
        <v>96900000000</v>
      </c>
      <c r="X27" s="55" t="n">
        <v>103900000000</v>
      </c>
      <c r="Y27" s="55" t="n">
        <v>111200000000</v>
      </c>
      <c r="Z27" s="6"/>
      <c r="AA27" s="6"/>
      <c r="AB27" s="6"/>
      <c r="AC27" s="6"/>
      <c r="AD27" s="6"/>
      <c r="AE27" s="6"/>
      <c r="AF27" s="6"/>
      <c r="AG27" s="6"/>
      <c r="AH27" s="6"/>
      <c r="AI27" s="6"/>
      <c r="AJ27" s="6"/>
      <c r="AK27" s="6"/>
      <c r="AL27" s="6"/>
      <c r="AM27" s="6"/>
      <c r="AN27" s="6"/>
      <c r="AO27" s="6"/>
      <c r="AP27" s="6"/>
      <c r="AQ27" s="6"/>
    </row>
    <row r="28" customFormat="false" ht="15" hidden="false" customHeight="false" outlineLevel="0" collapsed="false">
      <c r="A28" s="106" t="s">
        <v>3729</v>
      </c>
      <c r="B28" s="106" t="s">
        <v>3729</v>
      </c>
      <c r="C28" s="107" t="s">
        <v>3730</v>
      </c>
      <c r="D28" s="22"/>
      <c r="E28" s="22"/>
      <c r="F28" s="332" t="n">
        <f aca="false">F27-F29</f>
        <v>52600000000</v>
      </c>
      <c r="G28" s="22"/>
      <c r="H28" s="22"/>
      <c r="I28" s="22"/>
      <c r="J28" s="348" t="n">
        <v>31500000000</v>
      </c>
      <c r="K28" s="23" t="n">
        <v>50600000000</v>
      </c>
      <c r="L28" s="22"/>
      <c r="M28" s="22"/>
      <c r="N28" s="22"/>
      <c r="O28" s="22"/>
      <c r="P28" s="22"/>
      <c r="Q28" s="22"/>
      <c r="R28" s="428"/>
      <c r="S28" s="22"/>
      <c r="T28" s="22"/>
      <c r="U28" s="22"/>
      <c r="V28" s="46"/>
      <c r="W28" s="55"/>
      <c r="X28" s="55"/>
      <c r="Y28" s="55"/>
      <c r="Z28" s="6"/>
      <c r="AA28" s="6"/>
      <c r="AB28" s="6"/>
      <c r="AC28" s="6"/>
      <c r="AD28" s="6"/>
      <c r="AE28" s="6"/>
      <c r="AF28" s="6"/>
      <c r="AG28" s="6"/>
      <c r="AH28" s="6"/>
      <c r="AI28" s="6"/>
      <c r="AJ28" s="6"/>
      <c r="AK28" s="6"/>
      <c r="AL28" s="6"/>
      <c r="AM28" s="6"/>
      <c r="AN28" s="6"/>
      <c r="AO28" s="6"/>
      <c r="AP28" s="6"/>
      <c r="AQ28" s="6"/>
    </row>
    <row r="29" customFormat="false" ht="15" hidden="false" customHeight="false" outlineLevel="0" collapsed="false">
      <c r="A29" s="106" t="s">
        <v>3731</v>
      </c>
      <c r="B29" s="106" t="s">
        <v>3731</v>
      </c>
      <c r="C29" s="107" t="s">
        <v>3730</v>
      </c>
      <c r="D29" s="22"/>
      <c r="E29" s="22"/>
      <c r="F29" s="242" t="n">
        <v>16600000000</v>
      </c>
      <c r="G29" s="22"/>
      <c r="H29" s="22"/>
      <c r="I29" s="22"/>
      <c r="J29" s="23" t="n">
        <v>44000000000</v>
      </c>
      <c r="K29" s="348" t="n">
        <v>29000000000</v>
      </c>
      <c r="L29" s="22"/>
      <c r="M29" s="22"/>
      <c r="N29" s="22"/>
      <c r="O29" s="22"/>
      <c r="P29" s="22"/>
      <c r="Q29" s="22"/>
      <c r="R29" s="696"/>
      <c r="S29" s="22"/>
      <c r="T29" s="22"/>
      <c r="U29" s="22"/>
      <c r="V29" s="46"/>
      <c r="W29" s="55"/>
      <c r="X29" s="55"/>
      <c r="Y29" s="55"/>
      <c r="Z29" s="6"/>
      <c r="AA29" s="6"/>
      <c r="AB29" s="6"/>
      <c r="AC29" s="6"/>
      <c r="AD29" s="6"/>
      <c r="AE29" s="6"/>
      <c r="AF29" s="6"/>
      <c r="AG29" s="6"/>
      <c r="AH29" s="6"/>
      <c r="AI29" s="6"/>
      <c r="AJ29" s="6"/>
      <c r="AK29" s="6"/>
      <c r="AL29" s="6"/>
      <c r="AM29" s="6"/>
      <c r="AN29" s="6"/>
      <c r="AO29" s="6"/>
      <c r="AP29" s="6"/>
      <c r="AQ29" s="6"/>
    </row>
    <row r="30" customFormat="false" ht="15" hidden="false" customHeight="false" outlineLevel="0" collapsed="false">
      <c r="A30" s="27" t="s">
        <v>3732</v>
      </c>
      <c r="B30" s="134" t="s">
        <v>876</v>
      </c>
      <c r="C30" s="36" t="s">
        <v>56</v>
      </c>
      <c r="D30" s="22"/>
      <c r="E30" s="22"/>
      <c r="F30" s="28"/>
      <c r="G30" s="22"/>
      <c r="H30" s="22"/>
      <c r="I30" s="22"/>
      <c r="J30" s="23" t="n">
        <v>1085200000000</v>
      </c>
      <c r="K30" s="23" t="n">
        <v>2300000000</v>
      </c>
      <c r="L30" s="22"/>
      <c r="M30" s="22"/>
      <c r="N30" s="22"/>
      <c r="O30" s="22"/>
      <c r="P30" s="22"/>
      <c r="Q30" s="22" t="n">
        <v>0</v>
      </c>
      <c r="R30" s="22" t="n">
        <v>0</v>
      </c>
      <c r="S30" s="22"/>
      <c r="T30" s="22"/>
      <c r="U30" s="22"/>
      <c r="V30" s="46"/>
      <c r="W30" s="55"/>
      <c r="X30" s="55"/>
      <c r="Y30" s="55"/>
      <c r="Z30" s="6"/>
      <c r="AA30" s="6"/>
      <c r="AB30" s="6"/>
      <c r="AC30" s="6"/>
      <c r="AD30" s="6"/>
      <c r="AE30" s="6"/>
      <c r="AF30" s="6"/>
      <c r="AG30" s="6"/>
      <c r="AH30" s="6"/>
      <c r="AI30" s="6"/>
      <c r="AJ30" s="6"/>
      <c r="AK30" s="6"/>
      <c r="AL30" s="6"/>
      <c r="AM30" s="6"/>
      <c r="AN30" s="6"/>
      <c r="AO30" s="6"/>
      <c r="AP30" s="6"/>
      <c r="AQ30" s="6"/>
    </row>
    <row r="31" customFormat="false" ht="16.5" hidden="false" customHeight="false" outlineLevel="0" collapsed="false">
      <c r="A31" s="26" t="s">
        <v>830</v>
      </c>
      <c r="B31" s="29" t="s">
        <v>3733</v>
      </c>
      <c r="C31" s="36" t="s">
        <v>56</v>
      </c>
      <c r="D31" s="242" t="n">
        <v>32200000000</v>
      </c>
      <c r="E31" s="242" t="n">
        <v>27500000000</v>
      </c>
      <c r="F31" s="28"/>
      <c r="G31" s="22"/>
      <c r="H31" s="22"/>
      <c r="I31" s="22"/>
      <c r="J31" s="22"/>
      <c r="K31" s="22"/>
      <c r="L31" s="22" t="n">
        <v>79600000000</v>
      </c>
      <c r="M31" s="22" t="n">
        <v>97400000000</v>
      </c>
      <c r="N31" s="25" t="n">
        <v>76500000000</v>
      </c>
      <c r="O31" s="25" t="n">
        <v>96900000000</v>
      </c>
      <c r="P31" s="25" t="n">
        <v>4400000000</v>
      </c>
      <c r="Q31" s="16" t="n">
        <v>120100000000</v>
      </c>
      <c r="R31" s="16" t="n">
        <v>96000000000</v>
      </c>
      <c r="S31" s="16" t="n">
        <v>67100000000</v>
      </c>
      <c r="T31" s="16" t="n">
        <v>75100000000</v>
      </c>
      <c r="U31" s="16" t="n">
        <v>89900000000</v>
      </c>
      <c r="V31" s="16" t="n">
        <v>94300000000</v>
      </c>
      <c r="W31" s="55" t="n">
        <v>98600000000</v>
      </c>
      <c r="X31" s="55" t="n">
        <v>105800000000</v>
      </c>
      <c r="Y31" s="55" t="n">
        <v>108700000000</v>
      </c>
      <c r="Z31" s="6"/>
      <c r="AA31" s="6"/>
      <c r="AB31" s="6"/>
      <c r="AC31" s="6"/>
      <c r="AD31" s="6"/>
      <c r="AE31" s="6"/>
      <c r="AF31" s="6"/>
      <c r="AG31" s="6"/>
      <c r="AH31" s="6"/>
      <c r="AI31" s="6"/>
      <c r="AJ31" s="6"/>
      <c r="AK31" s="6"/>
      <c r="AL31" s="6"/>
      <c r="AM31" s="6"/>
      <c r="AN31" s="6"/>
      <c r="AO31" s="6"/>
      <c r="AP31" s="6"/>
      <c r="AQ31" s="6"/>
    </row>
    <row r="32" customFormat="false" ht="16.5" hidden="false" customHeight="false" outlineLevel="0" collapsed="false">
      <c r="A32" s="106" t="s">
        <v>3731</v>
      </c>
      <c r="B32" s="180" t="s">
        <v>3734</v>
      </c>
      <c r="C32" s="19" t="s">
        <v>3735</v>
      </c>
      <c r="D32" s="22"/>
      <c r="E32" s="22"/>
      <c r="F32" s="28"/>
      <c r="G32" s="22"/>
      <c r="H32" s="22"/>
      <c r="I32" s="22"/>
      <c r="J32" s="22"/>
      <c r="K32" s="22"/>
      <c r="L32" s="22" t="n">
        <v>25000000000</v>
      </c>
      <c r="M32" s="22" t="n">
        <v>51900000000</v>
      </c>
      <c r="N32" s="25" t="n">
        <v>54900000000</v>
      </c>
      <c r="O32" s="25" t="n">
        <v>55700000000</v>
      </c>
      <c r="P32" s="25" t="n">
        <v>3800000000</v>
      </c>
      <c r="Q32" s="16" t="n">
        <v>110800000000</v>
      </c>
      <c r="R32" s="16" t="n">
        <v>70200000000</v>
      </c>
      <c r="S32" s="16" t="n">
        <v>46400000000</v>
      </c>
      <c r="T32" s="16" t="n">
        <v>55700000000</v>
      </c>
      <c r="U32" s="16" t="n">
        <v>71400000000</v>
      </c>
      <c r="V32" s="16" t="n">
        <v>74900000000</v>
      </c>
      <c r="W32" s="55" t="n">
        <v>78300000000</v>
      </c>
      <c r="X32" s="55" t="n">
        <v>84000000000</v>
      </c>
      <c r="Y32" s="55" t="n">
        <v>85400000000</v>
      </c>
      <c r="Z32" s="6"/>
      <c r="AA32" s="6"/>
      <c r="AB32" s="6"/>
      <c r="AC32" s="6"/>
      <c r="AD32" s="6"/>
      <c r="AE32" s="6"/>
      <c r="AF32" s="6"/>
      <c r="AG32" s="6"/>
      <c r="AH32" s="6"/>
      <c r="AI32" s="6"/>
      <c r="AJ32" s="6"/>
      <c r="AK32" s="6"/>
      <c r="AL32" s="6"/>
      <c r="AM32" s="6"/>
      <c r="AN32" s="6"/>
      <c r="AO32" s="6"/>
      <c r="AP32" s="6"/>
      <c r="AQ32" s="6"/>
    </row>
    <row r="33" customFormat="false" ht="16.5" hidden="false" customHeight="false" outlineLevel="0" collapsed="false">
      <c r="A33" s="106" t="s">
        <v>3729</v>
      </c>
      <c r="B33" s="180" t="s">
        <v>3736</v>
      </c>
      <c r="C33" s="19" t="s">
        <v>3735</v>
      </c>
      <c r="D33" s="22"/>
      <c r="E33" s="22"/>
      <c r="F33" s="28"/>
      <c r="G33" s="22"/>
      <c r="H33" s="22"/>
      <c r="I33" s="22"/>
      <c r="J33" s="22"/>
      <c r="K33" s="22"/>
      <c r="L33" s="22" t="n">
        <v>54600000000</v>
      </c>
      <c r="M33" s="22" t="n">
        <v>45500000000</v>
      </c>
      <c r="N33" s="25" t="n">
        <v>21600000000</v>
      </c>
      <c r="O33" s="25" t="n">
        <v>41200000000</v>
      </c>
      <c r="P33" s="25" t="n">
        <v>600000000</v>
      </c>
      <c r="Q33" s="16" t="n">
        <v>9300000000</v>
      </c>
      <c r="R33" s="16" t="n">
        <v>25800000000</v>
      </c>
      <c r="S33" s="16" t="n">
        <v>20700000000</v>
      </c>
      <c r="T33" s="16" t="n">
        <v>19400000000</v>
      </c>
      <c r="U33" s="16" t="n">
        <v>18500000000</v>
      </c>
      <c r="V33" s="16" t="n">
        <v>19400000000</v>
      </c>
      <c r="W33" s="55" t="n">
        <v>20300000000</v>
      </c>
      <c r="X33" s="55" t="n">
        <v>21800000000</v>
      </c>
      <c r="Y33" s="55" t="n">
        <v>23300000000</v>
      </c>
      <c r="Z33" s="6"/>
      <c r="AA33" s="6"/>
      <c r="AB33" s="6"/>
      <c r="AC33" s="6"/>
      <c r="AD33" s="6"/>
      <c r="AE33" s="6"/>
      <c r="AF33" s="6"/>
      <c r="AG33" s="6"/>
      <c r="AH33" s="6"/>
      <c r="AI33" s="6"/>
      <c r="AJ33" s="6"/>
      <c r="AK33" s="6"/>
      <c r="AL33" s="6"/>
      <c r="AM33" s="6"/>
      <c r="AN33" s="6"/>
      <c r="AO33" s="6"/>
      <c r="AP33" s="6"/>
      <c r="AQ33" s="6"/>
    </row>
    <row r="34" customFormat="false" ht="16.5" hidden="false" customHeight="false" outlineLevel="0" collapsed="false">
      <c r="A34" s="106"/>
      <c r="B34" s="30" t="s">
        <v>1753</v>
      </c>
      <c r="C34" s="19"/>
      <c r="D34" s="22"/>
      <c r="E34" s="22"/>
      <c r="F34" s="28"/>
      <c r="G34" s="22"/>
      <c r="H34" s="22"/>
      <c r="I34" s="22"/>
      <c r="J34" s="22"/>
      <c r="K34" s="22"/>
      <c r="L34" s="22"/>
      <c r="M34" s="22"/>
      <c r="N34" s="25"/>
      <c r="O34" s="25"/>
      <c r="P34" s="25"/>
      <c r="Q34" s="16"/>
      <c r="R34" s="16"/>
      <c r="S34" s="16" t="n">
        <v>42500000000</v>
      </c>
      <c r="T34" s="16" t="n">
        <v>0</v>
      </c>
      <c r="U34" s="16" t="n">
        <v>0</v>
      </c>
      <c r="V34" s="16" t="n">
        <v>0</v>
      </c>
      <c r="W34" s="55" t="n">
        <v>0</v>
      </c>
      <c r="X34" s="55" t="n">
        <v>0</v>
      </c>
      <c r="Y34" s="55" t="n">
        <v>0</v>
      </c>
      <c r="Z34" s="6"/>
      <c r="AA34" s="6"/>
      <c r="AB34" s="6"/>
      <c r="AC34" s="6"/>
      <c r="AD34" s="6"/>
      <c r="AE34" s="6"/>
      <c r="AF34" s="6"/>
      <c r="AG34" s="6"/>
      <c r="AH34" s="6"/>
      <c r="AI34" s="6"/>
      <c r="AJ34" s="6"/>
      <c r="AK34" s="6"/>
      <c r="AL34" s="6"/>
      <c r="AM34" s="6"/>
      <c r="AN34" s="6"/>
      <c r="AO34" s="6"/>
      <c r="AP34" s="6"/>
      <c r="AQ34" s="6"/>
    </row>
    <row r="35" s="38" customFormat="true" ht="30" hidden="false" customHeight="false" outlineLevel="0" collapsed="false">
      <c r="A35" s="38" t="s">
        <v>68</v>
      </c>
      <c r="B35" s="697" t="s">
        <v>3737</v>
      </c>
      <c r="D35" s="242" t="n">
        <v>407900000000</v>
      </c>
      <c r="E35" s="242" t="n">
        <v>465900000000</v>
      </c>
      <c r="F35" s="242" t="n">
        <v>540600000000</v>
      </c>
      <c r="G35" s="23" t="n">
        <v>569000000000</v>
      </c>
      <c r="H35" s="23" t="n">
        <v>625800000000</v>
      </c>
      <c r="I35" s="23" t="n">
        <v>712700000000</v>
      </c>
      <c r="J35" s="23" t="n">
        <v>796300000000</v>
      </c>
      <c r="K35" s="23" t="n">
        <v>839000000000</v>
      </c>
      <c r="L35" s="22" t="n">
        <v>828200000000</v>
      </c>
      <c r="M35" s="22" t="n">
        <v>1097800000000</v>
      </c>
      <c r="N35" s="25" t="n">
        <v>1064400000000</v>
      </c>
      <c r="O35" s="25" t="n">
        <v>1264900000000</v>
      </c>
      <c r="P35" s="25" t="n">
        <v>995500000000</v>
      </c>
      <c r="Q35" s="25" t="n">
        <v>1292400000000</v>
      </c>
      <c r="R35" s="25" t="n">
        <v>1419900000000</v>
      </c>
      <c r="S35" s="25" t="n">
        <v>1622300000000</v>
      </c>
      <c r="T35" s="25" t="n">
        <v>1919600000000</v>
      </c>
      <c r="U35" s="25" t="n">
        <v>2050500000000</v>
      </c>
      <c r="V35" s="152" t="n">
        <v>2156500000000</v>
      </c>
      <c r="W35" s="152" t="n">
        <v>2236000000000</v>
      </c>
      <c r="X35" s="152" t="n">
        <v>2401500000000</v>
      </c>
      <c r="Y35" s="152" t="n">
        <v>2570300000000</v>
      </c>
      <c r="Z35" s="6"/>
      <c r="AA35" s="6"/>
      <c r="AB35" s="6"/>
      <c r="AC35" s="6"/>
      <c r="AD35" s="6"/>
      <c r="AE35" s="6"/>
      <c r="AF35" s="6"/>
      <c r="AG35" s="6"/>
      <c r="AH35" s="6"/>
      <c r="AI35" s="6"/>
      <c r="AJ35" s="6"/>
      <c r="AK35" s="6"/>
      <c r="AL35" s="6"/>
      <c r="AM35" s="6"/>
      <c r="AN35" s="6"/>
      <c r="AO35" s="6"/>
      <c r="AP35" s="6"/>
      <c r="AQ35" s="6"/>
    </row>
    <row r="36" s="13" customFormat="true" ht="30" hidden="false" customHeight="false" outlineLevel="0" collapsed="false">
      <c r="A36" s="13" t="s">
        <v>68</v>
      </c>
      <c r="B36" s="698" t="s">
        <v>3737</v>
      </c>
      <c r="C36" s="32" t="s">
        <v>34</v>
      </c>
      <c r="D36" s="324" t="n">
        <f aca="false">D38+D46+D49+D50+D51</f>
        <v>407900000000</v>
      </c>
      <c r="E36" s="324" t="n">
        <f aca="false">E38+E46+E49+E50+E51</f>
        <v>465900000000</v>
      </c>
      <c r="F36" s="324" t="n">
        <f aca="false">F38+F46+F49+F50+F51</f>
        <v>540600000000</v>
      </c>
      <c r="G36" s="324" t="n">
        <f aca="false">G38+G46+G49+G50+G51</f>
        <v>569000000000</v>
      </c>
      <c r="H36" s="324" t="n">
        <f aca="false">H38+H46+H49+H50+H51</f>
        <v>625800000000</v>
      </c>
      <c r="I36" s="324" t="n">
        <f aca="false">I38+I46+I49+I50+I51</f>
        <v>712700000000</v>
      </c>
      <c r="J36" s="324" t="n">
        <f aca="false">J38+J46+J49+J50+J51</f>
        <v>796300000000</v>
      </c>
      <c r="K36" s="324" t="n">
        <f aca="false">K38+K46+K49+K50+K51</f>
        <v>839000000000</v>
      </c>
      <c r="L36" s="324" t="n">
        <f aca="false">L38+L46+L49+L50+L51</f>
        <v>828300000000</v>
      </c>
      <c r="M36" s="324" t="n">
        <f aca="false">M38+M46+M49+M50+M51</f>
        <v>1097800000000</v>
      </c>
      <c r="N36" s="324" t="n">
        <f aca="false">N38+N46+N49+N50+N51</f>
        <v>1064400000000</v>
      </c>
      <c r="O36" s="324" t="n">
        <f aca="false">O38+O46+O49+O50+O51</f>
        <v>1264900000000</v>
      </c>
      <c r="P36" s="324" t="n">
        <f aca="false">P38+P46+P49+P50+P51</f>
        <v>995500000000</v>
      </c>
      <c r="Q36" s="324" t="n">
        <f aca="false">Q38+Q46+Q49+Q50+Q51</f>
        <v>1292400000000</v>
      </c>
      <c r="R36" s="324" t="n">
        <f aca="false">R38+R46+R49+R50+R51</f>
        <v>1419800000000</v>
      </c>
      <c r="S36" s="324" t="n">
        <f aca="false">S38+S46+S49+S50+S51</f>
        <v>1622300000000</v>
      </c>
      <c r="T36" s="324" t="n">
        <f aca="false">T38+T46+T49+T50+T51</f>
        <v>1919600000000</v>
      </c>
      <c r="U36" s="324" t="n">
        <f aca="false">U38+U46+U49+U50+U51</f>
        <v>2050500000000</v>
      </c>
      <c r="V36" s="324" t="n">
        <f aca="false">V38+V46+V49+V50+V51</f>
        <v>2156500000000</v>
      </c>
      <c r="W36" s="324" t="n">
        <f aca="false">W38+W46+W49+W50+W51</f>
        <v>2236100000000</v>
      </c>
      <c r="X36" s="324" t="n">
        <f aca="false">X38+X46+X49+X50+X51</f>
        <v>2401500000000</v>
      </c>
      <c r="Y36" s="324" t="n">
        <f aca="false">Y38+Y46+Y49+Y50+Y51</f>
        <v>2570400000000</v>
      </c>
      <c r="Z36" s="6"/>
      <c r="AA36" s="6"/>
      <c r="AB36" s="6"/>
      <c r="AC36" s="6"/>
      <c r="AD36" s="6"/>
      <c r="AE36" s="6"/>
      <c r="AF36" s="6"/>
      <c r="AG36" s="6"/>
      <c r="AH36" s="6"/>
      <c r="AI36" s="6"/>
      <c r="AJ36" s="6"/>
      <c r="AK36" s="6"/>
      <c r="AL36" s="6"/>
      <c r="AM36" s="6"/>
      <c r="AN36" s="6"/>
      <c r="AO36" s="6"/>
      <c r="AP36" s="6"/>
      <c r="AQ36" s="6"/>
    </row>
    <row r="37" customFormat="false" ht="16.5" hidden="false" customHeight="false" outlineLevel="0" collapsed="false">
      <c r="B37" s="30" t="s">
        <v>3738</v>
      </c>
      <c r="C37" s="19"/>
      <c r="D37" s="242" t="n">
        <v>386000000000</v>
      </c>
      <c r="E37" s="242" t="n">
        <v>449100000000</v>
      </c>
      <c r="F37" s="242" t="n">
        <v>511700000000</v>
      </c>
      <c r="G37" s="23" t="n">
        <v>535500000000</v>
      </c>
      <c r="H37" s="23" t="n">
        <v>592200000000</v>
      </c>
      <c r="I37" s="23" t="n">
        <v>644700000000</v>
      </c>
      <c r="J37" s="23" t="n">
        <v>752600000000</v>
      </c>
      <c r="K37" s="23" t="n">
        <v>826100000000</v>
      </c>
      <c r="L37" s="22" t="n">
        <v>753900000000</v>
      </c>
      <c r="M37" s="22" t="n">
        <v>1004400000000</v>
      </c>
      <c r="N37" s="25" t="n">
        <v>971000000000</v>
      </c>
      <c r="O37" s="25" t="n">
        <v>1162200000000</v>
      </c>
      <c r="P37" s="25" t="n">
        <v>889900000000</v>
      </c>
      <c r="Q37" s="16" t="n">
        <v>1190100000000</v>
      </c>
      <c r="R37" s="16" t="n">
        <v>1308400000000</v>
      </c>
      <c r="S37" s="16" t="n">
        <v>1488000000000</v>
      </c>
      <c r="T37" s="16" t="n">
        <v>1818700000000</v>
      </c>
      <c r="U37" s="16" t="n">
        <v>1943200000000</v>
      </c>
      <c r="V37" s="16" t="n">
        <v>2039700000000</v>
      </c>
      <c r="W37" s="55" t="n">
        <v>2113900000000</v>
      </c>
      <c r="X37" s="55" t="n">
        <v>2270400000000</v>
      </c>
      <c r="Y37" s="55" t="n">
        <v>2430100000000</v>
      </c>
      <c r="Z37" s="6"/>
      <c r="AA37" s="6"/>
      <c r="AB37" s="6"/>
      <c r="AC37" s="6"/>
      <c r="AD37" s="6"/>
      <c r="AE37" s="6"/>
      <c r="AF37" s="6"/>
      <c r="AG37" s="6"/>
      <c r="AH37" s="6"/>
      <c r="AI37" s="6"/>
      <c r="AJ37" s="6"/>
      <c r="AK37" s="6"/>
      <c r="AL37" s="6"/>
      <c r="AM37" s="6"/>
      <c r="AN37" s="6"/>
      <c r="AO37" s="6"/>
      <c r="AP37" s="6"/>
      <c r="AQ37" s="6"/>
    </row>
    <row r="38" customFormat="false" ht="16.5" hidden="false" customHeight="false" outlineLevel="0" collapsed="false">
      <c r="A38" s="3" t="s">
        <v>70</v>
      </c>
      <c r="B38" s="30" t="s">
        <v>310</v>
      </c>
      <c r="C38" s="20" t="s">
        <v>72</v>
      </c>
      <c r="D38" s="242" t="n">
        <v>200200000000</v>
      </c>
      <c r="E38" s="242" t="n">
        <v>279800000000</v>
      </c>
      <c r="F38" s="242" t="n">
        <v>308700000000</v>
      </c>
      <c r="G38" s="23" t="n">
        <v>316300000000</v>
      </c>
      <c r="H38" s="23" t="n">
        <v>350000000000</v>
      </c>
      <c r="I38" s="23" t="n">
        <v>376600000000</v>
      </c>
      <c r="J38" s="23" t="n">
        <v>411800000000</v>
      </c>
      <c r="K38" s="23" t="n">
        <v>437100000000</v>
      </c>
      <c r="L38" s="22" t="n">
        <v>459100000000</v>
      </c>
      <c r="M38" s="22" t="n">
        <v>549000000000</v>
      </c>
      <c r="N38" s="25" t="n">
        <v>601200000000</v>
      </c>
      <c r="O38" s="25" t="n">
        <v>717300000000</v>
      </c>
      <c r="P38" s="25" t="n">
        <v>719400000000</v>
      </c>
      <c r="Q38" s="16" t="n">
        <v>800500000000</v>
      </c>
      <c r="R38" s="16" t="n">
        <v>848100000000</v>
      </c>
      <c r="S38" s="16" t="n">
        <v>922000000000</v>
      </c>
      <c r="T38" s="16" t="n">
        <v>1045900000000</v>
      </c>
      <c r="U38" s="16" t="n">
        <v>1108200000000</v>
      </c>
      <c r="V38" s="16" t="n">
        <v>1177700000000</v>
      </c>
      <c r="W38" s="55" t="n">
        <v>1220200000000</v>
      </c>
      <c r="X38" s="55" t="n">
        <v>1311200000000</v>
      </c>
      <c r="Y38" s="55" t="n">
        <v>1406000000000</v>
      </c>
      <c r="Z38" s="6"/>
      <c r="AA38" s="6"/>
      <c r="AB38" s="6"/>
      <c r="AC38" s="6"/>
      <c r="AD38" s="6"/>
      <c r="AE38" s="6"/>
      <c r="AF38" s="6"/>
      <c r="AG38" s="6"/>
      <c r="AH38" s="6"/>
      <c r="AI38" s="6"/>
      <c r="AJ38" s="6"/>
      <c r="AK38" s="6"/>
      <c r="AL38" s="6"/>
      <c r="AM38" s="6"/>
      <c r="AN38" s="6"/>
      <c r="AO38" s="6"/>
      <c r="AP38" s="6"/>
      <c r="AQ38" s="6"/>
    </row>
    <row r="39" customFormat="false" ht="16.5" hidden="false" customHeight="false" outlineLevel="0" collapsed="false">
      <c r="A39" s="27" t="s">
        <v>75</v>
      </c>
      <c r="B39" s="29" t="s">
        <v>76</v>
      </c>
      <c r="C39" s="20" t="s">
        <v>77</v>
      </c>
      <c r="D39" s="242" t="n">
        <v>73100000000</v>
      </c>
      <c r="E39" s="242" t="n">
        <v>85800000000</v>
      </c>
      <c r="F39" s="242" t="n">
        <v>93500000000</v>
      </c>
      <c r="G39" s="23" t="n">
        <v>106200000000</v>
      </c>
      <c r="H39" s="23" t="n">
        <v>121700000000</v>
      </c>
      <c r="I39" s="23" t="n">
        <v>137800000000</v>
      </c>
      <c r="J39" s="23" t="n">
        <v>147900000000</v>
      </c>
      <c r="K39" s="23" t="n">
        <v>162900000000</v>
      </c>
      <c r="L39" s="22" t="n">
        <v>186000000000</v>
      </c>
      <c r="M39" s="22" t="n">
        <v>213500000000</v>
      </c>
      <c r="N39" s="25" t="n">
        <v>231800000000</v>
      </c>
      <c r="O39" s="25" t="n">
        <v>265100000000</v>
      </c>
      <c r="P39" s="25" t="n">
        <v>291100000000</v>
      </c>
      <c r="Q39" s="16" t="n">
        <v>290800000000</v>
      </c>
      <c r="R39" s="16" t="n">
        <v>313400000000</v>
      </c>
      <c r="S39" s="16" t="n">
        <v>358200000000</v>
      </c>
      <c r="T39" s="16" t="n">
        <v>411000000000</v>
      </c>
      <c r="U39" s="16" t="n">
        <v>428400000000</v>
      </c>
      <c r="V39" s="16" t="n">
        <v>449300000000</v>
      </c>
      <c r="W39" s="55" t="n">
        <v>469700000000</v>
      </c>
      <c r="X39" s="55" t="n">
        <v>503900000000</v>
      </c>
      <c r="Y39" s="55" t="n">
        <v>539300000000</v>
      </c>
      <c r="Z39" s="6"/>
      <c r="AA39" s="6"/>
      <c r="AB39" s="6"/>
      <c r="AC39" s="6"/>
      <c r="AD39" s="6"/>
      <c r="AE39" s="6"/>
      <c r="AF39" s="6"/>
      <c r="AG39" s="6"/>
      <c r="AH39" s="6"/>
      <c r="AI39" s="6"/>
      <c r="AJ39" s="6"/>
      <c r="AK39" s="6"/>
      <c r="AL39" s="6"/>
      <c r="AM39" s="6"/>
      <c r="AN39" s="6"/>
      <c r="AO39" s="6"/>
      <c r="AP39" s="6"/>
      <c r="AQ39" s="6"/>
    </row>
    <row r="40" customFormat="false" ht="16.5" hidden="false" customHeight="false" outlineLevel="0" collapsed="false">
      <c r="A40" s="27" t="s">
        <v>79</v>
      </c>
      <c r="B40" s="29" t="s">
        <v>47</v>
      </c>
      <c r="C40" s="20" t="s">
        <v>77</v>
      </c>
      <c r="D40" s="242" t="n">
        <v>75200000000</v>
      </c>
      <c r="E40" s="242" t="n">
        <v>91800000000</v>
      </c>
      <c r="F40" s="242" t="n">
        <v>109000000000</v>
      </c>
      <c r="G40" s="22"/>
      <c r="H40" s="22"/>
      <c r="I40" s="23"/>
      <c r="J40" s="23" t="n">
        <v>148400000000</v>
      </c>
      <c r="K40" s="23" t="n">
        <v>161300000000</v>
      </c>
      <c r="L40" s="22" t="n">
        <v>164700000000</v>
      </c>
      <c r="M40" s="22" t="n">
        <v>190200000000</v>
      </c>
      <c r="N40" s="25" t="n">
        <v>213200000000</v>
      </c>
      <c r="O40" s="25" t="n">
        <v>235500000000</v>
      </c>
      <c r="P40" s="25" t="n">
        <v>208400000000</v>
      </c>
      <c r="Q40" s="16" t="n">
        <v>239600000000</v>
      </c>
      <c r="R40" s="16" t="n">
        <v>240500000000</v>
      </c>
      <c r="S40" s="16" t="n">
        <v>260900000000</v>
      </c>
      <c r="T40" s="16" t="n">
        <v>295100000000</v>
      </c>
      <c r="U40" s="16" t="n">
        <v>314900000000</v>
      </c>
      <c r="V40" s="16" t="n">
        <v>345600000000</v>
      </c>
      <c r="W40" s="55" t="n">
        <v>346700000000</v>
      </c>
      <c r="X40" s="55" t="n">
        <v>372200000000</v>
      </c>
      <c r="Y40" s="55" t="n">
        <v>398700000000</v>
      </c>
      <c r="Z40" s="6"/>
      <c r="AA40" s="6"/>
      <c r="AB40" s="6"/>
      <c r="AC40" s="6"/>
      <c r="AD40" s="6"/>
      <c r="AE40" s="6"/>
      <c r="AF40" s="6"/>
      <c r="AG40" s="6"/>
      <c r="AH40" s="6"/>
      <c r="AI40" s="6"/>
      <c r="AJ40" s="6"/>
      <c r="AK40" s="6"/>
      <c r="AL40" s="6"/>
      <c r="AM40" s="6"/>
      <c r="AN40" s="6"/>
      <c r="AO40" s="6"/>
      <c r="AP40" s="6"/>
      <c r="AQ40" s="6"/>
    </row>
    <row r="41" customFormat="false" ht="16.5" hidden="false" customHeight="false" outlineLevel="0" collapsed="false">
      <c r="A41" s="27" t="s">
        <v>2023</v>
      </c>
      <c r="B41" s="29" t="s">
        <v>2375</v>
      </c>
      <c r="C41" s="20" t="s">
        <v>77</v>
      </c>
      <c r="D41" s="242" t="n">
        <v>35900000000</v>
      </c>
      <c r="E41" s="242" t="n">
        <v>87600000000</v>
      </c>
      <c r="F41" s="242" t="n">
        <v>87800000000</v>
      </c>
      <c r="G41" s="22"/>
      <c r="H41" s="22"/>
      <c r="I41" s="22"/>
      <c r="J41" s="23" t="n">
        <v>100000000000</v>
      </c>
      <c r="K41" s="23" t="n">
        <v>99100000000</v>
      </c>
      <c r="L41" s="22" t="n">
        <v>94300000000</v>
      </c>
      <c r="M41" s="22" t="n">
        <v>129600000000</v>
      </c>
      <c r="N41" s="25" t="n">
        <v>137100000000</v>
      </c>
      <c r="O41" s="25" t="n">
        <v>181400000000</v>
      </c>
      <c r="P41" s="25" t="n">
        <v>187000000000</v>
      </c>
      <c r="Q41" s="16" t="n">
        <v>237700000000</v>
      </c>
      <c r="R41" s="16" t="n">
        <v>252400000000</v>
      </c>
      <c r="S41" s="16" t="n">
        <v>257000000000</v>
      </c>
      <c r="T41" s="16" t="n">
        <v>283700000000</v>
      </c>
      <c r="U41" s="16" t="n">
        <v>313000000000</v>
      </c>
      <c r="V41" s="16" t="n">
        <v>326700000000</v>
      </c>
      <c r="W41" s="55" t="n">
        <v>342900000000</v>
      </c>
      <c r="X41" s="55" t="n">
        <v>368400000000</v>
      </c>
      <c r="Y41" s="55" t="n">
        <v>395000000000</v>
      </c>
      <c r="Z41" s="6"/>
      <c r="AA41" s="6"/>
      <c r="AB41" s="6"/>
      <c r="AC41" s="6"/>
      <c r="AD41" s="6"/>
      <c r="AE41" s="6"/>
      <c r="AF41" s="6"/>
      <c r="AG41" s="6"/>
      <c r="AH41" s="6"/>
      <c r="AI41" s="6"/>
      <c r="AJ41" s="6"/>
      <c r="AK41" s="6"/>
      <c r="AL41" s="6"/>
      <c r="AM41" s="6"/>
      <c r="AN41" s="6"/>
      <c r="AO41" s="6"/>
      <c r="AP41" s="6"/>
      <c r="AQ41" s="6"/>
    </row>
    <row r="42" customFormat="false" ht="16.5" hidden="false" customHeight="false" outlineLevel="0" collapsed="false">
      <c r="A42" s="26" t="s">
        <v>86</v>
      </c>
      <c r="B42" s="29" t="s">
        <v>87</v>
      </c>
      <c r="C42" s="20" t="s">
        <v>77</v>
      </c>
      <c r="D42" s="242" t="n">
        <v>16000000000</v>
      </c>
      <c r="E42" s="242" t="n">
        <v>14600000000</v>
      </c>
      <c r="F42" s="242" t="n">
        <v>18400000000</v>
      </c>
      <c r="G42" s="23" t="n">
        <v>18800000000</v>
      </c>
      <c r="H42" s="23" t="n">
        <v>17200000000</v>
      </c>
      <c r="I42" s="23" t="n">
        <v>18300000000</v>
      </c>
      <c r="J42" s="23" t="n">
        <v>15500000000</v>
      </c>
      <c r="K42" s="23" t="n">
        <v>13900000000</v>
      </c>
      <c r="L42" s="22" t="n">
        <v>14100000000</v>
      </c>
      <c r="M42" s="22" t="n">
        <v>15700000000</v>
      </c>
      <c r="N42" s="25" t="n">
        <v>19100000000</v>
      </c>
      <c r="O42" s="25" t="n">
        <v>35400000000</v>
      </c>
      <c r="P42" s="25" t="n">
        <v>32900000000</v>
      </c>
      <c r="Q42" s="16" t="n">
        <v>32400000000</v>
      </c>
      <c r="R42" s="16" t="n">
        <v>41700000000</v>
      </c>
      <c r="S42" s="16" t="n">
        <v>45900000000</v>
      </c>
      <c r="T42" s="16" t="n">
        <v>56100000000</v>
      </c>
      <c r="U42" s="16" t="n">
        <v>51900000000</v>
      </c>
      <c r="V42" s="16" t="n">
        <v>56100000000</v>
      </c>
      <c r="W42" s="55" t="n">
        <v>60800000000</v>
      </c>
      <c r="X42" s="55" t="n">
        <v>66700000000</v>
      </c>
      <c r="Y42" s="55" t="n">
        <v>73100000000</v>
      </c>
      <c r="Z42" s="6"/>
      <c r="AA42" s="6"/>
      <c r="AB42" s="6"/>
      <c r="AC42" s="6"/>
      <c r="AD42" s="6"/>
      <c r="AE42" s="6"/>
      <c r="AF42" s="6"/>
      <c r="AG42" s="6"/>
      <c r="AH42" s="6"/>
      <c r="AI42" s="6"/>
      <c r="AJ42" s="6"/>
      <c r="AK42" s="6"/>
      <c r="AL42" s="6"/>
      <c r="AM42" s="6"/>
      <c r="AN42" s="6"/>
      <c r="AO42" s="6"/>
      <c r="AP42" s="6"/>
      <c r="AQ42" s="6"/>
    </row>
    <row r="43" customFormat="false" ht="16.5" hidden="false" customHeight="false" outlineLevel="0" collapsed="false">
      <c r="A43" s="21" t="s">
        <v>199</v>
      </c>
      <c r="B43" s="180" t="s">
        <v>3739</v>
      </c>
      <c r="C43" s="19" t="s">
        <v>3052</v>
      </c>
      <c r="D43" s="242" t="n">
        <v>1600000000</v>
      </c>
      <c r="E43" s="242" t="n">
        <v>800000000</v>
      </c>
      <c r="F43" s="28"/>
      <c r="G43" s="22"/>
      <c r="H43" s="23" t="n">
        <v>1500000000</v>
      </c>
      <c r="I43" s="23" t="n">
        <v>2300000000</v>
      </c>
      <c r="J43" s="23" t="n">
        <v>1000000000</v>
      </c>
      <c r="K43" s="23" t="n">
        <v>2700000000</v>
      </c>
      <c r="L43" s="22" t="n">
        <v>1600000000</v>
      </c>
      <c r="M43" s="22" t="n">
        <v>3300000000</v>
      </c>
      <c r="N43" s="25" t="n">
        <v>6100000000</v>
      </c>
      <c r="O43" s="25" t="n">
        <v>17300000000</v>
      </c>
      <c r="P43" s="25" t="n">
        <v>15000000000</v>
      </c>
      <c r="Q43" s="16" t="n">
        <v>14000000000</v>
      </c>
      <c r="R43" s="16" t="n">
        <v>24500000000</v>
      </c>
      <c r="S43" s="16" t="n">
        <v>22900000000</v>
      </c>
      <c r="T43" s="16" t="n">
        <v>30000000000</v>
      </c>
      <c r="U43" s="16" t="n">
        <v>30700000000</v>
      </c>
      <c r="V43" s="16" t="n">
        <v>32200000000</v>
      </c>
      <c r="W43" s="55" t="n">
        <v>33600000000</v>
      </c>
      <c r="X43" s="55" t="n">
        <v>36100000000</v>
      </c>
      <c r="Y43" s="55" t="n">
        <v>38600000000</v>
      </c>
      <c r="Z43" s="6"/>
      <c r="AA43" s="6"/>
      <c r="AB43" s="6"/>
      <c r="AC43" s="6"/>
      <c r="AD43" s="6"/>
      <c r="AE43" s="6"/>
      <c r="AF43" s="6"/>
      <c r="AG43" s="6"/>
      <c r="AH43" s="6"/>
      <c r="AI43" s="6"/>
      <c r="AJ43" s="6"/>
      <c r="AK43" s="6"/>
      <c r="AL43" s="6"/>
      <c r="AM43" s="6"/>
      <c r="AN43" s="6"/>
      <c r="AO43" s="6"/>
      <c r="AP43" s="6"/>
      <c r="AQ43" s="6"/>
    </row>
    <row r="44" customFormat="false" ht="16.5" hidden="false" customHeight="false" outlineLevel="0" collapsed="false">
      <c r="A44" s="21" t="s">
        <v>361</v>
      </c>
      <c r="B44" s="699" t="s">
        <v>2096</v>
      </c>
      <c r="C44" s="19" t="s">
        <v>3052</v>
      </c>
      <c r="D44" s="25" t="n">
        <f aca="false">D42-D43</f>
        <v>14400000000</v>
      </c>
      <c r="E44" s="25" t="n">
        <f aca="false">E42-E43</f>
        <v>13800000000</v>
      </c>
      <c r="F44" s="28"/>
      <c r="G44" s="22"/>
      <c r="H44" s="25" t="n">
        <v>15700000000</v>
      </c>
      <c r="I44" s="25" t="n">
        <v>16000000000</v>
      </c>
      <c r="J44" s="25" t="n">
        <v>14500000000</v>
      </c>
      <c r="K44" s="25" t="n">
        <v>11200000000</v>
      </c>
      <c r="L44" s="25" t="n">
        <v>12500000000</v>
      </c>
      <c r="M44" s="25" t="n">
        <v>12400000000</v>
      </c>
      <c r="N44" s="25" t="n">
        <v>13000000000</v>
      </c>
      <c r="O44" s="25" t="n">
        <v>18100000000</v>
      </c>
      <c r="P44" s="25" t="n">
        <v>17900000000</v>
      </c>
      <c r="Q44" s="25" t="n">
        <v>18400000000</v>
      </c>
      <c r="R44" s="25" t="n">
        <v>17200000000</v>
      </c>
      <c r="S44" s="25" t="n">
        <f aca="false">S42-S43</f>
        <v>23000000000</v>
      </c>
      <c r="T44" s="25" t="n">
        <f aca="false">T42-T43</f>
        <v>26100000000</v>
      </c>
      <c r="U44" s="25" t="n">
        <f aca="false">U42-U43</f>
        <v>21200000000</v>
      </c>
      <c r="V44" s="25" t="n">
        <f aca="false">V42-V43</f>
        <v>23900000000</v>
      </c>
      <c r="W44" s="25" t="n">
        <f aca="false">W42-W43</f>
        <v>27200000000</v>
      </c>
      <c r="X44" s="25" t="n">
        <f aca="false">X42-X43</f>
        <v>30600000000</v>
      </c>
      <c r="Y44" s="25" t="n">
        <f aca="false">Y42-Y43</f>
        <v>34500000000</v>
      </c>
      <c r="Z44" s="6"/>
      <c r="AA44" s="6"/>
      <c r="AB44" s="6"/>
      <c r="AC44" s="6"/>
      <c r="AD44" s="6"/>
      <c r="AE44" s="6"/>
      <c r="AF44" s="6"/>
      <c r="AG44" s="6"/>
      <c r="AH44" s="6"/>
      <c r="AI44" s="6"/>
      <c r="AJ44" s="6"/>
      <c r="AK44" s="6"/>
      <c r="AL44" s="6"/>
      <c r="AM44" s="6"/>
      <c r="AN44" s="6"/>
      <c r="AO44" s="6"/>
      <c r="AP44" s="6"/>
      <c r="AQ44" s="6"/>
    </row>
    <row r="45" customFormat="false" ht="15" hidden="false" customHeight="false" outlineLevel="0" collapsed="false">
      <c r="A45" s="26" t="s">
        <v>363</v>
      </c>
      <c r="B45" s="134" t="s">
        <v>2293</v>
      </c>
      <c r="C45" s="20" t="s">
        <v>77</v>
      </c>
      <c r="D45" s="28" t="n">
        <f aca="false">D38-D39-D40-D41-D42</f>
        <v>0</v>
      </c>
      <c r="E45" s="28"/>
      <c r="F45" s="28"/>
      <c r="G45" s="23" t="n">
        <v>191300000000</v>
      </c>
      <c r="H45" s="23" t="n">
        <v>211000000000</v>
      </c>
      <c r="I45" s="23" t="n">
        <v>220500000000</v>
      </c>
      <c r="J45" s="23"/>
      <c r="K45" s="23"/>
      <c r="L45" s="23"/>
      <c r="M45" s="23"/>
      <c r="N45" s="23"/>
      <c r="O45" s="23"/>
      <c r="P45" s="23"/>
      <c r="Q45" s="23"/>
      <c r="R45" s="700"/>
      <c r="S45" s="701"/>
      <c r="T45" s="23"/>
      <c r="U45" s="23"/>
      <c r="V45" s="46"/>
      <c r="W45" s="55"/>
      <c r="X45" s="55"/>
      <c r="Y45" s="55"/>
      <c r="Z45" s="6"/>
      <c r="AA45" s="6"/>
      <c r="AB45" s="6"/>
      <c r="AC45" s="6"/>
      <c r="AD45" s="6"/>
      <c r="AE45" s="6"/>
      <c r="AF45" s="6"/>
      <c r="AG45" s="6"/>
      <c r="AH45" s="6"/>
      <c r="AI45" s="6"/>
      <c r="AJ45" s="6"/>
      <c r="AK45" s="6"/>
      <c r="AL45" s="6"/>
      <c r="AM45" s="6"/>
      <c r="AN45" s="6"/>
      <c r="AO45" s="6"/>
      <c r="AP45" s="6"/>
      <c r="AQ45" s="6"/>
    </row>
    <row r="46" customFormat="false" ht="16.5" hidden="false" customHeight="false" outlineLevel="0" collapsed="false">
      <c r="A46" s="19" t="s">
        <v>227</v>
      </c>
      <c r="B46" s="30" t="s">
        <v>320</v>
      </c>
      <c r="C46" s="20" t="s">
        <v>72</v>
      </c>
      <c r="D46" s="242" t="n">
        <v>185800000000</v>
      </c>
      <c r="E46" s="242" t="n">
        <v>169300000000</v>
      </c>
      <c r="F46" s="242" t="n">
        <v>203100000000</v>
      </c>
      <c r="G46" s="23" t="n">
        <v>219200000000</v>
      </c>
      <c r="H46" s="23" t="n">
        <v>242200000000</v>
      </c>
      <c r="I46" s="23" t="n">
        <v>268100000000</v>
      </c>
      <c r="J46" s="23" t="n">
        <v>340800000000</v>
      </c>
      <c r="K46" s="23" t="n">
        <v>389000000000</v>
      </c>
      <c r="L46" s="22" t="n">
        <v>294900000000</v>
      </c>
      <c r="M46" s="22" t="n">
        <v>455400000000</v>
      </c>
      <c r="N46" s="25" t="n">
        <v>369800000000</v>
      </c>
      <c r="O46" s="25" t="n">
        <v>448100000000</v>
      </c>
      <c r="P46" s="25" t="n">
        <v>170500000000</v>
      </c>
      <c r="Q46" s="16" t="n">
        <v>389600000000</v>
      </c>
      <c r="R46" s="16" t="n">
        <v>460300000000</v>
      </c>
      <c r="S46" s="16" t="n">
        <v>566000000000</v>
      </c>
      <c r="T46" s="16" t="n">
        <v>772800000000</v>
      </c>
      <c r="U46" s="16" t="n">
        <v>835000000000</v>
      </c>
      <c r="V46" s="16" t="n">
        <v>861900000000</v>
      </c>
      <c r="W46" s="55" t="n">
        <v>893700000000</v>
      </c>
      <c r="X46" s="55" t="n">
        <v>959200000000</v>
      </c>
      <c r="Y46" s="55" t="n">
        <v>1024100000000</v>
      </c>
      <c r="Z46" s="6"/>
      <c r="AA46" s="6"/>
      <c r="AB46" s="6"/>
      <c r="AC46" s="6"/>
      <c r="AD46" s="6"/>
      <c r="AE46" s="6"/>
      <c r="AF46" s="6"/>
      <c r="AG46" s="6"/>
      <c r="AH46" s="6"/>
      <c r="AI46" s="6"/>
      <c r="AJ46" s="6"/>
      <c r="AK46" s="6"/>
      <c r="AL46" s="6"/>
      <c r="AM46" s="6"/>
      <c r="AN46" s="6"/>
      <c r="AO46" s="6"/>
      <c r="AP46" s="6"/>
      <c r="AQ46" s="6"/>
    </row>
    <row r="47" customFormat="false" ht="16.5" hidden="false" customHeight="false" outlineLevel="0" collapsed="false">
      <c r="A47" s="27" t="s">
        <v>367</v>
      </c>
      <c r="B47" s="29" t="s">
        <v>1147</v>
      </c>
      <c r="C47" s="20" t="s">
        <v>91</v>
      </c>
      <c r="D47" s="242" t="n">
        <v>133300000000</v>
      </c>
      <c r="E47" s="242" t="n">
        <v>116300000000</v>
      </c>
      <c r="F47" s="242" t="n">
        <v>140300000000</v>
      </c>
      <c r="G47" s="23" t="n">
        <v>140900000000</v>
      </c>
      <c r="H47" s="23" t="n">
        <v>152800000000</v>
      </c>
      <c r="I47" s="23" t="n">
        <v>170000000000</v>
      </c>
      <c r="J47" s="23" t="n">
        <v>228700000000</v>
      </c>
      <c r="K47" s="23" t="n">
        <v>227600000000</v>
      </c>
      <c r="L47" s="22" t="n">
        <v>172800000000</v>
      </c>
      <c r="M47" s="22" t="n">
        <v>303200000000</v>
      </c>
      <c r="N47" s="25" t="n">
        <v>187600000000</v>
      </c>
      <c r="O47" s="25" t="n">
        <v>253900000000</v>
      </c>
      <c r="P47" s="25" t="n">
        <v>32100000000</v>
      </c>
      <c r="Q47" s="16" t="n">
        <v>161000000000</v>
      </c>
      <c r="R47" s="16" t="n">
        <v>190500000000</v>
      </c>
      <c r="S47" s="16" t="n">
        <v>281100000000</v>
      </c>
      <c r="T47" s="16" t="n">
        <v>280500000000</v>
      </c>
      <c r="U47" s="16" t="n">
        <v>306400000000</v>
      </c>
      <c r="V47" s="16" t="n">
        <v>340500000000</v>
      </c>
      <c r="W47" s="55" t="n">
        <v>387800000000</v>
      </c>
      <c r="X47" s="55" t="n">
        <v>427200000000</v>
      </c>
      <c r="Y47" s="55" t="n">
        <v>458600000000</v>
      </c>
      <c r="Z47" s="6"/>
      <c r="AA47" s="6"/>
      <c r="AB47" s="6"/>
      <c r="AC47" s="6"/>
      <c r="AD47" s="6"/>
      <c r="AE47" s="6"/>
      <c r="AF47" s="6"/>
      <c r="AG47" s="6"/>
      <c r="AH47" s="6"/>
      <c r="AI47" s="6"/>
      <c r="AJ47" s="6"/>
      <c r="AK47" s="6"/>
      <c r="AL47" s="6"/>
      <c r="AM47" s="6"/>
      <c r="AN47" s="6"/>
      <c r="AO47" s="6"/>
      <c r="AP47" s="6"/>
      <c r="AQ47" s="6"/>
    </row>
    <row r="48" customFormat="false" ht="16.5" hidden="false" customHeight="false" outlineLevel="0" collapsed="false">
      <c r="A48" s="27" t="s">
        <v>229</v>
      </c>
      <c r="B48" s="29" t="s">
        <v>1138</v>
      </c>
      <c r="C48" s="20" t="s">
        <v>91</v>
      </c>
      <c r="D48" s="242" t="n">
        <v>52400000000</v>
      </c>
      <c r="E48" s="242" t="n">
        <v>53000000000</v>
      </c>
      <c r="F48" s="242" t="n">
        <v>62700000000</v>
      </c>
      <c r="G48" s="366" t="n">
        <f aca="false">G46-G47</f>
        <v>78300000000</v>
      </c>
      <c r="H48" s="366" t="n">
        <f aca="false">H46-H47</f>
        <v>89400000000</v>
      </c>
      <c r="I48" s="23" t="n">
        <v>98100000000</v>
      </c>
      <c r="J48" s="23" t="n">
        <v>112100000000</v>
      </c>
      <c r="K48" s="23" t="n">
        <v>161400000000</v>
      </c>
      <c r="L48" s="22" t="n">
        <v>122100000000</v>
      </c>
      <c r="M48" s="22" t="n">
        <v>152200000000</v>
      </c>
      <c r="N48" s="25" t="n">
        <v>182200000000</v>
      </c>
      <c r="O48" s="25" t="n">
        <v>194200000000</v>
      </c>
      <c r="P48" s="25" t="n">
        <v>138400000000</v>
      </c>
      <c r="Q48" s="16" t="n">
        <v>228600000000</v>
      </c>
      <c r="R48" s="16" t="n">
        <v>269800000000</v>
      </c>
      <c r="S48" s="16" t="n">
        <v>284900000000</v>
      </c>
      <c r="T48" s="16" t="n">
        <v>492300000000</v>
      </c>
      <c r="U48" s="16" t="n">
        <v>528600000000</v>
      </c>
      <c r="V48" s="16" t="n">
        <v>521400000000</v>
      </c>
      <c r="W48" s="55" t="n">
        <v>505900000000</v>
      </c>
      <c r="X48" s="55" t="n">
        <v>532000000000</v>
      </c>
      <c r="Y48" s="55" t="n">
        <v>565400000000</v>
      </c>
      <c r="Z48" s="6"/>
      <c r="AA48" s="6"/>
      <c r="AB48" s="6"/>
      <c r="AC48" s="6"/>
      <c r="AD48" s="6"/>
      <c r="AE48" s="6"/>
      <c r="AF48" s="6"/>
      <c r="AG48" s="6"/>
      <c r="AH48" s="6"/>
      <c r="AI48" s="6"/>
      <c r="AJ48" s="6"/>
      <c r="AK48" s="6"/>
      <c r="AL48" s="6"/>
      <c r="AM48" s="6"/>
      <c r="AN48" s="6"/>
      <c r="AO48" s="6"/>
      <c r="AP48" s="6"/>
      <c r="AQ48" s="6"/>
    </row>
    <row r="49" customFormat="false" ht="16.5" hidden="false" customHeight="false" outlineLevel="0" collapsed="false">
      <c r="A49" s="19" t="s">
        <v>3726</v>
      </c>
      <c r="B49" s="30" t="s">
        <v>3727</v>
      </c>
      <c r="C49" s="20" t="s">
        <v>72</v>
      </c>
      <c r="D49" s="242" t="n">
        <v>24400000000</v>
      </c>
      <c r="E49" s="242" t="n">
        <v>27500000000</v>
      </c>
      <c r="F49" s="242" t="n">
        <v>33700000000</v>
      </c>
      <c r="G49" s="23" t="n">
        <v>37400000000</v>
      </c>
      <c r="H49" s="23" t="n">
        <v>42600000000</v>
      </c>
      <c r="I49" s="23" t="n">
        <v>45300000000</v>
      </c>
      <c r="J49" s="23" t="n">
        <v>49700000000</v>
      </c>
      <c r="K49" s="23" t="n">
        <v>60500000000</v>
      </c>
      <c r="L49" s="22" t="n">
        <v>66700000000</v>
      </c>
      <c r="M49" s="22" t="n">
        <v>71800000000</v>
      </c>
      <c r="N49" s="25" t="n">
        <v>78700000000</v>
      </c>
      <c r="O49" s="25" t="n">
        <v>96100000000</v>
      </c>
      <c r="P49" s="25" t="n">
        <v>99500000000</v>
      </c>
      <c r="Q49" s="16" t="n">
        <v>108500000000</v>
      </c>
      <c r="R49" s="16" t="n">
        <v>116800000000</v>
      </c>
      <c r="S49" s="16" t="n">
        <v>139200000000</v>
      </c>
      <c r="T49" s="16" t="n">
        <v>105000000000</v>
      </c>
      <c r="U49" s="16" t="n">
        <v>111400000000</v>
      </c>
      <c r="V49" s="16" t="n">
        <v>116900000000</v>
      </c>
      <c r="W49" s="55" t="n">
        <v>122200000000</v>
      </c>
      <c r="X49" s="55" t="n">
        <v>131100000000</v>
      </c>
      <c r="Y49" s="55" t="n">
        <v>140300000000</v>
      </c>
      <c r="Z49" s="6"/>
      <c r="AA49" s="6"/>
      <c r="AB49" s="6"/>
      <c r="AC49" s="6"/>
      <c r="AD49" s="6"/>
      <c r="AE49" s="6"/>
      <c r="AF49" s="6"/>
      <c r="AG49" s="6"/>
      <c r="AH49" s="6"/>
      <c r="AI49" s="6"/>
      <c r="AJ49" s="6"/>
      <c r="AK49" s="6"/>
      <c r="AL49" s="6"/>
      <c r="AM49" s="6"/>
      <c r="AN49" s="6"/>
      <c r="AO49" s="6"/>
      <c r="AP49" s="6"/>
      <c r="AQ49" s="6"/>
    </row>
    <row r="50" customFormat="false" ht="16.5" hidden="false" customHeight="false" outlineLevel="0" collapsed="false">
      <c r="A50" s="19" t="s">
        <v>234</v>
      </c>
      <c r="B50" s="30" t="s">
        <v>1069</v>
      </c>
      <c r="C50" s="20" t="s">
        <v>72</v>
      </c>
      <c r="D50" s="242" t="n">
        <v>-2500000000</v>
      </c>
      <c r="E50" s="242" t="n">
        <v>-10700000000</v>
      </c>
      <c r="F50" s="242" t="n">
        <v>-4900000000</v>
      </c>
      <c r="G50" s="23" t="n">
        <v>-3900000000</v>
      </c>
      <c r="H50" s="23" t="n">
        <v>-9000000000</v>
      </c>
      <c r="I50" s="23" t="n">
        <v>22700000000</v>
      </c>
      <c r="J50" s="23" t="n">
        <v>-6000000000</v>
      </c>
      <c r="K50" s="23" t="n">
        <v>-47600000000</v>
      </c>
      <c r="L50" s="22" t="n">
        <v>7600000000</v>
      </c>
      <c r="M50" s="22" t="n">
        <v>21600000000</v>
      </c>
      <c r="N50" s="25" t="n">
        <v>14700000000</v>
      </c>
      <c r="O50" s="25" t="n">
        <v>-3200000000</v>
      </c>
      <c r="P50" s="25" t="n">
        <v>-2800000000</v>
      </c>
      <c r="Q50" s="16" t="n">
        <v>-6200000000</v>
      </c>
      <c r="R50" s="16" t="n">
        <v>-5400000000</v>
      </c>
      <c r="S50" s="16" t="n">
        <v>-4900000000</v>
      </c>
      <c r="T50" s="16" t="n">
        <v>-4100000000</v>
      </c>
      <c r="U50" s="16" t="n">
        <v>-4100000000</v>
      </c>
      <c r="V50" s="16" t="n">
        <v>0</v>
      </c>
      <c r="W50" s="55" t="n">
        <v>0</v>
      </c>
      <c r="X50" s="55" t="n">
        <v>0</v>
      </c>
      <c r="Y50" s="55" t="n">
        <v>0</v>
      </c>
      <c r="Z50" s="6"/>
      <c r="AA50" s="6"/>
      <c r="AB50" s="6"/>
      <c r="AC50" s="6"/>
      <c r="AD50" s="6"/>
      <c r="AE50" s="6"/>
      <c r="AF50" s="6"/>
      <c r="AG50" s="6"/>
      <c r="AH50" s="6"/>
      <c r="AI50" s="6"/>
      <c r="AJ50" s="6"/>
      <c r="AK50" s="6"/>
      <c r="AL50" s="6"/>
      <c r="AM50" s="6"/>
      <c r="AN50" s="6"/>
      <c r="AO50" s="6"/>
      <c r="AP50" s="6"/>
      <c r="AQ50" s="6"/>
    </row>
    <row r="51" customFormat="false" ht="16.5" hidden="false" customHeight="false" outlineLevel="0" collapsed="false">
      <c r="A51" s="19" t="s">
        <v>370</v>
      </c>
      <c r="B51" s="362" t="s">
        <v>1129</v>
      </c>
      <c r="C51" s="20" t="s">
        <v>72</v>
      </c>
      <c r="D51" s="242"/>
      <c r="E51" s="242"/>
      <c r="F51" s="242"/>
      <c r="G51" s="23"/>
      <c r="H51" s="23"/>
      <c r="I51" s="23"/>
      <c r="J51" s="23"/>
      <c r="K51" s="23"/>
      <c r="L51" s="22"/>
      <c r="M51" s="22"/>
      <c r="N51" s="25"/>
      <c r="O51" s="25" t="n">
        <f aca="false">O35-O38-O49-O50-O46</f>
        <v>6600000000</v>
      </c>
      <c r="P51" s="25" t="n">
        <f aca="false">P35-P38-P49-P50-P46</f>
        <v>8900000000</v>
      </c>
      <c r="Q51" s="25"/>
      <c r="R51" s="25"/>
      <c r="S51" s="25"/>
      <c r="T51" s="25"/>
      <c r="U51" s="25"/>
      <c r="V51" s="46"/>
      <c r="W51" s="55"/>
      <c r="X51" s="55"/>
      <c r="Y51" s="55"/>
      <c r="Z51" s="6"/>
      <c r="AA51" s="6"/>
      <c r="AB51" s="6"/>
      <c r="AC51" s="6"/>
      <c r="AD51" s="6"/>
      <c r="AE51" s="6"/>
      <c r="AF51" s="6"/>
      <c r="AG51" s="6"/>
      <c r="AH51" s="6"/>
      <c r="AI51" s="6"/>
      <c r="AJ51" s="6"/>
      <c r="AK51" s="6"/>
      <c r="AL51" s="6"/>
      <c r="AM51" s="6"/>
      <c r="AN51" s="6"/>
      <c r="AO51" s="6"/>
      <c r="AP51" s="6"/>
      <c r="AQ51" s="6"/>
    </row>
    <row r="52" customFormat="false" ht="16.5" hidden="false" customHeight="false" outlineLevel="0" collapsed="false">
      <c r="B52" s="30" t="s">
        <v>3740</v>
      </c>
      <c r="C52" s="19"/>
      <c r="D52" s="242" t="n">
        <v>-145600000000</v>
      </c>
      <c r="E52" s="242" t="n">
        <v>-154700000000</v>
      </c>
      <c r="F52" s="242" t="n">
        <v>-169700000000</v>
      </c>
      <c r="G52" s="23" t="n">
        <v>-147200000000</v>
      </c>
      <c r="H52" s="23" t="n">
        <v>-171200000000</v>
      </c>
      <c r="I52" s="23" t="n">
        <v>-206100000000</v>
      </c>
      <c r="J52" s="23" t="n">
        <v>-242100000000</v>
      </c>
      <c r="K52" s="23" t="n">
        <v>-269100000000</v>
      </c>
      <c r="L52" s="22" t="n">
        <v>-220900000000</v>
      </c>
      <c r="M52" s="22" t="n">
        <v>-372800000000</v>
      </c>
      <c r="N52" s="25" t="n">
        <v>-258100000000</v>
      </c>
      <c r="O52" s="25" t="n">
        <v>-405800000000</v>
      </c>
      <c r="P52" s="25" t="n">
        <v>-82600000000</v>
      </c>
      <c r="Q52" s="16" t="n">
        <v>-341200000000</v>
      </c>
      <c r="R52" s="16" t="n">
        <v>-362300000000</v>
      </c>
      <c r="S52" s="16" t="n">
        <v>-348800000000</v>
      </c>
      <c r="T52" s="16" t="n">
        <v>-524300000000</v>
      </c>
      <c r="U52" s="16" t="n">
        <v>-529700000000</v>
      </c>
      <c r="V52" s="16" t="n">
        <v>-517700000000</v>
      </c>
      <c r="W52" s="55" t="n">
        <v>-484100000000</v>
      </c>
      <c r="X52" s="55" t="n">
        <v>-515700000000</v>
      </c>
      <c r="Y52" s="55" t="n">
        <v>-547800000000</v>
      </c>
      <c r="Z52" s="6"/>
      <c r="AA52" s="6"/>
      <c r="AB52" s="6"/>
      <c r="AC52" s="6"/>
      <c r="AD52" s="6"/>
      <c r="AE52" s="6"/>
      <c r="AF52" s="6"/>
      <c r="AG52" s="6"/>
      <c r="AH52" s="6"/>
      <c r="AI52" s="6"/>
      <c r="AJ52" s="6"/>
      <c r="AK52" s="6"/>
      <c r="AL52" s="6"/>
      <c r="AM52" s="6"/>
      <c r="AN52" s="6"/>
      <c r="AO52" s="6"/>
      <c r="AP52" s="6"/>
      <c r="AQ52" s="6"/>
    </row>
    <row r="53" customFormat="false" ht="16.5" hidden="false" customHeight="false" outlineLevel="0" collapsed="false">
      <c r="B53" s="30" t="s">
        <v>3741</v>
      </c>
      <c r="C53" s="19"/>
      <c r="D53" s="242" t="n">
        <v>-55600000000</v>
      </c>
      <c r="E53" s="242" t="n">
        <v>-71100000000</v>
      </c>
      <c r="F53" s="242" t="n">
        <v>-83900000000</v>
      </c>
      <c r="G53" s="23" t="n">
        <v>-32500000000</v>
      </c>
      <c r="H53" s="23" t="n">
        <v>-67900000000</v>
      </c>
      <c r="I53" s="23" t="n">
        <v>-91100000000</v>
      </c>
      <c r="J53" s="23" t="n">
        <v>1002400000000</v>
      </c>
      <c r="K53" s="23" t="n">
        <v>-108700000000</v>
      </c>
      <c r="L53" s="22" t="n">
        <v>-86700000000</v>
      </c>
      <c r="M53" s="22" t="n">
        <v>-178900000000</v>
      </c>
      <c r="N53" s="25" t="n">
        <v>-124400000000</v>
      </c>
      <c r="O53" s="25" t="n">
        <v>-211900000000</v>
      </c>
      <c r="P53" s="25" t="n">
        <v>-69600000000</v>
      </c>
      <c r="Q53" s="16" t="n">
        <v>-155100000000</v>
      </c>
      <c r="R53" s="16" t="n">
        <v>-204700000000</v>
      </c>
      <c r="S53" s="16" t="n">
        <v>-141100000000</v>
      </c>
      <c r="T53" s="16" t="n">
        <v>-357200000000</v>
      </c>
      <c r="U53" s="16" t="n">
        <v>-351500000000</v>
      </c>
      <c r="V53" s="16" t="n">
        <v>-330700000000</v>
      </c>
      <c r="W53" s="55" t="n">
        <v>-288700000000</v>
      </c>
      <c r="X53" s="55" t="n">
        <v>-306100000000</v>
      </c>
      <c r="Y53" s="55" t="n">
        <v>-328000000000</v>
      </c>
      <c r="Z53" s="6"/>
      <c r="AA53" s="6"/>
      <c r="AB53" s="6"/>
      <c r="AC53" s="6"/>
      <c r="AD53" s="6"/>
      <c r="AE53" s="6"/>
      <c r="AF53" s="6"/>
      <c r="AG53" s="6"/>
      <c r="AH53" s="6"/>
      <c r="AI53" s="6"/>
      <c r="AJ53" s="6"/>
      <c r="AK53" s="6"/>
      <c r="AL53" s="6"/>
      <c r="AM53" s="6"/>
      <c r="AN53" s="6"/>
      <c r="AO53" s="6"/>
      <c r="AP53" s="6"/>
      <c r="AQ53" s="6"/>
    </row>
    <row r="54" customFormat="false" ht="16.5" hidden="false" customHeight="false" outlineLevel="0" collapsed="false">
      <c r="B54" s="30" t="s">
        <v>3742</v>
      </c>
      <c r="C54" s="19"/>
      <c r="D54" s="28"/>
      <c r="E54" s="28"/>
      <c r="F54" s="28"/>
      <c r="G54" s="22"/>
      <c r="H54" s="22"/>
      <c r="I54" s="22"/>
      <c r="J54" s="22"/>
      <c r="K54" s="22" t="s">
        <v>1174</v>
      </c>
      <c r="L54" s="22" t="n">
        <v>0</v>
      </c>
      <c r="M54" s="22" t="n">
        <v>-59100000000</v>
      </c>
      <c r="N54" s="25" t="n">
        <v>-29000000000</v>
      </c>
      <c r="O54" s="25" t="n">
        <v>16900000000</v>
      </c>
      <c r="P54" s="25" t="n">
        <v>15000000000</v>
      </c>
      <c r="Q54" s="16" t="n">
        <v>6000000000</v>
      </c>
      <c r="R54" s="16" t="n">
        <v>-50400000000</v>
      </c>
      <c r="S54" s="16" t="n">
        <v>-37200000000</v>
      </c>
      <c r="T54" s="16" t="n">
        <v>-21500000000</v>
      </c>
      <c r="U54" s="16" t="n">
        <v>-7600000000</v>
      </c>
      <c r="V54" s="16" t="n">
        <v>-8300000000</v>
      </c>
      <c r="W54" s="55" t="n">
        <v>-8300000000</v>
      </c>
      <c r="X54" s="55" t="n">
        <v>-7800000000</v>
      </c>
      <c r="Y54" s="55" t="n">
        <v>1500000000</v>
      </c>
      <c r="Z54" s="6"/>
      <c r="AA54" s="6"/>
      <c r="AB54" s="6"/>
      <c r="AC54" s="6"/>
      <c r="AD54" s="6"/>
      <c r="AE54" s="6"/>
      <c r="AF54" s="6"/>
      <c r="AG54" s="6"/>
      <c r="AH54" s="6"/>
      <c r="AI54" s="6"/>
      <c r="AJ54" s="6"/>
      <c r="AK54" s="6"/>
      <c r="AL54" s="6"/>
      <c r="AM54" s="6"/>
      <c r="AN54" s="6"/>
      <c r="AO54" s="6"/>
      <c r="AP54" s="6"/>
      <c r="AQ54" s="6"/>
    </row>
    <row r="55" customFormat="false" ht="16.5" hidden="false" customHeight="false" outlineLevel="0" collapsed="false">
      <c r="B55" s="44" t="s">
        <v>3743</v>
      </c>
      <c r="C55" s="19"/>
      <c r="D55" s="28"/>
      <c r="E55" s="28"/>
      <c r="F55" s="28"/>
      <c r="G55" s="22"/>
      <c r="H55" s="22"/>
      <c r="I55" s="22"/>
      <c r="J55" s="22"/>
      <c r="K55" s="22"/>
      <c r="L55" s="22"/>
      <c r="M55" s="22"/>
      <c r="N55" s="22"/>
      <c r="O55" s="25" t="n">
        <v>15800000000</v>
      </c>
      <c r="P55" s="25" t="n">
        <v>11900000000</v>
      </c>
      <c r="Q55" s="16" t="n">
        <v>7500000000</v>
      </c>
      <c r="R55" s="16" t="n">
        <v>-50400000000</v>
      </c>
      <c r="S55" s="16" t="n">
        <v>-37200000000</v>
      </c>
      <c r="T55" s="16" t="n">
        <v>-21500000000</v>
      </c>
      <c r="U55" s="16" t="n">
        <v>-7600000000</v>
      </c>
      <c r="V55" s="16" t="n">
        <v>-8300000000</v>
      </c>
      <c r="W55" s="55" t="n">
        <v>-8300000000</v>
      </c>
      <c r="X55" s="55" t="n">
        <v>-7800000000</v>
      </c>
      <c r="Y55" s="55" t="n">
        <v>1500000000</v>
      </c>
      <c r="Z55" s="6"/>
      <c r="AA55" s="6"/>
      <c r="AB55" s="6"/>
      <c r="AC55" s="6"/>
      <c r="AD55" s="6"/>
      <c r="AE55" s="6"/>
      <c r="AF55" s="6"/>
      <c r="AG55" s="6"/>
      <c r="AH55" s="6"/>
      <c r="AI55" s="6"/>
      <c r="AJ55" s="6"/>
      <c r="AK55" s="6"/>
      <c r="AL55" s="6"/>
      <c r="AM55" s="6"/>
      <c r="AN55" s="6"/>
      <c r="AO55" s="6"/>
      <c r="AP55" s="6"/>
      <c r="AQ55" s="6"/>
    </row>
    <row r="56" customFormat="false" ht="16.5" hidden="false" customHeight="false" outlineLevel="0" collapsed="false">
      <c r="B56" s="44" t="s">
        <v>3744</v>
      </c>
      <c r="C56" s="19"/>
      <c r="D56" s="28"/>
      <c r="E56" s="28"/>
      <c r="F56" s="28"/>
      <c r="G56" s="22"/>
      <c r="H56" s="22"/>
      <c r="I56" s="22"/>
      <c r="J56" s="22"/>
      <c r="K56" s="22"/>
      <c r="L56" s="22"/>
      <c r="M56" s="22"/>
      <c r="N56" s="22"/>
      <c r="O56" s="25" t="n">
        <v>1000000000</v>
      </c>
      <c r="P56" s="25" t="n">
        <v>3100000000</v>
      </c>
      <c r="Q56" s="16" t="n">
        <v>-1500000000</v>
      </c>
      <c r="R56" s="16" t="n">
        <v>0</v>
      </c>
      <c r="S56" s="16" t="n">
        <v>0</v>
      </c>
      <c r="T56" s="16" t="n">
        <v>0</v>
      </c>
      <c r="U56" s="16" t="n">
        <v>0</v>
      </c>
      <c r="V56" s="16" t="n">
        <v>0</v>
      </c>
      <c r="W56" s="55" t="n">
        <v>0</v>
      </c>
      <c r="X56" s="55" t="n">
        <v>0</v>
      </c>
      <c r="Y56" s="55" t="n">
        <v>0</v>
      </c>
      <c r="Z56" s="6"/>
      <c r="AA56" s="6"/>
      <c r="AB56" s="6"/>
      <c r="AC56" s="6"/>
      <c r="AD56" s="6"/>
      <c r="AE56" s="6"/>
      <c r="AF56" s="6"/>
      <c r="AG56" s="6"/>
      <c r="AH56" s="6"/>
      <c r="AI56" s="6"/>
      <c r="AJ56" s="6"/>
      <c r="AK56" s="6"/>
      <c r="AL56" s="6"/>
      <c r="AM56" s="6"/>
      <c r="AN56" s="6"/>
      <c r="AO56" s="6"/>
      <c r="AP56" s="6"/>
      <c r="AQ56" s="6"/>
    </row>
    <row r="57" customFormat="false" ht="16.5" hidden="false" customHeight="false" outlineLevel="0" collapsed="false">
      <c r="B57" s="30" t="s">
        <v>3745</v>
      </c>
      <c r="C57" s="19"/>
      <c r="D57" s="28"/>
      <c r="E57" s="28"/>
      <c r="F57" s="242" t="n">
        <v>-1300000000</v>
      </c>
      <c r="G57" s="23" t="n">
        <v>10800000000</v>
      </c>
      <c r="H57" s="23" t="n">
        <v>7900000000</v>
      </c>
      <c r="I57" s="23" t="n">
        <v>-10300000000</v>
      </c>
      <c r="J57" s="23" t="n">
        <v>-15600000000</v>
      </c>
      <c r="K57" s="23" t="n">
        <v>5200000000</v>
      </c>
      <c r="L57" s="22" t="n">
        <v>49200000000</v>
      </c>
      <c r="M57" s="22" t="n">
        <v>33100000000</v>
      </c>
      <c r="N57" s="25" t="n">
        <v>-53300000000</v>
      </c>
      <c r="O57" s="25" t="n">
        <v>2200000000</v>
      </c>
      <c r="P57" s="25" t="n">
        <v>-7900000000</v>
      </c>
      <c r="Q57" s="16" t="n">
        <v>-8100000000</v>
      </c>
      <c r="R57" s="16" t="n">
        <v>85000000000</v>
      </c>
      <c r="S57" s="16" t="n">
        <v>-69800000000</v>
      </c>
      <c r="T57" s="16" t="n">
        <v>19300000000</v>
      </c>
      <c r="U57" s="16" t="n">
        <v>15100000000</v>
      </c>
      <c r="V57" s="16" t="n">
        <v>3100000000</v>
      </c>
      <c r="W57" s="55" t="n">
        <v>100000000</v>
      </c>
      <c r="X57" s="55" t="n">
        <v>6400000000</v>
      </c>
      <c r="Y57" s="55" t="n">
        <v>17200000000</v>
      </c>
      <c r="Z57" s="6"/>
      <c r="AA57" s="6"/>
      <c r="AB57" s="6"/>
      <c r="AC57" s="6"/>
      <c r="AD57" s="6"/>
      <c r="AE57" s="6"/>
      <c r="AF57" s="6"/>
      <c r="AG57" s="6"/>
      <c r="AH57" s="6"/>
      <c r="AI57" s="6"/>
      <c r="AJ57" s="6"/>
      <c r="AK57" s="6"/>
      <c r="AL57" s="6"/>
      <c r="AM57" s="6"/>
      <c r="AN57" s="6"/>
      <c r="AO57" s="6"/>
      <c r="AP57" s="6"/>
      <c r="AQ57" s="6"/>
    </row>
    <row r="58" customFormat="false" ht="16.5" hidden="false" customHeight="false" outlineLevel="0" collapsed="false">
      <c r="B58" s="30" t="s">
        <v>3746</v>
      </c>
      <c r="C58" s="19"/>
      <c r="D58" s="242" t="n">
        <v>-54000000000</v>
      </c>
      <c r="E58" s="242" t="n">
        <v>-71100000000</v>
      </c>
      <c r="F58" s="242" t="n">
        <v>-85200000000</v>
      </c>
      <c r="G58" s="23" t="n">
        <v>-21700000000</v>
      </c>
      <c r="H58" s="23" t="n">
        <v>-60000000000</v>
      </c>
      <c r="I58" s="23" t="n">
        <v>-101400000000</v>
      </c>
      <c r="J58" s="23" t="n">
        <v>986800000000</v>
      </c>
      <c r="K58" s="23" t="n">
        <v>-103500000000</v>
      </c>
      <c r="L58" s="22" t="n">
        <v>-37500000000</v>
      </c>
      <c r="M58" s="22" t="n">
        <v>-204800000000</v>
      </c>
      <c r="N58" s="25" t="n">
        <v>-206700000000</v>
      </c>
      <c r="O58" s="25" t="n">
        <v>-192800000000</v>
      </c>
      <c r="P58" s="25" t="n">
        <v>-62500000000</v>
      </c>
      <c r="Q58" s="16" t="n">
        <v>-157200000000</v>
      </c>
      <c r="R58" s="16" t="n">
        <v>-170100000000</v>
      </c>
      <c r="S58" s="16" t="n">
        <v>-248100000000</v>
      </c>
      <c r="T58" s="16" t="n">
        <v>-359400000000</v>
      </c>
      <c r="U58" s="16" t="n">
        <v>-344000000000</v>
      </c>
      <c r="V58" s="16" t="n">
        <v>-335900000000</v>
      </c>
      <c r="W58" s="55" t="n">
        <v>-296900000000</v>
      </c>
      <c r="X58" s="55" t="n">
        <v>-307400000000</v>
      </c>
      <c r="Y58" s="55" t="n">
        <v>-309300000000</v>
      </c>
      <c r="Z58" s="6"/>
      <c r="AA58" s="6"/>
      <c r="AB58" s="6"/>
      <c r="AC58" s="6"/>
      <c r="AD58" s="6"/>
      <c r="AE58" s="6"/>
      <c r="AF58" s="6"/>
      <c r="AG58" s="6"/>
      <c r="AH58" s="6"/>
      <c r="AI58" s="6"/>
      <c r="AJ58" s="6"/>
      <c r="AK58" s="6"/>
      <c r="AL58" s="6"/>
      <c r="AM58" s="6"/>
      <c r="AN58" s="6"/>
      <c r="AO58" s="6"/>
      <c r="AP58" s="6"/>
      <c r="AQ58" s="6"/>
    </row>
    <row r="59" s="13" customFormat="true" ht="16.5" hidden="false" customHeight="false" outlineLevel="0" collapsed="false">
      <c r="A59" s="32" t="s">
        <v>110</v>
      </c>
      <c r="B59" s="32" t="s">
        <v>110</v>
      </c>
      <c r="C59" s="32" t="s">
        <v>34</v>
      </c>
      <c r="D59" s="324" t="n">
        <v>54000000000</v>
      </c>
      <c r="E59" s="324" t="n">
        <v>71100000000</v>
      </c>
      <c r="F59" s="324" t="n">
        <v>85200000000</v>
      </c>
      <c r="G59" s="325" t="n">
        <v>21700000000</v>
      </c>
      <c r="H59" s="325" t="n">
        <v>60000000000</v>
      </c>
      <c r="I59" s="325" t="n">
        <v>101400000000</v>
      </c>
      <c r="J59" s="325" t="n">
        <v>-1001400000000</v>
      </c>
      <c r="K59" s="325" t="n">
        <v>103500000000</v>
      </c>
      <c r="L59" s="327" t="n">
        <v>37500000000</v>
      </c>
      <c r="M59" s="327" t="n">
        <v>204800000000</v>
      </c>
      <c r="N59" s="326" t="n">
        <v>206700000000</v>
      </c>
      <c r="O59" s="326" t="n">
        <v>192800000000</v>
      </c>
      <c r="P59" s="326" t="n">
        <v>62500000000</v>
      </c>
      <c r="Q59" s="102" t="n">
        <v>157300000000</v>
      </c>
      <c r="R59" s="102" t="n">
        <v>175600000000</v>
      </c>
      <c r="S59" s="102" t="n">
        <v>248700000000</v>
      </c>
      <c r="T59" s="102" t="n">
        <v>359400000000</v>
      </c>
      <c r="U59" s="102" t="n">
        <v>344000000000</v>
      </c>
      <c r="V59" s="102" t="n">
        <v>335900000000</v>
      </c>
      <c r="W59" s="259" t="n">
        <v>296900000000</v>
      </c>
      <c r="X59" s="259" t="n">
        <v>307400000000</v>
      </c>
      <c r="Y59" s="259" t="n">
        <v>309300000000</v>
      </c>
      <c r="Z59" s="6"/>
      <c r="AA59" s="6"/>
      <c r="AB59" s="6"/>
      <c r="AC59" s="6"/>
      <c r="AD59" s="6"/>
      <c r="AE59" s="6"/>
      <c r="AF59" s="6"/>
      <c r="AG59" s="6"/>
      <c r="AH59" s="6"/>
      <c r="AI59" s="6"/>
      <c r="AJ59" s="6"/>
      <c r="AK59" s="6"/>
      <c r="AL59" s="6"/>
      <c r="AM59" s="6"/>
      <c r="AN59" s="6"/>
      <c r="AO59" s="6"/>
      <c r="AP59" s="6"/>
      <c r="AQ59" s="6"/>
    </row>
    <row r="60" customFormat="false" ht="16.5" hidden="false" customHeight="false" outlineLevel="0" collapsed="false">
      <c r="A60" s="0" t="s">
        <v>112</v>
      </c>
      <c r="B60" s="30" t="s">
        <v>3747</v>
      </c>
      <c r="C60" s="20" t="s">
        <v>114</v>
      </c>
      <c r="D60" s="242" t="n">
        <v>51800000000</v>
      </c>
      <c r="E60" s="242" t="n">
        <v>65000000000</v>
      </c>
      <c r="F60" s="242" t="n">
        <v>88500000000</v>
      </c>
      <c r="G60" s="23" t="n">
        <v>106100000000</v>
      </c>
      <c r="H60" s="23" t="n">
        <v>74500000000</v>
      </c>
      <c r="I60" s="23" t="n">
        <v>108800000000</v>
      </c>
      <c r="J60" s="23" t="n">
        <v>-890500000000</v>
      </c>
      <c r="K60" s="23" t="n">
        <v>98000000000</v>
      </c>
      <c r="L60" s="22" t="n">
        <v>82500000000</v>
      </c>
      <c r="M60" s="22" t="n">
        <v>180300000000</v>
      </c>
      <c r="N60" s="25" t="n">
        <v>131200000000</v>
      </c>
      <c r="O60" s="25" t="n">
        <v>136900000000</v>
      </c>
      <c r="P60" s="25" t="n">
        <v>8500000000</v>
      </c>
      <c r="Q60" s="16" t="n">
        <v>103900000000</v>
      </c>
      <c r="R60" s="16" t="n">
        <v>70500000000</v>
      </c>
      <c r="S60" s="16" t="n">
        <v>145000000000</v>
      </c>
      <c r="T60" s="16" t="n">
        <v>159100000000</v>
      </c>
      <c r="U60" s="16" t="n">
        <v>188500000000</v>
      </c>
      <c r="V60" s="16" t="n">
        <v>217300000000</v>
      </c>
      <c r="W60" s="55" t="n">
        <v>256400000000</v>
      </c>
      <c r="X60" s="55" t="n">
        <v>271200000000</v>
      </c>
      <c r="Y60" s="55" t="n">
        <v>295600000000</v>
      </c>
      <c r="Z60" s="6"/>
      <c r="AA60" s="6"/>
      <c r="AB60" s="6"/>
      <c r="AC60" s="6"/>
      <c r="AD60" s="6"/>
      <c r="AE60" s="6"/>
      <c r="AF60" s="6"/>
      <c r="AG60" s="6"/>
      <c r="AH60" s="6"/>
      <c r="AI60" s="6"/>
      <c r="AJ60" s="6"/>
      <c r="AK60" s="6"/>
      <c r="AL60" s="6"/>
      <c r="AM60" s="6"/>
      <c r="AN60" s="6"/>
      <c r="AO60" s="6"/>
      <c r="AP60" s="6"/>
      <c r="AQ60" s="6"/>
    </row>
    <row r="61" customFormat="false" ht="16.5" hidden="false" customHeight="false" outlineLevel="0" collapsed="false">
      <c r="A61" s="29" t="s">
        <v>422</v>
      </c>
      <c r="B61" s="29" t="s">
        <v>422</v>
      </c>
      <c r="C61" s="49" t="s">
        <v>251</v>
      </c>
      <c r="D61" s="242" t="n">
        <v>82400000000</v>
      </c>
      <c r="E61" s="242" t="n">
        <v>78400000000</v>
      </c>
      <c r="F61" s="242" t="n">
        <v>102600000000</v>
      </c>
      <c r="G61" s="23" t="n">
        <v>112700000000</v>
      </c>
      <c r="H61" s="101" t="n">
        <v>82800000000</v>
      </c>
      <c r="I61" s="22" t="n">
        <v>119300000000</v>
      </c>
      <c r="J61" s="23" t="n">
        <v>140600000000</v>
      </c>
      <c r="K61" s="23" t="n">
        <v>118700000000</v>
      </c>
      <c r="L61" s="22" t="n">
        <v>99900000000</v>
      </c>
      <c r="M61" s="22" t="n">
        <v>200800000000</v>
      </c>
      <c r="N61" s="25" t="n">
        <v>152600000000</v>
      </c>
      <c r="O61" s="25" t="n">
        <v>165000000000</v>
      </c>
      <c r="P61" s="25" t="n">
        <v>22900000000</v>
      </c>
      <c r="Q61" s="16" t="n">
        <v>134700000000</v>
      </c>
      <c r="R61" s="16" t="n">
        <v>119500000000</v>
      </c>
      <c r="S61" s="16" t="n">
        <v>225200000000</v>
      </c>
      <c r="T61" s="16" t="n">
        <v>199800000000</v>
      </c>
      <c r="U61" s="16" t="n">
        <v>232100000000</v>
      </c>
      <c r="V61" s="16" t="n">
        <v>262600000000</v>
      </c>
      <c r="W61" s="55" t="n">
        <v>306400000000</v>
      </c>
      <c r="X61" s="55" t="n">
        <v>339800000000</v>
      </c>
      <c r="Y61" s="55" t="n">
        <v>365200000000</v>
      </c>
      <c r="Z61" s="6"/>
      <c r="AA61" s="6"/>
      <c r="AB61" s="6"/>
      <c r="AC61" s="6"/>
      <c r="AD61" s="6"/>
      <c r="AE61" s="6"/>
      <c r="AF61" s="6"/>
      <c r="AG61" s="6"/>
      <c r="AH61" s="6"/>
      <c r="AI61" s="6"/>
      <c r="AJ61" s="6"/>
      <c r="AK61" s="6"/>
      <c r="AL61" s="6"/>
      <c r="AM61" s="6"/>
      <c r="AN61" s="6"/>
      <c r="AO61" s="6"/>
      <c r="AP61" s="6"/>
      <c r="AQ61" s="6"/>
    </row>
    <row r="62" customFormat="false" ht="16.5" hidden="false" customHeight="false" outlineLevel="0" collapsed="false">
      <c r="A62" s="45" t="s">
        <v>1160</v>
      </c>
      <c r="B62" s="105" t="s">
        <v>1161</v>
      </c>
      <c r="C62" s="20" t="s">
        <v>476</v>
      </c>
      <c r="D62" s="242" t="n">
        <v>75500000000</v>
      </c>
      <c r="E62" s="242" t="n">
        <v>60200000000</v>
      </c>
      <c r="F62" s="242" t="n">
        <v>71100000000</v>
      </c>
      <c r="G62" s="22"/>
      <c r="H62" s="22"/>
      <c r="I62" s="22"/>
      <c r="J62" s="23" t="n">
        <v>100500000000</v>
      </c>
      <c r="K62" s="23" t="n">
        <v>100700000000</v>
      </c>
      <c r="L62" s="22" t="n">
        <v>70800000000</v>
      </c>
      <c r="M62" s="22" t="n">
        <v>161100000000</v>
      </c>
      <c r="N62" s="25" t="n">
        <v>108800000000</v>
      </c>
      <c r="O62" s="25" t="n">
        <v>120000000000</v>
      </c>
      <c r="P62" s="25" t="n">
        <v>22900000000</v>
      </c>
      <c r="Q62" s="16" t="n">
        <v>95100000000</v>
      </c>
      <c r="R62" s="16" t="n">
        <v>103100000000</v>
      </c>
      <c r="S62" s="16" t="n">
        <v>160500000000</v>
      </c>
      <c r="T62" s="16" t="n">
        <v>169100000000</v>
      </c>
      <c r="U62" s="16" t="n">
        <v>199500000000</v>
      </c>
      <c r="V62" s="16" t="n">
        <v>228400000000</v>
      </c>
      <c r="W62" s="55" t="n">
        <v>270700000000</v>
      </c>
      <c r="X62" s="55" t="n">
        <v>301500000000</v>
      </c>
      <c r="Y62" s="55" t="n">
        <v>324200000000</v>
      </c>
      <c r="Z62" s="6"/>
      <c r="AA62" s="6"/>
      <c r="AB62" s="6"/>
      <c r="AC62" s="6"/>
      <c r="AD62" s="6"/>
      <c r="AE62" s="6"/>
      <c r="AF62" s="6"/>
      <c r="AG62" s="6"/>
      <c r="AH62" s="6"/>
      <c r="AI62" s="6"/>
      <c r="AJ62" s="6"/>
      <c r="AK62" s="6"/>
      <c r="AL62" s="6"/>
      <c r="AM62" s="6"/>
      <c r="AN62" s="6"/>
      <c r="AO62" s="6"/>
      <c r="AP62" s="6"/>
      <c r="AQ62" s="6"/>
    </row>
    <row r="63" customFormat="false" ht="16.5" hidden="false" customHeight="false" outlineLevel="0" collapsed="false">
      <c r="A63" s="45" t="s">
        <v>3748</v>
      </c>
      <c r="B63" s="45" t="s">
        <v>3748</v>
      </c>
      <c r="C63" s="20"/>
      <c r="D63" s="242"/>
      <c r="E63" s="242"/>
      <c r="F63" s="242"/>
      <c r="G63" s="22"/>
      <c r="H63" s="22"/>
      <c r="I63" s="22"/>
      <c r="J63" s="23"/>
      <c r="K63" s="23"/>
      <c r="L63" s="22"/>
      <c r="M63" s="22"/>
      <c r="N63" s="25"/>
      <c r="O63" s="25"/>
      <c r="P63" s="25"/>
      <c r="Q63" s="16" t="n">
        <v>0</v>
      </c>
      <c r="R63" s="16" t="n">
        <v>0</v>
      </c>
      <c r="S63" s="16" t="n">
        <v>0</v>
      </c>
      <c r="T63" s="16" t="n">
        <v>83300000000</v>
      </c>
      <c r="U63" s="16" t="n">
        <v>83300000000</v>
      </c>
      <c r="V63" s="16" t="n">
        <v>83300000000</v>
      </c>
      <c r="W63" s="55" t="n">
        <v>0</v>
      </c>
      <c r="X63" s="55" t="n">
        <v>0</v>
      </c>
      <c r="Y63" s="55" t="n">
        <v>0</v>
      </c>
      <c r="Z63" s="6"/>
      <c r="AA63" s="6"/>
      <c r="AB63" s="6"/>
      <c r="AC63" s="6"/>
      <c r="AD63" s="6"/>
      <c r="AE63" s="6"/>
      <c r="AF63" s="6"/>
      <c r="AG63" s="6"/>
      <c r="AH63" s="6"/>
      <c r="AI63" s="6"/>
      <c r="AJ63" s="6"/>
      <c r="AK63" s="6"/>
      <c r="AL63" s="6"/>
      <c r="AM63" s="6"/>
      <c r="AN63" s="6"/>
      <c r="AO63" s="6"/>
      <c r="AP63" s="6"/>
      <c r="AQ63" s="6"/>
    </row>
    <row r="64" customFormat="false" ht="16.5" hidden="false" customHeight="false" outlineLevel="0" collapsed="false">
      <c r="A64" s="45" t="s">
        <v>3749</v>
      </c>
      <c r="B64" s="45" t="s">
        <v>3749</v>
      </c>
      <c r="C64" s="20"/>
      <c r="D64" s="242"/>
      <c r="E64" s="242"/>
      <c r="F64" s="242"/>
      <c r="G64" s="22"/>
      <c r="H64" s="22"/>
      <c r="I64" s="22"/>
      <c r="J64" s="23"/>
      <c r="K64" s="23"/>
      <c r="L64" s="22"/>
      <c r="M64" s="22"/>
      <c r="N64" s="25"/>
      <c r="O64" s="25"/>
      <c r="P64" s="25"/>
      <c r="Q64" s="16" t="n">
        <v>95100000000</v>
      </c>
      <c r="R64" s="16" t="n">
        <v>103100000000</v>
      </c>
      <c r="S64" s="16" t="n">
        <f aca="false">S62-S63</f>
        <v>160500000000</v>
      </c>
      <c r="T64" s="16" t="n">
        <f aca="false">T62-T63</f>
        <v>85800000000</v>
      </c>
      <c r="U64" s="16" t="n">
        <f aca="false">U62-U63</f>
        <v>116200000000</v>
      </c>
      <c r="V64" s="16" t="n">
        <f aca="false">V62-V63</f>
        <v>145100000000</v>
      </c>
      <c r="W64" s="16" t="n">
        <f aca="false">W62-W63</f>
        <v>270700000000</v>
      </c>
      <c r="X64" s="16" t="n">
        <f aca="false">X62-X63</f>
        <v>301500000000</v>
      </c>
      <c r="Y64" s="16" t="n">
        <f aca="false">Y62-Y63</f>
        <v>324200000000</v>
      </c>
      <c r="Z64" s="6"/>
      <c r="AA64" s="6"/>
      <c r="AB64" s="6"/>
      <c r="AC64" s="6"/>
      <c r="AD64" s="6"/>
      <c r="AE64" s="6"/>
      <c r="AF64" s="6"/>
      <c r="AG64" s="6"/>
      <c r="AH64" s="6"/>
      <c r="AI64" s="6"/>
      <c r="AJ64" s="6"/>
      <c r="AK64" s="6"/>
      <c r="AL64" s="6"/>
      <c r="AM64" s="6"/>
      <c r="AN64" s="6"/>
      <c r="AO64" s="6"/>
      <c r="AP64" s="6"/>
      <c r="AQ64" s="6"/>
    </row>
    <row r="65" customFormat="false" ht="16.5" hidden="false" customHeight="false" outlineLevel="0" collapsed="false">
      <c r="A65" s="45" t="s">
        <v>3750</v>
      </c>
      <c r="B65" s="105" t="s">
        <v>3751</v>
      </c>
      <c r="C65" s="20" t="s">
        <v>476</v>
      </c>
      <c r="D65" s="242" t="n">
        <v>6900000000</v>
      </c>
      <c r="E65" s="242" t="n">
        <v>18200000000</v>
      </c>
      <c r="F65" s="242" t="n">
        <v>31500000000</v>
      </c>
      <c r="G65" s="22"/>
      <c r="H65" s="23" t="n">
        <v>0</v>
      </c>
      <c r="I65" s="23" t="n">
        <v>19300000000</v>
      </c>
      <c r="J65" s="23" t="n">
        <v>40100000000</v>
      </c>
      <c r="K65" s="23" t="n">
        <v>18000000000</v>
      </c>
      <c r="L65" s="22" t="n">
        <v>29100000000</v>
      </c>
      <c r="M65" s="22" t="n">
        <v>39700000000</v>
      </c>
      <c r="N65" s="25" t="n">
        <v>43800000000</v>
      </c>
      <c r="O65" s="25" t="n">
        <v>45000000000</v>
      </c>
      <c r="P65" s="25" t="n">
        <v>0</v>
      </c>
      <c r="Q65" s="16" t="n">
        <v>39600000000</v>
      </c>
      <c r="R65" s="16" t="n">
        <v>16400000000</v>
      </c>
      <c r="S65" s="16" t="n">
        <v>64700000000</v>
      </c>
      <c r="T65" s="16" t="n">
        <v>30700000000</v>
      </c>
      <c r="U65" s="16" t="n">
        <v>32600000000</v>
      </c>
      <c r="V65" s="16" t="n">
        <v>34200000000</v>
      </c>
      <c r="W65" s="55" t="n">
        <v>35700000000</v>
      </c>
      <c r="X65" s="55" t="n">
        <v>38300000000</v>
      </c>
      <c r="Y65" s="55" t="n">
        <v>41000000000</v>
      </c>
      <c r="Z65" s="6"/>
      <c r="AA65" s="6"/>
      <c r="AB65" s="6"/>
      <c r="AC65" s="6"/>
      <c r="AD65" s="6"/>
      <c r="AE65" s="6"/>
      <c r="AF65" s="6"/>
      <c r="AG65" s="6"/>
      <c r="AH65" s="6"/>
      <c r="AI65" s="6"/>
      <c r="AJ65" s="6"/>
      <c r="AK65" s="6"/>
      <c r="AL65" s="6"/>
      <c r="AM65" s="6"/>
      <c r="AN65" s="6"/>
      <c r="AO65" s="6"/>
      <c r="AP65" s="6"/>
      <c r="AQ65" s="6"/>
    </row>
    <row r="66" customFormat="false" ht="16.5" hidden="false" customHeight="false" outlineLevel="0" collapsed="false">
      <c r="A66" s="26" t="s">
        <v>393</v>
      </c>
      <c r="B66" s="29" t="s">
        <v>393</v>
      </c>
      <c r="C66" s="49" t="s">
        <v>251</v>
      </c>
      <c r="D66" s="242" t="n">
        <v>-75500000000</v>
      </c>
      <c r="E66" s="242" t="n">
        <v>-60200000000</v>
      </c>
      <c r="F66" s="242" t="n">
        <v>-41600000000</v>
      </c>
      <c r="G66" s="23" t="n">
        <v>-36800000000</v>
      </c>
      <c r="H66" s="23" t="n">
        <v>-37000000000</v>
      </c>
      <c r="I66" s="23" t="n">
        <v>-40500000000</v>
      </c>
      <c r="J66" s="23" t="n">
        <v>-1053300000000</v>
      </c>
      <c r="K66" s="23" t="n">
        <v>-31400000000</v>
      </c>
      <c r="L66" s="22" t="n">
        <v>-28300000000</v>
      </c>
      <c r="M66" s="22" t="n">
        <v>-33500000000</v>
      </c>
      <c r="N66" s="25" t="n">
        <v>-32400000000</v>
      </c>
      <c r="O66" s="25" t="n">
        <v>-46200000000</v>
      </c>
      <c r="P66" s="25" t="n">
        <v>-39500000000</v>
      </c>
      <c r="Q66" s="16" t="n">
        <v>-42900000000</v>
      </c>
      <c r="R66" s="16" t="n">
        <v>-52000000000</v>
      </c>
      <c r="S66" s="16" t="n">
        <v>-97500000000</v>
      </c>
      <c r="T66" s="16" t="n">
        <v>-58400000000</v>
      </c>
      <c r="U66" s="16" t="n">
        <v>-61500000000</v>
      </c>
      <c r="V66" s="16" t="n">
        <v>-63300000000</v>
      </c>
      <c r="W66" s="55" t="n">
        <v>-67000000000</v>
      </c>
      <c r="X66" s="55" t="n">
        <v>-68600000000</v>
      </c>
      <c r="Y66" s="55" t="n">
        <v>-69500000000</v>
      </c>
      <c r="Z66" s="6"/>
      <c r="AA66" s="6"/>
      <c r="AB66" s="6"/>
      <c r="AC66" s="6"/>
      <c r="AD66" s="6"/>
      <c r="AE66" s="6"/>
      <c r="AF66" s="6"/>
      <c r="AG66" s="6"/>
      <c r="AH66" s="6"/>
      <c r="AI66" s="6"/>
      <c r="AJ66" s="6"/>
      <c r="AK66" s="6"/>
      <c r="AL66" s="6"/>
      <c r="AM66" s="6"/>
      <c r="AN66" s="6"/>
      <c r="AO66" s="6"/>
      <c r="AP66" s="6"/>
      <c r="AQ66" s="6"/>
    </row>
    <row r="67" customFormat="false" ht="16.5" hidden="false" customHeight="false" outlineLevel="0" collapsed="false">
      <c r="A67" s="27" t="s">
        <v>1254</v>
      </c>
      <c r="B67" s="29" t="s">
        <v>2697</v>
      </c>
      <c r="C67" s="49" t="s">
        <v>251</v>
      </c>
      <c r="D67" s="242" t="n">
        <v>6900000000</v>
      </c>
      <c r="E67" s="242" t="n">
        <v>18200000000</v>
      </c>
      <c r="F67" s="242" t="n">
        <v>27500000000</v>
      </c>
      <c r="G67" s="23" t="n">
        <v>30100000000</v>
      </c>
      <c r="H67" s="23" t="n">
        <v>28700000000</v>
      </c>
      <c r="I67" s="22" t="n">
        <v>30000000000</v>
      </c>
      <c r="J67" s="23" t="n">
        <v>22200000000</v>
      </c>
      <c r="K67" s="23" t="n">
        <v>10700000000</v>
      </c>
      <c r="L67" s="22" t="n">
        <v>10900000000</v>
      </c>
      <c r="M67" s="22" t="n">
        <v>13000000000</v>
      </c>
      <c r="N67" s="25" t="n">
        <v>11000000000</v>
      </c>
      <c r="O67" s="25" t="n">
        <v>13600000000</v>
      </c>
      <c r="P67" s="25" t="n">
        <v>6600000000</v>
      </c>
      <c r="Q67" s="16" t="n">
        <v>25600000000</v>
      </c>
      <c r="R67" s="16" t="n">
        <v>14900000000</v>
      </c>
      <c r="S67" s="16" t="n">
        <v>17400000000</v>
      </c>
      <c r="T67" s="16" t="n">
        <v>17700000000</v>
      </c>
      <c r="U67" s="16" t="n">
        <v>17800000000</v>
      </c>
      <c r="V67" s="16" t="n">
        <v>18100000000</v>
      </c>
      <c r="W67" s="55" t="n">
        <v>17000000000</v>
      </c>
      <c r="X67" s="55" t="n">
        <v>0</v>
      </c>
      <c r="Y67" s="55" t="n">
        <v>0</v>
      </c>
      <c r="Z67" s="6"/>
      <c r="AA67" s="6"/>
      <c r="AB67" s="6"/>
      <c r="AC67" s="6"/>
      <c r="AD67" s="6"/>
      <c r="AE67" s="6"/>
      <c r="AF67" s="6"/>
      <c r="AG67" s="6"/>
      <c r="AH67" s="6"/>
      <c r="AI67" s="6"/>
      <c r="AJ67" s="6"/>
      <c r="AK67" s="6"/>
      <c r="AL67" s="6"/>
      <c r="AM67" s="6"/>
      <c r="AN67" s="6"/>
      <c r="AO67" s="6"/>
      <c r="AP67" s="6"/>
      <c r="AQ67" s="6"/>
    </row>
    <row r="68" customFormat="false" ht="16.5" hidden="false" customHeight="false" outlineLevel="0" collapsed="false">
      <c r="A68" s="132" t="s">
        <v>2771</v>
      </c>
      <c r="B68" s="29" t="s">
        <v>3752</v>
      </c>
      <c r="C68" s="49" t="s">
        <v>251</v>
      </c>
      <c r="D68" s="22"/>
      <c r="E68" s="22"/>
      <c r="F68" s="28"/>
      <c r="G68" s="22"/>
      <c r="H68" s="22"/>
      <c r="I68" s="22"/>
      <c r="J68" s="23"/>
      <c r="K68" s="22"/>
      <c r="L68" s="22"/>
      <c r="M68" s="22"/>
      <c r="N68" s="22"/>
      <c r="O68" s="25" t="n">
        <v>4500000000</v>
      </c>
      <c r="P68" s="25" t="n">
        <v>18500000000</v>
      </c>
      <c r="Q68" s="16" t="n">
        <v>-13500000000</v>
      </c>
      <c r="R68" s="16" t="n">
        <v>-11900000000</v>
      </c>
      <c r="S68" s="16" t="n">
        <v>0</v>
      </c>
      <c r="T68" s="16" t="n">
        <v>0</v>
      </c>
      <c r="U68" s="16" t="n">
        <v>0</v>
      </c>
      <c r="V68" s="16" t="n">
        <v>0</v>
      </c>
      <c r="W68" s="55" t="n">
        <v>0</v>
      </c>
      <c r="X68" s="55" t="n">
        <v>0</v>
      </c>
      <c r="Y68" s="55" t="n">
        <v>0</v>
      </c>
      <c r="Z68" s="6"/>
      <c r="AA68" s="6"/>
      <c r="AB68" s="6"/>
      <c r="AC68" s="6"/>
      <c r="AD68" s="6"/>
      <c r="AE68" s="6"/>
      <c r="AF68" s="6"/>
      <c r="AG68" s="6"/>
      <c r="AH68" s="6"/>
      <c r="AI68" s="6"/>
      <c r="AJ68" s="6"/>
      <c r="AK68" s="6"/>
      <c r="AL68" s="6"/>
      <c r="AM68" s="6"/>
      <c r="AN68" s="6"/>
      <c r="AO68" s="6"/>
      <c r="AP68" s="6"/>
      <c r="AQ68" s="6"/>
    </row>
    <row r="69" customFormat="false" ht="16.5" hidden="false" customHeight="false" outlineLevel="0" collapsed="false">
      <c r="A69" s="132" t="s">
        <v>3162</v>
      </c>
      <c r="B69" s="132" t="s">
        <v>3162</v>
      </c>
      <c r="C69" s="49" t="s">
        <v>251</v>
      </c>
      <c r="D69" s="22" t="n">
        <f aca="false">D60-D61-D66-D67-D68</f>
        <v>38000000000</v>
      </c>
      <c r="E69" s="22" t="n">
        <f aca="false">E60-E61-E66-E67-E68</f>
        <v>28600000000</v>
      </c>
      <c r="F69" s="28"/>
      <c r="G69" s="22"/>
      <c r="H69" s="22"/>
      <c r="I69" s="22"/>
      <c r="J69" s="23"/>
      <c r="K69" s="22"/>
      <c r="L69" s="22"/>
      <c r="M69" s="22"/>
      <c r="N69" s="22"/>
      <c r="O69" s="25"/>
      <c r="P69" s="25"/>
      <c r="Q69" s="25"/>
      <c r="R69" s="25"/>
      <c r="S69" s="25"/>
      <c r="T69" s="25"/>
      <c r="U69" s="25"/>
      <c r="V69" s="46"/>
      <c r="W69" s="55"/>
      <c r="X69" s="55"/>
      <c r="Y69" s="55"/>
      <c r="AA69" s="6"/>
      <c r="AB69" s="6"/>
      <c r="AC69" s="6"/>
      <c r="AD69" s="6"/>
      <c r="AE69" s="6"/>
      <c r="AF69" s="6"/>
      <c r="AG69" s="6"/>
      <c r="AH69" s="6"/>
      <c r="AI69" s="6"/>
      <c r="AJ69" s="6"/>
      <c r="AK69" s="6"/>
      <c r="AL69" s="6"/>
      <c r="AM69" s="6"/>
      <c r="AN69" s="6"/>
      <c r="AO69" s="6"/>
      <c r="AP69" s="6"/>
      <c r="AQ69" s="6"/>
    </row>
    <row r="70" customFormat="false" ht="16.5" hidden="false" customHeight="false" outlineLevel="0" collapsed="false">
      <c r="A70" s="0" t="s">
        <v>115</v>
      </c>
      <c r="B70" s="30" t="s">
        <v>3753</v>
      </c>
      <c r="C70" s="20" t="s">
        <v>114</v>
      </c>
      <c r="D70" s="242" t="n">
        <v>2200000000</v>
      </c>
      <c r="E70" s="242" t="n">
        <v>6100000000</v>
      </c>
      <c r="F70" s="242" t="n">
        <v>-3400000000</v>
      </c>
      <c r="G70" s="23" t="n">
        <v>-84400000000</v>
      </c>
      <c r="H70" s="23" t="n">
        <v>-14600000000</v>
      </c>
      <c r="I70" s="23" t="n">
        <v>-7400000000</v>
      </c>
      <c r="J70" s="23" t="n">
        <v>-110900000000</v>
      </c>
      <c r="K70" s="23" t="n">
        <v>5500000000</v>
      </c>
      <c r="L70" s="22" t="n">
        <v>-45000000000</v>
      </c>
      <c r="M70" s="22" t="n">
        <v>24500000000</v>
      </c>
      <c r="N70" s="25" t="n">
        <v>75500000000</v>
      </c>
      <c r="O70" s="25" t="n">
        <v>55900000000</v>
      </c>
      <c r="P70" s="25" t="n">
        <v>54000000000</v>
      </c>
      <c r="Q70" s="16" t="n">
        <v>53400000000</v>
      </c>
      <c r="R70" s="16" t="n">
        <v>105100000000</v>
      </c>
      <c r="S70" s="16" t="n">
        <v>103700000000</v>
      </c>
      <c r="T70" s="16" t="n">
        <v>200300000000</v>
      </c>
      <c r="U70" s="16" t="n">
        <v>155500000000</v>
      </c>
      <c r="V70" s="16" t="n">
        <v>118600000000</v>
      </c>
      <c r="W70" s="55" t="n">
        <v>40500000000</v>
      </c>
      <c r="X70" s="55" t="n">
        <v>36200000000</v>
      </c>
      <c r="Y70" s="55" t="n">
        <v>13600000000</v>
      </c>
      <c r="Z70" s="6"/>
      <c r="AA70" s="6"/>
      <c r="AB70" s="6"/>
      <c r="AC70" s="6"/>
      <c r="AD70" s="6"/>
      <c r="AE70" s="6"/>
      <c r="AF70" s="6"/>
      <c r="AG70" s="6"/>
      <c r="AH70" s="6"/>
      <c r="AI70" s="6"/>
      <c r="AJ70" s="6"/>
      <c r="AK70" s="6"/>
      <c r="AL70" s="6"/>
      <c r="AM70" s="6"/>
      <c r="AN70" s="6"/>
      <c r="AO70" s="6"/>
      <c r="AP70" s="6"/>
      <c r="AQ70" s="6"/>
    </row>
    <row r="71" customFormat="false" ht="16.5" hidden="false" customHeight="false" outlineLevel="0" collapsed="false">
      <c r="A71" s="0" t="s">
        <v>117</v>
      </c>
      <c r="B71" s="29" t="s">
        <v>2188</v>
      </c>
      <c r="C71" s="19" t="s">
        <v>119</v>
      </c>
      <c r="D71" s="242" t="n">
        <v>-17900000000</v>
      </c>
      <c r="E71" s="242" t="n">
        <v>17300000000</v>
      </c>
      <c r="F71" s="242" t="n">
        <v>-9900000000</v>
      </c>
      <c r="G71" s="23" t="n">
        <v>-49600000000</v>
      </c>
      <c r="H71" s="23" t="n">
        <v>14500000000</v>
      </c>
      <c r="I71" s="23" t="n">
        <v>33200000000</v>
      </c>
      <c r="J71" s="23" t="n">
        <v>-99200000000</v>
      </c>
      <c r="K71" s="23" t="n">
        <v>11500000000</v>
      </c>
      <c r="L71" s="22" t="n">
        <v>-31700000000</v>
      </c>
      <c r="M71" s="22" t="n">
        <v>-142800000000</v>
      </c>
      <c r="N71" s="25" t="n">
        <v>96000000000</v>
      </c>
      <c r="O71" s="25" t="n">
        <v>71700000000</v>
      </c>
      <c r="P71" s="25" t="n">
        <v>74100000000</v>
      </c>
      <c r="Q71" s="16" t="n">
        <v>-23100000000</v>
      </c>
      <c r="R71" s="16" t="n">
        <v>61600000000</v>
      </c>
      <c r="S71" s="16" t="n">
        <v>58900000000</v>
      </c>
      <c r="T71" s="16" t="n">
        <v>193700000000</v>
      </c>
      <c r="U71" s="16" t="n">
        <v>155500000000</v>
      </c>
      <c r="V71" s="16" t="n">
        <v>118600000000</v>
      </c>
      <c r="W71" s="55" t="n">
        <v>40500000000</v>
      </c>
      <c r="X71" s="55" t="n">
        <v>36200000000</v>
      </c>
      <c r="Y71" s="55" t="n">
        <v>13600000000</v>
      </c>
      <c r="Z71" s="6"/>
      <c r="AA71" s="6"/>
      <c r="AB71" s="6"/>
      <c r="AC71" s="6"/>
      <c r="AD71" s="6"/>
      <c r="AE71" s="6"/>
      <c r="AF71" s="6"/>
      <c r="AG71" s="6"/>
      <c r="AH71" s="6"/>
      <c r="AI71" s="6"/>
      <c r="AJ71" s="6"/>
      <c r="AK71" s="6"/>
      <c r="AL71" s="6"/>
      <c r="AM71" s="6"/>
      <c r="AN71" s="6"/>
      <c r="AO71" s="6"/>
      <c r="AP71" s="6"/>
      <c r="AQ71" s="6"/>
    </row>
    <row r="72" customFormat="false" ht="15" hidden="false" customHeight="false" outlineLevel="0" collapsed="false">
      <c r="A72" s="45"/>
      <c r="B72" s="106" t="s">
        <v>3754</v>
      </c>
      <c r="C72" s="19"/>
      <c r="D72" s="22"/>
      <c r="E72" s="22"/>
      <c r="F72" s="28"/>
      <c r="G72" s="23" t="n">
        <v>-48600000000</v>
      </c>
      <c r="H72" s="23" t="n">
        <v>15200000000</v>
      </c>
      <c r="I72" s="22"/>
      <c r="J72" s="23" t="n">
        <v>-98800000000</v>
      </c>
      <c r="K72" s="23" t="n">
        <v>11500000000</v>
      </c>
      <c r="L72" s="22"/>
      <c r="M72" s="22"/>
      <c r="N72" s="22"/>
      <c r="O72" s="22"/>
      <c r="P72" s="22"/>
      <c r="Q72" s="22"/>
      <c r="R72" s="22"/>
      <c r="S72" s="22"/>
      <c r="T72" s="22"/>
      <c r="U72" s="22"/>
      <c r="V72" s="46"/>
      <c r="W72" s="55"/>
      <c r="X72" s="55"/>
      <c r="Y72" s="55"/>
      <c r="AD72" s="6"/>
      <c r="AE72" s="6"/>
      <c r="AF72" s="6"/>
      <c r="AG72" s="6"/>
      <c r="AH72" s="6"/>
      <c r="AI72" s="6"/>
      <c r="AJ72" s="6"/>
      <c r="AK72" s="6"/>
      <c r="AL72" s="6"/>
      <c r="AM72" s="6"/>
      <c r="AN72" s="6"/>
      <c r="AO72" s="6"/>
      <c r="AP72" s="6"/>
      <c r="AQ72" s="6"/>
    </row>
    <row r="73" customFormat="false" ht="15" hidden="false" customHeight="false" outlineLevel="0" collapsed="false">
      <c r="A73" s="45"/>
      <c r="B73" s="156" t="s">
        <v>3755</v>
      </c>
      <c r="C73" s="19"/>
      <c r="D73" s="28"/>
      <c r="E73" s="28"/>
      <c r="F73" s="28"/>
      <c r="G73" s="22"/>
      <c r="H73" s="23" t="n">
        <v>-16700000000</v>
      </c>
      <c r="I73" s="28"/>
      <c r="J73" s="28"/>
      <c r="K73" s="28"/>
      <c r="L73" s="28"/>
      <c r="M73" s="28"/>
      <c r="N73" s="28"/>
      <c r="O73" s="28"/>
      <c r="P73" s="28"/>
      <c r="Q73" s="28"/>
      <c r="R73" s="28"/>
      <c r="S73" s="28"/>
      <c r="T73" s="28"/>
      <c r="U73" s="28"/>
      <c r="V73" s="46"/>
      <c r="W73" s="55"/>
      <c r="X73" s="55"/>
      <c r="Y73" s="55"/>
      <c r="AD73" s="6"/>
      <c r="AE73" s="6"/>
      <c r="AF73" s="6"/>
      <c r="AG73" s="6"/>
      <c r="AH73" s="6"/>
      <c r="AI73" s="6"/>
      <c r="AJ73" s="6"/>
      <c r="AK73" s="6"/>
      <c r="AL73" s="6"/>
      <c r="AM73" s="6"/>
      <c r="AN73" s="6"/>
      <c r="AO73" s="6"/>
      <c r="AP73" s="6"/>
      <c r="AQ73" s="6"/>
    </row>
    <row r="74" customFormat="false" ht="15" hidden="false" customHeight="false" outlineLevel="0" collapsed="false">
      <c r="A74" s="45"/>
      <c r="B74" s="156" t="s">
        <v>3756</v>
      </c>
      <c r="C74" s="19"/>
      <c r="D74" s="28"/>
      <c r="E74" s="28"/>
      <c r="F74" s="28"/>
      <c r="G74" s="22"/>
      <c r="H74" s="23" t="n">
        <v>1100000000</v>
      </c>
      <c r="I74" s="28"/>
      <c r="J74" s="28"/>
      <c r="K74" s="28"/>
      <c r="L74" s="28"/>
      <c r="M74" s="28"/>
      <c r="N74" s="28"/>
      <c r="O74" s="28"/>
      <c r="P74" s="28"/>
      <c r="Q74" s="28"/>
      <c r="R74" s="28"/>
      <c r="S74" s="28"/>
      <c r="T74" s="28"/>
      <c r="U74" s="28"/>
      <c r="V74" s="46"/>
      <c r="W74" s="55"/>
      <c r="X74" s="55"/>
      <c r="Y74" s="55"/>
      <c r="AD74" s="6"/>
      <c r="AE74" s="6"/>
      <c r="AF74" s="6"/>
      <c r="AG74" s="6"/>
      <c r="AH74" s="6"/>
      <c r="AI74" s="6"/>
      <c r="AJ74" s="6"/>
      <c r="AK74" s="6"/>
      <c r="AL74" s="6"/>
      <c r="AM74" s="6"/>
      <c r="AN74" s="6"/>
      <c r="AO74" s="6"/>
      <c r="AP74" s="6"/>
      <c r="AQ74" s="6"/>
    </row>
    <row r="75" customFormat="false" ht="15" hidden="false" customHeight="false" outlineLevel="0" collapsed="false">
      <c r="A75" s="45"/>
      <c r="B75" s="106" t="s">
        <v>3757</v>
      </c>
      <c r="C75" s="19"/>
      <c r="D75" s="242" t="n">
        <v>-3300000000</v>
      </c>
      <c r="E75" s="242" t="n">
        <v>4100000000</v>
      </c>
      <c r="F75" s="242" t="n">
        <v>-10000000000</v>
      </c>
      <c r="G75" s="22" t="n">
        <v>-5700000000</v>
      </c>
      <c r="H75" s="22"/>
      <c r="I75" s="22"/>
      <c r="J75" s="23" t="n">
        <v>-60600000000</v>
      </c>
      <c r="K75" s="23" t="n">
        <v>1900000000</v>
      </c>
      <c r="L75" s="22"/>
      <c r="M75" s="22"/>
      <c r="N75" s="22"/>
      <c r="O75" s="22"/>
      <c r="P75" s="22"/>
      <c r="Q75" s="22"/>
      <c r="R75" s="22"/>
      <c r="S75" s="22"/>
      <c r="T75" s="22"/>
      <c r="U75" s="22"/>
      <c r="V75" s="46"/>
      <c r="W75" s="55"/>
      <c r="X75" s="55"/>
      <c r="Y75" s="55"/>
      <c r="AD75" s="6"/>
      <c r="AE75" s="6"/>
      <c r="AF75" s="6"/>
      <c r="AG75" s="6"/>
      <c r="AH75" s="6"/>
      <c r="AI75" s="6"/>
      <c r="AJ75" s="6"/>
      <c r="AK75" s="6"/>
      <c r="AL75" s="6"/>
      <c r="AM75" s="6"/>
      <c r="AN75" s="6"/>
      <c r="AO75" s="6"/>
      <c r="AP75" s="6"/>
      <c r="AQ75" s="6"/>
    </row>
    <row r="76" customFormat="false" ht="16.5" hidden="false" customHeight="false" outlineLevel="0" collapsed="false">
      <c r="A76" s="45"/>
      <c r="B76" s="105" t="s">
        <v>3758</v>
      </c>
      <c r="C76" s="19"/>
      <c r="D76" s="22"/>
      <c r="E76" s="22"/>
      <c r="F76" s="28"/>
      <c r="G76" s="22"/>
      <c r="H76" s="22"/>
      <c r="I76" s="22"/>
      <c r="J76" s="22"/>
      <c r="K76" s="23" t="n">
        <v>-1100000000</v>
      </c>
      <c r="L76" s="22"/>
      <c r="M76" s="22"/>
      <c r="N76" s="25"/>
      <c r="O76" s="25" t="n">
        <v>62900000000</v>
      </c>
      <c r="P76" s="25" t="n">
        <v>83300000000</v>
      </c>
      <c r="Q76" s="16" t="n">
        <v>-75500000000</v>
      </c>
      <c r="R76" s="16" t="n">
        <v>-65800000000</v>
      </c>
      <c r="S76" s="16" t="n">
        <v>23000000000</v>
      </c>
      <c r="T76" s="16" t="n">
        <v>25400000000</v>
      </c>
      <c r="U76" s="16" t="n">
        <v>21700000000</v>
      </c>
      <c r="V76" s="16" t="n">
        <v>-10400000000</v>
      </c>
      <c r="W76" s="702" t="n">
        <v>-56500000000</v>
      </c>
      <c r="X76" s="55" t="n">
        <v>-41400000000</v>
      </c>
      <c r="Y76" s="55" t="n">
        <v>-27500000000</v>
      </c>
      <c r="Z76" s="6"/>
      <c r="AA76" s="6"/>
      <c r="AB76" s="6"/>
      <c r="AC76" s="6"/>
      <c r="AD76" s="6"/>
      <c r="AE76" s="6"/>
      <c r="AF76" s="6"/>
      <c r="AG76" s="6"/>
      <c r="AH76" s="6"/>
      <c r="AI76" s="6"/>
      <c r="AJ76" s="6"/>
      <c r="AK76" s="6"/>
      <c r="AL76" s="6"/>
      <c r="AM76" s="6"/>
      <c r="AN76" s="6"/>
      <c r="AO76" s="6"/>
      <c r="AP76" s="6"/>
      <c r="AQ76" s="6"/>
    </row>
    <row r="77" customFormat="false" ht="15" hidden="false" customHeight="false" outlineLevel="0" collapsed="false">
      <c r="A77" s="106"/>
      <c r="B77" s="106" t="s">
        <v>49</v>
      </c>
      <c r="C77" s="19"/>
      <c r="D77" s="22" t="n">
        <v>-14600000000</v>
      </c>
      <c r="E77" s="22" t="n">
        <v>13200000000</v>
      </c>
      <c r="F77" s="22" t="n">
        <v>100000000</v>
      </c>
      <c r="G77" s="22" t="n">
        <v>4700000000</v>
      </c>
      <c r="H77" s="22" t="n">
        <v>14900000000</v>
      </c>
      <c r="I77" s="22"/>
      <c r="J77" s="23" t="n">
        <v>-36600000000</v>
      </c>
      <c r="K77" s="23" t="n">
        <v>10600000000</v>
      </c>
      <c r="L77" s="22"/>
      <c r="M77" s="22"/>
      <c r="N77" s="22"/>
      <c r="O77" s="22" t="n">
        <v>0</v>
      </c>
      <c r="P77" s="22" t="n">
        <v>-150000000000</v>
      </c>
      <c r="Q77" s="22"/>
      <c r="R77" s="22"/>
      <c r="S77" s="22"/>
      <c r="T77" s="22"/>
      <c r="U77" s="22"/>
      <c r="V77" s="46"/>
      <c r="W77" s="55"/>
      <c r="X77" s="55"/>
      <c r="Y77" s="55"/>
      <c r="Z77" s="6"/>
      <c r="AA77" s="6"/>
      <c r="AB77" s="6"/>
      <c r="AC77" s="6"/>
      <c r="AD77" s="6"/>
      <c r="AE77" s="6"/>
      <c r="AF77" s="6"/>
      <c r="AG77" s="6"/>
      <c r="AH77" s="6"/>
      <c r="AI77" s="6"/>
      <c r="AJ77" s="6"/>
      <c r="AK77" s="6"/>
      <c r="AL77" s="6"/>
      <c r="AM77" s="6"/>
      <c r="AN77" s="6"/>
      <c r="AO77" s="6"/>
      <c r="AP77" s="6"/>
      <c r="AQ77" s="6"/>
    </row>
    <row r="78" customFormat="false" ht="15" hidden="false" customHeight="false" outlineLevel="0" collapsed="false">
      <c r="A78" s="45"/>
      <c r="B78" s="106" t="s">
        <v>1020</v>
      </c>
      <c r="C78" s="19"/>
      <c r="D78" s="22"/>
      <c r="E78" s="28"/>
      <c r="F78" s="28"/>
      <c r="G78" s="22"/>
      <c r="H78" s="22"/>
      <c r="I78" s="22"/>
      <c r="J78" s="23" t="n">
        <v>-400000000</v>
      </c>
      <c r="K78" s="23" t="n">
        <v>0</v>
      </c>
      <c r="L78" s="22"/>
      <c r="M78" s="22"/>
      <c r="N78" s="22"/>
      <c r="O78" s="22"/>
      <c r="P78" s="22"/>
      <c r="Q78" s="22"/>
      <c r="R78" s="22"/>
      <c r="S78" s="22"/>
      <c r="T78" s="22"/>
      <c r="U78" s="22"/>
      <c r="V78" s="46"/>
      <c r="W78" s="55"/>
      <c r="X78" s="55"/>
      <c r="Y78" s="55"/>
      <c r="Z78" s="6"/>
      <c r="AA78" s="6"/>
      <c r="AB78" s="6"/>
      <c r="AC78" s="6"/>
      <c r="AD78" s="6"/>
      <c r="AE78" s="6"/>
      <c r="AF78" s="6"/>
      <c r="AG78" s="6"/>
      <c r="AH78" s="6"/>
      <c r="AI78" s="6"/>
      <c r="AJ78" s="6"/>
      <c r="AK78" s="6"/>
      <c r="AL78" s="6"/>
      <c r="AM78" s="6"/>
      <c r="AN78" s="6"/>
      <c r="AO78" s="6"/>
      <c r="AP78" s="6"/>
      <c r="AQ78" s="6"/>
    </row>
    <row r="79" customFormat="false" ht="16.5" hidden="false" customHeight="false" outlineLevel="0" collapsed="false">
      <c r="A79" s="45"/>
      <c r="B79" s="105" t="s">
        <v>1175</v>
      </c>
      <c r="C79" s="19"/>
      <c r="D79" s="22"/>
      <c r="E79" s="22"/>
      <c r="F79" s="28"/>
      <c r="G79" s="22"/>
      <c r="H79" s="22"/>
      <c r="I79" s="22"/>
      <c r="J79" s="22"/>
      <c r="K79" s="22"/>
      <c r="L79" s="22"/>
      <c r="M79" s="22"/>
      <c r="N79" s="25"/>
      <c r="O79" s="25" t="n">
        <v>3300000000</v>
      </c>
      <c r="P79" s="25" t="n">
        <v>65800000000</v>
      </c>
      <c r="Q79" s="16" t="n">
        <v>29400000000</v>
      </c>
      <c r="R79" s="16" t="n">
        <v>80300000000</v>
      </c>
      <c r="S79" s="16" t="n">
        <v>7900000000</v>
      </c>
      <c r="T79" s="16" t="n">
        <v>168300000000</v>
      </c>
      <c r="U79" s="16" t="n">
        <v>133800000000</v>
      </c>
      <c r="V79" s="16" t="n">
        <v>129000000000</v>
      </c>
      <c r="W79" s="55" t="n">
        <v>37000000000</v>
      </c>
      <c r="X79" s="55" t="n">
        <v>77600000000</v>
      </c>
      <c r="Y79" s="55" t="n">
        <v>41100000000</v>
      </c>
      <c r="Z79" s="6"/>
      <c r="AA79" s="6"/>
      <c r="AB79" s="6"/>
      <c r="AC79" s="6"/>
      <c r="AD79" s="6"/>
      <c r="AE79" s="6"/>
      <c r="AF79" s="6"/>
      <c r="AG79" s="6"/>
      <c r="AH79" s="6"/>
      <c r="AI79" s="6"/>
      <c r="AJ79" s="6"/>
      <c r="AK79" s="6"/>
      <c r="AL79" s="6"/>
      <c r="AM79" s="6"/>
      <c r="AN79" s="6"/>
      <c r="AO79" s="6"/>
      <c r="AP79" s="6"/>
      <c r="AQ79" s="6"/>
    </row>
    <row r="80" customFormat="false" ht="16.5" hidden="false" customHeight="false" outlineLevel="0" collapsed="false">
      <c r="A80" s="105"/>
      <c r="B80" s="105" t="s">
        <v>3759</v>
      </c>
      <c r="C80" s="19"/>
      <c r="D80" s="22"/>
      <c r="E80" s="22"/>
      <c r="F80" s="28"/>
      <c r="G80" s="22"/>
      <c r="H80" s="22"/>
      <c r="I80" s="22"/>
      <c r="J80" s="22"/>
      <c r="K80" s="22"/>
      <c r="L80" s="22"/>
      <c r="M80" s="22"/>
      <c r="N80" s="22"/>
      <c r="O80" s="25" t="n">
        <v>5500000000</v>
      </c>
      <c r="P80" s="25" t="n">
        <v>75000000000</v>
      </c>
      <c r="Q80" s="16" t="n">
        <v>-23000000000</v>
      </c>
      <c r="R80" s="16" t="n">
        <v>47100000000</v>
      </c>
      <c r="S80" s="16" t="n">
        <v>-28000000000</v>
      </c>
      <c r="T80" s="16" t="n">
        <v>0</v>
      </c>
      <c r="U80" s="16" t="n">
        <v>0</v>
      </c>
      <c r="V80" s="16" t="n">
        <v>0</v>
      </c>
      <c r="W80" s="55" t="n">
        <v>0</v>
      </c>
      <c r="X80" s="55" t="n">
        <v>0</v>
      </c>
      <c r="Y80" s="55" t="n">
        <v>0</v>
      </c>
      <c r="Z80" s="6"/>
      <c r="AA80" s="6"/>
      <c r="AB80" s="6"/>
      <c r="AC80" s="6"/>
      <c r="AD80" s="6"/>
      <c r="AE80" s="6"/>
      <c r="AF80" s="6"/>
      <c r="AG80" s="6"/>
      <c r="AH80" s="6"/>
      <c r="AI80" s="6"/>
      <c r="AJ80" s="6"/>
      <c r="AK80" s="6"/>
      <c r="AL80" s="6"/>
      <c r="AM80" s="6"/>
      <c r="AN80" s="6"/>
      <c r="AO80" s="6"/>
      <c r="AP80" s="6"/>
      <c r="AQ80" s="6"/>
    </row>
    <row r="81" customFormat="false" ht="16.5" hidden="false" customHeight="false" outlineLevel="0" collapsed="false">
      <c r="A81" s="26" t="s">
        <v>805</v>
      </c>
      <c r="B81" s="29" t="s">
        <v>3760</v>
      </c>
      <c r="C81" s="19" t="s">
        <v>119</v>
      </c>
      <c r="D81" s="242" t="n">
        <v>20300000000</v>
      </c>
      <c r="E81" s="242" t="n">
        <v>0</v>
      </c>
      <c r="F81" s="242" t="n">
        <v>29400000000</v>
      </c>
      <c r="G81" s="22" t="n">
        <v>1000000000</v>
      </c>
      <c r="H81" s="23" t="n">
        <v>1200000000</v>
      </c>
      <c r="I81" s="23" t="n">
        <v>9700000000</v>
      </c>
      <c r="J81" s="23" t="n">
        <v>900000000</v>
      </c>
      <c r="K81" s="23" t="n">
        <v>700000000</v>
      </c>
      <c r="L81" s="22" t="n">
        <v>39100000000</v>
      </c>
      <c r="M81" s="22" t="n">
        <v>180400000000</v>
      </c>
      <c r="N81" s="25" t="n">
        <v>200000000</v>
      </c>
      <c r="O81" s="25" t="n">
        <v>0</v>
      </c>
      <c r="P81" s="25" t="n">
        <v>0</v>
      </c>
      <c r="Q81" s="16" t="n">
        <v>55100000000</v>
      </c>
      <c r="R81" s="16" t="n">
        <v>0</v>
      </c>
      <c r="S81" s="16" t="n">
        <v>-11400000000</v>
      </c>
      <c r="T81" s="16" t="n">
        <v>-17500000000</v>
      </c>
      <c r="U81" s="16" t="n">
        <v>0</v>
      </c>
      <c r="V81" s="16" t="n">
        <v>0</v>
      </c>
      <c r="W81" s="55" t="n">
        <v>0</v>
      </c>
      <c r="X81" s="55" t="n">
        <v>0</v>
      </c>
      <c r="Y81" s="55" t="n">
        <v>0</v>
      </c>
      <c r="Z81" s="6"/>
      <c r="AA81" s="6"/>
      <c r="AB81" s="6"/>
      <c r="AC81" s="6"/>
      <c r="AD81" s="6"/>
      <c r="AE81" s="6"/>
      <c r="AF81" s="6"/>
      <c r="AG81" s="6"/>
      <c r="AH81" s="6"/>
      <c r="AI81" s="6"/>
      <c r="AJ81" s="6"/>
      <c r="AK81" s="6"/>
      <c r="AL81" s="6"/>
      <c r="AM81" s="6"/>
      <c r="AN81" s="6"/>
      <c r="AO81" s="6"/>
      <c r="AP81" s="6"/>
      <c r="AQ81" s="6"/>
    </row>
    <row r="82" customFormat="false" ht="16.5" hidden="false" customHeight="false" outlineLevel="0" collapsed="false">
      <c r="A82" s="0" t="s">
        <v>404</v>
      </c>
      <c r="B82" s="29" t="s">
        <v>3761</v>
      </c>
      <c r="C82" s="19" t="s">
        <v>119</v>
      </c>
      <c r="D82" s="242" t="n">
        <v>-200000000</v>
      </c>
      <c r="E82" s="242" t="n">
        <v>-11200000000</v>
      </c>
      <c r="F82" s="242" t="n">
        <v>-22900000000</v>
      </c>
      <c r="G82" s="22" t="n">
        <v>-35800000000</v>
      </c>
      <c r="H82" s="23" t="n">
        <v>-30200000000</v>
      </c>
      <c r="I82" s="23" t="n">
        <v>-50300000000</v>
      </c>
      <c r="J82" s="23" t="n">
        <v>-12600000000</v>
      </c>
      <c r="K82" s="23" t="n">
        <v>-6700000000</v>
      </c>
      <c r="L82" s="22" t="n">
        <v>-52400000000</v>
      </c>
      <c r="M82" s="22" t="n">
        <v>-13100000000</v>
      </c>
      <c r="N82" s="25" t="n">
        <v>-20800000000</v>
      </c>
      <c r="O82" s="25" t="n">
        <v>-15800000000</v>
      </c>
      <c r="P82" s="25" t="n">
        <v>-20100000000</v>
      </c>
      <c r="Q82" s="16" t="n">
        <v>21400000000</v>
      </c>
      <c r="R82" s="16" t="n">
        <v>43500000000</v>
      </c>
      <c r="S82" s="16" t="n">
        <v>56200000000</v>
      </c>
      <c r="T82" s="16" t="n">
        <v>24100000000</v>
      </c>
      <c r="U82" s="16" t="n">
        <v>0</v>
      </c>
      <c r="V82" s="16" t="n">
        <v>0</v>
      </c>
      <c r="W82" s="55" t="n">
        <v>60000000000</v>
      </c>
      <c r="X82" s="55" t="n">
        <v>0</v>
      </c>
      <c r="Y82" s="55" t="n">
        <v>0</v>
      </c>
      <c r="Z82" s="6"/>
      <c r="AA82" s="6"/>
      <c r="AB82" s="6"/>
      <c r="AC82" s="6"/>
      <c r="AD82" s="6"/>
      <c r="AE82" s="6"/>
      <c r="AF82" s="6"/>
      <c r="AG82" s="6"/>
      <c r="AH82" s="6"/>
      <c r="AI82" s="6"/>
      <c r="AJ82" s="6"/>
      <c r="AK82" s="6"/>
      <c r="AL82" s="6"/>
      <c r="AM82" s="6"/>
      <c r="AN82" s="6"/>
      <c r="AO82" s="6"/>
      <c r="AP82" s="6"/>
      <c r="AQ82" s="6"/>
    </row>
    <row r="83" customFormat="false" ht="16.5" hidden="false" customHeight="false" outlineLevel="0" collapsed="false">
      <c r="B83" s="30" t="s">
        <v>2149</v>
      </c>
      <c r="C83" s="19"/>
      <c r="D83" s="28" t="n">
        <v>0</v>
      </c>
      <c r="E83" s="28" t="n">
        <v>0</v>
      </c>
      <c r="F83" s="28" t="n">
        <v>0</v>
      </c>
      <c r="G83" s="22" t="n">
        <v>0</v>
      </c>
      <c r="H83" s="22" t="n">
        <v>0</v>
      </c>
      <c r="I83" s="22" t="n">
        <v>0</v>
      </c>
      <c r="J83" s="23" t="n">
        <v>0</v>
      </c>
      <c r="K83" s="23" t="n">
        <v>0</v>
      </c>
      <c r="L83" s="22" t="n">
        <v>0</v>
      </c>
      <c r="M83" s="22" t="n">
        <v>0</v>
      </c>
      <c r="N83" s="25" t="n">
        <v>0</v>
      </c>
      <c r="O83" s="25" t="n">
        <v>0</v>
      </c>
      <c r="P83" s="25" t="n">
        <v>0</v>
      </c>
      <c r="Q83" s="16" t="n">
        <v>0</v>
      </c>
      <c r="R83" s="16" t="n">
        <v>-5500000000</v>
      </c>
      <c r="S83" s="16" t="n">
        <v>-600000000</v>
      </c>
      <c r="T83" s="16" t="n">
        <v>0</v>
      </c>
      <c r="U83" s="16" t="n">
        <v>0</v>
      </c>
      <c r="V83" s="16" t="n">
        <v>28000000000</v>
      </c>
      <c r="W83" s="55" t="n">
        <v>0</v>
      </c>
      <c r="X83" s="55" t="n">
        <v>0</v>
      </c>
      <c r="Y83" s="55" t="n">
        <v>0</v>
      </c>
      <c r="Z83" s="6"/>
      <c r="AA83" s="6"/>
      <c r="AB83" s="6"/>
      <c r="AC83" s="6"/>
      <c r="AD83" s="6"/>
      <c r="AE83" s="6"/>
      <c r="AF83" s="6"/>
      <c r="AG83" s="6"/>
      <c r="AH83" s="6"/>
      <c r="AI83" s="6"/>
      <c r="AJ83" s="6"/>
      <c r="AK83" s="6"/>
      <c r="AL83" s="6"/>
      <c r="AM83" s="6"/>
      <c r="AN83" s="6"/>
      <c r="AO83" s="6"/>
      <c r="AP83" s="6"/>
      <c r="AQ83" s="6"/>
    </row>
    <row r="84" customFormat="false" ht="16.5" hidden="false" customHeight="false" outlineLevel="0" collapsed="false">
      <c r="B84" s="44" t="s">
        <v>3762</v>
      </c>
      <c r="C84" s="19"/>
      <c r="D84" s="19"/>
      <c r="E84" s="19"/>
      <c r="F84" s="19"/>
      <c r="Z84" s="6"/>
      <c r="AA84" s="6"/>
      <c r="AB84" s="6"/>
      <c r="AC84" s="6"/>
      <c r="AD84" s="6"/>
      <c r="AE84" s="6"/>
      <c r="AF84" s="6"/>
      <c r="AG84" s="6"/>
      <c r="AH84" s="6"/>
      <c r="AI84" s="6"/>
      <c r="AJ84" s="6"/>
      <c r="AK84" s="6"/>
      <c r="AL84" s="6"/>
      <c r="AM84" s="6"/>
      <c r="AN84" s="6"/>
      <c r="AO84" s="6"/>
      <c r="AP84" s="6"/>
      <c r="AQ84" s="6"/>
    </row>
    <row r="85" customFormat="false" ht="16.5" hidden="false" customHeight="false" outlineLevel="0" collapsed="false">
      <c r="B85" s="30" t="s">
        <v>3763</v>
      </c>
      <c r="C85" s="19"/>
      <c r="D85" s="19"/>
      <c r="E85" s="19"/>
      <c r="F85" s="19"/>
      <c r="S85" s="261" t="n">
        <v>101500000000</v>
      </c>
      <c r="T85" s="261" t="n">
        <v>135800000000</v>
      </c>
      <c r="U85" s="261" t="n">
        <v>140800000000</v>
      </c>
      <c r="V85" s="261" t="n">
        <v>146800000000</v>
      </c>
      <c r="W85" s="261" t="n">
        <v>150100000000</v>
      </c>
      <c r="X85" s="261" t="n">
        <v>150800000000</v>
      </c>
      <c r="Y85" s="261" t="n">
        <v>153300000000</v>
      </c>
      <c r="Z85" s="6"/>
      <c r="AA85" s="6"/>
      <c r="AB85" s="6"/>
      <c r="AC85" s="6"/>
      <c r="AD85" s="6"/>
      <c r="AE85" s="6"/>
      <c r="AF85" s="6"/>
      <c r="AG85" s="6"/>
      <c r="AH85" s="6"/>
      <c r="AI85" s="6"/>
      <c r="AJ85" s="6"/>
      <c r="AK85" s="6"/>
      <c r="AL85" s="6"/>
      <c r="AM85" s="6"/>
      <c r="AN85" s="6"/>
      <c r="AO85" s="6"/>
      <c r="AP85" s="6"/>
      <c r="AQ85" s="6"/>
    </row>
    <row r="86" customFormat="false" ht="16.5" hidden="false" customHeight="false" outlineLevel="0" collapsed="false">
      <c r="B86" s="30" t="s">
        <v>3764</v>
      </c>
      <c r="C86" s="19"/>
      <c r="D86" s="19"/>
      <c r="E86" s="19"/>
      <c r="F86" s="19"/>
      <c r="S86" s="261" t="n">
        <v>432900000000</v>
      </c>
      <c r="T86" s="261" t="n">
        <v>366900000000</v>
      </c>
      <c r="U86" s="261" t="n">
        <v>410400000000</v>
      </c>
      <c r="V86" s="261" t="n">
        <v>449600000000</v>
      </c>
      <c r="W86" s="261" t="n">
        <v>501900000000</v>
      </c>
      <c r="X86" s="261" t="n">
        <v>549500000000</v>
      </c>
      <c r="Y86" s="261" t="n">
        <v>585100000000</v>
      </c>
      <c r="Z86" s="6"/>
      <c r="AA86" s="6"/>
      <c r="AB86" s="6"/>
      <c r="AC86" s="6"/>
      <c r="AD86" s="6"/>
      <c r="AE86" s="6"/>
      <c r="AF86" s="6"/>
      <c r="AG86" s="6"/>
      <c r="AH86" s="6"/>
      <c r="AI86" s="6"/>
      <c r="AJ86" s="6"/>
      <c r="AK86" s="6"/>
      <c r="AL86" s="6"/>
      <c r="AM86" s="6"/>
      <c r="AN86" s="6"/>
      <c r="AO86" s="6"/>
      <c r="AP86" s="6"/>
      <c r="AQ86" s="6"/>
    </row>
    <row r="87" customFormat="false" ht="15" hidden="false" customHeight="false" outlineLevel="0" collapsed="false">
      <c r="B87" s="19"/>
      <c r="C87" s="19"/>
      <c r="D87" s="19"/>
      <c r="E87" s="19"/>
      <c r="F87" s="19"/>
      <c r="S87" s="55"/>
      <c r="Z87" s="6"/>
      <c r="AA87" s="6"/>
      <c r="AB87" s="6"/>
      <c r="AC87" s="6"/>
      <c r="AD87" s="6"/>
      <c r="AE87" s="6"/>
      <c r="AF87" s="6"/>
      <c r="AG87" s="6"/>
      <c r="AH87" s="6"/>
      <c r="AI87" s="6"/>
      <c r="AJ87" s="6"/>
      <c r="AK87" s="6"/>
      <c r="AL87" s="6"/>
      <c r="AM87" s="6"/>
      <c r="AN87" s="6"/>
      <c r="AO87" s="6"/>
      <c r="AP87" s="6"/>
      <c r="AQ87" s="6"/>
    </row>
    <row r="88" customFormat="false" ht="16.5" hidden="false" customHeight="false" outlineLevel="0" collapsed="false">
      <c r="B88" s="19"/>
      <c r="C88" s="19"/>
      <c r="D88" s="27" t="s">
        <v>128</v>
      </c>
      <c r="E88" s="27" t="s">
        <v>128</v>
      </c>
      <c r="F88" s="703" t="s">
        <v>128</v>
      </c>
      <c r="G88" s="26" t="s">
        <v>127</v>
      </c>
      <c r="H88" s="26" t="s">
        <v>128</v>
      </c>
      <c r="I88" s="26" t="s">
        <v>127</v>
      </c>
      <c r="J88" s="26" t="s">
        <v>127</v>
      </c>
      <c r="K88" s="26" t="s">
        <v>127</v>
      </c>
      <c r="L88" s="26" t="s">
        <v>128</v>
      </c>
      <c r="M88" s="26" t="s">
        <v>128</v>
      </c>
      <c r="N88" s="26" t="s">
        <v>128</v>
      </c>
      <c r="O88" s="26" t="s">
        <v>128</v>
      </c>
      <c r="P88" s="26" t="s">
        <v>128</v>
      </c>
      <c r="Q88" s="26" t="s">
        <v>128</v>
      </c>
      <c r="R88" s="26" t="s">
        <v>128</v>
      </c>
      <c r="S88" s="26" t="s">
        <v>128</v>
      </c>
      <c r="T88" s="26" t="s">
        <v>128</v>
      </c>
      <c r="U88" s="26" t="s">
        <v>128</v>
      </c>
      <c r="V88" s="26" t="s">
        <v>128</v>
      </c>
      <c r="W88" s="26" t="s">
        <v>128</v>
      </c>
      <c r="X88" s="26" t="s">
        <v>128</v>
      </c>
      <c r="Y88" s="26" t="s">
        <v>128</v>
      </c>
      <c r="Z88" s="6"/>
      <c r="AA88" s="6"/>
      <c r="AB88" s="6"/>
      <c r="AC88" s="6"/>
      <c r="AD88" s="6"/>
      <c r="AE88" s="6"/>
      <c r="AF88" s="6"/>
      <c r="AG88" s="6"/>
      <c r="AH88" s="6"/>
      <c r="AI88" s="6"/>
      <c r="AJ88" s="6"/>
      <c r="AK88" s="6"/>
      <c r="AL88" s="6"/>
      <c r="AM88" s="6"/>
      <c r="AN88" s="6"/>
      <c r="AO88" s="6"/>
      <c r="AP88" s="6"/>
      <c r="AQ88" s="6"/>
    </row>
    <row r="89" customFormat="false" ht="15" hidden="false" customHeight="false" outlineLevel="0" collapsed="false">
      <c r="B89" s="19"/>
      <c r="C89" s="19"/>
      <c r="D89" s="19"/>
      <c r="E89" s="19"/>
      <c r="F89" s="19"/>
      <c r="Z89" s="6"/>
      <c r="AA89" s="6"/>
      <c r="AB89" s="6"/>
      <c r="AC89" s="6"/>
      <c r="AD89" s="6"/>
      <c r="AE89" s="6"/>
      <c r="AF89" s="6"/>
      <c r="AG89" s="6"/>
      <c r="AH89" s="6"/>
      <c r="AI89" s="6"/>
      <c r="AJ89" s="6"/>
      <c r="AK89" s="6"/>
      <c r="AL89" s="6"/>
      <c r="AM89" s="6"/>
      <c r="AN89" s="6"/>
      <c r="AO89" s="6"/>
      <c r="AP89" s="6"/>
      <c r="AQ89" s="6"/>
    </row>
    <row r="90" customFormat="false" ht="15" hidden="false" customHeight="false" outlineLevel="0" collapsed="false">
      <c r="B90" s="19"/>
      <c r="C90" s="19"/>
      <c r="D90" s="704"/>
      <c r="E90" s="704"/>
      <c r="F90" s="704"/>
      <c r="G90" s="704"/>
      <c r="H90" s="704"/>
      <c r="I90" s="704"/>
      <c r="J90" s="704"/>
      <c r="K90" s="704"/>
      <c r="L90" s="704"/>
      <c r="M90" s="704"/>
      <c r="N90" s="704"/>
      <c r="O90" s="704"/>
      <c r="P90" s="704"/>
      <c r="Q90" s="704"/>
      <c r="R90" s="704"/>
      <c r="S90" s="704"/>
      <c r="T90" s="704"/>
      <c r="U90" s="704"/>
      <c r="Z90" s="6"/>
      <c r="AA90" s="6"/>
      <c r="AB90" s="6"/>
      <c r="AC90" s="6"/>
      <c r="AD90" s="6"/>
      <c r="AE90" s="6"/>
      <c r="AF90" s="6"/>
      <c r="AG90" s="6"/>
      <c r="AH90" s="6"/>
      <c r="AI90" s="6"/>
      <c r="AJ90" s="6"/>
      <c r="AK90" s="6"/>
      <c r="AL90" s="6"/>
      <c r="AM90" s="6"/>
      <c r="AN90" s="6"/>
      <c r="AO90" s="6"/>
      <c r="AP90" s="6"/>
      <c r="AQ90" s="6"/>
    </row>
    <row r="91" customFormat="false" ht="15" hidden="false" customHeight="false" outlineLevel="0" collapsed="false">
      <c r="B91" s="19" t="s">
        <v>1548</v>
      </c>
      <c r="C91" s="19"/>
      <c r="D91" s="647" t="n">
        <f aca="false">D6-D7-D26</f>
        <v>0</v>
      </c>
      <c r="E91" s="647" t="n">
        <f aca="false">E6-E7-E26</f>
        <v>100000000</v>
      </c>
      <c r="F91" s="647" t="n">
        <f aca="false">F6-F7-F26</f>
        <v>0</v>
      </c>
      <c r="G91" s="647" t="n">
        <f aca="false">G6-G7-G26</f>
        <v>-100000000</v>
      </c>
      <c r="H91" s="647" t="n">
        <f aca="false">H6-H7-H26</f>
        <v>0</v>
      </c>
      <c r="I91" s="647" t="n">
        <f aca="false">I6-I7-I26</f>
        <v>0</v>
      </c>
      <c r="J91" s="647" t="n">
        <f aca="false">J6-J7-J26</f>
        <v>0</v>
      </c>
      <c r="K91" s="647" t="n">
        <f aca="false">K6-K7-K26</f>
        <v>0</v>
      </c>
      <c r="L91" s="647" t="n">
        <f aca="false">L6-L7-L26</f>
        <v>0</v>
      </c>
      <c r="M91" s="647" t="n">
        <f aca="false">M6-M7-M26</f>
        <v>0</v>
      </c>
      <c r="N91" s="647" t="n">
        <f aca="false">N6-N7-N26</f>
        <v>0</v>
      </c>
      <c r="O91" s="647" t="n">
        <f aca="false">O6-O7-O26</f>
        <v>0</v>
      </c>
      <c r="P91" s="647" t="n">
        <f aca="false">P6-P7-P26</f>
        <v>0</v>
      </c>
      <c r="Q91" s="647" t="n">
        <f aca="false">Q6-Q7-Q26</f>
        <v>0</v>
      </c>
      <c r="R91" s="647" t="n">
        <f aca="false">R6-R7-R26</f>
        <v>0</v>
      </c>
      <c r="S91" s="647" t="n">
        <f aca="false">S6-S7-S26</f>
        <v>0</v>
      </c>
      <c r="T91" s="647" t="n">
        <f aca="false">T6-T7-T26</f>
        <v>0</v>
      </c>
      <c r="U91" s="647" t="n">
        <f aca="false">U6-U7-U26</f>
        <v>-100000000</v>
      </c>
      <c r="V91" s="647" t="n">
        <f aca="false">V6-V7-V26</f>
        <v>0</v>
      </c>
      <c r="W91" s="647" t="n">
        <f aca="false">W6-W7-W26</f>
        <v>0</v>
      </c>
      <c r="X91" s="647" t="n">
        <f aca="false">X6-X7-X26</f>
        <v>0</v>
      </c>
      <c r="Y91" s="647" t="n">
        <f aca="false">Y6-Y7-Y26</f>
        <v>0</v>
      </c>
      <c r="Z91" s="6"/>
      <c r="AA91" s="6"/>
      <c r="AB91" s="6"/>
      <c r="AC91" s="6"/>
      <c r="AD91" s="6"/>
      <c r="AE91" s="6"/>
      <c r="AF91" s="6"/>
      <c r="AG91" s="6"/>
      <c r="AH91" s="6"/>
      <c r="AI91" s="6"/>
      <c r="AJ91" s="6"/>
      <c r="AK91" s="6"/>
      <c r="AL91" s="6"/>
      <c r="AM91" s="6"/>
      <c r="AN91" s="6"/>
      <c r="AO91" s="6"/>
      <c r="AP91" s="6"/>
      <c r="AQ91" s="6"/>
    </row>
    <row r="92" customFormat="false" ht="15" hidden="false" customHeight="false" outlineLevel="0" collapsed="false">
      <c r="B92" s="19" t="s">
        <v>130</v>
      </c>
      <c r="C92" s="19"/>
      <c r="D92" s="647" t="n">
        <f aca="false">D7-D9-D22-D25</f>
        <v>0</v>
      </c>
      <c r="E92" s="647" t="n">
        <f aca="false">E7-E9-E22-E25</f>
        <v>0</v>
      </c>
      <c r="F92" s="647" t="n">
        <f aca="false">F7-F9-F22-F25</f>
        <v>0</v>
      </c>
      <c r="G92" s="647" t="n">
        <f aca="false">G7-G9-G22-G25</f>
        <v>0</v>
      </c>
      <c r="H92" s="647" t="n">
        <f aca="false">H7-H9-H22-H25</f>
        <v>100000000</v>
      </c>
      <c r="I92" s="647" t="n">
        <f aca="false">I7-I9-I22-I25</f>
        <v>0</v>
      </c>
      <c r="J92" s="647" t="n">
        <f aca="false">J7-J9-J22-J25</f>
        <v>0</v>
      </c>
      <c r="K92" s="647" t="n">
        <f aca="false">K7-K9-K22-K25</f>
        <v>0</v>
      </c>
      <c r="L92" s="647" t="n">
        <f aca="false">L7-L9-L22-L25</f>
        <v>0</v>
      </c>
      <c r="M92" s="647" t="n">
        <f aca="false">M7-M9-M22-M25</f>
        <v>0</v>
      </c>
      <c r="N92" s="647" t="n">
        <f aca="false">N7-N9-N22-N25</f>
        <v>0</v>
      </c>
      <c r="O92" s="647" t="n">
        <f aca="false">O7-O9-O22-O25</f>
        <v>0</v>
      </c>
      <c r="P92" s="647" t="n">
        <f aca="false">P7-P9-P22-P25</f>
        <v>-100000000</v>
      </c>
      <c r="Q92" s="647" t="n">
        <f aca="false">Q7-Q9-Q22-Q25</f>
        <v>0</v>
      </c>
      <c r="R92" s="647" t="n">
        <f aca="false">R7-R9-R22-R25</f>
        <v>99999999.9998779</v>
      </c>
      <c r="S92" s="647" t="n">
        <f aca="false">S7-S9-S22-S25</f>
        <v>0</v>
      </c>
      <c r="T92" s="647" t="n">
        <f aca="false">T7-T9-T22-T25</f>
        <v>0</v>
      </c>
      <c r="U92" s="647" t="n">
        <f aca="false">U7-U9-U22-U25</f>
        <v>0</v>
      </c>
      <c r="V92" s="647" t="n">
        <f aca="false">V7-V9-V22-V25</f>
        <v>0</v>
      </c>
      <c r="W92" s="647" t="n">
        <f aca="false">W7-W9-W22-W25</f>
        <v>-100000000</v>
      </c>
      <c r="X92" s="647" t="n">
        <f aca="false">X7-X9-X22-X25</f>
        <v>0</v>
      </c>
      <c r="Y92" s="647" t="n">
        <f aca="false">Y7-Y9-Y22-Y25</f>
        <v>0</v>
      </c>
    </row>
    <row r="93" customFormat="false" ht="15" hidden="false" customHeight="false" outlineLevel="0" collapsed="false">
      <c r="B93" s="19" t="s">
        <v>131</v>
      </c>
      <c r="C93" s="19"/>
      <c r="D93" s="647" t="n">
        <f aca="false">D9-D10-D13</f>
        <v>0</v>
      </c>
      <c r="E93" s="647" t="n">
        <f aca="false">E9-E10-E13</f>
        <v>0</v>
      </c>
      <c r="F93" s="647" t="n">
        <f aca="false">F9-F10-F13</f>
        <v>0</v>
      </c>
      <c r="G93" s="705" t="n">
        <f aca="false">G9-G10-G13</f>
        <v>349200000000</v>
      </c>
      <c r="H93" s="705" t="n">
        <f aca="false">H9-H10-H13</f>
        <v>393300000000</v>
      </c>
      <c r="I93" s="705" t="n">
        <f aca="false">I9-I10-I13</f>
        <v>446200000000</v>
      </c>
      <c r="J93" s="647" t="n">
        <f aca="false">J9-J10-J13</f>
        <v>0</v>
      </c>
      <c r="K93" s="647" t="n">
        <f aca="false">K9-K10-K13</f>
        <v>0</v>
      </c>
      <c r="L93" s="647" t="n">
        <f aca="false">L9-L10-L13</f>
        <v>0</v>
      </c>
      <c r="M93" s="647" t="n">
        <f aca="false">M9-M10-M13</f>
        <v>0</v>
      </c>
      <c r="N93" s="647" t="n">
        <f aca="false">N9-N10-N13</f>
        <v>0</v>
      </c>
      <c r="O93" s="705" t="n">
        <f aca="false">O9-O10-O13</f>
        <v>726700000000</v>
      </c>
      <c r="P93" s="705" t="n">
        <f aca="false">P9-P10-P13</f>
        <v>758700000000</v>
      </c>
      <c r="Q93" s="705" t="n">
        <f aca="false">Q9-Q10-Q13</f>
        <v>0</v>
      </c>
      <c r="R93" s="705" t="n">
        <f aca="false">R9-R10-R13</f>
        <v>0</v>
      </c>
      <c r="S93" s="705" t="n">
        <f aca="false">S9-S10-S13</f>
        <v>0</v>
      </c>
      <c r="T93" s="705" t="n">
        <f aca="false">T9-T10-T13</f>
        <v>-100000000</v>
      </c>
      <c r="U93" s="705" t="n">
        <f aca="false">U9-U10-U13</f>
        <v>0</v>
      </c>
      <c r="V93" s="705" t="n">
        <f aca="false">V9-V10-V13</f>
        <v>0</v>
      </c>
      <c r="W93" s="705" t="n">
        <f aca="false">W9-W10-W13</f>
        <v>0</v>
      </c>
      <c r="X93" s="705" t="n">
        <f aca="false">X9-X10-X13</f>
        <v>0</v>
      </c>
      <c r="Y93" s="705" t="n">
        <f aca="false">Y9-Y10-Y13</f>
        <v>0</v>
      </c>
    </row>
    <row r="94" customFormat="false" ht="15" hidden="false" customHeight="false" outlineLevel="0" collapsed="false">
      <c r="B94" s="19" t="s">
        <v>3765</v>
      </c>
      <c r="D94" s="143" t="n">
        <f aca="false">D13-D14-D15-D16-D20-D17-D21</f>
        <v>0</v>
      </c>
      <c r="E94" s="143" t="n">
        <f aca="false">E13-E14-E15-E16-E20-E17-E21</f>
        <v>0</v>
      </c>
      <c r="F94" s="143" t="n">
        <f aca="false">F13-F14-F15-F16-F20-F17-F21</f>
        <v>0</v>
      </c>
      <c r="G94" s="143" t="n">
        <f aca="false">G13-G14-G15-G16-G20-G17-G21</f>
        <v>0</v>
      </c>
      <c r="H94" s="143" t="n">
        <f aca="false">H13-H14-H15-H16-H20-H17-H21</f>
        <v>0</v>
      </c>
      <c r="I94" s="143" t="n">
        <f aca="false">I13-I14-I15-I16-I20-I17-I21</f>
        <v>0</v>
      </c>
      <c r="J94" s="143" t="n">
        <f aca="false">J13-J14-J15-J16-J20-J17-J21</f>
        <v>0</v>
      </c>
      <c r="K94" s="143" t="n">
        <f aca="false">K13-K14-K15-K16-K20-K17-K21</f>
        <v>0</v>
      </c>
      <c r="L94" s="143" t="n">
        <f aca="false">L13-L14-L15-L16-L20-L17-L21</f>
        <v>0</v>
      </c>
      <c r="M94" s="143" t="n">
        <f aca="false">M13-M14-M15-M16-M20-M17-M21</f>
        <v>0</v>
      </c>
      <c r="N94" s="143" t="n">
        <f aca="false">N13-N14-N15-N16-N20-N17-N21</f>
        <v>0</v>
      </c>
      <c r="O94" s="143" t="n">
        <f aca="false">O13-O14-O15-O16-O20-O17-O21</f>
        <v>0</v>
      </c>
      <c r="P94" s="143" t="n">
        <f aca="false">P13-P14-P15-P16-P20-P17-P21</f>
        <v>0</v>
      </c>
      <c r="Q94" s="143" t="n">
        <f aca="false">Q13-Q14-Q15-Q16-Q20-Q17-Q21</f>
        <v>0</v>
      </c>
      <c r="R94" s="143" t="n">
        <f aca="false">R13-R14-R15-R16-R20-R17-R21</f>
        <v>0</v>
      </c>
      <c r="S94" s="143" t="n">
        <f aca="false">S13-S14-S15-S16-S20-S17-S21</f>
        <v>0</v>
      </c>
      <c r="T94" s="143" t="n">
        <f aca="false">T13-T14-T15-T16-T20-T17-T21</f>
        <v>0</v>
      </c>
      <c r="U94" s="143" t="n">
        <f aca="false">U13-U14-U15-U16-U20-U17-U21</f>
        <v>0</v>
      </c>
      <c r="V94" s="143" t="n">
        <f aca="false">V13-V14-V15-V16-V20-V17-V21</f>
        <v>-99999999.999939</v>
      </c>
      <c r="W94" s="143" t="n">
        <f aca="false">W13-W14-W15-W16-W20-W17-W21</f>
        <v>99999999.9998779</v>
      </c>
      <c r="X94" s="143" t="n">
        <f aca="false">X13-X14-X15-X16-X20-X17-X21</f>
        <v>0</v>
      </c>
      <c r="Y94" s="143" t="n">
        <f aca="false">Y13-Y14-Y15-Y16-Y20-Y17-Y21</f>
        <v>200000000</v>
      </c>
    </row>
    <row r="95" customFormat="false" ht="15" hidden="false" customHeight="false" outlineLevel="0" collapsed="false">
      <c r="B95" s="19" t="s">
        <v>1266</v>
      </c>
      <c r="D95" s="0" t="n">
        <f aca="false">D2</f>
        <v>0</v>
      </c>
      <c r="E95" s="0" t="n">
        <f aca="false">E2</f>
        <v>0</v>
      </c>
      <c r="F95" s="0" t="n">
        <f aca="false">F2</f>
        <v>0</v>
      </c>
      <c r="G95" s="0" t="n">
        <f aca="false">G2</f>
        <v>0</v>
      </c>
      <c r="H95" s="0" t="n">
        <f aca="false">H2</f>
        <v>0</v>
      </c>
      <c r="I95" s="0" t="n">
        <f aca="false">I2</f>
        <v>0</v>
      </c>
      <c r="J95" s="0" t="n">
        <f aca="false">J2</f>
        <v>0</v>
      </c>
      <c r="K95" s="0" t="n">
        <f aca="false">K2</f>
        <v>0</v>
      </c>
      <c r="L95" s="0" t="n">
        <f aca="false">L2</f>
        <v>0</v>
      </c>
      <c r="M95" s="0" t="n">
        <f aca="false">M2</f>
        <v>0</v>
      </c>
      <c r="N95" s="0" t="n">
        <f aca="false">N2</f>
        <v>0</v>
      </c>
      <c r="O95" s="0" t="n">
        <f aca="false">O2</f>
        <v>0</v>
      </c>
      <c r="P95" s="0" t="n">
        <f aca="false">P2</f>
        <v>0</v>
      </c>
      <c r="Q95" s="0" t="n">
        <f aca="false">Q2</f>
        <v>0</v>
      </c>
      <c r="R95" s="0" t="n">
        <f aca="false">R2</f>
        <v>0</v>
      </c>
      <c r="S95" s="0" t="n">
        <f aca="false">S2</f>
        <v>0</v>
      </c>
      <c r="T95" s="0" t="n">
        <f aca="false">T2</f>
        <v>0</v>
      </c>
      <c r="U95" s="0" t="n">
        <f aca="false">U2</f>
        <v>0</v>
      </c>
      <c r="V95" s="0" t="n">
        <f aca="false">V2</f>
        <v>0</v>
      </c>
      <c r="W95" s="0" t="n">
        <f aca="false">W2</f>
        <v>0</v>
      </c>
      <c r="X95" s="0" t="n">
        <f aca="false">X2</f>
        <v>0</v>
      </c>
      <c r="Y95" s="0" t="n">
        <f aca="false">Y2</f>
        <v>0</v>
      </c>
    </row>
    <row r="96" customFormat="false" ht="15" hidden="false" customHeight="false" outlineLevel="0" collapsed="false">
      <c r="B96" s="19" t="s">
        <v>3766</v>
      </c>
      <c r="D96" s="56" t="n">
        <f aca="false">D27-D28-D29</f>
        <v>57800000000</v>
      </c>
      <c r="E96" s="56" t="n">
        <f aca="false">E27-E28-E29</f>
        <v>56100000000</v>
      </c>
      <c r="F96" s="152" t="n">
        <f aca="false">F27-F28-F29</f>
        <v>0</v>
      </c>
      <c r="G96" s="55" t="n">
        <f aca="false">G27-G28-G29</f>
        <v>0</v>
      </c>
      <c r="H96" s="55" t="n">
        <f aca="false">H27-H28-H29</f>
        <v>0</v>
      </c>
      <c r="I96" s="55" t="n">
        <f aca="false">I27-I28-I29</f>
        <v>0</v>
      </c>
      <c r="J96" s="55" t="n">
        <f aca="false">J27-J28-J29</f>
        <v>0</v>
      </c>
      <c r="K96" s="55" t="n">
        <f aca="false">K27-K28-K29</f>
        <v>0</v>
      </c>
      <c r="L96" s="56" t="n">
        <f aca="false">L27-L28-L29</f>
        <v>54600000000</v>
      </c>
      <c r="M96" s="56" t="n">
        <f aca="false">M27-M28-M29</f>
        <v>96500000000</v>
      </c>
      <c r="N96" s="56" t="n">
        <f aca="false">N27-N28-N29</f>
        <v>57200000000</v>
      </c>
      <c r="O96" s="56" t="n">
        <f aca="false">O27-O28-O29</f>
        <v>97100000000</v>
      </c>
      <c r="P96" s="56" t="n">
        <f aca="false">P27-P28-P29</f>
        <v>8600000000</v>
      </c>
      <c r="Q96" s="56" t="n">
        <f aca="false">Q27-Q28-Q29</f>
        <v>56600000000</v>
      </c>
      <c r="R96" s="56" t="n">
        <f aca="false">R27-R28-R29</f>
        <v>61600000000</v>
      </c>
      <c r="S96" s="56" t="n">
        <f aca="false">S27-S28-S29</f>
        <v>98100000000</v>
      </c>
      <c r="T96" s="56" t="n">
        <f aca="false">T27-T28-T29</f>
        <v>92000000000</v>
      </c>
      <c r="U96" s="56" t="n">
        <f aca="false">U27-U28-U29</f>
        <v>88300000000</v>
      </c>
      <c r="V96" s="56" t="n">
        <f aca="false">V27-V28-V29</f>
        <v>92600000000</v>
      </c>
      <c r="W96" s="56" t="n">
        <f aca="false">W27-W28-W29</f>
        <v>96900000000</v>
      </c>
      <c r="X96" s="56" t="n">
        <f aca="false">X27-X28-X29</f>
        <v>103900000000</v>
      </c>
      <c r="Y96" s="56" t="n">
        <f aca="false">Y27-Y28-Y29</f>
        <v>111200000000</v>
      </c>
    </row>
    <row r="97" customFormat="false" ht="15" hidden="false" customHeight="false" outlineLevel="0" collapsed="false">
      <c r="B97" s="19" t="s">
        <v>3767</v>
      </c>
      <c r="D97" s="56" t="n">
        <f aca="false">D31-D32-D33</f>
        <v>32200000000</v>
      </c>
      <c r="E97" s="56" t="n">
        <f aca="false">E31-E32-E33</f>
        <v>27500000000</v>
      </c>
      <c r="F97" s="55" t="n">
        <f aca="false">F31-F32-F33</f>
        <v>0</v>
      </c>
      <c r="G97" s="55" t="n">
        <f aca="false">G31-G32-G33</f>
        <v>0</v>
      </c>
      <c r="H97" s="55" t="n">
        <f aca="false">H31-H32-H33</f>
        <v>0</v>
      </c>
      <c r="I97" s="55" t="n">
        <f aca="false">I31-I32-I33</f>
        <v>0</v>
      </c>
      <c r="J97" s="55" t="n">
        <f aca="false">J31-J32-J33</f>
        <v>0</v>
      </c>
      <c r="K97" s="55" t="n">
        <f aca="false">K31-K32-K33</f>
        <v>0</v>
      </c>
      <c r="L97" s="55" t="n">
        <f aca="false">L31-L32-L33</f>
        <v>0</v>
      </c>
      <c r="M97" s="55" t="n">
        <f aca="false">M31-M32-M33</f>
        <v>0</v>
      </c>
      <c r="N97" s="55" t="n">
        <f aca="false">N31-N32-N33</f>
        <v>0</v>
      </c>
      <c r="O97" s="55" t="n">
        <f aca="false">O31-O32-O33</f>
        <v>0</v>
      </c>
      <c r="P97" s="55" t="n">
        <f aca="false">P31-P32-P33</f>
        <v>0</v>
      </c>
      <c r="Q97" s="55" t="n">
        <f aca="false">Q31-Q32-Q33</f>
        <v>0</v>
      </c>
      <c r="R97" s="55" t="n">
        <f aca="false">R31-R32-R33</f>
        <v>0</v>
      </c>
      <c r="S97" s="55" t="n">
        <f aca="false">S31-S32-S33</f>
        <v>0</v>
      </c>
      <c r="T97" s="55" t="n">
        <f aca="false">T31-T32-T33</f>
        <v>0</v>
      </c>
      <c r="U97" s="55" t="n">
        <f aca="false">U31-U32-U33</f>
        <v>0</v>
      </c>
      <c r="V97" s="55" t="n">
        <f aca="false">V31-V32-V33</f>
        <v>0</v>
      </c>
      <c r="W97" s="55" t="n">
        <f aca="false">W31-W32-W33</f>
        <v>0</v>
      </c>
      <c r="X97" s="55" t="n">
        <f aca="false">X31-X32-X33</f>
        <v>0</v>
      </c>
      <c r="Y97" s="55" t="n">
        <f aca="false">Y31-Y32-Y33</f>
        <v>0</v>
      </c>
    </row>
    <row r="98" customFormat="false" ht="15" hidden="false" customHeight="false" outlineLevel="0" collapsed="false">
      <c r="B98" s="19" t="s">
        <v>134</v>
      </c>
      <c r="D98" s="55" t="n">
        <f aca="false">D36-D38-D46-D49-D51-D50</f>
        <v>0</v>
      </c>
      <c r="E98" s="55" t="n">
        <f aca="false">E36-E38-E46-E49-E51-E50</f>
        <v>0</v>
      </c>
      <c r="F98" s="55" t="n">
        <f aca="false">F36-F38-F46-F49-F51-F50</f>
        <v>0</v>
      </c>
      <c r="G98" s="55" t="n">
        <f aca="false">G36-G38-G46-G49-G51-G50</f>
        <v>0</v>
      </c>
      <c r="H98" s="55" t="n">
        <f aca="false">H36-H38-H46-H49-H51-H50</f>
        <v>0</v>
      </c>
      <c r="I98" s="55" t="n">
        <f aca="false">I36-I38-I46-I49-I51-I50</f>
        <v>0</v>
      </c>
      <c r="J98" s="55" t="n">
        <f aca="false">J36-J38-J46-J49-J51-J50</f>
        <v>0</v>
      </c>
      <c r="K98" s="55" t="n">
        <f aca="false">K36-K38-K46-K49-K51-K50</f>
        <v>0</v>
      </c>
      <c r="L98" s="55" t="n">
        <f aca="false">L36-L38-L46-L49-L51-L50</f>
        <v>0</v>
      </c>
      <c r="M98" s="55" t="n">
        <f aca="false">M36-M38-M46-M49-M51-M50</f>
        <v>0</v>
      </c>
      <c r="N98" s="55" t="n">
        <f aca="false">N36-N38-N46-N49-N51-N50</f>
        <v>0</v>
      </c>
      <c r="O98" s="55" t="n">
        <f aca="false">O36-O38-O46-O49-O51-O50</f>
        <v>0</v>
      </c>
      <c r="P98" s="55" t="n">
        <f aca="false">P36-P38-P46-P49-P51-P50</f>
        <v>0</v>
      </c>
      <c r="Q98" s="55" t="n">
        <f aca="false">Q36-Q38-Q46-Q49-Q51-Q50</f>
        <v>0</v>
      </c>
      <c r="R98" s="55" t="n">
        <f aca="false">R36-R38-R46-R49-R51-R50</f>
        <v>0</v>
      </c>
      <c r="S98" s="55" t="n">
        <f aca="false">S36-S38-S46-S49-S51-S50</f>
        <v>0</v>
      </c>
      <c r="T98" s="55" t="n">
        <f aca="false">T36-T38-T46-T49-T51-T50</f>
        <v>-0.000122547149658203</v>
      </c>
      <c r="U98" s="55" t="n">
        <f aca="false">U36-U38-U46-U49-U51-U50</f>
        <v>0</v>
      </c>
      <c r="V98" s="55" t="n">
        <f aca="false">V36-V38-V46-V49-V51-V50</f>
        <v>0</v>
      </c>
      <c r="W98" s="55" t="n">
        <f aca="false">W36-W38-W46-W49-W51-W50</f>
        <v>0</v>
      </c>
      <c r="X98" s="55" t="n">
        <f aca="false">X36-X38-X46-X49-X51-X50</f>
        <v>0</v>
      </c>
      <c r="Y98" s="55" t="n">
        <f aca="false">Y36-Y38-Y46-Y49-Y51-Y50</f>
        <v>0</v>
      </c>
    </row>
    <row r="99" customFormat="false" ht="15" hidden="false" customHeight="false" outlineLevel="0" collapsed="false">
      <c r="B99" s="19" t="s">
        <v>333</v>
      </c>
      <c r="D99" s="55" t="n">
        <f aca="false">D38-D39-D40-D41-D42-D45</f>
        <v>0</v>
      </c>
      <c r="E99" s="55" t="n">
        <f aca="false">E38-E39-E40-E41-E42-E45</f>
        <v>0</v>
      </c>
      <c r="F99" s="55" t="n">
        <f aca="false">F38-F39-F40-F41-F42-F45</f>
        <v>0</v>
      </c>
      <c r="G99" s="55" t="n">
        <f aca="false">G38-G39-G40-G41-G42-G45</f>
        <v>0</v>
      </c>
      <c r="H99" s="55" t="n">
        <f aca="false">H38-H39-H40-H41-H42-H45</f>
        <v>100000000</v>
      </c>
      <c r="I99" s="55" t="n">
        <f aca="false">I38-I39-I40-I41-I42-I45</f>
        <v>0</v>
      </c>
      <c r="J99" s="55" t="n">
        <f aca="false">J38-J39-J40-J41-J42-J45</f>
        <v>0</v>
      </c>
      <c r="K99" s="55" t="n">
        <f aca="false">K38-K39-K40-K41-K42-K45</f>
        <v>-100000000</v>
      </c>
      <c r="L99" s="55" t="n">
        <f aca="false">L38-L39-L40-L41-L42-L45</f>
        <v>0</v>
      </c>
      <c r="M99" s="55" t="n">
        <f aca="false">M38-M39-M40-M41-M42-M45</f>
        <v>0</v>
      </c>
      <c r="N99" s="55" t="n">
        <f aca="false">N38-N39-N40-N41-N42-N45</f>
        <v>0</v>
      </c>
      <c r="O99" s="55" t="n">
        <f aca="false">O38-O39-O40-O41-O42-O45</f>
        <v>-100000000</v>
      </c>
      <c r="P99" s="55" t="n">
        <f aca="false">P38-P39-P40-P41-P42-P45</f>
        <v>0</v>
      </c>
      <c r="Q99" s="55" t="n">
        <f aca="false">Q38-Q39-Q40-Q41-Q42-Q45</f>
        <v>0</v>
      </c>
      <c r="R99" s="55" t="n">
        <f aca="false">R38-R39-R40-R41-R42-R45</f>
        <v>100000000</v>
      </c>
      <c r="S99" s="55" t="n">
        <f aca="false">S38-S39-S40-S41-S42-S45</f>
        <v>0</v>
      </c>
      <c r="T99" s="55" t="n">
        <f aca="false">T38-T39-T40-T41-T42-T45</f>
        <v>0</v>
      </c>
      <c r="U99" s="55" t="n">
        <f aca="false">U38-U39-U40-U41-U42-U45</f>
        <v>0</v>
      </c>
      <c r="V99" s="55" t="n">
        <f aca="false">V38-V39-V40-V41-V42-V45</f>
        <v>0</v>
      </c>
      <c r="W99" s="55" t="n">
        <f aca="false">W38-W39-W40-W41-W42-W45</f>
        <v>100000000</v>
      </c>
      <c r="X99" s="55" t="n">
        <f aca="false">X38-X39-X40-X41-X42-X45</f>
        <v>0</v>
      </c>
      <c r="Y99" s="55" t="n">
        <f aca="false">Y38-Y39-Y40-Y41-Y42-Y45</f>
        <v>-100000000</v>
      </c>
    </row>
    <row r="100" customFormat="false" ht="15" hidden="false" customHeight="false" outlineLevel="0" collapsed="false">
      <c r="B100" s="19" t="s">
        <v>268</v>
      </c>
      <c r="D100" s="55" t="n">
        <f aca="false">D42-D43-D44</f>
        <v>0</v>
      </c>
      <c r="E100" s="55" t="n">
        <f aca="false">E42-E43-E44</f>
        <v>0</v>
      </c>
      <c r="F100" s="56" t="n">
        <f aca="false">F42-F43-F44</f>
        <v>18400000000</v>
      </c>
      <c r="G100" s="56" t="n">
        <f aca="false">G42-G43-G44</f>
        <v>18800000000</v>
      </c>
      <c r="H100" s="55" t="n">
        <f aca="false">H42-H43-H44</f>
        <v>0</v>
      </c>
      <c r="I100" s="55" t="n">
        <f aca="false">I42-I43-I44</f>
        <v>0</v>
      </c>
      <c r="J100" s="55" t="n">
        <f aca="false">J42-J43-J44</f>
        <v>0</v>
      </c>
      <c r="K100" s="55" t="n">
        <f aca="false">K42-K43-K44</f>
        <v>0</v>
      </c>
      <c r="L100" s="55" t="n">
        <f aca="false">L42-L43-L44</f>
        <v>0</v>
      </c>
      <c r="M100" s="55" t="n">
        <f aca="false">M42-M43-M44</f>
        <v>0</v>
      </c>
      <c r="N100" s="55" t="n">
        <f aca="false">N42-N43-N44</f>
        <v>0</v>
      </c>
      <c r="O100" s="55" t="n">
        <f aca="false">O42-O43-O44</f>
        <v>0</v>
      </c>
      <c r="P100" s="55" t="n">
        <f aca="false">P42-P43-P44</f>
        <v>0</v>
      </c>
      <c r="Q100" s="55" t="n">
        <f aca="false">Q42-Q43-Q44</f>
        <v>0</v>
      </c>
      <c r="R100" s="55" t="n">
        <f aca="false">R42-R43-R44</f>
        <v>0</v>
      </c>
      <c r="S100" s="55" t="n">
        <f aca="false">S42-S43-S44</f>
        <v>0</v>
      </c>
      <c r="T100" s="55" t="n">
        <f aca="false">T42-T43-T44</f>
        <v>0</v>
      </c>
      <c r="U100" s="55" t="n">
        <f aca="false">U42-U43-U44</f>
        <v>0</v>
      </c>
      <c r="V100" s="55" t="n">
        <f aca="false">V42-V43-V44</f>
        <v>0</v>
      </c>
      <c r="W100" s="55" t="n">
        <f aca="false">W42-W43-W44</f>
        <v>0</v>
      </c>
      <c r="X100" s="55" t="n">
        <f aca="false">X42-X43-X44</f>
        <v>0</v>
      </c>
      <c r="Y100" s="55" t="n">
        <f aca="false">Y42-Y43-Y44</f>
        <v>0</v>
      </c>
    </row>
    <row r="101" customFormat="false" ht="15" hidden="false" customHeight="false" outlineLevel="0" collapsed="false">
      <c r="B101" s="19" t="s">
        <v>822</v>
      </c>
      <c r="D101" s="55" t="n">
        <f aca="false">D46-D47-D48</f>
        <v>99999999.9999847</v>
      </c>
      <c r="E101" s="55" t="n">
        <f aca="false">E46-E47-E48</f>
        <v>0</v>
      </c>
      <c r="F101" s="55" t="n">
        <f aca="false">F46-F47-F48</f>
        <v>100000000</v>
      </c>
      <c r="G101" s="55" t="n">
        <f aca="false">G46-G47-G48</f>
        <v>0</v>
      </c>
      <c r="H101" s="55" t="n">
        <f aca="false">H46-H47-H48</f>
        <v>0</v>
      </c>
      <c r="I101" s="55" t="n">
        <f aca="false">I46-I47-I48</f>
        <v>0</v>
      </c>
      <c r="J101" s="55" t="n">
        <f aca="false">J46-J47-J48</f>
        <v>0</v>
      </c>
      <c r="K101" s="55" t="n">
        <f aca="false">K46-K47-K48</f>
        <v>0</v>
      </c>
      <c r="L101" s="55" t="n">
        <f aca="false">L46-L47-L48</f>
        <v>0</v>
      </c>
      <c r="M101" s="55" t="n">
        <f aca="false">M46-M47-M48</f>
        <v>0</v>
      </c>
      <c r="N101" s="55" t="n">
        <f aca="false">N46-N47-N48</f>
        <v>0</v>
      </c>
      <c r="O101" s="55" t="n">
        <f aca="false">O46-O47-O48</f>
        <v>0</v>
      </c>
      <c r="P101" s="55" t="n">
        <f aca="false">P46-P47-P48</f>
        <v>0</v>
      </c>
      <c r="Q101" s="55" t="n">
        <f aca="false">Q46-Q47-Q48</f>
        <v>0</v>
      </c>
      <c r="R101" s="55" t="n">
        <f aca="false">R46-R47-R48</f>
        <v>0</v>
      </c>
      <c r="S101" s="55" t="n">
        <f aca="false">S46-S47-S48</f>
        <v>0</v>
      </c>
      <c r="T101" s="55" t="n">
        <f aca="false">T46-T47-T48</f>
        <v>0</v>
      </c>
      <c r="U101" s="55" t="n">
        <f aca="false">U46-U47-U48</f>
        <v>0</v>
      </c>
      <c r="V101" s="55" t="n">
        <f aca="false">V46-V47-V48</f>
        <v>0</v>
      </c>
      <c r="W101" s="55" t="n">
        <f aca="false">W46-W47-W48</f>
        <v>0</v>
      </c>
      <c r="X101" s="55" t="n">
        <f aca="false">X46-X47-X48</f>
        <v>0</v>
      </c>
      <c r="Y101" s="55" t="n">
        <f aca="false">Y46-Y47-Y48</f>
        <v>99999999.9998779</v>
      </c>
    </row>
    <row r="102" customFormat="false" ht="15" hidden="false" customHeight="false" outlineLevel="0" collapsed="false">
      <c r="B102" s="19" t="s">
        <v>137</v>
      </c>
      <c r="D102" s="55" t="n">
        <f aca="false">D59-D70-D60</f>
        <v>0</v>
      </c>
      <c r="E102" s="55" t="n">
        <f aca="false">E59-E70-E60</f>
        <v>0</v>
      </c>
      <c r="F102" s="55" t="n">
        <f aca="false">F59-F70-F60</f>
        <v>100000000</v>
      </c>
      <c r="G102" s="55" t="n">
        <f aca="false">G59-G70-G60</f>
        <v>0</v>
      </c>
      <c r="H102" s="55" t="n">
        <f aca="false">H59-H70-H60</f>
        <v>100000000</v>
      </c>
      <c r="I102" s="55" t="n">
        <f aca="false">I59-I70-I60</f>
        <v>0</v>
      </c>
      <c r="J102" s="55" t="n">
        <f aca="false">J59-J70-J60</f>
        <v>0</v>
      </c>
      <c r="K102" s="55" t="n">
        <f aca="false">K59-K70-K60</f>
        <v>0</v>
      </c>
      <c r="L102" s="55" t="n">
        <f aca="false">L59-L70-L60</f>
        <v>0</v>
      </c>
      <c r="M102" s="55" t="n">
        <f aca="false">M59-M70-M60</f>
        <v>0</v>
      </c>
      <c r="N102" s="55" t="n">
        <f aca="false">N59-N70-N60</f>
        <v>0</v>
      </c>
      <c r="O102" s="55" t="n">
        <f aca="false">O59-O70-O60</f>
        <v>0</v>
      </c>
      <c r="P102" s="55" t="n">
        <f aca="false">P59-P70-P60</f>
        <v>0</v>
      </c>
      <c r="Q102" s="55" t="n">
        <f aca="false">Q59-Q70-Q60</f>
        <v>0</v>
      </c>
      <c r="R102" s="55" t="n">
        <f aca="false">R59-R70-R60</f>
        <v>0</v>
      </c>
      <c r="S102" s="55" t="n">
        <f aca="false">S59-S70-S60</f>
        <v>0</v>
      </c>
      <c r="T102" s="55" t="n">
        <f aca="false">T59-T70-T60</f>
        <v>0</v>
      </c>
      <c r="U102" s="55" t="n">
        <f aca="false">U59-U70-U60</f>
        <v>0</v>
      </c>
      <c r="V102" s="55" t="n">
        <f aca="false">V59-V70-V60</f>
        <v>0</v>
      </c>
      <c r="W102" s="55" t="n">
        <f aca="false">W59-W70-W60</f>
        <v>0</v>
      </c>
      <c r="X102" s="55" t="n">
        <f aca="false">X59-X70-X60</f>
        <v>0</v>
      </c>
      <c r="Y102" s="55" t="n">
        <f aca="false">Y59-Y70-Y60</f>
        <v>100000000</v>
      </c>
    </row>
    <row r="103" customFormat="false" ht="15" hidden="false" customHeight="false" outlineLevel="0" collapsed="false">
      <c r="B103" s="19" t="s">
        <v>3768</v>
      </c>
      <c r="D103" s="55" t="n">
        <f aca="false">D60-D61-D66-D67-D68-D69</f>
        <v>0</v>
      </c>
      <c r="E103" s="55" t="n">
        <f aca="false">E60-E61-E66-E67-E68-E69</f>
        <v>0</v>
      </c>
      <c r="F103" s="55" t="n">
        <f aca="false">F60-F61-F66-F67-F68</f>
        <v>0</v>
      </c>
      <c r="G103" s="55" t="n">
        <f aca="false">G60-G61-G66-G67-G68</f>
        <v>100000000</v>
      </c>
      <c r="H103" s="55" t="n">
        <f aca="false">H60-H61-H66-H67-H68</f>
        <v>0</v>
      </c>
      <c r="I103" s="55" t="n">
        <f aca="false">I60-I61-I66-I67-I68</f>
        <v>0</v>
      </c>
      <c r="J103" s="55" t="n">
        <f aca="false">J60-J61-J66-J67-J68</f>
        <v>0</v>
      </c>
      <c r="K103" s="55" t="n">
        <f aca="false">K60-K61-K66-K67-K68</f>
        <v>0</v>
      </c>
      <c r="L103" s="55" t="n">
        <f aca="false">L60-L61-L66-L67-L68</f>
        <v>0</v>
      </c>
      <c r="M103" s="55" t="n">
        <f aca="false">M60-M61-M66-M67-M68</f>
        <v>0</v>
      </c>
      <c r="N103" s="55" t="n">
        <f aca="false">N60-N61-N66-N67-N68</f>
        <v>0</v>
      </c>
      <c r="O103" s="55" t="n">
        <f aca="false">O60-O61-O66-O67-O68</f>
        <v>0</v>
      </c>
      <c r="P103" s="55" t="n">
        <f aca="false">P60-P61-P66-P67-P68</f>
        <v>0</v>
      </c>
      <c r="Q103" s="55" t="n">
        <f aca="false">Q60-Q61-Q66-Q67-Q68</f>
        <v>0</v>
      </c>
      <c r="R103" s="55" t="n">
        <f aca="false">R60-R61-R66-R67-R68</f>
        <v>0</v>
      </c>
      <c r="S103" s="55" t="n">
        <f aca="false">S60-S61-S66-S67-S68</f>
        <v>-100000000</v>
      </c>
      <c r="T103" s="55" t="n">
        <f aca="false">T60-T61-T66-T67-T68</f>
        <v>0</v>
      </c>
      <c r="U103" s="55" t="n">
        <f aca="false">U60-U61-U66-U67-U68</f>
        <v>100000000</v>
      </c>
      <c r="V103" s="55" t="n">
        <f aca="false">V60-V61-V66-V67-V68</f>
        <v>-100000000.000031</v>
      </c>
      <c r="W103" s="55" t="n">
        <f aca="false">W60-W61-W66-W67-W68</f>
        <v>0</v>
      </c>
      <c r="X103" s="55" t="n">
        <f aca="false">X60-X61-X66-X67-X68</f>
        <v>0</v>
      </c>
      <c r="Y103" s="55" t="n">
        <f aca="false">Y60-Y61-Y66-Y67-Y68</f>
        <v>-100000000</v>
      </c>
    </row>
    <row r="104" customFormat="false" ht="15" hidden="false" customHeight="false" outlineLevel="0" collapsed="false">
      <c r="B104" s="19" t="s">
        <v>506</v>
      </c>
      <c r="D104" s="55" t="n">
        <f aca="false">D61-D62-D65</f>
        <v>0</v>
      </c>
      <c r="E104" s="55" t="n">
        <f aca="false">E61-E62-E65</f>
        <v>0</v>
      </c>
      <c r="F104" s="55" t="n">
        <f aca="false">F61-F62-F65</f>
        <v>0</v>
      </c>
      <c r="G104" s="56" t="n">
        <f aca="false">G61-G62-G65</f>
        <v>112700000000</v>
      </c>
      <c r="H104" s="56" t="n">
        <f aca="false">H61-H62-H65</f>
        <v>82800000000</v>
      </c>
      <c r="I104" s="56" t="n">
        <f aca="false">I61-I62-I65</f>
        <v>100000000000</v>
      </c>
      <c r="J104" s="55" t="n">
        <f aca="false">J61-J62-J65</f>
        <v>0</v>
      </c>
      <c r="K104" s="55" t="n">
        <f aca="false">K61-K62-K65</f>
        <v>0</v>
      </c>
      <c r="L104" s="55" t="n">
        <f aca="false">L61-L62-L65</f>
        <v>0</v>
      </c>
      <c r="M104" s="55" t="n">
        <f aca="false">M61-M62-M65</f>
        <v>0</v>
      </c>
      <c r="N104" s="55" t="n">
        <f aca="false">N61-N62-N65</f>
        <v>0</v>
      </c>
      <c r="O104" s="55" t="n">
        <f aca="false">O61-O62-O65</f>
        <v>0</v>
      </c>
      <c r="P104" s="55" t="n">
        <f aca="false">P61-P62-P65</f>
        <v>0</v>
      </c>
      <c r="Q104" s="55" t="n">
        <f aca="false">Q61-Q62-Q65</f>
        <v>0</v>
      </c>
      <c r="R104" s="55" t="n">
        <f aca="false">R61-R62-R65</f>
        <v>0</v>
      </c>
      <c r="S104" s="55" t="n">
        <f aca="false">S61-S62-S65</f>
        <v>0</v>
      </c>
      <c r="T104" s="55" t="n">
        <f aca="false">T61-T62-T65</f>
        <v>0</v>
      </c>
      <c r="U104" s="55" t="n">
        <f aca="false">U61-U62-U65</f>
        <v>0</v>
      </c>
      <c r="V104" s="55" t="n">
        <f aca="false">V61-V62-V65</f>
        <v>0</v>
      </c>
      <c r="W104" s="55" t="n">
        <f aca="false">W61-W62-W65</f>
        <v>0</v>
      </c>
      <c r="X104" s="55" t="n">
        <f aca="false">X61-X62-X65</f>
        <v>0</v>
      </c>
      <c r="Y104" s="55" t="n">
        <f aca="false">Y61-Y62-Y65</f>
        <v>0</v>
      </c>
    </row>
    <row r="105" customFormat="false" ht="15" hidden="false" customHeight="false" outlineLevel="0" collapsed="false">
      <c r="B105" s="19" t="s">
        <v>334</v>
      </c>
      <c r="D105" s="55" t="n">
        <f aca="false">D70-D71-D81-D82</f>
        <v>0</v>
      </c>
      <c r="E105" s="55" t="n">
        <f aca="false">E70-E71-E81-E82</f>
        <v>0</v>
      </c>
      <c r="F105" s="55" t="n">
        <f aca="false">F70-F71-F81-F82</f>
        <v>0</v>
      </c>
      <c r="G105" s="55" t="n">
        <f aca="false">G70-G71-G81-G82</f>
        <v>0</v>
      </c>
      <c r="H105" s="55" t="n">
        <f aca="false">H70-H71-H81-H82</f>
        <v>-100000000</v>
      </c>
      <c r="I105" s="55" t="n">
        <f aca="false">I70-I71-I81-I82</f>
        <v>0</v>
      </c>
      <c r="J105" s="55" t="n">
        <f aca="false">J70-J71-J81-J82</f>
        <v>0</v>
      </c>
      <c r="K105" s="55" t="n">
        <f aca="false">K70-K71-K81-K82</f>
        <v>0</v>
      </c>
      <c r="L105" s="55" t="n">
        <f aca="false">L70-L71-L81-L82</f>
        <v>0</v>
      </c>
      <c r="M105" s="55" t="n">
        <f aca="false">M70-M71-M81-M82</f>
        <v>0</v>
      </c>
      <c r="N105" s="55" t="n">
        <f aca="false">N70-N71-N81-N82</f>
        <v>100000000</v>
      </c>
      <c r="O105" s="55" t="n">
        <f aca="false">O70-O71-O81-O82</f>
        <v>0</v>
      </c>
      <c r="P105" s="55" t="n">
        <f aca="false">P70-P71-P81-P82</f>
        <v>0</v>
      </c>
      <c r="Q105" s="55" t="n">
        <f aca="false">Q70-Q71-Q81-Q82</f>
        <v>0</v>
      </c>
      <c r="R105" s="55" t="n">
        <f aca="false">R70-R71-R81-R82</f>
        <v>0</v>
      </c>
      <c r="S105" s="55" t="n">
        <f aca="false">S70-S71-S81-S82</f>
        <v>0</v>
      </c>
      <c r="T105" s="55" t="n">
        <f aca="false">T70-T71-T81-T82</f>
        <v>0</v>
      </c>
      <c r="U105" s="55" t="n">
        <f aca="false">U70-U71-U81-U82</f>
        <v>0</v>
      </c>
      <c r="V105" s="55" t="n">
        <f aca="false">V70-V71-V81-V82</f>
        <v>0</v>
      </c>
      <c r="W105" s="55" t="n">
        <f aca="false">W70-W71-W81-W82</f>
        <v>-60000000000</v>
      </c>
      <c r="X105" s="55" t="n">
        <f aca="false">X70-X71-X81-X82</f>
        <v>0</v>
      </c>
      <c r="Y105" s="55" t="n">
        <f aca="false">Y70-Y71-Y81-Y82</f>
        <v>0</v>
      </c>
    </row>
    <row r="107" customFormat="false" ht="15" hidden="false" customHeight="false" outlineLevel="0" collapsed="false">
      <c r="D107" s="55"/>
      <c r="S107" s="261"/>
      <c r="T107" s="261"/>
      <c r="U107" s="261"/>
      <c r="V107" s="261"/>
      <c r="W107" s="261"/>
      <c r="X107" s="261"/>
      <c r="Y107" s="261"/>
    </row>
    <row r="108" customFormat="false" ht="15" hidden="false" customHeight="false" outlineLevel="0" collapsed="false">
      <c r="B108" s="19" t="s">
        <v>679</v>
      </c>
      <c r="D108" s="57" t="n">
        <v>1890590000000</v>
      </c>
      <c r="E108" s="57" t="n">
        <v>2212050000000</v>
      </c>
      <c r="F108" s="57" t="n">
        <v>2222754000000</v>
      </c>
      <c r="G108" s="57" t="n">
        <v>2453570000000</v>
      </c>
      <c r="H108" s="57" t="n">
        <v>2632050000000</v>
      </c>
      <c r="I108" s="57" t="n">
        <v>2893850000000</v>
      </c>
      <c r="J108" s="57" t="n">
        <v>3201470000000</v>
      </c>
      <c r="K108" s="57" t="n">
        <v>3424550000000</v>
      </c>
      <c r="L108" s="57" t="n">
        <v>3912782000000</v>
      </c>
      <c r="M108" s="57" t="n">
        <v>4232905000000</v>
      </c>
      <c r="N108" s="57" t="n">
        <v>4662751000000</v>
      </c>
      <c r="O108" s="57" t="n">
        <v>5031823000000</v>
      </c>
      <c r="P108" s="57" t="n">
        <v>5231996000000</v>
      </c>
      <c r="Q108" s="57" t="n">
        <v>5374692000000</v>
      </c>
      <c r="R108" s="57" t="n">
        <v>5772398000000</v>
      </c>
      <c r="S108" s="261" t="n">
        <v>7748000000000</v>
      </c>
      <c r="T108" s="261" t="n">
        <v>8312000000000</v>
      </c>
      <c r="U108" s="261" t="n">
        <v>8820000000000</v>
      </c>
      <c r="V108" s="261" t="n">
        <v>9250000000000</v>
      </c>
      <c r="W108" s="261" t="n">
        <v>9672000000000</v>
      </c>
      <c r="X108" s="261" t="n">
        <v>10375000000000</v>
      </c>
      <c r="Y108" s="261" t="n">
        <v>11103000000000</v>
      </c>
    </row>
    <row r="109" customFormat="false" ht="15" hidden="false" customHeight="false" outlineLevel="0" collapsed="false">
      <c r="B109" s="19" t="s">
        <v>140</v>
      </c>
      <c r="D109" s="0" t="n">
        <f aca="false">(D6/D108)*100</f>
        <v>18.634394554081</v>
      </c>
      <c r="E109" s="0" t="n">
        <f aca="false">(E6/E108)*100</f>
        <v>17.8522185303226</v>
      </c>
      <c r="F109" s="0" t="n">
        <f aca="false">(F6/F108)*100</f>
        <v>20.5465832026396</v>
      </c>
      <c r="G109" s="0" t="n">
        <f aca="false">(G6/G108)*100</f>
        <v>21.8660971563884</v>
      </c>
      <c r="H109" s="0" t="n">
        <f aca="false">(H6/H108)*100</f>
        <v>21.2002051632758</v>
      </c>
      <c r="I109" s="0" t="n">
        <f aca="false">(I6/I108)*100</f>
        <v>21.4800352471621</v>
      </c>
      <c r="J109" s="0" t="n">
        <f aca="false">(J6/J108)*100</f>
        <v>56.8520086085455</v>
      </c>
      <c r="K109" s="0" t="n">
        <f aca="false">(K6/K108)*100</f>
        <v>22.3211808850798</v>
      </c>
      <c r="L109" s="0" t="n">
        <f aca="false">(L6/L108)*100</f>
        <v>19.5257491983964</v>
      </c>
      <c r="M109" s="0" t="n">
        <f aca="false">(M6/M108)*100</f>
        <v>21.8738667652593</v>
      </c>
      <c r="N109" s="0" t="n">
        <f aca="false">(N6/N108)*100</f>
        <v>20.3098985984883</v>
      </c>
      <c r="O109" s="0" t="n">
        <f aca="false">(O6/O108)*100</f>
        <v>20.9268092299749</v>
      </c>
      <c r="P109" s="0" t="n">
        <f aca="false">(P6/P108)*100</f>
        <v>17.6949676567031</v>
      </c>
      <c r="Q109" s="0" t="n">
        <f aca="false">(Q6/Q108)*100</f>
        <v>21.1584217290963</v>
      </c>
      <c r="R109" s="0" t="n">
        <f aca="false">(R6/R108)*100</f>
        <v>21.0501770667927</v>
      </c>
      <c r="S109" s="0" t="n">
        <f aca="false">(S6/S108)*100</f>
        <v>19.1159008776458</v>
      </c>
      <c r="T109" s="0" t="n">
        <f aca="false">(T6/T108)*100</f>
        <v>18.7969201154957</v>
      </c>
      <c r="U109" s="0" t="n">
        <f aca="false">(U6/U108)*100</f>
        <v>19.2630385487528</v>
      </c>
      <c r="V109" s="0" t="n">
        <f aca="false">(V6/V108)*100</f>
        <v>19.7383783783784</v>
      </c>
      <c r="W109" s="0" t="n">
        <f aca="false">(W6/W108)*100</f>
        <v>20.1344086021505</v>
      </c>
      <c r="X109" s="0" t="n">
        <f aca="false">(X6/X108)*100</f>
        <v>20.1966265060241</v>
      </c>
      <c r="Y109" s="0" t="n">
        <f aca="false">(Y6/Y108)*100</f>
        <v>20.1963433306314</v>
      </c>
    </row>
    <row r="110" customFormat="false" ht="15" hidden="false" customHeight="false" outlineLevel="0" collapsed="false">
      <c r="B110" s="19" t="s">
        <v>141</v>
      </c>
      <c r="D110" s="0" t="n">
        <f aca="false">(D35/D108)*100</f>
        <v>21.5752754431156</v>
      </c>
      <c r="E110" s="0" t="n">
        <f aca="false">(E35/E108)*100</f>
        <v>21.0619108971316</v>
      </c>
      <c r="F110" s="0" t="n">
        <f aca="false">(F35/F108)*100</f>
        <v>24.32117994164</v>
      </c>
      <c r="G110" s="0" t="n">
        <f aca="false">(G35/G108)*100</f>
        <v>23.1906976365052</v>
      </c>
      <c r="H110" s="0" t="n">
        <f aca="false">(H35/H108)*100</f>
        <v>23.7761440702114</v>
      </c>
      <c r="I110" s="0" t="n">
        <f aca="false">(I35/I108)*100</f>
        <v>24.6280906059402</v>
      </c>
      <c r="J110" s="0" t="n">
        <f aca="false">(J35/J108)*100</f>
        <v>24.8729489890581</v>
      </c>
      <c r="K110" s="0" t="n">
        <f aca="false">(K35/K108)*100</f>
        <v>24.4995692864756</v>
      </c>
      <c r="L110" s="0" t="n">
        <f aca="false">(L35/L108)*100</f>
        <v>21.1665255053821</v>
      </c>
      <c r="M110" s="0" t="n">
        <f aca="false">(M35/M108)*100</f>
        <v>25.9349075871063</v>
      </c>
      <c r="N110" s="0" t="n">
        <f aca="false">(N35/N108)*100</f>
        <v>22.8277255208352</v>
      </c>
      <c r="O110" s="0" t="n">
        <f aca="false">(O35/O108)*100</f>
        <v>25.1380066429205</v>
      </c>
      <c r="P110" s="0" t="n">
        <f aca="false">(P35/P108)*100</f>
        <v>19.0271552195376</v>
      </c>
      <c r="Q110" s="0" t="n">
        <f aca="false">(Q35/Q108)*100</f>
        <v>24.0460290561766</v>
      </c>
      <c r="R110" s="0" t="n">
        <f aca="false">(R35/R108)*100</f>
        <v>24.5980959732853</v>
      </c>
      <c r="S110" s="0" t="n">
        <f aca="false">(S35/S108)*100</f>
        <v>20.9383066597832</v>
      </c>
      <c r="T110" s="0" t="n">
        <f aca="false">(T35/T108)*100</f>
        <v>23.0943214629451</v>
      </c>
      <c r="U110" s="0" t="n">
        <f aca="false">(U35/U108)*100</f>
        <v>23.2482993197279</v>
      </c>
      <c r="V110" s="0" t="n">
        <f aca="false">(V35/V108)*100</f>
        <v>23.3135135135135</v>
      </c>
      <c r="W110" s="0" t="n">
        <f aca="false">(W35/W108)*100</f>
        <v>23.1182795698925</v>
      </c>
      <c r="X110" s="0" t="n">
        <f aca="false">(X35/X108)*100</f>
        <v>23.1469879518072</v>
      </c>
      <c r="Y110" s="0" t="n">
        <f aca="false">(Y35/Y108)*100</f>
        <v>23.1495992074214</v>
      </c>
    </row>
    <row r="112" customFormat="false" ht="15" hidden="false" customHeight="false" outlineLevel="0" collapsed="false">
      <c r="B112" s="0" t="s">
        <v>142</v>
      </c>
      <c r="D112" s="0" t="n">
        <f aca="false">IF(D50&lt;0, (D50/D35)*100)</f>
        <v>-0.612895317479774</v>
      </c>
      <c r="E112" s="0" t="n">
        <f aca="false">IF(E50&lt;0, (E50/E35)*100)</f>
        <v>-2.29663017814982</v>
      </c>
      <c r="F112" s="0" t="n">
        <f aca="false">IF(F50&lt;0, (F50/F35)*100)</f>
        <v>-0.906400295967443</v>
      </c>
      <c r="G112" s="0" t="n">
        <f aca="false">IF(G50&lt;0, (G50/G35)*100)</f>
        <v>-0.685413005272408</v>
      </c>
      <c r="H112" s="0" t="n">
        <f aca="false">IF(H50&lt;0, (H50/H35)*100)</f>
        <v>-1.43815915627996</v>
      </c>
      <c r="I112" s="0" t="n">
        <f aca="false">IF(I50&lt;0, (I50/I35)*100)</f>
        <v>0</v>
      </c>
      <c r="J112" s="0" t="n">
        <f aca="false">IF(J50&lt;0, (J50/J35)*100)</f>
        <v>-0.753484867512244</v>
      </c>
      <c r="K112" s="0" t="n">
        <f aca="false">IF(K50&lt;0, (K50/K35)*100)</f>
        <v>-5.67342073897497</v>
      </c>
      <c r="L112" s="0" t="n">
        <f aca="false">IF(L50&lt;0, (L50/L35)*100)</f>
        <v>0</v>
      </c>
      <c r="M112" s="0" t="n">
        <f aca="false">IF(M50&lt;0, (M50/M35)*100)</f>
        <v>0</v>
      </c>
      <c r="N112" s="0" t="n">
        <f aca="false">IF(N50&lt;0, (N50/N35)*100)</f>
        <v>0</v>
      </c>
      <c r="O112" s="0" t="n">
        <f aca="false">IF(O50&lt;0, (O50/O35)*100)</f>
        <v>-0.252984425646296</v>
      </c>
      <c r="P112" s="0" t="n">
        <f aca="false">IF(P50&lt;0, (P50/P35)*100)</f>
        <v>-0.281265695630337</v>
      </c>
      <c r="Q112" s="0" t="n">
        <f aca="false">IF(Q50&lt;0, (Q50/Q35)*100)</f>
        <v>-0.479727638502012</v>
      </c>
      <c r="R112" s="0" t="n">
        <f aca="false">IF(R50&lt;0, (R50/R35)*100)</f>
        <v>-0.380308472427636</v>
      </c>
      <c r="S112" s="0" t="n">
        <f aca="false">IF(S50&lt;0, (S50/S35)*100)</f>
        <v>-0.302040313135672</v>
      </c>
      <c r="T112" s="0" t="n">
        <f aca="false">IF(T50&lt;0, (T50/T35)*100)</f>
        <v>-0.213586163784122</v>
      </c>
      <c r="U112" s="0" t="n">
        <f aca="false">IF(U50&lt;0, (U50/U35)*100)</f>
        <v>-0.199951231406974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5.xml><?xml version="1.0" encoding="utf-8"?>
<worksheet xmlns="http://schemas.openxmlformats.org/spreadsheetml/2006/main" xmlns:r="http://schemas.openxmlformats.org/officeDocument/2006/relationships">
  <sheetPr filterMode="false">
    <pageSetUpPr fitToPage="false"/>
  </sheetPr>
  <dimension ref="A1:AX5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3.3316326530612"/>
    <col collapsed="false" hidden="false" max="2" min="2" style="0" width="43.6020408163265"/>
    <col collapsed="false" hidden="false" max="3" min="3" style="0" width="22.1377551020408"/>
    <col collapsed="false" hidden="false" max="5" min="4" style="0" width="8.50510204081633"/>
    <col collapsed="false" hidden="false" max="6" min="6" style="0" width="13.5"/>
    <col collapsed="false" hidden="false" max="7" min="7" style="0" width="8.50510204081633"/>
    <col collapsed="false" hidden="false" max="10" min="8" style="0" width="12.6887755102041"/>
    <col collapsed="false" hidden="false" max="12" min="11" style="0" width="13.9030612244898"/>
    <col collapsed="false" hidden="false" max="13" min="13" style="0" width="12.8265306122449"/>
    <col collapsed="false" hidden="false" max="15" min="14" style="0" width="14.0408163265306"/>
    <col collapsed="false" hidden="false" max="17" min="16" style="0" width="12.8265306122449"/>
    <col collapsed="false" hidden="false" max="22" min="18" style="0" width="14.0408163265306"/>
    <col collapsed="false" hidden="false" max="1025" min="23" style="0" width="8.50510204081633"/>
  </cols>
  <sheetData>
    <row r="1" customFormat="false" ht="15" hidden="false" customHeight="false" outlineLevel="0" collapsed="false">
      <c r="A1" s="1" t="s">
        <v>3769</v>
      </c>
      <c r="B1" s="2" t="s">
        <v>3770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3473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7" customFormat="true" ht="16.5" hidden="false" customHeight="false" outlineLevel="0" collapsed="false">
      <c r="A6" s="345" t="s">
        <v>32</v>
      </c>
      <c r="B6" s="345" t="s">
        <v>3771</v>
      </c>
      <c r="C6" s="440" t="s">
        <v>34</v>
      </c>
      <c r="D6" s="121"/>
      <c r="E6" s="121"/>
      <c r="F6" s="121"/>
      <c r="G6" s="121"/>
      <c r="H6" s="482" t="n">
        <v>76100000</v>
      </c>
      <c r="I6" s="482" t="n">
        <v>85600000</v>
      </c>
      <c r="J6" s="482" t="n">
        <v>94800000</v>
      </c>
      <c r="K6" s="482" t="n">
        <v>108200000</v>
      </c>
      <c r="L6" s="482" t="n">
        <v>107100000</v>
      </c>
      <c r="M6" s="482" t="n">
        <v>97700000</v>
      </c>
      <c r="N6" s="482" t="n">
        <v>101000000</v>
      </c>
      <c r="O6" s="482" t="n">
        <v>100000000</v>
      </c>
      <c r="P6" s="482" t="n">
        <v>94800000</v>
      </c>
      <c r="Q6" s="482" t="n">
        <v>90200000</v>
      </c>
      <c r="R6" s="482" t="n">
        <v>115000000</v>
      </c>
      <c r="S6" s="482" t="n">
        <v>113000000</v>
      </c>
      <c r="T6" s="482" t="n">
        <v>114300000</v>
      </c>
      <c r="U6" s="482" t="n">
        <v>115700000</v>
      </c>
      <c r="V6" s="482" t="n">
        <v>112700000</v>
      </c>
      <c r="W6" s="121"/>
      <c r="X6" s="121"/>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6.5" hidden="false" customHeight="false" outlineLevel="0" collapsed="false">
      <c r="A7" s="448" t="s">
        <v>35</v>
      </c>
      <c r="B7" s="448" t="s">
        <v>35</v>
      </c>
      <c r="C7" s="20" t="s">
        <v>37</v>
      </c>
      <c r="D7" s="4"/>
      <c r="E7" s="4"/>
      <c r="F7" s="4"/>
      <c r="G7" s="4"/>
      <c r="H7" s="16" t="n">
        <f aca="false">H8+H15+H13</f>
        <v>33400000</v>
      </c>
      <c r="I7" s="16" t="n">
        <f aca="false">I8+I15+I13</f>
        <v>35500000</v>
      </c>
      <c r="J7" s="16" t="n">
        <f aca="false">J8+J15+J13</f>
        <v>36300000</v>
      </c>
      <c r="K7" s="16" t="n">
        <f aca="false">K8+K15+K13</f>
        <v>38600000</v>
      </c>
      <c r="L7" s="16" t="n">
        <f aca="false">L8+L15+L13</f>
        <v>39100000</v>
      </c>
      <c r="M7" s="16" t="n">
        <f aca="false">M8+M15+M13</f>
        <v>30800000</v>
      </c>
      <c r="N7" s="16" t="n">
        <f aca="false">N8+N15+N13</f>
        <v>32800000</v>
      </c>
      <c r="O7" s="16" t="n">
        <f aca="false">O8+O15+O13</f>
        <v>34500000</v>
      </c>
      <c r="P7" s="16" t="n">
        <f aca="false">P8+P15+P13</f>
        <v>35600000</v>
      </c>
      <c r="Q7" s="16" t="n">
        <f aca="false">Q8+Q15+Q13</f>
        <v>36200000</v>
      </c>
      <c r="R7" s="16" t="n">
        <f aca="false">R8+R15+R13</f>
        <v>41500000</v>
      </c>
      <c r="S7" s="16" t="n">
        <f aca="false">S8+S15+S13</f>
        <v>41100000</v>
      </c>
      <c r="T7" s="16" t="n">
        <f aca="false">T8+T15+T13</f>
        <v>42300000</v>
      </c>
      <c r="U7" s="16" t="n">
        <f aca="false">U8+U15+U13</f>
        <v>43800000</v>
      </c>
      <c r="V7" s="16" t="n">
        <f aca="false">V8+V15+V13</f>
        <v>45000000</v>
      </c>
      <c r="W7" s="4"/>
      <c r="X7" s="4"/>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6.5" hidden="false" customHeight="false" outlineLevel="0" collapsed="false">
      <c r="A8" s="29" t="s">
        <v>38</v>
      </c>
      <c r="B8" s="29" t="s">
        <v>342</v>
      </c>
      <c r="C8" s="49" t="s">
        <v>40</v>
      </c>
      <c r="D8" s="4"/>
      <c r="E8" s="4"/>
      <c r="F8" s="4"/>
      <c r="G8" s="4"/>
      <c r="H8" s="16" t="n">
        <v>22500000</v>
      </c>
      <c r="I8" s="16" t="n">
        <v>24300000</v>
      </c>
      <c r="J8" s="16" t="n">
        <v>25100000</v>
      </c>
      <c r="K8" s="16" t="n">
        <v>27100000</v>
      </c>
      <c r="L8" s="16" t="n">
        <v>26200000</v>
      </c>
      <c r="M8" s="16" t="n">
        <v>27600000</v>
      </c>
      <c r="N8" s="16" t="n">
        <v>28200000</v>
      </c>
      <c r="O8" s="16" t="n">
        <v>29000000</v>
      </c>
      <c r="P8" s="16" t="n">
        <v>29200000</v>
      </c>
      <c r="Q8" s="16" t="n">
        <v>29000000</v>
      </c>
      <c r="R8" s="16" t="n">
        <v>30300000</v>
      </c>
      <c r="S8" s="16" t="n">
        <v>31100000</v>
      </c>
      <c r="T8" s="16" t="n">
        <v>31900000</v>
      </c>
      <c r="U8" s="16" t="n">
        <v>32800000</v>
      </c>
      <c r="V8" s="16" t="n">
        <v>33500000</v>
      </c>
      <c r="W8" s="4"/>
      <c r="X8" s="4"/>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45" t="s">
        <v>41</v>
      </c>
      <c r="B9" s="105" t="s">
        <v>2210</v>
      </c>
      <c r="C9" s="3" t="s">
        <v>43</v>
      </c>
      <c r="D9" s="4"/>
      <c r="E9" s="4"/>
      <c r="F9" s="4"/>
      <c r="G9" s="4"/>
      <c r="H9" s="16" t="n">
        <v>14600000</v>
      </c>
      <c r="I9" s="16" t="n">
        <v>14800000</v>
      </c>
      <c r="J9" s="16" t="n">
        <v>15900000</v>
      </c>
      <c r="K9" s="16" t="n">
        <v>17100000</v>
      </c>
      <c r="L9" s="16" t="n">
        <v>16800000</v>
      </c>
      <c r="M9" s="16" t="n">
        <v>11200000</v>
      </c>
      <c r="N9" s="16" t="n">
        <v>10800000</v>
      </c>
      <c r="O9" s="16" t="n">
        <v>10900000</v>
      </c>
      <c r="P9" s="16" t="n">
        <v>11300000</v>
      </c>
      <c r="Q9" s="16" t="n">
        <v>11500000</v>
      </c>
      <c r="R9" s="16" t="n">
        <v>12000000</v>
      </c>
      <c r="S9" s="16" t="n">
        <v>12300000</v>
      </c>
      <c r="T9" s="16" t="n">
        <v>12600000</v>
      </c>
      <c r="U9" s="16" t="n">
        <v>12900000</v>
      </c>
      <c r="V9" s="16" t="n">
        <v>13200000</v>
      </c>
      <c r="W9" s="4"/>
      <c r="X9" s="4"/>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6.5" hidden="false" customHeight="false" outlineLevel="0" collapsed="false">
      <c r="A10" s="45" t="s">
        <v>46</v>
      </c>
      <c r="B10" s="105" t="s">
        <v>298</v>
      </c>
      <c r="C10" s="3" t="s">
        <v>43</v>
      </c>
      <c r="D10" s="4"/>
      <c r="E10" s="4"/>
      <c r="F10" s="4"/>
      <c r="G10" s="4"/>
      <c r="H10" s="77"/>
      <c r="I10" s="77"/>
      <c r="J10" s="77"/>
      <c r="K10" s="77"/>
      <c r="L10" s="77"/>
      <c r="M10" s="16" t="n">
        <v>8600000</v>
      </c>
      <c r="N10" s="16" t="n">
        <v>9200000</v>
      </c>
      <c r="O10" s="16" t="n">
        <v>9000000</v>
      </c>
      <c r="P10" s="16" t="n">
        <v>10400000</v>
      </c>
      <c r="Q10" s="16" t="n">
        <v>10600000</v>
      </c>
      <c r="R10" s="16" t="n">
        <v>11000000</v>
      </c>
      <c r="S10" s="16" t="n">
        <v>11300000</v>
      </c>
      <c r="T10" s="16" t="n">
        <v>11600000</v>
      </c>
      <c r="U10" s="16" t="n">
        <v>11900000</v>
      </c>
      <c r="V10" s="16" t="n">
        <v>12200000</v>
      </c>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6.5" hidden="false" customHeight="false" outlineLevel="0" collapsed="false">
      <c r="A11" s="45" t="s">
        <v>2214</v>
      </c>
      <c r="B11" s="105" t="s">
        <v>2215</v>
      </c>
      <c r="C11" s="3" t="s">
        <v>43</v>
      </c>
      <c r="D11" s="4"/>
      <c r="E11" s="4"/>
      <c r="F11" s="4"/>
      <c r="G11" s="4"/>
      <c r="H11" s="16" t="n">
        <v>6700000</v>
      </c>
      <c r="I11" s="16" t="n">
        <v>8800000</v>
      </c>
      <c r="J11" s="16" t="n">
        <v>8600000</v>
      </c>
      <c r="K11" s="16" t="n">
        <v>9400000</v>
      </c>
      <c r="L11" s="16" t="n">
        <v>8700000</v>
      </c>
      <c r="M11" s="16" t="n">
        <v>7100000</v>
      </c>
      <c r="N11" s="16" t="n">
        <v>7700000</v>
      </c>
      <c r="O11" s="16" t="n">
        <v>7700000</v>
      </c>
      <c r="P11" s="16" t="n">
        <v>6900000</v>
      </c>
      <c r="Q11" s="16" t="n">
        <v>6200000</v>
      </c>
      <c r="R11" s="16" t="n">
        <v>6700000</v>
      </c>
      <c r="S11" s="16" t="n">
        <v>6900000</v>
      </c>
      <c r="T11" s="16" t="n">
        <v>7000000</v>
      </c>
      <c r="U11" s="16" t="n">
        <v>7200000</v>
      </c>
      <c r="V11" s="16" t="n">
        <v>7400000</v>
      </c>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45" t="s">
        <v>48</v>
      </c>
      <c r="B12" s="105" t="s">
        <v>610</v>
      </c>
      <c r="C12" s="3" t="s">
        <v>43</v>
      </c>
      <c r="D12" s="4"/>
      <c r="E12" s="4"/>
      <c r="F12" s="4"/>
      <c r="G12" s="4"/>
      <c r="H12" s="16" t="n">
        <v>1200000</v>
      </c>
      <c r="I12" s="16" t="n">
        <v>600000</v>
      </c>
      <c r="J12" s="16" t="n">
        <v>600000</v>
      </c>
      <c r="K12" s="16" t="n">
        <v>600000</v>
      </c>
      <c r="L12" s="16" t="n">
        <v>700000</v>
      </c>
      <c r="M12" s="16" t="n">
        <v>600000</v>
      </c>
      <c r="N12" s="16" t="n">
        <v>500000</v>
      </c>
      <c r="O12" s="16" t="n">
        <v>1400000</v>
      </c>
      <c r="P12" s="16" t="n">
        <v>700000</v>
      </c>
      <c r="Q12" s="16" t="n">
        <v>700000</v>
      </c>
      <c r="R12" s="16" t="n">
        <v>700000</v>
      </c>
      <c r="S12" s="16" t="n">
        <v>700000</v>
      </c>
      <c r="T12" s="16" t="n">
        <v>700000</v>
      </c>
      <c r="U12" s="16" t="n">
        <v>700000</v>
      </c>
      <c r="V12" s="16" t="n">
        <v>700000</v>
      </c>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27" t="s">
        <v>522</v>
      </c>
      <c r="B13" s="27" t="s">
        <v>1089</v>
      </c>
      <c r="C13" s="49" t="s">
        <v>40</v>
      </c>
      <c r="D13" s="4"/>
      <c r="E13" s="4"/>
      <c r="F13" s="4"/>
      <c r="G13" s="4"/>
      <c r="H13" s="16" t="n">
        <v>6300000</v>
      </c>
      <c r="I13" s="16" t="n">
        <v>6200000</v>
      </c>
      <c r="J13" s="16" t="n">
        <v>6400000</v>
      </c>
      <c r="K13" s="16" t="n">
        <v>6300000</v>
      </c>
      <c r="L13" s="16" t="n">
        <v>6900000</v>
      </c>
      <c r="M13" s="16"/>
      <c r="N13" s="16"/>
      <c r="O13" s="16"/>
      <c r="P13" s="16"/>
      <c r="Q13" s="16"/>
      <c r="R13" s="16"/>
      <c r="S13" s="16"/>
      <c r="T13" s="16"/>
      <c r="U13" s="16"/>
      <c r="V13" s="16"/>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17" customFormat="true" ht="16.5" hidden="false" customHeight="false" outlineLevel="0" collapsed="false">
      <c r="A14" s="51" t="s">
        <v>744</v>
      </c>
      <c r="B14" s="345" t="s">
        <v>3772</v>
      </c>
      <c r="C14" s="20" t="s">
        <v>37</v>
      </c>
      <c r="D14" s="121"/>
      <c r="E14" s="121"/>
      <c r="F14" s="121"/>
      <c r="G14" s="121"/>
      <c r="H14" s="482" t="n">
        <v>42600000</v>
      </c>
      <c r="I14" s="482" t="n">
        <v>50100000</v>
      </c>
      <c r="J14" s="482" t="n">
        <v>58500000</v>
      </c>
      <c r="K14" s="482" t="n">
        <v>69600000</v>
      </c>
      <c r="L14" s="482" t="n">
        <v>68000000</v>
      </c>
      <c r="M14" s="482" t="n">
        <v>66900000</v>
      </c>
      <c r="N14" s="482" t="n">
        <v>68200000</v>
      </c>
      <c r="O14" s="482" t="n">
        <v>65500000</v>
      </c>
      <c r="P14" s="482" t="n">
        <v>59200000</v>
      </c>
      <c r="Q14" s="482" t="n">
        <v>54100000</v>
      </c>
      <c r="R14" s="482" t="n">
        <v>73500000</v>
      </c>
      <c r="S14" s="482" t="n">
        <v>71800000</v>
      </c>
      <c r="T14" s="482" t="n">
        <v>71900000</v>
      </c>
      <c r="U14" s="482" t="n">
        <v>72000000</v>
      </c>
      <c r="V14" s="482" t="n">
        <v>67700000</v>
      </c>
      <c r="W14" s="121"/>
      <c r="X14" s="121"/>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6.5" hidden="false" customHeight="false" outlineLevel="0" collapsed="false">
      <c r="A15" s="27" t="s">
        <v>524</v>
      </c>
      <c r="B15" s="29" t="s">
        <v>349</v>
      </c>
      <c r="C15" s="49" t="s">
        <v>40</v>
      </c>
      <c r="D15" s="4"/>
      <c r="E15" s="4"/>
      <c r="F15" s="4"/>
      <c r="G15" s="4"/>
      <c r="H15" s="16" t="n">
        <v>4600000</v>
      </c>
      <c r="I15" s="16" t="n">
        <v>5000000</v>
      </c>
      <c r="J15" s="16" t="n">
        <v>4800000</v>
      </c>
      <c r="K15" s="16" t="n">
        <v>5200000</v>
      </c>
      <c r="L15" s="16" t="n">
        <v>6000000</v>
      </c>
      <c r="M15" s="16" t="n">
        <v>3200000</v>
      </c>
      <c r="N15" s="16" t="n">
        <v>4600000</v>
      </c>
      <c r="O15" s="16" t="n">
        <v>5500000</v>
      </c>
      <c r="P15" s="16" t="n">
        <v>6400000</v>
      </c>
      <c r="Q15" s="16" t="n">
        <v>7200000</v>
      </c>
      <c r="R15" s="16" t="n">
        <v>11200000</v>
      </c>
      <c r="S15" s="16" t="n">
        <v>10000000</v>
      </c>
      <c r="T15" s="16" t="n">
        <v>10400000</v>
      </c>
      <c r="U15" s="16" t="n">
        <v>11000000</v>
      </c>
      <c r="V15" s="16" t="n">
        <v>11500000</v>
      </c>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6.5" hidden="false" customHeight="false" outlineLevel="0" collapsed="false">
      <c r="A16" s="45" t="s">
        <v>2016</v>
      </c>
      <c r="B16" s="105" t="s">
        <v>1061</v>
      </c>
      <c r="C16" s="3" t="s">
        <v>1396</v>
      </c>
      <c r="D16" s="4"/>
      <c r="E16" s="4"/>
      <c r="F16" s="4"/>
      <c r="G16" s="4"/>
      <c r="H16" s="16" t="n">
        <v>1100000</v>
      </c>
      <c r="I16" s="16" t="n">
        <v>1400000</v>
      </c>
      <c r="J16" s="16" t="n">
        <v>1600000</v>
      </c>
      <c r="K16" s="16" t="n">
        <v>1500000</v>
      </c>
      <c r="L16" s="16" t="n">
        <v>1900000</v>
      </c>
      <c r="M16" s="16" t="n">
        <v>1600000</v>
      </c>
      <c r="N16" s="16" t="n">
        <v>2100000</v>
      </c>
      <c r="O16" s="16" t="n">
        <v>3200000</v>
      </c>
      <c r="P16" s="16" t="n">
        <v>4300000</v>
      </c>
      <c r="Q16" s="16" t="n">
        <v>5300000</v>
      </c>
      <c r="R16" s="16" t="n">
        <v>9300000</v>
      </c>
      <c r="S16" s="16" t="n">
        <v>8200000</v>
      </c>
      <c r="T16" s="16" t="n">
        <v>8600000</v>
      </c>
      <c r="U16" s="16" t="n">
        <v>9100000</v>
      </c>
      <c r="V16" s="16" t="n">
        <v>9600000</v>
      </c>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A17" s="45" t="s">
        <v>3773</v>
      </c>
      <c r="B17" s="105" t="s">
        <v>3774</v>
      </c>
      <c r="C17" s="3" t="s">
        <v>1396</v>
      </c>
      <c r="D17" s="4"/>
      <c r="E17" s="4"/>
      <c r="F17" s="4"/>
      <c r="G17" s="4"/>
      <c r="H17" s="16" t="n">
        <v>1400000</v>
      </c>
      <c r="I17" s="16" t="n">
        <v>1400000</v>
      </c>
      <c r="J17" s="16" t="n">
        <v>1300000</v>
      </c>
      <c r="K17" s="16" t="n">
        <v>1200000</v>
      </c>
      <c r="L17" s="16" t="n">
        <v>1500000</v>
      </c>
      <c r="M17" s="16" t="n">
        <v>1600000</v>
      </c>
      <c r="N17" s="16" t="n">
        <v>2500000</v>
      </c>
      <c r="O17" s="16" t="n">
        <v>2300000</v>
      </c>
      <c r="P17" s="16" t="n">
        <v>2000000</v>
      </c>
      <c r="Q17" s="16" t="n">
        <v>1900000</v>
      </c>
      <c r="R17" s="16" t="n">
        <v>1900000</v>
      </c>
      <c r="S17" s="16" t="n">
        <v>1900000</v>
      </c>
      <c r="T17" s="16" t="n">
        <v>1900000</v>
      </c>
      <c r="U17" s="16" t="n">
        <v>1900000</v>
      </c>
      <c r="V17" s="16" t="n">
        <v>1900000</v>
      </c>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6.5" hidden="false" customHeight="false" outlineLevel="0" collapsed="false">
      <c r="A18" s="45" t="s">
        <v>3775</v>
      </c>
      <c r="B18" s="45" t="s">
        <v>3776</v>
      </c>
      <c r="C18" s="3" t="s">
        <v>1396</v>
      </c>
      <c r="D18" s="4"/>
      <c r="E18" s="4"/>
      <c r="F18" s="4"/>
      <c r="G18" s="4"/>
      <c r="H18" s="16" t="n">
        <v>2100000</v>
      </c>
      <c r="I18" s="16" t="n">
        <v>2200000</v>
      </c>
      <c r="J18" s="16" t="n">
        <v>1800000</v>
      </c>
      <c r="K18" s="16" t="n">
        <v>2400000</v>
      </c>
      <c r="L18" s="16" t="n">
        <v>2700000</v>
      </c>
      <c r="M18" s="16"/>
      <c r="N18" s="16"/>
      <c r="O18" s="16"/>
      <c r="P18" s="16"/>
      <c r="Q18" s="16"/>
      <c r="R18" s="16"/>
      <c r="S18" s="16"/>
      <c r="T18" s="16"/>
      <c r="U18" s="16"/>
      <c r="V18" s="16"/>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17" customFormat="true" ht="16.5" hidden="false" customHeight="false" outlineLevel="0" collapsed="false">
      <c r="A19" s="345" t="s">
        <v>188</v>
      </c>
      <c r="B19" s="345" t="s">
        <v>935</v>
      </c>
      <c r="C19" s="440" t="s">
        <v>34</v>
      </c>
      <c r="D19" s="121"/>
      <c r="E19" s="121"/>
      <c r="F19" s="121"/>
      <c r="G19" s="121"/>
      <c r="H19" s="482" t="n">
        <v>77800000</v>
      </c>
      <c r="I19" s="482" t="n">
        <v>90200000</v>
      </c>
      <c r="J19" s="482" t="n">
        <v>92900000</v>
      </c>
      <c r="K19" s="482" t="n">
        <v>107800000</v>
      </c>
      <c r="L19" s="482" t="n">
        <v>101300000</v>
      </c>
      <c r="M19" s="482" t="n">
        <v>95400000</v>
      </c>
      <c r="N19" s="482" t="n">
        <v>95400000</v>
      </c>
      <c r="O19" s="482" t="n">
        <v>96300000</v>
      </c>
      <c r="P19" s="482" t="n">
        <v>96200000</v>
      </c>
      <c r="Q19" s="482" t="n">
        <v>91600000</v>
      </c>
      <c r="R19" s="482" t="n">
        <v>115300000</v>
      </c>
      <c r="S19" s="482" t="n">
        <v>117100000</v>
      </c>
      <c r="T19" s="482" t="n">
        <v>118300000</v>
      </c>
      <c r="U19" s="482" t="n">
        <v>119600000</v>
      </c>
      <c r="V19" s="482" t="n">
        <v>116500000</v>
      </c>
      <c r="W19" s="121"/>
      <c r="X19" s="121"/>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6.5" hidden="false" customHeight="false" outlineLevel="0" collapsed="false">
      <c r="A20" s="113" t="s">
        <v>70</v>
      </c>
      <c r="B20" s="30" t="s">
        <v>353</v>
      </c>
      <c r="C20" s="49" t="s">
        <v>191</v>
      </c>
      <c r="D20" s="4"/>
      <c r="E20" s="4"/>
      <c r="F20" s="4"/>
      <c r="G20" s="4"/>
      <c r="H20" s="16" t="n">
        <v>66700000</v>
      </c>
      <c r="I20" s="16" t="n">
        <v>77500000</v>
      </c>
      <c r="J20" s="16" t="n">
        <v>78300000</v>
      </c>
      <c r="K20" s="16" t="n">
        <v>82100000</v>
      </c>
      <c r="L20" s="16" t="n">
        <v>82900000</v>
      </c>
      <c r="M20" s="16" t="n">
        <v>79100000</v>
      </c>
      <c r="N20" s="16" t="n">
        <v>78900000</v>
      </c>
      <c r="O20" s="16" t="n">
        <v>83200000</v>
      </c>
      <c r="P20" s="16" t="n">
        <v>88900000</v>
      </c>
      <c r="Q20" s="16" t="n">
        <v>89600000</v>
      </c>
      <c r="R20" s="16" t="n">
        <v>97800000</v>
      </c>
      <c r="S20" s="16" t="n">
        <v>98200000</v>
      </c>
      <c r="T20" s="16" t="n">
        <v>99500000</v>
      </c>
      <c r="U20" s="16" t="n">
        <v>100800000</v>
      </c>
      <c r="V20" s="16" t="n">
        <v>102000000</v>
      </c>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6.5" hidden="false" customHeight="false" outlineLevel="0" collapsed="false">
      <c r="A21" s="27" t="s">
        <v>746</v>
      </c>
      <c r="B21" s="29" t="s">
        <v>354</v>
      </c>
      <c r="C21" s="49" t="s">
        <v>194</v>
      </c>
      <c r="D21" s="4"/>
      <c r="E21" s="4"/>
      <c r="F21" s="4"/>
      <c r="G21" s="4"/>
      <c r="H21" s="16" t="n">
        <v>30100000</v>
      </c>
      <c r="I21" s="16" t="n">
        <v>32800000</v>
      </c>
      <c r="J21" s="16" t="n">
        <v>34100000</v>
      </c>
      <c r="K21" s="16" t="n">
        <v>33500000</v>
      </c>
      <c r="L21" s="16" t="n">
        <v>34200000</v>
      </c>
      <c r="M21" s="16" t="n">
        <v>37000000</v>
      </c>
      <c r="N21" s="16" t="n">
        <v>37600000</v>
      </c>
      <c r="O21" s="16" t="n">
        <v>37700000</v>
      </c>
      <c r="P21" s="16" t="n">
        <v>38600000</v>
      </c>
      <c r="Q21" s="16" t="n">
        <v>38900000</v>
      </c>
      <c r="R21" s="16" t="n">
        <v>39300000</v>
      </c>
      <c r="S21" s="16" t="n">
        <v>40600000</v>
      </c>
      <c r="T21" s="16" t="n">
        <v>41100000</v>
      </c>
      <c r="U21" s="16" t="n">
        <v>41600000</v>
      </c>
      <c r="V21" s="16" t="n">
        <v>42100000</v>
      </c>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6.5" hidden="false" customHeight="false" outlineLevel="0" collapsed="false">
      <c r="A22" s="113"/>
      <c r="B22" s="105" t="s">
        <v>76</v>
      </c>
      <c r="C22" s="3"/>
      <c r="D22" s="4"/>
      <c r="E22" s="4"/>
      <c r="F22" s="4"/>
      <c r="G22" s="4"/>
      <c r="H22" s="16" t="n">
        <v>30100000</v>
      </c>
      <c r="I22" s="16" t="n">
        <v>32800000</v>
      </c>
      <c r="J22" s="16" t="n">
        <v>34100000</v>
      </c>
      <c r="K22" s="16" t="n">
        <v>33500000</v>
      </c>
      <c r="L22" s="16" t="n">
        <v>34200000</v>
      </c>
      <c r="M22" s="16" t="n">
        <v>37000000</v>
      </c>
      <c r="N22" s="16" t="n">
        <v>37600000</v>
      </c>
      <c r="O22" s="16" t="n">
        <v>37700000</v>
      </c>
      <c r="P22" s="16" t="n">
        <v>38600000</v>
      </c>
      <c r="Q22" s="16" t="n">
        <v>38900000</v>
      </c>
      <c r="R22" s="16" t="n">
        <v>39300000</v>
      </c>
      <c r="S22" s="16" t="n">
        <v>40600000</v>
      </c>
      <c r="T22" s="16" t="n">
        <v>41100000</v>
      </c>
      <c r="U22" s="16" t="n">
        <v>41600000</v>
      </c>
      <c r="V22" s="16" t="n">
        <v>42100000</v>
      </c>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A23" s="27" t="s">
        <v>986</v>
      </c>
      <c r="B23" s="29" t="s">
        <v>355</v>
      </c>
      <c r="C23" s="49" t="s">
        <v>194</v>
      </c>
      <c r="D23" s="4"/>
      <c r="E23" s="4"/>
      <c r="F23" s="4"/>
      <c r="G23" s="4"/>
      <c r="H23" s="16" t="n">
        <v>26800000</v>
      </c>
      <c r="I23" s="16" t="n">
        <v>31200000</v>
      </c>
      <c r="J23" s="16" t="n">
        <v>32900000</v>
      </c>
      <c r="K23" s="16" t="n">
        <v>31700000</v>
      </c>
      <c r="L23" s="16" t="n">
        <v>34900000</v>
      </c>
      <c r="M23" s="16" t="n">
        <v>22900000</v>
      </c>
      <c r="N23" s="16" t="n">
        <v>22200000</v>
      </c>
      <c r="O23" s="16" t="n">
        <v>24400000</v>
      </c>
      <c r="P23" s="16" t="n">
        <v>24900000</v>
      </c>
      <c r="Q23" s="16" t="n">
        <v>24800000</v>
      </c>
      <c r="R23" s="16" t="n">
        <v>29700000</v>
      </c>
      <c r="S23" s="16" t="n">
        <v>29000000</v>
      </c>
      <c r="T23" s="16" t="n">
        <v>29700000</v>
      </c>
      <c r="U23" s="16" t="n">
        <v>30500000</v>
      </c>
      <c r="V23" s="16" t="n">
        <v>31200000</v>
      </c>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29" t="s">
        <v>87</v>
      </c>
      <c r="B24" s="29" t="s">
        <v>87</v>
      </c>
      <c r="C24" s="49" t="s">
        <v>194</v>
      </c>
      <c r="D24" s="4"/>
      <c r="E24" s="4"/>
      <c r="F24" s="4"/>
      <c r="G24" s="4"/>
      <c r="H24" s="16" t="n">
        <v>800000</v>
      </c>
      <c r="I24" s="16" t="n">
        <v>900000</v>
      </c>
      <c r="J24" s="16" t="n">
        <v>900000</v>
      </c>
      <c r="K24" s="16" t="n">
        <v>900000</v>
      </c>
      <c r="L24" s="16" t="n">
        <v>1300000</v>
      </c>
      <c r="M24" s="16" t="n">
        <v>900000</v>
      </c>
      <c r="N24" s="16" t="n">
        <v>900000</v>
      </c>
      <c r="O24" s="16" t="n">
        <v>1400000</v>
      </c>
      <c r="P24" s="16" t="n">
        <v>1400000</v>
      </c>
      <c r="Q24" s="16" t="n">
        <v>1400000</v>
      </c>
      <c r="R24" s="16" t="n">
        <v>1400000</v>
      </c>
      <c r="S24" s="16" t="n">
        <v>1400000</v>
      </c>
      <c r="T24" s="16" t="n">
        <v>1600000</v>
      </c>
      <c r="U24" s="16" t="n">
        <v>1700000</v>
      </c>
      <c r="V24" s="16" t="n">
        <v>1900000</v>
      </c>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A25" s="29" t="s">
        <v>205</v>
      </c>
      <c r="B25" s="29" t="s">
        <v>205</v>
      </c>
      <c r="C25" s="49" t="s">
        <v>194</v>
      </c>
      <c r="D25" s="4"/>
      <c r="E25" s="4"/>
      <c r="F25" s="4"/>
      <c r="G25" s="4"/>
      <c r="H25" s="16" t="n">
        <v>3100000</v>
      </c>
      <c r="I25" s="16" t="n">
        <v>2700000</v>
      </c>
      <c r="J25" s="16" t="n">
        <v>4000000</v>
      </c>
      <c r="K25" s="16" t="n">
        <v>7900000</v>
      </c>
      <c r="L25" s="16" t="n">
        <v>6900000</v>
      </c>
      <c r="M25" s="16" t="n">
        <v>8500000</v>
      </c>
      <c r="N25" s="16" t="n">
        <v>6600000</v>
      </c>
      <c r="O25" s="16" t="n">
        <v>6100000</v>
      </c>
      <c r="P25" s="16" t="n">
        <v>8800000</v>
      </c>
      <c r="Q25" s="16" t="n">
        <v>9900000</v>
      </c>
      <c r="R25" s="16" t="n">
        <v>9700000</v>
      </c>
      <c r="S25" s="16" t="n">
        <v>9600000</v>
      </c>
      <c r="T25" s="16" t="n">
        <v>9500000</v>
      </c>
      <c r="U25" s="16" t="n">
        <v>9300000</v>
      </c>
      <c r="V25" s="16" t="n">
        <v>9200000</v>
      </c>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A26" s="29" t="s">
        <v>52</v>
      </c>
      <c r="B26" s="29" t="s">
        <v>52</v>
      </c>
      <c r="C26" s="49" t="s">
        <v>194</v>
      </c>
      <c r="D26" s="4"/>
      <c r="E26" s="4"/>
      <c r="F26" s="4"/>
      <c r="G26" s="4"/>
      <c r="H26" s="16" t="n">
        <v>5900000</v>
      </c>
      <c r="I26" s="16" t="n">
        <v>9800000</v>
      </c>
      <c r="J26" s="16" t="n">
        <v>6400000</v>
      </c>
      <c r="K26" s="16" t="n">
        <v>8200000</v>
      </c>
      <c r="L26" s="16" t="n">
        <v>5600000</v>
      </c>
      <c r="M26" s="16" t="n">
        <v>300000</v>
      </c>
      <c r="N26" s="16" t="n">
        <v>0</v>
      </c>
      <c r="O26" s="16" t="n">
        <v>1300000</v>
      </c>
      <c r="P26" s="16" t="n">
        <v>1300000</v>
      </c>
      <c r="Q26" s="16" t="n">
        <v>300000</v>
      </c>
      <c r="R26" s="16" t="n">
        <v>300000</v>
      </c>
      <c r="S26" s="16" t="n">
        <v>300000</v>
      </c>
      <c r="T26" s="16" t="n">
        <v>300000</v>
      </c>
      <c r="U26" s="16" t="n">
        <v>300000</v>
      </c>
      <c r="V26" s="16" t="n">
        <v>300000</v>
      </c>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A27" s="27" t="s">
        <v>942</v>
      </c>
      <c r="B27" s="29" t="s">
        <v>364</v>
      </c>
      <c r="C27" s="49" t="s">
        <v>194</v>
      </c>
      <c r="D27" s="4"/>
      <c r="E27" s="4"/>
      <c r="F27" s="4"/>
      <c r="G27" s="4"/>
      <c r="H27" s="77"/>
      <c r="I27" s="77"/>
      <c r="J27" s="77"/>
      <c r="K27" s="77"/>
      <c r="L27" s="77"/>
      <c r="M27" s="16" t="n">
        <v>9600000</v>
      </c>
      <c r="N27" s="16" t="n">
        <v>11500000</v>
      </c>
      <c r="O27" s="16" t="n">
        <v>12200000</v>
      </c>
      <c r="P27" s="16" t="n">
        <v>13900000</v>
      </c>
      <c r="Q27" s="16" t="n">
        <v>14400000</v>
      </c>
      <c r="R27" s="16" t="n">
        <v>17400000</v>
      </c>
      <c r="S27" s="16" t="n">
        <v>17400000</v>
      </c>
      <c r="T27" s="16" t="n">
        <v>17400000</v>
      </c>
      <c r="U27" s="16" t="n">
        <v>17400000</v>
      </c>
      <c r="V27" s="16" t="n">
        <v>17400000</v>
      </c>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A28" s="30" t="s">
        <v>227</v>
      </c>
      <c r="B28" s="30" t="s">
        <v>365</v>
      </c>
      <c r="C28" s="49" t="s">
        <v>191</v>
      </c>
      <c r="D28" s="4"/>
      <c r="E28" s="4"/>
      <c r="F28" s="4"/>
      <c r="G28" s="4"/>
      <c r="H28" s="16" t="n">
        <v>11100000</v>
      </c>
      <c r="I28" s="16" t="n">
        <v>12700000</v>
      </c>
      <c r="J28" s="16" t="n">
        <v>14500000</v>
      </c>
      <c r="K28" s="16" t="n">
        <v>25700000</v>
      </c>
      <c r="L28" s="16" t="n">
        <v>18500000</v>
      </c>
      <c r="M28" s="16" t="n">
        <v>16200000</v>
      </c>
      <c r="N28" s="16" t="n">
        <v>16500000</v>
      </c>
      <c r="O28" s="16" t="n">
        <v>13100000</v>
      </c>
      <c r="P28" s="16" t="n">
        <v>7300000</v>
      </c>
      <c r="Q28" s="16" t="n">
        <v>2000000</v>
      </c>
      <c r="R28" s="16" t="n">
        <v>17600000</v>
      </c>
      <c r="S28" s="16" t="n">
        <v>18900000</v>
      </c>
      <c r="T28" s="16" t="n">
        <v>18900000</v>
      </c>
      <c r="U28" s="16" t="n">
        <v>18800000</v>
      </c>
      <c r="V28" s="16" t="n">
        <v>14400000</v>
      </c>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A29" s="113"/>
      <c r="B29" s="30" t="s">
        <v>3777</v>
      </c>
      <c r="C29" s="3"/>
      <c r="D29" s="4"/>
      <c r="E29" s="4"/>
      <c r="F29" s="4"/>
      <c r="G29" s="4"/>
      <c r="H29" s="77"/>
      <c r="I29" s="77"/>
      <c r="J29" s="77"/>
      <c r="K29" s="77"/>
      <c r="L29" s="77"/>
      <c r="M29" s="16" t="n">
        <v>18500000</v>
      </c>
      <c r="N29" s="16" t="n">
        <v>22100000</v>
      </c>
      <c r="O29" s="16" t="n">
        <v>16800000</v>
      </c>
      <c r="P29" s="16" t="n">
        <v>5900000</v>
      </c>
      <c r="Q29" s="16" t="n">
        <v>600000</v>
      </c>
      <c r="R29" s="16" t="n">
        <v>17200000</v>
      </c>
      <c r="S29" s="16" t="n">
        <v>14700000</v>
      </c>
      <c r="T29" s="16" t="n">
        <v>14800000</v>
      </c>
      <c r="U29" s="16" t="n">
        <v>14900000</v>
      </c>
      <c r="V29" s="16" t="n">
        <v>10600000</v>
      </c>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A30" s="113"/>
      <c r="B30" s="30" t="s">
        <v>3778</v>
      </c>
      <c r="C30" s="3"/>
      <c r="D30" s="4"/>
      <c r="E30" s="4"/>
      <c r="F30" s="4"/>
      <c r="G30" s="4"/>
      <c r="H30" s="77"/>
      <c r="I30" s="77"/>
      <c r="J30" s="77"/>
      <c r="K30" s="77"/>
      <c r="L30" s="77"/>
      <c r="M30" s="16" t="n">
        <v>18500000</v>
      </c>
      <c r="N30" s="16" t="n">
        <v>22100000</v>
      </c>
      <c r="O30" s="16" t="n">
        <v>16800000</v>
      </c>
      <c r="P30" s="16" t="n">
        <v>5900000</v>
      </c>
      <c r="Q30" s="16" t="n">
        <v>600000</v>
      </c>
      <c r="R30" s="16" t="n">
        <v>17200000</v>
      </c>
      <c r="S30" s="16" t="n">
        <v>14700000</v>
      </c>
      <c r="T30" s="16" t="n">
        <v>14800000</v>
      </c>
      <c r="U30" s="16" t="n">
        <v>14900000</v>
      </c>
      <c r="V30" s="16" t="n">
        <v>10600000</v>
      </c>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6.5" hidden="false" customHeight="false" outlineLevel="0" collapsed="false">
      <c r="A31" s="113"/>
      <c r="B31" s="30" t="s">
        <v>3779</v>
      </c>
      <c r="C31" s="3"/>
      <c r="D31" s="4"/>
      <c r="E31" s="4"/>
      <c r="F31" s="4"/>
      <c r="G31" s="4"/>
      <c r="H31" s="16" t="n">
        <v>-1800000</v>
      </c>
      <c r="I31" s="16" t="n">
        <v>-4700000</v>
      </c>
      <c r="J31" s="16" t="n">
        <v>1900000</v>
      </c>
      <c r="K31" s="16" t="n">
        <v>400000</v>
      </c>
      <c r="L31" s="16" t="n">
        <v>5700000</v>
      </c>
      <c r="M31" s="16" t="n">
        <v>2300000</v>
      </c>
      <c r="N31" s="16" t="n">
        <v>5700000</v>
      </c>
      <c r="O31" s="16" t="n">
        <v>3700000</v>
      </c>
      <c r="P31" s="16" t="n">
        <v>-1400000</v>
      </c>
      <c r="Q31" s="16" t="n">
        <v>-1400000</v>
      </c>
      <c r="R31" s="16" t="n">
        <v>-300000</v>
      </c>
      <c r="S31" s="16" t="n">
        <v>-4100000</v>
      </c>
      <c r="T31" s="16" t="n">
        <v>-4000000</v>
      </c>
      <c r="U31" s="16" t="n">
        <v>-3900000</v>
      </c>
      <c r="V31" s="16" t="n">
        <v>-3800000</v>
      </c>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6.5" hidden="false" customHeight="false" outlineLevel="0" collapsed="false">
      <c r="A32" s="49" t="s">
        <v>1595</v>
      </c>
      <c r="B32" s="30" t="s">
        <v>764</v>
      </c>
      <c r="C32" s="49" t="s">
        <v>242</v>
      </c>
      <c r="D32" s="4"/>
      <c r="E32" s="4"/>
      <c r="F32" s="4"/>
      <c r="G32" s="4"/>
      <c r="H32" s="16" t="n">
        <v>300000</v>
      </c>
      <c r="I32" s="16" t="n">
        <v>-4100000</v>
      </c>
      <c r="J32" s="16" t="n">
        <v>1300000</v>
      </c>
      <c r="K32" s="16" t="n">
        <v>-1400000</v>
      </c>
      <c r="L32" s="16" t="n">
        <v>4600000</v>
      </c>
      <c r="M32" s="16" t="n">
        <v>-5200000</v>
      </c>
      <c r="N32" s="16" t="n">
        <v>-7600000</v>
      </c>
      <c r="O32" s="16" t="n">
        <v>10000000</v>
      </c>
      <c r="P32" s="16" t="n">
        <v>4200000</v>
      </c>
      <c r="Q32" s="16" t="n">
        <v>0</v>
      </c>
      <c r="R32" s="16" t="n">
        <v>0</v>
      </c>
      <c r="S32" s="16" t="n">
        <v>0</v>
      </c>
      <c r="T32" s="16" t="n">
        <v>0</v>
      </c>
      <c r="U32" s="16" t="n">
        <v>0</v>
      </c>
      <c r="V32" s="16" t="n">
        <v>0</v>
      </c>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6.5" hidden="false" customHeight="false" outlineLevel="0" collapsed="false">
      <c r="A33" s="49" t="s">
        <v>1598</v>
      </c>
      <c r="B33" s="30" t="s">
        <v>770</v>
      </c>
      <c r="C33" s="49" t="s">
        <v>242</v>
      </c>
      <c r="D33" s="4"/>
      <c r="E33" s="4"/>
      <c r="F33" s="4"/>
      <c r="G33" s="4"/>
      <c r="H33" s="16" t="n">
        <v>2100000</v>
      </c>
      <c r="I33" s="16" t="n">
        <v>500000</v>
      </c>
      <c r="J33" s="16" t="n">
        <v>-600000</v>
      </c>
      <c r="K33" s="16" t="n">
        <v>-1700000</v>
      </c>
      <c r="L33" s="16" t="n">
        <v>-1100000</v>
      </c>
      <c r="M33" s="16" t="n">
        <v>3800000</v>
      </c>
      <c r="N33" s="16" t="n">
        <v>1900000</v>
      </c>
      <c r="O33" s="16" t="n">
        <v>-13700000</v>
      </c>
      <c r="P33" s="16" t="n">
        <v>-2800000</v>
      </c>
      <c r="Q33" s="16" t="n">
        <v>1400000</v>
      </c>
      <c r="R33" s="16" t="n">
        <v>300000</v>
      </c>
      <c r="S33" s="16" t="n">
        <v>4100000</v>
      </c>
      <c r="T33" s="16" t="n">
        <v>4000000</v>
      </c>
      <c r="U33" s="16" t="n">
        <v>3900000</v>
      </c>
      <c r="V33" s="16" t="n">
        <v>3800000</v>
      </c>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s="17" customFormat="true" ht="16.5" hidden="false" customHeight="false" outlineLevel="0" collapsed="false">
      <c r="A34" s="360" t="s">
        <v>556</v>
      </c>
      <c r="B34" s="706" t="s">
        <v>3780</v>
      </c>
      <c r="C34" s="440" t="s">
        <v>34</v>
      </c>
      <c r="D34" s="121"/>
      <c r="E34" s="121"/>
      <c r="F34" s="121"/>
      <c r="G34" s="121"/>
      <c r="H34" s="482" t="n">
        <v>-1800000</v>
      </c>
      <c r="I34" s="482" t="n">
        <v>-4700000</v>
      </c>
      <c r="J34" s="482" t="n">
        <v>1900000</v>
      </c>
      <c r="K34" s="482" t="n">
        <v>400000</v>
      </c>
      <c r="L34" s="482" t="n">
        <v>5700000</v>
      </c>
      <c r="M34" s="164" t="n">
        <f aca="false">M32-M33</f>
        <v>-9000000</v>
      </c>
      <c r="N34" s="164" t="n">
        <f aca="false">N32-N33</f>
        <v>-9500000</v>
      </c>
      <c r="O34" s="164" t="n">
        <f aca="false">O32-O33</f>
        <v>23700000</v>
      </c>
      <c r="P34" s="164" t="n">
        <f aca="false">P32-P33</f>
        <v>7000000</v>
      </c>
      <c r="Q34" s="164" t="n">
        <f aca="false">Q32-Q33</f>
        <v>-1400000</v>
      </c>
      <c r="R34" s="164" t="n">
        <f aca="false">R32-R33</f>
        <v>-300000</v>
      </c>
      <c r="S34" s="164" t="n">
        <f aca="false">S32-S33</f>
        <v>-4100000</v>
      </c>
      <c r="T34" s="164" t="n">
        <f aca="false">T32-T33</f>
        <v>-4000000</v>
      </c>
      <c r="U34" s="164" t="n">
        <f aca="false">U32-U33</f>
        <v>-3900000</v>
      </c>
      <c r="V34" s="164" t="n">
        <f aca="false">V32-V33</f>
        <v>-3800000</v>
      </c>
      <c r="W34" s="121"/>
      <c r="X34" s="121"/>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B35" s="19" t="s">
        <v>577</v>
      </c>
      <c r="C35" s="11"/>
      <c r="D35" s="4"/>
      <c r="E35" s="4"/>
      <c r="F35" s="4"/>
      <c r="G35" s="4"/>
      <c r="H35" s="0" t="n">
        <f aca="false">(H14/H6)*100</f>
        <v>55.9789750328515</v>
      </c>
      <c r="I35" s="0" t="n">
        <f aca="false">(I14/I6)*100</f>
        <v>58.5280373831776</v>
      </c>
      <c r="J35" s="0" t="n">
        <f aca="false">(J14/J6)*100</f>
        <v>61.7088607594937</v>
      </c>
      <c r="K35" s="0" t="n">
        <f aca="false">(K14/K6)*100</f>
        <v>64.3253234750462</v>
      </c>
      <c r="L35" s="0" t="n">
        <f aca="false">(L14/L6)*100</f>
        <v>63.4920634920635</v>
      </c>
      <c r="M35" s="0" t="n">
        <f aca="false">(M14/M6)*100</f>
        <v>68.474923234391</v>
      </c>
      <c r="N35" s="0" t="n">
        <f aca="false">(N14/N6)*100</f>
        <v>67.5247524752475</v>
      </c>
      <c r="O35" s="0" t="n">
        <f aca="false">(O14/O6)*100</f>
        <v>65.5</v>
      </c>
      <c r="P35" s="0" t="n">
        <f aca="false">(P14/P6)*100</f>
        <v>62.4472573839662</v>
      </c>
      <c r="Q35" s="0" t="n">
        <f aca="false">(Q14/Q6)*100</f>
        <v>59.9778270509978</v>
      </c>
      <c r="R35" s="0" t="n">
        <f aca="false">(R14/R6)*100</f>
        <v>63.9130434782609</v>
      </c>
      <c r="S35" s="0" t="n">
        <f aca="false">(S14/S6)*100</f>
        <v>63.5398230088496</v>
      </c>
      <c r="T35" s="0" t="n">
        <f aca="false">(T14/T6)*100</f>
        <v>62.904636920385</v>
      </c>
      <c r="U35" s="0" t="n">
        <f aca="false">(U14/U6)*100</f>
        <v>62.2299049265341</v>
      </c>
      <c r="V35" s="0" t="n">
        <f aca="false">(V14/V6)*100</f>
        <v>60.0709849157054</v>
      </c>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B36" s="19"/>
      <c r="C36" s="11"/>
      <c r="D36" s="4"/>
      <c r="E36" s="4"/>
      <c r="F36" s="4"/>
      <c r="G36" s="4"/>
      <c r="H36" s="4"/>
      <c r="I36" s="77" t="n">
        <f aca="false">I32-I33</f>
        <v>-4600000</v>
      </c>
      <c r="J36" s="77" t="n">
        <f aca="false">J32-J33</f>
        <v>1900000</v>
      </c>
      <c r="K36" s="77" t="n">
        <f aca="false">K32-K33</f>
        <v>300000</v>
      </c>
      <c r="L36" s="77" t="n">
        <f aca="false">L32-L33</f>
        <v>5700000</v>
      </c>
      <c r="M36" s="77"/>
      <c r="N36" s="77"/>
      <c r="O36" s="77"/>
      <c r="P36" s="77"/>
      <c r="Q36" s="77"/>
      <c r="R36" s="4"/>
      <c r="S36" s="4"/>
      <c r="T36" s="4"/>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B37" s="19"/>
      <c r="C37" s="11"/>
      <c r="D37" s="4"/>
      <c r="E37" s="4"/>
      <c r="F37" s="4"/>
      <c r="G37" s="4"/>
      <c r="H37" s="4"/>
      <c r="I37" s="77"/>
      <c r="J37" s="77"/>
      <c r="K37" s="77"/>
      <c r="L37" s="77"/>
      <c r="M37" s="77"/>
      <c r="N37" s="77"/>
      <c r="O37" s="77"/>
      <c r="P37" s="77"/>
      <c r="Q37" s="77"/>
      <c r="R37" s="4"/>
      <c r="S37" s="4"/>
      <c r="T37" s="4"/>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B38" s="19"/>
      <c r="C38" s="11"/>
      <c r="D38" s="4"/>
      <c r="E38" s="4"/>
      <c r="F38" s="4"/>
      <c r="G38" s="4"/>
      <c r="H38" s="0" t="s">
        <v>128</v>
      </c>
      <c r="I38" s="0" t="s">
        <v>128</v>
      </c>
      <c r="J38" s="0" t="s">
        <v>128</v>
      </c>
      <c r="K38" s="0" t="s">
        <v>128</v>
      </c>
      <c r="L38" s="0" t="s">
        <v>128</v>
      </c>
      <c r="M38" s="0" t="s">
        <v>128</v>
      </c>
      <c r="N38" s="0" t="s">
        <v>128</v>
      </c>
      <c r="O38" s="0" t="s">
        <v>128</v>
      </c>
      <c r="P38" s="0" t="s">
        <v>128</v>
      </c>
      <c r="Q38" s="0" t="s">
        <v>128</v>
      </c>
      <c r="R38" s="0" t="s">
        <v>128</v>
      </c>
      <c r="S38" s="0" t="s">
        <v>128</v>
      </c>
      <c r="T38" s="0" t="s">
        <v>128</v>
      </c>
      <c r="U38" s="0" t="s">
        <v>128</v>
      </c>
      <c r="V38" s="0" t="s">
        <v>128</v>
      </c>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B39" s="19"/>
      <c r="C39" s="11"/>
      <c r="D39" s="4"/>
      <c r="E39" s="4"/>
      <c r="F39" s="4"/>
      <c r="G39" s="4"/>
      <c r="H39" s="4"/>
      <c r="I39" s="4"/>
      <c r="J39" s="4"/>
      <c r="K39" s="4"/>
      <c r="L39" s="4"/>
      <c r="M39" s="4"/>
      <c r="N39" s="4"/>
      <c r="O39" s="4"/>
      <c r="P39" s="4"/>
      <c r="Q39" s="4"/>
      <c r="R39" s="4"/>
      <c r="S39" s="4"/>
      <c r="T39" s="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B40" s="19" t="s">
        <v>578</v>
      </c>
      <c r="C40" s="11"/>
      <c r="D40" s="4"/>
      <c r="E40" s="4"/>
      <c r="F40" s="4"/>
      <c r="G40" s="4"/>
      <c r="H40" s="53" t="n">
        <f aca="false">H6-H7-H14</f>
        <v>100000</v>
      </c>
      <c r="I40" s="53" t="n">
        <f aca="false">I6-I7-I14</f>
        <v>0</v>
      </c>
      <c r="J40" s="53" t="n">
        <f aca="false">J6-J7-J14</f>
        <v>0</v>
      </c>
      <c r="K40" s="53" t="n">
        <f aca="false">K6-K7-K14</f>
        <v>0</v>
      </c>
      <c r="L40" s="53" t="n">
        <f aca="false">L6-L7-L14</f>
        <v>0</v>
      </c>
      <c r="M40" s="53" t="n">
        <f aca="false">M6-M7-M14</f>
        <v>0</v>
      </c>
      <c r="N40" s="53" t="n">
        <f aca="false">N6-N7-N14</f>
        <v>0</v>
      </c>
      <c r="O40" s="53" t="n">
        <f aca="false">O6-O7-O14</f>
        <v>0</v>
      </c>
      <c r="P40" s="53" t="n">
        <f aca="false">P6-P7-P14</f>
        <v>0</v>
      </c>
      <c r="Q40" s="53" t="n">
        <f aca="false">Q6-Q7-Q14</f>
        <v>-100000</v>
      </c>
      <c r="R40" s="53" t="n">
        <f aca="false">R6-R7-R14</f>
        <v>0</v>
      </c>
      <c r="S40" s="53" t="n">
        <f aca="false">S6-S7-S14</f>
        <v>100000</v>
      </c>
      <c r="T40" s="53" t="n">
        <f aca="false">T6-T7-T14</f>
        <v>100000</v>
      </c>
      <c r="U40" s="53" t="n">
        <f aca="false">U6-U7-U14</f>
        <v>-100000</v>
      </c>
      <c r="V40" s="53" t="n">
        <f aca="false">V6-V7-V14</f>
        <v>0</v>
      </c>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B41" s="19" t="s">
        <v>130</v>
      </c>
      <c r="C41" s="11"/>
      <c r="D41" s="4"/>
      <c r="E41" s="4"/>
      <c r="F41" s="4"/>
      <c r="G41" s="4"/>
      <c r="H41" s="77" t="n">
        <f aca="false">H7-H8-H13-H15</f>
        <v>0</v>
      </c>
      <c r="I41" s="77" t="n">
        <f aca="false">I7-I8-I13-I15</f>
        <v>0</v>
      </c>
      <c r="J41" s="77" t="n">
        <f aca="false">J7-J8-J13-J15</f>
        <v>0</v>
      </c>
      <c r="K41" s="77" t="n">
        <f aca="false">K7-K8-K13-K15</f>
        <v>0</v>
      </c>
      <c r="L41" s="77" t="n">
        <f aca="false">L7-L8-L13-L15</f>
        <v>0</v>
      </c>
      <c r="M41" s="77" t="n">
        <f aca="false">M7-M8-M13-M15</f>
        <v>0</v>
      </c>
      <c r="N41" s="77" t="n">
        <f aca="false">N7-N8-N13-N15</f>
        <v>0</v>
      </c>
      <c r="O41" s="77" t="n">
        <f aca="false">O7-O8-O13-O15</f>
        <v>0</v>
      </c>
      <c r="P41" s="77" t="n">
        <f aca="false">P7-P8-P13-P15</f>
        <v>0</v>
      </c>
      <c r="Q41" s="77" t="n">
        <f aca="false">Q7-Q8-Q13-Q15</f>
        <v>0</v>
      </c>
      <c r="R41" s="77" t="n">
        <f aca="false">R7-R8-R13-R15</f>
        <v>0</v>
      </c>
      <c r="S41" s="77" t="n">
        <f aca="false">S7-S8-S13-S15</f>
        <v>0</v>
      </c>
      <c r="T41" s="77" t="n">
        <f aca="false">T7-T8-T13-T15</f>
        <v>0</v>
      </c>
      <c r="U41" s="77" t="n">
        <f aca="false">U7-U8-U13-U15</f>
        <v>0</v>
      </c>
      <c r="V41" s="77" t="n">
        <f aca="false">V7-V8-V13-V15</f>
        <v>0</v>
      </c>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9" t="s">
        <v>3244</v>
      </c>
      <c r="C42" s="11"/>
      <c r="D42" s="4"/>
      <c r="E42" s="4"/>
      <c r="F42" s="4"/>
      <c r="G42" s="4"/>
      <c r="H42" s="77" t="n">
        <f aca="false">H8-H9-H10-H11-H12</f>
        <v>0</v>
      </c>
      <c r="I42" s="77" t="n">
        <f aca="false">I8-I9-I10-I11-I12</f>
        <v>100000</v>
      </c>
      <c r="J42" s="77" t="n">
        <f aca="false">J8-J9-J10-J11-J12</f>
        <v>0</v>
      </c>
      <c r="K42" s="77" t="n">
        <f aca="false">K8-K9-K10-K11-K12</f>
        <v>0</v>
      </c>
      <c r="L42" s="77" t="n">
        <f aca="false">L8-L9-L10-L11-L12</f>
        <v>0</v>
      </c>
      <c r="M42" s="77" t="n">
        <f aca="false">M8-M9-M10-M11-M12</f>
        <v>100000</v>
      </c>
      <c r="N42" s="77" t="n">
        <f aca="false">N8-N9-N10-N11-N12</f>
        <v>0</v>
      </c>
      <c r="O42" s="77" t="n">
        <f aca="false">O8-O9-O10-O11-O12</f>
        <v>0</v>
      </c>
      <c r="P42" s="77" t="n">
        <f aca="false">P8-P9-P10-P11-P12</f>
        <v>-100000</v>
      </c>
      <c r="Q42" s="77" t="n">
        <f aca="false">Q8-Q9-Q10-Q11-Q12</f>
        <v>0</v>
      </c>
      <c r="R42" s="77" t="n">
        <f aca="false">R8-R9-R10-R11-R12</f>
        <v>-100000</v>
      </c>
      <c r="S42" s="77" t="n">
        <f aca="false">S8-S9-S10-S11-S12</f>
        <v>-100000</v>
      </c>
      <c r="T42" s="77" t="n">
        <f aca="false">T8-T9-T10-T11-T12</f>
        <v>0</v>
      </c>
      <c r="U42" s="77" t="n">
        <f aca="false">U8-U9-U10-U11-U12</f>
        <v>99999.9999999963</v>
      </c>
      <c r="V42" s="77" t="n">
        <f aca="false">V8-V9-V10-V11-V12</f>
        <v>0</v>
      </c>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9" t="s">
        <v>1447</v>
      </c>
      <c r="C43" s="11"/>
      <c r="D43" s="4"/>
      <c r="E43" s="4"/>
      <c r="F43" s="4"/>
      <c r="G43" s="4"/>
      <c r="H43" s="77" t="n">
        <f aca="false">H15-H16-H17-H18</f>
        <v>0</v>
      </c>
      <c r="I43" s="77" t="n">
        <f aca="false">I15-I16-I17-I18</f>
        <v>0</v>
      </c>
      <c r="J43" s="77" t="n">
        <f aca="false">J15-J16-J17-J18</f>
        <v>100000</v>
      </c>
      <c r="K43" s="77" t="n">
        <f aca="false">K15-K16-K17-K18</f>
        <v>100000</v>
      </c>
      <c r="L43" s="77" t="n">
        <f aca="false">L15-L16-L17-L18</f>
        <v>-100000</v>
      </c>
      <c r="M43" s="77" t="n">
        <f aca="false">M15-M16-M17-M18</f>
        <v>0</v>
      </c>
      <c r="N43" s="77" t="n">
        <f aca="false">N15-N16-N17-N18</f>
        <v>0</v>
      </c>
      <c r="O43" s="77" t="n">
        <f aca="false">O15-O16-O17-O18</f>
        <v>0</v>
      </c>
      <c r="P43" s="77" t="n">
        <f aca="false">P15-P16-P17-P18</f>
        <v>100000</v>
      </c>
      <c r="Q43" s="77" t="n">
        <f aca="false">Q15-Q16-Q17-Q18</f>
        <v>0</v>
      </c>
      <c r="R43" s="77" t="n">
        <f aca="false">R15-R16-R17-R18</f>
        <v>0</v>
      </c>
      <c r="S43" s="77" t="n">
        <f aca="false">S15-S16-S17-S18</f>
        <v>-99999.9999999991</v>
      </c>
      <c r="T43" s="77" t="n">
        <f aca="false">T15-T16-T17-T18</f>
        <v>-100000</v>
      </c>
      <c r="U43" s="77" t="n">
        <f aca="false">U15-U16-U17-U18</f>
        <v>0</v>
      </c>
      <c r="V43" s="77" t="n">
        <f aca="false">V15-V16-V17-V18</f>
        <v>0</v>
      </c>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9" t="s">
        <v>134</v>
      </c>
      <c r="H44" s="55" t="n">
        <f aca="false">H19-H20-H28</f>
        <v>0</v>
      </c>
      <c r="I44" s="55" t="n">
        <f aca="false">I19-I20-I28</f>
        <v>0</v>
      </c>
      <c r="J44" s="55" t="n">
        <f aca="false">J19-J20-J28</f>
        <v>100000</v>
      </c>
      <c r="K44" s="55" t="n">
        <f aca="false">K19-K20-K28</f>
        <v>0</v>
      </c>
      <c r="L44" s="55" t="n">
        <f aca="false">L19-L20-L28</f>
        <v>-100000</v>
      </c>
      <c r="M44" s="55" t="n">
        <f aca="false">M19-M20-M28</f>
        <v>100000</v>
      </c>
      <c r="N44" s="55" t="n">
        <f aca="false">N19-N20-N28</f>
        <v>0</v>
      </c>
      <c r="O44" s="55" t="n">
        <f aca="false">O19-O20-O28</f>
        <v>0</v>
      </c>
      <c r="P44" s="55" t="n">
        <f aca="false">P19-P20-P28</f>
        <v>0</v>
      </c>
      <c r="Q44" s="55" t="n">
        <f aca="false">Q19-Q20-Q28</f>
        <v>0</v>
      </c>
      <c r="R44" s="55" t="n">
        <f aca="false">R19-R20-R28</f>
        <v>-100000</v>
      </c>
      <c r="S44" s="55" t="n">
        <f aca="false">S19-S20-S28</f>
        <v>0</v>
      </c>
      <c r="T44" s="55" t="n">
        <f aca="false">T19-T20-T28</f>
        <v>-100000</v>
      </c>
      <c r="U44" s="55" t="n">
        <f aca="false">U19-U20-U28</f>
        <v>0</v>
      </c>
      <c r="V44" s="55" t="n">
        <f aca="false">V19-V20-V28</f>
        <v>100000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19" t="s">
        <v>775</v>
      </c>
      <c r="F45" s="55"/>
      <c r="H45" s="55" t="n">
        <f aca="false">H20-H21-H23-H24-H25-H26-H27</f>
        <v>0</v>
      </c>
      <c r="I45" s="55" t="n">
        <f aca="false">I20-I21-I23-I24-I25-I26-I27</f>
        <v>100000</v>
      </c>
      <c r="J45" s="55" t="n">
        <f aca="false">J20-J21-J23-J24-J25-J26-J27</f>
        <v>0</v>
      </c>
      <c r="K45" s="55" t="n">
        <f aca="false">K20-K21-K23-K24-K25-K26-K27</f>
        <v>-99999.9999999991</v>
      </c>
      <c r="L45" s="55" t="n">
        <f aca="false">L20-L21-L23-L24-L25-L26-L27</f>
        <v>0</v>
      </c>
      <c r="M45" s="55" t="n">
        <f aca="false">M20-M21-M23-M24-M25-M26-M27</f>
        <v>-100000</v>
      </c>
      <c r="N45" s="55" t="n">
        <f aca="false">N20-N21-N23-N24-N25-N26-N27</f>
        <v>100000</v>
      </c>
      <c r="O45" s="55" t="n">
        <f aca="false">O20-O21-O23-O24-O25-O26-O27</f>
        <v>100000</v>
      </c>
      <c r="P45" s="55" t="n">
        <f aca="false">P20-P21-P23-P24-P25-P26-P27</f>
        <v>0</v>
      </c>
      <c r="Q45" s="55" t="n">
        <f aca="false">Q20-Q21-Q23-Q24-Q25-Q26-Q27</f>
        <v>-100000</v>
      </c>
      <c r="R45" s="55" t="n">
        <f aca="false">R20-R21-R23-R24-R25-R26-R27</f>
        <v>0</v>
      </c>
      <c r="S45" s="55" t="n">
        <f aca="false">S20-S21-S23-S24-S25-S26-S27</f>
        <v>-100000</v>
      </c>
      <c r="T45" s="55" t="n">
        <f aca="false">T20-T21-T23-T24-T25-T26-T27</f>
        <v>-100000</v>
      </c>
      <c r="U45" s="55" t="n">
        <f aca="false">U20-U21-U23-U24-U25-U26-U27</f>
        <v>0</v>
      </c>
      <c r="V45" s="55" t="n">
        <f aca="false">V20-V21-V23-V24-V25-V26-V27</f>
        <v>-100000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19" t="s">
        <v>137</v>
      </c>
      <c r="H46" s="55" t="n">
        <f aca="false">H33+H34-H32</f>
        <v>0</v>
      </c>
      <c r="I46" s="55" t="n">
        <f aca="false">I33+I34-I32</f>
        <v>-100000</v>
      </c>
      <c r="J46" s="55" t="n">
        <f aca="false">J33+J34-J32</f>
        <v>0</v>
      </c>
      <c r="K46" s="55" t="n">
        <f aca="false">K33+K34-K32</f>
        <v>100000</v>
      </c>
      <c r="L46" s="55" t="n">
        <f aca="false">L33+L34-L32</f>
        <v>0</v>
      </c>
      <c r="M46" s="55" t="n">
        <f aca="false">M33+M34-M32</f>
        <v>0</v>
      </c>
      <c r="N46" s="55" t="n">
        <f aca="false">N33+N34-N32</f>
        <v>0</v>
      </c>
      <c r="O46" s="55" t="n">
        <f aca="false">O33+O34-O32</f>
        <v>0</v>
      </c>
      <c r="P46" s="55" t="n">
        <f aca="false">P33+P34-P32</f>
        <v>0</v>
      </c>
      <c r="Q46" s="55" t="n">
        <f aca="false">Q33+Q34-Q32</f>
        <v>0</v>
      </c>
      <c r="R46" s="55" t="n">
        <f aca="false">R33+R34-R32</f>
        <v>0</v>
      </c>
      <c r="S46" s="55" t="n">
        <f aca="false">S33+S34-S32</f>
        <v>0</v>
      </c>
      <c r="T46" s="55" t="n">
        <f aca="false">T33+T34-T32</f>
        <v>0</v>
      </c>
      <c r="U46" s="55" t="n">
        <f aca="false">U33+U34-U32</f>
        <v>0</v>
      </c>
      <c r="V46" s="55" t="n">
        <f aca="false">V33+V34-V32</f>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19" t="s">
        <v>586</v>
      </c>
      <c r="H48" s="0" t="n">
        <v>131000000</v>
      </c>
      <c r="I48" s="0" t="n">
        <v>138000000</v>
      </c>
      <c r="J48" s="0" t="n">
        <v>144000000</v>
      </c>
      <c r="K48" s="0" t="n">
        <v>150000000</v>
      </c>
      <c r="L48" s="0" t="n">
        <v>153000000</v>
      </c>
      <c r="M48" s="0" t="n">
        <v>152000000</v>
      </c>
      <c r="N48" s="0" t="n">
        <v>163000000</v>
      </c>
      <c r="O48" s="0" t="n">
        <v>171000000</v>
      </c>
      <c r="P48" s="0" t="n">
        <v>172000000</v>
      </c>
      <c r="Q48" s="0" t="n">
        <v>175000000</v>
      </c>
      <c r="R48" s="0" t="n">
        <v>183000000</v>
      </c>
      <c r="S48" s="0" t="n">
        <v>188000000</v>
      </c>
      <c r="T48" s="0" t="n">
        <v>193000000</v>
      </c>
      <c r="U48" s="0" t="n">
        <v>198000000</v>
      </c>
      <c r="V48" s="0" t="n">
        <v>202000000</v>
      </c>
      <c r="W48" s="0" t="n">
        <v>208000000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19" t="s">
        <v>335</v>
      </c>
      <c r="H49" s="0" t="n">
        <f aca="false">(H6/H48)*100</f>
        <v>58.0916030534351</v>
      </c>
      <c r="I49" s="0" t="n">
        <f aca="false">(I6/I48)*100</f>
        <v>62.0289855072464</v>
      </c>
      <c r="J49" s="0" t="n">
        <f aca="false">(J6/J48)*100</f>
        <v>65.8333333333333</v>
      </c>
      <c r="K49" s="0" t="n">
        <f aca="false">(K6/K48)*100</f>
        <v>72.1333333333333</v>
      </c>
      <c r="L49" s="0" t="n">
        <f aca="false">(L6/L48)*100</f>
        <v>70</v>
      </c>
      <c r="M49" s="0" t="n">
        <f aca="false">(M6/M48)*100</f>
        <v>64.2763157894737</v>
      </c>
      <c r="N49" s="0" t="n">
        <f aca="false">(N6/N48)*100</f>
        <v>61.9631901840491</v>
      </c>
      <c r="O49" s="0" t="n">
        <f aca="false">(O6/O48)*100</f>
        <v>58.4795321637427</v>
      </c>
      <c r="P49" s="0" t="n">
        <f aca="false">(P6/P48)*100</f>
        <v>55.1162790697674</v>
      </c>
      <c r="Q49" s="0" t="n">
        <f aca="false">(Q6/Q48)*100</f>
        <v>51.5428571428572</v>
      </c>
      <c r="R49" s="0" t="n">
        <f aca="false">(R6/R48)*100</f>
        <v>62.8415300546448</v>
      </c>
      <c r="S49" s="0" t="n">
        <f aca="false">(S6/S48)*100</f>
        <v>60.1063829787234</v>
      </c>
      <c r="T49" s="0" t="n">
        <f aca="false">(T6/T48)*100</f>
        <v>59.2227979274611</v>
      </c>
      <c r="U49" s="0" t="n">
        <f aca="false">(U6/U48)*100</f>
        <v>58.4343434343434</v>
      </c>
      <c r="V49" s="0" t="n">
        <f aca="false">(V6/V48)*100</f>
        <v>55.7920792079208</v>
      </c>
    </row>
    <row r="50" customFormat="false" ht="15" hidden="false" customHeight="false" outlineLevel="0" collapsed="false">
      <c r="B50" s="19" t="s">
        <v>141</v>
      </c>
      <c r="H50" s="0" t="n">
        <f aca="false">(H19/H48)*100</f>
        <v>59.3893129770992</v>
      </c>
      <c r="I50" s="0" t="n">
        <f aca="false">(I19/I48)*100</f>
        <v>65.3623188405797</v>
      </c>
      <c r="J50" s="0" t="n">
        <f aca="false">(J19/J48)*100</f>
        <v>64.5138888888889</v>
      </c>
      <c r="K50" s="0" t="n">
        <f aca="false">(K19/K48)*100</f>
        <v>71.8666666666667</v>
      </c>
      <c r="L50" s="0" t="n">
        <f aca="false">(L19/L48)*100</f>
        <v>66.2091503267974</v>
      </c>
      <c r="M50" s="0" t="n">
        <f aca="false">(M19/M48)*100</f>
        <v>62.7631578947368</v>
      </c>
      <c r="N50" s="0" t="n">
        <f aca="false">(N19/N48)*100</f>
        <v>58.5276073619632</v>
      </c>
      <c r="O50" s="0" t="n">
        <f aca="false">(O19/O48)*100</f>
        <v>56.3157894736842</v>
      </c>
      <c r="P50" s="0" t="n">
        <f aca="false">(P19/P48)*100</f>
        <v>55.9302325581395</v>
      </c>
      <c r="Q50" s="0" t="n">
        <f aca="false">(Q19/Q48)*100</f>
        <v>52.3428571428572</v>
      </c>
      <c r="R50" s="0" t="n">
        <f aca="false">(R19/R48)*100</f>
        <v>63.0054644808743</v>
      </c>
      <c r="S50" s="0" t="n">
        <f aca="false">(S19/S48)*100</f>
        <v>62.2872340425532</v>
      </c>
      <c r="T50" s="0" t="n">
        <f aca="false">(T19/T48)*100</f>
        <v>61.2953367875648</v>
      </c>
      <c r="U50" s="0" t="n">
        <f aca="false">(U19/U48)*100</f>
        <v>60.4040404040404</v>
      </c>
      <c r="V50" s="0" t="n">
        <f aca="false">(V19/V48)*100</f>
        <v>57.6732673267327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6.xml><?xml version="1.0" encoding="utf-8"?>
<worksheet xmlns="http://schemas.openxmlformats.org/spreadsheetml/2006/main" xmlns:r="http://schemas.openxmlformats.org/officeDocument/2006/relationships">
  <sheetPr filterMode="false">
    <pageSetUpPr fitToPage="false"/>
  </sheetPr>
  <dimension ref="A1:Y8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V6" activePane="bottomRight" state="frozen"/>
      <selection pane="topLeft" activeCell="A1" activeCellId="0" sqref="A1"/>
      <selection pane="topRight" activeCell="V1" activeCellId="0" sqref="V1"/>
      <selection pane="bottomLeft" activeCell="A6" activeCellId="0" sqref="A6"/>
      <selection pane="bottomRight" activeCell="A40" activeCellId="0" sqref="A40"/>
    </sheetView>
  </sheetViews>
  <sheetFormatPr defaultRowHeight="15"/>
  <cols>
    <col collapsed="false" hidden="false" max="1" min="1" style="0" width="39.1479591836735"/>
    <col collapsed="false" hidden="false" max="2" min="2" style="0" width="40.6326530612245"/>
    <col collapsed="false" hidden="false" max="3" min="3" style="0" width="36.1785714285714"/>
    <col collapsed="false" hidden="false" max="4" min="4" style="0" width="8.50510204081633"/>
    <col collapsed="false" hidden="false" max="5" min="5" style="0" width="14.5816326530612"/>
    <col collapsed="false" hidden="false" max="6" min="6" style="0" width="8.50510204081633"/>
    <col collapsed="false" hidden="false" max="15" min="7" style="0" width="20.6530612244898"/>
    <col collapsed="false" hidden="false" max="17" min="16" style="0" width="20.3826530612245"/>
    <col collapsed="false" hidden="false" max="24" min="18" style="0" width="21.3265306122449"/>
    <col collapsed="false" hidden="false" max="25" min="25" style="26" width="21.3265306122449"/>
    <col collapsed="false" hidden="false" max="1025" min="26" style="0" width="8.50510204081633"/>
  </cols>
  <sheetData>
    <row r="1" customFormat="false" ht="15" hidden="false" customHeight="false" outlineLevel="0" collapsed="false">
      <c r="A1" s="1" t="s">
        <v>3781</v>
      </c>
      <c r="B1" s="2" t="s">
        <v>3782</v>
      </c>
      <c r="C1" s="2"/>
      <c r="D1" s="3"/>
      <c r="E1" s="3"/>
      <c r="F1" s="3"/>
      <c r="G1" s="3"/>
      <c r="H1" s="3"/>
      <c r="I1" s="3"/>
      <c r="J1" s="3"/>
      <c r="K1" s="3"/>
      <c r="L1" s="3"/>
      <c r="M1" s="3"/>
      <c r="N1" s="3"/>
      <c r="O1" s="4"/>
      <c r="P1" s="4"/>
      <c r="Q1" s="4"/>
      <c r="R1" s="5"/>
      <c r="S1" s="4"/>
      <c r="T1" s="4"/>
      <c r="U1" s="4"/>
      <c r="V1" s="4"/>
      <c r="W1" s="4"/>
      <c r="Y1" s="0"/>
    </row>
    <row r="2" customFormat="false" ht="15" hidden="false" customHeight="false" outlineLevel="0" collapsed="false">
      <c r="B2" s="7" t="s">
        <v>3783</v>
      </c>
      <c r="C2" s="7"/>
      <c r="D2" s="4"/>
      <c r="E2" s="4"/>
      <c r="F2" s="4"/>
      <c r="G2" s="4"/>
      <c r="H2" s="4"/>
      <c r="I2" s="4"/>
      <c r="J2" s="4"/>
      <c r="K2" s="4"/>
      <c r="L2" s="4"/>
      <c r="M2" s="4"/>
      <c r="N2" s="4"/>
      <c r="O2" s="4"/>
      <c r="P2" s="4"/>
      <c r="Q2" s="4"/>
      <c r="R2" s="8"/>
      <c r="S2" s="9"/>
      <c r="T2" s="10"/>
      <c r="U2" s="4"/>
      <c r="V2" s="4"/>
      <c r="W2" s="4"/>
      <c r="Y2" s="0"/>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30</v>
      </c>
      <c r="Q5" s="4" t="s">
        <v>30</v>
      </c>
      <c r="R5" s="4" t="s">
        <v>30</v>
      </c>
      <c r="S5" s="4" t="s">
        <v>30</v>
      </c>
      <c r="T5" s="4" t="s">
        <v>31</v>
      </c>
      <c r="U5" s="4" t="s">
        <v>31</v>
      </c>
      <c r="V5" s="4" t="s">
        <v>31</v>
      </c>
      <c r="W5" s="4" t="s">
        <v>31</v>
      </c>
      <c r="X5" s="4" t="s">
        <v>31</v>
      </c>
      <c r="Y5" s="4" t="s">
        <v>31</v>
      </c>
    </row>
    <row r="6" s="13" customFormat="true" ht="16.5" hidden="false" customHeight="false" outlineLevel="0" collapsed="false">
      <c r="A6" s="402" t="s">
        <v>32</v>
      </c>
      <c r="B6" s="98" t="s">
        <v>33</v>
      </c>
      <c r="C6" s="216" t="s">
        <v>34</v>
      </c>
      <c r="G6" s="326" t="n">
        <f aca="false">G7+G15</f>
        <v>119600000000</v>
      </c>
      <c r="H6" s="326" t="n">
        <f aca="false">H7+H15</f>
        <v>130400000000</v>
      </c>
      <c r="I6" s="326" t="n">
        <f aca="false">I7+I15</f>
        <v>131300000000</v>
      </c>
      <c r="J6" s="326" t="n">
        <f aca="false">J7+J15</f>
        <v>406000000000</v>
      </c>
      <c r="K6" s="326" t="n">
        <f aca="false">K7+K15</f>
        <v>185400000000</v>
      </c>
      <c r="L6" s="326" t="n">
        <f aca="false">L7+L15</f>
        <v>189000000000</v>
      </c>
      <c r="M6" s="326" t="n">
        <f aca="false">M7+M15</f>
        <v>188500000000</v>
      </c>
      <c r="N6" s="326" t="n">
        <f aca="false">N7+N15</f>
        <v>240300000000</v>
      </c>
      <c r="O6" s="326" t="n">
        <f aca="false">O7+O15</f>
        <v>301200000000</v>
      </c>
      <c r="P6" s="326" t="n">
        <f aca="false">P7+P15</f>
        <v>465600000000</v>
      </c>
      <c r="Q6" s="326" t="n">
        <f aca="false">Q7+Q15</f>
        <v>422700000000</v>
      </c>
      <c r="R6" s="326" t="n">
        <v>424000000000</v>
      </c>
      <c r="S6" s="326" t="n">
        <v>460200000000</v>
      </c>
      <c r="T6" s="326" t="n">
        <v>482300000000</v>
      </c>
      <c r="U6" s="326" t="n">
        <v>505300000000</v>
      </c>
      <c r="V6" s="326" t="n">
        <v>522300000000</v>
      </c>
      <c r="W6" s="326" t="n">
        <v>558200000000</v>
      </c>
      <c r="X6" s="326" t="n">
        <v>588900000000</v>
      </c>
      <c r="Y6" s="707" t="n">
        <v>635900000000</v>
      </c>
    </row>
    <row r="7" s="38" customFormat="true" ht="15" hidden="false" customHeight="false" outlineLevel="0" collapsed="false">
      <c r="A7" s="19" t="s">
        <v>35</v>
      </c>
      <c r="B7" s="19" t="s">
        <v>1619</v>
      </c>
      <c r="C7" s="20" t="s">
        <v>37</v>
      </c>
      <c r="G7" s="23" t="n">
        <f aca="false">G8+G21+G18</f>
        <v>103900000000</v>
      </c>
      <c r="H7" s="23" t="n">
        <f aca="false">H8+H21+H18</f>
        <v>117900000000</v>
      </c>
      <c r="I7" s="23" t="n">
        <f aca="false">I8+I21+I18</f>
        <v>121000000000</v>
      </c>
      <c r="J7" s="23" t="n">
        <f aca="false">J8+J21+J18</f>
        <v>153500000000</v>
      </c>
      <c r="K7" s="23" t="n">
        <f aca="false">K8+K21+K18</f>
        <v>169100000000</v>
      </c>
      <c r="L7" s="23" t="n">
        <f aca="false">L8+L21+L18</f>
        <v>182500000000</v>
      </c>
      <c r="M7" s="23" t="n">
        <f aca="false">M8+M21+M18</f>
        <v>182400000000</v>
      </c>
      <c r="N7" s="348" t="n">
        <f aca="false">N8+N18</f>
        <v>228700000000</v>
      </c>
      <c r="O7" s="23" t="n">
        <f aca="false">O8+O21+O18</f>
        <v>293500000000</v>
      </c>
      <c r="P7" s="23" t="n">
        <f aca="false">P8+P21+P18</f>
        <v>397800000000</v>
      </c>
      <c r="Q7" s="23" t="n">
        <f aca="false">Q8+Q21+Q18</f>
        <v>411400000000</v>
      </c>
      <c r="R7" s="23" t="n">
        <f aca="false">R8+R21+R18</f>
        <v>421900000000</v>
      </c>
      <c r="S7" s="23" t="n">
        <f aca="false">S8+S21+S18</f>
        <v>431900000000</v>
      </c>
      <c r="T7" s="23" t="n">
        <f aca="false">T8+T21+T18</f>
        <v>465000000000</v>
      </c>
      <c r="U7" s="23" t="n">
        <f aca="false">U8+U21+U18</f>
        <v>494100000000</v>
      </c>
      <c r="V7" s="23" t="n">
        <f aca="false">V8+V21+V18</f>
        <v>510500000000</v>
      </c>
      <c r="W7" s="23" t="n">
        <f aca="false">W8+W21+W18</f>
        <v>547300000000</v>
      </c>
      <c r="X7" s="23" t="n">
        <f aca="false">X8+X21+X18</f>
        <v>577800000000</v>
      </c>
      <c r="Y7" s="23" t="n">
        <f aca="false">Y8+Y21+Y18</f>
        <v>624900000000</v>
      </c>
    </row>
    <row r="8" customFormat="false" ht="16.5" hidden="false" customHeight="false" outlineLevel="0" collapsed="false">
      <c r="A8" s="26" t="s">
        <v>291</v>
      </c>
      <c r="B8" s="30" t="s">
        <v>3784</v>
      </c>
      <c r="C8" s="20" t="s">
        <v>40</v>
      </c>
      <c r="G8" s="23" t="n">
        <v>103900000000</v>
      </c>
      <c r="H8" s="23" t="n">
        <v>117900000000</v>
      </c>
      <c r="I8" s="23" t="n">
        <v>121000000000</v>
      </c>
      <c r="J8" s="23" t="n">
        <v>153500000000</v>
      </c>
      <c r="K8" s="23" t="n">
        <v>169100000000</v>
      </c>
      <c r="L8" s="23" t="n">
        <v>182500000000</v>
      </c>
      <c r="M8" s="23" t="n">
        <v>182400000000</v>
      </c>
      <c r="N8" s="348" t="n">
        <f aca="false">N9+N14</f>
        <v>228700000000</v>
      </c>
      <c r="O8" s="23" t="n">
        <v>293500000000</v>
      </c>
      <c r="P8" s="25" t="n">
        <v>240200000000</v>
      </c>
      <c r="Q8" s="25" t="n">
        <v>281700000000</v>
      </c>
      <c r="R8" s="25" t="n">
        <v>306100000000</v>
      </c>
      <c r="S8" s="25" t="n">
        <v>389500000000</v>
      </c>
      <c r="T8" s="25" t="n">
        <v>446300000000</v>
      </c>
      <c r="U8" s="25" t="n">
        <v>466900000000</v>
      </c>
      <c r="V8" s="25" t="n">
        <v>496300000000</v>
      </c>
      <c r="W8" s="25" t="n">
        <v>531100000000</v>
      </c>
      <c r="X8" s="25" t="n">
        <v>561300000000</v>
      </c>
      <c r="Y8" s="708" t="n">
        <v>607200000000</v>
      </c>
    </row>
    <row r="9" customFormat="false" ht="16.5" hidden="false" customHeight="false" outlineLevel="0" collapsed="false">
      <c r="A9" s="27" t="s">
        <v>38</v>
      </c>
      <c r="B9" s="29" t="s">
        <v>293</v>
      </c>
      <c r="C9" s="205" t="s">
        <v>1715</v>
      </c>
      <c r="G9" s="23" t="n">
        <v>44900000000</v>
      </c>
      <c r="H9" s="23" t="n">
        <v>59200000000</v>
      </c>
      <c r="I9" s="23" t="n">
        <v>76000000000</v>
      </c>
      <c r="J9" s="23" t="n">
        <v>97100000000</v>
      </c>
      <c r="K9" s="23" t="n">
        <v>106900000000</v>
      </c>
      <c r="L9" s="23" t="n">
        <v>114700000000</v>
      </c>
      <c r="M9" s="23" t="n">
        <v>106600000000</v>
      </c>
      <c r="N9" s="23" t="n">
        <v>145600000000</v>
      </c>
      <c r="O9" s="23" t="n">
        <v>183700000000</v>
      </c>
      <c r="P9" s="25" t="n">
        <v>178100000000</v>
      </c>
      <c r="Q9" s="25" t="n">
        <v>203800000000</v>
      </c>
      <c r="R9" s="25" t="n">
        <v>231400000000</v>
      </c>
      <c r="S9" s="25" t="n">
        <v>245600000000</v>
      </c>
      <c r="T9" s="25" t="n">
        <v>305700000000</v>
      </c>
      <c r="U9" s="25" t="n">
        <v>323100000000</v>
      </c>
      <c r="V9" s="25" t="n">
        <v>347400000000</v>
      </c>
      <c r="W9" s="25" t="n">
        <v>376200000000</v>
      </c>
      <c r="X9" s="25" t="n">
        <v>398200000000</v>
      </c>
      <c r="Y9" s="708" t="n">
        <v>432000000000</v>
      </c>
    </row>
    <row r="10" customFormat="false" ht="15" hidden="false" customHeight="false" outlineLevel="0" collapsed="false">
      <c r="A10" s="45" t="s">
        <v>3785</v>
      </c>
      <c r="B10" s="106" t="s">
        <v>3786</v>
      </c>
      <c r="C10" s="205" t="s">
        <v>297</v>
      </c>
      <c r="G10" s="22"/>
      <c r="H10" s="22"/>
      <c r="I10" s="22"/>
      <c r="J10" s="22"/>
      <c r="K10" s="23" t="n">
        <v>32900000000</v>
      </c>
      <c r="L10" s="23"/>
      <c r="M10" s="23"/>
      <c r="N10" s="23"/>
      <c r="O10" s="23"/>
      <c r="P10" s="23"/>
      <c r="Q10" s="23"/>
      <c r="R10" s="23"/>
      <c r="S10" s="23"/>
      <c r="T10" s="23"/>
      <c r="U10" s="23"/>
      <c r="V10" s="23"/>
      <c r="W10" s="23"/>
      <c r="X10" s="23"/>
      <c r="Y10" s="708"/>
    </row>
    <row r="11" customFormat="false" ht="15" hidden="false" customHeight="false" outlineLevel="0" collapsed="false">
      <c r="A11" s="45" t="s">
        <v>46</v>
      </c>
      <c r="B11" s="106" t="s">
        <v>1389</v>
      </c>
      <c r="C11" s="205" t="s">
        <v>297</v>
      </c>
      <c r="G11" s="22"/>
      <c r="H11" s="22"/>
      <c r="I11" s="22"/>
      <c r="J11" s="22"/>
      <c r="K11" s="23" t="n">
        <v>52700000000</v>
      </c>
      <c r="L11" s="23"/>
      <c r="M11" s="23"/>
      <c r="N11" s="23"/>
      <c r="O11" s="23"/>
      <c r="P11" s="23"/>
      <c r="Q11" s="23"/>
      <c r="R11" s="23"/>
      <c r="S11" s="23"/>
      <c r="T11" s="23"/>
      <c r="U11" s="23"/>
      <c r="V11" s="23"/>
      <c r="W11" s="23"/>
      <c r="X11" s="23"/>
      <c r="Y11" s="708"/>
    </row>
    <row r="12" customFormat="false" ht="15" hidden="false" customHeight="false" outlineLevel="0" collapsed="false">
      <c r="A12" s="45" t="s">
        <v>607</v>
      </c>
      <c r="B12" s="106" t="s">
        <v>1390</v>
      </c>
      <c r="C12" s="205" t="s">
        <v>297</v>
      </c>
      <c r="G12" s="22"/>
      <c r="H12" s="22"/>
      <c r="I12" s="22"/>
      <c r="J12" s="22"/>
      <c r="K12" s="23" t="n">
        <v>19100000000</v>
      </c>
      <c r="L12" s="23"/>
      <c r="M12" s="23"/>
      <c r="N12" s="23"/>
      <c r="O12" s="23"/>
      <c r="P12" s="23"/>
      <c r="Q12" s="23"/>
      <c r="R12" s="23"/>
      <c r="S12" s="23"/>
      <c r="T12" s="23"/>
      <c r="U12" s="23"/>
      <c r="V12" s="23"/>
      <c r="W12" s="23"/>
      <c r="X12" s="23"/>
      <c r="Y12" s="708"/>
    </row>
    <row r="13" customFormat="false" ht="15" hidden="false" customHeight="false" outlineLevel="0" collapsed="false">
      <c r="A13" s="106" t="s">
        <v>49</v>
      </c>
      <c r="B13" s="106" t="s">
        <v>49</v>
      </c>
      <c r="C13" s="205" t="s">
        <v>297</v>
      </c>
      <c r="G13" s="22"/>
      <c r="H13" s="22"/>
      <c r="I13" s="22"/>
      <c r="J13" s="22"/>
      <c r="K13" s="23" t="n">
        <v>2100000000</v>
      </c>
      <c r="L13" s="23"/>
      <c r="M13" s="23"/>
      <c r="N13" s="23"/>
      <c r="O13" s="23"/>
      <c r="P13" s="23"/>
      <c r="Q13" s="23"/>
      <c r="R13" s="23"/>
      <c r="S13" s="23"/>
      <c r="T13" s="23"/>
      <c r="U13" s="23"/>
      <c r="V13" s="23"/>
      <c r="W13" s="23"/>
      <c r="X13" s="23"/>
      <c r="Y13" s="708"/>
    </row>
    <row r="14" customFormat="false" ht="16.5" hidden="false" customHeight="false" outlineLevel="0" collapsed="false">
      <c r="A14" s="27" t="s">
        <v>50</v>
      </c>
      <c r="B14" s="29" t="s">
        <v>1056</v>
      </c>
      <c r="C14" s="205" t="s">
        <v>1715</v>
      </c>
      <c r="G14" s="23" t="n">
        <v>59100000000</v>
      </c>
      <c r="H14" s="23" t="n">
        <v>58700000000</v>
      </c>
      <c r="I14" s="23" t="n">
        <v>45000000000</v>
      </c>
      <c r="J14" s="23" t="n">
        <v>56400000000</v>
      </c>
      <c r="K14" s="23" t="n">
        <v>62200000000</v>
      </c>
      <c r="L14" s="23" t="n">
        <v>67800000000</v>
      </c>
      <c r="M14" s="23" t="n">
        <v>75800000000</v>
      </c>
      <c r="N14" s="23" t="n">
        <v>83100000000</v>
      </c>
      <c r="O14" s="23" t="n">
        <v>109800000000</v>
      </c>
      <c r="P14" s="25" t="n">
        <v>62200000000</v>
      </c>
      <c r="Q14" s="25" t="n">
        <v>77900000000</v>
      </c>
      <c r="R14" s="25" t="n">
        <v>74700000000</v>
      </c>
      <c r="S14" s="25" t="n">
        <v>144000000000</v>
      </c>
      <c r="T14" s="25" t="n">
        <v>140600000000</v>
      </c>
      <c r="U14" s="25" t="n">
        <v>143800000000</v>
      </c>
      <c r="V14" s="25" t="n">
        <v>148900000000</v>
      </c>
      <c r="W14" s="25" t="n">
        <v>154900000000</v>
      </c>
      <c r="X14" s="25" t="n">
        <v>163100000000</v>
      </c>
      <c r="Y14" s="708" t="n">
        <v>175100000000</v>
      </c>
    </row>
    <row r="15" s="13" customFormat="true" ht="16.5" hidden="false" customHeight="false" outlineLevel="0" collapsed="false">
      <c r="A15" s="13" t="s">
        <v>52</v>
      </c>
      <c r="B15" s="98" t="s">
        <v>3787</v>
      </c>
      <c r="C15" s="33" t="s">
        <v>37</v>
      </c>
      <c r="G15" s="325" t="n">
        <v>15700000000</v>
      </c>
      <c r="H15" s="325" t="n">
        <v>12500000000</v>
      </c>
      <c r="I15" s="325" t="n">
        <v>10300000000</v>
      </c>
      <c r="J15" s="325" t="n">
        <v>252500000000</v>
      </c>
      <c r="K15" s="325" t="n">
        <v>16300000000</v>
      </c>
      <c r="L15" s="325" t="n">
        <v>6500000000</v>
      </c>
      <c r="M15" s="325" t="n">
        <v>6100000000</v>
      </c>
      <c r="N15" s="325" t="n">
        <v>11600000000</v>
      </c>
      <c r="O15" s="325" t="n">
        <v>7700000000</v>
      </c>
      <c r="P15" s="326" t="n">
        <v>67800000000</v>
      </c>
      <c r="Q15" s="326" t="n">
        <v>11300000000</v>
      </c>
      <c r="R15" s="326" t="n">
        <v>2200000000</v>
      </c>
      <c r="S15" s="326" t="n">
        <v>28300000000</v>
      </c>
      <c r="T15" s="326" t="n">
        <v>17300000000</v>
      </c>
      <c r="U15" s="326" t="n">
        <v>11200000000</v>
      </c>
      <c r="V15" s="326" t="n">
        <v>11800000000</v>
      </c>
      <c r="W15" s="326" t="n">
        <v>11000000000</v>
      </c>
      <c r="X15" s="326" t="n">
        <v>11000000000</v>
      </c>
      <c r="Y15" s="707" t="n">
        <v>11000000000</v>
      </c>
    </row>
    <row r="16" customFormat="false" ht="16.5" hidden="false" customHeight="false" outlineLevel="0" collapsed="false">
      <c r="A16" s="26" t="s">
        <v>528</v>
      </c>
      <c r="B16" s="349" t="s">
        <v>3788</v>
      </c>
      <c r="C16" s="36" t="s">
        <v>56</v>
      </c>
      <c r="G16" s="22"/>
      <c r="H16" s="22"/>
      <c r="I16" s="22"/>
      <c r="J16" s="22"/>
      <c r="K16" s="23" t="n">
        <v>10000000000</v>
      </c>
      <c r="L16" s="23" t="n">
        <v>4000000000</v>
      </c>
      <c r="M16" s="23" t="n">
        <v>3700000000</v>
      </c>
      <c r="N16" s="23" t="n">
        <v>600000000</v>
      </c>
      <c r="O16" s="23" t="n">
        <v>6700000000</v>
      </c>
      <c r="P16" s="25" t="n">
        <v>2900000000</v>
      </c>
      <c r="Q16" s="25" t="n">
        <v>1800000000</v>
      </c>
      <c r="R16" s="25" t="n">
        <v>1600000000</v>
      </c>
      <c r="S16" s="25" t="n">
        <v>7800000000</v>
      </c>
      <c r="T16" s="25" t="n">
        <v>9800000000</v>
      </c>
      <c r="U16" s="25" t="n">
        <v>9600000000</v>
      </c>
      <c r="V16" s="25" t="n">
        <v>10100000000</v>
      </c>
      <c r="W16" s="25" t="n">
        <v>10000000000</v>
      </c>
      <c r="X16" s="25" t="n">
        <v>10000000000</v>
      </c>
      <c r="Y16" s="708" t="n">
        <v>10000000000</v>
      </c>
    </row>
    <row r="17" customFormat="false" ht="16.5" hidden="false" customHeight="false" outlineLevel="0" collapsed="false">
      <c r="A17" s="26"/>
      <c r="B17" s="27"/>
      <c r="C17" s="36"/>
      <c r="G17" s="22"/>
      <c r="H17" s="22"/>
      <c r="I17" s="22"/>
      <c r="J17" s="22"/>
      <c r="K17" s="23"/>
      <c r="L17" s="23"/>
      <c r="M17" s="23"/>
      <c r="N17" s="23"/>
      <c r="O17" s="23"/>
      <c r="P17" s="25"/>
      <c r="Q17" s="25"/>
      <c r="R17" s="25"/>
      <c r="S17" s="25"/>
      <c r="T17" s="25"/>
      <c r="U17" s="25"/>
      <c r="V17" s="25"/>
      <c r="W17" s="25"/>
      <c r="X17" s="25"/>
      <c r="Y17" s="708"/>
    </row>
    <row r="18" customFormat="false" ht="16.5" hidden="false" customHeight="false" outlineLevel="0" collapsed="false">
      <c r="A18" s="0" t="s">
        <v>283</v>
      </c>
      <c r="B18" s="29" t="s">
        <v>3789</v>
      </c>
      <c r="C18" s="20" t="s">
        <v>40</v>
      </c>
      <c r="G18" s="22"/>
      <c r="H18" s="22"/>
      <c r="I18" s="22"/>
      <c r="J18" s="22"/>
      <c r="K18" s="22"/>
      <c r="L18" s="22"/>
      <c r="M18" s="22"/>
      <c r="N18" s="22"/>
      <c r="O18" s="22"/>
      <c r="P18" s="25" t="n">
        <v>157600000000</v>
      </c>
      <c r="Q18" s="25" t="n">
        <v>129700000000</v>
      </c>
      <c r="R18" s="25" t="n">
        <v>115800000000</v>
      </c>
      <c r="S18" s="25" t="n">
        <v>42400000000</v>
      </c>
      <c r="T18" s="25" t="n">
        <v>18700000000</v>
      </c>
      <c r="U18" s="25" t="n">
        <v>27200000000</v>
      </c>
      <c r="V18" s="25" t="n">
        <v>14200000000</v>
      </c>
      <c r="W18" s="25" t="n">
        <v>16200000000</v>
      </c>
      <c r="X18" s="25" t="n">
        <v>16500000000</v>
      </c>
      <c r="Y18" s="708" t="n">
        <v>17700000000</v>
      </c>
    </row>
    <row r="19" customFormat="false" ht="16.5" hidden="false" customHeight="false" outlineLevel="0" collapsed="false">
      <c r="A19" s="0" t="s">
        <v>1711</v>
      </c>
      <c r="B19" s="105" t="s">
        <v>3790</v>
      </c>
      <c r="C19" s="0" t="s">
        <v>1498</v>
      </c>
      <c r="G19" s="22"/>
      <c r="H19" s="22"/>
      <c r="I19" s="22"/>
      <c r="J19" s="22"/>
      <c r="K19" s="22"/>
      <c r="L19" s="22"/>
      <c r="M19" s="22"/>
      <c r="N19" s="22"/>
      <c r="O19" s="22"/>
      <c r="P19" s="25" t="n">
        <v>21500000000</v>
      </c>
      <c r="Q19" s="25" t="n">
        <v>20700000000</v>
      </c>
      <c r="R19" s="25" t="n">
        <v>24100000000</v>
      </c>
      <c r="S19" s="25" t="n">
        <v>13200000000</v>
      </c>
      <c r="T19" s="25" t="n">
        <v>9000000000</v>
      </c>
      <c r="U19" s="25" t="n">
        <v>11700000000</v>
      </c>
      <c r="V19" s="25" t="n">
        <v>0</v>
      </c>
      <c r="W19" s="25" t="n">
        <v>0</v>
      </c>
      <c r="X19" s="25" t="n">
        <v>0</v>
      </c>
      <c r="Y19" s="708" t="n">
        <v>0</v>
      </c>
    </row>
    <row r="20" customFormat="false" ht="16.5" hidden="false" customHeight="false" outlineLevel="0" collapsed="false">
      <c r="A20" s="45" t="s">
        <v>3791</v>
      </c>
      <c r="B20" s="105" t="s">
        <v>3792</v>
      </c>
      <c r="C20" s="0" t="s">
        <v>1498</v>
      </c>
      <c r="G20" s="22"/>
      <c r="H20" s="22"/>
      <c r="I20" s="22"/>
      <c r="J20" s="22"/>
      <c r="K20" s="22"/>
      <c r="L20" s="22"/>
      <c r="M20" s="22"/>
      <c r="N20" s="22"/>
      <c r="O20" s="22"/>
      <c r="P20" s="25" t="n">
        <v>136100000000</v>
      </c>
      <c r="Q20" s="25" t="n">
        <v>108900000000</v>
      </c>
      <c r="R20" s="25" t="n">
        <v>91700000000</v>
      </c>
      <c r="S20" s="25" t="n">
        <v>29200000000</v>
      </c>
      <c r="T20" s="25" t="n">
        <v>9700000000</v>
      </c>
      <c r="U20" s="25" t="n">
        <v>15500000000</v>
      </c>
      <c r="V20" s="25" t="n">
        <v>14200000000</v>
      </c>
      <c r="W20" s="25" t="n">
        <v>16200000000</v>
      </c>
      <c r="X20" s="25" t="n">
        <v>16500000000</v>
      </c>
      <c r="Y20" s="708" t="n">
        <v>17700000000</v>
      </c>
    </row>
    <row r="21" customFormat="false" ht="16.5" hidden="false" customHeight="false" outlineLevel="0" collapsed="false">
      <c r="A21" s="132" t="s">
        <v>348</v>
      </c>
      <c r="B21" s="30" t="s">
        <v>3793</v>
      </c>
      <c r="C21" s="20" t="s">
        <v>40</v>
      </c>
      <c r="G21" s="22" t="n">
        <v>0</v>
      </c>
      <c r="H21" s="22" t="n">
        <v>0</v>
      </c>
      <c r="I21" s="22" t="n">
        <v>0</v>
      </c>
      <c r="J21" s="22" t="n">
        <v>0</v>
      </c>
      <c r="K21" s="22" t="n">
        <v>0</v>
      </c>
      <c r="L21" s="22" t="n">
        <v>0</v>
      </c>
      <c r="M21" s="23" t="n">
        <v>0</v>
      </c>
      <c r="N21" s="23" t="n">
        <v>10000000000</v>
      </c>
      <c r="O21" s="23" t="n">
        <v>0</v>
      </c>
      <c r="P21" s="25" t="n">
        <v>0</v>
      </c>
      <c r="Q21" s="25" t="n">
        <v>0</v>
      </c>
      <c r="R21" s="25"/>
      <c r="S21" s="25"/>
      <c r="T21" s="25"/>
      <c r="U21" s="25"/>
      <c r="V21" s="25"/>
      <c r="W21" s="25"/>
      <c r="X21" s="25"/>
      <c r="Y21" s="708"/>
    </row>
    <row r="22" s="17" customFormat="true" ht="16.5" hidden="false" customHeight="false" outlineLevel="0" collapsed="false">
      <c r="A22" s="518" t="s">
        <v>68</v>
      </c>
      <c r="B22" s="345" t="s">
        <v>1723</v>
      </c>
      <c r="C22" s="441" t="s">
        <v>34</v>
      </c>
      <c r="G22" s="41" t="n">
        <v>159600000000</v>
      </c>
      <c r="H22" s="41" t="n">
        <v>149400000000</v>
      </c>
      <c r="I22" s="41" t="n">
        <v>166300000000</v>
      </c>
      <c r="J22" s="41" t="n">
        <v>206400000000</v>
      </c>
      <c r="K22" s="41" t="n">
        <v>217300000000</v>
      </c>
      <c r="L22" s="41" t="n">
        <v>262000000000</v>
      </c>
      <c r="M22" s="41" t="n">
        <v>242900000000</v>
      </c>
      <c r="N22" s="41" t="n">
        <v>282900000000</v>
      </c>
      <c r="O22" s="41" t="n">
        <v>341400000000</v>
      </c>
      <c r="P22" s="43" t="n">
        <v>430000000000</v>
      </c>
      <c r="Q22" s="43" t="n">
        <v>436700000000</v>
      </c>
      <c r="R22" s="43" t="n">
        <v>479100000000</v>
      </c>
      <c r="S22" s="43" t="n">
        <v>513700000000</v>
      </c>
      <c r="T22" s="43" t="n">
        <v>513200000000</v>
      </c>
      <c r="U22" s="43" t="n">
        <v>550200000000</v>
      </c>
      <c r="V22" s="43" t="n">
        <v>582400000000</v>
      </c>
      <c r="W22" s="43" t="n">
        <v>622900000000</v>
      </c>
      <c r="X22" s="43" t="n">
        <v>656900000000</v>
      </c>
      <c r="Y22" s="707" t="n">
        <v>706500000000</v>
      </c>
    </row>
    <row r="23" customFormat="false" ht="16.5" hidden="false" customHeight="false" outlineLevel="0" collapsed="false">
      <c r="A23" s="18" t="s">
        <v>70</v>
      </c>
      <c r="B23" s="30" t="s">
        <v>310</v>
      </c>
      <c r="C23" s="20" t="s">
        <v>72</v>
      </c>
      <c r="G23" s="23" t="n">
        <v>114200000000</v>
      </c>
      <c r="H23" s="23" t="n">
        <v>106200000000</v>
      </c>
      <c r="I23" s="23" t="n">
        <v>126700000000</v>
      </c>
      <c r="J23" s="23" t="n">
        <v>157900000000</v>
      </c>
      <c r="K23" s="23" t="n">
        <v>158900000000</v>
      </c>
      <c r="L23" s="23" t="n">
        <v>206400000000</v>
      </c>
      <c r="M23" s="23" t="n">
        <v>186700000000</v>
      </c>
      <c r="N23" s="23" t="n">
        <v>204400000000</v>
      </c>
      <c r="O23" s="23" t="n">
        <v>247400000000</v>
      </c>
      <c r="P23" s="25" t="n">
        <v>293000000000</v>
      </c>
      <c r="Q23" s="25" t="n">
        <v>267200000000</v>
      </c>
      <c r="R23" s="25" t="n">
        <v>287600000000</v>
      </c>
      <c r="S23" s="25" t="n">
        <v>290900000000</v>
      </c>
      <c r="T23" s="25" t="n">
        <v>293200000000</v>
      </c>
      <c r="U23" s="25" t="n">
        <v>306700000000</v>
      </c>
      <c r="V23" s="25" t="n">
        <v>327900000000</v>
      </c>
      <c r="W23" s="25" t="n">
        <v>354700000000</v>
      </c>
      <c r="X23" s="25" t="n">
        <v>381500000000</v>
      </c>
      <c r="Y23" s="708" t="n">
        <v>414600000000</v>
      </c>
    </row>
    <row r="24" customFormat="false" ht="16.5" hidden="false" customHeight="false" outlineLevel="0" collapsed="false">
      <c r="A24" s="27" t="s">
        <v>746</v>
      </c>
      <c r="B24" s="29" t="s">
        <v>354</v>
      </c>
      <c r="C24" s="20" t="s">
        <v>77</v>
      </c>
      <c r="G24" s="23" t="n">
        <v>30800000000</v>
      </c>
      <c r="H24" s="23" t="n">
        <v>33700000000</v>
      </c>
      <c r="I24" s="23" t="n">
        <v>38900000000</v>
      </c>
      <c r="J24" s="23" t="n">
        <v>52800000000</v>
      </c>
      <c r="K24" s="23" t="n">
        <v>64600000000</v>
      </c>
      <c r="L24" s="23" t="n">
        <v>71300000000</v>
      </c>
      <c r="M24" s="23" t="n">
        <v>77000000000</v>
      </c>
      <c r="N24" s="23" t="n">
        <v>83600000000</v>
      </c>
      <c r="O24" s="23" t="n">
        <v>90100000000</v>
      </c>
      <c r="P24" s="25" t="n">
        <v>94700000000</v>
      </c>
      <c r="Q24" s="25" t="n">
        <v>103700000000</v>
      </c>
      <c r="R24" s="25" t="n">
        <v>110400000000</v>
      </c>
      <c r="S24" s="25" t="n">
        <v>119400000000</v>
      </c>
      <c r="T24" s="25" t="n">
        <v>123400000000</v>
      </c>
      <c r="U24" s="25" t="n">
        <v>130900000000</v>
      </c>
      <c r="V24" s="25" t="n">
        <v>138400000000</v>
      </c>
      <c r="W24" s="25" t="n">
        <v>149700000000</v>
      </c>
      <c r="X24" s="25" t="n">
        <v>161200000000</v>
      </c>
      <c r="Y24" s="708" t="n">
        <v>175300000000</v>
      </c>
    </row>
    <row r="25" customFormat="false" ht="16.5" hidden="false" customHeight="false" outlineLevel="0" collapsed="false">
      <c r="A25" s="26" t="s">
        <v>79</v>
      </c>
      <c r="B25" s="29" t="s">
        <v>47</v>
      </c>
      <c r="C25" s="20" t="s">
        <v>77</v>
      </c>
      <c r="G25" s="23" t="n">
        <v>49100000000</v>
      </c>
      <c r="H25" s="23" t="n">
        <v>51800000000</v>
      </c>
      <c r="I25" s="23" t="n">
        <v>65600000000</v>
      </c>
      <c r="J25" s="23" t="n">
        <v>71600000000</v>
      </c>
      <c r="K25" s="23" t="n">
        <v>63800000000</v>
      </c>
      <c r="L25" s="23" t="n">
        <v>54000000000</v>
      </c>
      <c r="M25" s="23" t="n">
        <v>51600000000</v>
      </c>
      <c r="N25" s="23" t="n">
        <v>47200000000</v>
      </c>
      <c r="O25" s="23" t="n">
        <v>51600000000</v>
      </c>
      <c r="P25" s="25" t="n">
        <v>54600000000</v>
      </c>
      <c r="Q25" s="25" t="n">
        <v>60100000000</v>
      </c>
      <c r="R25" s="25" t="n">
        <v>64700000000</v>
      </c>
      <c r="S25" s="25" t="n">
        <v>62400000000</v>
      </c>
      <c r="T25" s="25" t="n">
        <v>61800000000</v>
      </c>
      <c r="U25" s="25" t="n">
        <v>64900000000</v>
      </c>
      <c r="V25" s="25" t="n">
        <v>68700000000</v>
      </c>
      <c r="W25" s="25" t="n">
        <v>73000000000</v>
      </c>
      <c r="X25" s="25" t="n">
        <v>77400000000</v>
      </c>
      <c r="Y25" s="708" t="n">
        <v>83400000000</v>
      </c>
    </row>
    <row r="26" customFormat="false" ht="16.5" hidden="false" customHeight="false" outlineLevel="0" collapsed="false">
      <c r="A26" s="0" t="s">
        <v>81</v>
      </c>
      <c r="B26" s="29" t="s">
        <v>3794</v>
      </c>
      <c r="C26" s="20" t="s">
        <v>77</v>
      </c>
      <c r="G26" s="23" t="n">
        <v>23400000000</v>
      </c>
      <c r="H26" s="23" t="n">
        <v>6400000000</v>
      </c>
      <c r="I26" s="23" t="n">
        <v>5000000000</v>
      </c>
      <c r="J26" s="23" t="n">
        <v>15100000000</v>
      </c>
      <c r="K26" s="23" t="n">
        <v>15200000000</v>
      </c>
      <c r="L26" s="23" t="n">
        <v>42800000000</v>
      </c>
      <c r="M26" s="23" t="n">
        <v>20300000000</v>
      </c>
      <c r="N26" s="23" t="n">
        <v>27000000000</v>
      </c>
      <c r="O26" s="23" t="n">
        <v>65400000000</v>
      </c>
      <c r="P26" s="25" t="n">
        <v>105700000000</v>
      </c>
      <c r="Q26" s="25" t="n">
        <v>70200000000</v>
      </c>
      <c r="R26" s="25" t="n">
        <v>72500000000</v>
      </c>
      <c r="S26" s="25" t="n">
        <v>67800000000</v>
      </c>
      <c r="T26" s="25" t="n">
        <v>65200000000</v>
      </c>
      <c r="U26" s="25" t="n">
        <v>66700000000</v>
      </c>
      <c r="V26" s="25" t="n">
        <v>69800000000</v>
      </c>
      <c r="W26" s="25" t="n">
        <v>74400000000</v>
      </c>
      <c r="X26" s="25" t="n">
        <v>79200000000</v>
      </c>
      <c r="Y26" s="708" t="n">
        <v>87100000000</v>
      </c>
    </row>
    <row r="27" customFormat="false" ht="16.5" hidden="false" customHeight="false" outlineLevel="0" collapsed="false">
      <c r="B27" s="180" t="s">
        <v>3795</v>
      </c>
      <c r="G27" s="22"/>
      <c r="H27" s="22"/>
      <c r="I27" s="22"/>
      <c r="J27" s="22"/>
      <c r="K27" s="22"/>
      <c r="L27" s="23" t="n">
        <v>11000000000</v>
      </c>
      <c r="M27" s="23" t="n">
        <v>0</v>
      </c>
      <c r="N27" s="23" t="n">
        <v>0</v>
      </c>
      <c r="O27" s="23" t="n">
        <v>8400000000</v>
      </c>
      <c r="P27" s="25" t="n">
        <v>32700000000</v>
      </c>
      <c r="Q27" s="25" t="n">
        <v>12300000000</v>
      </c>
      <c r="R27" s="25" t="n">
        <v>18000000000</v>
      </c>
      <c r="S27" s="25" t="n">
        <v>21000000000</v>
      </c>
      <c r="T27" s="25" t="n">
        <v>22600000000</v>
      </c>
      <c r="U27" s="25" t="n">
        <v>23700000000</v>
      </c>
      <c r="V27" s="25" t="n">
        <v>25000000000</v>
      </c>
      <c r="W27" s="25" t="n">
        <v>26300000000</v>
      </c>
      <c r="X27" s="25" t="n">
        <v>27600000000</v>
      </c>
      <c r="Y27" s="708" t="n">
        <v>29000000000</v>
      </c>
    </row>
    <row r="28" customFormat="false" ht="16.5" hidden="false" customHeight="false" outlineLevel="0" collapsed="false">
      <c r="B28" s="105" t="s">
        <v>3796</v>
      </c>
      <c r="G28" s="22"/>
      <c r="H28" s="22"/>
      <c r="I28" s="22"/>
      <c r="J28" s="22"/>
      <c r="K28" s="22"/>
      <c r="L28" s="23" t="n">
        <v>8000000000</v>
      </c>
      <c r="M28" s="23" t="n">
        <v>6400000000</v>
      </c>
      <c r="N28" s="23" t="n">
        <v>0</v>
      </c>
      <c r="O28" s="23" t="n">
        <v>19100000000</v>
      </c>
      <c r="P28" s="25" t="n">
        <v>24600000000</v>
      </c>
      <c r="Q28" s="25" t="n">
        <v>14100000000</v>
      </c>
      <c r="R28" s="25" t="n">
        <v>14000000000</v>
      </c>
      <c r="S28" s="25" t="n">
        <v>6900000000</v>
      </c>
      <c r="T28" s="25" t="n">
        <v>4000000000</v>
      </c>
      <c r="U28" s="25" t="n">
        <v>4000000000</v>
      </c>
      <c r="V28" s="25" t="n">
        <v>4000000000</v>
      </c>
      <c r="W28" s="25" t="n">
        <v>4000000000</v>
      </c>
      <c r="X28" s="25" t="n">
        <v>4000000000</v>
      </c>
      <c r="Y28" s="708" t="n">
        <v>4000000000</v>
      </c>
    </row>
    <row r="29" customFormat="false" ht="16.5" hidden="false" customHeight="false" outlineLevel="0" collapsed="false">
      <c r="B29" s="105" t="s">
        <v>3797</v>
      </c>
      <c r="G29" s="22"/>
      <c r="H29" s="22"/>
      <c r="I29" s="22"/>
      <c r="J29" s="22"/>
      <c r="K29" s="22"/>
      <c r="L29" s="23" t="n">
        <v>0</v>
      </c>
      <c r="M29" s="23" t="n">
        <v>0</v>
      </c>
      <c r="N29" s="23" t="n">
        <v>0</v>
      </c>
      <c r="O29" s="23" t="n">
        <v>9800000000</v>
      </c>
      <c r="P29" s="25" t="n">
        <v>13600000000</v>
      </c>
      <c r="Q29" s="25" t="n">
        <v>13300000000</v>
      </c>
      <c r="R29" s="25" t="n">
        <v>3600000000</v>
      </c>
      <c r="S29" s="25" t="n">
        <v>3600000000</v>
      </c>
      <c r="T29" s="25" t="n">
        <v>3600000000</v>
      </c>
      <c r="U29" s="25" t="n">
        <v>0</v>
      </c>
      <c r="V29" s="25" t="n">
        <v>0</v>
      </c>
      <c r="W29" s="25" t="n">
        <v>0</v>
      </c>
      <c r="X29" s="25" t="n">
        <v>0</v>
      </c>
      <c r="Y29" s="708" t="n">
        <v>0</v>
      </c>
    </row>
    <row r="30" customFormat="false" ht="16.5" hidden="false" customHeight="false" outlineLevel="0" collapsed="false">
      <c r="A30" s="27" t="s">
        <v>86</v>
      </c>
      <c r="B30" s="29" t="s">
        <v>87</v>
      </c>
      <c r="C30" s="20" t="s">
        <v>77</v>
      </c>
      <c r="G30" s="23" t="n">
        <v>9300000000</v>
      </c>
      <c r="H30" s="23" t="n">
        <v>11900000000</v>
      </c>
      <c r="I30" s="23" t="n">
        <v>16100000000</v>
      </c>
      <c r="J30" s="23" t="n">
        <v>13500000000</v>
      </c>
      <c r="K30" s="23" t="n">
        <v>13500000000</v>
      </c>
      <c r="L30" s="23" t="n">
        <v>16500000000</v>
      </c>
      <c r="M30" s="23" t="n">
        <v>16200000000</v>
      </c>
      <c r="N30" s="23" t="n">
        <v>19400000000</v>
      </c>
      <c r="O30" s="23" t="n">
        <v>18400000000</v>
      </c>
      <c r="P30" s="25" t="n">
        <v>12600000000</v>
      </c>
      <c r="Q30" s="25" t="n">
        <v>15700000000</v>
      </c>
      <c r="R30" s="25" t="n">
        <v>15800000000</v>
      </c>
      <c r="S30" s="25" t="n">
        <v>17800000000</v>
      </c>
      <c r="T30" s="25" t="n">
        <v>17800000000</v>
      </c>
      <c r="U30" s="25" t="n">
        <v>22300000000</v>
      </c>
      <c r="V30" s="25" t="n">
        <v>27600000000</v>
      </c>
      <c r="W30" s="25" t="n">
        <v>32100000000</v>
      </c>
      <c r="X30" s="25" t="n">
        <v>36100000000</v>
      </c>
      <c r="Y30" s="708" t="n">
        <v>38900000000</v>
      </c>
    </row>
    <row r="31" customFormat="false" ht="16.5" hidden="false" customHeight="false" outlineLevel="0" collapsed="false">
      <c r="A31" s="105" t="s">
        <v>361</v>
      </c>
      <c r="B31" s="105" t="s">
        <v>361</v>
      </c>
      <c r="C31" s="0" t="s">
        <v>201</v>
      </c>
      <c r="G31" s="23" t="n">
        <v>6700000000</v>
      </c>
      <c r="H31" s="23" t="n">
        <v>7300000000</v>
      </c>
      <c r="I31" s="23" t="n">
        <v>8300000000</v>
      </c>
      <c r="J31" s="23" t="n">
        <v>5000000000</v>
      </c>
      <c r="K31" s="23" t="n">
        <v>4400000000</v>
      </c>
      <c r="L31" s="23" t="n">
        <v>5800000000</v>
      </c>
      <c r="M31" s="23" t="n">
        <v>5100000000</v>
      </c>
      <c r="N31" s="23" t="n">
        <v>7500000000</v>
      </c>
      <c r="O31" s="23" t="n">
        <v>8400000000</v>
      </c>
      <c r="P31" s="25" t="n">
        <v>9900000000</v>
      </c>
      <c r="Q31" s="25" t="n">
        <v>12000000000</v>
      </c>
      <c r="R31" s="25" t="n">
        <v>11900000000</v>
      </c>
      <c r="S31" s="25" t="n">
        <v>12700000000</v>
      </c>
      <c r="T31" s="25" t="n">
        <v>14300000000</v>
      </c>
      <c r="U31" s="25" t="n">
        <v>17400000000</v>
      </c>
      <c r="V31" s="25" t="n">
        <v>21700000000</v>
      </c>
      <c r="W31" s="25" t="n">
        <v>25200000000</v>
      </c>
      <c r="X31" s="25" t="n">
        <v>28200000000</v>
      </c>
      <c r="Y31" s="708" t="n">
        <v>30700000000</v>
      </c>
    </row>
    <row r="32" customFormat="false" ht="16.5" hidden="false" customHeight="false" outlineLevel="0" collapsed="false">
      <c r="A32" s="105" t="s">
        <v>199</v>
      </c>
      <c r="B32" s="105" t="s">
        <v>199</v>
      </c>
      <c r="C32" s="0" t="s">
        <v>201</v>
      </c>
      <c r="G32" s="23" t="n">
        <v>2600000000</v>
      </c>
      <c r="H32" s="23" t="n">
        <v>4700000000</v>
      </c>
      <c r="I32" s="23" t="n">
        <v>7800000000</v>
      </c>
      <c r="J32" s="23" t="n">
        <v>8500000000</v>
      </c>
      <c r="K32" s="23" t="n">
        <v>9100000000</v>
      </c>
      <c r="L32" s="23" t="n">
        <v>10700000000</v>
      </c>
      <c r="M32" s="23" t="n">
        <v>11100000000</v>
      </c>
      <c r="N32" s="23" t="n">
        <v>11900000000</v>
      </c>
      <c r="O32" s="23" t="n">
        <v>10000000000</v>
      </c>
      <c r="P32" s="25" t="n">
        <v>2700000000</v>
      </c>
      <c r="Q32" s="25" t="n">
        <v>3600000000</v>
      </c>
      <c r="R32" s="25" t="n">
        <v>3900000000</v>
      </c>
      <c r="S32" s="25" t="n">
        <v>5100000000</v>
      </c>
      <c r="T32" s="25" t="n">
        <v>3500000000</v>
      </c>
      <c r="U32" s="25" t="n">
        <v>4800000000</v>
      </c>
      <c r="V32" s="25" t="n">
        <v>5900000000</v>
      </c>
      <c r="W32" s="25" t="n">
        <v>6900000000</v>
      </c>
      <c r="X32" s="25" t="n">
        <v>7900000000</v>
      </c>
      <c r="Y32" s="708" t="n">
        <v>8200000000</v>
      </c>
    </row>
    <row r="33" customFormat="false" ht="16.5" hidden="false" customHeight="false" outlineLevel="0" collapsed="false">
      <c r="A33" s="132" t="s">
        <v>3798</v>
      </c>
      <c r="B33" s="29" t="s">
        <v>3799</v>
      </c>
      <c r="C33" s="20" t="s">
        <v>77</v>
      </c>
      <c r="G33" s="23" t="n">
        <v>1700000000</v>
      </c>
      <c r="H33" s="23" t="n">
        <v>2400000000</v>
      </c>
      <c r="I33" s="23" t="n">
        <v>1100000000</v>
      </c>
      <c r="J33" s="23" t="n">
        <v>4800000000</v>
      </c>
      <c r="K33" s="23" t="n">
        <v>1800000000</v>
      </c>
      <c r="L33" s="23" t="n">
        <v>6800000000</v>
      </c>
      <c r="M33" s="23" t="n">
        <v>4900000000</v>
      </c>
      <c r="N33" s="348" t="n">
        <f aca="false">N23-N24-N25-N26-N30-N38</f>
        <v>14000000000</v>
      </c>
      <c r="O33" s="23" t="n">
        <v>11000000000</v>
      </c>
      <c r="P33" s="348" t="n">
        <f aca="false">P23-P24-P25-P26-P30-P38</f>
        <v>14600000000</v>
      </c>
      <c r="Q33" s="348" t="n">
        <f aca="false">Q23-Q24-Q25-Q26-Q30-Q38</f>
        <v>6800000000</v>
      </c>
      <c r="R33" s="25" t="n">
        <v>10300000000</v>
      </c>
      <c r="S33" s="25" t="n">
        <v>3200000000</v>
      </c>
      <c r="T33" s="25" t="n">
        <v>4100000000</v>
      </c>
      <c r="U33" s="25" t="n">
        <v>0</v>
      </c>
      <c r="V33" s="25" t="n">
        <v>0</v>
      </c>
      <c r="W33" s="25" t="n">
        <v>0</v>
      </c>
      <c r="X33" s="25" t="n">
        <v>0</v>
      </c>
      <c r="Y33" s="708" t="n">
        <v>0</v>
      </c>
    </row>
    <row r="34" customFormat="false" ht="16.5" hidden="false" customHeight="false" outlineLevel="0" collapsed="false">
      <c r="A34" s="19" t="s">
        <v>227</v>
      </c>
      <c r="B34" s="30" t="s">
        <v>320</v>
      </c>
      <c r="C34" s="20" t="s">
        <v>72</v>
      </c>
      <c r="G34" s="23" t="n">
        <v>44000000000</v>
      </c>
      <c r="H34" s="23" t="n">
        <v>43000000000</v>
      </c>
      <c r="I34" s="23" t="n">
        <v>36600000000</v>
      </c>
      <c r="J34" s="23" t="n">
        <v>44600000000</v>
      </c>
      <c r="K34" s="23" t="n">
        <v>58500000000</v>
      </c>
      <c r="L34" s="23" t="n">
        <v>55600000000</v>
      </c>
      <c r="M34" s="23" t="n">
        <v>51800000000</v>
      </c>
      <c r="N34" s="23" t="n">
        <v>65100000000</v>
      </c>
      <c r="O34" s="23" t="n">
        <v>91800000000</v>
      </c>
      <c r="P34" s="25" t="n">
        <v>136900000000</v>
      </c>
      <c r="Q34" s="25" t="n">
        <v>169600000000</v>
      </c>
      <c r="R34" s="25" t="n">
        <v>191500000000</v>
      </c>
      <c r="S34" s="25" t="n">
        <v>219900000000</v>
      </c>
      <c r="T34" s="25" t="n">
        <v>220000000000</v>
      </c>
      <c r="U34" s="25" t="n">
        <v>243400000000</v>
      </c>
      <c r="V34" s="25" t="n">
        <v>254600000000</v>
      </c>
      <c r="W34" s="25" t="n">
        <v>268100000000</v>
      </c>
      <c r="X34" s="25" t="n">
        <v>275400000000</v>
      </c>
      <c r="Y34" s="708" t="n">
        <v>291900000000</v>
      </c>
    </row>
    <row r="35" customFormat="false" ht="16.5" hidden="false" customHeight="false" outlineLevel="0" collapsed="false">
      <c r="A35" s="26" t="s">
        <v>367</v>
      </c>
      <c r="B35" s="29" t="s">
        <v>3800</v>
      </c>
      <c r="C35" s="20" t="s">
        <v>91</v>
      </c>
      <c r="G35" s="23" t="n">
        <v>18600000000</v>
      </c>
      <c r="H35" s="23" t="n">
        <v>18500000000</v>
      </c>
      <c r="I35" s="23" t="n">
        <v>15200000000</v>
      </c>
      <c r="J35" s="23" t="n">
        <v>20700000000</v>
      </c>
      <c r="K35" s="23" t="n">
        <v>28600000000</v>
      </c>
      <c r="L35" s="23" t="n">
        <v>12000000000</v>
      </c>
      <c r="M35" s="23" t="n">
        <v>14900000000</v>
      </c>
      <c r="N35" s="23" t="n">
        <v>13700000000</v>
      </c>
      <c r="O35" s="23" t="n">
        <v>37100000000</v>
      </c>
      <c r="P35" s="25" t="n">
        <v>50800000000</v>
      </c>
      <c r="Q35" s="25" t="n">
        <v>48700000000</v>
      </c>
      <c r="R35" s="25" t="n">
        <v>57900000000</v>
      </c>
      <c r="S35" s="25" t="n">
        <v>78200000000</v>
      </c>
      <c r="T35" s="25" t="n">
        <v>81800000000</v>
      </c>
      <c r="U35" s="25" t="n">
        <v>101800000000</v>
      </c>
      <c r="V35" s="25" t="n">
        <v>112100000000</v>
      </c>
      <c r="W35" s="25" t="n">
        <v>112400000000</v>
      </c>
      <c r="X35" s="25" t="n">
        <v>117200000000</v>
      </c>
      <c r="Y35" s="708" t="n">
        <v>121600000000</v>
      </c>
    </row>
    <row r="36" customFormat="false" ht="16.5" hidden="false" customHeight="false" outlineLevel="0" collapsed="false">
      <c r="A36" s="26" t="s">
        <v>229</v>
      </c>
      <c r="B36" s="29" t="s">
        <v>3801</v>
      </c>
      <c r="C36" s="20" t="s">
        <v>91</v>
      </c>
      <c r="G36" s="23" t="n">
        <v>25400000000</v>
      </c>
      <c r="H36" s="23" t="n">
        <v>24600000000</v>
      </c>
      <c r="I36" s="23" t="n">
        <v>21400000000</v>
      </c>
      <c r="J36" s="23" t="n">
        <v>23900000000</v>
      </c>
      <c r="K36" s="23" t="n">
        <v>29900000000</v>
      </c>
      <c r="L36" s="23" t="n">
        <v>43600000000</v>
      </c>
      <c r="M36" s="23" t="n">
        <v>36900000000</v>
      </c>
      <c r="N36" s="23" t="n">
        <v>51500000000</v>
      </c>
      <c r="O36" s="23" t="n">
        <v>54700000000</v>
      </c>
      <c r="P36" s="25" t="n">
        <v>86100000000</v>
      </c>
      <c r="Q36" s="25" t="n">
        <v>120900000000</v>
      </c>
      <c r="R36" s="25" t="n">
        <v>133600000000</v>
      </c>
      <c r="S36" s="25" t="n">
        <v>141700000000</v>
      </c>
      <c r="T36" s="25" t="n">
        <v>138300000000</v>
      </c>
      <c r="U36" s="25" t="n">
        <v>141700000000</v>
      </c>
      <c r="V36" s="25" t="n">
        <v>142400000000</v>
      </c>
      <c r="W36" s="25" t="n">
        <v>155700000000</v>
      </c>
      <c r="X36" s="25" t="n">
        <v>158200000000</v>
      </c>
      <c r="Y36" s="708" t="n">
        <v>170300000000</v>
      </c>
    </row>
    <row r="37" customFormat="false" ht="16.5" hidden="false" customHeight="false" outlineLevel="0" collapsed="false">
      <c r="A37" s="19" t="s">
        <v>3802</v>
      </c>
      <c r="B37" s="30" t="s">
        <v>3803</v>
      </c>
      <c r="C37" s="20" t="s">
        <v>72</v>
      </c>
      <c r="G37" s="23" t="n">
        <v>1400000000</v>
      </c>
      <c r="H37" s="23" t="n">
        <v>200000000</v>
      </c>
      <c r="I37" s="23" t="n">
        <v>2900000000</v>
      </c>
      <c r="J37" s="23" t="n">
        <v>3800000000</v>
      </c>
      <c r="K37" s="23" t="n">
        <v>0</v>
      </c>
      <c r="L37" s="23" t="n">
        <v>0</v>
      </c>
      <c r="M37" s="23" t="n">
        <v>4400000000</v>
      </c>
      <c r="N37" s="23" t="n">
        <v>13400000000</v>
      </c>
      <c r="O37" s="23" t="n">
        <v>2200000000</v>
      </c>
      <c r="P37" s="25" t="n">
        <v>0</v>
      </c>
      <c r="Q37" s="25" t="n">
        <v>0</v>
      </c>
      <c r="R37" s="25" t="n">
        <v>0</v>
      </c>
      <c r="S37" s="25" t="n">
        <v>2900000000</v>
      </c>
      <c r="T37" s="25" t="n">
        <v>0</v>
      </c>
      <c r="U37" s="25" t="n">
        <v>0</v>
      </c>
      <c r="V37" s="25" t="n">
        <v>0</v>
      </c>
      <c r="W37" s="25" t="n">
        <v>0</v>
      </c>
      <c r="X37" s="25" t="n">
        <v>0</v>
      </c>
      <c r="Y37" s="708" t="n">
        <v>0</v>
      </c>
    </row>
    <row r="38" customFormat="false" ht="16.5" hidden="false" customHeight="false" outlineLevel="0" collapsed="false">
      <c r="A38" s="19" t="s">
        <v>3804</v>
      </c>
      <c r="B38" s="30" t="s">
        <v>3805</v>
      </c>
      <c r="C38" s="20" t="s">
        <v>77</v>
      </c>
      <c r="G38" s="22"/>
      <c r="H38" s="22"/>
      <c r="I38" s="22"/>
      <c r="J38" s="22"/>
      <c r="K38" s="23" t="n">
        <v>0</v>
      </c>
      <c r="L38" s="23" t="n">
        <v>15100000000</v>
      </c>
      <c r="M38" s="23" t="n">
        <v>16600000000</v>
      </c>
      <c r="N38" s="23" t="n">
        <v>13200000000</v>
      </c>
      <c r="O38" s="23" t="n">
        <v>10900000000</v>
      </c>
      <c r="P38" s="25" t="n">
        <v>10800000000</v>
      </c>
      <c r="Q38" s="25" t="n">
        <v>10700000000</v>
      </c>
      <c r="R38" s="25" t="n">
        <v>11300000000</v>
      </c>
      <c r="S38" s="25" t="n">
        <v>11900000000</v>
      </c>
      <c r="T38" s="25" t="n">
        <v>12200000000</v>
      </c>
      <c r="U38" s="25" t="n">
        <v>12800000000</v>
      </c>
      <c r="V38" s="25" t="n">
        <v>13600000000</v>
      </c>
      <c r="W38" s="25" t="n">
        <v>14900000000</v>
      </c>
      <c r="X38" s="25" t="n">
        <v>16200000000</v>
      </c>
      <c r="Y38" s="708" t="n">
        <v>17500000000</v>
      </c>
    </row>
    <row r="39" customFormat="false" ht="16.5" hidden="false" customHeight="false" outlineLevel="0" collapsed="false">
      <c r="A39" s="19"/>
      <c r="B39" s="30" t="s">
        <v>1786</v>
      </c>
      <c r="C39" s="20"/>
      <c r="G39" s="22"/>
      <c r="H39" s="22"/>
      <c r="I39" s="22"/>
      <c r="J39" s="22"/>
      <c r="K39" s="23"/>
      <c r="L39" s="23"/>
      <c r="M39" s="23"/>
      <c r="N39" s="23"/>
      <c r="O39" s="23"/>
      <c r="P39" s="25"/>
      <c r="Q39" s="25"/>
      <c r="R39" s="25" t="n">
        <v>-39300000000</v>
      </c>
      <c r="S39" s="25" t="n">
        <v>-35700000000</v>
      </c>
      <c r="T39" s="25" t="n">
        <v>-13100000000</v>
      </c>
      <c r="U39" s="25" t="n">
        <v>-22600000000</v>
      </c>
      <c r="V39" s="25" t="n">
        <v>-32600000000</v>
      </c>
      <c r="W39" s="25" t="n">
        <v>-32600000000</v>
      </c>
      <c r="X39" s="25" t="n">
        <v>-32000000000</v>
      </c>
      <c r="Y39" s="708" t="n">
        <v>-31700000000</v>
      </c>
    </row>
    <row r="40" customFormat="false" ht="16.5" hidden="false" customHeight="false" outlineLevel="0" collapsed="false">
      <c r="B40" s="30" t="s">
        <v>3806</v>
      </c>
      <c r="G40" s="23" t="n">
        <v>-55600000000</v>
      </c>
      <c r="H40" s="23" t="n">
        <v>-31600000000</v>
      </c>
      <c r="I40" s="23" t="n">
        <v>-45300000000</v>
      </c>
      <c r="J40" s="23" t="n">
        <v>-52900000000</v>
      </c>
      <c r="K40" s="22" t="n">
        <v>0</v>
      </c>
      <c r="L40" s="23" t="n">
        <v>-79500000000</v>
      </c>
      <c r="M40" s="23" t="n">
        <v>-60500000000</v>
      </c>
      <c r="N40" s="23" t="n">
        <v>-44200000000</v>
      </c>
      <c r="O40" s="23" t="n">
        <v>-47900000000</v>
      </c>
      <c r="P40" s="25" t="n">
        <v>-32200000000</v>
      </c>
      <c r="Q40" s="25" t="n">
        <v>-25400000000</v>
      </c>
      <c r="R40" s="25" t="n">
        <v>-57200000000</v>
      </c>
      <c r="S40" s="25" t="n">
        <v>-81800000000</v>
      </c>
      <c r="T40" s="25" t="n">
        <v>-48200000000</v>
      </c>
      <c r="U40" s="25" t="n">
        <v>-56100000000</v>
      </c>
      <c r="V40" s="25" t="n">
        <v>-72000000000</v>
      </c>
      <c r="W40" s="25" t="n">
        <v>-75600000000</v>
      </c>
      <c r="X40" s="25" t="n">
        <v>-79000000000</v>
      </c>
      <c r="Y40" s="708" t="n">
        <v>-81600000000</v>
      </c>
    </row>
    <row r="41" customFormat="false" ht="16.5" hidden="false" customHeight="false" outlineLevel="0" collapsed="false">
      <c r="B41" s="30" t="s">
        <v>3807</v>
      </c>
      <c r="G41" s="23" t="n">
        <v>-39900000000</v>
      </c>
      <c r="H41" s="23" t="n">
        <v>-19200000000</v>
      </c>
      <c r="I41" s="23" t="n">
        <v>-34900000000</v>
      </c>
      <c r="J41" s="23" t="n">
        <v>199600000000</v>
      </c>
      <c r="K41" s="23" t="n">
        <v>-12000000000</v>
      </c>
      <c r="L41" s="23" t="n">
        <v>-73000000000</v>
      </c>
      <c r="M41" s="23" t="n">
        <v>-54400000000</v>
      </c>
      <c r="N41" s="23" t="n">
        <v>-32600000000</v>
      </c>
      <c r="O41" s="23" t="n">
        <v>-40200000000</v>
      </c>
      <c r="P41" s="25" t="n">
        <v>35700000000</v>
      </c>
      <c r="Q41" s="25" t="n">
        <v>-14100000000</v>
      </c>
      <c r="R41" s="25" t="n">
        <v>-55100000000</v>
      </c>
      <c r="S41" s="25" t="n">
        <v>-53500000000</v>
      </c>
      <c r="T41" s="25" t="n">
        <v>-30900000000</v>
      </c>
      <c r="U41" s="25" t="n">
        <v>-44900000000</v>
      </c>
      <c r="V41" s="25" t="n">
        <v>-60200000000</v>
      </c>
      <c r="W41" s="25" t="n">
        <v>-64600000000</v>
      </c>
      <c r="X41" s="25" t="n">
        <v>-68000000000</v>
      </c>
      <c r="Y41" s="708" t="n">
        <v>-70600000000</v>
      </c>
    </row>
    <row r="42" s="13" customFormat="true" ht="16.5" hidden="false" customHeight="false" outlineLevel="0" collapsed="false">
      <c r="A42" s="26" t="s">
        <v>110</v>
      </c>
      <c r="B42" s="32" t="s">
        <v>3808</v>
      </c>
      <c r="C42" s="216" t="s">
        <v>34</v>
      </c>
      <c r="G42" s="325" t="n">
        <v>39900000000</v>
      </c>
      <c r="H42" s="325" t="n">
        <v>19300000000</v>
      </c>
      <c r="I42" s="325" t="n">
        <v>34900000000</v>
      </c>
      <c r="J42" s="325" t="n">
        <v>-260100000000</v>
      </c>
      <c r="K42" s="325" t="n">
        <v>12000000000</v>
      </c>
      <c r="L42" s="325" t="n">
        <f aca="false">L43+L63</f>
        <v>56100000000</v>
      </c>
      <c r="M42" s="325" t="n">
        <f aca="false">M43+M63</f>
        <v>49700000000</v>
      </c>
      <c r="N42" s="325" t="n">
        <f aca="false">N43+N63</f>
        <v>22000000000</v>
      </c>
      <c r="O42" s="325" t="n">
        <f aca="false">O43+O63</f>
        <v>23900000000</v>
      </c>
      <c r="P42" s="326" t="n">
        <v>-35700000000</v>
      </c>
      <c r="Q42" s="326" t="n">
        <v>14100000000</v>
      </c>
      <c r="R42" s="326" t="n">
        <v>55100000000</v>
      </c>
      <c r="S42" s="326" t="n">
        <v>53500000000</v>
      </c>
      <c r="T42" s="326" t="n">
        <v>30900000000</v>
      </c>
      <c r="U42" s="326" t="n">
        <v>44900000000</v>
      </c>
      <c r="V42" s="326" t="n">
        <v>60200000000</v>
      </c>
      <c r="W42" s="326" t="n">
        <v>64600000000</v>
      </c>
      <c r="X42" s="326" t="n">
        <v>68000000000</v>
      </c>
      <c r="Y42" s="707" t="n">
        <v>70600000000</v>
      </c>
    </row>
    <row r="43" s="38" customFormat="true" ht="16.5" hidden="false" customHeight="false" outlineLevel="0" collapsed="false">
      <c r="B43" s="30" t="s">
        <v>110</v>
      </c>
      <c r="C43" s="11"/>
      <c r="G43" s="23" t="n">
        <v>39900000000</v>
      </c>
      <c r="H43" s="23" t="n">
        <v>19300000000</v>
      </c>
      <c r="I43" s="23" t="n">
        <v>34900000000</v>
      </c>
      <c r="J43" s="23" t="n">
        <v>-260100000000</v>
      </c>
      <c r="K43" s="23" t="n">
        <v>12000000000</v>
      </c>
      <c r="L43" s="23" t="n">
        <v>55800000000</v>
      </c>
      <c r="M43" s="23" t="n">
        <v>45200000000</v>
      </c>
      <c r="N43" s="23" t="n">
        <v>20600000000</v>
      </c>
      <c r="O43" s="23" t="n">
        <v>20600000000</v>
      </c>
      <c r="P43" s="25" t="n">
        <v>-35700000000</v>
      </c>
      <c r="Q43" s="25" t="n">
        <v>14100000000</v>
      </c>
      <c r="R43" s="25" t="n">
        <v>55100000000</v>
      </c>
      <c r="S43" s="25" t="n">
        <v>53500000000</v>
      </c>
      <c r="T43" s="25" t="n">
        <v>30900000000</v>
      </c>
      <c r="U43" s="25" t="n">
        <v>44900000000</v>
      </c>
      <c r="V43" s="25" t="n">
        <v>60200000000</v>
      </c>
      <c r="W43" s="25" t="n">
        <v>64600000000</v>
      </c>
      <c r="X43" s="25" t="n">
        <v>68000000000</v>
      </c>
      <c r="Y43" s="708" t="n">
        <v>70600000000</v>
      </c>
    </row>
    <row r="44" customFormat="false" ht="16.5" hidden="false" customHeight="false" outlineLevel="0" collapsed="false">
      <c r="A44" s="18" t="s">
        <v>115</v>
      </c>
      <c r="B44" s="30" t="s">
        <v>1171</v>
      </c>
      <c r="C44" s="20" t="s">
        <v>114</v>
      </c>
      <c r="G44" s="23" t="n">
        <v>25100000000</v>
      </c>
      <c r="H44" s="23" t="n">
        <v>-5300000000</v>
      </c>
      <c r="I44" s="23" t="n">
        <v>20600000000</v>
      </c>
      <c r="J44" s="23" t="n">
        <v>-38700000000</v>
      </c>
      <c r="K44" s="23" t="n">
        <v>3000000000</v>
      </c>
      <c r="L44" s="23" t="n">
        <v>44300000000</v>
      </c>
      <c r="M44" s="23" t="n">
        <v>27700000000</v>
      </c>
      <c r="N44" s="23" t="n">
        <v>12200000000</v>
      </c>
      <c r="O44" s="23" t="n">
        <v>-600000000</v>
      </c>
      <c r="P44" s="25" t="n">
        <v>-83900000000</v>
      </c>
      <c r="Q44" s="25" t="n">
        <v>-5500000000</v>
      </c>
      <c r="R44" s="25" t="n">
        <v>11000000000</v>
      </c>
      <c r="S44" s="25" t="n">
        <v>-1200000000</v>
      </c>
      <c r="T44" s="25" t="n">
        <v>-1000000000</v>
      </c>
      <c r="U44" s="25" t="n">
        <v>15100000000</v>
      </c>
      <c r="V44" s="25" t="n">
        <v>16800000000</v>
      </c>
      <c r="W44" s="25" t="n">
        <v>26300000000</v>
      </c>
      <c r="X44" s="25" t="n">
        <v>22200000000</v>
      </c>
      <c r="Y44" s="708" t="n">
        <v>24500000000</v>
      </c>
    </row>
    <row r="45" customFormat="false" ht="16.5" hidden="false" customHeight="false" outlineLevel="0" collapsed="false">
      <c r="A45" s="26" t="s">
        <v>117</v>
      </c>
      <c r="B45" s="29" t="s">
        <v>2188</v>
      </c>
      <c r="C45" s="19" t="s">
        <v>119</v>
      </c>
      <c r="G45" s="23" t="n">
        <v>20500000000</v>
      </c>
      <c r="H45" s="23" t="n">
        <v>-4000000000</v>
      </c>
      <c r="I45" s="23" t="n">
        <v>33100000000</v>
      </c>
      <c r="J45" s="23" t="n">
        <v>-47700000000</v>
      </c>
      <c r="K45" s="23" t="n">
        <v>7700000000</v>
      </c>
      <c r="L45" s="23" t="n">
        <v>19200000000</v>
      </c>
      <c r="M45" s="23" t="n">
        <v>31300000000</v>
      </c>
      <c r="N45" s="23" t="n">
        <v>14800000000</v>
      </c>
      <c r="O45" s="23" t="n">
        <v>-12400000000</v>
      </c>
      <c r="P45" s="25" t="n">
        <v>-141900000000</v>
      </c>
      <c r="Q45" s="25" t="n">
        <v>58100000000</v>
      </c>
      <c r="R45" s="25" t="n">
        <v>50000000000</v>
      </c>
      <c r="S45" s="25" t="n">
        <v>12200000000</v>
      </c>
      <c r="T45" s="25" t="n">
        <v>4000000000</v>
      </c>
      <c r="U45" s="25" t="n">
        <v>10100000000</v>
      </c>
      <c r="V45" s="25" t="n">
        <v>11800000000</v>
      </c>
      <c r="W45" s="25" t="n">
        <v>19300000000</v>
      </c>
      <c r="X45" s="25" t="n">
        <v>15200000000</v>
      </c>
      <c r="Y45" s="708" t="n">
        <v>17500000000</v>
      </c>
    </row>
    <row r="46" customFormat="false" ht="16.5" hidden="false" customHeight="false" outlineLevel="0" collapsed="false">
      <c r="B46" s="105" t="s">
        <v>3809</v>
      </c>
      <c r="G46" s="23" t="n">
        <v>18700000000</v>
      </c>
      <c r="H46" s="23" t="n">
        <v>-6300000000</v>
      </c>
      <c r="I46" s="23" t="n">
        <v>-6300000000</v>
      </c>
      <c r="J46" s="23" t="n">
        <v>-27300000000</v>
      </c>
      <c r="K46" s="23" t="n">
        <v>-200000000</v>
      </c>
      <c r="L46" s="23" t="n">
        <v>20000000000</v>
      </c>
      <c r="M46" s="23" t="n">
        <v>23100000000</v>
      </c>
      <c r="N46" s="23" t="n">
        <v>-1000000000</v>
      </c>
      <c r="O46" s="23" t="n">
        <v>8500000000</v>
      </c>
      <c r="P46" s="25" t="n">
        <v>-151700000000</v>
      </c>
      <c r="Q46" s="25" t="n">
        <v>83700000000</v>
      </c>
      <c r="R46" s="25" t="n">
        <v>49200000000</v>
      </c>
      <c r="S46" s="25" t="n">
        <v>36900000000</v>
      </c>
      <c r="T46" s="25" t="n">
        <v>-1000000000</v>
      </c>
      <c r="U46" s="25" t="n">
        <v>2100000000</v>
      </c>
      <c r="V46" s="25" t="n">
        <v>1800000000</v>
      </c>
      <c r="W46" s="25" t="n">
        <v>4300000000</v>
      </c>
      <c r="X46" s="25" t="n">
        <v>200000000</v>
      </c>
      <c r="Y46" s="708" t="n">
        <v>1500000000</v>
      </c>
    </row>
    <row r="47" customFormat="false" ht="16.5" hidden="false" customHeight="false" outlineLevel="0" collapsed="false">
      <c r="B47" s="105" t="s">
        <v>1175</v>
      </c>
      <c r="G47" s="23" t="n">
        <v>1800000000</v>
      </c>
      <c r="H47" s="23" t="n">
        <v>2200000000</v>
      </c>
      <c r="I47" s="23" t="n">
        <v>39300000000</v>
      </c>
      <c r="J47" s="23" t="n">
        <v>-20300000000</v>
      </c>
      <c r="K47" s="23" t="n">
        <v>7900000000</v>
      </c>
      <c r="L47" s="23" t="n">
        <v>12500000000</v>
      </c>
      <c r="M47" s="23" t="n">
        <v>3000000000</v>
      </c>
      <c r="N47" s="23" t="n">
        <v>15800000000</v>
      </c>
      <c r="O47" s="23" t="n">
        <v>-20900000000</v>
      </c>
      <c r="P47" s="25" t="n">
        <v>9800000000</v>
      </c>
      <c r="Q47" s="25" t="n">
        <v>-25600000000</v>
      </c>
      <c r="R47" s="25" t="n">
        <v>900000000</v>
      </c>
      <c r="S47" s="25" t="n">
        <v>-24700000000</v>
      </c>
      <c r="T47" s="25" t="n">
        <v>5000000000</v>
      </c>
      <c r="U47" s="25" t="n">
        <v>8000000000</v>
      </c>
      <c r="V47" s="25" t="n">
        <v>10000000000</v>
      </c>
      <c r="W47" s="25" t="n">
        <v>15000000000</v>
      </c>
      <c r="X47" s="25" t="n">
        <v>15000000000</v>
      </c>
      <c r="Y47" s="708" t="n">
        <v>16000000000</v>
      </c>
    </row>
    <row r="48" customFormat="false" ht="16.5" hidden="false" customHeight="false" outlineLevel="0" collapsed="false">
      <c r="A48" s="26" t="s">
        <v>404</v>
      </c>
      <c r="B48" s="29" t="s">
        <v>561</v>
      </c>
      <c r="C48" s="19" t="s">
        <v>119</v>
      </c>
      <c r="G48" s="23" t="n">
        <v>100000000</v>
      </c>
      <c r="H48" s="23" t="n">
        <v>200000000</v>
      </c>
      <c r="I48" s="23" t="n">
        <v>2900000000</v>
      </c>
      <c r="J48" s="23" t="n">
        <v>4600000000</v>
      </c>
      <c r="K48" s="23" t="n">
        <v>5500000000</v>
      </c>
      <c r="L48" s="23" t="n">
        <v>14800000000</v>
      </c>
      <c r="M48" s="23" t="n">
        <v>-5900000000</v>
      </c>
      <c r="N48" s="23" t="n">
        <v>-2500000000</v>
      </c>
      <c r="O48" s="23" t="n">
        <v>9800000000</v>
      </c>
      <c r="P48" s="25" t="n">
        <v>-1300000000</v>
      </c>
      <c r="Q48" s="25" t="n">
        <v>8300000000</v>
      </c>
      <c r="R48" s="25" t="n">
        <v>5300000000</v>
      </c>
      <c r="S48" s="25" t="n">
        <v>8900000000</v>
      </c>
      <c r="T48" s="25" t="n">
        <v>-5000000000</v>
      </c>
      <c r="U48" s="25" t="n">
        <v>5000000000</v>
      </c>
      <c r="V48" s="25" t="n">
        <v>5000000000</v>
      </c>
      <c r="W48" s="25" t="n">
        <v>7000000000</v>
      </c>
      <c r="X48" s="25" t="n">
        <v>7000000000</v>
      </c>
      <c r="Y48" s="708" t="n">
        <v>7000000000</v>
      </c>
    </row>
    <row r="49" customFormat="false" ht="16.5" hidden="false" customHeight="false" outlineLevel="0" collapsed="false">
      <c r="A49" s="26" t="s">
        <v>805</v>
      </c>
      <c r="B49" s="29" t="s">
        <v>1615</v>
      </c>
      <c r="C49" s="19" t="s">
        <v>119</v>
      </c>
      <c r="G49" s="23" t="n">
        <v>0</v>
      </c>
      <c r="H49" s="23" t="n">
        <v>0</v>
      </c>
      <c r="I49" s="23" t="n">
        <v>0</v>
      </c>
      <c r="J49" s="23" t="n">
        <v>22200000000</v>
      </c>
      <c r="K49" s="23" t="n">
        <v>0</v>
      </c>
      <c r="L49" s="23" t="n">
        <v>-2800000000</v>
      </c>
      <c r="M49" s="23" t="n">
        <v>-2800000000</v>
      </c>
      <c r="N49" s="23" t="n">
        <v>-2800000000</v>
      </c>
      <c r="O49" s="23" t="n">
        <v>-2800000000</v>
      </c>
      <c r="P49" s="25" t="n">
        <v>-2200000000</v>
      </c>
      <c r="Q49" s="25" t="n">
        <v>0</v>
      </c>
      <c r="R49" s="25" t="n">
        <v>0</v>
      </c>
      <c r="S49" s="25" t="n">
        <v>0</v>
      </c>
      <c r="T49" s="25" t="n">
        <v>0</v>
      </c>
      <c r="U49" s="25" t="n">
        <v>0</v>
      </c>
      <c r="V49" s="25" t="n">
        <v>0</v>
      </c>
      <c r="W49" s="25" t="n">
        <v>0</v>
      </c>
      <c r="X49" s="25" t="n">
        <v>0</v>
      </c>
      <c r="Y49" s="708" t="n">
        <v>0</v>
      </c>
    </row>
    <row r="50" customFormat="false" ht="14.25" hidden="false" customHeight="true" outlineLevel="0" collapsed="false">
      <c r="A50" s="27" t="s">
        <v>1437</v>
      </c>
      <c r="B50" s="29" t="s">
        <v>3810</v>
      </c>
      <c r="C50" s="19" t="s">
        <v>119</v>
      </c>
      <c r="G50" s="23" t="n">
        <v>4400000000</v>
      </c>
      <c r="H50" s="23" t="n">
        <v>-1500000000</v>
      </c>
      <c r="I50" s="23" t="n">
        <v>-15400000000</v>
      </c>
      <c r="J50" s="23" t="n">
        <v>-17800000000</v>
      </c>
      <c r="K50" s="23" t="n">
        <v>-10200000000</v>
      </c>
      <c r="L50" s="23" t="n">
        <v>-1800000000</v>
      </c>
      <c r="M50" s="23" t="n">
        <v>300000000</v>
      </c>
      <c r="N50" s="23" t="n">
        <v>2700000000</v>
      </c>
      <c r="O50" s="23" t="n">
        <v>3000000000</v>
      </c>
      <c r="P50" s="25" t="n">
        <v>-5400000000</v>
      </c>
      <c r="Q50" s="25" t="n">
        <v>-5500000000</v>
      </c>
      <c r="R50" s="25" t="n">
        <v>-8800000000</v>
      </c>
      <c r="S50" s="25" t="n">
        <v>-1300000000</v>
      </c>
      <c r="T50" s="25" t="n">
        <v>0</v>
      </c>
      <c r="U50" s="25" t="n">
        <v>0</v>
      </c>
      <c r="V50" s="25" t="n">
        <v>0</v>
      </c>
      <c r="W50" s="25" t="n">
        <v>0</v>
      </c>
      <c r="X50" s="25" t="n">
        <v>0</v>
      </c>
      <c r="Y50" s="708" t="n">
        <v>0</v>
      </c>
    </row>
    <row r="51" customFormat="false" ht="14.25" hidden="false" customHeight="true" outlineLevel="0" collapsed="false">
      <c r="A51" s="27" t="s">
        <v>967</v>
      </c>
      <c r="B51" s="27" t="s">
        <v>3811</v>
      </c>
      <c r="C51" s="19" t="s">
        <v>119</v>
      </c>
      <c r="G51" s="23"/>
      <c r="H51" s="23"/>
      <c r="I51" s="23"/>
      <c r="J51" s="23"/>
      <c r="K51" s="23"/>
      <c r="L51" s="348" t="n">
        <f aca="false">L44-L45-L48-L49-L50</f>
        <v>14900000000</v>
      </c>
      <c r="M51" s="348" t="n">
        <f aca="false">M44-M45-M48-M49-M50</f>
        <v>4800000000</v>
      </c>
      <c r="N51" s="348" t="n">
        <f aca="false">N44-N45-N48-N49-N50</f>
        <v>0</v>
      </c>
      <c r="O51" s="348" t="n">
        <f aca="false">O44-O45-O48-O49-O50</f>
        <v>1800000000</v>
      </c>
      <c r="P51" s="348" t="n">
        <f aca="false">P44-P45-P48-P49-P50</f>
        <v>66900000000</v>
      </c>
      <c r="Q51" s="348" t="n">
        <f aca="false">Q44-Q45-Q48-Q49-Q50</f>
        <v>-66400000000</v>
      </c>
      <c r="R51" s="348" t="n">
        <f aca="false">R44-R45-R48-R49-R50</f>
        <v>-35500000000</v>
      </c>
      <c r="S51" s="348" t="n">
        <f aca="false">S44-S45-S48-S49-S50</f>
        <v>-21000000000</v>
      </c>
      <c r="T51" s="348" t="n">
        <f aca="false">T44-T45-T48-T49-T50</f>
        <v>0</v>
      </c>
      <c r="U51" s="348" t="n">
        <f aca="false">U44-U45-U48-U49-U50</f>
        <v>0</v>
      </c>
      <c r="V51" s="348" t="n">
        <f aca="false">V44-V45-V48-V49-V50</f>
        <v>0</v>
      </c>
      <c r="W51" s="348" t="n">
        <f aca="false">W44-W45-W48-W49-W50</f>
        <v>0</v>
      </c>
      <c r="X51" s="348" t="n">
        <f aca="false">X44-X45-X48-X49-X50</f>
        <v>0</v>
      </c>
      <c r="Y51" s="348" t="n">
        <f aca="false">Y44-Y45-Y48-Y49-Y50</f>
        <v>0</v>
      </c>
    </row>
    <row r="52" customFormat="false" ht="14.25" hidden="false" customHeight="true" outlineLevel="0" collapsed="false">
      <c r="A52" s="27"/>
      <c r="B52" s="30" t="s">
        <v>3812</v>
      </c>
      <c r="C52" s="19"/>
      <c r="G52" s="23"/>
      <c r="H52" s="23"/>
      <c r="I52" s="23"/>
      <c r="J52" s="23"/>
      <c r="K52" s="23"/>
      <c r="L52" s="23"/>
      <c r="M52" s="23"/>
      <c r="N52" s="23"/>
      <c r="O52" s="23"/>
      <c r="P52" s="23"/>
      <c r="Q52" s="23"/>
      <c r="R52" s="23" t="n">
        <v>-31400000000</v>
      </c>
      <c r="S52" s="23" t="n">
        <v>7500000000</v>
      </c>
      <c r="T52" s="23" t="n">
        <v>0</v>
      </c>
      <c r="U52" s="23" t="n">
        <v>0</v>
      </c>
      <c r="V52" s="23" t="n">
        <v>0</v>
      </c>
      <c r="W52" s="23" t="n">
        <v>0</v>
      </c>
      <c r="X52" s="23" t="n">
        <v>0</v>
      </c>
      <c r="Y52" s="708" t="n">
        <v>0</v>
      </c>
    </row>
    <row r="53" customFormat="false" ht="16.5" hidden="false" customHeight="false" outlineLevel="0" collapsed="false">
      <c r="A53" s="18" t="s">
        <v>112</v>
      </c>
      <c r="B53" s="30" t="s">
        <v>1839</v>
      </c>
      <c r="C53" s="20" t="s">
        <v>114</v>
      </c>
      <c r="G53" s="23" t="n">
        <v>14000000000</v>
      </c>
      <c r="H53" s="23" t="n">
        <v>13600000000</v>
      </c>
      <c r="I53" s="23" t="n">
        <v>11100000000</v>
      </c>
      <c r="J53" s="23" t="n">
        <v>-223900000000</v>
      </c>
      <c r="K53" s="23" t="n">
        <v>14600000000</v>
      </c>
      <c r="L53" s="23" t="n">
        <v>11600000000</v>
      </c>
      <c r="M53" s="23" t="n">
        <v>17500000000</v>
      </c>
      <c r="N53" s="23" t="n">
        <v>8400000000</v>
      </c>
      <c r="O53" s="23" t="n">
        <v>21200000000</v>
      </c>
      <c r="P53" s="25" t="n">
        <v>50400000000</v>
      </c>
      <c r="Q53" s="25" t="n">
        <v>25800000000</v>
      </c>
      <c r="R53" s="25" t="n">
        <v>50200000000</v>
      </c>
      <c r="S53" s="25" t="n">
        <v>57200000000</v>
      </c>
      <c r="T53" s="25" t="n">
        <v>32000000000</v>
      </c>
      <c r="U53" s="25" t="n">
        <v>29800000000</v>
      </c>
      <c r="V53" s="25" t="n">
        <v>43300000000</v>
      </c>
      <c r="W53" s="25" t="n">
        <v>38400000000</v>
      </c>
      <c r="X53" s="25" t="n">
        <v>45800000000</v>
      </c>
      <c r="Y53" s="708" t="n">
        <v>46100000000</v>
      </c>
    </row>
    <row r="54" customFormat="false" ht="16.5" hidden="false" customHeight="false" outlineLevel="0" collapsed="false">
      <c r="A54" s="0" t="s">
        <v>3813</v>
      </c>
      <c r="B54" s="29" t="s">
        <v>3814</v>
      </c>
      <c r="C54" s="19" t="s">
        <v>251</v>
      </c>
      <c r="G54" s="23"/>
      <c r="H54" s="23"/>
      <c r="I54" s="23"/>
      <c r="J54" s="23" t="n">
        <v>-13100000000</v>
      </c>
      <c r="K54" s="23" t="n">
        <v>-2800000000</v>
      </c>
      <c r="L54" s="23" t="n">
        <v>3300000000</v>
      </c>
      <c r="M54" s="23" t="n">
        <v>3400000000</v>
      </c>
      <c r="N54" s="23" t="n">
        <v>-500000000</v>
      </c>
      <c r="O54" s="23" t="n">
        <v>-13300000000</v>
      </c>
      <c r="P54" s="25" t="n">
        <v>-4200000000</v>
      </c>
      <c r="Q54" s="25" t="n">
        <v>-1300000000</v>
      </c>
      <c r="R54" s="25" t="n">
        <v>800000000</v>
      </c>
      <c r="S54" s="25" t="n">
        <v>4800000000</v>
      </c>
      <c r="T54" s="25" t="n">
        <v>10500000000</v>
      </c>
      <c r="U54" s="25" t="n">
        <v>300000000</v>
      </c>
      <c r="V54" s="25" t="n">
        <v>5000000000</v>
      </c>
      <c r="W54" s="25" t="n">
        <v>5000000000</v>
      </c>
      <c r="X54" s="25" t="n">
        <v>2000000000</v>
      </c>
      <c r="Y54" s="708" t="n">
        <v>2100000000</v>
      </c>
    </row>
    <row r="55" customFormat="false" ht="16.5" hidden="false" customHeight="false" outlineLevel="0" collapsed="false">
      <c r="A55" s="0" t="s">
        <v>3815</v>
      </c>
      <c r="B55" s="105" t="s">
        <v>3816</v>
      </c>
      <c r="C55" s="19" t="s">
        <v>3817</v>
      </c>
      <c r="G55" s="23"/>
      <c r="H55" s="23"/>
      <c r="I55" s="23"/>
      <c r="J55" s="23" t="n">
        <v>-60500000000</v>
      </c>
      <c r="K55" s="23" t="n">
        <v>-19900000000</v>
      </c>
      <c r="L55" s="23" t="n">
        <v>-17400000000</v>
      </c>
      <c r="M55" s="23" t="n">
        <v>-13700000000</v>
      </c>
      <c r="N55" s="23" t="n">
        <v>-13500000000</v>
      </c>
      <c r="O55" s="23" t="n">
        <v>-22900000000</v>
      </c>
      <c r="P55" s="25" t="n">
        <v>-21500000000</v>
      </c>
      <c r="Q55" s="25" t="n">
        <v>-20700000000</v>
      </c>
      <c r="R55" s="25" t="n">
        <v>-24100000000</v>
      </c>
      <c r="S55" s="25" t="n">
        <v>-13200000000</v>
      </c>
      <c r="T55" s="25" t="n">
        <v>-9000000000</v>
      </c>
      <c r="U55" s="25" t="n">
        <v>-11700000000</v>
      </c>
      <c r="V55" s="25" t="n">
        <v>0</v>
      </c>
      <c r="W55" s="25" t="n">
        <v>0</v>
      </c>
      <c r="X55" s="25" t="n">
        <v>0</v>
      </c>
      <c r="Y55" s="708" t="n">
        <v>0</v>
      </c>
    </row>
    <row r="56" customFormat="false" ht="16.5" hidden="false" customHeight="false" outlineLevel="0" collapsed="false">
      <c r="A56" s="0" t="s">
        <v>3818</v>
      </c>
      <c r="B56" s="105" t="s">
        <v>3819</v>
      </c>
      <c r="C56" s="19" t="s">
        <v>3817</v>
      </c>
      <c r="G56" s="23"/>
      <c r="H56" s="23"/>
      <c r="I56" s="23"/>
      <c r="J56" s="23" t="n">
        <v>47400000000</v>
      </c>
      <c r="K56" s="23" t="n">
        <v>17100000000</v>
      </c>
      <c r="L56" s="23" t="n">
        <v>20700000000</v>
      </c>
      <c r="M56" s="23" t="n">
        <v>17100000000</v>
      </c>
      <c r="N56" s="23" t="n">
        <v>13000000000</v>
      </c>
      <c r="O56" s="23" t="n">
        <v>9600000000</v>
      </c>
      <c r="P56" s="25" t="n">
        <v>17300000000</v>
      </c>
      <c r="Q56" s="25" t="n">
        <v>19400000000</v>
      </c>
      <c r="R56" s="25" t="n">
        <v>25000000000</v>
      </c>
      <c r="S56" s="25" t="n">
        <v>18000000000</v>
      </c>
      <c r="T56" s="25" t="n">
        <v>19500000000</v>
      </c>
      <c r="U56" s="25" t="n">
        <v>12000000000</v>
      </c>
      <c r="V56" s="25" t="n">
        <v>5000000000</v>
      </c>
      <c r="W56" s="25" t="n">
        <v>5000000000</v>
      </c>
      <c r="X56" s="25" t="n">
        <v>2000000000</v>
      </c>
      <c r="Y56" s="708" t="n">
        <v>2100000000</v>
      </c>
    </row>
    <row r="57" customFormat="false" ht="16.5" hidden="false" customHeight="false" outlineLevel="0" collapsed="false">
      <c r="A57" s="0" t="s">
        <v>49</v>
      </c>
      <c r="B57" s="29" t="s">
        <v>3820</v>
      </c>
      <c r="C57" s="0" t="s">
        <v>3821</v>
      </c>
      <c r="G57" s="23" t="n">
        <v>14000000000</v>
      </c>
      <c r="H57" s="23" t="n">
        <v>13600000000</v>
      </c>
      <c r="I57" s="23" t="n">
        <v>11100000000</v>
      </c>
      <c r="J57" s="23" t="n">
        <v>-210800000000</v>
      </c>
      <c r="K57" s="23" t="n">
        <v>17300000000</v>
      </c>
      <c r="L57" s="23" t="n">
        <v>8300000000</v>
      </c>
      <c r="M57" s="23" t="n">
        <v>14200000000</v>
      </c>
      <c r="N57" s="23" t="n">
        <v>8900000000</v>
      </c>
      <c r="O57" s="23" t="n">
        <v>34500000000</v>
      </c>
      <c r="P57" s="25" t="n">
        <v>54600000000</v>
      </c>
      <c r="Q57" s="25" t="n">
        <v>27100000000</v>
      </c>
      <c r="R57" s="25" t="n">
        <v>49300000000</v>
      </c>
      <c r="S57" s="25" t="n">
        <v>52300000000</v>
      </c>
      <c r="T57" s="25" t="n">
        <v>21500000000</v>
      </c>
      <c r="U57" s="25" t="n">
        <v>29500000000</v>
      </c>
      <c r="V57" s="25" t="n">
        <v>38300000000</v>
      </c>
      <c r="W57" s="25" t="n">
        <v>33400000000</v>
      </c>
      <c r="X57" s="25" t="n">
        <v>43800000000</v>
      </c>
      <c r="Y57" s="708" t="n">
        <v>44000000000</v>
      </c>
    </row>
    <row r="58" customFormat="false" ht="16.5" hidden="false" customHeight="false" outlineLevel="0" collapsed="false">
      <c r="A58" s="45" t="s">
        <v>3822</v>
      </c>
      <c r="B58" s="105" t="s">
        <v>3823</v>
      </c>
      <c r="C58" s="49" t="s">
        <v>3824</v>
      </c>
      <c r="G58" s="23" t="n">
        <v>700000000</v>
      </c>
      <c r="H58" s="23" t="n">
        <v>-100000000</v>
      </c>
      <c r="I58" s="23" t="n">
        <v>-3800000000</v>
      </c>
      <c r="J58" s="23" t="n">
        <v>6400000000</v>
      </c>
      <c r="K58" s="23" t="n">
        <v>9200000000</v>
      </c>
      <c r="L58" s="23" t="n">
        <v>1900000000</v>
      </c>
      <c r="M58" s="23" t="n">
        <v>9000000000</v>
      </c>
      <c r="N58" s="23" t="n">
        <v>3200000000</v>
      </c>
      <c r="O58" s="23" t="n">
        <v>30400000000</v>
      </c>
      <c r="P58" s="25" t="n">
        <v>53000000000</v>
      </c>
      <c r="Q58" s="25" t="n">
        <v>23800000000</v>
      </c>
      <c r="R58" s="25" t="n">
        <v>46100000000</v>
      </c>
      <c r="S58" s="25" t="n">
        <v>48400000000</v>
      </c>
      <c r="T58" s="25" t="n">
        <v>21500000000</v>
      </c>
      <c r="U58" s="25" t="n">
        <v>29500000000</v>
      </c>
      <c r="V58" s="25" t="n">
        <v>38300000000</v>
      </c>
      <c r="W58" s="25" t="n">
        <v>33400000000</v>
      </c>
      <c r="X58" s="25" t="n">
        <v>43800000000</v>
      </c>
      <c r="Y58" s="708" t="n">
        <v>44000000000</v>
      </c>
    </row>
    <row r="59" customFormat="false" ht="16.5" hidden="false" customHeight="false" outlineLevel="0" collapsed="false">
      <c r="B59" s="105" t="s">
        <v>390</v>
      </c>
      <c r="C59" s="19" t="s">
        <v>3825</v>
      </c>
      <c r="G59" s="23"/>
      <c r="H59" s="23"/>
      <c r="I59" s="23"/>
      <c r="J59" s="23"/>
      <c r="K59" s="23"/>
      <c r="L59" s="46"/>
      <c r="M59" s="23"/>
      <c r="N59" s="23"/>
      <c r="O59" s="23"/>
      <c r="P59" s="25" t="n">
        <v>68400000000</v>
      </c>
      <c r="Q59" s="25" t="n">
        <v>46900000000</v>
      </c>
      <c r="R59" s="25" t="n">
        <v>69900000000</v>
      </c>
      <c r="S59" s="25" t="n">
        <v>77000000000</v>
      </c>
      <c r="T59" s="25" t="n">
        <v>58500000000</v>
      </c>
      <c r="U59" s="25" t="n">
        <v>76500000000</v>
      </c>
      <c r="V59" s="25" t="n">
        <v>90300000000</v>
      </c>
      <c r="W59" s="25" t="n">
        <v>87300000000</v>
      </c>
      <c r="X59" s="25" t="n">
        <v>101300000000</v>
      </c>
      <c r="Y59" s="708" t="n">
        <v>98200000000</v>
      </c>
    </row>
    <row r="60" customFormat="false" ht="16.5" hidden="false" customHeight="false" outlineLevel="0" collapsed="false">
      <c r="B60" s="105" t="s">
        <v>393</v>
      </c>
      <c r="C60" s="19" t="s">
        <v>3825</v>
      </c>
      <c r="G60" s="23"/>
      <c r="H60" s="23"/>
      <c r="I60" s="23"/>
      <c r="J60" s="23"/>
      <c r="K60" s="23"/>
      <c r="L60" s="23"/>
      <c r="M60" s="23"/>
      <c r="N60" s="23"/>
      <c r="O60" s="23"/>
      <c r="P60" s="25" t="n">
        <v>-15400000000</v>
      </c>
      <c r="Q60" s="25" t="n">
        <v>-23100000000</v>
      </c>
      <c r="R60" s="25" t="n">
        <v>-23900000000</v>
      </c>
      <c r="S60" s="25" t="n">
        <v>-28300000000</v>
      </c>
      <c r="T60" s="25" t="n">
        <v>-37000000000</v>
      </c>
      <c r="U60" s="25" t="n">
        <v>-47000000000</v>
      </c>
      <c r="V60" s="25" t="n">
        <v>-51900000000</v>
      </c>
      <c r="W60" s="25" t="n">
        <v>-53900000000</v>
      </c>
      <c r="X60" s="25" t="n">
        <v>-57400000000</v>
      </c>
      <c r="Y60" s="708" t="n">
        <v>-54200000000</v>
      </c>
    </row>
    <row r="61" customFormat="false" ht="16.5" hidden="false" customHeight="false" outlineLevel="0" collapsed="false">
      <c r="A61" s="45" t="s">
        <v>1357</v>
      </c>
      <c r="B61" s="105" t="s">
        <v>2234</v>
      </c>
      <c r="C61" s="49" t="s">
        <v>3824</v>
      </c>
      <c r="G61" s="23" t="n">
        <v>13300000000</v>
      </c>
      <c r="H61" s="23" t="n">
        <v>13600000000</v>
      </c>
      <c r="I61" s="23" t="n">
        <v>14900000000</v>
      </c>
      <c r="J61" s="23" t="n">
        <v>10700000000</v>
      </c>
      <c r="K61" s="23" t="n">
        <v>8100000000</v>
      </c>
      <c r="L61" s="23" t="n">
        <v>6400000000</v>
      </c>
      <c r="M61" s="23" t="n">
        <v>5200000000</v>
      </c>
      <c r="N61" s="23" t="n">
        <v>5700000000</v>
      </c>
      <c r="O61" s="23" t="n">
        <v>4100000000</v>
      </c>
      <c r="P61" s="25" t="n">
        <v>3300000000</v>
      </c>
      <c r="Q61" s="25" t="n">
        <v>3700000000</v>
      </c>
      <c r="R61" s="25" t="n">
        <v>3100000000</v>
      </c>
      <c r="S61" s="25" t="n">
        <v>3000000000</v>
      </c>
      <c r="T61" s="25" t="n">
        <v>0</v>
      </c>
      <c r="U61" s="25" t="n">
        <v>0</v>
      </c>
      <c r="V61" s="25" t="n">
        <v>0</v>
      </c>
      <c r="W61" s="25" t="n">
        <v>0</v>
      </c>
      <c r="X61" s="25" t="n">
        <v>0</v>
      </c>
      <c r="Y61" s="708" t="n">
        <v>0</v>
      </c>
    </row>
    <row r="62" customFormat="false" ht="16.5" hidden="false" customHeight="false" outlineLevel="0" collapsed="false">
      <c r="A62" s="45" t="s">
        <v>3826</v>
      </c>
      <c r="B62" s="45" t="s">
        <v>3827</v>
      </c>
      <c r="C62" s="49" t="s">
        <v>3824</v>
      </c>
      <c r="G62" s="23"/>
      <c r="H62" s="23"/>
      <c r="I62" s="23"/>
      <c r="J62" s="23" t="n">
        <v>-227900000000</v>
      </c>
      <c r="K62" s="23"/>
      <c r="L62" s="23"/>
      <c r="M62" s="23"/>
      <c r="N62" s="23"/>
      <c r="O62" s="23"/>
      <c r="P62" s="52" t="n">
        <f aca="false">P57-P58-P61</f>
        <v>-1700000000</v>
      </c>
      <c r="Q62" s="52" t="n">
        <f aca="false">Q57-Q58-Q61</f>
        <v>-400000000</v>
      </c>
      <c r="R62" s="52" t="n">
        <f aca="false">R57-R58-R61</f>
        <v>100000000</v>
      </c>
      <c r="S62" s="52" t="n">
        <f aca="false">S57-S58-S61</f>
        <v>900000000</v>
      </c>
      <c r="T62" s="52" t="n">
        <f aca="false">T57-T58-T61</f>
        <v>0</v>
      </c>
      <c r="U62" s="52" t="n">
        <f aca="false">U57-U58-U61</f>
        <v>0</v>
      </c>
      <c r="V62" s="52" t="n">
        <f aca="false">V57-V58-V61</f>
        <v>0</v>
      </c>
      <c r="W62" s="52" t="n">
        <f aca="false">W57-W58-W61</f>
        <v>0</v>
      </c>
      <c r="X62" s="52" t="n">
        <f aca="false">X57-X58-X61</f>
        <v>0</v>
      </c>
      <c r="Y62" s="52" t="n">
        <f aca="false">Y57-Y58-Y61</f>
        <v>0</v>
      </c>
    </row>
    <row r="63" customFormat="false" ht="16.5" hidden="false" customHeight="false" outlineLevel="0" collapsed="false">
      <c r="A63" s="18" t="s">
        <v>3828</v>
      </c>
      <c r="B63" s="30" t="s">
        <v>2235</v>
      </c>
      <c r="C63" s="20" t="s">
        <v>114</v>
      </c>
      <c r="G63" s="23" t="n">
        <v>800000000</v>
      </c>
      <c r="H63" s="23" t="n">
        <v>10900000000</v>
      </c>
      <c r="I63" s="23" t="n">
        <v>3300000000</v>
      </c>
      <c r="J63" s="23" t="n">
        <v>2500000000</v>
      </c>
      <c r="K63" s="348" t="n">
        <f aca="false">K42-K44-K53</f>
        <v>-5600000000</v>
      </c>
      <c r="L63" s="23" t="n">
        <v>300000000</v>
      </c>
      <c r="M63" s="23" t="n">
        <v>4500000000</v>
      </c>
      <c r="N63" s="23" t="n">
        <v>1400000000</v>
      </c>
      <c r="O63" s="23" t="n">
        <v>3300000000</v>
      </c>
      <c r="P63" s="25" t="n">
        <v>-2100000000</v>
      </c>
      <c r="Q63" s="25" t="n">
        <v>-6200000000</v>
      </c>
      <c r="R63" s="25" t="n">
        <v>-6100000000</v>
      </c>
      <c r="S63" s="25" t="n">
        <v>-2500000000</v>
      </c>
      <c r="T63" s="25" t="n">
        <v>0</v>
      </c>
      <c r="U63" s="25" t="n">
        <v>0</v>
      </c>
      <c r="V63" s="25" t="n">
        <v>0</v>
      </c>
      <c r="W63" s="25" t="n">
        <v>0</v>
      </c>
      <c r="X63" s="25" t="n">
        <v>0</v>
      </c>
      <c r="Y63" s="708" t="n">
        <v>0</v>
      </c>
    </row>
    <row r="64" customFormat="false" ht="15" hidden="false" customHeight="false" outlineLevel="0" collapsed="false">
      <c r="Y64" s="708"/>
    </row>
    <row r="65" customFormat="false" ht="15" hidden="false" customHeight="false" outlineLevel="0" collapsed="false">
      <c r="G65" s="0" t="s">
        <v>128</v>
      </c>
      <c r="H65" s="0" t="s">
        <v>128</v>
      </c>
      <c r="I65" s="0" t="s">
        <v>128</v>
      </c>
      <c r="J65" s="0" t="s">
        <v>128</v>
      </c>
      <c r="K65" s="0" t="s">
        <v>128</v>
      </c>
      <c r="L65" s="0" t="s">
        <v>128</v>
      </c>
      <c r="M65" s="0" t="s">
        <v>128</v>
      </c>
      <c r="N65" s="0" t="s">
        <v>128</v>
      </c>
      <c r="O65" s="0" t="s">
        <v>128</v>
      </c>
      <c r="P65" s="0" t="s">
        <v>128</v>
      </c>
      <c r="Q65" s="0" t="s">
        <v>128</v>
      </c>
      <c r="R65" s="0" t="s">
        <v>128</v>
      </c>
      <c r="S65" s="0" t="s">
        <v>128</v>
      </c>
      <c r="T65" s="0" t="s">
        <v>128</v>
      </c>
      <c r="U65" s="0" t="s">
        <v>128</v>
      </c>
      <c r="V65" s="0" t="s">
        <v>128</v>
      </c>
      <c r="W65" s="0" t="s">
        <v>128</v>
      </c>
      <c r="X65" s="0" t="s">
        <v>128</v>
      </c>
      <c r="Y65" s="0" t="s">
        <v>128</v>
      </c>
    </row>
    <row r="67" customFormat="false" ht="15" hidden="false" customHeight="false" outlineLevel="0" collapsed="false">
      <c r="B67" s="0" t="s">
        <v>3829</v>
      </c>
      <c r="C67" s="529"/>
      <c r="D67" s="126"/>
      <c r="E67" s="126"/>
      <c r="F67" s="126"/>
      <c r="G67" s="136" t="n">
        <f aca="false">G6-G7-G15</f>
        <v>0</v>
      </c>
      <c r="H67" s="136" t="n">
        <f aca="false">H6-H7-H15</f>
        <v>0</v>
      </c>
      <c r="I67" s="136" t="n">
        <f aca="false">I6-I7-I15</f>
        <v>0</v>
      </c>
      <c r="J67" s="136" t="n">
        <f aca="false">J6-J7-J15</f>
        <v>0</v>
      </c>
      <c r="K67" s="136" t="n">
        <f aca="false">K6-K7-K15</f>
        <v>0</v>
      </c>
      <c r="L67" s="136" t="n">
        <f aca="false">L6-L7-L15</f>
        <v>0</v>
      </c>
      <c r="M67" s="136" t="n">
        <f aca="false">M6-M7-M15</f>
        <v>0</v>
      </c>
      <c r="N67" s="136" t="n">
        <f aca="false">N6-N7-N15</f>
        <v>0</v>
      </c>
      <c r="O67" s="136" t="n">
        <f aca="false">O6-O7-O15</f>
        <v>0</v>
      </c>
      <c r="P67" s="136" t="n">
        <f aca="false">P6-P7-P15</f>
        <v>0</v>
      </c>
      <c r="Q67" s="136" t="n">
        <f aca="false">Q6-Q7-Q15</f>
        <v>0</v>
      </c>
      <c r="R67" s="136" t="n">
        <f aca="false">R6-R7-R15</f>
        <v>-100000000</v>
      </c>
      <c r="S67" s="136" t="n">
        <f aca="false">S6-S7-S15</f>
        <v>0</v>
      </c>
      <c r="T67" s="136" t="n">
        <f aca="false">T6-T7-T15</f>
        <v>0</v>
      </c>
      <c r="U67" s="136" t="n">
        <f aca="false">U6-U7-U15</f>
        <v>0</v>
      </c>
      <c r="V67" s="136" t="n">
        <f aca="false">V6-V7-V15</f>
        <v>-6.103515625E-005</v>
      </c>
      <c r="W67" s="136" t="n">
        <f aca="false">W6-W7-W15</f>
        <v>-100000000</v>
      </c>
      <c r="X67" s="136" t="n">
        <f aca="false">X6-X7-X15</f>
        <v>100000000</v>
      </c>
      <c r="Y67" s="136" t="n">
        <f aca="false">Y6-Y7-Y15</f>
        <v>0</v>
      </c>
    </row>
    <row r="68" customFormat="false" ht="15" hidden="false" customHeight="false" outlineLevel="0" collapsed="false">
      <c r="B68" s="0" t="s">
        <v>130</v>
      </c>
      <c r="C68" s="529"/>
      <c r="D68" s="126"/>
      <c r="E68" s="126"/>
      <c r="F68" s="126"/>
      <c r="G68" s="136" t="n">
        <f aca="false">G7-G8-G18-G21</f>
        <v>0</v>
      </c>
      <c r="H68" s="136" t="n">
        <f aca="false">H7-H8-H18-H21</f>
        <v>0</v>
      </c>
      <c r="I68" s="136" t="n">
        <f aca="false">I7-I8-I18-I21</f>
        <v>0</v>
      </c>
      <c r="J68" s="136" t="n">
        <f aca="false">J7-J8-J18-J21</f>
        <v>0</v>
      </c>
      <c r="K68" s="136" t="n">
        <f aca="false">K7-K8-K18-K21</f>
        <v>0</v>
      </c>
      <c r="L68" s="136" t="n">
        <f aca="false">L7-L8-L18-L21</f>
        <v>0</v>
      </c>
      <c r="M68" s="136" t="n">
        <f aca="false">M7-M8-M18-M21</f>
        <v>0</v>
      </c>
      <c r="N68" s="136" t="n">
        <f aca="false">N7-N8-N18-N21</f>
        <v>-10000000000</v>
      </c>
      <c r="O68" s="136" t="n">
        <f aca="false">O7-O8-O18-O21</f>
        <v>0</v>
      </c>
      <c r="P68" s="136" t="n">
        <f aca="false">P7-P8-P18-P21</f>
        <v>0</v>
      </c>
      <c r="Q68" s="136" t="n">
        <f aca="false">Q7-Q8-Q18-Q21</f>
        <v>0</v>
      </c>
      <c r="R68" s="136" t="n">
        <f aca="false">R7-R8-R18-R21</f>
        <v>0</v>
      </c>
      <c r="S68" s="136" t="n">
        <f aca="false">S7-S8-S18-S21</f>
        <v>0</v>
      </c>
      <c r="T68" s="136" t="n">
        <f aca="false">T7-T8-T18-T21</f>
        <v>0</v>
      </c>
      <c r="U68" s="136" t="n">
        <f aca="false">U7-U8-U18-U21</f>
        <v>0</v>
      </c>
      <c r="V68" s="136" t="n">
        <f aca="false">V7-V8-V18-V21</f>
        <v>0</v>
      </c>
      <c r="W68" s="136" t="n">
        <f aca="false">W7-W8-W18-W21</f>
        <v>0</v>
      </c>
      <c r="X68" s="136" t="n">
        <f aca="false">X7-X8-X18-X21</f>
        <v>0</v>
      </c>
      <c r="Y68" s="136" t="n">
        <f aca="false">Y7-Y8-Y18-Y21</f>
        <v>0</v>
      </c>
    </row>
    <row r="69" customFormat="false" ht="15" hidden="false" customHeight="false" outlineLevel="0" collapsed="false">
      <c r="B69" s="0" t="s">
        <v>3830</v>
      </c>
      <c r="C69" s="529"/>
      <c r="D69" s="126"/>
      <c r="E69" s="126"/>
      <c r="F69" s="126"/>
      <c r="G69" s="136" t="n">
        <f aca="false">G8-G9-G14</f>
        <v>-100000000</v>
      </c>
      <c r="H69" s="136" t="n">
        <f aca="false">H8-H9-H14</f>
        <v>0</v>
      </c>
      <c r="I69" s="136" t="n">
        <f aca="false">I8-I9-I14</f>
        <v>0</v>
      </c>
      <c r="J69" s="136" t="n">
        <f aca="false">J8-J9-J14</f>
        <v>0</v>
      </c>
      <c r="K69" s="136" t="n">
        <f aca="false">K8-K9-K14</f>
        <v>0</v>
      </c>
      <c r="L69" s="136" t="n">
        <f aca="false">L8-L9-L14</f>
        <v>0</v>
      </c>
      <c r="M69" s="136" t="n">
        <f aca="false">M8-M9-M14</f>
        <v>0</v>
      </c>
      <c r="N69" s="136" t="n">
        <f aca="false">N8-N9-N14</f>
        <v>0</v>
      </c>
      <c r="O69" s="136" t="n">
        <f aca="false">O8-O9-O14</f>
        <v>0</v>
      </c>
      <c r="P69" s="136" t="n">
        <f aca="false">P8-P9-P14</f>
        <v>-100000000</v>
      </c>
      <c r="Q69" s="136" t="n">
        <f aca="false">Q8-Q9-Q14</f>
        <v>0</v>
      </c>
      <c r="R69" s="136" t="n">
        <f aca="false">R8-R9-R14</f>
        <v>0</v>
      </c>
      <c r="S69" s="136" t="n">
        <f aca="false">S8-S9-S14</f>
        <v>-100000000</v>
      </c>
      <c r="T69" s="136" t="n">
        <f aca="false">T8-T9-T14</f>
        <v>0</v>
      </c>
      <c r="U69" s="136" t="n">
        <f aca="false">U8-U9-U14</f>
        <v>0</v>
      </c>
      <c r="V69" s="136" t="n">
        <f aca="false">V8-V9-V14</f>
        <v>0</v>
      </c>
      <c r="W69" s="136" t="n">
        <f aca="false">W8-W9-W14</f>
        <v>0</v>
      </c>
      <c r="X69" s="136" t="n">
        <f aca="false">X8-X9-X14</f>
        <v>0</v>
      </c>
      <c r="Y69" s="136" t="n">
        <f aca="false">Y8-Y9-Y14</f>
        <v>100000000</v>
      </c>
    </row>
    <row r="70" customFormat="false" ht="15" hidden="false" customHeight="false" outlineLevel="0" collapsed="false">
      <c r="B70" s="0" t="s">
        <v>131</v>
      </c>
      <c r="C70" s="529"/>
      <c r="D70" s="126"/>
      <c r="E70" s="126"/>
      <c r="F70" s="126"/>
      <c r="G70" s="709" t="n">
        <f aca="false">G9-G10-G11-G12-G13</f>
        <v>44900000000</v>
      </c>
      <c r="H70" s="709" t="n">
        <f aca="false">H9-H10-H11-H12-H13</f>
        <v>59200000000</v>
      </c>
      <c r="I70" s="709" t="n">
        <f aca="false">I9-I10-I11-I12-I13</f>
        <v>76000000000</v>
      </c>
      <c r="J70" s="709" t="n">
        <f aca="false">J9-J10-J11-J12-J13</f>
        <v>97100000000</v>
      </c>
      <c r="K70" s="136" t="n">
        <f aca="false">K9-K10-K11-K12-K13</f>
        <v>100000000</v>
      </c>
      <c r="L70" s="709" t="n">
        <f aca="false">L9-L10-L11-L12-L13</f>
        <v>114700000000</v>
      </c>
      <c r="M70" s="709" t="n">
        <f aca="false">M9-M10-M11-M12-M13</f>
        <v>106600000000</v>
      </c>
      <c r="N70" s="709" t="n">
        <f aca="false">N9-N10-N11-N12-N13</f>
        <v>145600000000</v>
      </c>
      <c r="O70" s="709" t="n">
        <f aca="false">O9-O10-O11-O12-O13</f>
        <v>183700000000</v>
      </c>
      <c r="P70" s="709" t="n">
        <f aca="false">P9-P10-P11-P12-P13</f>
        <v>178100000000</v>
      </c>
      <c r="Q70" s="709" t="n">
        <f aca="false">Q9-Q10-Q11-Q12-Q13</f>
        <v>203800000000</v>
      </c>
      <c r="R70" s="709" t="n">
        <f aca="false">R9-R10-R11-R12-R13</f>
        <v>231400000000</v>
      </c>
      <c r="S70" s="709" t="n">
        <f aca="false">S9-S10-S11-S12-S13</f>
        <v>245600000000</v>
      </c>
      <c r="T70" s="709" t="n">
        <f aca="false">T9-T10-T11-T12-T13</f>
        <v>305700000000</v>
      </c>
      <c r="U70" s="709" t="n">
        <f aca="false">U9-U10-U11-U12-U13</f>
        <v>323100000000</v>
      </c>
      <c r="V70" s="709" t="n">
        <f aca="false">V9-V10-V11-V12-V13</f>
        <v>347400000000</v>
      </c>
      <c r="W70" s="709" t="n">
        <f aca="false">W9-W10-W11-W12-W13</f>
        <v>376200000000</v>
      </c>
      <c r="X70" s="709" t="n">
        <f aca="false">X9-X10-X11-X12-X13</f>
        <v>398200000000</v>
      </c>
      <c r="Y70" s="709" t="n">
        <f aca="false">Y9-Y10-Y11-Y12-Y13</f>
        <v>432000000000</v>
      </c>
    </row>
    <row r="71" customFormat="false" ht="15" hidden="false" customHeight="false" outlineLevel="0" collapsed="false">
      <c r="B71" s="0" t="s">
        <v>3831</v>
      </c>
      <c r="G71" s="136" t="n">
        <f aca="false">G18-G19-G20</f>
        <v>0</v>
      </c>
      <c r="H71" s="136" t="n">
        <f aca="false">H18-H19-H20</f>
        <v>0</v>
      </c>
      <c r="I71" s="136" t="n">
        <f aca="false">I18-I19-I20</f>
        <v>0</v>
      </c>
      <c r="J71" s="136" t="n">
        <f aca="false">J18-J19-J20</f>
        <v>0</v>
      </c>
      <c r="K71" s="136" t="n">
        <f aca="false">K18-K19-K20</f>
        <v>0</v>
      </c>
      <c r="L71" s="136" t="n">
        <f aca="false">L18-L19-L20</f>
        <v>0</v>
      </c>
      <c r="M71" s="136" t="n">
        <f aca="false">M18-M19-M20</f>
        <v>0</v>
      </c>
      <c r="N71" s="136" t="n">
        <f aca="false">N18-N19-N20</f>
        <v>0</v>
      </c>
      <c r="O71" s="136" t="n">
        <f aca="false">O18-O19-O20</f>
        <v>0</v>
      </c>
      <c r="P71" s="136" t="n">
        <f aca="false">P18-P19-P20</f>
        <v>0</v>
      </c>
      <c r="Q71" s="136" t="n">
        <f aca="false">Q18-Q19-Q20</f>
        <v>99999999.9999847</v>
      </c>
      <c r="R71" s="136" t="n">
        <f aca="false">R18-R19-R20</f>
        <v>0</v>
      </c>
      <c r="S71" s="136" t="n">
        <f aca="false">S18-S19-S20</f>
        <v>0</v>
      </c>
      <c r="T71" s="136" t="n">
        <f aca="false">T18-T19-T20</f>
        <v>0</v>
      </c>
      <c r="U71" s="136" t="n">
        <f aca="false">U18-U19-U20</f>
        <v>0</v>
      </c>
      <c r="V71" s="136" t="n">
        <f aca="false">V18-V19-V20</f>
        <v>0</v>
      </c>
      <c r="W71" s="136" t="n">
        <f aca="false">W18-W19-W20</f>
        <v>0</v>
      </c>
      <c r="X71" s="136" t="n">
        <f aca="false">X18-X19-X20</f>
        <v>0</v>
      </c>
      <c r="Y71" s="136" t="n">
        <f aca="false">Y18-Y19-Y20</f>
        <v>0</v>
      </c>
    </row>
    <row r="72" customFormat="false" ht="15" hidden="false" customHeight="false" outlineLevel="0" collapsed="false">
      <c r="B72" s="0" t="s">
        <v>134</v>
      </c>
      <c r="C72" s="53"/>
      <c r="D72" s="53"/>
      <c r="E72" s="53"/>
      <c r="F72" s="53"/>
      <c r="G72" s="55" t="n">
        <f aca="false">G22-G23-G34-G37</f>
        <v>0</v>
      </c>
      <c r="H72" s="55" t="n">
        <f aca="false">H22-H23-H34-H37</f>
        <v>0</v>
      </c>
      <c r="I72" s="55" t="n">
        <f aca="false">I22-I23-I34-I37</f>
        <v>100000000</v>
      </c>
      <c r="J72" s="55" t="n">
        <f aca="false">J22-J23-J34-J37</f>
        <v>100000000</v>
      </c>
      <c r="K72" s="55" t="n">
        <f aca="false">K22-K23-K34-K37</f>
        <v>-100000000</v>
      </c>
      <c r="L72" s="55" t="n">
        <f aca="false">L22-L23-L34-L37</f>
        <v>0</v>
      </c>
      <c r="M72" s="55" t="n">
        <f aca="false">M22-M23-M34-M37</f>
        <v>0</v>
      </c>
      <c r="N72" s="55" t="n">
        <f aca="false">N22-N23-N34-N37</f>
        <v>0</v>
      </c>
      <c r="O72" s="55" t="n">
        <f aca="false">O22-O23-O34-O37</f>
        <v>0</v>
      </c>
      <c r="P72" s="55" t="n">
        <f aca="false">P22-P23-P34-P37</f>
        <v>100000000</v>
      </c>
      <c r="Q72" s="55" t="n">
        <f aca="false">Q22-Q23-Q34-Q37</f>
        <v>-100000000</v>
      </c>
      <c r="R72" s="55" t="n">
        <f aca="false">R22-R23-R34-R37</f>
        <v>0</v>
      </c>
      <c r="S72" s="55" t="n">
        <f aca="false">S22-S23-S34-S37</f>
        <v>6.103515625E-005</v>
      </c>
      <c r="T72" s="55" t="n">
        <f aca="false">T22-T23-T34-T37</f>
        <v>0</v>
      </c>
      <c r="U72" s="55" t="n">
        <f aca="false">U22-U23-U34-U37</f>
        <v>100000000</v>
      </c>
      <c r="V72" s="55" t="n">
        <f aca="false">V22-V23-V34-V37</f>
        <v>-100000000</v>
      </c>
      <c r="W72" s="55" t="n">
        <f aca="false">W22-W23-W34-W37</f>
        <v>99999999.9999695</v>
      </c>
      <c r="X72" s="55" t="n">
        <f aca="false">X22-X23-X34-X37</f>
        <v>0</v>
      </c>
      <c r="Y72" s="55" t="n">
        <f aca="false">Y22-Y23-Y34-Y37</f>
        <v>0</v>
      </c>
    </row>
    <row r="73" customFormat="false" ht="15" hidden="false" customHeight="false" outlineLevel="0" collapsed="false">
      <c r="B73" s="0" t="s">
        <v>333</v>
      </c>
      <c r="E73" s="53"/>
      <c r="F73" s="53"/>
      <c r="G73" s="55" t="n">
        <f aca="false">G23-G24-G25-G26-G30-G33</f>
        <v>-100000000</v>
      </c>
      <c r="H73" s="55" t="n">
        <f aca="false">H23-H24-H25-H26-H30-H33</f>
        <v>0</v>
      </c>
      <c r="I73" s="55" t="n">
        <f aca="false">I23-I24-I25-I26-I30-I33</f>
        <v>5.7220458984375E-006</v>
      </c>
      <c r="J73" s="55" t="n">
        <f aca="false">J23-J24-J25-J26-J30-J33</f>
        <v>100000000</v>
      </c>
      <c r="K73" s="55" t="n">
        <f aca="false">K23-K24-K25-K26-K30-K33-K38</f>
        <v>0</v>
      </c>
      <c r="L73" s="55" t="n">
        <f aca="false">L23-L24-L25-L26-L30-L33-L38</f>
        <v>-100000000</v>
      </c>
      <c r="M73" s="55" t="n">
        <f aca="false">M23-M24-M25-M26-M30-M33-M38</f>
        <v>99999999.9999981</v>
      </c>
      <c r="N73" s="55" t="n">
        <f aca="false">N23-N24-N25-N26-N30-N33-N38</f>
        <v>0</v>
      </c>
      <c r="O73" s="55" t="n">
        <f aca="false">O23-O24-O25-O26-O30-O33-O38</f>
        <v>0</v>
      </c>
      <c r="P73" s="55" t="n">
        <f aca="false">P23-P24-P25-P26-P30-P33-P38</f>
        <v>0</v>
      </c>
      <c r="Q73" s="55" t="n">
        <f aca="false">Q23-Q24-Q25-Q26-Q30-Q33-Q38</f>
        <v>0</v>
      </c>
      <c r="R73" s="55" t="n">
        <f aca="false">R23-R24-R25-R26-R30-R33-R38</f>
        <v>2600000000</v>
      </c>
      <c r="S73" s="55" t="n">
        <f aca="false">S23-S24-S25-S26-S30-S33-S38</f>
        <v>8400000000</v>
      </c>
      <c r="T73" s="55" t="n">
        <f aca="false">T23-T24-T25-T26-T30-T33-T38</f>
        <v>8700000000</v>
      </c>
      <c r="U73" s="55" t="n">
        <f aca="false">U23-U24-U25-U26-U30-U33-U38</f>
        <v>9100000000</v>
      </c>
      <c r="V73" s="55" t="n">
        <f aca="false">V23-V24-V25-V26-V30-V33-V38</f>
        <v>9800000000</v>
      </c>
      <c r="W73" s="55" t="n">
        <f aca="false">W23-W24-W25-W26-W30-W33-W38</f>
        <v>10600000000</v>
      </c>
      <c r="X73" s="55" t="n">
        <f aca="false">X23-X24-X25-X26-X30-X33-X38</f>
        <v>11400000000</v>
      </c>
      <c r="Y73" s="55" t="n">
        <f aca="false">Y23-Y24-Y25-Y26-Y30-Y33-Y38</f>
        <v>12400000000</v>
      </c>
    </row>
    <row r="74" customFormat="false" ht="15" hidden="false" customHeight="false" outlineLevel="0" collapsed="false">
      <c r="B74" s="0" t="s">
        <v>822</v>
      </c>
      <c r="F74" s="53"/>
      <c r="G74" s="55" t="n">
        <f aca="false">G34-G35-G36</f>
        <v>0</v>
      </c>
      <c r="H74" s="55" t="n">
        <f aca="false">H34-H35-H36</f>
        <v>-100000000</v>
      </c>
      <c r="I74" s="55" t="n">
        <f aca="false">I34-I35-I36</f>
        <v>0</v>
      </c>
      <c r="J74" s="55" t="n">
        <f aca="false">J34-J35-J36</f>
        <v>0</v>
      </c>
      <c r="K74" s="55" t="n">
        <f aca="false">K34-K35-K36</f>
        <v>0</v>
      </c>
      <c r="L74" s="55" t="n">
        <f aca="false">L34-L35-L36</f>
        <v>0</v>
      </c>
      <c r="M74" s="55" t="n">
        <f aca="false">M34-M35-M36</f>
        <v>0</v>
      </c>
      <c r="N74" s="55" t="n">
        <f aca="false">N34-N35-N36</f>
        <v>-100000000.000008</v>
      </c>
      <c r="O74" s="55" t="n">
        <f aca="false">O34-O35-O36</f>
        <v>0</v>
      </c>
      <c r="P74" s="55" t="n">
        <f aca="false">P34-P35-P36</f>
        <v>0</v>
      </c>
      <c r="Q74" s="55" t="n">
        <f aca="false">Q34-Q35-Q36</f>
        <v>0</v>
      </c>
      <c r="R74" s="55" t="n">
        <f aca="false">R34-R35-R36</f>
        <v>0</v>
      </c>
      <c r="S74" s="55" t="n">
        <f aca="false">S34-S35-S36</f>
        <v>0</v>
      </c>
      <c r="T74" s="55" t="n">
        <f aca="false">T34-T35-T36</f>
        <v>-100000000</v>
      </c>
      <c r="U74" s="55" t="n">
        <f aca="false">U34-U35-U36</f>
        <v>-100000000</v>
      </c>
      <c r="V74" s="55" t="n">
        <f aca="false">V34-V35-V36</f>
        <v>100000000</v>
      </c>
      <c r="W74" s="55" t="n">
        <f aca="false">W34-W35-W36</f>
        <v>0</v>
      </c>
      <c r="X74" s="55" t="n">
        <f aca="false">X34-X35-X36</f>
        <v>0</v>
      </c>
      <c r="Y74" s="55" t="n">
        <f aca="false">Y34-Y35-Y36</f>
        <v>0</v>
      </c>
    </row>
    <row r="75" customFormat="false" ht="15" hidden="false" customHeight="false" outlineLevel="0" collapsed="false">
      <c r="B75" s="0" t="s">
        <v>878</v>
      </c>
      <c r="F75" s="53"/>
      <c r="G75" s="55" t="n">
        <f aca="false">G30-G31-G32</f>
        <v>0</v>
      </c>
      <c r="H75" s="55" t="n">
        <f aca="false">H30-H31-H32</f>
        <v>-100000000</v>
      </c>
      <c r="I75" s="55" t="n">
        <f aca="false">I30-I31-I32</f>
        <v>0</v>
      </c>
      <c r="J75" s="55" t="n">
        <f aca="false">J30-J31-J32</f>
        <v>0</v>
      </c>
      <c r="K75" s="55" t="n">
        <f aca="false">K30-K31-K32</f>
        <v>0</v>
      </c>
      <c r="L75" s="55" t="n">
        <f aca="false">L30-L31-L32</f>
        <v>0</v>
      </c>
      <c r="M75" s="55" t="n">
        <f aca="false">M30-M31-M32</f>
        <v>0</v>
      </c>
      <c r="N75" s="55" t="n">
        <f aca="false">N30-N31-N32</f>
        <v>0</v>
      </c>
      <c r="O75" s="55" t="n">
        <f aca="false">O30-O31-O32</f>
        <v>0</v>
      </c>
      <c r="P75" s="55" t="n">
        <f aca="false">P30-P31-P32</f>
        <v>0</v>
      </c>
      <c r="Q75" s="55" t="n">
        <f aca="false">Q30-Q31-Q32</f>
        <v>100000000</v>
      </c>
      <c r="R75" s="55" t="n">
        <f aca="false">R30-R31-R32</f>
        <v>0</v>
      </c>
      <c r="S75" s="55" t="n">
        <f aca="false">S30-S31-S32</f>
        <v>0</v>
      </c>
      <c r="T75" s="55" t="n">
        <f aca="false">T30-T31-T32</f>
        <v>0</v>
      </c>
      <c r="U75" s="55" t="n">
        <f aca="false">U30-U31-U32</f>
        <v>100000000</v>
      </c>
      <c r="V75" s="55" t="n">
        <f aca="false">V30-V31-V32</f>
        <v>0</v>
      </c>
      <c r="W75" s="55" t="n">
        <f aca="false">W30-W31-W32</f>
        <v>0</v>
      </c>
      <c r="X75" s="55" t="n">
        <f aca="false">X30-X31-X32</f>
        <v>0</v>
      </c>
      <c r="Y75" s="55" t="n">
        <f aca="false">Y30-Y31-Y32</f>
        <v>0</v>
      </c>
    </row>
    <row r="76" customFormat="false" ht="15" hidden="false" customHeight="false" outlineLevel="0" collapsed="false">
      <c r="B76" s="0" t="s">
        <v>137</v>
      </c>
      <c r="F76" s="126"/>
      <c r="G76" s="136" t="n">
        <f aca="false">G42-G44-G53-G63</f>
        <v>0</v>
      </c>
      <c r="H76" s="136" t="n">
        <f aca="false">H42-H44-H53-H63</f>
        <v>100000000</v>
      </c>
      <c r="I76" s="136" t="n">
        <f aca="false">I42-I44-I53-I63</f>
        <v>-100000000</v>
      </c>
      <c r="J76" s="136" t="n">
        <f aca="false">J42-J44-J53-J63</f>
        <v>-3.0517578125E-005</v>
      </c>
      <c r="K76" s="136" t="n">
        <f aca="false">K42-K44-K53-K63</f>
        <v>0</v>
      </c>
      <c r="L76" s="136" t="n">
        <f aca="false">L42-L44-L53-L63</f>
        <v>-100000000</v>
      </c>
      <c r="M76" s="136" t="n">
        <f aca="false">M42-M44-M53-M63</f>
        <v>0</v>
      </c>
      <c r="N76" s="136" t="n">
        <f aca="false">N42-N44-N53-N63</f>
        <v>0</v>
      </c>
      <c r="O76" s="136" t="n">
        <f aca="false">O42-O44-O53-O63</f>
        <v>0</v>
      </c>
      <c r="P76" s="136" t="n">
        <f aca="false">P42-P44-P53-P63</f>
        <v>-100000000</v>
      </c>
      <c r="Q76" s="136" t="n">
        <f aca="false">Q42-Q44-Q53-Q63</f>
        <v>0</v>
      </c>
      <c r="R76" s="136" t="n">
        <f aca="false">R42-R44-R53-R63</f>
        <v>0</v>
      </c>
      <c r="S76" s="136" t="n">
        <f aca="false">S42-S44-S53-S63</f>
        <v>0</v>
      </c>
      <c r="T76" s="136" t="n">
        <f aca="false">T42-T44-T53-T63</f>
        <v>-100000000</v>
      </c>
      <c r="U76" s="136" t="n">
        <f aca="false">U42-U44-U53-U63</f>
        <v>0</v>
      </c>
      <c r="V76" s="136" t="n">
        <f aca="false">V42-V44-V53-V63</f>
        <v>100000000</v>
      </c>
      <c r="W76" s="136" t="n">
        <f aca="false">W42-W44-W53-W63</f>
        <v>-100000000.000008</v>
      </c>
      <c r="X76" s="136" t="n">
        <f aca="false">X42-X44-X53-X63</f>
        <v>0</v>
      </c>
      <c r="Y76" s="136" t="n">
        <f aca="false">Y42-Y44-Y53-Y63</f>
        <v>0</v>
      </c>
    </row>
    <row r="77" customFormat="false" ht="15" hidden="false" customHeight="false" outlineLevel="0" collapsed="false">
      <c r="B77" s="0" t="s">
        <v>274</v>
      </c>
      <c r="D77" s="53"/>
      <c r="E77" s="53"/>
      <c r="F77" s="53"/>
      <c r="G77" s="55" t="n">
        <f aca="false">G44-G45-G48-G49-G50</f>
        <v>100000000</v>
      </c>
      <c r="H77" s="55" t="n">
        <f aca="false">H44-H45-H48-H49-H50</f>
        <v>0</v>
      </c>
      <c r="I77" s="55" t="n">
        <f aca="false">I44-I45-I48-I49-I50</f>
        <v>0</v>
      </c>
      <c r="J77" s="55" t="n">
        <f aca="false">J44-J45-J48-J49-J50</f>
        <v>0</v>
      </c>
      <c r="K77" s="55" t="n">
        <f aca="false">K44-K45-K48-K49-K50</f>
        <v>0</v>
      </c>
      <c r="L77" s="55" t="n">
        <f aca="false">L44-L45-L48-L49-L50-L51</f>
        <v>0</v>
      </c>
      <c r="M77" s="55" t="n">
        <f aca="false">M44-M45-M48-M49-M50-M51</f>
        <v>0</v>
      </c>
      <c r="N77" s="55" t="n">
        <f aca="false">N44-N45-N48-N49-N50-N51</f>
        <v>0</v>
      </c>
      <c r="O77" s="55" t="n">
        <f aca="false">O44-O45-O48-O49-O50-O51</f>
        <v>0</v>
      </c>
      <c r="P77" s="55" t="n">
        <f aca="false">P44-P45-P48-P49-P50-P51</f>
        <v>0</v>
      </c>
      <c r="Q77" s="55" t="n">
        <f aca="false">Q44-Q45-Q48-Q49-Q50-Q51</f>
        <v>0</v>
      </c>
      <c r="R77" s="55" t="n">
        <f aca="false">R44-R45-R48-R49-R50-R51</f>
        <v>0</v>
      </c>
      <c r="S77" s="55" t="n">
        <f aca="false">S44-S45-S48-S49-S50-S51</f>
        <v>0</v>
      </c>
      <c r="T77" s="55" t="n">
        <f aca="false">T44-T45-T48-T49-T50-T51</f>
        <v>0</v>
      </c>
      <c r="U77" s="55" t="n">
        <f aca="false">U44-U45-U48-U49-U50-U51</f>
        <v>0</v>
      </c>
      <c r="V77" s="55" t="n">
        <f aca="false">V44-V45-V48-V49-V50-V51</f>
        <v>0</v>
      </c>
      <c r="W77" s="55" t="n">
        <f aca="false">W44-W45-W48-W49-W50-W51</f>
        <v>0</v>
      </c>
      <c r="X77" s="55" t="n">
        <f aca="false">X44-X45-X48-X49-X50-X51</f>
        <v>0</v>
      </c>
      <c r="Y77" s="55" t="n">
        <f aca="false">Y44-Y45-Y48-Y49-Y50-Y51</f>
        <v>0</v>
      </c>
    </row>
    <row r="78" customFormat="false" ht="15" hidden="false" customHeight="false" outlineLevel="0" collapsed="false">
      <c r="B78" s="0" t="s">
        <v>505</v>
      </c>
      <c r="D78" s="211"/>
      <c r="E78" s="211"/>
      <c r="F78" s="211"/>
      <c r="G78" s="55" t="n">
        <f aca="false">G54+G57-G53</f>
        <v>0</v>
      </c>
      <c r="H78" s="55" t="n">
        <f aca="false">H54+H57-H53</f>
        <v>0</v>
      </c>
      <c r="I78" s="55" t="n">
        <f aca="false">I54+I57-I53</f>
        <v>0</v>
      </c>
      <c r="J78" s="55" t="n">
        <f aca="false">J54+J57-J53</f>
        <v>0</v>
      </c>
      <c r="K78" s="55" t="n">
        <f aca="false">K54+K57-K53</f>
        <v>-100000000</v>
      </c>
      <c r="L78" s="55" t="n">
        <f aca="false">L54+L57-L53</f>
        <v>0</v>
      </c>
      <c r="M78" s="55" t="n">
        <f aca="false">M54+M57-M53</f>
        <v>100000000</v>
      </c>
      <c r="N78" s="55" t="n">
        <f aca="false">N54+N57-N53</f>
        <v>0</v>
      </c>
      <c r="O78" s="55" t="n">
        <f aca="false">O54+O57-O53</f>
        <v>0</v>
      </c>
      <c r="P78" s="55" t="n">
        <f aca="false">P54+P57-P53</f>
        <v>0</v>
      </c>
      <c r="Q78" s="55" t="n">
        <f aca="false">Q54+Q57-Q53</f>
        <v>0</v>
      </c>
      <c r="R78" s="55" t="n">
        <f aca="false">R54+R57-R53</f>
        <v>-100000000</v>
      </c>
      <c r="S78" s="55" t="n">
        <f aca="false">S54+S57-S53</f>
        <v>-100000000</v>
      </c>
      <c r="T78" s="55" t="n">
        <f aca="false">T54+T57-T53</f>
        <v>0</v>
      </c>
      <c r="U78" s="55" t="n">
        <f aca="false">U54+U57-U53</f>
        <v>0</v>
      </c>
      <c r="V78" s="55" t="n">
        <f aca="false">V54+V57-V53</f>
        <v>0</v>
      </c>
      <c r="W78" s="55" t="n">
        <f aca="false">W54+W57-W53</f>
        <v>0</v>
      </c>
      <c r="X78" s="55" t="n">
        <f aca="false">X54+X57-X53</f>
        <v>0</v>
      </c>
      <c r="Y78" s="55" t="n">
        <f aca="false">Y54+Y57-Y53</f>
        <v>0</v>
      </c>
    </row>
    <row r="79" customFormat="false" ht="15" hidden="false" customHeight="false" outlineLevel="0" collapsed="false">
      <c r="B79" s="0" t="s">
        <v>3832</v>
      </c>
      <c r="D79" s="211"/>
      <c r="E79" s="211"/>
      <c r="F79" s="211"/>
      <c r="G79" s="55" t="n">
        <f aca="false">G54-G55-G56</f>
        <v>0</v>
      </c>
      <c r="H79" s="55" t="n">
        <f aca="false">H54-H55-H56</f>
        <v>0</v>
      </c>
      <c r="I79" s="55" t="n">
        <f aca="false">I54-I55-I56</f>
        <v>0</v>
      </c>
      <c r="J79" s="55" t="n">
        <f aca="false">J54-J55-J56</f>
        <v>0</v>
      </c>
      <c r="K79" s="55" t="n">
        <f aca="false">K54-K55-K56</f>
        <v>0</v>
      </c>
      <c r="L79" s="55" t="n">
        <f aca="false">L54-L55-L56</f>
        <v>0</v>
      </c>
      <c r="M79" s="55" t="n">
        <f aca="false">M54-M55-M56</f>
        <v>0</v>
      </c>
      <c r="N79" s="55" t="n">
        <f aca="false">N54-N55-N56</f>
        <v>0</v>
      </c>
      <c r="O79" s="55" t="n">
        <f aca="false">O54-O55-O56</f>
        <v>0</v>
      </c>
      <c r="P79" s="55" t="n">
        <f aca="false">P54-P55-P56</f>
        <v>0</v>
      </c>
      <c r="Q79" s="55" t="n">
        <f aca="false">Q54-Q55-Q56</f>
        <v>0</v>
      </c>
      <c r="R79" s="55" t="n">
        <f aca="false">R54-R55-R56</f>
        <v>-100000000</v>
      </c>
      <c r="S79" s="55" t="n">
        <f aca="false">S54-S55-S56</f>
        <v>0</v>
      </c>
      <c r="T79" s="55" t="n">
        <f aca="false">T54-T55-T56</f>
        <v>0</v>
      </c>
      <c r="U79" s="55" t="n">
        <f aca="false">U54-U55-U56</f>
        <v>0</v>
      </c>
      <c r="V79" s="55" t="n">
        <f aca="false">V54-V55-V56</f>
        <v>0</v>
      </c>
      <c r="W79" s="55" t="n">
        <f aca="false">W54-W55-W56</f>
        <v>0</v>
      </c>
      <c r="X79" s="55" t="n">
        <f aca="false">X54-X55-X56</f>
        <v>0</v>
      </c>
      <c r="Y79" s="55" t="n">
        <f aca="false">Y54-Y55-Y56</f>
        <v>0</v>
      </c>
    </row>
    <row r="80" customFormat="false" ht="15" hidden="false" customHeight="false" outlineLevel="0" collapsed="false">
      <c r="B80" s="0" t="s">
        <v>3833</v>
      </c>
      <c r="G80" s="55" t="n">
        <f aca="false">G57-G58-G61-G62</f>
        <v>0</v>
      </c>
      <c r="H80" s="55" t="n">
        <f aca="false">H57-H58-H61-H62</f>
        <v>100000000</v>
      </c>
      <c r="I80" s="55" t="n">
        <f aca="false">I57-I58-I61-I62</f>
        <v>0</v>
      </c>
      <c r="J80" s="55" t="n">
        <f aca="false">J57-J58-J61-J62</f>
        <v>0</v>
      </c>
      <c r="K80" s="55" t="n">
        <f aca="false">K57-K58-K61-K62</f>
        <v>0</v>
      </c>
      <c r="L80" s="55" t="n">
        <f aca="false">L57-L58-L61-L62</f>
        <v>0</v>
      </c>
      <c r="M80" s="55" t="n">
        <f aca="false">M57-M58-M61-M62</f>
        <v>0</v>
      </c>
      <c r="N80" s="55" t="n">
        <f aca="false">N57-N58-N61-N62</f>
        <v>0</v>
      </c>
      <c r="O80" s="55" t="n">
        <f aca="false">O57-O58-O61-O62</f>
        <v>0</v>
      </c>
      <c r="P80" s="55" t="n">
        <f aca="false">P57-P58-P61-P62</f>
        <v>0</v>
      </c>
      <c r="Q80" s="55" t="n">
        <f aca="false">Q57-Q58-Q61-Q62</f>
        <v>0</v>
      </c>
      <c r="R80" s="55" t="n">
        <f aca="false">R57-R58-R61-R62</f>
        <v>0</v>
      </c>
      <c r="S80" s="55" t="n">
        <f aca="false">S57-S58-S61-S62</f>
        <v>0</v>
      </c>
      <c r="T80" s="55" t="n">
        <f aca="false">T57-T58-T61-T62</f>
        <v>0</v>
      </c>
      <c r="U80" s="55" t="n">
        <f aca="false">U57-U58-U61-U62</f>
        <v>0</v>
      </c>
      <c r="V80" s="55" t="n">
        <f aca="false">V57-V58-V61-V62</f>
        <v>0</v>
      </c>
      <c r="W80" s="55" t="n">
        <f aca="false">W57-W58-W61-W62</f>
        <v>0</v>
      </c>
      <c r="X80" s="55" t="n">
        <f aca="false">X57-X58-X61-X62</f>
        <v>0</v>
      </c>
      <c r="Y80" s="55" t="n">
        <f aca="false">Y57-Y58-Y61-Y62</f>
        <v>0</v>
      </c>
    </row>
    <row r="81" customFormat="false" ht="15" hidden="false" customHeight="false" outlineLevel="0" collapsed="false">
      <c r="B81" s="0" t="s">
        <v>3834</v>
      </c>
      <c r="G81" s="56" t="n">
        <f aca="false">G58-G59-G60</f>
        <v>700000000</v>
      </c>
      <c r="H81" s="56" t="n">
        <f aca="false">H58-H59-H60</f>
        <v>-100000000</v>
      </c>
      <c r="I81" s="56" t="n">
        <f aca="false">I58-I59-I60</f>
        <v>-3800000000</v>
      </c>
      <c r="J81" s="56" t="n">
        <f aca="false">J58-J59-J60</f>
        <v>6400000000</v>
      </c>
      <c r="K81" s="56" t="n">
        <f aca="false">K58-K59-K60</f>
        <v>9200000000</v>
      </c>
      <c r="L81" s="56" t="n">
        <f aca="false">L58-L59-L60</f>
        <v>1900000000</v>
      </c>
      <c r="M81" s="56" t="n">
        <f aca="false">M58-M59-M60</f>
        <v>9000000000</v>
      </c>
      <c r="N81" s="56" t="n">
        <f aca="false">N58-N59-N60</f>
        <v>3200000000</v>
      </c>
      <c r="O81" s="56" t="n">
        <f aca="false">O58-O59-O60</f>
        <v>30400000000</v>
      </c>
      <c r="P81" s="55" t="n">
        <f aca="false">P58-P59-P60</f>
        <v>0</v>
      </c>
      <c r="Q81" s="55" t="n">
        <f aca="false">Q58-Q59-Q60</f>
        <v>0</v>
      </c>
      <c r="R81" s="55" t="n">
        <f aca="false">R58-R59-R60</f>
        <v>100000000</v>
      </c>
      <c r="S81" s="55" t="n">
        <f aca="false">S58-S59-S60</f>
        <v>-300000000</v>
      </c>
      <c r="T81" s="55" t="n">
        <f aca="false">T58-T59-T60</f>
        <v>0</v>
      </c>
      <c r="U81" s="55" t="n">
        <f aca="false">U58-U59-U60</f>
        <v>0</v>
      </c>
      <c r="V81" s="55" t="n">
        <f aca="false">V58-V59-V60</f>
        <v>-100000000</v>
      </c>
      <c r="W81" s="55" t="n">
        <f aca="false">W58-W59-W60</f>
        <v>0</v>
      </c>
      <c r="X81" s="55" t="n">
        <f aca="false">X58-X59-X60</f>
        <v>-100000000</v>
      </c>
      <c r="Y81" s="55" t="n">
        <f aca="false">Y58-Y59-Y60</f>
        <v>0</v>
      </c>
    </row>
    <row r="82" customFormat="false" ht="15" hidden="false" customHeight="false" outlineLevel="0" collapsed="false">
      <c r="Y82" s="104"/>
    </row>
    <row r="83" customFormat="false" ht="15" hidden="false" customHeight="false" outlineLevel="0" collapsed="false">
      <c r="E83" s="55"/>
      <c r="Y83" s="104"/>
    </row>
    <row r="85" customFormat="false" ht="15" hidden="false" customHeight="false" outlineLevel="0" collapsed="false">
      <c r="B85" s="0" t="s">
        <v>586</v>
      </c>
      <c r="G85" s="0" t="n">
        <v>338040000000</v>
      </c>
      <c r="H85" s="0" t="n">
        <v>396562000000</v>
      </c>
      <c r="I85" s="0" t="n">
        <v>493308000000</v>
      </c>
      <c r="J85" s="0" t="n">
        <v>725000000000</v>
      </c>
      <c r="K85" s="0" t="n">
        <v>733748000000</v>
      </c>
      <c r="L85" s="0" t="n">
        <v>854027000000</v>
      </c>
      <c r="M85" s="0" t="n">
        <v>794187000000</v>
      </c>
      <c r="N85" s="0" t="n">
        <v>973064000000</v>
      </c>
      <c r="O85" s="57" t="n">
        <v>1163175000000</v>
      </c>
      <c r="P85" s="57" t="n">
        <v>1174667000000</v>
      </c>
      <c r="Q85" s="57" t="n">
        <v>1252129000000</v>
      </c>
      <c r="R85" s="710" t="n">
        <v>1599000000000</v>
      </c>
      <c r="S85" s="710" t="n">
        <v>1539200000000</v>
      </c>
      <c r="T85" s="710" t="n">
        <v>1577500000000</v>
      </c>
      <c r="U85" s="710" t="n">
        <v>1648600000000</v>
      </c>
      <c r="V85" s="710" t="n">
        <v>1761100000000</v>
      </c>
      <c r="W85" s="710" t="n">
        <v>1925500000000</v>
      </c>
      <c r="X85" s="710" t="n">
        <v>2093700000000</v>
      </c>
      <c r="Y85" s="710" t="n">
        <v>2256900000000</v>
      </c>
    </row>
    <row r="86" customFormat="false" ht="15" hidden="false" customHeight="false" outlineLevel="0" collapsed="false">
      <c r="B86" s="0" t="s">
        <v>140</v>
      </c>
      <c r="G86" s="147" t="n">
        <f aca="false">(G6/G85)*100</f>
        <v>35.3804283516744</v>
      </c>
      <c r="H86" s="147" t="n">
        <f aca="false">(H6/H85)*100</f>
        <v>32.8826261719479</v>
      </c>
      <c r="I86" s="147" t="n">
        <f aca="false">(I6/I85)*100</f>
        <v>26.6162316443277</v>
      </c>
      <c r="J86" s="147" t="n">
        <f aca="false">(J6/J85)*100</f>
        <v>56</v>
      </c>
      <c r="K86" s="147" t="n">
        <f aca="false">(K6/K85)*100</f>
        <v>25.2675305418209</v>
      </c>
      <c r="L86" s="147" t="n">
        <f aca="false">(L6/L85)*100</f>
        <v>22.1304478664023</v>
      </c>
      <c r="M86" s="147" t="n">
        <f aca="false">(M6/M85)*100</f>
        <v>23.7349641834983</v>
      </c>
      <c r="N86" s="147" t="n">
        <f aca="false">(N6/N85)*100</f>
        <v>24.6951896278148</v>
      </c>
      <c r="O86" s="147" t="n">
        <f aca="false">(O6/O85)*100</f>
        <v>25.8946418208782</v>
      </c>
      <c r="P86" s="147" t="n">
        <f aca="false">(P6/P85)*100</f>
        <v>39.6367651428022</v>
      </c>
      <c r="Q86" s="147" t="n">
        <f aca="false">(Q6/Q85)*100</f>
        <v>33.7585025185105</v>
      </c>
      <c r="R86" s="147" t="n">
        <f aca="false">(R6/R85)*100</f>
        <v>26.5165728580363</v>
      </c>
      <c r="S86" s="147" t="n">
        <f aca="false">(S6/S85)*100</f>
        <v>29.8986486486487</v>
      </c>
      <c r="T86" s="147" t="n">
        <f aca="false">(T6/T85)*100</f>
        <v>30.5736925515055</v>
      </c>
      <c r="U86" s="147" t="n">
        <f aca="false">(U6/U85)*100</f>
        <v>30.6502486958632</v>
      </c>
      <c r="V86" s="147" t="n">
        <f aca="false">(V6/V85)*100</f>
        <v>29.6576003634092</v>
      </c>
      <c r="W86" s="147" t="n">
        <f aca="false">(W6/W85)*100</f>
        <v>28.989872760322</v>
      </c>
      <c r="X86" s="147" t="n">
        <f aca="false">(X6/X85)*100</f>
        <v>28.1272388594355</v>
      </c>
      <c r="Y86" s="147" t="n">
        <f aca="false">(Y6/Y85)*100</f>
        <v>28.1758163853073</v>
      </c>
    </row>
    <row r="87" customFormat="false" ht="15" hidden="false" customHeight="false" outlineLevel="0" collapsed="false">
      <c r="B87" s="0" t="s">
        <v>141</v>
      </c>
      <c r="G87" s="147" t="n">
        <f aca="false">(G22/G85)*100</f>
        <v>47.2133475328364</v>
      </c>
      <c r="H87" s="147" t="n">
        <f aca="false">(H22/H85)*100</f>
        <v>37.6738063657133</v>
      </c>
      <c r="I87" s="147" t="n">
        <f aca="false">(I22/I85)*100</f>
        <v>33.7111905746511</v>
      </c>
      <c r="J87" s="147" t="n">
        <f aca="false">(J22/J85)*100</f>
        <v>28.4689655172414</v>
      </c>
      <c r="K87" s="147" t="n">
        <f aca="false">(K22/K85)*100</f>
        <v>29.6150722046261</v>
      </c>
      <c r="L87" s="147" t="n">
        <f aca="false">(L22/L85)*100</f>
        <v>30.6781869894043</v>
      </c>
      <c r="M87" s="147" t="n">
        <f aca="false">(M22/M85)*100</f>
        <v>30.5847363404337</v>
      </c>
      <c r="N87" s="147" t="n">
        <f aca="false">(N22/N85)*100</f>
        <v>29.0731133820591</v>
      </c>
      <c r="O87" s="147" t="n">
        <f aca="false">(O22/O85)*100</f>
        <v>29.3506995937842</v>
      </c>
      <c r="P87" s="147" t="n">
        <f aca="false">(P22/P85)*100</f>
        <v>36.6061190107494</v>
      </c>
      <c r="Q87" s="147" t="n">
        <f aca="false">(Q22/Q85)*100</f>
        <v>34.8765981779833</v>
      </c>
      <c r="R87" s="147" t="n">
        <f aca="false">(R22/R85)*100</f>
        <v>29.9624765478424</v>
      </c>
      <c r="S87" s="147" t="n">
        <f aca="false">(S22/S85)*100</f>
        <v>33.3744802494803</v>
      </c>
      <c r="T87" s="147" t="n">
        <f aca="false">(T22/T85)*100</f>
        <v>32.5324881141046</v>
      </c>
      <c r="U87" s="147" t="n">
        <f aca="false">(U22/U85)*100</f>
        <v>33.3737716850661</v>
      </c>
      <c r="V87" s="147" t="n">
        <f aca="false">(V22/V85)*100</f>
        <v>33.0702401907898</v>
      </c>
      <c r="W87" s="147" t="n">
        <f aca="false">(W22/W85)*100</f>
        <v>32.3500389509218</v>
      </c>
      <c r="X87" s="147" t="n">
        <f aca="false">(X22/X85)*100</f>
        <v>31.3750776137938</v>
      </c>
      <c r="Y87" s="147" t="n">
        <f aca="false">(Y22/Y85)*100</f>
        <v>31.3040010634056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7.xml><?xml version="1.0" encoding="utf-8"?>
<worksheet xmlns="http://schemas.openxmlformats.org/spreadsheetml/2006/main" xmlns:r="http://schemas.openxmlformats.org/officeDocument/2006/relationships">
  <sheetPr filterMode="false">
    <pageSetUpPr fitToPage="false"/>
  </sheetPr>
  <dimension ref="A1:Z7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O45" activePane="bottomRight" state="frozen"/>
      <selection pane="topLeft" activeCell="A1" activeCellId="0" sqref="A1"/>
      <selection pane="topRight" activeCell="O1" activeCellId="0" sqref="O1"/>
      <selection pane="bottomLeft" activeCell="A45" activeCellId="0" sqref="A45"/>
      <selection pane="bottomRight" activeCell="O84" activeCellId="0" sqref="O84"/>
    </sheetView>
  </sheetViews>
  <sheetFormatPr defaultRowHeight="15"/>
  <cols>
    <col collapsed="false" hidden="false" max="1" min="1" style="0" width="41.7142857142857"/>
    <col collapsed="false" hidden="false" max="2" min="2" style="0" width="54.1326530612245"/>
    <col collapsed="false" hidden="false" max="3" min="3" style="0" width="22.1377551020408"/>
    <col collapsed="false" hidden="false" max="4" min="4" style="0" width="17.280612244898"/>
    <col collapsed="false" hidden="false" max="5" min="5" style="0" width="17.6836734693878"/>
    <col collapsed="false" hidden="false" max="6" min="6" style="0" width="17.8214285714286"/>
    <col collapsed="false" hidden="false" max="7" min="7" style="0" width="17.4132653061224"/>
    <col collapsed="false" hidden="false" max="8" min="8" style="0" width="17.8214285714286"/>
    <col collapsed="false" hidden="false" max="9" min="9" style="0" width="17.4132653061224"/>
    <col collapsed="false" hidden="false" max="10" min="10" style="0" width="18.0867346938776"/>
    <col collapsed="false" hidden="false" max="11" min="11" style="0" width="18.3571428571429"/>
    <col collapsed="false" hidden="false" max="12" min="12" style="0" width="19.3061224489796"/>
    <col collapsed="false" hidden="false" max="13" min="13" style="0" width="18.3571428571429"/>
    <col collapsed="false" hidden="false" max="14" min="14" style="0" width="19.3061224489796"/>
    <col collapsed="false" hidden="false" max="15" min="15" style="0" width="17.4132653061224"/>
    <col collapsed="false" hidden="false" max="16" min="16" style="0" width="18.3571428571429"/>
    <col collapsed="false" hidden="false" max="17" min="17" style="0" width="19.8418367346939"/>
    <col collapsed="false" hidden="false" max="18" min="18" style="0" width="17.8214285714286"/>
    <col collapsed="false" hidden="false" max="19" min="19" style="0" width="19.0357142857143"/>
    <col collapsed="false" hidden="false" max="20" min="20" style="0" width="18.2244897959184"/>
    <col collapsed="false" hidden="false" max="21" min="21" style="0" width="18.765306122449"/>
    <col collapsed="false" hidden="false" max="22" min="22" style="0" width="19.0357142857143"/>
    <col collapsed="false" hidden="false" max="23" min="23" style="0" width="20.6530612244898"/>
    <col collapsed="false" hidden="false" max="24" min="24" style="0" width="19.3061224489796"/>
    <col collapsed="false" hidden="false" max="1025" min="25" style="0" width="8.50510204081633"/>
  </cols>
  <sheetData>
    <row r="1" customFormat="false" ht="15" hidden="false" customHeight="false" outlineLevel="0" collapsed="false">
      <c r="A1" s="59" t="s">
        <v>3835</v>
      </c>
      <c r="B1" s="2" t="s">
        <v>3836</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3837</v>
      </c>
      <c r="C2" s="7"/>
      <c r="D2" s="4"/>
      <c r="E2" s="4"/>
      <c r="F2" s="4"/>
      <c r="G2" s="4"/>
      <c r="H2" s="4"/>
      <c r="I2" s="4"/>
      <c r="J2" s="4"/>
      <c r="K2" s="4"/>
      <c r="L2" s="4"/>
      <c r="M2" s="4"/>
      <c r="N2" s="4"/>
      <c r="O2" s="4"/>
      <c r="P2" s="4"/>
      <c r="Q2" s="4"/>
      <c r="R2" s="8"/>
      <c r="S2" s="9"/>
      <c r="T2" s="10"/>
      <c r="U2" s="4"/>
      <c r="V2" s="4"/>
      <c r="W2" s="4"/>
      <c r="X2" s="4"/>
      <c r="Y2" s="4"/>
      <c r="Z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225" t="n">
        <v>2009</v>
      </c>
      <c r="N3" s="4" t="n">
        <v>2010</v>
      </c>
      <c r="O3" s="4" t="n">
        <v>2011</v>
      </c>
      <c r="P3" s="4" t="n">
        <v>2012</v>
      </c>
      <c r="Q3" s="4" t="n">
        <v>2013</v>
      </c>
      <c r="R3" s="4" t="n">
        <v>2014</v>
      </c>
      <c r="S3" s="225"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225" t="s">
        <v>13</v>
      </c>
      <c r="M4" s="4" t="s">
        <v>14</v>
      </c>
      <c r="N4" s="4" t="s">
        <v>15</v>
      </c>
      <c r="O4" s="4" t="s">
        <v>16</v>
      </c>
      <c r="P4" s="4" t="s">
        <v>17</v>
      </c>
      <c r="Q4" s="4" t="s">
        <v>18</v>
      </c>
      <c r="R4" s="5" t="s">
        <v>19</v>
      </c>
      <c r="S4" s="4" t="s">
        <v>20</v>
      </c>
      <c r="T4" s="225" t="s">
        <v>21</v>
      </c>
      <c r="U4" s="4" t="s">
        <v>22</v>
      </c>
      <c r="V4" s="4" t="s">
        <v>23</v>
      </c>
      <c r="W4" s="4" t="s">
        <v>24</v>
      </c>
      <c r="X4" s="4" t="s">
        <v>25</v>
      </c>
      <c r="Y4" s="4"/>
      <c r="Z4" s="4"/>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281</v>
      </c>
      <c r="T5" s="4" t="s">
        <v>2469</v>
      </c>
      <c r="U5" s="4" t="s">
        <v>31</v>
      </c>
      <c r="V5" s="4" t="s">
        <v>31</v>
      </c>
      <c r="W5" s="4" t="s">
        <v>31</v>
      </c>
      <c r="X5" s="4" t="s">
        <v>31</v>
      </c>
      <c r="Y5" s="4"/>
      <c r="Z5" s="4"/>
    </row>
    <row r="6" s="13" customFormat="true" ht="15" hidden="false" customHeight="false" outlineLevel="0" collapsed="false">
      <c r="A6" s="63" t="s">
        <v>733</v>
      </c>
      <c r="B6" s="63" t="s">
        <v>772</v>
      </c>
      <c r="C6" s="63" t="s">
        <v>34</v>
      </c>
      <c r="D6" s="162" t="n">
        <v>23500000000</v>
      </c>
      <c r="E6" s="162" t="n">
        <v>22707000000</v>
      </c>
      <c r="F6" s="110" t="n">
        <v>25270000000</v>
      </c>
      <c r="G6" s="110" t="n">
        <v>30298000000</v>
      </c>
      <c r="H6" s="154" t="n">
        <f aca="false">H7+H21</f>
        <v>33675700000</v>
      </c>
      <c r="I6" s="154" t="n">
        <f aca="false">I7+I21</f>
        <v>36049800000</v>
      </c>
      <c r="J6" s="154" t="n">
        <f aca="false">J7+J21</f>
        <v>39303544000</v>
      </c>
      <c r="K6" s="154" t="n">
        <f aca="false">K7+K21</f>
        <v>42451468000</v>
      </c>
      <c r="L6" s="154" t="n">
        <f aca="false">L7+L21</f>
        <v>54575934000</v>
      </c>
      <c r="M6" s="109" t="n">
        <v>64296000000</v>
      </c>
      <c r="N6" s="109" t="n">
        <v>65437200000</v>
      </c>
      <c r="O6" s="109" t="n">
        <v>69122000000</v>
      </c>
      <c r="P6" s="110" t="n">
        <v>73773000000</v>
      </c>
      <c r="Q6" s="711" t="n">
        <v>78224000000</v>
      </c>
      <c r="R6" s="711" t="n">
        <v>79674000000</v>
      </c>
      <c r="S6" s="354" t="n">
        <v>83655000000</v>
      </c>
      <c r="T6" s="228" t="n">
        <v>91405000000</v>
      </c>
      <c r="U6" s="228" t="n">
        <v>97895000000</v>
      </c>
      <c r="V6" s="228" t="n">
        <v>104270000000</v>
      </c>
      <c r="W6" s="228" t="n">
        <v>111167000000</v>
      </c>
      <c r="X6" s="228" t="n">
        <v>118613000000</v>
      </c>
      <c r="Y6" s="168"/>
      <c r="Z6" s="168"/>
    </row>
    <row r="7" customFormat="false" ht="15" hidden="false" customHeight="false" outlineLevel="0" collapsed="false">
      <c r="A7" s="0" t="s">
        <v>35</v>
      </c>
      <c r="B7" s="49" t="s">
        <v>883</v>
      </c>
      <c r="C7" s="20" t="s">
        <v>37</v>
      </c>
      <c r="D7" s="112" t="n">
        <f aca="false">D8+D19+D20+D18</f>
        <v>23339000000</v>
      </c>
      <c r="E7" s="112" t="n">
        <f aca="false">E8+E19+E20+E18</f>
        <v>22507000000</v>
      </c>
      <c r="F7" s="112" t="n">
        <f aca="false">F8+F19+F20+F18</f>
        <v>24954000000</v>
      </c>
      <c r="G7" s="112" t="n">
        <f aca="false">G8+G19+G20+G18</f>
        <v>29935000000</v>
      </c>
      <c r="H7" s="112" t="n">
        <f aca="false">H8+H19+H20+H18</f>
        <v>33057700000</v>
      </c>
      <c r="I7" s="112" t="n">
        <f aca="false">I8+I19+I20+I18</f>
        <v>35605800000</v>
      </c>
      <c r="J7" s="46" t="n">
        <v>38719828000</v>
      </c>
      <c r="K7" s="46" t="n">
        <v>42013824000</v>
      </c>
      <c r="L7" s="112" t="n">
        <f aca="false">L8+L19+L20+L18</f>
        <v>52060914000</v>
      </c>
      <c r="M7" s="46" t="n">
        <v>59784000000</v>
      </c>
      <c r="N7" s="46" t="n">
        <v>63345600000</v>
      </c>
      <c r="O7" s="46" t="n">
        <v>66861000000</v>
      </c>
      <c r="P7" s="99" t="n">
        <v>71391000000</v>
      </c>
      <c r="Q7" s="356" t="n">
        <v>76822000000</v>
      </c>
      <c r="R7" s="356" t="n">
        <v>79268000000</v>
      </c>
      <c r="S7" s="712" t="n">
        <v>82435000000</v>
      </c>
      <c r="T7" s="9" t="n">
        <v>88810000000</v>
      </c>
      <c r="U7" s="9" t="n">
        <v>96620000000</v>
      </c>
      <c r="V7" s="9" t="n">
        <v>102911000000</v>
      </c>
      <c r="W7" s="9" t="n">
        <v>109716000000</v>
      </c>
      <c r="X7" s="9" t="n">
        <v>117065000000</v>
      </c>
      <c r="Y7" s="4"/>
      <c r="Z7" s="4"/>
    </row>
    <row r="8" customFormat="false" ht="15" hidden="false" customHeight="false" outlineLevel="0" collapsed="false">
      <c r="A8" s="47" t="s">
        <v>38</v>
      </c>
      <c r="B8" s="47" t="s">
        <v>262</v>
      </c>
      <c r="C8" s="49" t="s">
        <v>40</v>
      </c>
      <c r="D8" s="103" t="n">
        <v>20373000000</v>
      </c>
      <c r="E8" s="103" t="n">
        <v>20189000000</v>
      </c>
      <c r="F8" s="100" t="n">
        <v>21519000000</v>
      </c>
      <c r="G8" s="100" t="n">
        <v>25879000000</v>
      </c>
      <c r="H8" s="100" t="n">
        <v>29068000000</v>
      </c>
      <c r="I8" s="100" t="n">
        <v>32719000000</v>
      </c>
      <c r="J8" s="46" t="n">
        <v>35412104000</v>
      </c>
      <c r="K8" s="46" t="n">
        <v>38293850000</v>
      </c>
      <c r="L8" s="181" t="n">
        <f aca="false">L9+L10+L11+L12+L13+L14+L15++L16+L17</f>
        <v>47030874000</v>
      </c>
      <c r="M8" s="46" t="n">
        <v>53862000000</v>
      </c>
      <c r="N8" s="46" t="n">
        <v>55278000000</v>
      </c>
      <c r="O8" s="46" t="n">
        <v>59109000000</v>
      </c>
      <c r="P8" s="165" t="n">
        <v>64919000000</v>
      </c>
      <c r="Q8" s="356" t="n">
        <v>67990000000</v>
      </c>
      <c r="R8" s="356" t="n">
        <v>71727000000</v>
      </c>
      <c r="S8" s="713" t="n">
        <v>75318000000</v>
      </c>
      <c r="T8" s="9" t="n">
        <v>77810000000</v>
      </c>
      <c r="U8" s="9" t="n">
        <v>84926000000</v>
      </c>
      <c r="V8" s="9" t="n">
        <v>90454000000</v>
      </c>
      <c r="W8" s="9" t="n">
        <v>96436000000</v>
      </c>
      <c r="X8" s="9" t="n">
        <v>102896000000</v>
      </c>
      <c r="Y8" s="4"/>
      <c r="Z8" s="4"/>
    </row>
    <row r="9" customFormat="false" ht="15" hidden="false" customHeight="false" outlineLevel="0" collapsed="false">
      <c r="A9" s="191" t="s">
        <v>3838</v>
      </c>
      <c r="B9" s="191" t="s">
        <v>3839</v>
      </c>
      <c r="C9" s="3" t="s">
        <v>43</v>
      </c>
      <c r="D9" s="99"/>
      <c r="E9" s="99"/>
      <c r="F9" s="99"/>
      <c r="G9" s="77"/>
      <c r="H9" s="77"/>
      <c r="I9" s="99"/>
      <c r="J9" s="220" t="n">
        <v>2724008000</v>
      </c>
      <c r="K9" s="46" t="n">
        <v>2407042000</v>
      </c>
      <c r="L9" s="46" t="n">
        <v>3521028000</v>
      </c>
      <c r="M9" s="46" t="n">
        <v>4230000000</v>
      </c>
      <c r="N9" s="46" t="n">
        <v>4482000000</v>
      </c>
      <c r="O9" s="46" t="n">
        <v>4845000000</v>
      </c>
      <c r="P9" s="46" t="n">
        <v>5318000000</v>
      </c>
      <c r="Q9" s="356" t="n">
        <v>6214000000</v>
      </c>
      <c r="R9" s="356" t="n">
        <v>7049000000</v>
      </c>
      <c r="S9" s="356" t="n">
        <v>8106000000</v>
      </c>
      <c r="T9" s="9" t="n">
        <v>8280000000</v>
      </c>
      <c r="U9" s="9" t="n">
        <v>8803000000</v>
      </c>
      <c r="V9" s="9" t="n">
        <v>9376000000</v>
      </c>
      <c r="W9" s="9" t="n">
        <v>9996000000</v>
      </c>
      <c r="X9" s="9" t="n">
        <v>10666000000</v>
      </c>
      <c r="Y9" s="4"/>
      <c r="Z9" s="4"/>
    </row>
    <row r="10" customFormat="false" ht="15" hidden="false" customHeight="false" outlineLevel="0" collapsed="false">
      <c r="A10" s="191" t="s">
        <v>3840</v>
      </c>
      <c r="B10" s="191" t="s">
        <v>3841</v>
      </c>
      <c r="C10" s="3" t="s">
        <v>43</v>
      </c>
      <c r="D10" s="99"/>
      <c r="E10" s="99"/>
      <c r="F10" s="99"/>
      <c r="G10" s="100"/>
      <c r="H10" s="100"/>
      <c r="I10" s="99"/>
      <c r="J10" s="220" t="n">
        <v>4669728000</v>
      </c>
      <c r="K10" s="46" t="n">
        <v>5251728000</v>
      </c>
      <c r="L10" s="46" t="n">
        <v>6287550000</v>
      </c>
      <c r="M10" s="46" t="n">
        <v>10434000000</v>
      </c>
      <c r="N10" s="46" t="n">
        <v>8366400000</v>
      </c>
      <c r="O10" s="46" t="n">
        <v>8721000000</v>
      </c>
      <c r="P10" s="46" t="n">
        <v>9380000000</v>
      </c>
      <c r="Q10" s="356" t="n">
        <v>8727000000</v>
      </c>
      <c r="R10" s="356" t="n">
        <v>8972000000</v>
      </c>
      <c r="S10" s="356" t="n">
        <v>10148000000</v>
      </c>
      <c r="T10" s="9" t="n">
        <v>10065000000</v>
      </c>
      <c r="U10" s="9" t="n">
        <v>10701000000</v>
      </c>
      <c r="V10" s="9" t="n">
        <v>11397000000</v>
      </c>
      <c r="W10" s="9" t="n">
        <v>12151000000</v>
      </c>
      <c r="X10" s="9" t="n">
        <v>12965000000</v>
      </c>
      <c r="Y10" s="4"/>
      <c r="Z10" s="4"/>
    </row>
    <row r="11" customFormat="false" ht="15" hidden="false" customHeight="false" outlineLevel="0" collapsed="false">
      <c r="A11" s="191" t="s">
        <v>3842</v>
      </c>
      <c r="B11" s="191" t="s">
        <v>3843</v>
      </c>
      <c r="C11" s="3" t="s">
        <v>43</v>
      </c>
      <c r="D11" s="99"/>
      <c r="E11" s="99"/>
      <c r="F11" s="99"/>
      <c r="G11" s="77"/>
      <c r="H11" s="77"/>
      <c r="I11" s="99"/>
      <c r="J11" s="220" t="n">
        <v>1945720000</v>
      </c>
      <c r="K11" s="46" t="n">
        <v>2844686000</v>
      </c>
      <c r="L11" s="46" t="n">
        <v>4024032000</v>
      </c>
      <c r="M11" s="46"/>
      <c r="N11" s="46"/>
      <c r="O11" s="46"/>
      <c r="P11" s="46"/>
      <c r="Q11" s="356"/>
      <c r="R11" s="356"/>
      <c r="S11" s="356"/>
      <c r="T11" s="9"/>
      <c r="U11" s="9"/>
      <c r="V11" s="9"/>
      <c r="W11" s="9"/>
      <c r="X11" s="9"/>
      <c r="Y11" s="4"/>
      <c r="Z11" s="4"/>
    </row>
    <row r="12" customFormat="false" ht="15" hidden="false" customHeight="false" outlineLevel="0" collapsed="false">
      <c r="A12" s="191" t="s">
        <v>3844</v>
      </c>
      <c r="B12" s="191" t="s">
        <v>3845</v>
      </c>
      <c r="C12" s="3" t="s">
        <v>43</v>
      </c>
      <c r="D12" s="99"/>
      <c r="E12" s="99"/>
      <c r="F12" s="99"/>
      <c r="G12" s="100"/>
      <c r="H12" s="100"/>
      <c r="I12" s="99"/>
      <c r="J12" s="220" t="n">
        <v>18678912000</v>
      </c>
      <c r="K12" s="46" t="n">
        <v>25164530000</v>
      </c>
      <c r="L12" s="46" t="n">
        <v>30431742000</v>
      </c>
      <c r="M12" s="46"/>
      <c r="N12" s="46"/>
      <c r="O12" s="46"/>
      <c r="P12" s="46"/>
      <c r="Q12" s="356"/>
      <c r="R12" s="356"/>
      <c r="S12" s="356"/>
      <c r="T12" s="9"/>
      <c r="U12" s="9"/>
      <c r="V12" s="9"/>
      <c r="W12" s="9"/>
      <c r="X12" s="9"/>
      <c r="Y12" s="4"/>
      <c r="Z12" s="4"/>
    </row>
    <row r="13" customFormat="false" ht="15" hidden="false" customHeight="false" outlineLevel="0" collapsed="false">
      <c r="A13" s="191" t="s">
        <v>3846</v>
      </c>
      <c r="B13" s="191" t="s">
        <v>3847</v>
      </c>
      <c r="C13" s="3" t="s">
        <v>43</v>
      </c>
      <c r="D13" s="99"/>
      <c r="E13" s="99"/>
      <c r="F13" s="99"/>
      <c r="G13" s="77"/>
      <c r="H13" s="77"/>
      <c r="I13" s="99"/>
      <c r="J13" s="99"/>
      <c r="K13" s="99"/>
      <c r="L13" s="99"/>
      <c r="M13" s="46" t="n">
        <v>19458000000</v>
      </c>
      <c r="N13" s="46" t="n">
        <v>21214800000</v>
      </c>
      <c r="O13" s="46" t="n">
        <v>22610000000</v>
      </c>
      <c r="P13" s="46" t="n">
        <v>24964000000</v>
      </c>
      <c r="Q13" s="356" t="n">
        <v>26000000000</v>
      </c>
      <c r="R13" s="356" t="n">
        <v>26060000000</v>
      </c>
      <c r="S13" s="356" t="n">
        <v>27748000000</v>
      </c>
      <c r="T13" s="9" t="n">
        <v>28770000000</v>
      </c>
      <c r="U13" s="9" t="n">
        <v>30587000000</v>
      </c>
      <c r="V13" s="9" t="n">
        <v>32579000000</v>
      </c>
      <c r="W13" s="9" t="n">
        <v>34733000000</v>
      </c>
      <c r="X13" s="9" t="n">
        <v>37060000000</v>
      </c>
      <c r="Y13" s="4"/>
      <c r="Z13" s="4"/>
    </row>
    <row r="14" customFormat="false" ht="15" hidden="false" customHeight="false" outlineLevel="0" collapsed="false">
      <c r="A14" s="191" t="s">
        <v>3848</v>
      </c>
      <c r="B14" s="191" t="s">
        <v>3849</v>
      </c>
      <c r="C14" s="3" t="s">
        <v>43</v>
      </c>
      <c r="D14" s="99"/>
      <c r="E14" s="99"/>
      <c r="F14" s="99"/>
      <c r="G14" s="100"/>
      <c r="H14" s="100"/>
      <c r="I14" s="99"/>
      <c r="J14" s="46" t="n">
        <v>7199164000</v>
      </c>
      <c r="K14" s="46" t="n">
        <v>2188220000</v>
      </c>
      <c r="L14" s="46" t="n">
        <v>2766522000</v>
      </c>
      <c r="M14" s="46"/>
      <c r="N14" s="46"/>
      <c r="O14" s="46"/>
      <c r="P14" s="46"/>
      <c r="Q14" s="356"/>
      <c r="R14" s="356"/>
      <c r="S14" s="356"/>
      <c r="T14" s="9"/>
      <c r="U14" s="9"/>
      <c r="V14" s="9"/>
      <c r="W14" s="9"/>
      <c r="X14" s="9"/>
      <c r="Y14" s="4"/>
      <c r="Z14" s="4"/>
    </row>
    <row r="15" customFormat="false" ht="15" hidden="false" customHeight="false" outlineLevel="0" collapsed="false">
      <c r="A15" s="191" t="s">
        <v>3850</v>
      </c>
      <c r="B15" s="191" t="s">
        <v>3851</v>
      </c>
      <c r="C15" s="3" t="s">
        <v>43</v>
      </c>
      <c r="D15" s="99"/>
      <c r="E15" s="99"/>
      <c r="F15" s="99"/>
      <c r="G15" s="77"/>
      <c r="H15" s="77"/>
      <c r="I15" s="99"/>
      <c r="J15" s="99"/>
      <c r="K15" s="99"/>
      <c r="L15" s="99"/>
      <c r="M15" s="46" t="n">
        <v>8742000000</v>
      </c>
      <c r="N15" s="46" t="n">
        <v>9262800000</v>
      </c>
      <c r="O15" s="46" t="n">
        <v>11628000000</v>
      </c>
      <c r="P15" s="46" t="n">
        <v>13039000000</v>
      </c>
      <c r="Q15" s="356" t="n">
        <v>13557000000</v>
      </c>
      <c r="R15" s="356" t="n">
        <v>14423000000</v>
      </c>
      <c r="S15" s="356" t="n">
        <v>14122000000</v>
      </c>
      <c r="T15" s="9" t="n">
        <v>14670000000</v>
      </c>
      <c r="U15" s="9" t="n">
        <v>17797000000</v>
      </c>
      <c r="V15" s="9" t="n">
        <v>18955000000</v>
      </c>
      <c r="W15" s="9" t="n">
        <v>20209000000</v>
      </c>
      <c r="X15" s="9" t="n">
        <v>21563000000</v>
      </c>
      <c r="Y15" s="4"/>
      <c r="Z15" s="4"/>
    </row>
    <row r="16" customFormat="false" ht="15" hidden="false" customHeight="false" outlineLevel="0" collapsed="false">
      <c r="A16" s="191" t="s">
        <v>3260</v>
      </c>
      <c r="B16" s="191" t="s">
        <v>3260</v>
      </c>
      <c r="C16" s="3" t="s">
        <v>43</v>
      </c>
      <c r="D16" s="99"/>
      <c r="E16" s="99"/>
      <c r="F16" s="99"/>
      <c r="G16" s="100"/>
      <c r="H16" s="100"/>
      <c r="I16" s="99"/>
      <c r="J16" s="99"/>
      <c r="K16" s="99"/>
      <c r="L16" s="99"/>
      <c r="M16" s="46" t="n">
        <v>1692000000</v>
      </c>
      <c r="N16" s="46" t="n">
        <v>1494000000</v>
      </c>
      <c r="O16" s="46" t="n">
        <v>1615000000</v>
      </c>
      <c r="P16" s="46" t="n">
        <v>1507000000</v>
      </c>
      <c r="Q16" s="356" t="n">
        <v>1389000000</v>
      </c>
      <c r="R16" s="356" t="n">
        <v>1239000000</v>
      </c>
      <c r="S16" s="356" t="n">
        <v>1299000000</v>
      </c>
      <c r="T16" s="9" t="n">
        <v>1270000000</v>
      </c>
      <c r="U16" s="9" t="n">
        <v>1350000000</v>
      </c>
      <c r="V16" s="9" t="n">
        <v>1438000000</v>
      </c>
      <c r="W16" s="9" t="n">
        <v>1533000000</v>
      </c>
      <c r="X16" s="9" t="n">
        <v>1636000000</v>
      </c>
      <c r="Y16" s="4"/>
      <c r="Z16" s="4"/>
    </row>
    <row r="17" customFormat="false" ht="15" hidden="false" customHeight="false" outlineLevel="0" collapsed="false">
      <c r="A17" s="191" t="s">
        <v>48</v>
      </c>
      <c r="B17" s="191" t="s">
        <v>1611</v>
      </c>
      <c r="C17" s="3" t="s">
        <v>43</v>
      </c>
      <c r="D17" s="99"/>
      <c r="E17" s="99"/>
      <c r="F17" s="99"/>
      <c r="G17" s="77"/>
      <c r="H17" s="77"/>
      <c r="I17" s="99"/>
      <c r="J17" s="99"/>
      <c r="K17" s="46" t="n">
        <v>437644000</v>
      </c>
      <c r="L17" s="46" t="n">
        <v>0</v>
      </c>
      <c r="M17" s="46" t="n">
        <v>9306000000</v>
      </c>
      <c r="N17" s="46" t="n">
        <v>10458000000</v>
      </c>
      <c r="O17" s="46" t="n">
        <v>9690000000</v>
      </c>
      <c r="P17" s="46" t="n">
        <v>10711000000</v>
      </c>
      <c r="Q17" s="356" t="n">
        <v>12103000000</v>
      </c>
      <c r="R17" s="356" t="n">
        <v>13985000000</v>
      </c>
      <c r="S17" s="356" t="n">
        <v>13895000000</v>
      </c>
      <c r="T17" s="9" t="n">
        <v>14755000000</v>
      </c>
      <c r="U17" s="9" t="n">
        <v>15687000000</v>
      </c>
      <c r="V17" s="9" t="n">
        <v>16708000000</v>
      </c>
      <c r="W17" s="9" t="n">
        <v>17813000000</v>
      </c>
      <c r="X17" s="9" t="n">
        <v>19006000000</v>
      </c>
      <c r="Y17" s="4"/>
      <c r="Z17" s="4"/>
    </row>
    <row r="18" customFormat="false" ht="15" hidden="false" customHeight="false" outlineLevel="0" collapsed="false">
      <c r="A18" s="47" t="s">
        <v>522</v>
      </c>
      <c r="B18" s="47" t="s">
        <v>1089</v>
      </c>
      <c r="C18" s="49" t="s">
        <v>40</v>
      </c>
      <c r="D18" s="99"/>
      <c r="E18" s="99"/>
      <c r="F18" s="99"/>
      <c r="G18" s="100"/>
      <c r="H18" s="100"/>
      <c r="I18" s="99"/>
      <c r="J18" s="99"/>
      <c r="K18" s="99"/>
      <c r="L18" s="99"/>
      <c r="M18" s="46" t="n">
        <v>846000000</v>
      </c>
      <c r="N18" s="46" t="n">
        <v>896400000</v>
      </c>
      <c r="O18" s="46" t="n">
        <v>969000000</v>
      </c>
      <c r="P18" s="46" t="n">
        <v>1051000000</v>
      </c>
      <c r="Q18" s="356" t="n">
        <v>1269000000</v>
      </c>
      <c r="R18" s="356" t="n">
        <v>1284000000</v>
      </c>
      <c r="S18" s="356" t="n">
        <v>1208000000</v>
      </c>
      <c r="T18" s="9" t="n">
        <v>1360000000</v>
      </c>
      <c r="U18" s="9" t="n">
        <v>1446000000</v>
      </c>
      <c r="V18" s="9" t="n">
        <v>1540000000</v>
      </c>
      <c r="W18" s="9" t="n">
        <v>1642000000</v>
      </c>
      <c r="X18" s="9" t="n">
        <v>1752000000</v>
      </c>
      <c r="Y18" s="4"/>
      <c r="Z18" s="4"/>
    </row>
    <row r="19" customFormat="false" ht="15" hidden="false" customHeight="false" outlineLevel="0" collapsed="false">
      <c r="A19" s="47" t="s">
        <v>50</v>
      </c>
      <c r="B19" s="47" t="s">
        <v>696</v>
      </c>
      <c r="C19" s="49" t="s">
        <v>40</v>
      </c>
      <c r="D19" s="103" t="n">
        <v>2966000000</v>
      </c>
      <c r="E19" s="103" t="n">
        <v>2318000000</v>
      </c>
      <c r="F19" s="100" t="n">
        <v>3435000000</v>
      </c>
      <c r="G19" s="100" t="n">
        <v>4056000000</v>
      </c>
      <c r="H19" s="100" t="n">
        <v>3920000000</v>
      </c>
      <c r="I19" s="100" t="n">
        <v>2473000000</v>
      </c>
      <c r="J19" s="46" t="n">
        <v>3113152000</v>
      </c>
      <c r="K19" s="46" t="n">
        <v>3719974000</v>
      </c>
      <c r="L19" s="46" t="n">
        <v>5030040000</v>
      </c>
      <c r="M19" s="46" t="n">
        <v>5076000000</v>
      </c>
      <c r="N19" s="46" t="n">
        <v>7171200000</v>
      </c>
      <c r="O19" s="46" t="n">
        <v>6783000000</v>
      </c>
      <c r="P19" s="46" t="n">
        <v>5421000000</v>
      </c>
      <c r="Q19" s="356" t="n">
        <v>7563000000</v>
      </c>
      <c r="R19" s="356" t="n">
        <v>6256000000</v>
      </c>
      <c r="S19" s="356" t="n">
        <v>5909000000</v>
      </c>
      <c r="T19" s="9" t="n">
        <v>9640000000</v>
      </c>
      <c r="U19" s="9" t="n">
        <v>10249000000</v>
      </c>
      <c r="V19" s="9" t="n">
        <v>10916000000</v>
      </c>
      <c r="W19" s="9" t="n">
        <v>11638000000</v>
      </c>
      <c r="X19" s="9" t="n">
        <v>12418000000</v>
      </c>
      <c r="Y19" s="4"/>
      <c r="Z19" s="4"/>
    </row>
    <row r="20" customFormat="false" ht="15" hidden="false" customHeight="false" outlineLevel="0" collapsed="false">
      <c r="A20" s="47" t="s">
        <v>3852</v>
      </c>
      <c r="B20" s="47" t="s">
        <v>3089</v>
      </c>
      <c r="C20" s="49" t="s">
        <v>40</v>
      </c>
      <c r="D20" s="99"/>
      <c r="E20" s="99"/>
      <c r="F20" s="101"/>
      <c r="G20" s="101"/>
      <c r="H20" s="100" t="n">
        <v>69700000</v>
      </c>
      <c r="I20" s="100" t="n">
        <v>413800000</v>
      </c>
      <c r="J20" s="46" t="n">
        <v>194572000</v>
      </c>
      <c r="K20" s="99"/>
      <c r="L20" s="99"/>
      <c r="M20" s="46"/>
      <c r="N20" s="46"/>
      <c r="O20" s="46"/>
      <c r="P20" s="46"/>
      <c r="Q20" s="356"/>
      <c r="R20" s="356"/>
      <c r="S20" s="356"/>
      <c r="T20" s="9"/>
      <c r="U20" s="9"/>
      <c r="V20" s="9"/>
      <c r="W20" s="9"/>
      <c r="X20" s="9"/>
      <c r="Y20" s="4"/>
      <c r="Z20" s="4"/>
    </row>
    <row r="21" s="13" customFormat="true" ht="15" hidden="false" customHeight="false" outlineLevel="0" collapsed="false">
      <c r="A21" s="63" t="s">
        <v>52</v>
      </c>
      <c r="B21" s="63" t="s">
        <v>52</v>
      </c>
      <c r="C21" s="20" t="s">
        <v>37</v>
      </c>
      <c r="D21" s="162" t="n">
        <v>161000000</v>
      </c>
      <c r="E21" s="162" t="n">
        <v>199000000</v>
      </c>
      <c r="F21" s="110" t="n">
        <v>317000000</v>
      </c>
      <c r="G21" s="110" t="n">
        <v>363000000</v>
      </c>
      <c r="H21" s="110" t="n">
        <v>618000000</v>
      </c>
      <c r="I21" s="110" t="n">
        <v>444000000</v>
      </c>
      <c r="J21" s="109" t="n">
        <v>583716000</v>
      </c>
      <c r="K21" s="109" t="n">
        <v>437644000</v>
      </c>
      <c r="L21" s="109" t="n">
        <v>2515020000</v>
      </c>
      <c r="M21" s="109" t="n">
        <v>4512000000</v>
      </c>
      <c r="N21" s="109" t="n">
        <v>2091600000</v>
      </c>
      <c r="O21" s="109" t="n">
        <v>2261000000</v>
      </c>
      <c r="P21" s="109" t="n">
        <v>2382000000</v>
      </c>
      <c r="Q21" s="711" t="n">
        <v>1403000000</v>
      </c>
      <c r="R21" s="711" t="n">
        <v>406000000</v>
      </c>
      <c r="S21" s="711" t="n">
        <v>1220000000</v>
      </c>
      <c r="T21" s="228" t="n">
        <v>2595000000</v>
      </c>
      <c r="U21" s="228" t="n">
        <v>1275000000</v>
      </c>
      <c r="V21" s="228" t="n">
        <v>1359000000</v>
      </c>
      <c r="W21" s="228" t="n">
        <v>1450000000</v>
      </c>
      <c r="X21" s="228" t="n">
        <v>1548000000</v>
      </c>
      <c r="Y21" s="168"/>
      <c r="Z21" s="168"/>
    </row>
    <row r="22" customFormat="false" ht="15" hidden="false" customHeight="false" outlineLevel="0" collapsed="false">
      <c r="A22" s="13" t="s">
        <v>188</v>
      </c>
      <c r="B22" s="63" t="s">
        <v>350</v>
      </c>
      <c r="C22" s="63" t="s">
        <v>34</v>
      </c>
      <c r="D22" s="162" t="n">
        <v>27810000000</v>
      </c>
      <c r="E22" s="162" t="n">
        <v>29846000000</v>
      </c>
      <c r="F22" s="110" t="n">
        <v>33569000000</v>
      </c>
      <c r="G22" s="110" t="n">
        <v>39533000000</v>
      </c>
      <c r="H22" s="110" t="n">
        <v>42567000000</v>
      </c>
      <c r="I22" s="110" t="n">
        <v>45046000000</v>
      </c>
      <c r="J22" s="181" t="n">
        <f aca="false">J23+J37+J38+J36</f>
        <v>49810432000</v>
      </c>
      <c r="K22" s="181" t="n">
        <f aca="false">K23+K37+K38+K36</f>
        <v>51423170000</v>
      </c>
      <c r="L22" s="181" t="n">
        <f aca="false">L23+L37+L38+L36</f>
        <v>64384512000</v>
      </c>
      <c r="M22" s="181" t="n">
        <f aca="false">M23+M37+M38+M36</f>
        <v>74166000000</v>
      </c>
      <c r="N22" s="181" t="n">
        <f aca="false">N23+N37+N38+N36</f>
        <v>74998800000</v>
      </c>
      <c r="O22" s="181" t="n">
        <f aca="false">O23+O37+O38+O36</f>
        <v>79458000000</v>
      </c>
      <c r="P22" s="181" t="n">
        <f aca="false">P23+P37+P38+P36</f>
        <v>80115000000</v>
      </c>
      <c r="Q22" s="181" t="n">
        <f aca="false">Q23+Q37+Q38+Q36</f>
        <v>91047000000</v>
      </c>
      <c r="R22" s="181" t="n">
        <f aca="false">R23+R37+R38+R36</f>
        <v>92214000000</v>
      </c>
      <c r="S22" s="181" t="n">
        <f aca="false">S23+S37+S38+S36</f>
        <v>95800000000</v>
      </c>
      <c r="T22" s="181" t="n">
        <f aca="false">T23+T37+T38+T36</f>
        <v>105324000000</v>
      </c>
      <c r="U22" s="181" t="n">
        <f aca="false">U23+U37+U38+U36</f>
        <v>109854000000</v>
      </c>
      <c r="V22" s="181" t="n">
        <f aca="false">V23+V37+V38+V36</f>
        <v>117431000000</v>
      </c>
      <c r="W22" s="181" t="n">
        <f aca="false">W23+W37+W38+W36</f>
        <v>126221000000</v>
      </c>
      <c r="X22" s="181" t="n">
        <f aca="false">X23+X37+X38+X36</f>
        <v>135159000000</v>
      </c>
      <c r="Y22" s="168"/>
      <c r="Z22" s="168"/>
    </row>
    <row r="23" customFormat="false" ht="15" hidden="false" customHeight="false" outlineLevel="0" collapsed="false">
      <c r="A23" s="47" t="s">
        <v>70</v>
      </c>
      <c r="B23" s="49" t="s">
        <v>3853</v>
      </c>
      <c r="C23" s="49" t="s">
        <v>191</v>
      </c>
      <c r="D23" s="103" t="n">
        <v>23379000000</v>
      </c>
      <c r="E23" s="103" t="n">
        <v>26786000000</v>
      </c>
      <c r="F23" s="100" t="n">
        <v>27881000000</v>
      </c>
      <c r="G23" s="100" t="n">
        <v>31538000000</v>
      </c>
      <c r="H23" s="100" t="n">
        <v>34885000000</v>
      </c>
      <c r="I23" s="100" t="n">
        <v>38062000000</v>
      </c>
      <c r="J23" s="46" t="n">
        <v>42027552000</v>
      </c>
      <c r="K23" s="181" t="n">
        <f aca="false">K24+K27+K30+K33+K34</f>
        <v>43983222000</v>
      </c>
      <c r="L23" s="181" t="n">
        <f aca="false">L24+L27+L30+L33+L34</f>
        <v>55330440000</v>
      </c>
      <c r="M23" s="181" t="n">
        <f aca="false">M24+M27+M30+M33+M34</f>
        <v>66552000000</v>
      </c>
      <c r="N23" s="46" t="n">
        <v>66931200000</v>
      </c>
      <c r="O23" s="181" t="n">
        <f aca="false">O24+O27+O30+O33+O34</f>
        <v>70737000000</v>
      </c>
      <c r="P23" s="46" t="n">
        <v>70395000000</v>
      </c>
      <c r="Q23" s="356" t="n">
        <v>79886000000</v>
      </c>
      <c r="R23" s="713" t="n">
        <v>82686000000</v>
      </c>
      <c r="S23" s="356" t="n">
        <v>89858000000</v>
      </c>
      <c r="T23" s="9" t="n">
        <v>96621000000</v>
      </c>
      <c r="U23" s="9" t="n">
        <v>99827000000</v>
      </c>
      <c r="V23" s="9" t="n">
        <v>106432000000</v>
      </c>
      <c r="W23" s="9" t="n">
        <v>113213000000</v>
      </c>
      <c r="X23" s="9" t="n">
        <v>121158000000</v>
      </c>
      <c r="Y23" s="4"/>
      <c r="Z23" s="4"/>
    </row>
    <row r="24" customFormat="false" ht="15" hidden="false" customHeight="false" outlineLevel="0" collapsed="false">
      <c r="A24" s="47" t="s">
        <v>3854</v>
      </c>
      <c r="B24" s="47" t="s">
        <v>3855</v>
      </c>
      <c r="C24" s="49" t="s">
        <v>194</v>
      </c>
      <c r="D24" s="112" t="n">
        <f aca="false">D25+D26</f>
        <v>10117000000</v>
      </c>
      <c r="E24" s="112" t="n">
        <f aca="false">E25+E26</f>
        <v>10916000000</v>
      </c>
      <c r="F24" s="112" t="n">
        <f aca="false">F25+F26</f>
        <v>11781000000</v>
      </c>
      <c r="G24" s="112" t="n">
        <f aca="false">G25+G26</f>
        <v>12534000000</v>
      </c>
      <c r="H24" s="112" t="n">
        <f aca="false">H25+H26</f>
        <v>14403000000</v>
      </c>
      <c r="I24" s="112" t="n">
        <f aca="false">I25+I26</f>
        <v>15428000000</v>
      </c>
      <c r="J24" s="46" t="n">
        <v>16733192000</v>
      </c>
      <c r="K24" s="46" t="n">
        <v>16411650000</v>
      </c>
      <c r="L24" s="46" t="n">
        <v>16850634000</v>
      </c>
      <c r="M24" s="46" t="n">
        <v>24816000000</v>
      </c>
      <c r="N24" s="46" t="n">
        <v>26892000000</v>
      </c>
      <c r="O24" s="46" t="n">
        <v>26486000000</v>
      </c>
      <c r="P24" s="46" t="n">
        <v>27555000000</v>
      </c>
      <c r="Q24" s="356" t="n">
        <v>32820000000</v>
      </c>
      <c r="R24" s="713" t="n">
        <v>33674000000</v>
      </c>
      <c r="S24" s="356" t="n">
        <v>32542000000</v>
      </c>
      <c r="T24" s="9" t="n">
        <v>37671000000</v>
      </c>
      <c r="U24" s="9" t="n">
        <v>37625000000</v>
      </c>
      <c r="V24" s="9" t="n">
        <v>40075000000</v>
      </c>
      <c r="W24" s="9" t="n">
        <v>42725000000</v>
      </c>
      <c r="X24" s="9" t="n">
        <v>45587000000</v>
      </c>
      <c r="Y24" s="4"/>
      <c r="Z24" s="4"/>
    </row>
    <row r="25" customFormat="false" ht="15" hidden="false" customHeight="false" outlineLevel="0" collapsed="false">
      <c r="A25" s="191" t="s">
        <v>746</v>
      </c>
      <c r="B25" s="191" t="s">
        <v>936</v>
      </c>
      <c r="C25" s="49" t="s">
        <v>1326</v>
      </c>
      <c r="D25" s="103" t="n">
        <v>7763000000</v>
      </c>
      <c r="E25" s="103" t="n">
        <v>8181000000</v>
      </c>
      <c r="F25" s="100" t="n">
        <v>8854000000</v>
      </c>
      <c r="G25" s="100" t="n">
        <v>9366000000</v>
      </c>
      <c r="H25" s="100" t="n">
        <v>10901000000</v>
      </c>
      <c r="I25" s="100" t="n">
        <v>11682000000</v>
      </c>
      <c r="J25" s="46" t="n">
        <v>12258036000</v>
      </c>
      <c r="K25" s="46" t="n">
        <v>12254032000</v>
      </c>
      <c r="L25" s="46" t="n">
        <v>12575100000</v>
      </c>
      <c r="M25" s="46" t="n">
        <v>16920000000</v>
      </c>
      <c r="N25" s="46" t="n">
        <v>17629200000</v>
      </c>
      <c r="O25" s="46" t="n">
        <v>18088000000</v>
      </c>
      <c r="P25" s="46" t="n">
        <v>18680000000</v>
      </c>
      <c r="Q25" s="356" t="n">
        <v>22698000000</v>
      </c>
      <c r="R25" s="356" t="n">
        <v>24025000000</v>
      </c>
      <c r="S25" s="356" t="n">
        <v>24972000000</v>
      </c>
      <c r="T25" s="9" t="n">
        <v>26947000000</v>
      </c>
      <c r="U25" s="9" t="n">
        <v>27994000000</v>
      </c>
      <c r="V25" s="9" t="n">
        <v>29816000000</v>
      </c>
      <c r="W25" s="9" t="n">
        <v>31788000000</v>
      </c>
      <c r="X25" s="9" t="n">
        <v>33917000000</v>
      </c>
      <c r="Y25" s="4"/>
      <c r="Z25" s="4"/>
    </row>
    <row r="26" customFormat="false" ht="15" hidden="false" customHeight="false" outlineLevel="0" collapsed="false">
      <c r="A26" s="191" t="s">
        <v>3856</v>
      </c>
      <c r="B26" s="191" t="s">
        <v>3857</v>
      </c>
      <c r="C26" s="49" t="s">
        <v>1326</v>
      </c>
      <c r="D26" s="103" t="n">
        <v>2354000000</v>
      </c>
      <c r="E26" s="103" t="n">
        <v>2735000000</v>
      </c>
      <c r="F26" s="100" t="n">
        <v>2927000000</v>
      </c>
      <c r="G26" s="100" t="n">
        <v>3168000000</v>
      </c>
      <c r="H26" s="100" t="n">
        <v>3502000000</v>
      </c>
      <c r="I26" s="100" t="n">
        <v>3746000000</v>
      </c>
      <c r="J26" s="46" t="n">
        <v>4475156000</v>
      </c>
      <c r="K26" s="46" t="n">
        <v>4157618000</v>
      </c>
      <c r="L26" s="46" t="n">
        <v>4275534000</v>
      </c>
      <c r="M26" s="46" t="n">
        <v>7896000000</v>
      </c>
      <c r="N26" s="46" t="n">
        <v>9262800000</v>
      </c>
      <c r="O26" s="46" t="n">
        <v>8398000000</v>
      </c>
      <c r="P26" s="46" t="n">
        <v>8875000000</v>
      </c>
      <c r="Q26" s="356" t="n">
        <v>10122000000</v>
      </c>
      <c r="R26" s="356" t="n">
        <v>9649000000</v>
      </c>
      <c r="S26" s="356" t="n">
        <v>7570000000</v>
      </c>
      <c r="T26" s="9" t="n">
        <v>10724000000</v>
      </c>
      <c r="U26" s="9" t="n">
        <v>9631000000</v>
      </c>
      <c r="V26" s="9" t="n">
        <v>10258000000</v>
      </c>
      <c r="W26" s="9" t="n">
        <v>10937000000</v>
      </c>
      <c r="X26" s="9" t="n">
        <v>11669000000</v>
      </c>
      <c r="Y26" s="4"/>
      <c r="Z26" s="4"/>
    </row>
    <row r="27" customFormat="false" ht="15" hidden="false" customHeight="false" outlineLevel="0" collapsed="false">
      <c r="A27" s="47" t="s">
        <v>86</v>
      </c>
      <c r="B27" s="47" t="s">
        <v>702</v>
      </c>
      <c r="C27" s="49" t="s">
        <v>194</v>
      </c>
      <c r="D27" s="103" t="n">
        <v>3856000000</v>
      </c>
      <c r="E27" s="103" t="n">
        <v>5527000000</v>
      </c>
      <c r="F27" s="100" t="n">
        <v>4541000000</v>
      </c>
      <c r="G27" s="100" t="n">
        <v>6390000000</v>
      </c>
      <c r="H27" s="100" t="n">
        <v>6586000000</v>
      </c>
      <c r="I27" s="100" t="n">
        <v>7184000000</v>
      </c>
      <c r="J27" s="46" t="n">
        <v>7393736000</v>
      </c>
      <c r="K27" s="181" t="n">
        <f aca="false">K28+K29</f>
        <v>8752880000</v>
      </c>
      <c r="L27" s="46" t="n">
        <v>10563084000</v>
      </c>
      <c r="M27" s="181" t="n">
        <f aca="false">M28+M29</f>
        <v>10434000000</v>
      </c>
      <c r="N27" s="46" t="n">
        <v>10159200000</v>
      </c>
      <c r="O27" s="181" t="n">
        <f aca="false">O28+O29</f>
        <v>9367000000</v>
      </c>
      <c r="P27" s="46" t="n">
        <v>10297000000</v>
      </c>
      <c r="Q27" s="356" t="n">
        <v>9629000000</v>
      </c>
      <c r="R27" s="356" t="n">
        <v>10106000000</v>
      </c>
      <c r="S27" s="356" t="n">
        <v>9918000000</v>
      </c>
      <c r="T27" s="9" t="n">
        <v>10315000000</v>
      </c>
      <c r="U27" s="9" t="n">
        <v>11536000000</v>
      </c>
      <c r="V27" s="9" t="n">
        <v>12474000000</v>
      </c>
      <c r="W27" s="9" t="n">
        <v>13127000000</v>
      </c>
      <c r="X27" s="9" t="n">
        <v>13832000000</v>
      </c>
      <c r="Y27" s="4"/>
      <c r="Z27" s="4"/>
    </row>
    <row r="28" customFormat="false" ht="15" hidden="false" customHeight="false" outlineLevel="0" collapsed="false">
      <c r="A28" s="191" t="s">
        <v>3858</v>
      </c>
      <c r="B28" s="191" t="s">
        <v>3859</v>
      </c>
      <c r="C28" s="49" t="s">
        <v>201</v>
      </c>
      <c r="D28" s="103" t="n">
        <v>3403000000</v>
      </c>
      <c r="E28" s="103" t="n">
        <v>5125000000</v>
      </c>
      <c r="F28" s="100" t="n">
        <v>4334000000</v>
      </c>
      <c r="G28" s="100" t="n">
        <v>6202000000</v>
      </c>
      <c r="H28" s="100" t="n">
        <v>6380000000</v>
      </c>
      <c r="I28" s="100" t="n">
        <v>6968000000</v>
      </c>
      <c r="J28" s="46" t="n">
        <v>7199164000</v>
      </c>
      <c r="K28" s="46" t="n">
        <v>8534058000</v>
      </c>
      <c r="L28" s="46" t="n">
        <v>10311582000</v>
      </c>
      <c r="M28" s="46" t="n">
        <v>10152000000</v>
      </c>
      <c r="N28" s="46" t="n">
        <v>9860400000</v>
      </c>
      <c r="O28" s="46" t="n">
        <v>9044000000</v>
      </c>
      <c r="P28" s="46" t="n">
        <v>9156000000</v>
      </c>
      <c r="Q28" s="356" t="n">
        <v>9132000000</v>
      </c>
      <c r="R28" s="356" t="n">
        <v>9462000000</v>
      </c>
      <c r="S28" s="356" t="n">
        <v>7250000000</v>
      </c>
      <c r="T28" s="9" t="n">
        <v>8715000000</v>
      </c>
      <c r="U28" s="9" t="n">
        <v>9536000000</v>
      </c>
      <c r="V28" s="9" t="n">
        <v>9874000000</v>
      </c>
      <c r="W28" s="9" t="n">
        <v>10527000000</v>
      </c>
      <c r="X28" s="9" t="n">
        <v>11232000000</v>
      </c>
      <c r="Y28" s="4"/>
      <c r="Z28" s="4"/>
    </row>
    <row r="29" customFormat="false" ht="15" hidden="false" customHeight="false" outlineLevel="0" collapsed="false">
      <c r="A29" s="191" t="s">
        <v>3860</v>
      </c>
      <c r="B29" s="191" t="s">
        <v>3861</v>
      </c>
      <c r="C29" s="49" t="s">
        <v>201</v>
      </c>
      <c r="D29" s="103" t="n">
        <v>453000000</v>
      </c>
      <c r="E29" s="103" t="n">
        <v>401000000</v>
      </c>
      <c r="F29" s="100" t="n">
        <v>207000000</v>
      </c>
      <c r="G29" s="100" t="n">
        <v>189000000</v>
      </c>
      <c r="H29" s="100" t="n">
        <v>206000000</v>
      </c>
      <c r="I29" s="100" t="n">
        <v>216000000</v>
      </c>
      <c r="J29" s="46" t="n">
        <v>194572000</v>
      </c>
      <c r="K29" s="46" t="n">
        <v>218822000</v>
      </c>
      <c r="L29" s="46" t="n">
        <v>251502000</v>
      </c>
      <c r="M29" s="46" t="n">
        <v>282000000</v>
      </c>
      <c r="N29" s="46" t="n">
        <v>298800000</v>
      </c>
      <c r="O29" s="46" t="n">
        <v>323000000</v>
      </c>
      <c r="P29" s="46" t="n">
        <v>1141000000</v>
      </c>
      <c r="Q29" s="356" t="n">
        <v>498000000</v>
      </c>
      <c r="R29" s="356" t="n">
        <v>644000000</v>
      </c>
      <c r="S29" s="356" t="n">
        <v>2668000000</v>
      </c>
      <c r="T29" s="9" t="n">
        <v>1600000000</v>
      </c>
      <c r="U29" s="9" t="n">
        <v>2000000000</v>
      </c>
      <c r="V29" s="9" t="n">
        <v>2600000000</v>
      </c>
      <c r="W29" s="9" t="n">
        <v>2600000000</v>
      </c>
      <c r="X29" s="9" t="n">
        <v>2600000000</v>
      </c>
      <c r="Y29" s="4"/>
      <c r="Z29" s="4"/>
    </row>
    <row r="30" customFormat="false" ht="15" hidden="false" customHeight="false" outlineLevel="0" collapsed="false">
      <c r="A30" s="47" t="s">
        <v>3862</v>
      </c>
      <c r="B30" s="47" t="s">
        <v>3863</v>
      </c>
      <c r="C30" s="49" t="s">
        <v>194</v>
      </c>
      <c r="D30" s="103" t="n">
        <v>9406000000</v>
      </c>
      <c r="E30" s="103" t="n">
        <v>10342000000</v>
      </c>
      <c r="F30" s="100" t="n">
        <v>11558000000</v>
      </c>
      <c r="G30" s="100" t="n">
        <v>12614000000</v>
      </c>
      <c r="H30" s="100" t="n">
        <v>13897000000</v>
      </c>
      <c r="I30" s="100" t="n">
        <v>15450000000</v>
      </c>
      <c r="J30" s="46" t="n">
        <v>17900624000</v>
      </c>
      <c r="K30" s="46" t="n">
        <v>18818692000</v>
      </c>
      <c r="L30" s="46" t="n">
        <v>27916722000</v>
      </c>
      <c r="M30" s="46" t="n">
        <v>18612000000</v>
      </c>
      <c r="N30" s="46" t="n">
        <v>16434000000</v>
      </c>
      <c r="O30" s="181" t="n">
        <f aca="false">O31+O32</f>
        <v>20672000000</v>
      </c>
      <c r="P30" s="46" t="n">
        <v>17152000000</v>
      </c>
      <c r="Q30" s="356" t="n">
        <v>19932000000</v>
      </c>
      <c r="R30" s="356" t="n">
        <v>19657000000</v>
      </c>
      <c r="S30" s="356" t="n">
        <v>20549000000</v>
      </c>
      <c r="T30" s="9" t="n">
        <v>22754000000</v>
      </c>
      <c r="U30" s="9" t="n">
        <v>24232000000</v>
      </c>
      <c r="V30" s="9" t="n">
        <v>25832000000</v>
      </c>
      <c r="W30" s="9" t="n">
        <v>27561000000</v>
      </c>
      <c r="X30" s="9" t="n">
        <v>30050000000</v>
      </c>
      <c r="Y30" s="4"/>
      <c r="Z30" s="4"/>
    </row>
    <row r="31" customFormat="false" ht="15" hidden="false" customHeight="false" outlineLevel="0" collapsed="false">
      <c r="A31" s="191" t="s">
        <v>205</v>
      </c>
      <c r="B31" s="191" t="s">
        <v>205</v>
      </c>
      <c r="C31" s="49" t="s">
        <v>463</v>
      </c>
      <c r="D31" s="99"/>
      <c r="E31" s="99"/>
      <c r="F31" s="99"/>
      <c r="G31" s="99"/>
      <c r="H31" s="99"/>
      <c r="I31" s="99"/>
      <c r="J31" s="99"/>
      <c r="K31" s="99"/>
      <c r="L31" s="99"/>
      <c r="M31" s="46" t="n">
        <v>846000000</v>
      </c>
      <c r="N31" s="46" t="n">
        <v>896400000</v>
      </c>
      <c r="O31" s="46" t="n">
        <v>1292000000</v>
      </c>
      <c r="P31" s="46" t="n">
        <v>1147000000</v>
      </c>
      <c r="Q31" s="356" t="n">
        <v>1471000000</v>
      </c>
      <c r="R31" s="356" t="n">
        <v>1578000000</v>
      </c>
      <c r="S31" s="356" t="n">
        <v>1612000000</v>
      </c>
      <c r="T31" s="9" t="n">
        <v>1763000000</v>
      </c>
      <c r="U31" s="9" t="n">
        <v>1874000000</v>
      </c>
      <c r="V31" s="9" t="n">
        <v>1996000000</v>
      </c>
      <c r="W31" s="9" t="n">
        <v>2128000000</v>
      </c>
      <c r="X31" s="9" t="n">
        <v>2271000000</v>
      </c>
      <c r="Y31" s="4"/>
      <c r="Z31" s="4"/>
    </row>
    <row r="32" customFormat="false" ht="15" hidden="false" customHeight="false" outlineLevel="0" collapsed="false">
      <c r="A32" s="191" t="s">
        <v>2298</v>
      </c>
      <c r="B32" s="191" t="s">
        <v>3864</v>
      </c>
      <c r="C32" s="49" t="s">
        <v>463</v>
      </c>
      <c r="D32" s="99"/>
      <c r="E32" s="99"/>
      <c r="F32" s="99"/>
      <c r="G32" s="99"/>
      <c r="H32" s="99"/>
      <c r="I32" s="99"/>
      <c r="J32" s="99"/>
      <c r="K32" s="99"/>
      <c r="L32" s="99"/>
      <c r="M32" s="46" t="n">
        <v>17766000000</v>
      </c>
      <c r="N32" s="46" t="n">
        <v>15537600000</v>
      </c>
      <c r="O32" s="46" t="n">
        <v>19380000000</v>
      </c>
      <c r="P32" s="46" t="n">
        <v>16005000000</v>
      </c>
      <c r="Q32" s="356" t="n">
        <v>18461000000</v>
      </c>
      <c r="R32" s="356" t="n">
        <v>18080000000</v>
      </c>
      <c r="S32" s="356" t="n">
        <v>18937000000</v>
      </c>
      <c r="T32" s="9" t="n">
        <v>20991000000</v>
      </c>
      <c r="U32" s="9" t="n">
        <v>22358000000</v>
      </c>
      <c r="V32" s="9" t="n">
        <v>23836000000</v>
      </c>
      <c r="W32" s="9" t="n">
        <v>25433000000</v>
      </c>
      <c r="X32" s="9" t="n">
        <v>27779000000</v>
      </c>
      <c r="Y32" s="4"/>
      <c r="Z32" s="4"/>
    </row>
    <row r="33" customFormat="false" ht="15" hidden="false" customHeight="false" outlineLevel="0" collapsed="false">
      <c r="A33" s="47" t="s">
        <v>755</v>
      </c>
      <c r="B33" s="47" t="s">
        <v>1094</v>
      </c>
      <c r="C33" s="49" t="s">
        <v>194</v>
      </c>
      <c r="D33" s="99"/>
      <c r="E33" s="99"/>
      <c r="F33" s="99"/>
      <c r="G33" s="99"/>
      <c r="H33" s="99"/>
      <c r="I33" s="99"/>
      <c r="J33" s="99"/>
      <c r="K33" s="99"/>
      <c r="L33" s="99"/>
      <c r="M33" s="46" t="n">
        <v>12690000000</v>
      </c>
      <c r="N33" s="46" t="n">
        <v>13446000000</v>
      </c>
      <c r="O33" s="46" t="n">
        <v>14212000000</v>
      </c>
      <c r="P33" s="46" t="n">
        <v>15391000000</v>
      </c>
      <c r="Q33" s="356" t="n">
        <v>17505000000</v>
      </c>
      <c r="R33" s="356" t="n">
        <v>19250000000</v>
      </c>
      <c r="S33" s="356" t="n">
        <v>24199000000</v>
      </c>
      <c r="T33" s="9" t="n">
        <v>24081000000</v>
      </c>
      <c r="U33" s="9" t="n">
        <v>24834000000</v>
      </c>
      <c r="V33" s="9" t="n">
        <v>26451000000</v>
      </c>
      <c r="W33" s="9" t="n">
        <v>28200000000</v>
      </c>
      <c r="X33" s="9" t="n">
        <v>30089000000</v>
      </c>
      <c r="Y33" s="4"/>
      <c r="Z33" s="4"/>
    </row>
    <row r="34" customFormat="false" ht="15" hidden="false" customHeight="false" outlineLevel="0" collapsed="false">
      <c r="A34" s="47" t="s">
        <v>3865</v>
      </c>
      <c r="B34" s="47" t="s">
        <v>3865</v>
      </c>
      <c r="C34" s="49" t="s">
        <v>194</v>
      </c>
      <c r="D34" s="99"/>
      <c r="E34" s="99"/>
      <c r="F34" s="99"/>
      <c r="G34" s="99"/>
      <c r="H34" s="99"/>
      <c r="I34" s="99"/>
      <c r="J34" s="99"/>
      <c r="K34" s="99"/>
      <c r="L34" s="99"/>
      <c r="M34" s="46" t="n">
        <v>0</v>
      </c>
      <c r="N34" s="46" t="n">
        <v>0</v>
      </c>
      <c r="O34" s="46" t="n">
        <v>0</v>
      </c>
      <c r="P34" s="46" t="n">
        <v>0</v>
      </c>
      <c r="Q34" s="356" t="n">
        <v>0</v>
      </c>
      <c r="R34" s="356" t="n">
        <v>0</v>
      </c>
      <c r="S34" s="356" t="n">
        <v>0</v>
      </c>
      <c r="T34" s="9" t="n">
        <v>1800000000</v>
      </c>
      <c r="U34" s="9" t="n">
        <v>1600000000</v>
      </c>
      <c r="V34" s="9" t="n">
        <v>1600000000</v>
      </c>
      <c r="W34" s="9" t="n">
        <v>1600000000</v>
      </c>
      <c r="X34" s="9" t="n">
        <v>1600000000</v>
      </c>
      <c r="Y34" s="4"/>
      <c r="Z34" s="4"/>
    </row>
    <row r="35" customFormat="false" ht="15" hidden="false" customHeight="false" outlineLevel="0" collapsed="false">
      <c r="B35" s="49" t="s">
        <v>950</v>
      </c>
      <c r="C35" s="49"/>
      <c r="D35" s="99"/>
      <c r="E35" s="99"/>
      <c r="F35" s="99"/>
      <c r="G35" s="99"/>
      <c r="H35" s="99"/>
      <c r="I35" s="99"/>
      <c r="J35" s="99"/>
      <c r="K35" s="99"/>
      <c r="L35" s="99"/>
      <c r="M35" s="46" t="n">
        <v>-2256000000</v>
      </c>
      <c r="N35" s="46" t="n">
        <v>-1494000000</v>
      </c>
      <c r="O35" s="46" t="n">
        <v>-1615000000</v>
      </c>
      <c r="P35" s="46" t="n">
        <v>3378000000</v>
      </c>
      <c r="Q35" s="356" t="n">
        <v>-1662000000</v>
      </c>
      <c r="R35" s="356" t="n">
        <v>-3012000000</v>
      </c>
      <c r="S35" s="356" t="n">
        <v>-6203000000</v>
      </c>
      <c r="T35" s="9" t="n">
        <v>-5216000000</v>
      </c>
      <c r="U35" s="9" t="n">
        <v>-1932000000</v>
      </c>
      <c r="V35" s="9" t="n">
        <v>-2162000000</v>
      </c>
      <c r="W35" s="9" t="n">
        <v>-2046000000</v>
      </c>
      <c r="X35" s="9" t="n">
        <v>-2545000000</v>
      </c>
      <c r="Y35" s="4"/>
      <c r="Z35" s="4"/>
    </row>
    <row r="36" customFormat="false" ht="15" hidden="false" customHeight="false" outlineLevel="0" collapsed="false">
      <c r="A36" s="49" t="s">
        <v>3866</v>
      </c>
      <c r="B36" s="49" t="s">
        <v>3867</v>
      </c>
      <c r="C36" s="49" t="s">
        <v>191</v>
      </c>
      <c r="D36" s="103" t="n">
        <v>883000000</v>
      </c>
      <c r="E36" s="103" t="n">
        <v>735000000</v>
      </c>
      <c r="F36" s="99"/>
      <c r="G36" s="99"/>
      <c r="H36" s="99"/>
      <c r="I36" s="99"/>
      <c r="J36" s="99"/>
      <c r="K36" s="99"/>
      <c r="L36" s="99"/>
      <c r="M36" s="99"/>
      <c r="N36" s="99"/>
      <c r="O36" s="99"/>
      <c r="P36" s="99"/>
      <c r="Q36" s="239"/>
      <c r="R36" s="239"/>
      <c r="S36" s="239"/>
      <c r="T36" s="9"/>
      <c r="U36" s="9"/>
      <c r="V36" s="9"/>
      <c r="W36" s="9"/>
      <c r="X36" s="9"/>
      <c r="Y36" s="4"/>
      <c r="Z36" s="4"/>
    </row>
    <row r="37" customFormat="false" ht="15" hidden="false" customHeight="false" outlineLevel="0" collapsed="false">
      <c r="A37" s="0" t="s">
        <v>227</v>
      </c>
      <c r="B37" s="49" t="s">
        <v>3868</v>
      </c>
      <c r="C37" s="49" t="s">
        <v>191</v>
      </c>
      <c r="D37" s="103" t="n">
        <v>3548000000</v>
      </c>
      <c r="E37" s="103" t="n">
        <v>2325000000</v>
      </c>
      <c r="F37" s="100" t="n">
        <v>5043000000</v>
      </c>
      <c r="G37" s="100" t="n">
        <v>7015000000</v>
      </c>
      <c r="H37" s="100" t="n">
        <v>7078000000</v>
      </c>
      <c r="I37" s="100" t="n">
        <v>6342000000</v>
      </c>
      <c r="J37" s="46" t="n">
        <v>7004592000</v>
      </c>
      <c r="K37" s="46" t="n">
        <v>7002304000</v>
      </c>
      <c r="L37" s="46" t="n">
        <v>7545060000</v>
      </c>
      <c r="M37" s="46" t="n">
        <v>7614000000</v>
      </c>
      <c r="N37" s="101" t="n">
        <v>8067600000</v>
      </c>
      <c r="O37" s="46" t="n">
        <v>8721000000</v>
      </c>
      <c r="P37" s="46" t="n">
        <v>9720000000</v>
      </c>
      <c r="Q37" s="356" t="n">
        <v>11161000000</v>
      </c>
      <c r="R37" s="356" t="n">
        <v>9528000000</v>
      </c>
      <c r="S37" s="356" t="n">
        <v>5942000000</v>
      </c>
      <c r="T37" s="9" t="n">
        <v>8703000000</v>
      </c>
      <c r="U37" s="9" t="n">
        <v>10027000000</v>
      </c>
      <c r="V37" s="9" t="n">
        <v>10999000000</v>
      </c>
      <c r="W37" s="9" t="n">
        <v>13008000000</v>
      </c>
      <c r="X37" s="9" t="n">
        <v>14001000000</v>
      </c>
      <c r="Y37" s="4"/>
      <c r="Z37" s="4"/>
    </row>
    <row r="38" customFormat="false" ht="15" hidden="false" customHeight="false" outlineLevel="0" collapsed="false">
      <c r="A38" s="0" t="s">
        <v>234</v>
      </c>
      <c r="B38" s="49" t="s">
        <v>3869</v>
      </c>
      <c r="C38" s="49" t="s">
        <v>191</v>
      </c>
      <c r="D38" s="99"/>
      <c r="E38" s="99"/>
      <c r="F38" s="100" t="n">
        <v>645000000</v>
      </c>
      <c r="G38" s="100" t="n">
        <v>980000000</v>
      </c>
      <c r="H38" s="100" t="n">
        <v>604000000</v>
      </c>
      <c r="I38" s="100" t="n">
        <v>642000000</v>
      </c>
      <c r="J38" s="46" t="n">
        <v>778288000</v>
      </c>
      <c r="K38" s="46" t="n">
        <v>437644000</v>
      </c>
      <c r="L38" s="46" t="n">
        <v>1509012000</v>
      </c>
      <c r="M38" s="46"/>
      <c r="N38" s="101"/>
      <c r="O38" s="46"/>
      <c r="P38" s="46"/>
      <c r="Q38" s="356"/>
      <c r="R38" s="356"/>
      <c r="S38" s="356"/>
      <c r="T38" s="9"/>
      <c r="U38" s="9"/>
      <c r="V38" s="9"/>
      <c r="W38" s="9"/>
      <c r="X38" s="9"/>
      <c r="Y38" s="4"/>
      <c r="Z38" s="4"/>
    </row>
    <row r="39" customFormat="false" ht="15" hidden="false" customHeight="false" outlineLevel="0" collapsed="false">
      <c r="B39" s="49" t="s">
        <v>3870</v>
      </c>
      <c r="C39" s="49"/>
      <c r="D39" s="99"/>
      <c r="E39" s="99"/>
      <c r="F39" s="100" t="n">
        <v>-8299000000</v>
      </c>
      <c r="G39" s="100" t="n">
        <v>-9235000000</v>
      </c>
      <c r="H39" s="100" t="n">
        <v>-8891000000</v>
      </c>
      <c r="I39" s="100" t="n">
        <v>-10058000000</v>
      </c>
      <c r="J39" s="46" t="n">
        <v>-10506888000</v>
      </c>
      <c r="K39" s="46" t="n">
        <v>-9190524000</v>
      </c>
      <c r="L39" s="46" t="n">
        <v>-9305574000</v>
      </c>
      <c r="M39" s="46" t="n">
        <v>-10152000000</v>
      </c>
      <c r="N39" s="101" t="n">
        <v>-9561600000</v>
      </c>
      <c r="O39" s="46" t="n">
        <v>-10336000000</v>
      </c>
      <c r="P39" s="46" t="n">
        <v>-6342000000</v>
      </c>
      <c r="Q39" s="356" t="n">
        <v>-12823000000</v>
      </c>
      <c r="R39" s="356" t="n">
        <v>-12540000000</v>
      </c>
      <c r="S39" s="356" t="n">
        <v>-12145000000</v>
      </c>
      <c r="T39" s="9" t="n">
        <v>-13919000000</v>
      </c>
      <c r="U39" s="9" t="n">
        <v>-11959000000</v>
      </c>
      <c r="V39" s="9" t="n">
        <v>-13161000000</v>
      </c>
      <c r="W39" s="9" t="n">
        <v>-15054000000</v>
      </c>
      <c r="X39" s="9" t="n">
        <v>-16546000000</v>
      </c>
      <c r="Y39" s="4"/>
      <c r="Z39" s="4"/>
    </row>
    <row r="40" customFormat="false" ht="15" hidden="false" customHeight="false" outlineLevel="0" collapsed="false">
      <c r="B40" s="49" t="s">
        <v>3871</v>
      </c>
      <c r="C40" s="49"/>
      <c r="D40" s="99"/>
      <c r="E40" s="99"/>
      <c r="F40" s="99"/>
      <c r="G40" s="99"/>
      <c r="H40" s="99"/>
      <c r="I40" s="99"/>
      <c r="J40" s="99"/>
      <c r="K40" s="99"/>
      <c r="L40" s="99"/>
      <c r="M40" s="46" t="n">
        <v>4512000000</v>
      </c>
      <c r="N40" s="101" t="n">
        <v>597600000</v>
      </c>
      <c r="O40" s="46" t="n">
        <v>2261000000</v>
      </c>
      <c r="P40" s="46" t="n">
        <v>-927000000</v>
      </c>
      <c r="Q40" s="356" t="n">
        <v>786000000</v>
      </c>
      <c r="R40" s="356" t="n">
        <v>-3875000000</v>
      </c>
      <c r="S40" s="356" t="n">
        <v>-1382000000</v>
      </c>
      <c r="T40" s="9" t="n">
        <v>-2041000000</v>
      </c>
      <c r="U40" s="9" t="n">
        <v>-1259000000</v>
      </c>
      <c r="V40" s="9" t="n">
        <v>-1570000000</v>
      </c>
      <c r="W40" s="9" t="n">
        <v>-900000000</v>
      </c>
      <c r="X40" s="9" t="n">
        <v>-497000000</v>
      </c>
      <c r="Y40" s="4"/>
      <c r="Z40" s="4"/>
    </row>
    <row r="41" customFormat="false" ht="15" hidden="false" customHeight="false" outlineLevel="0" collapsed="false">
      <c r="B41" s="49" t="s">
        <v>3872</v>
      </c>
      <c r="C41" s="49"/>
      <c r="D41" s="99"/>
      <c r="E41" s="99"/>
      <c r="F41" s="99"/>
      <c r="G41" s="99"/>
      <c r="H41" s="99"/>
      <c r="I41" s="99"/>
      <c r="J41" s="99"/>
      <c r="K41" s="99"/>
      <c r="L41" s="99"/>
      <c r="M41" s="46" t="n">
        <v>5640000000</v>
      </c>
      <c r="N41" s="101" t="n">
        <v>2988000000</v>
      </c>
      <c r="O41" s="46" t="n">
        <v>6460000000</v>
      </c>
      <c r="P41" s="46"/>
      <c r="Q41" s="356"/>
      <c r="R41" s="356"/>
      <c r="S41" s="356"/>
      <c r="T41" s="9"/>
      <c r="U41" s="9"/>
      <c r="V41" s="9"/>
      <c r="W41" s="9"/>
      <c r="X41" s="9"/>
      <c r="Y41" s="4"/>
      <c r="Z41" s="4"/>
    </row>
    <row r="42" customFormat="false" ht="15" hidden="false" customHeight="false" outlineLevel="0" collapsed="false">
      <c r="B42" s="49" t="s">
        <v>3873</v>
      </c>
      <c r="C42" s="49"/>
      <c r="D42" s="99"/>
      <c r="E42" s="99"/>
      <c r="F42" s="99"/>
      <c r="G42" s="99"/>
      <c r="H42" s="99"/>
      <c r="I42" s="99"/>
      <c r="J42" s="99"/>
      <c r="K42" s="99"/>
      <c r="L42" s="99"/>
      <c r="M42" s="46" t="n">
        <v>-1128000000</v>
      </c>
      <c r="N42" s="101" t="n">
        <v>-2689200000</v>
      </c>
      <c r="O42" s="46" t="n">
        <v>-4199000000</v>
      </c>
      <c r="P42" s="46"/>
      <c r="Q42" s="356"/>
      <c r="R42" s="356"/>
      <c r="S42" s="356"/>
      <c r="T42" s="9"/>
      <c r="U42" s="9"/>
      <c r="V42" s="9"/>
      <c r="W42" s="9"/>
      <c r="X42" s="9"/>
      <c r="Y42" s="4"/>
      <c r="Z42" s="4"/>
    </row>
    <row r="43" customFormat="false" ht="15" hidden="false" customHeight="false" outlineLevel="0" collapsed="false">
      <c r="B43" s="49" t="s">
        <v>3874</v>
      </c>
      <c r="C43" s="49"/>
      <c r="D43" s="99"/>
      <c r="E43" s="99"/>
      <c r="F43" s="99"/>
      <c r="G43" s="99"/>
      <c r="H43" s="99"/>
      <c r="I43" s="99"/>
      <c r="J43" s="99"/>
      <c r="K43" s="99"/>
      <c r="L43" s="99"/>
      <c r="M43" s="46" t="n">
        <v>-5640000000</v>
      </c>
      <c r="N43" s="101" t="n">
        <v>-8964000000</v>
      </c>
      <c r="O43" s="46" t="n">
        <v>-8075000000</v>
      </c>
      <c r="P43" s="46" t="n">
        <v>-7269000000</v>
      </c>
      <c r="Q43" s="356" t="n">
        <v>-12037000000</v>
      </c>
      <c r="R43" s="356" t="n">
        <v>-16415000000</v>
      </c>
      <c r="S43" s="356" t="n">
        <v>-13527000000</v>
      </c>
      <c r="T43" s="9" t="n">
        <v>-15960000000</v>
      </c>
      <c r="U43" s="9" t="n">
        <v>-13218000000</v>
      </c>
      <c r="V43" s="9" t="n">
        <v>-14731000000</v>
      </c>
      <c r="W43" s="9" t="n">
        <v>-15954000000</v>
      </c>
      <c r="X43" s="9" t="n">
        <v>-17043000000</v>
      </c>
      <c r="Y43" s="4"/>
      <c r="Z43" s="4"/>
    </row>
    <row r="44" customFormat="false" ht="15" hidden="false" customHeight="false" outlineLevel="0" collapsed="false">
      <c r="B44" s="49" t="s">
        <v>3875</v>
      </c>
      <c r="C44" s="49"/>
      <c r="D44" s="99"/>
      <c r="E44" s="99"/>
      <c r="F44" s="99"/>
      <c r="G44" s="99"/>
      <c r="H44" s="99"/>
      <c r="I44" s="99"/>
      <c r="J44" s="99"/>
      <c r="K44" s="99"/>
      <c r="L44" s="99"/>
      <c r="M44" s="46" t="n">
        <v>846000000</v>
      </c>
      <c r="N44" s="101" t="n">
        <v>-298800000</v>
      </c>
      <c r="O44" s="46" t="n">
        <v>2907000000</v>
      </c>
      <c r="P44" s="46" t="n">
        <v>952000000</v>
      </c>
      <c r="Q44" s="356" t="n">
        <v>4945000000</v>
      </c>
      <c r="R44" s="356" t="n">
        <v>599000000</v>
      </c>
      <c r="S44" s="356" t="n">
        <v>1224000000</v>
      </c>
      <c r="T44" s="9" t="n">
        <v>822000000</v>
      </c>
      <c r="U44" s="9" t="n">
        <v>278000000</v>
      </c>
      <c r="V44" s="9" t="n">
        <v>-303000000</v>
      </c>
      <c r="W44" s="9" t="n">
        <v>-813000000</v>
      </c>
      <c r="X44" s="9" t="n">
        <v>-809000000</v>
      </c>
      <c r="Y44" s="4"/>
      <c r="Z44" s="4"/>
    </row>
    <row r="45" customFormat="false" ht="15" hidden="false" customHeight="false" outlineLevel="0" collapsed="false">
      <c r="B45" s="49" t="s">
        <v>1112</v>
      </c>
      <c r="C45" s="49"/>
      <c r="D45" s="99"/>
      <c r="E45" s="99"/>
      <c r="F45" s="99"/>
      <c r="G45" s="99"/>
      <c r="H45" s="99"/>
      <c r="I45" s="99"/>
      <c r="J45" s="99"/>
      <c r="K45" s="99"/>
      <c r="L45" s="99"/>
      <c r="M45" s="46" t="n">
        <v>846000000</v>
      </c>
      <c r="N45" s="101" t="n">
        <v>0</v>
      </c>
      <c r="O45" s="46" t="n">
        <v>2907000000</v>
      </c>
      <c r="P45" s="46" t="n">
        <v>1406000000</v>
      </c>
      <c r="Q45" s="356" t="n">
        <v>5265000000</v>
      </c>
      <c r="R45" s="356" t="n">
        <v>978000000</v>
      </c>
      <c r="S45" s="356" t="n">
        <v>1804000000</v>
      </c>
      <c r="T45" s="9" t="n">
        <v>1217000000</v>
      </c>
      <c r="U45" s="9" t="n">
        <v>1228000000</v>
      </c>
      <c r="V45" s="9" t="n">
        <v>647000000</v>
      </c>
      <c r="W45" s="9" t="n">
        <v>137000000</v>
      </c>
      <c r="X45" s="9" t="n">
        <v>141000000</v>
      </c>
      <c r="Y45" s="4"/>
      <c r="Z45" s="4"/>
    </row>
    <row r="46" customFormat="false" ht="15" hidden="false" customHeight="false" outlineLevel="0" collapsed="false">
      <c r="B46" s="49" t="s">
        <v>949</v>
      </c>
      <c r="C46" s="49"/>
      <c r="D46" s="99"/>
      <c r="E46" s="99"/>
      <c r="F46" s="99"/>
      <c r="G46" s="99"/>
      <c r="H46" s="99"/>
      <c r="I46" s="99"/>
      <c r="J46" s="99"/>
      <c r="K46" s="99"/>
      <c r="L46" s="99"/>
      <c r="M46" s="46" t="n">
        <v>0</v>
      </c>
      <c r="N46" s="101" t="n">
        <v>0</v>
      </c>
      <c r="O46" s="46" t="n">
        <v>2261000000</v>
      </c>
      <c r="P46" s="46" t="n">
        <v>144000000</v>
      </c>
      <c r="Q46" s="356" t="n">
        <v>5112000000</v>
      </c>
      <c r="R46" s="356" t="n">
        <v>833000000</v>
      </c>
      <c r="S46" s="356" t="n">
        <v>-246000000</v>
      </c>
      <c r="T46" s="9" t="n">
        <v>684000000</v>
      </c>
      <c r="U46" s="9" t="n">
        <v>656000000</v>
      </c>
      <c r="V46" s="9" t="n">
        <v>547000000</v>
      </c>
      <c r="W46" s="9" t="n">
        <v>33000000</v>
      </c>
      <c r="X46" s="9" t="n">
        <v>33000000</v>
      </c>
      <c r="Y46" s="4"/>
      <c r="Z46" s="4"/>
    </row>
    <row r="47" customFormat="false" ht="15" hidden="false" customHeight="false" outlineLevel="0" collapsed="false">
      <c r="B47" s="49" t="s">
        <v>3876</v>
      </c>
      <c r="C47" s="49"/>
      <c r="D47" s="99"/>
      <c r="E47" s="99"/>
      <c r="F47" s="99"/>
      <c r="G47" s="99"/>
      <c r="H47" s="99"/>
      <c r="I47" s="99"/>
      <c r="J47" s="99"/>
      <c r="K47" s="99"/>
      <c r="L47" s="99"/>
      <c r="M47" s="46" t="n">
        <v>0</v>
      </c>
      <c r="N47" s="101" t="n">
        <v>-597600000</v>
      </c>
      <c r="O47" s="46" t="n">
        <v>-323000000</v>
      </c>
      <c r="P47" s="46" t="n">
        <v>-454000000</v>
      </c>
      <c r="Q47" s="356" t="n">
        <v>-320000000</v>
      </c>
      <c r="R47" s="356" t="n">
        <v>-379000000</v>
      </c>
      <c r="S47" s="356" t="n">
        <v>-580000000</v>
      </c>
      <c r="T47" s="9" t="n">
        <v>-395000000</v>
      </c>
      <c r="U47" s="9" t="n">
        <v>-950000000</v>
      </c>
      <c r="V47" s="9" t="n">
        <v>-950000000</v>
      </c>
      <c r="W47" s="9" t="n">
        <v>-950000000</v>
      </c>
      <c r="X47" s="9" t="n">
        <v>-950000000</v>
      </c>
      <c r="Y47" s="4"/>
      <c r="Z47" s="4"/>
    </row>
    <row r="48" s="320" customFormat="true" ht="15" hidden="false" customHeight="false" outlineLevel="0" collapsed="false">
      <c r="A48" s="320" t="s">
        <v>556</v>
      </c>
      <c r="B48" s="319" t="s">
        <v>3877</v>
      </c>
      <c r="C48" s="32" t="s">
        <v>34</v>
      </c>
      <c r="D48" s="103" t="n">
        <v>4310000000</v>
      </c>
      <c r="E48" s="103" t="n">
        <v>7139000000</v>
      </c>
      <c r="F48" s="100" t="n">
        <v>8299000000</v>
      </c>
      <c r="G48" s="154" t="n">
        <f aca="false">G49+G52</f>
        <v>9386000000</v>
      </c>
      <c r="H48" s="154" t="n">
        <f aca="false">H49+H52</f>
        <v>9922000000</v>
      </c>
      <c r="I48" s="100" t="n">
        <v>10058000000</v>
      </c>
      <c r="J48" s="154" t="n">
        <f aca="false">J49+J52</f>
        <v>10896032000</v>
      </c>
      <c r="K48" s="154" t="n">
        <f aca="false">K49+K52</f>
        <v>9409346000</v>
      </c>
      <c r="L48" s="322" t="n">
        <v>9305574000</v>
      </c>
      <c r="M48" s="154" t="n">
        <f aca="false">M49+M52</f>
        <v>13536000000</v>
      </c>
      <c r="N48" s="154" t="n">
        <f aca="false">N49+N52</f>
        <v>8964000000</v>
      </c>
      <c r="O48" s="154" t="n">
        <f aca="false">O49+O52</f>
        <v>10982000000</v>
      </c>
      <c r="P48" s="322" t="n">
        <v>8221000000</v>
      </c>
      <c r="Q48" s="714" t="n">
        <v>16982000000</v>
      </c>
      <c r="R48" s="714" t="n">
        <v>17014000000</v>
      </c>
      <c r="S48" s="715" t="n">
        <v>14751000000</v>
      </c>
      <c r="T48" s="716" t="n">
        <v>16782000000</v>
      </c>
      <c r="U48" s="716" t="n">
        <v>13496000000</v>
      </c>
      <c r="V48" s="716" t="n">
        <v>14428000000</v>
      </c>
      <c r="W48" s="716" t="n">
        <v>15141000000</v>
      </c>
      <c r="X48" s="716" t="n">
        <v>16234000000</v>
      </c>
      <c r="Y48" s="4"/>
      <c r="Z48" s="4"/>
    </row>
    <row r="49" customFormat="false" ht="15" hidden="false" customHeight="false" outlineLevel="0" collapsed="false">
      <c r="A49" s="0" t="s">
        <v>115</v>
      </c>
      <c r="B49" s="49" t="s">
        <v>199</v>
      </c>
      <c r="C49" s="49" t="s">
        <v>242</v>
      </c>
      <c r="D49" s="103" t="n">
        <v>3815000000</v>
      </c>
      <c r="E49" s="103" t="n">
        <v>5652000000</v>
      </c>
      <c r="F49" s="100" t="n">
        <v>7269000000</v>
      </c>
      <c r="G49" s="154" t="n">
        <f aca="false">G50+G51</f>
        <v>9299000000</v>
      </c>
      <c r="H49" s="154" t="n">
        <f aca="false">H50+H51</f>
        <v>10408000000</v>
      </c>
      <c r="I49" s="100" t="n">
        <v>9620000000</v>
      </c>
      <c r="J49" s="154" t="n">
        <f aca="false">J50+J51</f>
        <v>12063464000</v>
      </c>
      <c r="K49" s="46" t="n">
        <v>7439948000</v>
      </c>
      <c r="L49" s="46" t="n">
        <v>7293558000</v>
      </c>
      <c r="M49" s="46" t="n">
        <v>8460000000</v>
      </c>
      <c r="N49" s="154" t="n">
        <f aca="false">N50+N51</f>
        <v>3286800000</v>
      </c>
      <c r="O49" s="46" t="n">
        <v>5168000000</v>
      </c>
      <c r="P49" s="46" t="n">
        <v>5092000000</v>
      </c>
      <c r="Q49" s="356" t="n">
        <v>6390000000</v>
      </c>
      <c r="R49" s="356" t="n">
        <v>9551000000</v>
      </c>
      <c r="S49" s="717" t="s">
        <v>74</v>
      </c>
      <c r="T49" s="9" t="n">
        <v>12507000000</v>
      </c>
      <c r="U49" s="9" t="n">
        <v>12196000000</v>
      </c>
      <c r="V49" s="9" t="n">
        <v>13328000000</v>
      </c>
      <c r="W49" s="9" t="n">
        <v>15991000000</v>
      </c>
      <c r="X49" s="9" t="n">
        <v>18449000000</v>
      </c>
      <c r="Y49" s="4"/>
      <c r="Z49" s="4"/>
    </row>
    <row r="50" customFormat="false" ht="15" hidden="false" customHeight="false" outlineLevel="0" collapsed="false">
      <c r="A50" s="47" t="s">
        <v>3878</v>
      </c>
      <c r="B50" s="47" t="s">
        <v>3878</v>
      </c>
      <c r="C50" s="49" t="s">
        <v>119</v>
      </c>
      <c r="D50" s="103" t="n">
        <v>2579000000</v>
      </c>
      <c r="E50" s="103" t="n">
        <v>-959000000</v>
      </c>
      <c r="F50" s="100" t="n">
        <v>1314000000</v>
      </c>
      <c r="G50" s="100" t="n">
        <v>2496000000</v>
      </c>
      <c r="H50" s="100" t="n">
        <v>13870000000</v>
      </c>
      <c r="I50" s="100" t="n">
        <v>6560000000</v>
      </c>
      <c r="J50" s="46" t="n">
        <v>5058872000</v>
      </c>
      <c r="K50" s="99"/>
      <c r="L50" s="99"/>
      <c r="M50" s="46" t="n">
        <v>2820000000</v>
      </c>
      <c r="N50" s="46" t="n">
        <v>2988000000</v>
      </c>
      <c r="O50" s="46" t="n">
        <v>323000000</v>
      </c>
      <c r="P50" s="46" t="n">
        <v>-3425000000</v>
      </c>
      <c r="Q50" s="356" t="n">
        <v>8011000000</v>
      </c>
      <c r="R50" s="356" t="n">
        <v>10012000000</v>
      </c>
      <c r="S50" s="356" t="s">
        <v>74</v>
      </c>
      <c r="T50" s="9" t="n">
        <v>4169000000</v>
      </c>
      <c r="U50" s="9" t="n">
        <v>4065000000</v>
      </c>
      <c r="V50" s="9" t="n">
        <v>4443000000</v>
      </c>
      <c r="W50" s="9" t="n">
        <v>5330000000</v>
      </c>
      <c r="X50" s="9" t="n">
        <v>6150000000</v>
      </c>
      <c r="Y50" s="4"/>
      <c r="Z50" s="4"/>
    </row>
    <row r="51" customFormat="false" ht="15" hidden="false" customHeight="false" outlineLevel="0" collapsed="false">
      <c r="A51" s="47" t="s">
        <v>561</v>
      </c>
      <c r="B51" s="47" t="s">
        <v>561</v>
      </c>
      <c r="C51" s="49" t="s">
        <v>119</v>
      </c>
      <c r="D51" s="103" t="n">
        <v>1236000000</v>
      </c>
      <c r="E51" s="103" t="n">
        <v>6611000000</v>
      </c>
      <c r="F51" s="100" t="n">
        <v>5955000000</v>
      </c>
      <c r="G51" s="100" t="n">
        <v>6803000000</v>
      </c>
      <c r="H51" s="100" t="n">
        <v>-3462000000</v>
      </c>
      <c r="I51" s="100" t="n">
        <v>3060000000</v>
      </c>
      <c r="J51" s="46" t="n">
        <v>7004592000</v>
      </c>
      <c r="K51" s="99"/>
      <c r="L51" s="99"/>
      <c r="M51" s="46" t="n">
        <v>5640000000</v>
      </c>
      <c r="N51" s="46" t="n">
        <v>298800000</v>
      </c>
      <c r="O51" s="46" t="n">
        <v>4845000000</v>
      </c>
      <c r="P51" s="46" t="n">
        <v>8517000000</v>
      </c>
      <c r="Q51" s="356" t="n">
        <v>-1621000000</v>
      </c>
      <c r="R51" s="356" t="n">
        <v>-462000000</v>
      </c>
      <c r="S51" s="356" t="s">
        <v>74</v>
      </c>
      <c r="T51" s="9" t="n">
        <v>8338000000</v>
      </c>
      <c r="U51" s="9" t="n">
        <v>8130000000</v>
      </c>
      <c r="V51" s="9" t="n">
        <v>8885000000</v>
      </c>
      <c r="W51" s="9" t="n">
        <v>10661000000</v>
      </c>
      <c r="X51" s="9" t="n">
        <v>12299000000</v>
      </c>
      <c r="Y51" s="4"/>
      <c r="Z51" s="4"/>
    </row>
    <row r="52" customFormat="false" ht="15" hidden="false" customHeight="false" outlineLevel="0" collapsed="false">
      <c r="A52" s="49" t="s">
        <v>112</v>
      </c>
      <c r="B52" s="49" t="s">
        <v>202</v>
      </c>
      <c r="C52" s="49" t="s">
        <v>242</v>
      </c>
      <c r="D52" s="103" t="n">
        <v>-510000000</v>
      </c>
      <c r="E52" s="103" t="n">
        <v>-3584000000</v>
      </c>
      <c r="F52" s="100" t="n">
        <v>1030000000</v>
      </c>
      <c r="G52" s="100" t="n">
        <v>87000000</v>
      </c>
      <c r="H52" s="100" t="n">
        <v>-486000000</v>
      </c>
      <c r="I52" s="100" t="n">
        <v>438000000</v>
      </c>
      <c r="J52" s="46" t="n">
        <v>-1167432000</v>
      </c>
      <c r="K52" s="181" t="n">
        <f aca="false">K53+K54</f>
        <v>1969398000</v>
      </c>
      <c r="L52" s="46" t="n">
        <v>2012016000</v>
      </c>
      <c r="M52" s="46" t="n">
        <v>5076000000</v>
      </c>
      <c r="N52" s="46" t="n">
        <v>5677200000</v>
      </c>
      <c r="O52" s="181" t="n">
        <f aca="false">O53+O54</f>
        <v>5814000000</v>
      </c>
      <c r="P52" s="46" t="n">
        <v>3129000000</v>
      </c>
      <c r="Q52" s="356" t="n">
        <v>10592000000</v>
      </c>
      <c r="R52" s="356" t="n">
        <v>7463000000</v>
      </c>
      <c r="S52" s="356" t="s">
        <v>74</v>
      </c>
      <c r="T52" s="9" t="n">
        <v>4275000000</v>
      </c>
      <c r="U52" s="9" t="n">
        <v>1300000000</v>
      </c>
      <c r="V52" s="9" t="n">
        <v>1100000000</v>
      </c>
      <c r="W52" s="9" t="n">
        <v>-850000000</v>
      </c>
      <c r="X52" s="9" t="n">
        <v>-2215000000</v>
      </c>
      <c r="Y52" s="4"/>
      <c r="Z52" s="4"/>
    </row>
    <row r="53" customFormat="false" ht="15" hidden="false" customHeight="false" outlineLevel="0" collapsed="false">
      <c r="A53" s="47" t="s">
        <v>390</v>
      </c>
      <c r="B53" s="47" t="s">
        <v>390</v>
      </c>
      <c r="C53" s="49" t="s">
        <v>251</v>
      </c>
      <c r="D53" s="103" t="n">
        <v>410000000</v>
      </c>
      <c r="E53" s="103" t="n">
        <v>349000000</v>
      </c>
      <c r="F53" s="100" t="n">
        <v>1738000000</v>
      </c>
      <c r="G53" s="100" t="n">
        <v>923000000</v>
      </c>
      <c r="H53" s="100" t="n">
        <v>396000000</v>
      </c>
      <c r="I53" s="100" t="n">
        <v>1368000000</v>
      </c>
      <c r="J53" s="46" t="n">
        <v>194572000</v>
      </c>
      <c r="K53" s="46" t="n">
        <v>2844686000</v>
      </c>
      <c r="L53" s="46" t="n">
        <v>3018024000</v>
      </c>
      <c r="M53" s="46" t="n">
        <v>5922000000</v>
      </c>
      <c r="N53" s="46" t="n">
        <v>6573600000</v>
      </c>
      <c r="O53" s="46" t="n">
        <v>6460000000</v>
      </c>
      <c r="P53" s="46" t="n">
        <v>4015000000</v>
      </c>
      <c r="Q53" s="356" t="n">
        <v>11682000000</v>
      </c>
      <c r="R53" s="356" t="n">
        <v>10295000000</v>
      </c>
      <c r="S53" s="356" t="s">
        <v>74</v>
      </c>
      <c r="T53" s="9" t="n">
        <v>7775000000</v>
      </c>
      <c r="U53" s="9" t="n">
        <v>6500000000</v>
      </c>
      <c r="V53" s="9" t="n">
        <v>6500000000</v>
      </c>
      <c r="W53" s="9" t="n">
        <v>4550000000</v>
      </c>
      <c r="X53" s="9" t="n">
        <v>3185000000</v>
      </c>
      <c r="Y53" s="4"/>
      <c r="Z53" s="4"/>
    </row>
    <row r="54" customFormat="false" ht="15" hidden="false" customHeight="false" outlineLevel="0" collapsed="false">
      <c r="A54" s="47" t="s">
        <v>393</v>
      </c>
      <c r="B54" s="47" t="s">
        <v>393</v>
      </c>
      <c r="C54" s="49" t="s">
        <v>251</v>
      </c>
      <c r="D54" s="103" t="n">
        <v>-920000000</v>
      </c>
      <c r="E54" s="103" t="n">
        <v>-3932000000</v>
      </c>
      <c r="F54" s="100" t="n">
        <v>-708000000</v>
      </c>
      <c r="G54" s="100" t="n">
        <v>-836000000</v>
      </c>
      <c r="H54" s="100" t="n">
        <v>-882000000</v>
      </c>
      <c r="I54" s="100" t="n">
        <v>-930000000</v>
      </c>
      <c r="J54" s="46" t="n">
        <v>-1362004000</v>
      </c>
      <c r="K54" s="46" t="n">
        <v>-875288000</v>
      </c>
      <c r="L54" s="46" t="n">
        <v>-1006008000</v>
      </c>
      <c r="M54" s="46" t="n">
        <v>-846000000</v>
      </c>
      <c r="N54" s="46" t="n">
        <v>-896400000</v>
      </c>
      <c r="O54" s="46" t="n">
        <v>-646000000</v>
      </c>
      <c r="P54" s="46" t="n">
        <v>-886000000</v>
      </c>
      <c r="Q54" s="356" t="n">
        <v>-1090000000</v>
      </c>
      <c r="R54" s="356" t="n">
        <v>-2832000000</v>
      </c>
      <c r="S54" s="356" t="s">
        <v>74</v>
      </c>
      <c r="T54" s="9" t="n">
        <v>-3500000000</v>
      </c>
      <c r="U54" s="9" t="n">
        <v>-5200000000</v>
      </c>
      <c r="V54" s="9" t="n">
        <v>-5400000000</v>
      </c>
      <c r="W54" s="9" t="n">
        <v>-5400000000</v>
      </c>
      <c r="X54" s="9" t="n">
        <v>-5400000000</v>
      </c>
      <c r="Y54" s="4"/>
      <c r="Z54" s="4"/>
    </row>
    <row r="55" customFormat="false" ht="15" hidden="false" customHeight="false" outlineLevel="0" collapsed="false">
      <c r="A55" s="47" t="s">
        <v>3879</v>
      </c>
      <c r="B55" s="47" t="s">
        <v>3880</v>
      </c>
      <c r="C55" s="49" t="s">
        <v>242</v>
      </c>
      <c r="D55" s="103" t="n">
        <v>1005000000</v>
      </c>
      <c r="E55" s="103" t="n">
        <v>5071000000</v>
      </c>
      <c r="F55" s="100"/>
      <c r="G55" s="100"/>
      <c r="H55" s="100"/>
      <c r="I55" s="100"/>
      <c r="J55" s="46"/>
      <c r="K55" s="46"/>
      <c r="L55" s="46"/>
      <c r="M55" s="46"/>
      <c r="N55" s="46"/>
      <c r="O55" s="46"/>
      <c r="P55" s="46"/>
      <c r="Q55" s="46"/>
      <c r="R55" s="46"/>
      <c r="S55" s="46"/>
      <c r="T55" s="4"/>
      <c r="U55" s="4"/>
      <c r="V55" s="4"/>
      <c r="W55" s="4"/>
      <c r="X55" s="4"/>
      <c r="Y55" s="4"/>
      <c r="Z55" s="4"/>
    </row>
    <row r="56" customFormat="false" ht="15" hidden="false" customHeight="false" outlineLevel="0" collapsed="false">
      <c r="B56" s="47"/>
      <c r="C56" s="49"/>
      <c r="T56" s="4"/>
      <c r="U56" s="4"/>
      <c r="V56" s="4"/>
      <c r="W56" s="4"/>
      <c r="X56" s="4"/>
      <c r="Y56" s="4"/>
      <c r="Z56" s="4"/>
    </row>
    <row r="57" customFormat="false" ht="15" hidden="false" customHeight="false" outlineLevel="0" collapsed="false">
      <c r="B57" s="47"/>
      <c r="C57" s="49"/>
      <c r="D57" s="0" t="s">
        <v>128</v>
      </c>
      <c r="E57" s="0" t="s">
        <v>128</v>
      </c>
      <c r="F57" s="0" t="s">
        <v>128</v>
      </c>
      <c r="G57" s="0" t="s">
        <v>128</v>
      </c>
      <c r="H57" s="0" t="s">
        <v>128</v>
      </c>
      <c r="I57" s="0" t="s">
        <v>128</v>
      </c>
      <c r="J57" s="0" t="s">
        <v>128</v>
      </c>
      <c r="K57" s="0" t="s">
        <v>128</v>
      </c>
      <c r="L57" s="0" t="s">
        <v>128</v>
      </c>
      <c r="M57" s="0" t="s">
        <v>128</v>
      </c>
      <c r="N57" s="0" t="s">
        <v>128</v>
      </c>
      <c r="O57" s="0" t="s">
        <v>128</v>
      </c>
      <c r="P57" s="0" t="s">
        <v>128</v>
      </c>
      <c r="Q57" s="0" t="s">
        <v>128</v>
      </c>
      <c r="R57" s="0" t="s">
        <v>128</v>
      </c>
      <c r="S57" s="0" t="s">
        <v>128</v>
      </c>
      <c r="T57" s="0" t="s">
        <v>128</v>
      </c>
      <c r="U57" s="0" t="s">
        <v>128</v>
      </c>
      <c r="V57" s="0" t="s">
        <v>128</v>
      </c>
      <c r="W57" s="0" t="s">
        <v>128</v>
      </c>
      <c r="X57" s="0" t="s">
        <v>128</v>
      </c>
      <c r="Y57" s="4"/>
      <c r="Z57" s="4"/>
    </row>
    <row r="58" customFormat="false" ht="15" hidden="false" customHeight="false" outlineLevel="0" collapsed="false">
      <c r="B58" s="47"/>
      <c r="C58" s="49"/>
      <c r="T58" s="4"/>
      <c r="U58" s="4"/>
      <c r="V58" s="4"/>
      <c r="W58" s="4"/>
      <c r="X58" s="4"/>
      <c r="Y58" s="4"/>
      <c r="Z58" s="4"/>
    </row>
    <row r="59" customFormat="false" ht="15" hidden="false" customHeight="false" outlineLevel="0" collapsed="false">
      <c r="B59" s="47" t="s">
        <v>33</v>
      </c>
      <c r="C59" s="49"/>
      <c r="D59" s="55" t="n">
        <f aca="false">D6-D7-D21</f>
        <v>0</v>
      </c>
      <c r="E59" s="55" t="n">
        <f aca="false">E6-E7-E21</f>
        <v>1000000</v>
      </c>
      <c r="F59" s="55" t="n">
        <f aca="false">F6-F7-F21</f>
        <v>-1000000</v>
      </c>
      <c r="G59" s="55" t="n">
        <f aca="false">G6-G7-G21</f>
        <v>0</v>
      </c>
      <c r="H59" s="55" t="n">
        <f aca="false">H6-H7-H21</f>
        <v>0</v>
      </c>
      <c r="I59" s="55" t="n">
        <f aca="false">I6-I7-I21</f>
        <v>0</v>
      </c>
      <c r="J59" s="55" t="n">
        <f aca="false">J6-J7-J21</f>
        <v>0</v>
      </c>
      <c r="K59" s="55" t="n">
        <f aca="false">K6-K7-K21</f>
        <v>0</v>
      </c>
      <c r="L59" s="55" t="n">
        <f aca="false">L6-L7-L21</f>
        <v>0</v>
      </c>
      <c r="M59" s="55" t="n">
        <f aca="false">M6-M7-M21</f>
        <v>0</v>
      </c>
      <c r="N59" s="55" t="n">
        <f aca="false">N6-N7-N21</f>
        <v>0</v>
      </c>
      <c r="O59" s="55" t="n">
        <f aca="false">O6-O7-O21</f>
        <v>0</v>
      </c>
      <c r="P59" s="55" t="n">
        <f aca="false">P6-P7-P21</f>
        <v>0</v>
      </c>
      <c r="Q59" s="55" t="n">
        <f aca="false">Q6-Q7-Q21</f>
        <v>-1000000</v>
      </c>
      <c r="R59" s="55" t="n">
        <f aca="false">R6-R7-R21</f>
        <v>0</v>
      </c>
      <c r="S59" s="55" t="n">
        <f aca="false">S6-S7-S21</f>
        <v>0</v>
      </c>
      <c r="T59" s="55" t="n">
        <f aca="false">T6-T7-T21</f>
        <v>0</v>
      </c>
      <c r="U59" s="55" t="n">
        <f aca="false">U6-U7-U21</f>
        <v>0</v>
      </c>
      <c r="V59" s="55" t="n">
        <f aca="false">V6-V7-V21</f>
        <v>0</v>
      </c>
      <c r="W59" s="55" t="n">
        <f aca="false">W6-W7-W21</f>
        <v>1000000</v>
      </c>
      <c r="X59" s="55" t="n">
        <f aca="false">X6-X7-X21</f>
        <v>0</v>
      </c>
      <c r="Y59" s="4"/>
      <c r="Z59" s="4"/>
    </row>
    <row r="60" customFormat="false" ht="15" hidden="false" customHeight="false" outlineLevel="0" collapsed="false">
      <c r="B60" s="0" t="s">
        <v>426</v>
      </c>
      <c r="D60" s="55" t="n">
        <f aca="false">D7-D8-D19-D20</f>
        <v>0</v>
      </c>
      <c r="E60" s="55" t="n">
        <f aca="false">E7-E8-E19-E20</f>
        <v>0</v>
      </c>
      <c r="F60" s="55" t="n">
        <f aca="false">F7-F8-F19-F20</f>
        <v>0</v>
      </c>
      <c r="G60" s="55" t="n">
        <f aca="false">G7-G8-G19-G20-G18</f>
        <v>0</v>
      </c>
      <c r="H60" s="55" t="n">
        <f aca="false">H7-H8-H19-H20-H18</f>
        <v>0</v>
      </c>
      <c r="I60" s="55" t="n">
        <f aca="false">I7-I8-I19-I20-I18</f>
        <v>0</v>
      </c>
      <c r="J60" s="55" t="n">
        <f aca="false">J7-J8-J19-J20-J18</f>
        <v>0</v>
      </c>
      <c r="K60" s="55" t="n">
        <f aca="false">K7-K8-K19-K20-K18</f>
        <v>0</v>
      </c>
      <c r="L60" s="55" t="n">
        <f aca="false">L7-L8-L19-L20-L18</f>
        <v>0</v>
      </c>
      <c r="M60" s="55" t="n">
        <f aca="false">M7-M8-M19-M20-M18</f>
        <v>-7.62939453125E-006</v>
      </c>
      <c r="N60" s="55" t="n">
        <f aca="false">N7-N8-N19-N20-N18</f>
        <v>0</v>
      </c>
      <c r="O60" s="55" t="n">
        <f aca="false">O7-O8-O19-O20-O18</f>
        <v>7.62939453125E-006</v>
      </c>
      <c r="P60" s="55" t="n">
        <f aca="false">P7-P8-P19-P20-P18</f>
        <v>0</v>
      </c>
      <c r="Q60" s="55" t="n">
        <f aca="false">Q7-Q8-Q19-Q20-Q18</f>
        <v>0</v>
      </c>
      <c r="R60" s="55" t="n">
        <f aca="false">R7-R8-R19-R20-R18</f>
        <v>1000000</v>
      </c>
      <c r="S60" s="55" t="n">
        <f aca="false">S7-S8-S19-S20-S18</f>
        <v>0</v>
      </c>
      <c r="T60" s="55" t="n">
        <f aca="false">T7-T8-T19-T20-T18</f>
        <v>0</v>
      </c>
      <c r="U60" s="55" t="n">
        <f aca="false">U7-U8-U19-U20-U18</f>
        <v>-1000000</v>
      </c>
      <c r="V60" s="55" t="n">
        <f aca="false">V7-V8-V19-V20-V18</f>
        <v>1000000</v>
      </c>
      <c r="W60" s="55" t="n">
        <f aca="false">W7-W8-W19-W20-W18</f>
        <v>0</v>
      </c>
      <c r="X60" s="55" t="n">
        <f aca="false">X7-X8-X19-X20-X18</f>
        <v>-1000000</v>
      </c>
    </row>
    <row r="61" customFormat="false" ht="15" hidden="false" customHeight="false" outlineLevel="0" collapsed="false">
      <c r="B61" s="0" t="s">
        <v>131</v>
      </c>
      <c r="D61" s="56" t="n">
        <f aca="false">D8-D9-D10-D11-D12-D13-D15-D14-D16-D17</f>
        <v>20373000000</v>
      </c>
      <c r="E61" s="56" t="n">
        <f aca="false">E8-E9-E10-E11-E12-E13-E15-E14-E16-E17</f>
        <v>20189000000</v>
      </c>
      <c r="F61" s="56" t="n">
        <f aca="false">F8-F9-F10-F11-F12-F13-F15-F14-F16-F17</f>
        <v>21519000000</v>
      </c>
      <c r="G61" s="56" t="n">
        <f aca="false">G8-G9-G10-G11-G12-G13-G15-G14-G16-G17</f>
        <v>25879000000</v>
      </c>
      <c r="H61" s="56" t="n">
        <f aca="false">H8-H9-H10-H11-H12-H13-H15-H14-H16-H17</f>
        <v>29068000000</v>
      </c>
      <c r="I61" s="56" t="n">
        <f aca="false">I8-I9-I10-I11-I12-I13-I15-I14-I16-I17</f>
        <v>32719000000</v>
      </c>
      <c r="J61" s="56" t="n">
        <f aca="false">J8-J9-J10-J11-J12-J13-J15-J14-J16-J17</f>
        <v>194571999.999999</v>
      </c>
      <c r="K61" s="55" t="n">
        <f aca="false">K8-K9-K10-K11-K12-K13-K15-K14-K16-K17</f>
        <v>0</v>
      </c>
      <c r="L61" s="92" t="n">
        <f aca="false">L8-L9-L10-L11-L12-L13-L15-L14-L16-L17</f>
        <v>0</v>
      </c>
      <c r="M61" s="55" t="n">
        <f aca="false">M8-M9-M10-M11-M12-M13-M15-M14-M16-M17</f>
        <v>0</v>
      </c>
      <c r="N61" s="55" t="n">
        <f aca="false">N8-N9-N10-N11-N12-N13-N15-N14-N16-N17</f>
        <v>0</v>
      </c>
      <c r="O61" s="55" t="n">
        <f aca="false">O8-O9-O10-O11-O12-O13-O15-O14-O16-O17</f>
        <v>0</v>
      </c>
      <c r="P61" s="55" t="n">
        <f aca="false">P8-P9-P10-P11-P12-P13-P15-P14-P16-P17</f>
        <v>0</v>
      </c>
      <c r="Q61" s="55" t="n">
        <f aca="false">Q8-Q9-Q10-Q11-Q12-Q13-Q15-Q14-Q16-Q17</f>
        <v>0</v>
      </c>
      <c r="R61" s="55" t="n">
        <f aca="false">R8-R9-R10-R11-R12-R13-R15-R14-R16-R17</f>
        <v>-1000000</v>
      </c>
      <c r="S61" s="55" t="n">
        <f aca="false">S8-S9-S10-S11-S12-S13-S15-S14-S16-S17</f>
        <v>0</v>
      </c>
      <c r="T61" s="55" t="n">
        <f aca="false">T8-T9-T10-T11-T12-T13-T15-T14-T16-T17</f>
        <v>0</v>
      </c>
      <c r="U61" s="55" t="n">
        <f aca="false">U8-U9-U10-U11-U12-U13-U15-U14-U16-U17</f>
        <v>1000000</v>
      </c>
      <c r="V61" s="55" t="n">
        <f aca="false">V8-V9-V10-V11-V12-V13-V15-V14-V16-V17</f>
        <v>1000000</v>
      </c>
      <c r="W61" s="55" t="n">
        <f aca="false">W8-W9-W10-W11-W12-W13-W15-W14-W16-W17</f>
        <v>1000000</v>
      </c>
      <c r="X61" s="55" t="n">
        <f aca="false">X8-X9-X10-X11-X12-X13-X15-X14-X16-X17</f>
        <v>0</v>
      </c>
    </row>
    <row r="62" customFormat="false" ht="15" hidden="false" customHeight="false" outlineLevel="0" collapsed="false">
      <c r="B62" s="47" t="s">
        <v>1115</v>
      </c>
      <c r="D62" s="55" t="n">
        <f aca="false">D22-D23-D37-D36-D38</f>
        <v>0</v>
      </c>
      <c r="E62" s="55" t="n">
        <f aca="false">E22-E23-E37-E36-E38</f>
        <v>0</v>
      </c>
      <c r="F62" s="55" t="n">
        <f aca="false">F22-F23-F37-F36-F38</f>
        <v>0</v>
      </c>
      <c r="G62" s="55" t="n">
        <f aca="false">G22-G23-G37-G36-G38</f>
        <v>0</v>
      </c>
      <c r="H62" s="55" t="n">
        <f aca="false">H22-H23-H37-H36-H38</f>
        <v>0</v>
      </c>
      <c r="I62" s="55" t="n">
        <f aca="false">I22-I23-I37-I36-I38</f>
        <v>0</v>
      </c>
      <c r="J62" s="55" t="n">
        <f aca="false">J22-J23-J37-J36-J38</f>
        <v>0</v>
      </c>
      <c r="K62" s="55" t="n">
        <f aca="false">K22-K23-K37-K36-K38</f>
        <v>0</v>
      </c>
      <c r="L62" s="92" t="n">
        <f aca="false">L22-L23-L37-L36-L38</f>
        <v>0</v>
      </c>
      <c r="M62" s="55" t="n">
        <f aca="false">M22-M23-M37-M36-M38</f>
        <v>0</v>
      </c>
      <c r="N62" s="55" t="n">
        <f aca="false">N22-N23-N37-N36-N38</f>
        <v>0</v>
      </c>
      <c r="O62" s="55" t="n">
        <f aca="false">O22-O23-O37-O36-O38</f>
        <v>0</v>
      </c>
      <c r="P62" s="55" t="n">
        <f aca="false">P22-P23-P37-P36-P38</f>
        <v>0</v>
      </c>
      <c r="Q62" s="55" t="n">
        <f aca="false">Q22-Q23-Q37-Q36-Q38</f>
        <v>0</v>
      </c>
      <c r="R62" s="55" t="n">
        <f aca="false">R22-R23-R37-R36-R38</f>
        <v>0</v>
      </c>
      <c r="S62" s="55" t="n">
        <f aca="false">S22-S23-S37-S36-S38</f>
        <v>0</v>
      </c>
      <c r="T62" s="55" t="n">
        <f aca="false">T22-T23-T37-T36-T38</f>
        <v>0</v>
      </c>
      <c r="U62" s="55" t="n">
        <f aca="false">U22-U23-U37-U36-U38</f>
        <v>0</v>
      </c>
      <c r="V62" s="55" t="n">
        <f aca="false">V22-V23-V37-V36-V38</f>
        <v>0</v>
      </c>
      <c r="W62" s="55" t="n">
        <f aca="false">W22-W23-W37-W36-W38</f>
        <v>0</v>
      </c>
      <c r="X62" s="55" t="n">
        <f aca="false">X22-X23-X37-X36-X38</f>
        <v>0</v>
      </c>
    </row>
    <row r="63" customFormat="false" ht="15" hidden="false" customHeight="false" outlineLevel="0" collapsed="false">
      <c r="B63" s="47" t="s">
        <v>2006</v>
      </c>
      <c r="D63" s="55" t="n">
        <f aca="false">D23-D24-D27-D30-D33-D34</f>
        <v>0</v>
      </c>
      <c r="E63" s="55" t="n">
        <f aca="false">E23-E24-E27-E30-E33-E34</f>
        <v>1000000</v>
      </c>
      <c r="F63" s="55" t="n">
        <f aca="false">F23-F24-F27-F30-F33-F34</f>
        <v>1000000</v>
      </c>
      <c r="G63" s="55" t="n">
        <f aca="false">G23-G24-G27-G30-G33-G34</f>
        <v>0</v>
      </c>
      <c r="H63" s="55" t="n">
        <f aca="false">H23-H24-H27-H30-H33-H34</f>
        <v>-1000000</v>
      </c>
      <c r="I63" s="55" t="n">
        <f aca="false">I23-I24-I27-I30-I33-I34</f>
        <v>0</v>
      </c>
      <c r="J63" s="55" t="n">
        <f aca="false">J23-J24-J27-J30-J33-J34</f>
        <v>0</v>
      </c>
      <c r="K63" s="55" t="n">
        <f aca="false">K23-K24-K27-K30-K33-K34</f>
        <v>0</v>
      </c>
      <c r="L63" s="55" t="n">
        <f aca="false">L23-L24-L27-L30-L33-L34</f>
        <v>0</v>
      </c>
      <c r="M63" s="55" t="n">
        <f aca="false">M23-M24-M27-M30-M33-M34</f>
        <v>0</v>
      </c>
      <c r="N63" s="55" t="n">
        <f aca="false">N23-N24-N27-N30-N33-N34</f>
        <v>0</v>
      </c>
      <c r="O63" s="55" t="n">
        <f aca="false">O23-O24-O27-O30-O33-O34</f>
        <v>0</v>
      </c>
      <c r="P63" s="55" t="n">
        <f aca="false">P23-P24-P27-P30-P33-P34</f>
        <v>0</v>
      </c>
      <c r="Q63" s="55" t="n">
        <f aca="false">Q23-Q24-Q27-Q30-Q33-Q34</f>
        <v>0</v>
      </c>
      <c r="R63" s="55" t="n">
        <f aca="false">R23-R24-R27-R30-R33-R34</f>
        <v>-1000000</v>
      </c>
      <c r="S63" s="55" t="n">
        <f aca="false">S23-S24-S27-S30-S33-S34</f>
        <v>2650000000</v>
      </c>
      <c r="T63" s="55" t="n">
        <f aca="false">T23-T24-T27-T30-T33-T34</f>
        <v>0</v>
      </c>
      <c r="U63" s="55" t="n">
        <f aca="false">U23-U24-U27-U30-U33-U34</f>
        <v>0</v>
      </c>
      <c r="V63" s="55" t="n">
        <f aca="false">V23-V24-V27-V30-V33-V34</f>
        <v>0</v>
      </c>
      <c r="W63" s="55" t="n">
        <f aca="false">W23-W24-W27-W30-W33-W34</f>
        <v>0</v>
      </c>
      <c r="X63" s="55" t="n">
        <f aca="false">X23-X24-X27-X30-X33-X34</f>
        <v>0</v>
      </c>
    </row>
    <row r="64" customFormat="false" ht="15" hidden="false" customHeight="false" outlineLevel="0" collapsed="false">
      <c r="B64" s="47" t="s">
        <v>2898</v>
      </c>
      <c r="D64" s="55" t="n">
        <f aca="false">D24-D25-D26</f>
        <v>0</v>
      </c>
      <c r="E64" s="55" t="n">
        <f aca="false">E24-E25-E26</f>
        <v>0</v>
      </c>
      <c r="F64" s="55" t="n">
        <f aca="false">F24-F25-F26</f>
        <v>0</v>
      </c>
      <c r="G64" s="55" t="n">
        <f aca="false">G24-G25-G26</f>
        <v>0</v>
      </c>
      <c r="H64" s="55" t="n">
        <f aca="false">H24-H25-H26</f>
        <v>0</v>
      </c>
      <c r="I64" s="55" t="n">
        <f aca="false">I24-I25-I26</f>
        <v>0</v>
      </c>
      <c r="J64" s="55" t="n">
        <f aca="false">J24-J25-J26</f>
        <v>0</v>
      </c>
      <c r="K64" s="55" t="n">
        <f aca="false">K24-K25-K26</f>
        <v>0</v>
      </c>
      <c r="L64" s="55" t="n">
        <f aca="false">L24-L25-L26</f>
        <v>0</v>
      </c>
      <c r="M64" s="55" t="n">
        <f aca="false">M24-M25-M26</f>
        <v>0</v>
      </c>
      <c r="N64" s="55" t="n">
        <f aca="false">N24-N25-N26</f>
        <v>0</v>
      </c>
      <c r="O64" s="55" t="n">
        <f aca="false">O24-O25-O26</f>
        <v>0</v>
      </c>
      <c r="P64" s="55" t="n">
        <f aca="false">P24-P25-P26</f>
        <v>0</v>
      </c>
      <c r="Q64" s="55" t="n">
        <f aca="false">Q24-Q25-Q26</f>
        <v>0</v>
      </c>
      <c r="R64" s="55" t="n">
        <f aca="false">R24-R25-R26</f>
        <v>0</v>
      </c>
      <c r="S64" s="55" t="n">
        <f aca="false">S24-S25-S26</f>
        <v>0</v>
      </c>
      <c r="T64" s="55" t="n">
        <f aca="false">T24-T25-T26</f>
        <v>0</v>
      </c>
      <c r="U64" s="55" t="n">
        <f aca="false">U24-U25-U26</f>
        <v>0</v>
      </c>
      <c r="V64" s="55" t="n">
        <f aca="false">V24-V25-V26</f>
        <v>1000000</v>
      </c>
      <c r="W64" s="55" t="n">
        <f aca="false">W24-W25-W26</f>
        <v>0</v>
      </c>
      <c r="X64" s="55" t="n">
        <f aca="false">X24-X25-X26</f>
        <v>1000000</v>
      </c>
    </row>
    <row r="65" customFormat="false" ht="15" hidden="false" customHeight="false" outlineLevel="0" collapsed="false">
      <c r="B65" s="47" t="s">
        <v>268</v>
      </c>
      <c r="D65" s="55" t="n">
        <f aca="false">D27-D28-D29</f>
        <v>0</v>
      </c>
      <c r="E65" s="55" t="n">
        <f aca="false">E27-E28-E29</f>
        <v>1000000</v>
      </c>
      <c r="F65" s="55" t="n">
        <f aca="false">F27-F28-F29</f>
        <v>0</v>
      </c>
      <c r="G65" s="55" t="n">
        <f aca="false">G27-G28-G29</f>
        <v>-1000000</v>
      </c>
      <c r="H65" s="55" t="n">
        <f aca="false">H27-H28-H29</f>
        <v>0</v>
      </c>
      <c r="I65" s="55" t="n">
        <f aca="false">I27-I28-I29</f>
        <v>0</v>
      </c>
      <c r="J65" s="55" t="n">
        <f aca="false">J27-J28-J29</f>
        <v>-9.5367431640625E-007</v>
      </c>
      <c r="K65" s="55" t="n">
        <f aca="false">K27-K28-K29</f>
        <v>9.5367431640625E-007</v>
      </c>
      <c r="L65" s="55" t="n">
        <f aca="false">L27-L28-L29</f>
        <v>1.9073486328125E-006</v>
      </c>
      <c r="M65" s="55" t="n">
        <f aca="false">M27-M28-M29</f>
        <v>0</v>
      </c>
      <c r="N65" s="55" t="n">
        <f aca="false">N27-N28-N29</f>
        <v>0</v>
      </c>
      <c r="O65" s="55" t="n">
        <f aca="false">O27-O28-O29</f>
        <v>0</v>
      </c>
      <c r="P65" s="55" t="n">
        <f aca="false">P27-P28-P29</f>
        <v>0</v>
      </c>
      <c r="Q65" s="55" t="n">
        <f aca="false">Q27-Q28-Q29</f>
        <v>-1000000</v>
      </c>
      <c r="R65" s="55" t="n">
        <f aca="false">R27-R28-R29</f>
        <v>0</v>
      </c>
      <c r="S65" s="55" t="n">
        <f aca="false">S27-S28-S29</f>
        <v>0</v>
      </c>
      <c r="T65" s="55" t="n">
        <f aca="false">T27-T28-T29</f>
        <v>0</v>
      </c>
      <c r="U65" s="55" t="n">
        <f aca="false">U27-U28-U29</f>
        <v>0</v>
      </c>
      <c r="V65" s="55" t="n">
        <f aca="false">V27-V28-V29</f>
        <v>0</v>
      </c>
      <c r="W65" s="55" t="n">
        <f aca="false">W27-W28-W29</f>
        <v>0</v>
      </c>
      <c r="X65" s="55" t="n">
        <f aca="false">X27-X28-X29</f>
        <v>0</v>
      </c>
    </row>
    <row r="66" customFormat="false" ht="15" hidden="false" customHeight="false" outlineLevel="0" collapsed="false">
      <c r="B66" s="47" t="s">
        <v>676</v>
      </c>
      <c r="D66" s="56" t="n">
        <f aca="false">D30-D31-D32</f>
        <v>9406000000</v>
      </c>
      <c r="E66" s="56" t="n">
        <f aca="false">E30-E31-E32</f>
        <v>10342000000</v>
      </c>
      <c r="F66" s="56" t="n">
        <f aca="false">F30-F31-F32</f>
        <v>11558000000</v>
      </c>
      <c r="G66" s="56" t="n">
        <f aca="false">G30-G31-G32</f>
        <v>12614000000</v>
      </c>
      <c r="H66" s="56" t="n">
        <f aca="false">H30-H31-H32</f>
        <v>13897000000</v>
      </c>
      <c r="I66" s="56" t="n">
        <f aca="false">I30-I31-I32</f>
        <v>15450000000</v>
      </c>
      <c r="J66" s="56" t="n">
        <f aca="false">J30-J31-J32</f>
        <v>17900624000</v>
      </c>
      <c r="K66" s="56" t="n">
        <f aca="false">K30-K31-K32</f>
        <v>18818692000</v>
      </c>
      <c r="L66" s="56" t="n">
        <f aca="false">L30-L31-L32</f>
        <v>27916722000</v>
      </c>
      <c r="M66" s="55" t="n">
        <f aca="false">M30-M31-M32</f>
        <v>0</v>
      </c>
      <c r="N66" s="55" t="n">
        <f aca="false">N30-N31-N32</f>
        <v>0</v>
      </c>
      <c r="O66" s="55" t="n">
        <f aca="false">O30-O31-O32</f>
        <v>0</v>
      </c>
      <c r="P66" s="55" t="n">
        <f aca="false">P30-P31-P32</f>
        <v>0</v>
      </c>
      <c r="Q66" s="55" t="n">
        <f aca="false">Q30-Q31-Q32</f>
        <v>0</v>
      </c>
      <c r="R66" s="55" t="n">
        <f aca="false">R30-R31-R32</f>
        <v>-1000000</v>
      </c>
      <c r="S66" s="55" t="n">
        <f aca="false">S30-S31-S32</f>
        <v>0</v>
      </c>
      <c r="T66" s="55" t="n">
        <f aca="false">T30-T31-T32</f>
        <v>0</v>
      </c>
      <c r="U66" s="55" t="n">
        <f aca="false">U30-U31-U32</f>
        <v>0</v>
      </c>
      <c r="V66" s="55" t="n">
        <f aca="false">V30-V31-V32</f>
        <v>0</v>
      </c>
      <c r="W66" s="55" t="n">
        <f aca="false">W30-W31-W32</f>
        <v>0</v>
      </c>
      <c r="X66" s="55" t="n">
        <f aca="false">X30-X31-X32</f>
        <v>0</v>
      </c>
    </row>
    <row r="67" customFormat="false" ht="15" hidden="false" customHeight="false" outlineLevel="0" collapsed="false">
      <c r="B67" s="47" t="s">
        <v>433</v>
      </c>
      <c r="D67" s="55" t="n">
        <f aca="false">D48-D49-D52-D55</f>
        <v>0</v>
      </c>
      <c r="E67" s="55" t="n">
        <f aca="false">E48-E49-E52-E55</f>
        <v>0</v>
      </c>
      <c r="F67" s="55" t="n">
        <f aca="false">F48-F49-F52-F55</f>
        <v>0</v>
      </c>
      <c r="G67" s="55" t="n">
        <f aca="false">G48-G49-G52-G55</f>
        <v>0</v>
      </c>
      <c r="H67" s="55" t="n">
        <f aca="false">H48-H49-H52-H55</f>
        <v>0</v>
      </c>
      <c r="I67" s="55" t="n">
        <f aca="false">I48-I49-I52-I55</f>
        <v>0</v>
      </c>
      <c r="J67" s="55" t="n">
        <f aca="false">J48-J49-J52-J55</f>
        <v>0</v>
      </c>
      <c r="K67" s="55" t="n">
        <f aca="false">K48-K49-K52-K55</f>
        <v>0</v>
      </c>
      <c r="L67" s="55" t="n">
        <f aca="false">L48-L49-L52-L55</f>
        <v>0</v>
      </c>
      <c r="M67" s="92" t="n">
        <f aca="false">M48-M49-M52-M55</f>
        <v>0</v>
      </c>
      <c r="N67" s="55" t="n">
        <f aca="false">N48-N49-N52-N55</f>
        <v>0</v>
      </c>
      <c r="O67" s="55" t="n">
        <f aca="false">O48-O49-O52-O55</f>
        <v>0</v>
      </c>
      <c r="P67" s="55" t="n">
        <f aca="false">P48-P49-P52-P55</f>
        <v>0</v>
      </c>
      <c r="Q67" s="55" t="n">
        <f aca="false">Q48-Q49-Q52-Q55</f>
        <v>0</v>
      </c>
      <c r="R67" s="55" t="n">
        <f aca="false">R48-R49-R52-R55</f>
        <v>0</v>
      </c>
      <c r="S67" s="55" t="e">
        <f aca="false">S48-S49-S52-S55</f>
        <v>#VALUE!</v>
      </c>
      <c r="T67" s="55" t="n">
        <f aca="false">T48-T49-T52-T55</f>
        <v>0</v>
      </c>
      <c r="U67" s="55" t="n">
        <f aca="false">U48-U49-U52-U55</f>
        <v>0</v>
      </c>
      <c r="V67" s="55" t="n">
        <f aca="false">V48-V49-V52-V55</f>
        <v>0</v>
      </c>
      <c r="W67" s="55" t="n">
        <f aca="false">W48-W49-W52-W55</f>
        <v>0</v>
      </c>
      <c r="X67" s="55" t="n">
        <f aca="false">X48-X49-X52-X55</f>
        <v>0</v>
      </c>
    </row>
    <row r="68" customFormat="false" ht="15" hidden="false" customHeight="false" outlineLevel="0" collapsed="false">
      <c r="B68" s="47" t="s">
        <v>274</v>
      </c>
      <c r="D68" s="55" t="n">
        <f aca="false">D49-D50-D51</f>
        <v>0</v>
      </c>
      <c r="E68" s="55" t="n">
        <f aca="false">E49-E50-E51</f>
        <v>0</v>
      </c>
      <c r="F68" s="55" t="n">
        <f aca="false">F49-F50-F51</f>
        <v>0</v>
      </c>
      <c r="G68" s="92" t="n">
        <f aca="false">G49-G50-G51</f>
        <v>0</v>
      </c>
      <c r="H68" s="92" t="n">
        <f aca="false">H49-H50-H51</f>
        <v>0</v>
      </c>
      <c r="I68" s="55" t="n">
        <f aca="false">I49-I50-I51</f>
        <v>0</v>
      </c>
      <c r="J68" s="92" t="n">
        <f aca="false">J49-J50-J51</f>
        <v>0</v>
      </c>
      <c r="K68" s="56" t="n">
        <f aca="false">K49-K50-K51</f>
        <v>7439948000</v>
      </c>
      <c r="L68" s="56" t="n">
        <f aca="false">L49-L50-L51</f>
        <v>7293558000</v>
      </c>
      <c r="M68" s="55" t="n">
        <f aca="false">M49-M50-M51</f>
        <v>0</v>
      </c>
      <c r="N68" s="55" t="n">
        <f aca="false">N49-N50-N51</f>
        <v>0</v>
      </c>
      <c r="O68" s="55" t="n">
        <f aca="false">O49-O50-O51</f>
        <v>0</v>
      </c>
      <c r="P68" s="55" t="n">
        <f aca="false">P49-P50-P51</f>
        <v>0</v>
      </c>
      <c r="Q68" s="55" t="n">
        <f aca="false">Q49-Q50-Q51</f>
        <v>0</v>
      </c>
      <c r="R68" s="55" t="n">
        <f aca="false">R49-R50-R51</f>
        <v>1000000</v>
      </c>
      <c r="S68" s="55" t="e">
        <f aca="false">S49-S50-S51</f>
        <v>#VALUE!</v>
      </c>
      <c r="T68" s="55" t="n">
        <f aca="false">T49-T50-T51</f>
        <v>0</v>
      </c>
      <c r="U68" s="55" t="n">
        <f aca="false">U49-U50-U51</f>
        <v>1000000</v>
      </c>
      <c r="V68" s="55" t="n">
        <f aca="false">V49-V50-V51</f>
        <v>0</v>
      </c>
      <c r="W68" s="55" t="n">
        <f aca="false">W49-W50-W51</f>
        <v>0</v>
      </c>
      <c r="X68" s="55" t="n">
        <f aca="false">X49-X50-X51</f>
        <v>0</v>
      </c>
    </row>
    <row r="69" customFormat="false" ht="15" hidden="false" customHeight="false" outlineLevel="0" collapsed="false">
      <c r="B69" s="47" t="s">
        <v>1082</v>
      </c>
      <c r="D69" s="55" t="n">
        <f aca="false">D52-D53-D54</f>
        <v>0</v>
      </c>
      <c r="E69" s="55" t="n">
        <f aca="false">E52-E53-E54</f>
        <v>-1000000</v>
      </c>
      <c r="F69" s="55" t="n">
        <f aca="false">F52-F53-F54</f>
        <v>0</v>
      </c>
      <c r="G69" s="55" t="n">
        <f aca="false">G52-G53-G54</f>
        <v>0</v>
      </c>
      <c r="H69" s="55" t="n">
        <f aca="false">H52-H53-H54</f>
        <v>0</v>
      </c>
      <c r="I69" s="55" t="n">
        <f aca="false">I52-I53-I54</f>
        <v>0</v>
      </c>
      <c r="J69" s="55" t="n">
        <f aca="false">J52-J53-J54</f>
        <v>0</v>
      </c>
      <c r="K69" s="55" t="n">
        <f aca="false">K52-K53-K54</f>
        <v>0</v>
      </c>
      <c r="L69" s="55" t="n">
        <f aca="false">L52-L53-L54</f>
        <v>0</v>
      </c>
      <c r="M69" s="55" t="n">
        <f aca="false">M52-M53-M54</f>
        <v>0</v>
      </c>
      <c r="N69" s="55" t="n">
        <f aca="false">N52-N53-N54</f>
        <v>0</v>
      </c>
      <c r="O69" s="55" t="n">
        <f aca="false">O52-O53-O54</f>
        <v>0</v>
      </c>
      <c r="P69" s="55" t="n">
        <f aca="false">P52-P53-P54</f>
        <v>0</v>
      </c>
      <c r="Q69" s="55" t="n">
        <f aca="false">Q52-Q53-Q54</f>
        <v>0</v>
      </c>
      <c r="R69" s="55" t="n">
        <f aca="false">R52-R53-R54</f>
        <v>0</v>
      </c>
      <c r="S69" s="55" t="e">
        <f aca="false">S52-S53-S54</f>
        <v>#VALUE!</v>
      </c>
      <c r="T69" s="55" t="n">
        <f aca="false">T52-T53-T54</f>
        <v>0</v>
      </c>
      <c r="U69" s="55" t="n">
        <f aca="false">U52-U53-U54</f>
        <v>0</v>
      </c>
      <c r="V69" s="55" t="n">
        <f aca="false">V52-V53-V54</f>
        <v>0</v>
      </c>
      <c r="W69" s="55" t="n">
        <f aca="false">W52-W53-W54</f>
        <v>0</v>
      </c>
      <c r="X69" s="55" t="n">
        <f aca="false">X52-X53-X54</f>
        <v>0</v>
      </c>
    </row>
    <row r="71" customFormat="false" ht="15" hidden="false" customHeight="false" outlineLevel="0" collapsed="false">
      <c r="D71" s="55"/>
    </row>
    <row r="72" customFormat="false" ht="15" hidden="false" customHeight="false" outlineLevel="0" collapsed="false">
      <c r="B72" s="47" t="s">
        <v>139</v>
      </c>
      <c r="D72" s="114" t="n">
        <v>122410000000</v>
      </c>
      <c r="E72" s="114" t="n">
        <v>134392000000</v>
      </c>
      <c r="F72" s="114" t="n">
        <v>145055000000</v>
      </c>
      <c r="G72" s="114" t="n">
        <v>162291000000</v>
      </c>
      <c r="H72" s="114" t="n">
        <v>180908000000</v>
      </c>
      <c r="I72" s="114" t="n">
        <v>191394000000</v>
      </c>
      <c r="J72" s="114" t="n">
        <v>213444000000</v>
      </c>
      <c r="K72" s="114" t="n">
        <v>243998000000</v>
      </c>
      <c r="L72" s="114" t="n">
        <v>274316000000</v>
      </c>
      <c r="M72" s="114" t="n">
        <v>282354000000</v>
      </c>
      <c r="N72" s="114" t="n">
        <v>298784000000</v>
      </c>
      <c r="O72" s="114" t="n">
        <v>323011000000</v>
      </c>
      <c r="P72" s="114" t="n">
        <v>343835000000</v>
      </c>
      <c r="Q72" s="114" t="n">
        <v>366479000000</v>
      </c>
      <c r="R72" s="114" t="n">
        <v>387000000000</v>
      </c>
      <c r="S72" s="114" t="n">
        <v>407000000000</v>
      </c>
      <c r="T72" s="114" t="n">
        <v>419000000000</v>
      </c>
      <c r="U72" s="114" t="n">
        <v>446000000000</v>
      </c>
      <c r="V72" s="114" t="n">
        <v>475000000000</v>
      </c>
      <c r="W72" s="114" t="n">
        <v>506000000000</v>
      </c>
      <c r="X72" s="114" t="n">
        <v>540000000000</v>
      </c>
    </row>
    <row r="73" customFormat="false" ht="15" hidden="false" customHeight="false" outlineLevel="0" collapsed="false">
      <c r="B73" s="47" t="s">
        <v>140</v>
      </c>
      <c r="D73" s="0" t="n">
        <f aca="false">(D6/D72)*100</f>
        <v>19.1977779593171</v>
      </c>
      <c r="E73" s="0" t="n">
        <f aca="false">(E6/E72)*100</f>
        <v>16.8960950056551</v>
      </c>
      <c r="F73" s="0" t="n">
        <f aca="false">(F6/F72)*100</f>
        <v>17.4209782496295</v>
      </c>
      <c r="G73" s="0" t="n">
        <f aca="false">(G6/G72)*100</f>
        <v>18.668934198446</v>
      </c>
      <c r="H73" s="0" t="n">
        <f aca="false">(H6/H72)*100</f>
        <v>18.6148207928892</v>
      </c>
      <c r="I73" s="0" t="n">
        <f aca="false">(I6/I72)*100</f>
        <v>18.8353866892379</v>
      </c>
      <c r="J73" s="0" t="n">
        <f aca="false">(J6/J72)*100</f>
        <v>18.4139839958022</v>
      </c>
      <c r="K73" s="0" t="n">
        <f aca="false">(K6/K72)*100</f>
        <v>17.3982852318462</v>
      </c>
      <c r="L73" s="0" t="n">
        <f aca="false">(L6/L72)*100</f>
        <v>19.895279167092</v>
      </c>
      <c r="M73" s="0" t="n">
        <f aca="false">(M6/M72)*100</f>
        <v>22.7714146071952</v>
      </c>
      <c r="N73" s="0" t="n">
        <f aca="false">(N6/N72)*100</f>
        <v>21.9011727535611</v>
      </c>
      <c r="O73" s="0" t="n">
        <f aca="false">(O6/O72)*100</f>
        <v>21.3992712322491</v>
      </c>
      <c r="P73" s="0" t="n">
        <f aca="false">(P6/P72)*100</f>
        <v>21.4559308970873</v>
      </c>
      <c r="Q73" s="0" t="n">
        <f aca="false">(Q6/Q72)*100</f>
        <v>21.3447428092742</v>
      </c>
      <c r="R73" s="0" t="n">
        <f aca="false">(R6/R72)*100</f>
        <v>20.5875968992248</v>
      </c>
      <c r="S73" s="0" t="n">
        <f aca="false">(S6/S72)*100</f>
        <v>20.5540540540541</v>
      </c>
      <c r="T73" s="0" t="n">
        <f aca="false">(T6/T72)*100</f>
        <v>21.8150357995227</v>
      </c>
      <c r="U73" s="0" t="n">
        <f aca="false">(U6/U72)*100</f>
        <v>21.9495515695067</v>
      </c>
      <c r="V73" s="0" t="n">
        <f aca="false">(V6/V72)*100</f>
        <v>21.9515789473684</v>
      </c>
      <c r="W73" s="0" t="n">
        <f aca="false">(W6/W72)*100</f>
        <v>21.9697628458498</v>
      </c>
      <c r="X73" s="0" t="n">
        <f aca="false">(X6/X72)*100</f>
        <v>21.9653703703704</v>
      </c>
    </row>
    <row r="74" customFormat="false" ht="15" hidden="false" customHeight="false" outlineLevel="0" collapsed="false">
      <c r="B74" s="47" t="s">
        <v>141</v>
      </c>
      <c r="D74" s="0" t="n">
        <f aca="false">(D22/D72)*100</f>
        <v>22.718732129728</v>
      </c>
      <c r="E74" s="0" t="n">
        <f aca="false">(E22/E72)*100</f>
        <v>22.2081671528067</v>
      </c>
      <c r="F74" s="0" t="n">
        <f aca="false">(F22/F72)*100</f>
        <v>23.1422563855089</v>
      </c>
      <c r="G74" s="0" t="n">
        <f aca="false">(G22/G72)*100</f>
        <v>24.3593298457709</v>
      </c>
      <c r="H74" s="0" t="n">
        <f aca="false">(H22/H72)*100</f>
        <v>23.5296393747098</v>
      </c>
      <c r="I74" s="0" t="n">
        <f aca="false">(I22/I72)*100</f>
        <v>23.5357430222473</v>
      </c>
      <c r="J74" s="0" t="n">
        <f aca="false">(J22/J72)*100</f>
        <v>23.3365341728978</v>
      </c>
      <c r="K74" s="0" t="n">
        <f aca="false">(K22/K72)*100</f>
        <v>21.0752424200198</v>
      </c>
      <c r="L74" s="0" t="n">
        <f aca="false">(L22/L72)*100</f>
        <v>23.4709284183205</v>
      </c>
      <c r="M74" s="0" t="n">
        <f aca="false">(M22/M72)*100</f>
        <v>26.2670264986506</v>
      </c>
      <c r="N74" s="0" t="n">
        <f aca="false">(N22/N72)*100</f>
        <v>25.101344114812</v>
      </c>
      <c r="O74" s="0" t="n">
        <f aca="false">(O22/O72)*100</f>
        <v>24.5991622576321</v>
      </c>
      <c r="P74" s="0" t="n">
        <f aca="false">(P22/P72)*100</f>
        <v>23.3004202597176</v>
      </c>
      <c r="Q74" s="0" t="n">
        <f aca="false">(Q22/Q72)*100</f>
        <v>24.843715465279</v>
      </c>
      <c r="R74" s="0" t="n">
        <f aca="false">(R22/R72)*100</f>
        <v>23.8279069767442</v>
      </c>
      <c r="S74" s="0" t="n">
        <f aca="false">(S22/S72)*100</f>
        <v>23.5380835380835</v>
      </c>
      <c r="T74" s="0" t="n">
        <f aca="false">(T22/T72)*100</f>
        <v>25.1369928400955</v>
      </c>
      <c r="U74" s="0" t="n">
        <f aca="false">(U22/U72)*100</f>
        <v>24.6309417040359</v>
      </c>
      <c r="V74" s="0" t="n">
        <f aca="false">(V22/V72)*100</f>
        <v>24.7223157894737</v>
      </c>
      <c r="W74" s="0" t="n">
        <f aca="false">(W22/W72)*100</f>
        <v>24.9448616600791</v>
      </c>
      <c r="X74" s="0" t="n">
        <f aca="false">(X22/X72)*100</f>
        <v>25.0294444444444</v>
      </c>
    </row>
    <row r="75" customFormat="false" ht="15" hidden="false" customHeight="false" outlineLevel="0" collapsed="false">
      <c r="B75" s="718" t="s">
        <v>3104</v>
      </c>
      <c r="D75" s="0" t="n">
        <f aca="false">IF(D38&lt;0,( D38/D22)*100)</f>
        <v>0</v>
      </c>
      <c r="E75" s="0" t="n">
        <f aca="false">IF(E38&lt;0,( E38/E22)*100)</f>
        <v>0</v>
      </c>
      <c r="F75" s="0" t="n">
        <f aca="false">IF(F38&lt;0,( F38/F22)*100)</f>
        <v>0</v>
      </c>
      <c r="G75" s="0" t="n">
        <f aca="false">IF(G38&lt;0,( G38/G22)*100)</f>
        <v>0</v>
      </c>
      <c r="H75" s="0" t="n">
        <f aca="false">IF(H38&lt;0,( H38/H22)*100)</f>
        <v>0</v>
      </c>
      <c r="I75" s="0" t="n">
        <f aca="false">IF(I38&lt;0,( I38/I22)*100)</f>
        <v>0</v>
      </c>
      <c r="J75" s="0" t="n">
        <f aca="false">IF(J38&lt;0,( J38/J22)*100)</f>
        <v>0</v>
      </c>
      <c r="K75" s="0" t="n">
        <f aca="false">IF(K38&lt;0,( K38/K22)*100)</f>
        <v>0</v>
      </c>
      <c r="L75" s="0" t="n">
        <f aca="false">IF(L38&lt;0,( L38/L22)*100)</f>
        <v>0</v>
      </c>
      <c r="M75" s="0" t="n">
        <f aca="false">IF(M38&lt;0,( M38/M22)*100)</f>
        <v>0</v>
      </c>
      <c r="N75" s="0" t="n">
        <f aca="false">IF(N38&lt;0,( N38/N22)*100)</f>
        <v>0</v>
      </c>
      <c r="O75" s="0" t="n">
        <f aca="false">IF(O38&lt;0,( O38/O22)*100)</f>
        <v>0</v>
      </c>
      <c r="P75" s="0" t="n">
        <f aca="false">IF(P38&lt;0,( P38/P22)*100)</f>
        <v>0</v>
      </c>
      <c r="Q75" s="0" t="n">
        <f aca="false">IF(Q38&lt;0,( Q38/Q22)*100)</f>
        <v>0</v>
      </c>
      <c r="R75" s="0" t="n">
        <f aca="false">IF(R38&lt;0,( R38/R22)*100)</f>
        <v>0</v>
      </c>
      <c r="S75" s="0" t="n">
        <f aca="false">IF(S38&lt;0,( S38/S22)*100)</f>
        <v>0</v>
      </c>
      <c r="T75" s="0" t="n">
        <f aca="false">IF(T38&lt;0,( T38/T22)*100)</f>
        <v>0</v>
      </c>
      <c r="U75" s="0" t="n">
        <f aca="false">IF(U38&lt;0,( U38/U22)*100)</f>
        <v>0</v>
      </c>
      <c r="V75" s="0" t="n">
        <f aca="false">IF(V38&lt;0,( V38/V22)*100)</f>
        <v>0</v>
      </c>
      <c r="W75" s="0" t="n">
        <f aca="false">IF(W38&lt;0,( W38/W22)*100)</f>
        <v>0</v>
      </c>
      <c r="X75" s="0" t="n">
        <f aca="false">IF(X38&lt;0,( X38/X22)*100)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8.xml><?xml version="1.0" encoding="utf-8"?>
<worksheet xmlns="http://schemas.openxmlformats.org/spreadsheetml/2006/main" xmlns:r="http://schemas.openxmlformats.org/officeDocument/2006/relationships">
  <sheetPr filterMode="false">
    <pageSetUpPr fitToPage="false"/>
  </sheetPr>
  <dimension ref="A1:AV6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4.0051020408163"/>
    <col collapsed="false" hidden="false" max="2" min="2" style="0" width="94.0867346938775"/>
    <col collapsed="false" hidden="false" max="3" min="3" style="0" width="24.3010204081633"/>
    <col collapsed="false" hidden="false" max="6" min="4" style="0" width="8.50510204081633"/>
    <col collapsed="false" hidden="false" max="7" min="7" style="0" width="14.4438775510204"/>
    <col collapsed="false" hidden="false" max="8" min="8" style="0" width="8.50510204081633"/>
    <col collapsed="false" hidden="false" max="9" min="9" style="0" width="19.5714285714286"/>
    <col collapsed="false" hidden="false" max="10" min="10" style="0" width="19.7091836734694"/>
    <col collapsed="false" hidden="false" max="12" min="11" style="0" width="16.469387755102"/>
    <col collapsed="false" hidden="false" max="13" min="13" style="0" width="19.3061224489796"/>
    <col collapsed="false" hidden="false" max="14" min="14" style="0" width="19.4387755102041"/>
    <col collapsed="false" hidden="false" max="15" min="15" style="0" width="29.2908163265306"/>
    <col collapsed="false" hidden="false" max="16" min="16" style="0" width="29.6989795918367"/>
    <col collapsed="false" hidden="false" max="18" min="17" style="0" width="29.2908163265306"/>
    <col collapsed="false" hidden="false" max="20" min="19" style="0" width="29.6989795918367"/>
    <col collapsed="false" hidden="false" max="22" min="21" style="0" width="28.7551020408163"/>
    <col collapsed="false" hidden="false" max="24" min="23" style="0" width="29.2908163265306"/>
    <col collapsed="false" hidden="false" max="28" min="25" style="0" width="8.50510204081633"/>
    <col collapsed="false" hidden="false" max="29" min="29" style="0" width="15.9285714285714"/>
    <col collapsed="false" hidden="false" max="1025" min="30" style="0" width="8.50510204081633"/>
  </cols>
  <sheetData>
    <row r="1" customFormat="false" ht="15" hidden="false" customHeight="false" outlineLevel="0" collapsed="false">
      <c r="A1" s="59" t="s">
        <v>3881</v>
      </c>
      <c r="B1" s="2" t="s">
        <v>3882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3883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320" customFormat="true" ht="15" hidden="false" customHeight="false" outlineLevel="0" collapsed="false">
      <c r="A6" s="719" t="s">
        <v>32</v>
      </c>
      <c r="B6" s="719" t="s">
        <v>3884</v>
      </c>
      <c r="C6" s="63" t="s">
        <v>34</v>
      </c>
      <c r="D6" s="651"/>
      <c r="E6" s="651"/>
      <c r="F6" s="651"/>
      <c r="G6" s="651"/>
      <c r="H6" s="651"/>
      <c r="I6" s="720" t="n">
        <f aca="false">I7+I22</f>
        <v>1941870000000</v>
      </c>
      <c r="J6" s="721" t="n">
        <f aca="false">J7+J22</f>
        <v>2303028000000</v>
      </c>
      <c r="K6" s="721" t="n">
        <f aca="false">K7+K22</f>
        <v>2534336000000</v>
      </c>
      <c r="L6" s="720" t="n">
        <f aca="false">L7+L22</f>
        <v>3092704000000</v>
      </c>
      <c r="M6" s="720" t="n">
        <f aca="false">M7+M22</f>
        <v>2839340000000</v>
      </c>
      <c r="N6" s="720" t="n">
        <f aca="false">N7+N22</f>
        <v>2988450000000</v>
      </c>
      <c r="O6" s="377" t="n">
        <f aca="false">O7+O22</f>
        <v>3448350000000</v>
      </c>
      <c r="P6" s="310" t="n">
        <f aca="false">P7+P22</f>
        <v>3734853000000</v>
      </c>
      <c r="Q6" s="720" t="n">
        <f aca="false">Q7+Q22</f>
        <v>3900072000000</v>
      </c>
      <c r="R6" s="720" t="n">
        <f aca="false">R7+R22</f>
        <v>4032835000000</v>
      </c>
      <c r="S6" s="720" t="n">
        <f aca="false">S7+S22</f>
        <v>4125404000000</v>
      </c>
      <c r="T6" s="720" t="n">
        <f aca="false">T7+T22</f>
        <v>4336326000000</v>
      </c>
      <c r="U6" s="720" t="n">
        <f aca="false">U7+U22</f>
        <v>4573374000000</v>
      </c>
      <c r="V6" s="720" t="n">
        <f aca="false">V7+V22</f>
        <v>4877118000000</v>
      </c>
      <c r="W6" s="310" t="n">
        <f aca="false">W7+W22</f>
        <v>5246752000000</v>
      </c>
      <c r="X6" s="720" t="n">
        <f aca="false">X7+X22</f>
        <v>5584143000000</v>
      </c>
      <c r="Y6" s="6"/>
      <c r="Z6" s="6"/>
      <c r="AA6" s="6"/>
      <c r="AB6" s="6"/>
      <c r="AC6" s="6"/>
      <c r="AD6" s="6"/>
      <c r="AE6" s="6"/>
      <c r="AF6" s="6"/>
      <c r="AG6" s="6"/>
      <c r="AH6" s="6"/>
      <c r="AI6" s="6"/>
      <c r="AJ6" s="6"/>
      <c r="AK6" s="6"/>
      <c r="AL6" s="6"/>
      <c r="AM6" s="6"/>
      <c r="AN6" s="6"/>
      <c r="AO6" s="6"/>
      <c r="AP6" s="6"/>
      <c r="AQ6" s="6"/>
      <c r="AR6" s="6"/>
      <c r="AS6" s="6"/>
      <c r="AT6" s="6"/>
      <c r="AU6" s="6"/>
      <c r="AV6" s="6"/>
    </row>
    <row r="7" s="38" customFormat="true" ht="16.5" hidden="false" customHeight="false" outlineLevel="0" collapsed="false">
      <c r="A7" s="19" t="s">
        <v>149</v>
      </c>
      <c r="B7" s="30" t="s">
        <v>3885</v>
      </c>
      <c r="C7" s="20" t="s">
        <v>37</v>
      </c>
      <c r="D7" s="4"/>
      <c r="E7" s="4"/>
      <c r="F7" s="4"/>
      <c r="G7" s="4"/>
      <c r="H7" s="4"/>
      <c r="I7" s="450" t="n">
        <f aca="false">I8+I15+I16</f>
        <v>1941870000000</v>
      </c>
      <c r="J7" s="449" t="n">
        <v>2303028000000</v>
      </c>
      <c r="K7" s="449" t="n">
        <v>2534336000000</v>
      </c>
      <c r="L7" s="450" t="n">
        <f aca="false">L8+L15+L16</f>
        <v>3092704000000</v>
      </c>
      <c r="M7" s="450" t="n">
        <f aca="false">M8+M15+M16</f>
        <v>2839340000000</v>
      </c>
      <c r="N7" s="450" t="n">
        <f aca="false">N8+N15+N16</f>
        <v>2988450000000</v>
      </c>
      <c r="O7" s="165" t="n">
        <v>3448350000000</v>
      </c>
      <c r="P7" s="450" t="n">
        <v>3734853000000</v>
      </c>
      <c r="Q7" s="450" t="n">
        <f aca="false">Q8+Q15+Q16</f>
        <v>3900072000000</v>
      </c>
      <c r="R7" s="450" t="n">
        <f aca="false">R8+R15+R16</f>
        <v>4032835000000</v>
      </c>
      <c r="S7" s="450" t="n">
        <f aca="false">S8+S15+S16</f>
        <v>4125404000000</v>
      </c>
      <c r="T7" s="450" t="n">
        <f aca="false">T8+T15+T16</f>
        <v>4336326000000</v>
      </c>
      <c r="U7" s="450" t="n">
        <f aca="false">U8+U15+U16</f>
        <v>4573374000000</v>
      </c>
      <c r="V7" s="450" t="n">
        <f aca="false">V8+V15+V16</f>
        <v>4877118000000</v>
      </c>
      <c r="W7" s="450" t="n">
        <v>5246752000000</v>
      </c>
      <c r="X7" s="450" t="n">
        <f aca="false">X8+X15+X16</f>
        <v>5584143000000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30" t="s">
        <v>342</v>
      </c>
      <c r="B8" s="30" t="s">
        <v>342</v>
      </c>
      <c r="C8" s="49" t="s">
        <v>40</v>
      </c>
      <c r="D8" s="4"/>
      <c r="E8" s="4"/>
      <c r="F8" s="4"/>
      <c r="G8" s="4"/>
      <c r="H8" s="4"/>
      <c r="I8" s="450" t="n">
        <f aca="false">I9+I10+I13+I14</f>
        <v>804489000000</v>
      </c>
      <c r="J8" s="311" t="n">
        <v>933660000000</v>
      </c>
      <c r="K8" s="311" t="n">
        <v>1052202000000</v>
      </c>
      <c r="L8" s="450" t="n">
        <f aca="false">L9+L10+L13+L14</f>
        <v>1229776000000</v>
      </c>
      <c r="M8" s="450" t="n">
        <f aca="false">M9+M10+M13+M14</f>
        <v>1157210000000</v>
      </c>
      <c r="N8" s="450" t="n">
        <f aca="false">N9+N10+N13+N14</f>
        <v>1328200000000</v>
      </c>
      <c r="O8" s="46" t="n">
        <v>1469550000000</v>
      </c>
      <c r="P8" s="450" t="n">
        <v>1531446000000</v>
      </c>
      <c r="Q8" s="46" t="n">
        <v>1676064000000</v>
      </c>
      <c r="R8" s="450" t="n">
        <v>1853388000000</v>
      </c>
      <c r="S8" s="450" t="n">
        <f aca="false">S9+S10+S13+S14</f>
        <v>2354766000000</v>
      </c>
      <c r="T8" s="450" t="n">
        <f aca="false">T9+T10+T13+T14</f>
        <v>2558823000000</v>
      </c>
      <c r="U8" s="450" t="n">
        <f aca="false">U9+U10+U13+U14</f>
        <v>2690220000000</v>
      </c>
      <c r="V8" s="450" t="n">
        <f aca="false">V9+V10+V13+V14</f>
        <v>2877939000000</v>
      </c>
      <c r="W8" s="450" t="n">
        <v>3091836000000</v>
      </c>
      <c r="X8" s="450" t="n">
        <f aca="false">X9+X10+X13+X14</f>
        <v>3280371000000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2880</v>
      </c>
      <c r="B9" s="29" t="s">
        <v>2881</v>
      </c>
      <c r="C9" s="3" t="s">
        <v>43</v>
      </c>
      <c r="D9" s="4"/>
      <c r="E9" s="4"/>
      <c r="F9" s="4"/>
      <c r="G9" s="4"/>
      <c r="H9" s="4"/>
      <c r="I9" s="46" t="n">
        <v>388374000000</v>
      </c>
      <c r="J9" s="46" t="n">
        <v>446082000000</v>
      </c>
      <c r="K9" s="46" t="n">
        <v>531758000000</v>
      </c>
      <c r="L9" s="46" t="n">
        <v>633152000000</v>
      </c>
      <c r="M9" s="46" t="n">
        <v>596500000000</v>
      </c>
      <c r="N9" s="46" t="n">
        <v>677382000000</v>
      </c>
      <c r="O9" s="46" t="n">
        <v>771150000000</v>
      </c>
      <c r="P9" s="46" t="n">
        <v>796977000000</v>
      </c>
      <c r="Q9" s="46" t="n">
        <v>950844000000</v>
      </c>
      <c r="R9" s="46" t="n">
        <v>978177000000</v>
      </c>
      <c r="S9" s="46" t="n">
        <v>1204764000000</v>
      </c>
      <c r="T9" s="46" t="n">
        <v>1269645000000</v>
      </c>
      <c r="U9" s="46" t="n">
        <v>1345110000000</v>
      </c>
      <c r="V9" s="46" t="n">
        <v>1449954000000</v>
      </c>
      <c r="W9" s="46" t="n">
        <v>1569341000000</v>
      </c>
      <c r="X9" s="77" t="n">
        <v>1677747000000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7" t="s">
        <v>46</v>
      </c>
      <c r="B10" s="29" t="s">
        <v>298</v>
      </c>
      <c r="C10" s="3" t="s">
        <v>43</v>
      </c>
      <c r="D10" s="4"/>
      <c r="E10" s="4"/>
      <c r="F10" s="4"/>
      <c r="G10" s="4"/>
      <c r="H10" s="4"/>
      <c r="I10" s="77" t="n">
        <f aca="false">I11+I12</f>
        <v>360633000000</v>
      </c>
      <c r="J10" s="77" t="n">
        <f aca="false">J11+J12</f>
        <v>425334000000</v>
      </c>
      <c r="K10" s="77" t="n">
        <f aca="false">K11+K12</f>
        <v>452560000000</v>
      </c>
      <c r="L10" s="77" t="n">
        <f aca="false">L11+L12</f>
        <v>523568000000</v>
      </c>
      <c r="M10" s="77" t="n">
        <f aca="false">M11+M12</f>
        <v>477200000000</v>
      </c>
      <c r="N10" s="46" t="n">
        <v>584408000000</v>
      </c>
      <c r="O10" s="46" t="n">
        <v>625650000000</v>
      </c>
      <c r="P10" s="46" t="n">
        <v>671961000000</v>
      </c>
      <c r="Q10" s="46" t="n">
        <v>660756000000</v>
      </c>
      <c r="R10" s="46" t="n">
        <v>806567000000</v>
      </c>
      <c r="S10" s="181" t="n">
        <v>1095240000000</v>
      </c>
      <c r="T10" s="46" t="n">
        <f aca="false">T12+T11</f>
        <v>1230579000000</v>
      </c>
      <c r="U10" s="46" t="n">
        <v>1283028000000</v>
      </c>
      <c r="V10" s="46" t="n">
        <v>1362078000000</v>
      </c>
      <c r="W10" s="181" t="n">
        <v>1452226000000</v>
      </c>
      <c r="X10" s="596" t="n">
        <f aca="false">X11+X12</f>
        <v>1527501000000</v>
      </c>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45" t="s">
        <v>151</v>
      </c>
      <c r="B11" s="105" t="s">
        <v>3886</v>
      </c>
      <c r="C11" s="49" t="s">
        <v>2129</v>
      </c>
      <c r="D11" s="4"/>
      <c r="E11" s="4"/>
      <c r="F11" s="4"/>
      <c r="G11" s="4"/>
      <c r="H11" s="4"/>
      <c r="I11" s="46" t="n">
        <v>314398000000</v>
      </c>
      <c r="J11" s="46" t="n">
        <v>383838000000</v>
      </c>
      <c r="K11" s="46" t="n">
        <v>407304000000</v>
      </c>
      <c r="L11" s="46" t="n">
        <v>462688000000</v>
      </c>
      <c r="M11" s="46" t="n">
        <v>405620000000</v>
      </c>
      <c r="N11" s="46" t="n">
        <v>504716000000</v>
      </c>
      <c r="O11" s="46" t="n">
        <v>538350000000</v>
      </c>
      <c r="P11" s="46" t="n">
        <v>578199000000</v>
      </c>
      <c r="Q11" s="46" t="n">
        <v>564060000000</v>
      </c>
      <c r="R11" s="46" t="n">
        <v>669279000000</v>
      </c>
      <c r="S11" s="46" t="n">
        <v>711906000000</v>
      </c>
      <c r="T11" s="46" t="n">
        <v>761787000000</v>
      </c>
      <c r="U11" s="46" t="n">
        <v>807066000000</v>
      </c>
      <c r="V11" s="46" t="n">
        <v>856791000000</v>
      </c>
      <c r="W11" s="46" t="n">
        <v>936920000000</v>
      </c>
      <c r="X11" s="77" t="n">
        <v>1001640000000</v>
      </c>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45" t="s">
        <v>1883</v>
      </c>
      <c r="B12" s="105" t="s">
        <v>3887</v>
      </c>
      <c r="C12" s="49" t="s">
        <v>2129</v>
      </c>
      <c r="D12" s="4"/>
      <c r="E12" s="4"/>
      <c r="F12" s="4"/>
      <c r="G12" s="4"/>
      <c r="H12" s="4"/>
      <c r="I12" s="46" t="n">
        <v>46235000000</v>
      </c>
      <c r="J12" s="46" t="n">
        <v>41496000000</v>
      </c>
      <c r="K12" s="46" t="n">
        <v>45256000000</v>
      </c>
      <c r="L12" s="46" t="n">
        <v>60880000000</v>
      </c>
      <c r="M12" s="46" t="n">
        <v>71580000000</v>
      </c>
      <c r="N12" s="46" t="n">
        <v>79692000000</v>
      </c>
      <c r="O12" s="46" t="n">
        <v>87300000000</v>
      </c>
      <c r="P12" s="46" t="n">
        <v>93762000000</v>
      </c>
      <c r="Q12" s="46" t="n">
        <v>96696000000</v>
      </c>
      <c r="R12" s="46" t="n">
        <v>137288000000</v>
      </c>
      <c r="S12" s="46" t="n">
        <v>383334000000</v>
      </c>
      <c r="T12" s="46" t="n">
        <v>468792000000</v>
      </c>
      <c r="U12" s="46" t="n">
        <v>475962000000</v>
      </c>
      <c r="V12" s="46" t="n">
        <v>505287000000</v>
      </c>
      <c r="W12" s="46" t="n">
        <v>515306000000</v>
      </c>
      <c r="X12" s="77" t="n">
        <v>525861000000</v>
      </c>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27" t="s">
        <v>2214</v>
      </c>
      <c r="B13" s="29" t="s">
        <v>2215</v>
      </c>
      <c r="C13" s="3" t="s">
        <v>43</v>
      </c>
      <c r="D13" s="4"/>
      <c r="E13" s="4"/>
      <c r="F13" s="4"/>
      <c r="G13" s="4"/>
      <c r="H13" s="4"/>
      <c r="I13" s="46" t="n">
        <v>27741000000</v>
      </c>
      <c r="J13" s="46" t="n">
        <v>31122000000</v>
      </c>
      <c r="K13" s="46" t="n">
        <v>33942000000</v>
      </c>
      <c r="L13" s="46" t="n">
        <v>36528000000</v>
      </c>
      <c r="M13" s="46" t="n">
        <v>35790000000</v>
      </c>
      <c r="N13" s="46" t="n">
        <v>26564000000</v>
      </c>
      <c r="O13" s="46" t="n">
        <v>29100000000</v>
      </c>
      <c r="P13" s="46" t="n">
        <v>31254000000</v>
      </c>
      <c r="Q13" s="46" t="n">
        <v>32232000000</v>
      </c>
      <c r="R13" s="46" t="n">
        <v>34322000000</v>
      </c>
      <c r="S13" s="46" t="n">
        <v>36508000000</v>
      </c>
      <c r="T13" s="46" t="n">
        <v>39066000000</v>
      </c>
      <c r="U13" s="46" t="n">
        <v>41388000000</v>
      </c>
      <c r="V13" s="46" t="n">
        <v>43938000000</v>
      </c>
      <c r="W13" s="46" t="n">
        <v>46846000000</v>
      </c>
      <c r="X13" s="77" t="n">
        <v>50082000000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27" t="s">
        <v>48</v>
      </c>
      <c r="B14" s="29" t="s">
        <v>610</v>
      </c>
      <c r="C14" s="3" t="s">
        <v>43</v>
      </c>
      <c r="D14" s="4"/>
      <c r="E14" s="4"/>
      <c r="F14" s="4"/>
      <c r="G14" s="4"/>
      <c r="H14" s="4"/>
      <c r="I14" s="77" t="n">
        <v>27741000000</v>
      </c>
      <c r="J14" s="77" t="n">
        <v>31122000000</v>
      </c>
      <c r="K14" s="77" t="n">
        <v>33942000000</v>
      </c>
      <c r="L14" s="77" t="n">
        <v>36528000000</v>
      </c>
      <c r="M14" s="77" t="n">
        <v>47720000000</v>
      </c>
      <c r="N14" s="46" t="n">
        <v>39846000000</v>
      </c>
      <c r="O14" s="46" t="n">
        <v>43650000000</v>
      </c>
      <c r="P14" s="46" t="n">
        <v>31254000000</v>
      </c>
      <c r="Q14" s="46" t="n">
        <v>32232000000</v>
      </c>
      <c r="R14" s="46" t="n">
        <v>34322000000</v>
      </c>
      <c r="S14" s="46" t="n">
        <v>18254000000</v>
      </c>
      <c r="T14" s="46" t="n">
        <v>19533000000</v>
      </c>
      <c r="U14" s="46" t="n">
        <v>20694000000</v>
      </c>
      <c r="V14" s="46" t="n">
        <v>21969000000</v>
      </c>
      <c r="W14" s="46" t="n">
        <v>23423000000</v>
      </c>
      <c r="X14" s="77" t="n">
        <v>25041000000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19" t="s">
        <v>522</v>
      </c>
      <c r="B15" s="30" t="s">
        <v>346</v>
      </c>
      <c r="C15" s="49" t="s">
        <v>40</v>
      </c>
      <c r="D15" s="4"/>
      <c r="E15" s="4"/>
      <c r="F15" s="4"/>
      <c r="G15" s="4"/>
      <c r="H15" s="4"/>
      <c r="I15" s="77"/>
      <c r="J15" s="77"/>
      <c r="K15" s="77"/>
      <c r="L15" s="77"/>
      <c r="M15" s="77"/>
      <c r="N15" s="46" t="n">
        <v>225794000000</v>
      </c>
      <c r="O15" s="46" t="n">
        <v>247350000000</v>
      </c>
      <c r="P15" s="46" t="n">
        <v>281286000000</v>
      </c>
      <c r="Q15" s="46" t="n">
        <v>273972000000</v>
      </c>
      <c r="R15" s="46" t="n">
        <v>291737000000</v>
      </c>
      <c r="S15" s="46" t="n">
        <v>292064000000</v>
      </c>
      <c r="T15" s="46" t="n">
        <v>292995000000</v>
      </c>
      <c r="U15" s="46" t="n">
        <v>310410000000</v>
      </c>
      <c r="V15" s="46" t="n">
        <v>329535000000</v>
      </c>
      <c r="W15" s="46" t="n">
        <v>351345000000</v>
      </c>
      <c r="X15" s="77" t="n">
        <v>375615000000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19" t="s">
        <v>524</v>
      </c>
      <c r="B16" s="30" t="s">
        <v>349</v>
      </c>
      <c r="C16" s="49" t="s">
        <v>40</v>
      </c>
      <c r="D16" s="4"/>
      <c r="E16" s="4"/>
      <c r="F16" s="4"/>
      <c r="G16" s="4"/>
      <c r="H16" s="4"/>
      <c r="I16" s="311" t="n">
        <v>1137381000000</v>
      </c>
      <c r="J16" s="311" t="n">
        <v>1369368000000</v>
      </c>
      <c r="K16" s="311" t="n">
        <v>1482134000000</v>
      </c>
      <c r="L16" s="311" t="n">
        <v>1862928000000</v>
      </c>
      <c r="M16" s="450" t="n">
        <f aca="false">M17+M19</f>
        <v>1682130000000</v>
      </c>
      <c r="N16" s="46" t="n">
        <v>1434456000000</v>
      </c>
      <c r="O16" s="46" t="n">
        <v>1731450000000</v>
      </c>
      <c r="P16" s="46" t="n">
        <v>1922121000000</v>
      </c>
      <c r="Q16" s="450" t="n">
        <f aca="false">Q17+Q19</f>
        <v>1950036000000</v>
      </c>
      <c r="R16" s="450" t="n">
        <f aca="false">R17+R19</f>
        <v>1887710000000</v>
      </c>
      <c r="S16" s="450" t="n">
        <v>1478574000000</v>
      </c>
      <c r="T16" s="450" t="n">
        <v>1484508000000</v>
      </c>
      <c r="U16" s="450" t="n">
        <v>1572744000000</v>
      </c>
      <c r="V16" s="450" t="n">
        <f aca="false">V17+V19</f>
        <v>1669644000000</v>
      </c>
      <c r="W16" s="46" t="n">
        <v>1803571000000</v>
      </c>
      <c r="X16" s="450" t="n">
        <f aca="false">X17+X19</f>
        <v>1928157000000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27" t="s">
        <v>2016</v>
      </c>
      <c r="B17" s="29" t="s">
        <v>1061</v>
      </c>
      <c r="C17" s="49" t="s">
        <v>928</v>
      </c>
      <c r="D17" s="4"/>
      <c r="E17" s="4"/>
      <c r="F17" s="4"/>
      <c r="G17" s="4"/>
      <c r="H17" s="4"/>
      <c r="I17" s="311" t="n">
        <v>527079000000</v>
      </c>
      <c r="J17" s="311" t="n">
        <v>580944000000</v>
      </c>
      <c r="K17" s="311" t="n">
        <v>554386000000</v>
      </c>
      <c r="L17" s="311" t="n">
        <v>901024000000</v>
      </c>
      <c r="M17" s="311" t="n">
        <v>489130000000</v>
      </c>
      <c r="N17" s="46" t="n">
        <v>637536000000</v>
      </c>
      <c r="O17" s="46" t="n">
        <v>1018500000000</v>
      </c>
      <c r="P17" s="46" t="n">
        <v>1125144000000</v>
      </c>
      <c r="Q17" s="46" t="n">
        <v>1128120000000</v>
      </c>
      <c r="R17" s="46" t="n">
        <v>1081143000000</v>
      </c>
      <c r="S17" s="46" t="n">
        <v>784922000000</v>
      </c>
      <c r="T17" s="46" t="n">
        <v>683655000000</v>
      </c>
      <c r="U17" s="46" t="n">
        <v>724290000000</v>
      </c>
      <c r="V17" s="46" t="n">
        <v>768915000000</v>
      </c>
      <c r="W17" s="46" t="n">
        <v>819805000000</v>
      </c>
      <c r="X17" s="77" t="n">
        <v>876435000000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45" t="s">
        <v>3888</v>
      </c>
      <c r="B18" s="45" t="s">
        <v>3889</v>
      </c>
      <c r="C18" s="49" t="s">
        <v>3890</v>
      </c>
      <c r="D18" s="4"/>
      <c r="E18" s="4"/>
      <c r="F18" s="4"/>
      <c r="G18" s="4"/>
      <c r="H18" s="4"/>
      <c r="I18" s="311" t="n">
        <v>527079000000</v>
      </c>
      <c r="J18" s="311" t="n">
        <v>580944000000</v>
      </c>
      <c r="K18" s="311" t="n">
        <v>554386000000</v>
      </c>
      <c r="L18" s="311" t="n">
        <v>901024000000</v>
      </c>
      <c r="M18" s="311" t="n">
        <v>489130000000</v>
      </c>
      <c r="N18" s="46"/>
      <c r="O18" s="46"/>
      <c r="P18" s="46"/>
      <c r="Q18" s="46"/>
      <c r="R18" s="46"/>
      <c r="S18" s="46"/>
      <c r="T18" s="46"/>
      <c r="U18" s="46"/>
      <c r="V18" s="46"/>
      <c r="W18" s="46"/>
      <c r="X18" s="77"/>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29" t="s">
        <v>49</v>
      </c>
      <c r="B19" s="29" t="s">
        <v>49</v>
      </c>
      <c r="C19" s="49" t="s">
        <v>928</v>
      </c>
      <c r="D19" s="4"/>
      <c r="E19" s="4"/>
      <c r="F19" s="4"/>
      <c r="G19" s="4"/>
      <c r="H19" s="4"/>
      <c r="I19" s="311" t="n">
        <v>610302000000</v>
      </c>
      <c r="J19" s="311" t="n">
        <v>788424000000</v>
      </c>
      <c r="K19" s="311" t="n">
        <v>927748000000</v>
      </c>
      <c r="L19" s="311" t="n">
        <v>961904000000</v>
      </c>
      <c r="M19" s="450" t="n">
        <f aca="false">M20+M21</f>
        <v>1193000000000</v>
      </c>
      <c r="N19" s="46" t="n">
        <v>796920000000</v>
      </c>
      <c r="O19" s="46" t="n">
        <v>712950000000</v>
      </c>
      <c r="P19" s="46" t="n">
        <v>796977000000</v>
      </c>
      <c r="Q19" s="46" t="n">
        <v>821916000000</v>
      </c>
      <c r="R19" s="46" t="n">
        <v>806567000000</v>
      </c>
      <c r="S19" s="46" t="n">
        <v>693652000000</v>
      </c>
      <c r="T19" s="46" t="n">
        <v>800853000000</v>
      </c>
      <c r="U19" s="46" t="n">
        <v>848454000000</v>
      </c>
      <c r="V19" s="46" t="n">
        <v>900729000000</v>
      </c>
      <c r="W19" s="46" t="n">
        <v>983766000000</v>
      </c>
      <c r="X19" s="77" t="n">
        <v>1051722000000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105" t="s">
        <v>3891</v>
      </c>
      <c r="B20" s="105" t="s">
        <v>3892</v>
      </c>
      <c r="C20" s="49" t="s">
        <v>1902</v>
      </c>
      <c r="D20" s="4"/>
      <c r="E20" s="4"/>
      <c r="F20" s="4"/>
      <c r="G20" s="4"/>
      <c r="H20" s="4"/>
      <c r="I20" s="311" t="n">
        <v>536326000000</v>
      </c>
      <c r="J20" s="311" t="n">
        <v>705432000000</v>
      </c>
      <c r="K20" s="311" t="n">
        <v>769352000000</v>
      </c>
      <c r="L20" s="311" t="n">
        <v>815792000000</v>
      </c>
      <c r="M20" s="311" t="n">
        <v>811240000000</v>
      </c>
      <c r="N20" s="46"/>
      <c r="O20" s="46"/>
      <c r="P20" s="46"/>
      <c r="Q20" s="46"/>
      <c r="R20" s="46"/>
      <c r="S20" s="46"/>
      <c r="T20" s="46"/>
      <c r="U20" s="46"/>
      <c r="V20" s="46"/>
      <c r="W20" s="46"/>
      <c r="X20" s="77"/>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105" t="s">
        <v>3893</v>
      </c>
      <c r="B21" s="105" t="s">
        <v>3894</v>
      </c>
      <c r="C21" s="49" t="s">
        <v>1902</v>
      </c>
      <c r="D21" s="4"/>
      <c r="E21" s="4"/>
      <c r="F21" s="4"/>
      <c r="G21" s="4"/>
      <c r="H21" s="4"/>
      <c r="I21" s="311" t="n">
        <v>73976000000</v>
      </c>
      <c r="J21" s="311" t="n">
        <v>82992000000</v>
      </c>
      <c r="K21" s="311" t="n">
        <v>158396000000</v>
      </c>
      <c r="L21" s="311" t="n">
        <v>146112000000</v>
      </c>
      <c r="M21" s="311" t="n">
        <v>381760000000</v>
      </c>
      <c r="N21" s="46"/>
      <c r="O21" s="46"/>
      <c r="P21" s="46"/>
      <c r="Q21" s="46"/>
      <c r="R21" s="46"/>
      <c r="S21" s="46"/>
      <c r="T21" s="46"/>
      <c r="U21" s="46"/>
      <c r="V21" s="46"/>
      <c r="W21" s="46"/>
      <c r="X21" s="77"/>
      <c r="Y21" s="6"/>
      <c r="Z21" s="6"/>
      <c r="AA21" s="6"/>
      <c r="AB21" s="6"/>
      <c r="AC21" s="6"/>
      <c r="AD21" s="6"/>
      <c r="AE21" s="6"/>
      <c r="AF21" s="6"/>
      <c r="AG21" s="6"/>
      <c r="AH21" s="6"/>
      <c r="AI21" s="6"/>
      <c r="AJ21" s="6"/>
      <c r="AK21" s="6"/>
      <c r="AL21" s="6"/>
      <c r="AM21" s="6"/>
      <c r="AN21" s="6"/>
      <c r="AO21" s="6"/>
      <c r="AP21" s="6"/>
      <c r="AQ21" s="6"/>
      <c r="AR21" s="6"/>
      <c r="AS21" s="6"/>
      <c r="AT21" s="6"/>
      <c r="AU21" s="6"/>
      <c r="AV21" s="6"/>
    </row>
    <row r="22" s="13" customFormat="true" ht="16.5" hidden="false" customHeight="false" outlineLevel="0" collapsed="false">
      <c r="A22" s="98" t="s">
        <v>52</v>
      </c>
      <c r="B22" s="98" t="s">
        <v>52</v>
      </c>
      <c r="C22" s="20" t="s">
        <v>37</v>
      </c>
      <c r="D22" s="168"/>
      <c r="E22" s="168"/>
      <c r="F22" s="168"/>
      <c r="G22" s="168"/>
      <c r="H22" s="168"/>
      <c r="I22" s="722"/>
      <c r="J22" s="722"/>
      <c r="K22" s="722"/>
      <c r="L22" s="722"/>
      <c r="M22" s="722"/>
      <c r="N22" s="109"/>
      <c r="O22" s="109"/>
      <c r="P22" s="109"/>
      <c r="Q22" s="109"/>
      <c r="R22" s="109"/>
      <c r="S22" s="109"/>
      <c r="T22" s="109"/>
      <c r="U22" s="109"/>
      <c r="V22" s="109"/>
      <c r="W22" s="109"/>
      <c r="X22" s="8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32" t="s">
        <v>68</v>
      </c>
      <c r="B23" s="98" t="s">
        <v>3895</v>
      </c>
      <c r="C23" s="63" t="s">
        <v>34</v>
      </c>
      <c r="D23" s="168"/>
      <c r="E23" s="168"/>
      <c r="F23" s="168"/>
      <c r="G23" s="168"/>
      <c r="H23" s="168"/>
      <c r="I23" s="109" t="n">
        <v>1960364000000</v>
      </c>
      <c r="J23" s="181" t="n">
        <f aca="false">J24+J40</f>
        <v>2313402000000</v>
      </c>
      <c r="K23" s="181" t="n">
        <f aca="false">K24+K40</f>
        <v>2523022000000</v>
      </c>
      <c r="L23" s="181" t="n">
        <f aca="false">L24+L40</f>
        <v>3104880000000</v>
      </c>
      <c r="M23" s="181" t="n">
        <f aca="false">M24+M40</f>
        <v>3113730000000</v>
      </c>
      <c r="N23" s="181" t="n">
        <f aca="false">N24+N40</f>
        <v>3546294000000</v>
      </c>
      <c r="O23" s="101" t="n">
        <v>3943050000000</v>
      </c>
      <c r="P23" s="181" t="n">
        <f aca="false">P24+P40</f>
        <v>4313052000000</v>
      </c>
      <c r="Q23" s="181" t="n">
        <f aca="false">Q24+Q40</f>
        <v>4528596000000</v>
      </c>
      <c r="R23" s="181" t="n">
        <f aca="false">R24+R40</f>
        <v>4805080000000</v>
      </c>
      <c r="S23" s="101" t="n">
        <v>4892072000000</v>
      </c>
      <c r="T23" s="181" t="n">
        <f aca="false">T24+T40</f>
        <v>5000448000000</v>
      </c>
      <c r="U23" s="181" t="n">
        <f aca="false">U24+U40</f>
        <v>5235582000000</v>
      </c>
      <c r="V23" s="101" t="n">
        <v>5470281000000</v>
      </c>
      <c r="W23" s="181" t="n">
        <f aca="false">W24+W40</f>
        <v>5832327000000</v>
      </c>
      <c r="X23" s="181" t="n">
        <f aca="false">X24+X40</f>
        <v>6285291000000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A24" s="30" t="s">
        <v>353</v>
      </c>
      <c r="B24" s="30" t="s">
        <v>353</v>
      </c>
      <c r="C24" s="49" t="s">
        <v>191</v>
      </c>
      <c r="D24" s="4"/>
      <c r="E24" s="4"/>
      <c r="F24" s="4"/>
      <c r="G24" s="4"/>
      <c r="H24" s="4"/>
      <c r="I24" s="46" t="n">
        <v>1738436000000</v>
      </c>
      <c r="J24" s="181" t="n">
        <f aca="false">J25+J26+J27+J30+J33+J34+J35</f>
        <v>2054052000000</v>
      </c>
      <c r="K24" s="181" t="n">
        <f aca="false">K25+K26+K27+K30+K33+K34+K35</f>
        <v>2206230000000</v>
      </c>
      <c r="L24" s="181" t="n">
        <f aca="false">L25+L26+L27+L30+L33+L34+L35</f>
        <v>2727424000000</v>
      </c>
      <c r="M24" s="181" t="n">
        <f aca="false">M25+M26+M27+M30+M33+M34+M35</f>
        <v>2564950000000</v>
      </c>
      <c r="N24" s="181" t="n">
        <f aca="false">N25+N26+N27+N30+N33+N34+N35</f>
        <v>2868912000000</v>
      </c>
      <c r="O24" s="101" t="n">
        <v>3230100000000</v>
      </c>
      <c r="P24" s="181" t="n">
        <f aca="false">P25+P26+P27+P30+P33+P34+P35</f>
        <v>3562956000000</v>
      </c>
      <c r="Q24" s="181" t="n">
        <f aca="false">Q25+Q26+Q27+Q30+Q33+Q34+Q35</f>
        <v>3642216000000</v>
      </c>
      <c r="R24" s="181" t="n">
        <f aca="false">R25+R26+R27+R30+R33+R34+R35</f>
        <v>3912708000000</v>
      </c>
      <c r="S24" s="101" t="n">
        <v>4034134000000</v>
      </c>
      <c r="T24" s="181" t="n">
        <f aca="false">T25+T26+T27+T30+T33+T34+T35</f>
        <v>4258194000000</v>
      </c>
      <c r="U24" s="181" t="n">
        <f aca="false">U25+U26+U27+U30+U33+U34+U35</f>
        <v>4469904000000</v>
      </c>
      <c r="V24" s="101" t="n">
        <v>4657428000000</v>
      </c>
      <c r="W24" s="181" t="n">
        <f aca="false">W25+W26+W27+W30+W33+W34+W35</f>
        <v>4965676000000</v>
      </c>
      <c r="X24" s="181" t="n">
        <f aca="false">X25+X26+X27+X30+X33+X34+X35</f>
        <v>5358774000000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27" t="s">
        <v>746</v>
      </c>
      <c r="B25" s="29" t="s">
        <v>354</v>
      </c>
      <c r="C25" s="49" t="s">
        <v>194</v>
      </c>
      <c r="D25" s="4"/>
      <c r="E25" s="4"/>
      <c r="F25" s="4"/>
      <c r="G25" s="4"/>
      <c r="H25" s="4"/>
      <c r="I25" s="46" t="n">
        <v>554820000000</v>
      </c>
      <c r="J25" s="46" t="n">
        <v>612066000000</v>
      </c>
      <c r="K25" s="46" t="n">
        <v>656212000000</v>
      </c>
      <c r="L25" s="46" t="n">
        <v>706208000000</v>
      </c>
      <c r="M25" s="46" t="n">
        <v>763520000000</v>
      </c>
      <c r="N25" s="46" t="n">
        <v>796920000000</v>
      </c>
      <c r="O25" s="101" t="n">
        <v>858450000000</v>
      </c>
      <c r="P25" s="101" t="n">
        <v>921993000000</v>
      </c>
      <c r="Q25" s="101" t="n">
        <v>966960000000</v>
      </c>
      <c r="R25" s="101" t="n">
        <v>1012499000000</v>
      </c>
      <c r="S25" s="101" t="n">
        <v>1095240000000</v>
      </c>
      <c r="T25" s="101" t="n">
        <v>1152447000000</v>
      </c>
      <c r="U25" s="101" t="n">
        <v>1200252000000</v>
      </c>
      <c r="V25" s="101" t="n">
        <v>1252233000000</v>
      </c>
      <c r="W25" s="46" t="n">
        <v>1311688000000</v>
      </c>
      <c r="X25" s="77" t="n">
        <v>1377255000000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7" t="s">
        <v>937</v>
      </c>
      <c r="B26" s="29" t="s">
        <v>80</v>
      </c>
      <c r="C26" s="49" t="s">
        <v>194</v>
      </c>
      <c r="D26" s="4"/>
      <c r="E26" s="4"/>
      <c r="F26" s="4"/>
      <c r="G26" s="4"/>
      <c r="H26" s="4"/>
      <c r="I26" s="46" t="n">
        <v>249669000000</v>
      </c>
      <c r="J26" s="46" t="n">
        <v>300846000000</v>
      </c>
      <c r="K26" s="46" t="n">
        <v>362048000000</v>
      </c>
      <c r="L26" s="46" t="n">
        <v>401808000000</v>
      </c>
      <c r="M26" s="46" t="n">
        <v>429480000000</v>
      </c>
      <c r="N26" s="46" t="n">
        <v>438306000000</v>
      </c>
      <c r="O26" s="101" t="n">
        <v>465600000000</v>
      </c>
      <c r="P26" s="101" t="n">
        <v>515691000000</v>
      </c>
      <c r="Q26" s="101" t="n">
        <v>483480000000</v>
      </c>
      <c r="R26" s="101" t="n">
        <v>514830000000</v>
      </c>
      <c r="S26" s="101" t="n">
        <v>474604000000</v>
      </c>
      <c r="T26" s="101" t="n">
        <v>488325000000</v>
      </c>
      <c r="U26" s="101" t="n">
        <v>455268000000</v>
      </c>
      <c r="V26" s="101" t="n">
        <v>439380000000</v>
      </c>
      <c r="W26" s="46" t="n">
        <v>468460000000</v>
      </c>
      <c r="X26" s="77" t="n">
        <v>500820000000</v>
      </c>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7" t="s">
        <v>1095</v>
      </c>
      <c r="B27" s="29" t="s">
        <v>1783</v>
      </c>
      <c r="C27" s="49" t="s">
        <v>194</v>
      </c>
      <c r="D27" s="4"/>
      <c r="E27" s="4"/>
      <c r="F27" s="4"/>
      <c r="G27" s="4"/>
      <c r="H27" s="4"/>
      <c r="I27" s="46" t="n">
        <v>184940000000</v>
      </c>
      <c r="J27" s="181" t="n">
        <f aca="false">J28+J29</f>
        <v>217854000000</v>
      </c>
      <c r="K27" s="181" t="n">
        <f aca="false">K28+K29</f>
        <v>203652000000</v>
      </c>
      <c r="L27" s="181" t="n">
        <f aca="false">L28+L29</f>
        <v>206992000000</v>
      </c>
      <c r="M27" s="181" t="n">
        <f aca="false">M28+M29</f>
        <v>238600000000</v>
      </c>
      <c r="N27" s="46" t="n">
        <v>332050000000</v>
      </c>
      <c r="O27" s="101" t="n">
        <v>349200000000</v>
      </c>
      <c r="P27" s="101" t="n">
        <v>390675000000</v>
      </c>
      <c r="Q27" s="101" t="n">
        <v>402900000000</v>
      </c>
      <c r="R27" s="101" t="n">
        <v>446186000000</v>
      </c>
      <c r="S27" s="101" t="n">
        <v>511112000000</v>
      </c>
      <c r="T27" s="101" t="n">
        <v>585990000000</v>
      </c>
      <c r="U27" s="101" t="n">
        <v>662208000000</v>
      </c>
      <c r="V27" s="101" t="n">
        <v>768915000000</v>
      </c>
      <c r="W27" s="46" t="n">
        <v>843228000000</v>
      </c>
      <c r="X27" s="77" t="n">
        <v>926517000000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A28" s="45" t="s">
        <v>632</v>
      </c>
      <c r="B28" s="45" t="s">
        <v>632</v>
      </c>
      <c r="C28" s="49" t="s">
        <v>201</v>
      </c>
      <c r="D28" s="4"/>
      <c r="E28" s="4"/>
      <c r="F28" s="4"/>
      <c r="G28" s="4"/>
      <c r="H28" s="4"/>
      <c r="I28" s="46" t="n">
        <v>110964000000</v>
      </c>
      <c r="J28" s="46" t="n">
        <v>134862000000</v>
      </c>
      <c r="K28" s="46" t="n">
        <v>135768000000</v>
      </c>
      <c r="L28" s="46" t="n">
        <v>133936000000</v>
      </c>
      <c r="M28" s="46" t="n">
        <v>167020000000</v>
      </c>
      <c r="N28" s="46"/>
      <c r="O28" s="46"/>
      <c r="P28" s="46"/>
      <c r="Q28" s="46"/>
      <c r="R28" s="46"/>
      <c r="S28" s="46"/>
      <c r="T28" s="46"/>
      <c r="U28" s="46"/>
      <c r="V28" s="46"/>
      <c r="W28" s="46"/>
      <c r="X28" s="77"/>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A29" s="45" t="s">
        <v>3896</v>
      </c>
      <c r="B29" s="45" t="s">
        <v>3896</v>
      </c>
      <c r="C29" s="49" t="s">
        <v>201</v>
      </c>
      <c r="D29" s="4"/>
      <c r="E29" s="4"/>
      <c r="F29" s="4"/>
      <c r="G29" s="4"/>
      <c r="H29" s="4"/>
      <c r="I29" s="46" t="n">
        <v>73976000000</v>
      </c>
      <c r="J29" s="46" t="n">
        <v>82992000000</v>
      </c>
      <c r="K29" s="46" t="n">
        <v>67884000000</v>
      </c>
      <c r="L29" s="46" t="n">
        <v>73056000000</v>
      </c>
      <c r="M29" s="46" t="n">
        <v>71580000000</v>
      </c>
      <c r="N29" s="46"/>
      <c r="O29" s="46"/>
      <c r="P29" s="46"/>
      <c r="Q29" s="46"/>
      <c r="R29" s="46"/>
      <c r="S29" s="46"/>
      <c r="T29" s="46"/>
      <c r="U29" s="46"/>
      <c r="V29" s="46"/>
      <c r="W29" s="46"/>
      <c r="X29" s="77"/>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7" t="s">
        <v>362</v>
      </c>
      <c r="B30" s="29" t="s">
        <v>3897</v>
      </c>
      <c r="C30" s="49" t="s">
        <v>194</v>
      </c>
      <c r="D30" s="4"/>
      <c r="E30" s="4"/>
      <c r="F30" s="4"/>
      <c r="G30" s="4"/>
      <c r="H30" s="4"/>
      <c r="I30" s="46" t="n">
        <v>203434000000</v>
      </c>
      <c r="J30" s="46" t="n">
        <v>269724000000</v>
      </c>
      <c r="K30" s="46" t="n">
        <v>294164000000</v>
      </c>
      <c r="L30" s="46" t="n">
        <v>535744000000</v>
      </c>
      <c r="M30" s="46" t="n">
        <v>369830000000</v>
      </c>
      <c r="N30" s="46" t="n">
        <v>451588000000</v>
      </c>
      <c r="O30" s="46" t="n">
        <v>611100000000</v>
      </c>
      <c r="P30" s="46" t="n">
        <v>718842000000</v>
      </c>
      <c r="Q30" s="46" t="n">
        <v>644640000000</v>
      </c>
      <c r="R30" s="46" t="n">
        <v>652118000000</v>
      </c>
      <c r="S30" s="46" t="n">
        <v>620636000000</v>
      </c>
      <c r="T30" s="46" t="n">
        <v>644589000000</v>
      </c>
      <c r="U30" s="46" t="n">
        <v>641514000000</v>
      </c>
      <c r="V30" s="46" t="n">
        <v>615132000000</v>
      </c>
      <c r="W30" s="46" t="n">
        <v>632421000000</v>
      </c>
      <c r="X30" s="77" t="n">
        <v>676107000000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45" t="s">
        <v>3898</v>
      </c>
      <c r="B31" s="105" t="s">
        <v>3899</v>
      </c>
      <c r="C31" s="49" t="s">
        <v>3900</v>
      </c>
      <c r="D31" s="4"/>
      <c r="E31" s="4"/>
      <c r="F31" s="4"/>
      <c r="G31" s="4"/>
      <c r="H31" s="4"/>
      <c r="I31" s="77"/>
      <c r="J31" s="77"/>
      <c r="K31" s="77"/>
      <c r="L31" s="77"/>
      <c r="M31" s="77"/>
      <c r="N31" s="46" t="n">
        <v>79692000000</v>
      </c>
      <c r="O31" s="46" t="n">
        <v>160050000000</v>
      </c>
      <c r="P31" s="46" t="n">
        <v>218778000000</v>
      </c>
      <c r="Q31" s="46" t="n">
        <v>112812000000</v>
      </c>
      <c r="R31" s="46" t="n">
        <v>34322000000</v>
      </c>
      <c r="S31" s="46" t="n">
        <v>0</v>
      </c>
      <c r="T31" s="46" t="n">
        <v>0</v>
      </c>
      <c r="U31" s="46" t="n">
        <v>0</v>
      </c>
      <c r="V31" s="46" t="n">
        <v>0</v>
      </c>
      <c r="W31" s="46" t="n">
        <v>0</v>
      </c>
      <c r="X31" s="77" t="n">
        <v>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45" t="s">
        <v>3901</v>
      </c>
      <c r="B32" s="45" t="s">
        <v>2377</v>
      </c>
      <c r="C32" s="49" t="s">
        <v>3900</v>
      </c>
      <c r="D32" s="4"/>
      <c r="E32" s="4"/>
      <c r="F32" s="4"/>
      <c r="G32" s="4"/>
      <c r="H32" s="4"/>
      <c r="I32" s="77"/>
      <c r="J32" s="77"/>
      <c r="K32" s="77"/>
      <c r="L32" s="77"/>
      <c r="M32" s="77"/>
      <c r="N32" s="181" t="n">
        <f aca="false">N30-N31</f>
        <v>371896000000</v>
      </c>
      <c r="O32" s="181" t="n">
        <f aca="false">O30-O31</f>
        <v>451050000000</v>
      </c>
      <c r="P32" s="181" t="n">
        <f aca="false">P30-P31</f>
        <v>500064000000</v>
      </c>
      <c r="Q32" s="181" t="n">
        <f aca="false">Q30-Q31</f>
        <v>531828000000</v>
      </c>
      <c r="R32" s="181" t="n">
        <f aca="false">R30-R31</f>
        <v>617796000000</v>
      </c>
      <c r="S32" s="181" t="n">
        <f aca="false">S30-S31</f>
        <v>620636000000</v>
      </c>
      <c r="T32" s="181" t="n">
        <f aca="false">T30-T31</f>
        <v>644589000000</v>
      </c>
      <c r="U32" s="181" t="n">
        <f aca="false">U30-U31</f>
        <v>641514000000</v>
      </c>
      <c r="V32" s="181" t="n">
        <f aca="false">V30-V31</f>
        <v>615132000000</v>
      </c>
      <c r="W32" s="181" t="n">
        <f aca="false">W30-W31</f>
        <v>632421000000</v>
      </c>
      <c r="X32" s="181" t="n">
        <f aca="false">X30-X31</f>
        <v>676107000000</v>
      </c>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27" t="s">
        <v>3902</v>
      </c>
      <c r="B33" s="29" t="s">
        <v>3903</v>
      </c>
      <c r="C33" s="49" t="s">
        <v>194</v>
      </c>
      <c r="D33" s="4"/>
      <c r="E33" s="4"/>
      <c r="F33" s="4"/>
      <c r="G33" s="4"/>
      <c r="H33" s="4"/>
      <c r="I33" s="46" t="n">
        <v>277410000000</v>
      </c>
      <c r="J33" s="46" t="n">
        <v>331968000000</v>
      </c>
      <c r="K33" s="46" t="n">
        <v>328106000000</v>
      </c>
      <c r="L33" s="46" t="n">
        <v>426160000000</v>
      </c>
      <c r="M33" s="46" t="n">
        <v>369830000000</v>
      </c>
      <c r="N33" s="46" t="n">
        <v>438306000000</v>
      </c>
      <c r="O33" s="101" t="n">
        <v>480150000000</v>
      </c>
      <c r="P33" s="101" t="n">
        <v>500064000000</v>
      </c>
      <c r="Q33" s="101" t="n">
        <v>531828000000</v>
      </c>
      <c r="R33" s="101" t="n">
        <v>583474000000</v>
      </c>
      <c r="S33" s="101" t="n">
        <v>657144000000</v>
      </c>
      <c r="T33" s="101" t="n">
        <v>664122000000</v>
      </c>
      <c r="U33" s="101" t="n">
        <v>724290000000</v>
      </c>
      <c r="V33" s="101" t="n">
        <v>768915000000</v>
      </c>
      <c r="W33" s="101" t="n">
        <v>819805000000</v>
      </c>
      <c r="X33" s="101" t="n">
        <v>876435000000</v>
      </c>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27" t="s">
        <v>755</v>
      </c>
      <c r="B34" s="29" t="s">
        <v>989</v>
      </c>
      <c r="C34" s="49" t="s">
        <v>194</v>
      </c>
      <c r="D34" s="4"/>
      <c r="E34" s="4"/>
      <c r="F34" s="4"/>
      <c r="G34" s="4"/>
      <c r="H34" s="4"/>
      <c r="I34" s="46" t="n">
        <v>175693000000</v>
      </c>
      <c r="J34" s="46" t="n">
        <v>197106000000</v>
      </c>
      <c r="K34" s="46" t="n">
        <v>237594000000</v>
      </c>
      <c r="L34" s="46" t="n">
        <v>255696000000</v>
      </c>
      <c r="M34" s="46" t="n">
        <v>286320000000</v>
      </c>
      <c r="N34" s="46" t="n">
        <v>345332000000</v>
      </c>
      <c r="O34" s="101" t="n">
        <v>392850000000</v>
      </c>
      <c r="P34" s="101" t="n">
        <v>421929000000</v>
      </c>
      <c r="Q34" s="101" t="n">
        <v>467364000000</v>
      </c>
      <c r="R34" s="101" t="n">
        <v>531991000000</v>
      </c>
      <c r="S34" s="101" t="n">
        <v>584128000000</v>
      </c>
      <c r="T34" s="101" t="n">
        <v>644589000000</v>
      </c>
      <c r="U34" s="101" t="n">
        <v>703596000000</v>
      </c>
      <c r="V34" s="101" t="n">
        <v>768915000000</v>
      </c>
      <c r="W34" s="101" t="n">
        <v>843228000000</v>
      </c>
      <c r="X34" s="101" t="n">
        <v>926517000000</v>
      </c>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27" t="s">
        <v>2030</v>
      </c>
      <c r="B35" s="29" t="s">
        <v>3904</v>
      </c>
      <c r="C35" s="49" t="s">
        <v>194</v>
      </c>
      <c r="D35" s="4"/>
      <c r="E35" s="4"/>
      <c r="F35" s="4"/>
      <c r="G35" s="4"/>
      <c r="H35" s="4"/>
      <c r="I35" s="46" t="n">
        <v>92470000000</v>
      </c>
      <c r="J35" s="181" t="n">
        <f aca="false">J36+J37+J38+J39</f>
        <v>124488000000</v>
      </c>
      <c r="K35" s="181" t="n">
        <f aca="false">K36+K37+K38+K39</f>
        <v>124454000000</v>
      </c>
      <c r="L35" s="46" t="n">
        <v>194816000000</v>
      </c>
      <c r="M35" s="46" t="n">
        <v>107370000000</v>
      </c>
      <c r="N35" s="46" t="n">
        <v>66410000000</v>
      </c>
      <c r="O35" s="101" t="n">
        <v>72750000000</v>
      </c>
      <c r="P35" s="101" t="n">
        <v>93762000000</v>
      </c>
      <c r="Q35" s="101" t="n">
        <v>145044000000</v>
      </c>
      <c r="R35" s="101" t="n">
        <v>171610000000</v>
      </c>
      <c r="S35" s="101" t="n">
        <v>91270000000</v>
      </c>
      <c r="T35" s="101" t="n">
        <v>78132000000</v>
      </c>
      <c r="U35" s="101" t="n">
        <v>82776000000</v>
      </c>
      <c r="V35" s="101" t="n">
        <v>43938000000</v>
      </c>
      <c r="W35" s="101" t="n">
        <v>46846000000</v>
      </c>
      <c r="X35" s="101" t="n">
        <v>75123000000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A36" s="191" t="s">
        <v>3905</v>
      </c>
      <c r="B36" s="191" t="s">
        <v>3906</v>
      </c>
      <c r="C36" s="49" t="s">
        <v>2216</v>
      </c>
      <c r="D36" s="4"/>
      <c r="E36" s="4"/>
      <c r="F36" s="4"/>
      <c r="G36" s="4"/>
      <c r="H36" s="4"/>
      <c r="I36" s="46" t="n">
        <v>27741000000</v>
      </c>
      <c r="J36" s="46" t="n">
        <v>41496000000</v>
      </c>
      <c r="K36" s="46" t="n">
        <v>22628000000</v>
      </c>
      <c r="L36" s="46" t="n">
        <v>24352000000</v>
      </c>
      <c r="M36" s="46" t="n">
        <v>35790000000</v>
      </c>
      <c r="N36" s="46"/>
      <c r="O36" s="46"/>
      <c r="P36" s="46"/>
      <c r="Q36" s="46"/>
      <c r="R36" s="46"/>
      <c r="S36" s="46"/>
      <c r="T36" s="46"/>
      <c r="U36" s="46"/>
      <c r="V36" s="46"/>
      <c r="W36" s="46"/>
      <c r="X36" s="77"/>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A37" s="191" t="s">
        <v>3907</v>
      </c>
      <c r="B37" s="191" t="s">
        <v>3908</v>
      </c>
      <c r="C37" s="49" t="s">
        <v>2216</v>
      </c>
      <c r="D37" s="4"/>
      <c r="E37" s="4"/>
      <c r="F37" s="4"/>
      <c r="G37" s="4"/>
      <c r="H37" s="4"/>
      <c r="I37" s="46" t="n">
        <v>9247000000</v>
      </c>
      <c r="J37" s="46" t="n">
        <v>20748000000</v>
      </c>
      <c r="K37" s="46" t="n">
        <v>11314000000</v>
      </c>
      <c r="L37" s="46" t="n">
        <v>12176000000</v>
      </c>
      <c r="M37" s="46" t="n">
        <v>11930000000</v>
      </c>
      <c r="N37" s="46"/>
      <c r="O37" s="46"/>
      <c r="P37" s="46"/>
      <c r="Q37" s="46"/>
      <c r="R37" s="46"/>
      <c r="S37" s="46"/>
      <c r="T37" s="46"/>
      <c r="U37" s="46"/>
      <c r="V37" s="46"/>
      <c r="W37" s="46"/>
      <c r="X37" s="77"/>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A38" s="191" t="s">
        <v>3909</v>
      </c>
      <c r="B38" s="191" t="s">
        <v>3910</v>
      </c>
      <c r="C38" s="49" t="s">
        <v>2216</v>
      </c>
      <c r="D38" s="4"/>
      <c r="E38" s="4"/>
      <c r="F38" s="4"/>
      <c r="G38" s="4"/>
      <c r="H38" s="4"/>
      <c r="I38" s="46" t="n">
        <v>55482000000</v>
      </c>
      <c r="J38" s="46" t="n">
        <v>62244000000</v>
      </c>
      <c r="K38" s="46" t="n">
        <v>90512000000</v>
      </c>
      <c r="L38" s="46" t="n">
        <v>158288000000</v>
      </c>
      <c r="M38" s="46" t="n">
        <v>59650000000</v>
      </c>
      <c r="N38" s="46"/>
      <c r="O38" s="46"/>
      <c r="P38" s="46"/>
      <c r="Q38" s="46"/>
      <c r="R38" s="46"/>
      <c r="S38" s="46"/>
      <c r="T38" s="46"/>
      <c r="U38" s="46"/>
      <c r="V38" s="46"/>
      <c r="W38" s="46"/>
      <c r="X38" s="77"/>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191" t="s">
        <v>3911</v>
      </c>
      <c r="B39" s="191" t="s">
        <v>3912</v>
      </c>
      <c r="C39" s="49" t="s">
        <v>2216</v>
      </c>
      <c r="D39" s="4"/>
      <c r="E39" s="4"/>
      <c r="F39" s="4"/>
      <c r="G39" s="4"/>
      <c r="H39" s="4"/>
      <c r="I39" s="46" t="n">
        <v>0</v>
      </c>
      <c r="J39" s="46" t="n">
        <v>0</v>
      </c>
      <c r="K39" s="46" t="n">
        <v>0</v>
      </c>
      <c r="L39" s="46" t="n">
        <v>0</v>
      </c>
      <c r="M39" s="46" t="n">
        <v>0</v>
      </c>
      <c r="N39" s="46"/>
      <c r="O39" s="46"/>
      <c r="P39" s="46"/>
      <c r="Q39" s="46"/>
      <c r="R39" s="46"/>
      <c r="S39" s="46"/>
      <c r="T39" s="46"/>
      <c r="U39" s="46"/>
      <c r="V39" s="46"/>
      <c r="W39" s="46"/>
      <c r="X39" s="77"/>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75" hidden="false" customHeight="true" outlineLevel="0" collapsed="false">
      <c r="A40" s="49" t="s">
        <v>227</v>
      </c>
      <c r="B40" s="30" t="s">
        <v>3913</v>
      </c>
      <c r="C40" s="49" t="s">
        <v>191</v>
      </c>
      <c r="D40" s="4"/>
      <c r="E40" s="4"/>
      <c r="F40" s="4"/>
      <c r="G40" s="4"/>
      <c r="H40" s="4"/>
      <c r="I40" s="46" t="n">
        <v>221928000000</v>
      </c>
      <c r="J40" s="46" t="n">
        <v>259350000000</v>
      </c>
      <c r="K40" s="46" t="n">
        <v>316792000000</v>
      </c>
      <c r="L40" s="46" t="n">
        <v>377456000000</v>
      </c>
      <c r="M40" s="46" t="n">
        <v>548780000000</v>
      </c>
      <c r="N40" s="46" t="n">
        <v>677382000000</v>
      </c>
      <c r="O40" s="46" t="n">
        <v>712950000000</v>
      </c>
      <c r="P40" s="46" t="n">
        <v>750096000000</v>
      </c>
      <c r="Q40" s="46" t="n">
        <v>886380000000</v>
      </c>
      <c r="R40" s="46" t="n">
        <v>892372000000</v>
      </c>
      <c r="S40" s="46" t="n">
        <v>857938000000</v>
      </c>
      <c r="T40" s="46" t="n">
        <v>742254000000</v>
      </c>
      <c r="U40" s="46" t="n">
        <v>765678000000</v>
      </c>
      <c r="V40" s="46" t="n">
        <v>812853000000</v>
      </c>
      <c r="W40" s="46" t="n">
        <v>866651000000</v>
      </c>
      <c r="X40" s="77" t="n">
        <v>926517000000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B41" s="30" t="s">
        <v>3914</v>
      </c>
      <c r="C41" s="49"/>
      <c r="D41" s="4"/>
      <c r="E41" s="4"/>
      <c r="F41" s="4"/>
      <c r="G41" s="4"/>
      <c r="H41" s="4"/>
      <c r="I41" s="77"/>
      <c r="J41" s="77"/>
      <c r="K41" s="77"/>
      <c r="L41" s="77"/>
      <c r="M41" s="77"/>
      <c r="N41" s="46" t="n">
        <v>119538000000</v>
      </c>
      <c r="O41" s="46" t="n">
        <v>218250000000</v>
      </c>
      <c r="P41" s="46" t="n">
        <v>156270000000</v>
      </c>
      <c r="Q41" s="46" t="n">
        <v>273972000000</v>
      </c>
      <c r="R41" s="46" t="n">
        <v>102966000000</v>
      </c>
      <c r="S41" s="46" t="n">
        <v>109524000000</v>
      </c>
      <c r="T41" s="46" t="n">
        <v>58599000000</v>
      </c>
      <c r="U41" s="46" t="n">
        <v>144858000000</v>
      </c>
      <c r="V41" s="46" t="n">
        <v>263628000000</v>
      </c>
      <c r="W41" s="46" t="n">
        <v>281076000000</v>
      </c>
      <c r="X41" s="77" t="n">
        <v>300492000000</v>
      </c>
    </row>
    <row r="42" customFormat="false" ht="16.5" hidden="false" customHeight="false" outlineLevel="0" collapsed="false">
      <c r="B42" s="30" t="s">
        <v>3915</v>
      </c>
      <c r="C42" s="49"/>
      <c r="D42" s="4"/>
      <c r="E42" s="4"/>
      <c r="F42" s="4"/>
      <c r="G42" s="4"/>
      <c r="H42" s="4"/>
      <c r="I42" s="46" t="n">
        <v>-9247000000</v>
      </c>
      <c r="J42" s="46" t="n">
        <v>10374000000</v>
      </c>
      <c r="K42" s="46" t="n">
        <v>0</v>
      </c>
      <c r="L42" s="46" t="n">
        <v>-12176000000</v>
      </c>
      <c r="M42" s="46" t="n">
        <v>-274390000000</v>
      </c>
      <c r="N42" s="46" t="n">
        <v>-544562000000</v>
      </c>
      <c r="O42" s="46" t="n">
        <v>-494700000000</v>
      </c>
      <c r="P42" s="46" t="n">
        <v>-593826000000</v>
      </c>
      <c r="Q42" s="46" t="n">
        <v>-596292000000</v>
      </c>
      <c r="R42" s="46" t="n">
        <v>-789406000000</v>
      </c>
      <c r="S42" s="46" t="n">
        <v>-748414000000</v>
      </c>
      <c r="T42" s="46" t="n">
        <v>-683655000000</v>
      </c>
      <c r="U42" s="46" t="n">
        <v>-620820000000</v>
      </c>
      <c r="V42" s="46" t="n">
        <v>-549225000000</v>
      </c>
      <c r="W42" s="46" t="n">
        <v>-585575000000</v>
      </c>
      <c r="X42" s="77" t="n">
        <v>-626025000000</v>
      </c>
    </row>
    <row r="43" customFormat="false" ht="16.5" hidden="false" customHeight="false" outlineLevel="0" collapsed="false">
      <c r="B43" s="44" t="s">
        <v>3916</v>
      </c>
      <c r="C43" s="49"/>
      <c r="D43" s="4"/>
      <c r="E43" s="4"/>
      <c r="F43" s="4"/>
      <c r="G43" s="4"/>
      <c r="H43" s="4"/>
      <c r="I43" s="77"/>
      <c r="J43" s="77"/>
      <c r="K43" s="77"/>
      <c r="L43" s="77"/>
      <c r="M43" s="77"/>
      <c r="N43" s="46" t="n">
        <v>-212512000000</v>
      </c>
      <c r="O43" s="46" t="n">
        <v>-145500000000</v>
      </c>
      <c r="P43" s="46" t="n">
        <v>-187524000000</v>
      </c>
      <c r="Q43" s="46" t="n">
        <v>-193392000000</v>
      </c>
      <c r="R43" s="46" t="n">
        <v>-343220000000</v>
      </c>
      <c r="S43" s="46" t="n">
        <v>-237302000000</v>
      </c>
      <c r="T43" s="46" t="n">
        <v>-97665000000</v>
      </c>
      <c r="U43" s="46" t="n">
        <v>41388000000</v>
      </c>
      <c r="V43" s="46" t="n">
        <v>219690000000</v>
      </c>
      <c r="W43" s="46" t="n">
        <v>257653000000</v>
      </c>
      <c r="X43" s="77" t="n">
        <v>300492000000</v>
      </c>
    </row>
    <row r="44" customFormat="false" ht="15" hidden="false" customHeight="false" outlineLevel="0" collapsed="false">
      <c r="B44" s="49" t="s">
        <v>3917</v>
      </c>
      <c r="C44" s="49"/>
      <c r="D44" s="4"/>
      <c r="E44" s="4"/>
      <c r="F44" s="4"/>
      <c r="G44" s="4"/>
      <c r="H44" s="4"/>
      <c r="I44" s="46" t="n">
        <v>-129458000000</v>
      </c>
      <c r="J44" s="46" t="n">
        <v>-103740000000</v>
      </c>
      <c r="K44" s="46" t="n">
        <v>-135768000000</v>
      </c>
      <c r="L44" s="46" t="n">
        <v>-133936000000</v>
      </c>
      <c r="M44" s="46" t="n">
        <v>-560710000000</v>
      </c>
      <c r="N44" s="46"/>
      <c r="O44" s="46"/>
      <c r="P44" s="46"/>
      <c r="Q44" s="46"/>
      <c r="R44" s="46"/>
      <c r="S44" s="46"/>
      <c r="T44" s="46"/>
      <c r="U44" s="46"/>
      <c r="V44" s="46"/>
      <c r="W44" s="46"/>
      <c r="X44" s="4"/>
    </row>
    <row r="45" customFormat="false" ht="15" hidden="false" customHeight="false" outlineLevel="0" collapsed="false">
      <c r="B45" s="49" t="s">
        <v>3918</v>
      </c>
      <c r="C45" s="49"/>
      <c r="D45" s="4"/>
      <c r="E45" s="4"/>
      <c r="F45" s="4"/>
      <c r="G45" s="4"/>
      <c r="H45" s="4"/>
      <c r="I45" s="46" t="n">
        <v>-120211000000</v>
      </c>
      <c r="J45" s="46" t="n">
        <v>-124488000000</v>
      </c>
      <c r="K45" s="46" t="n">
        <v>-113140000000</v>
      </c>
      <c r="L45" s="46" t="n">
        <v>-194816000000</v>
      </c>
      <c r="M45" s="46" t="n">
        <v>-310180000000</v>
      </c>
      <c r="N45" s="46"/>
      <c r="O45" s="46"/>
      <c r="P45" s="46"/>
      <c r="Q45" s="46"/>
      <c r="R45" s="46"/>
      <c r="S45" s="46"/>
      <c r="T45" s="46"/>
      <c r="U45" s="46"/>
      <c r="V45" s="46"/>
      <c r="W45" s="46"/>
      <c r="X45" s="4"/>
    </row>
    <row r="46" s="13" customFormat="true" ht="16.5" hidden="false" customHeight="false" outlineLevel="0" collapsed="false">
      <c r="A46" s="335" t="s">
        <v>110</v>
      </c>
      <c r="B46" s="98" t="s">
        <v>3919</v>
      </c>
      <c r="C46" s="63" t="s">
        <v>34</v>
      </c>
      <c r="D46" s="168"/>
      <c r="E46" s="168"/>
      <c r="F46" s="168"/>
      <c r="G46" s="168"/>
      <c r="H46" s="168"/>
      <c r="I46" s="109" t="n">
        <v>120211000000</v>
      </c>
      <c r="J46" s="109" t="n">
        <v>124488000000</v>
      </c>
      <c r="K46" s="109" t="n">
        <v>113140000000</v>
      </c>
      <c r="L46" s="109" t="n">
        <v>194816000000</v>
      </c>
      <c r="M46" s="181" t="n">
        <f aca="false">M47+M48</f>
        <v>322110000000</v>
      </c>
      <c r="N46" s="102"/>
      <c r="O46" s="102"/>
      <c r="P46" s="102"/>
      <c r="Q46" s="102"/>
      <c r="R46" s="102"/>
      <c r="S46" s="109"/>
      <c r="T46" s="109"/>
      <c r="U46" s="109"/>
      <c r="V46" s="109"/>
      <c r="W46" s="109"/>
      <c r="X46" s="168"/>
    </row>
    <row r="47" customFormat="false" ht="16.5" hidden="false" customHeight="false" outlineLevel="0" collapsed="false">
      <c r="A47" s="49" t="s">
        <v>3920</v>
      </c>
      <c r="B47" s="49" t="s">
        <v>3921</v>
      </c>
      <c r="C47" s="49" t="s">
        <v>242</v>
      </c>
      <c r="D47" s="4"/>
      <c r="E47" s="4"/>
      <c r="F47" s="4"/>
      <c r="G47" s="4"/>
      <c r="H47" s="4"/>
      <c r="I47" s="46" t="n">
        <v>-36988000000</v>
      </c>
      <c r="J47" s="46" t="n">
        <v>-165984000000</v>
      </c>
      <c r="K47" s="46" t="n">
        <v>-135768000000</v>
      </c>
      <c r="L47" s="46" t="n">
        <v>-121760000000</v>
      </c>
      <c r="M47" s="46" t="n">
        <v>214740000000</v>
      </c>
      <c r="N47" s="16"/>
      <c r="O47" s="16"/>
      <c r="P47" s="16"/>
      <c r="Q47" s="16"/>
      <c r="R47" s="16"/>
      <c r="S47" s="46"/>
      <c r="T47" s="46"/>
      <c r="U47" s="46"/>
      <c r="V47" s="46"/>
      <c r="W47" s="46"/>
      <c r="X47" s="4"/>
    </row>
    <row r="48" customFormat="false" ht="16.5" hidden="false" customHeight="false" outlineLevel="0" collapsed="false">
      <c r="A48" s="49" t="s">
        <v>3922</v>
      </c>
      <c r="B48" s="49" t="s">
        <v>1933</v>
      </c>
      <c r="C48" s="49" t="s">
        <v>242</v>
      </c>
      <c r="D48" s="4"/>
      <c r="E48" s="4"/>
      <c r="F48" s="4"/>
      <c r="G48" s="4"/>
      <c r="H48" s="4"/>
      <c r="I48" s="46" t="n">
        <v>157199000000</v>
      </c>
      <c r="J48" s="46" t="n">
        <v>290472000000</v>
      </c>
      <c r="K48" s="46" t="n">
        <v>248908000000</v>
      </c>
      <c r="L48" s="46" t="n">
        <v>316576000000</v>
      </c>
      <c r="M48" s="46" t="n">
        <v>107370000000</v>
      </c>
      <c r="N48" s="16"/>
      <c r="O48" s="16"/>
      <c r="P48" s="16"/>
      <c r="Q48" s="16"/>
      <c r="R48" s="16"/>
      <c r="S48" s="46"/>
      <c r="T48" s="46"/>
      <c r="U48" s="46"/>
      <c r="V48" s="46"/>
      <c r="W48" s="46"/>
      <c r="X48" s="4"/>
    </row>
    <row r="49" customFormat="false" ht="16.5" hidden="false" customHeight="false" outlineLevel="0" collapsed="false">
      <c r="B49" s="30"/>
      <c r="C49" s="49"/>
      <c r="D49" s="4"/>
      <c r="E49" s="4"/>
      <c r="F49" s="4"/>
      <c r="G49" s="4"/>
      <c r="H49" s="4"/>
      <c r="I49" s="4"/>
      <c r="J49" s="4"/>
      <c r="K49" s="4"/>
      <c r="L49" s="4"/>
      <c r="M49" s="4"/>
      <c r="N49" s="4"/>
      <c r="O49" s="4"/>
      <c r="P49" s="4"/>
      <c r="Q49" s="4"/>
      <c r="R49" s="4"/>
      <c r="S49" s="4"/>
      <c r="T49" s="4"/>
      <c r="U49" s="4"/>
      <c r="V49" s="4"/>
      <c r="W49" s="4"/>
      <c r="X49" s="4"/>
    </row>
    <row r="50" customFormat="false" ht="15" hidden="false" customHeight="false" outlineLevel="0" collapsed="false">
      <c r="C50" s="49"/>
      <c r="D50" s="4"/>
      <c r="E50" s="4"/>
      <c r="F50" s="4"/>
      <c r="G50" s="4"/>
      <c r="H50" s="4"/>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0" t="s">
        <v>128</v>
      </c>
    </row>
    <row r="51" customFormat="false" ht="15" hidden="false" customHeight="false" outlineLevel="0" collapsed="false">
      <c r="C51" s="49"/>
      <c r="D51" s="4"/>
      <c r="E51" s="4"/>
      <c r="F51" s="4"/>
      <c r="G51" s="4"/>
      <c r="H51" s="4"/>
      <c r="I51" s="4"/>
      <c r="J51" s="4"/>
      <c r="K51" s="4"/>
      <c r="L51" s="4"/>
      <c r="M51" s="4"/>
      <c r="N51" s="4"/>
      <c r="O51" s="4"/>
      <c r="P51" s="4"/>
      <c r="Q51" s="4"/>
      <c r="R51" s="4"/>
      <c r="S51" s="4"/>
      <c r="T51" s="4"/>
      <c r="U51" s="4"/>
      <c r="V51" s="4"/>
      <c r="W51" s="4"/>
      <c r="X51" s="4"/>
    </row>
    <row r="52" customFormat="false" ht="15" hidden="false" customHeight="false" outlineLevel="0" collapsed="false">
      <c r="B52" s="0" t="s">
        <v>33</v>
      </c>
      <c r="C52" s="49"/>
      <c r="D52" s="4"/>
      <c r="E52" s="4"/>
      <c r="F52" s="4"/>
      <c r="G52" s="4"/>
      <c r="H52" s="4"/>
      <c r="I52" s="77" t="n">
        <f aca="false">I6-I7-I22</f>
        <v>0</v>
      </c>
      <c r="J52" s="77" t="n">
        <f aca="false">J6-J7-J22</f>
        <v>0</v>
      </c>
      <c r="K52" s="77" t="n">
        <f aca="false">K6-K7-K22</f>
        <v>0</v>
      </c>
      <c r="L52" s="77" t="n">
        <f aca="false">L6-L7-L22</f>
        <v>0</v>
      </c>
      <c r="M52" s="77" t="n">
        <f aca="false">M6-M7-M22</f>
        <v>0</v>
      </c>
      <c r="N52" s="77" t="n">
        <f aca="false">N6-N7-N22</f>
        <v>0</v>
      </c>
      <c r="O52" s="77" t="n">
        <f aca="false">O6-O7-O22</f>
        <v>0</v>
      </c>
      <c r="P52" s="77" t="n">
        <f aca="false">P6-P7-P22</f>
        <v>0</v>
      </c>
      <c r="Q52" s="77" t="n">
        <f aca="false">Q6-Q7-Q22</f>
        <v>0</v>
      </c>
      <c r="R52" s="77" t="n">
        <f aca="false">R6-R7-R22</f>
        <v>0</v>
      </c>
      <c r="S52" s="77" t="n">
        <f aca="false">S6-S7-S22</f>
        <v>0</v>
      </c>
      <c r="T52" s="77" t="n">
        <f aca="false">T6-T7-T22</f>
        <v>0</v>
      </c>
      <c r="U52" s="77" t="n">
        <f aca="false">U6-U7-U22</f>
        <v>0</v>
      </c>
      <c r="V52" s="77" t="n">
        <f aca="false">V6-V7-V22</f>
        <v>0</v>
      </c>
      <c r="W52" s="77" t="n">
        <f aca="false">W6-W7-W22</f>
        <v>0</v>
      </c>
      <c r="X52" s="77" t="n">
        <f aca="false">X6-X7-X22</f>
        <v>0</v>
      </c>
    </row>
    <row r="53" customFormat="false" ht="15" hidden="false" customHeight="false" outlineLevel="0" collapsed="false">
      <c r="B53" s="0" t="s">
        <v>130</v>
      </c>
      <c r="C53" s="49"/>
      <c r="D53" s="4"/>
      <c r="E53" s="4"/>
      <c r="F53" s="4"/>
      <c r="G53" s="4"/>
      <c r="H53" s="4"/>
      <c r="I53" s="77" t="n">
        <f aca="false">I7-I8-I16-I15</f>
        <v>0</v>
      </c>
      <c r="J53" s="77" t="n">
        <f aca="false">J7-J8-J16-J15</f>
        <v>0</v>
      </c>
      <c r="K53" s="77" t="n">
        <f aca="false">K7-K8-K16-K15</f>
        <v>0</v>
      </c>
      <c r="L53" s="77" t="n">
        <f aca="false">L7-L8-L16-L15</f>
        <v>0</v>
      </c>
      <c r="M53" s="77" t="n">
        <f aca="false">M7-M8-M16-M15</f>
        <v>0</v>
      </c>
      <c r="N53" s="77" t="n">
        <f aca="false">N7-N8-N16-N15</f>
        <v>0</v>
      </c>
      <c r="O53" s="77" t="n">
        <f aca="false">O7-O8-O16-O15</f>
        <v>0</v>
      </c>
      <c r="P53" s="77" t="n">
        <f aca="false">P7-P8-P16-P15</f>
        <v>0</v>
      </c>
      <c r="Q53" s="77" t="n">
        <f aca="false">Q7-Q8-Q16-Q15</f>
        <v>0</v>
      </c>
      <c r="R53" s="77" t="n">
        <f aca="false">R7-R8-R16-R15</f>
        <v>0</v>
      </c>
      <c r="S53" s="77" t="n">
        <f aca="false">S7-S8-S16-S15</f>
        <v>0</v>
      </c>
      <c r="T53" s="77" t="n">
        <f aca="false">T7-T8-T16-T15</f>
        <v>0</v>
      </c>
      <c r="U53" s="77" t="n">
        <f aca="false">U7-U8-U16-U15</f>
        <v>0</v>
      </c>
      <c r="V53" s="77" t="n">
        <f aca="false">V7-V8-V16-V15</f>
        <v>0</v>
      </c>
      <c r="W53" s="77" t="n">
        <f aca="false">W7-W8-W16-W15</f>
        <v>0</v>
      </c>
      <c r="X53" s="77" t="n">
        <f aca="false">X7-X8-X16-X15</f>
        <v>0</v>
      </c>
    </row>
    <row r="54" customFormat="false" ht="15" hidden="false" customHeight="false" outlineLevel="0" collapsed="false">
      <c r="B54" s="0" t="s">
        <v>131</v>
      </c>
      <c r="C54" s="49"/>
      <c r="D54" s="4"/>
      <c r="E54" s="4"/>
      <c r="F54" s="4"/>
      <c r="G54" s="4"/>
      <c r="H54" s="4"/>
      <c r="I54" s="77" t="n">
        <f aca="false">I8-I9-I10-I13-I14</f>
        <v>0</v>
      </c>
      <c r="J54" s="77" t="n">
        <f aca="false">J8-J9-J10-J13-J14</f>
        <v>0</v>
      </c>
      <c r="K54" s="77" t="n">
        <f aca="false">K8-K9-K10-K13-K14</f>
        <v>0</v>
      </c>
      <c r="L54" s="77" t="n">
        <f aca="false">L8-L9-L10-L13-L14</f>
        <v>0</v>
      </c>
      <c r="M54" s="77" t="n">
        <f aca="false">M8-M9-M10-M13-M14</f>
        <v>0</v>
      </c>
      <c r="N54" s="77" t="n">
        <f aca="false">N8-N9-N10-N13-N14</f>
        <v>0</v>
      </c>
      <c r="O54" s="77" t="n">
        <f aca="false">O8-O9-O10-O13-O14</f>
        <v>0</v>
      </c>
      <c r="P54" s="77" t="n">
        <f aca="false">P8-P9-P10-P13-P14</f>
        <v>0.0003662109375</v>
      </c>
      <c r="Q54" s="77" t="n">
        <f aca="false">Q8-Q9-Q10-Q13-Q14</f>
        <v>-0.0001220703125</v>
      </c>
      <c r="R54" s="77" t="n">
        <f aca="false">R8-R9-R10-R13-R14</f>
        <v>0.00023651123046875</v>
      </c>
      <c r="S54" s="77" t="n">
        <f aca="false">S8-S9-S10-S13-S14</f>
        <v>0</v>
      </c>
      <c r="T54" s="77" t="n">
        <f aca="false">T8-T9-T10-T13-T14</f>
        <v>0</v>
      </c>
      <c r="U54" s="77" t="n">
        <f aca="false">U8-U9-U10-U13-U14</f>
        <v>0</v>
      </c>
      <c r="V54" s="77" t="n">
        <f aca="false">V8-V9-V10-V13-V14</f>
        <v>-0.000244140625</v>
      </c>
      <c r="W54" s="77" t="n">
        <f aca="false">W8-W9-W10-W13-W14</f>
        <v>0</v>
      </c>
      <c r="X54" s="77" t="n">
        <f aca="false">X8-X9-X10-X13-X14</f>
        <v>0</v>
      </c>
    </row>
    <row r="55" customFormat="false" ht="15" hidden="false" customHeight="false" outlineLevel="0" collapsed="false">
      <c r="B55" s="0" t="s">
        <v>2898</v>
      </c>
      <c r="C55" s="49"/>
      <c r="D55" s="4"/>
      <c r="E55" s="4"/>
      <c r="F55" s="4"/>
      <c r="G55" s="4"/>
      <c r="H55" s="4"/>
      <c r="I55" s="77" t="n">
        <f aca="false">I10-I11-I12</f>
        <v>0</v>
      </c>
      <c r="J55" s="77" t="n">
        <f aca="false">J10-J11-J12</f>
        <v>0</v>
      </c>
      <c r="K55" s="77" t="n">
        <f aca="false">K10-K11-K12</f>
        <v>0</v>
      </c>
      <c r="L55" s="77" t="n">
        <f aca="false">L10-L11-L12</f>
        <v>0</v>
      </c>
      <c r="M55" s="77" t="n">
        <f aca="false">M10-M11-M12</f>
        <v>0</v>
      </c>
      <c r="N55" s="77" t="n">
        <f aca="false">N10-N11-N12</f>
        <v>0</v>
      </c>
      <c r="O55" s="77" t="n">
        <f aca="false">O10-O11-O12</f>
        <v>0</v>
      </c>
      <c r="P55" s="77" t="n">
        <f aca="false">P10-P11-P12</f>
        <v>0</v>
      </c>
      <c r="Q55" s="77" t="n">
        <f aca="false">Q10-Q11-Q12</f>
        <v>0</v>
      </c>
      <c r="R55" s="77" t="n">
        <f aca="false">R10-R11-R12</f>
        <v>0</v>
      </c>
      <c r="S55" s="77" t="n">
        <f aca="false">S10-S11-S12</f>
        <v>0</v>
      </c>
      <c r="T55" s="77" t="n">
        <f aca="false">T10-T11-T12</f>
        <v>0</v>
      </c>
      <c r="U55" s="77" t="n">
        <f aca="false">U10-U11-U12</f>
        <v>0</v>
      </c>
      <c r="V55" s="77" t="n">
        <f aca="false">V10-V11-V12</f>
        <v>0</v>
      </c>
      <c r="W55" s="77" t="n">
        <f aca="false">W10-W11-W12</f>
        <v>0</v>
      </c>
      <c r="X55" s="77" t="n">
        <f aca="false">X10-X11-X12</f>
        <v>0</v>
      </c>
    </row>
    <row r="56" customFormat="false" ht="15" hidden="false" customHeight="false" outlineLevel="0" collapsed="false">
      <c r="B56" s="0" t="s">
        <v>969</v>
      </c>
      <c r="C56" s="49"/>
      <c r="D56" s="4"/>
      <c r="E56" s="4"/>
      <c r="F56" s="4"/>
      <c r="G56" s="4"/>
      <c r="H56" s="4"/>
      <c r="I56" s="77" t="n">
        <f aca="false">I16-I17-I19</f>
        <v>0</v>
      </c>
      <c r="J56" s="77" t="n">
        <f aca="false">J16-J17-J19</f>
        <v>0</v>
      </c>
      <c r="K56" s="77" t="n">
        <f aca="false">K16-K17-K19</f>
        <v>0</v>
      </c>
      <c r="L56" s="77" t="n">
        <f aca="false">L16-L17-L19</f>
        <v>0</v>
      </c>
      <c r="M56" s="77" t="n">
        <f aca="false">M16-M17-M19</f>
        <v>0</v>
      </c>
      <c r="N56" s="77" t="n">
        <f aca="false">N16-N17-N19</f>
        <v>0</v>
      </c>
      <c r="O56" s="77" t="n">
        <f aca="false">O16-O17-O19</f>
        <v>0</v>
      </c>
      <c r="P56" s="77" t="n">
        <f aca="false">P16-P17-P19</f>
        <v>0</v>
      </c>
      <c r="Q56" s="77" t="n">
        <f aca="false">Q16-Q17-Q19</f>
        <v>0</v>
      </c>
      <c r="R56" s="77" t="n">
        <f aca="false">R16-R17-R19</f>
        <v>0</v>
      </c>
      <c r="S56" s="77" t="n">
        <f aca="false">S16-S17-S19</f>
        <v>0</v>
      </c>
      <c r="T56" s="77" t="n">
        <f aca="false">T16-T17-T19</f>
        <v>0</v>
      </c>
      <c r="U56" s="77" t="n">
        <f aca="false">U16-U17-U19</f>
        <v>0</v>
      </c>
      <c r="V56" s="77" t="n">
        <f aca="false">V16-V17-V19</f>
        <v>0</v>
      </c>
      <c r="W56" s="77" t="n">
        <f aca="false">W16-W17-W19</f>
        <v>0</v>
      </c>
      <c r="X56" s="77" t="n">
        <f aca="false">X16-X17-X19</f>
        <v>0</v>
      </c>
    </row>
    <row r="57" customFormat="false" ht="15" hidden="false" customHeight="false" outlineLevel="0" collapsed="false">
      <c r="B57" s="0" t="s">
        <v>2115</v>
      </c>
      <c r="C57" s="49"/>
      <c r="D57" s="4"/>
      <c r="E57" s="4"/>
      <c r="F57" s="4"/>
      <c r="G57" s="4"/>
      <c r="H57" s="4"/>
      <c r="I57" s="77" t="n">
        <f aca="false">I19-I20-I21</f>
        <v>0</v>
      </c>
      <c r="J57" s="77" t="n">
        <f aca="false">J19-J20-J21</f>
        <v>0</v>
      </c>
      <c r="K57" s="77" t="n">
        <f aca="false">K19-K20-K21</f>
        <v>0</v>
      </c>
      <c r="L57" s="77" t="n">
        <f aca="false">L19-L20-L21</f>
        <v>0</v>
      </c>
      <c r="M57" s="77" t="n">
        <f aca="false">M19-M20-M21</f>
        <v>0</v>
      </c>
      <c r="N57" s="723" t="n">
        <f aca="false">N19-N20-N21</f>
        <v>796920000000</v>
      </c>
      <c r="O57" s="723" t="n">
        <f aca="false">O19-O20-O21</f>
        <v>712950000000</v>
      </c>
      <c r="P57" s="723" t="n">
        <f aca="false">P19-P20-P21</f>
        <v>796977000000</v>
      </c>
      <c r="Q57" s="723" t="n">
        <f aca="false">Q19-Q20-Q21</f>
        <v>821916000000</v>
      </c>
      <c r="R57" s="723" t="n">
        <f aca="false">R19-R20-R21</f>
        <v>806567000000</v>
      </c>
      <c r="S57" s="723" t="n">
        <f aca="false">S19-S20-S21</f>
        <v>693652000000</v>
      </c>
      <c r="T57" s="723" t="n">
        <f aca="false">T19-T20-T21</f>
        <v>800853000000</v>
      </c>
      <c r="U57" s="723" t="n">
        <f aca="false">U19-U20-U21</f>
        <v>848454000000</v>
      </c>
      <c r="V57" s="723" t="n">
        <f aca="false">V19-V20-V21</f>
        <v>900729000000</v>
      </c>
      <c r="W57" s="723" t="n">
        <f aca="false">W19-W20-W21</f>
        <v>983766000000</v>
      </c>
      <c r="X57" s="723" t="n">
        <f aca="false">X19-X20-X21</f>
        <v>1051722000000</v>
      </c>
    </row>
    <row r="58" customFormat="false" ht="15" hidden="false" customHeight="false" outlineLevel="0" collapsed="false">
      <c r="B58" s="0" t="s">
        <v>1115</v>
      </c>
      <c r="C58" s="49"/>
      <c r="D58" s="4"/>
      <c r="E58" s="4"/>
      <c r="F58" s="4"/>
      <c r="G58" s="4"/>
      <c r="H58" s="4"/>
      <c r="I58" s="77" t="n">
        <f aca="false">I23-I24-I40</f>
        <v>0</v>
      </c>
      <c r="J58" s="77" t="n">
        <f aca="false">J23-J24-J40</f>
        <v>0</v>
      </c>
      <c r="K58" s="77" t="n">
        <f aca="false">K23-K24-K40</f>
        <v>0</v>
      </c>
      <c r="L58" s="77" t="n">
        <f aca="false">L23-L24-L40</f>
        <v>0</v>
      </c>
      <c r="M58" s="77" t="n">
        <f aca="false">M23-M24-M40</f>
        <v>0</v>
      </c>
      <c r="N58" s="77" t="n">
        <f aca="false">N23-N24-N40</f>
        <v>0</v>
      </c>
      <c r="O58" s="77" t="n">
        <f aca="false">O23-O24-O40</f>
        <v>0</v>
      </c>
      <c r="P58" s="77" t="n">
        <f aca="false">P23-P24-P40</f>
        <v>0</v>
      </c>
      <c r="Q58" s="77" t="n">
        <f aca="false">Q23-Q24-Q40</f>
        <v>0</v>
      </c>
      <c r="R58" s="77" t="n">
        <f aca="false">R23-R24-R40</f>
        <v>0</v>
      </c>
      <c r="S58" s="77" t="n">
        <f aca="false">S23-S24-S40</f>
        <v>0</v>
      </c>
      <c r="T58" s="77" t="n">
        <f aca="false">T23-T24-T40</f>
        <v>0</v>
      </c>
      <c r="U58" s="77" t="n">
        <f aca="false">U23-U24-U40</f>
        <v>0</v>
      </c>
      <c r="V58" s="77" t="n">
        <f aca="false">V23-V24-V40</f>
        <v>0</v>
      </c>
      <c r="W58" s="77" t="n">
        <f aca="false">W23-W24-W40</f>
        <v>0</v>
      </c>
      <c r="X58" s="77" t="n">
        <f aca="false">X23-X24-X40</f>
        <v>0</v>
      </c>
    </row>
    <row r="59" customFormat="false" ht="15" hidden="false" customHeight="false" outlineLevel="0" collapsed="false">
      <c r="B59" s="0" t="s">
        <v>3923</v>
      </c>
      <c r="C59" s="49"/>
      <c r="D59" s="4"/>
      <c r="E59" s="4"/>
      <c r="F59" s="4"/>
      <c r="G59" s="4"/>
      <c r="H59" s="4"/>
      <c r="I59" s="77" t="n">
        <f aca="false">I24-I25-I26-I27-I30-I33-I34-I35</f>
        <v>0.000579833984375</v>
      </c>
      <c r="J59" s="77" t="n">
        <f aca="false">J24-J25-J26-J27-J30-J33-J34-J35</f>
        <v>0</v>
      </c>
      <c r="K59" s="77" t="n">
        <f aca="false">K24-K25-K26-K27-K30-K33-K34-K35</f>
        <v>0</v>
      </c>
      <c r="L59" s="77" t="n">
        <f aca="false">L24-L25-L26-L27-L30-L33-L34-L35</f>
        <v>0</v>
      </c>
      <c r="M59" s="77" t="n">
        <f aca="false">M24-M25-M26-M27-M30-M33-M34-M35</f>
        <v>0</v>
      </c>
      <c r="N59" s="77" t="n">
        <f aca="false">N24-N25-N26-N27-N30-N33-N34-N35</f>
        <v>0</v>
      </c>
      <c r="O59" s="77" t="n">
        <f aca="false">O24-O25-O26-O27-O30-O33-O34-O35</f>
        <v>0</v>
      </c>
      <c r="P59" s="77" t="n">
        <f aca="false">P24-P25-P26-P27-P30-P33-P34-P35</f>
        <v>0</v>
      </c>
      <c r="Q59" s="77" t="n">
        <f aca="false">Q24-Q25-Q26-Q27-Q30-Q33-Q34-Q35</f>
        <v>0</v>
      </c>
      <c r="R59" s="77" t="n">
        <f aca="false">R24-R25-R26-R27-R30-R33-R34-R35</f>
        <v>0</v>
      </c>
      <c r="S59" s="77" t="n">
        <f aca="false">S24-S25-S26-S27-S30-S33-S34-S35</f>
        <v>0</v>
      </c>
      <c r="T59" s="77" t="n">
        <f aca="false">T24-T25-T26-T27-T30-T33-T34-T35</f>
        <v>0</v>
      </c>
      <c r="U59" s="77" t="n">
        <f aca="false">U24-U25-U26-U27-U30-U33-U34-U35</f>
        <v>0</v>
      </c>
      <c r="V59" s="77" t="n">
        <f aca="false">V24-V25-V26-V27-V30-V33-V34-V35</f>
        <v>0</v>
      </c>
      <c r="W59" s="77" t="n">
        <f aca="false">W24-W25-W26-W27-W30-W33-W34-W35</f>
        <v>0</v>
      </c>
      <c r="X59" s="77" t="n">
        <f aca="false">X24-X25-X26-X27-X30-X33-X34-X35</f>
        <v>0</v>
      </c>
    </row>
    <row r="60" customFormat="false" ht="15" hidden="false" customHeight="false" outlineLevel="0" collapsed="false">
      <c r="B60" s="0" t="s">
        <v>268</v>
      </c>
      <c r="C60" s="49"/>
      <c r="D60" s="4"/>
      <c r="E60" s="4"/>
      <c r="F60" s="4"/>
      <c r="G60" s="4"/>
      <c r="H60" s="4"/>
      <c r="I60" s="77" t="n">
        <f aca="false">I27-I28-I29</f>
        <v>0</v>
      </c>
      <c r="J60" s="77" t="n">
        <f aca="false">J27-J28-J29</f>
        <v>0</v>
      </c>
      <c r="K60" s="77" t="n">
        <f aca="false">K27-K28-K29</f>
        <v>0</v>
      </c>
      <c r="L60" s="77" t="n">
        <f aca="false">L27-L28-L29</f>
        <v>0</v>
      </c>
      <c r="M60" s="77" t="n">
        <f aca="false">M27-M28-M29</f>
        <v>0</v>
      </c>
      <c r="N60" s="723" t="n">
        <f aca="false">N27-N28-N29</f>
        <v>332050000000</v>
      </c>
      <c r="O60" s="723" t="n">
        <f aca="false">O27-O28-O29</f>
        <v>349200000000</v>
      </c>
      <c r="P60" s="723" t="n">
        <f aca="false">P27-P28-P29</f>
        <v>390675000000</v>
      </c>
      <c r="Q60" s="723" t="n">
        <f aca="false">Q27-Q28-Q29</f>
        <v>402900000000</v>
      </c>
      <c r="R60" s="723" t="n">
        <f aca="false">R27-R28-R29</f>
        <v>446186000000</v>
      </c>
      <c r="S60" s="723" t="n">
        <f aca="false">S27-S28-S29</f>
        <v>511112000000</v>
      </c>
      <c r="T60" s="723" t="n">
        <f aca="false">T27-T28-T29</f>
        <v>585990000000</v>
      </c>
      <c r="U60" s="723" t="n">
        <f aca="false">U27-U28-U29</f>
        <v>662208000000</v>
      </c>
      <c r="V60" s="723" t="n">
        <f aca="false">V27-V28-V29</f>
        <v>768915000000</v>
      </c>
      <c r="W60" s="723" t="n">
        <f aca="false">W27-W28-W29</f>
        <v>843228000000</v>
      </c>
      <c r="X60" s="723" t="n">
        <f aca="false">X27-X28-X29</f>
        <v>926517000000</v>
      </c>
    </row>
    <row r="61" customFormat="false" ht="15" hidden="false" customHeight="false" outlineLevel="0" collapsed="false">
      <c r="B61" s="0" t="s">
        <v>269</v>
      </c>
      <c r="C61" s="49"/>
      <c r="D61" s="4"/>
      <c r="E61" s="4"/>
      <c r="F61" s="4"/>
      <c r="G61" s="4"/>
      <c r="H61" s="4"/>
      <c r="I61" s="723" t="n">
        <f aca="false">I30-I31-I32</f>
        <v>203434000000</v>
      </c>
      <c r="J61" s="723" t="n">
        <f aca="false">J30-J31-J32</f>
        <v>269724000000</v>
      </c>
      <c r="K61" s="723" t="n">
        <f aca="false">K30-K31-K32</f>
        <v>294164000000</v>
      </c>
      <c r="L61" s="723" t="n">
        <f aca="false">L30-L31-L32</f>
        <v>535744000000</v>
      </c>
      <c r="M61" s="723" t="n">
        <f aca="false">M30-M31-M32</f>
        <v>369830000000</v>
      </c>
      <c r="N61" s="77" t="n">
        <f aca="false">N30-N31-N32</f>
        <v>0</v>
      </c>
      <c r="O61" s="77" t="n">
        <f aca="false">O30-O31-O32</f>
        <v>0</v>
      </c>
      <c r="P61" s="77" t="n">
        <f aca="false">P30-P31-P32</f>
        <v>0</v>
      </c>
      <c r="Q61" s="77" t="n">
        <f aca="false">Q30-Q31-Q32</f>
        <v>0</v>
      </c>
      <c r="R61" s="77" t="n">
        <f aca="false">R30-R31-R32</f>
        <v>0</v>
      </c>
      <c r="S61" s="77" t="n">
        <f aca="false">S30-S31-S32</f>
        <v>0</v>
      </c>
      <c r="T61" s="77" t="n">
        <f aca="false">T30-T31-T32</f>
        <v>0</v>
      </c>
      <c r="U61" s="77" t="n">
        <f aca="false">U30-U31-U32</f>
        <v>0</v>
      </c>
      <c r="V61" s="77" t="n">
        <f aca="false">V30-V31-V32</f>
        <v>0</v>
      </c>
      <c r="W61" s="77" t="n">
        <f aca="false">W30-W31-W32</f>
        <v>0</v>
      </c>
      <c r="X61" s="77" t="n">
        <f aca="false">X30-X31-X32</f>
        <v>0</v>
      </c>
    </row>
    <row r="62" customFormat="false" ht="15" hidden="false" customHeight="false" outlineLevel="0" collapsed="false">
      <c r="B62" s="0" t="s">
        <v>2239</v>
      </c>
      <c r="C62" s="49"/>
      <c r="D62" s="4"/>
      <c r="E62" s="4"/>
      <c r="F62" s="4"/>
      <c r="G62" s="4"/>
      <c r="H62" s="4"/>
      <c r="I62" s="77" t="n">
        <f aca="false">I35-I36-I38-I37-I39</f>
        <v>0</v>
      </c>
      <c r="J62" s="77" t="n">
        <f aca="false">J35-J36-J38-J37-J39</f>
        <v>0</v>
      </c>
      <c r="K62" s="77" t="n">
        <f aca="false">K35-K36-K38-K37-K39</f>
        <v>0</v>
      </c>
      <c r="L62" s="77" t="n">
        <f aca="false">L35-L36-L38-L37-L39</f>
        <v>0</v>
      </c>
      <c r="M62" s="77" t="n">
        <f aca="false">M35-M36-M38-M37-M39</f>
        <v>0</v>
      </c>
      <c r="N62" s="723" t="n">
        <f aca="false">N35-N36-N38-N37-N39</f>
        <v>66410000000</v>
      </c>
      <c r="O62" s="723" t="n">
        <f aca="false">O35-O36-O38-O37-O39</f>
        <v>72750000000</v>
      </c>
      <c r="P62" s="723" t="n">
        <f aca="false">P35-P36-P38-P37-P39</f>
        <v>93762000000</v>
      </c>
      <c r="Q62" s="723" t="n">
        <f aca="false">Q35-Q36-Q38-Q37-Q39</f>
        <v>145044000000</v>
      </c>
      <c r="R62" s="723" t="n">
        <f aca="false">R35-R36-R38-R37-R39</f>
        <v>171610000000</v>
      </c>
      <c r="S62" s="723" t="n">
        <f aca="false">S35-S36-S38-S37-S39</f>
        <v>91270000000</v>
      </c>
      <c r="T62" s="723" t="n">
        <f aca="false">T35-T36-T38-T37-T39</f>
        <v>78132000000</v>
      </c>
      <c r="U62" s="723" t="n">
        <f aca="false">U35-U36-U38-U37-U39</f>
        <v>82776000000</v>
      </c>
      <c r="V62" s="723" t="n">
        <f aca="false">V35-V36-V38-V37-V39</f>
        <v>43938000000</v>
      </c>
      <c r="W62" s="723" t="n">
        <f aca="false">W35-W36-W38-W37-W39</f>
        <v>46846000000</v>
      </c>
      <c r="X62" s="723" t="n">
        <f aca="false">X35-X36-X38-X37-X39</f>
        <v>75123000000</v>
      </c>
    </row>
    <row r="63" customFormat="false" ht="15" hidden="false" customHeight="false" outlineLevel="0" collapsed="false">
      <c r="B63" s="0" t="s">
        <v>3924</v>
      </c>
      <c r="C63" s="49"/>
      <c r="D63" s="4"/>
      <c r="E63" s="4"/>
      <c r="F63" s="4"/>
      <c r="G63" s="4"/>
      <c r="H63" s="4"/>
      <c r="I63" s="77" t="n">
        <f aca="false">I46-I47-I48</f>
        <v>0</v>
      </c>
      <c r="J63" s="77" t="n">
        <f aca="false">J46-J47-J48</f>
        <v>0</v>
      </c>
      <c r="K63" s="77" t="n">
        <f aca="false">K46-K47-K48</f>
        <v>0</v>
      </c>
      <c r="L63" s="77" t="n">
        <f aca="false">L46-L47-L48</f>
        <v>0</v>
      </c>
      <c r="M63" s="77" t="n">
        <f aca="false">M46-M47-M48</f>
        <v>0</v>
      </c>
      <c r="N63" s="77" t="n">
        <f aca="false">N46-N47-N48</f>
        <v>0</v>
      </c>
      <c r="O63" s="77" t="n">
        <f aca="false">O46-O47-O48</f>
        <v>0</v>
      </c>
      <c r="P63" s="77" t="n">
        <f aca="false">P46-P47-P48</f>
        <v>0</v>
      </c>
      <c r="Q63" s="77" t="n">
        <f aca="false">Q46-Q47-Q48</f>
        <v>0</v>
      </c>
      <c r="R63" s="77" t="n">
        <f aca="false">R46-R47-R48</f>
        <v>0</v>
      </c>
      <c r="S63" s="77" t="n">
        <f aca="false">S46-S47-S48</f>
        <v>0</v>
      </c>
      <c r="T63" s="77" t="n">
        <f aca="false">T46-T47-T48</f>
        <v>0</v>
      </c>
      <c r="U63" s="77" t="n">
        <f aca="false">U46-U47-U48</f>
        <v>0</v>
      </c>
      <c r="V63" s="77" t="n">
        <f aca="false">V46-V47-V48</f>
        <v>0</v>
      </c>
      <c r="W63" s="77" t="n">
        <f aca="false">W46-W47-W48</f>
        <v>0</v>
      </c>
      <c r="X63" s="77" t="n">
        <f aca="false">X46-X47-X48</f>
        <v>0</v>
      </c>
    </row>
    <row r="64" customFormat="false" ht="15.75" hidden="false" customHeight="false" outlineLevel="0" collapsed="false">
      <c r="C64" s="49"/>
      <c r="D64" s="4"/>
      <c r="E64" s="4"/>
      <c r="F64" s="4"/>
      <c r="G64" s="4"/>
      <c r="H64" s="4"/>
      <c r="I64" s="4"/>
      <c r="J64" s="4"/>
      <c r="K64" s="4"/>
      <c r="L64" s="4"/>
      <c r="M64" s="4"/>
      <c r="N64" s="4"/>
      <c r="O64" s="4"/>
      <c r="P64" s="4"/>
      <c r="Q64" s="4"/>
      <c r="R64" s="4"/>
      <c r="S64" s="4"/>
      <c r="T64" s="4"/>
      <c r="U64" s="4"/>
      <c r="V64" s="4"/>
      <c r="W64" s="4"/>
      <c r="X64" s="4"/>
    </row>
    <row r="65" customFormat="false" ht="15.75" hidden="false" customHeight="false" outlineLevel="0" collapsed="false">
      <c r="B65" s="0" t="s">
        <v>586</v>
      </c>
      <c r="C65" s="49"/>
      <c r="D65" s="214" t="n">
        <v>6464302000000</v>
      </c>
      <c r="E65" s="95" t="n">
        <v>6770398000000</v>
      </c>
      <c r="F65" s="95" t="n">
        <v>7160499000000</v>
      </c>
      <c r="G65" s="95" t="n">
        <v>7695624000000</v>
      </c>
      <c r="H65" s="95" t="n">
        <v>8693240000000</v>
      </c>
      <c r="I65" s="95" t="n">
        <v>9441350000000</v>
      </c>
      <c r="J65" s="95" t="n">
        <v>10538115000000</v>
      </c>
      <c r="K65" s="95" t="n">
        <v>11403263000000</v>
      </c>
      <c r="L65" s="95" t="n">
        <v>12256863000000</v>
      </c>
      <c r="M65" s="95" t="n">
        <v>12093890000000</v>
      </c>
      <c r="N65" s="95" t="n">
        <v>13282061000000</v>
      </c>
      <c r="O65" s="95" t="n">
        <v>14550014000000</v>
      </c>
      <c r="P65" s="95" t="n">
        <v>15627713000000</v>
      </c>
      <c r="Q65" s="95" t="n">
        <v>16121442000000</v>
      </c>
      <c r="R65" s="95" t="n">
        <v>17050555000000</v>
      </c>
      <c r="S65" s="96" t="n">
        <v>18075879000000</v>
      </c>
      <c r="T65" s="96" t="n">
        <v>19299188000000</v>
      </c>
      <c r="U65" s="96" t="n">
        <v>20539013000000</v>
      </c>
      <c r="V65" s="96" t="n">
        <v>21955092000000</v>
      </c>
      <c r="W65" s="96" t="n">
        <v>23504837000000</v>
      </c>
      <c r="X65" s="215" t="n">
        <v>25201084000000</v>
      </c>
      <c r="AC65" s="55"/>
    </row>
    <row r="66" customFormat="false" ht="15" hidden="false" customHeight="false" outlineLevel="0" collapsed="false">
      <c r="B66" s="0" t="s">
        <v>2073</v>
      </c>
      <c r="C66" s="49"/>
      <c r="D66" s="4"/>
      <c r="E66" s="4"/>
      <c r="F66" s="4"/>
      <c r="G66" s="4"/>
      <c r="H66" s="4"/>
      <c r="I66" s="147" t="n">
        <f aca="false">((I7/I65))*100</f>
        <v>20.567715422053</v>
      </c>
      <c r="J66" s="147" t="n">
        <f aca="false">((J7/J65))*100</f>
        <v>21.8542690035172</v>
      </c>
      <c r="K66" s="147" t="n">
        <f aca="false">((K7/K65))*100</f>
        <v>22.2246562233985</v>
      </c>
      <c r="L66" s="147" t="n">
        <f aca="false">((L7/L65))*100</f>
        <v>25.2324269268572</v>
      </c>
      <c r="M66" s="147" t="n">
        <f aca="false">((M7/M65))*100</f>
        <v>23.4774749894368</v>
      </c>
      <c r="N66" s="147" t="n">
        <f aca="false">((N7/N65))*100</f>
        <v>22.4998966651335</v>
      </c>
      <c r="O66" s="147" t="n">
        <f aca="false">((O7/O65))*100</f>
        <v>23.6999771958982</v>
      </c>
      <c r="P66" s="147" t="n">
        <f aca="false">((P7/P65))*100</f>
        <v>23.898909584531</v>
      </c>
      <c r="Q66" s="147" t="n">
        <f aca="false">((Q7/Q65))*100</f>
        <v>24.1918309788913</v>
      </c>
      <c r="R66" s="147" t="n">
        <f aca="false">((R7/R65))*100</f>
        <v>23.6522212913304</v>
      </c>
      <c r="S66" s="147" t="n">
        <f aca="false">((S7/S65))*100</f>
        <v>22.8227020107846</v>
      </c>
      <c r="T66" s="147" t="n">
        <f aca="false">((T7/T65))*100</f>
        <v>22.4689556887057</v>
      </c>
      <c r="U66" s="147" t="n">
        <f aca="false">((U7/U65))*100</f>
        <v>22.2667661781021</v>
      </c>
      <c r="V66" s="147" t="n">
        <f aca="false">((V7/V65))*100</f>
        <v>22.2140631430741</v>
      </c>
      <c r="W66" s="147" t="n">
        <f aca="false">((W7/W65))*100</f>
        <v>22.3220097208077</v>
      </c>
      <c r="X66" s="147" t="n">
        <f aca="false">((X7/X65))*100</f>
        <v>22.1583444585162</v>
      </c>
    </row>
    <row r="67" customFormat="false" ht="15" hidden="false" customHeight="false" outlineLevel="0" collapsed="false">
      <c r="B67" s="0" t="s">
        <v>3925</v>
      </c>
      <c r="C67" s="49"/>
      <c r="D67" s="4"/>
      <c r="E67" s="4"/>
      <c r="F67" s="4"/>
      <c r="G67" s="4"/>
      <c r="H67" s="4"/>
      <c r="I67" s="147" t="n">
        <f aca="false">(I23/I65)*100</f>
        <v>20.7635984260725</v>
      </c>
      <c r="J67" s="147" t="n">
        <f aca="false">(J23/J65)*100</f>
        <v>21.9527116566862</v>
      </c>
      <c r="K67" s="147" t="n">
        <f aca="false">(K23/K65)*100</f>
        <v>22.1254390081155</v>
      </c>
      <c r="L67" s="147" t="n">
        <f aca="false">(L23/L65)*100</f>
        <v>25.3317671903488</v>
      </c>
      <c r="M67" s="147" t="n">
        <f aca="false">(M23/M65)*100</f>
        <v>25.7463066060631</v>
      </c>
      <c r="N67" s="147" t="n">
        <f aca="false">(N23/N65)*100</f>
        <v>26.6998773759584</v>
      </c>
      <c r="O67" s="147" t="n">
        <f aca="false">(O23/O65)*100</f>
        <v>27.0999739244237</v>
      </c>
      <c r="P67" s="147" t="n">
        <f aca="false">(P23/P65)*100</f>
        <v>27.5987407754417</v>
      </c>
      <c r="Q67" s="147" t="n">
        <f aca="false">(Q23/Q65)*100</f>
        <v>28.090514483754</v>
      </c>
      <c r="R67" s="147" t="n">
        <f aca="false">(R23/R65)*100</f>
        <v>28.1813700492447</v>
      </c>
      <c r="S67" s="147" t="n">
        <f aca="false">(S23/S65)*100</f>
        <v>27.064089110134</v>
      </c>
      <c r="T67" s="147" t="n">
        <f aca="false">(T23/T65)*100</f>
        <v>25.9101471004894</v>
      </c>
      <c r="U67" s="147" t="n">
        <f aca="false">(U23/U65)*100</f>
        <v>25.4909133170128</v>
      </c>
      <c r="V67" s="147" t="n">
        <f aca="false">(V23/V65)*100</f>
        <v>24.9157735253398</v>
      </c>
      <c r="W67" s="147" t="n">
        <f aca="false">(W23/W65)*100</f>
        <v>24.8133054485764</v>
      </c>
      <c r="X67" s="147" t="n">
        <f aca="false">(X23/X65)*100</f>
        <v>24.9405581125002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9.xml><?xml version="1.0" encoding="utf-8"?>
<worksheet xmlns="http://schemas.openxmlformats.org/spreadsheetml/2006/main" xmlns:r="http://schemas.openxmlformats.org/officeDocument/2006/relationships">
  <sheetPr filterMode="false">
    <pageSetUpPr fitToPage="false"/>
  </sheetPr>
  <dimension ref="A1:AU71"/>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L42" activePane="bottomRight" state="frozen"/>
      <selection pane="topLeft" activeCell="A1" activeCellId="0" sqref="A1"/>
      <selection pane="topRight" activeCell="L1" activeCellId="0" sqref="L1"/>
      <selection pane="bottomLeft" activeCell="A42" activeCellId="0" sqref="A42"/>
      <selection pane="bottomRight" activeCell="Z56" activeCellId="0" sqref="Z56"/>
    </sheetView>
  </sheetViews>
  <sheetFormatPr defaultRowHeight="15"/>
  <cols>
    <col collapsed="false" hidden="false" max="1" min="1" style="0" width="26.5918367346939"/>
    <col collapsed="false" hidden="false" max="2" min="2" style="0" width="51.5663265306123"/>
    <col collapsed="false" hidden="false" max="3" min="3" style="0" width="22.1377551020408"/>
    <col collapsed="false" hidden="false" max="4" min="4" style="0" width="12.2857142857143"/>
    <col collapsed="false" hidden="false" max="5" min="5" style="0" width="12.5561224489796"/>
    <col collapsed="false" hidden="false" max="7" min="6" style="0" width="14.1734693877551"/>
    <col collapsed="false" hidden="false" max="8" min="8" style="0" width="14.0408163265306"/>
    <col collapsed="false" hidden="false" max="11" min="9" style="0" width="13.9030612244898"/>
    <col collapsed="false" hidden="false" max="13" min="12" style="0" width="12.8265306122449"/>
    <col collapsed="false" hidden="false" max="14" min="14" style="0" width="14.3112244897959"/>
    <col collapsed="false" hidden="false" max="24" min="15" style="0" width="13.9030612244898"/>
    <col collapsed="false" hidden="false" max="1025" min="25" style="0" width="8.50510204081633"/>
  </cols>
  <sheetData>
    <row r="1" customFormat="false" ht="15" hidden="false" customHeight="false" outlineLevel="0" collapsed="false">
      <c r="A1" s="1" t="s">
        <v>3926</v>
      </c>
      <c r="B1" s="2" t="s">
        <v>3927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t="str">
        <f aca="false">IF(W1&lt;0,W1,"")</f>
        <v/>
      </c>
    </row>
    <row r="2" customFormat="false" ht="15" hidden="false" customHeight="false" outlineLevel="0" collapsed="false">
      <c r="B2" s="7" t="s">
        <v>3473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t="str">
        <f aca="false">IF(W2&lt;0,W2,"")</f>
        <v/>
      </c>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t="str">
        <f aca="false">IF(W3&lt;0,W3,"")</f>
        <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t="str">
        <f aca="false">IF(W4&lt;0,W4,"")</f>
        <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t="str">
        <f aca="false">IF(W5&lt;0,W5,"")</f>
        <v/>
      </c>
    </row>
    <row r="6" s="13" customFormat="true" ht="16.5" hidden="false" customHeight="false" outlineLevel="0" collapsed="false">
      <c r="A6" s="13" t="s">
        <v>32</v>
      </c>
      <c r="B6" s="63" t="s">
        <v>35</v>
      </c>
      <c r="C6" s="440" t="s">
        <v>34</v>
      </c>
      <c r="D6" s="108" t="n">
        <v>148800000</v>
      </c>
      <c r="E6" s="108" t="n">
        <v>141100000</v>
      </c>
      <c r="F6" s="99" t="n">
        <v>160300000</v>
      </c>
      <c r="G6" s="99" t="n">
        <v>170400000</v>
      </c>
      <c r="H6" s="111" t="n">
        <v>133600000</v>
      </c>
      <c r="I6" s="111" t="n">
        <v>135900000</v>
      </c>
      <c r="J6" s="111" t="n">
        <v>139700000</v>
      </c>
      <c r="K6" s="111" t="n">
        <v>145200000</v>
      </c>
      <c r="L6" s="111" t="n">
        <v>149800000</v>
      </c>
      <c r="M6" s="111" t="n">
        <v>182800000</v>
      </c>
      <c r="N6" s="16" t="n">
        <v>200300000</v>
      </c>
      <c r="O6" s="16" t="n">
        <v>201000000</v>
      </c>
      <c r="P6" s="16" t="n">
        <v>215200000</v>
      </c>
      <c r="Q6" s="16" t="n">
        <v>196100000</v>
      </c>
      <c r="R6" s="16" t="n">
        <v>215900000</v>
      </c>
      <c r="S6" s="16" t="n">
        <v>195300000</v>
      </c>
      <c r="T6" s="16" t="n">
        <v>193700000</v>
      </c>
      <c r="U6" s="16" t="n">
        <v>197600000</v>
      </c>
      <c r="V6" s="16" t="n">
        <v>201100000</v>
      </c>
      <c r="W6" s="16" t="n">
        <v>204900000</v>
      </c>
      <c r="X6" s="16" t="n">
        <v>209000000</v>
      </c>
      <c r="Y6" s="6"/>
      <c r="Z6" s="6"/>
      <c r="AA6" s="6"/>
      <c r="AB6" s="6"/>
      <c r="AC6" s="6"/>
      <c r="AD6" s="6"/>
      <c r="AE6" s="6"/>
      <c r="AF6" s="6"/>
      <c r="AG6" s="6"/>
      <c r="AH6" s="6"/>
      <c r="AI6" s="6"/>
      <c r="AJ6" s="6"/>
      <c r="AK6" s="6"/>
      <c r="AL6" s="6"/>
      <c r="AM6" s="6"/>
      <c r="AN6" s="6"/>
      <c r="AO6" s="6"/>
      <c r="AP6" s="6"/>
      <c r="AQ6" s="6"/>
      <c r="AR6" s="6"/>
      <c r="AS6" s="6"/>
      <c r="AT6" s="6"/>
      <c r="AU6" s="6" t="str">
        <f aca="false">IF(W6&lt;0,W6,"")</f>
        <v/>
      </c>
    </row>
    <row r="7" customFormat="false" ht="15" hidden="false" customHeight="false" outlineLevel="0" collapsed="false">
      <c r="A7" s="113" t="s">
        <v>35</v>
      </c>
      <c r="B7" s="49" t="s">
        <v>3928</v>
      </c>
      <c r="C7" s="20" t="s">
        <v>37</v>
      </c>
      <c r="D7" s="104" t="n">
        <v>52600000</v>
      </c>
      <c r="E7" s="104" t="n">
        <v>45400000</v>
      </c>
      <c r="F7" s="99" t="n">
        <v>47000000</v>
      </c>
      <c r="G7" s="99" t="n">
        <v>48400000</v>
      </c>
      <c r="H7" s="99" t="n">
        <v>59800000</v>
      </c>
      <c r="I7" s="99" t="n">
        <v>52100000</v>
      </c>
      <c r="J7" s="99" t="n">
        <v>54900000</v>
      </c>
      <c r="K7" s="99" t="n">
        <v>52800000</v>
      </c>
      <c r="L7" s="99" t="n">
        <f aca="false">L6-L19</f>
        <v>55500000</v>
      </c>
      <c r="M7" s="99" t="n">
        <f aca="false">M6-M19</f>
        <v>59300000</v>
      </c>
      <c r="N7" s="99" t="n">
        <f aca="false">N6-N19</f>
        <v>63600000</v>
      </c>
      <c r="O7" s="99" t="n">
        <f aca="false">O6-O19</f>
        <v>64200000</v>
      </c>
      <c r="P7" s="99" t="n">
        <f aca="false">P6-P19</f>
        <v>74600000</v>
      </c>
      <c r="Q7" s="99" t="n">
        <f aca="false">Q6-Q19</f>
        <v>184400000</v>
      </c>
      <c r="R7" s="99" t="n">
        <f aca="false">R6-R19</f>
        <v>117800000</v>
      </c>
      <c r="S7" s="99" t="n">
        <f aca="false">S6-S19</f>
        <v>97400000</v>
      </c>
      <c r="T7" s="99" t="n">
        <f aca="false">T6-T19</f>
        <v>98400000</v>
      </c>
      <c r="U7" s="99" t="n">
        <f aca="false">U6-U19</f>
        <v>101000000</v>
      </c>
      <c r="V7" s="99" t="n">
        <f aca="false">V6-V19</f>
        <v>103300000</v>
      </c>
      <c r="W7" s="99" t="n">
        <f aca="false">W6-W19</f>
        <v>106100000</v>
      </c>
      <c r="X7" s="99" t="n">
        <f aca="false">X6-X19</f>
        <v>108700000</v>
      </c>
      <c r="Y7" s="6"/>
      <c r="Z7" s="6"/>
      <c r="AA7" s="6"/>
      <c r="AB7" s="6"/>
      <c r="AC7" s="6"/>
      <c r="AD7" s="6"/>
      <c r="AE7" s="6"/>
      <c r="AF7" s="6"/>
      <c r="AG7" s="6"/>
      <c r="AH7" s="6"/>
      <c r="AI7" s="6"/>
      <c r="AJ7" s="6"/>
      <c r="AK7" s="6"/>
      <c r="AL7" s="6"/>
      <c r="AM7" s="6"/>
      <c r="AN7" s="6"/>
      <c r="AO7" s="6"/>
      <c r="AP7" s="6"/>
      <c r="AQ7" s="6"/>
      <c r="AR7" s="6"/>
      <c r="AS7" s="6"/>
      <c r="AT7" s="6"/>
      <c r="AU7" s="6" t="str">
        <f aca="false">IF(W7&lt;0,W7,"")</f>
        <v/>
      </c>
    </row>
    <row r="8" customFormat="false" ht="16.5" hidden="false" customHeight="false" outlineLevel="0" collapsed="false">
      <c r="A8" s="47" t="s">
        <v>38</v>
      </c>
      <c r="B8" s="47" t="s">
        <v>262</v>
      </c>
      <c r="C8" s="49" t="s">
        <v>40</v>
      </c>
      <c r="D8" s="77" t="n">
        <v>27600000</v>
      </c>
      <c r="E8" s="77" t="n">
        <v>26500000</v>
      </c>
      <c r="F8" s="99" t="n">
        <v>26300000</v>
      </c>
      <c r="G8" s="99" t="n">
        <v>24100000</v>
      </c>
      <c r="H8" s="99" t="n">
        <v>27300000</v>
      </c>
      <c r="I8" s="99" t="n">
        <v>29200000</v>
      </c>
      <c r="J8" s="99" t="n">
        <v>29700000</v>
      </c>
      <c r="K8" s="99" t="n">
        <v>27800000</v>
      </c>
      <c r="L8" s="99" t="n">
        <v>29300000</v>
      </c>
      <c r="M8" s="99" t="n">
        <v>31700000</v>
      </c>
      <c r="N8" s="16" t="n">
        <v>35600000</v>
      </c>
      <c r="O8" s="16" t="n">
        <v>37300000</v>
      </c>
      <c r="P8" s="16" t="n">
        <v>38000000</v>
      </c>
      <c r="Q8" s="16" t="n">
        <v>38200000</v>
      </c>
      <c r="R8" s="16" t="n">
        <v>61500000</v>
      </c>
      <c r="S8" s="16" t="n">
        <v>41000000</v>
      </c>
      <c r="T8" s="16" t="n">
        <v>41300000</v>
      </c>
      <c r="U8" s="16" t="n">
        <v>42500000</v>
      </c>
      <c r="V8" s="16" t="n">
        <v>43400000</v>
      </c>
      <c r="W8" s="16" t="n">
        <v>44600000</v>
      </c>
      <c r="X8" s="16" t="n">
        <v>45700000</v>
      </c>
      <c r="Y8" s="6"/>
      <c r="Z8" s="6"/>
      <c r="AA8" s="6"/>
      <c r="AB8" s="6"/>
      <c r="AC8" s="6"/>
      <c r="AD8" s="6"/>
      <c r="AE8" s="6"/>
      <c r="AF8" s="6"/>
      <c r="AG8" s="6"/>
      <c r="AH8" s="6"/>
      <c r="AI8" s="6"/>
      <c r="AJ8" s="6"/>
      <c r="AK8" s="6"/>
      <c r="AL8" s="6"/>
      <c r="AM8" s="6"/>
      <c r="AN8" s="6"/>
      <c r="AO8" s="6"/>
      <c r="AP8" s="6"/>
      <c r="AQ8" s="6"/>
      <c r="AR8" s="6"/>
      <c r="AS8" s="6"/>
      <c r="AT8" s="6"/>
      <c r="AU8" s="6" t="str">
        <f aca="false">IF(W8&lt;0,W8,"")</f>
        <v/>
      </c>
    </row>
    <row r="9" customFormat="false" ht="16.5" hidden="false" customHeight="false" outlineLevel="0" collapsed="false">
      <c r="A9" s="191" t="s">
        <v>3929</v>
      </c>
      <c r="B9" s="191" t="s">
        <v>3930</v>
      </c>
      <c r="C9" s="3" t="s">
        <v>43</v>
      </c>
      <c r="D9" s="77" t="n">
        <v>6400000</v>
      </c>
      <c r="E9" s="77" t="n">
        <v>6000000</v>
      </c>
      <c r="F9" s="99" t="n">
        <v>7500000</v>
      </c>
      <c r="G9" s="99" t="n">
        <v>6500000</v>
      </c>
      <c r="H9" s="99" t="n">
        <v>7300000</v>
      </c>
      <c r="I9" s="99" t="n">
        <v>6500000</v>
      </c>
      <c r="J9" s="99" t="n">
        <v>6700000</v>
      </c>
      <c r="K9" s="99" t="n">
        <v>5400000</v>
      </c>
      <c r="L9" s="99" t="n">
        <v>7300000</v>
      </c>
      <c r="M9" s="99" t="n">
        <v>7100000</v>
      </c>
      <c r="N9" s="16" t="n">
        <v>7600000</v>
      </c>
      <c r="O9" s="16" t="n">
        <v>7600000</v>
      </c>
      <c r="P9" s="16" t="n">
        <v>7700000</v>
      </c>
      <c r="Q9" s="16" t="n">
        <v>7900000</v>
      </c>
      <c r="R9" s="16" t="n">
        <v>7900000</v>
      </c>
      <c r="S9" s="16" t="n">
        <v>7900000</v>
      </c>
      <c r="T9" s="16" t="n">
        <v>8000000</v>
      </c>
      <c r="U9" s="16" t="n">
        <v>8200000</v>
      </c>
      <c r="V9" s="16" t="n">
        <v>8400000</v>
      </c>
      <c r="W9" s="16" t="n">
        <v>8600000</v>
      </c>
      <c r="X9" s="16" t="n">
        <v>8800000</v>
      </c>
      <c r="Y9" s="6"/>
      <c r="Z9" s="6"/>
      <c r="AA9" s="6"/>
      <c r="AB9" s="6"/>
      <c r="AC9" s="6"/>
      <c r="AD9" s="6"/>
      <c r="AE9" s="6"/>
      <c r="AF9" s="6"/>
      <c r="AG9" s="6"/>
      <c r="AH9" s="6"/>
      <c r="AI9" s="6"/>
      <c r="AJ9" s="6"/>
      <c r="AK9" s="6"/>
      <c r="AL9" s="6"/>
      <c r="AM9" s="6"/>
      <c r="AN9" s="6"/>
      <c r="AO9" s="6"/>
      <c r="AP9" s="6"/>
      <c r="AQ9" s="6"/>
      <c r="AR9" s="6"/>
      <c r="AS9" s="6"/>
      <c r="AT9" s="6"/>
      <c r="AU9" s="6" t="str">
        <f aca="false">IF(W9&lt;0,W9,"")</f>
        <v/>
      </c>
    </row>
    <row r="10" customFormat="false" ht="16.5" hidden="false" customHeight="false" outlineLevel="0" collapsed="false">
      <c r="A10" s="191" t="s">
        <v>3931</v>
      </c>
      <c r="B10" s="191" t="s">
        <v>3932</v>
      </c>
      <c r="C10" s="3" t="s">
        <v>43</v>
      </c>
      <c r="D10" s="77" t="n">
        <v>6900000</v>
      </c>
      <c r="E10" s="77" t="n">
        <v>6900000</v>
      </c>
      <c r="F10" s="99" t="n">
        <v>6200000</v>
      </c>
      <c r="G10" s="99" t="n">
        <v>5100000</v>
      </c>
      <c r="H10" s="99" t="n">
        <v>6800000</v>
      </c>
      <c r="I10" s="99" t="n">
        <v>6700000</v>
      </c>
      <c r="J10" s="99" t="n">
        <v>5700000</v>
      </c>
      <c r="K10" s="99" t="n">
        <v>6200000</v>
      </c>
      <c r="L10" s="99" t="n">
        <v>6400000</v>
      </c>
      <c r="M10" s="99" t="n">
        <v>7800000</v>
      </c>
      <c r="N10" s="16" t="n">
        <v>16800000</v>
      </c>
      <c r="O10" s="16" t="n">
        <v>17600000</v>
      </c>
      <c r="P10" s="16" t="n">
        <v>18100000</v>
      </c>
      <c r="Q10" s="16" t="n">
        <v>17200000</v>
      </c>
      <c r="R10" s="16" t="n">
        <v>17200000</v>
      </c>
      <c r="S10" s="16" t="n">
        <v>17300000</v>
      </c>
      <c r="T10" s="16" t="n">
        <v>17400000</v>
      </c>
      <c r="U10" s="16" t="n">
        <v>17900000</v>
      </c>
      <c r="V10" s="16" t="n">
        <v>18300000</v>
      </c>
      <c r="W10" s="16" t="n">
        <v>18800000</v>
      </c>
      <c r="X10" s="16" t="n">
        <v>19300000</v>
      </c>
      <c r="Y10" s="6"/>
      <c r="Z10" s="6"/>
      <c r="AA10" s="6"/>
      <c r="AB10" s="6"/>
      <c r="AC10" s="6"/>
      <c r="AD10" s="6"/>
      <c r="AE10" s="6"/>
      <c r="AF10" s="6"/>
      <c r="AG10" s="6"/>
      <c r="AH10" s="6"/>
      <c r="AI10" s="6"/>
      <c r="AJ10" s="6"/>
      <c r="AK10" s="6"/>
      <c r="AL10" s="6"/>
      <c r="AM10" s="6"/>
      <c r="AN10" s="6"/>
      <c r="AO10" s="6"/>
      <c r="AP10" s="6"/>
      <c r="AQ10" s="6"/>
      <c r="AR10" s="6"/>
      <c r="AS10" s="6"/>
      <c r="AT10" s="6"/>
      <c r="AU10" s="6" t="str">
        <f aca="false">IF(W10&lt;0,W10,"")</f>
        <v/>
      </c>
    </row>
    <row r="11" customFormat="false" ht="16.5" hidden="false" customHeight="false" outlineLevel="0" collapsed="false">
      <c r="A11" s="191" t="s">
        <v>3933</v>
      </c>
      <c r="B11" s="191" t="s">
        <v>3933</v>
      </c>
      <c r="C11" s="11" t="s">
        <v>43</v>
      </c>
      <c r="D11" s="77"/>
      <c r="E11" s="77"/>
      <c r="F11" s="99"/>
      <c r="G11" s="99"/>
      <c r="H11" s="99"/>
      <c r="I11" s="99"/>
      <c r="J11" s="99"/>
      <c r="K11" s="99"/>
      <c r="L11" s="99"/>
      <c r="M11" s="99"/>
      <c r="N11" s="16" t="n">
        <v>800000</v>
      </c>
      <c r="O11" s="16" t="n">
        <v>2100000</v>
      </c>
      <c r="P11" s="16" t="n">
        <v>2600000</v>
      </c>
      <c r="Q11" s="16" t="n">
        <v>4400000</v>
      </c>
      <c r="R11" s="16" t="n">
        <v>27600000</v>
      </c>
      <c r="S11" s="16" t="n">
        <v>7600000</v>
      </c>
      <c r="T11" s="16" t="n">
        <v>7700000</v>
      </c>
      <c r="U11" s="16" t="n">
        <v>7900000</v>
      </c>
      <c r="V11" s="16" t="n">
        <v>8100000</v>
      </c>
      <c r="W11" s="16" t="n">
        <v>8300000</v>
      </c>
      <c r="X11" s="16" t="n">
        <v>8500000</v>
      </c>
    </row>
    <row r="12" customFormat="false" ht="16.5" hidden="false" customHeight="false" outlineLevel="0" collapsed="false">
      <c r="A12" s="191" t="s">
        <v>3934</v>
      </c>
      <c r="B12" s="191" t="s">
        <v>3935</v>
      </c>
      <c r="C12" s="3" t="s">
        <v>43</v>
      </c>
      <c r="D12" s="104" t="n">
        <f aca="false">D13+D14</f>
        <v>7900000</v>
      </c>
      <c r="E12" s="104" t="n">
        <f aca="false">E13+E14</f>
        <v>7900000</v>
      </c>
      <c r="F12" s="104" t="n">
        <f aca="false">F13+F14</f>
        <v>6700000</v>
      </c>
      <c r="G12" s="104" t="n">
        <f aca="false">G13+G14</f>
        <v>6000000</v>
      </c>
      <c r="H12" s="104" t="n">
        <f aca="false">H13+H14</f>
        <v>6900000</v>
      </c>
      <c r="I12" s="104" t="n">
        <f aca="false">I13+I14</f>
        <v>8600000</v>
      </c>
      <c r="J12" s="104" t="n">
        <f aca="false">J13+J14</f>
        <v>10700000</v>
      </c>
      <c r="K12" s="104" t="n">
        <f aca="false">K13+K14</f>
        <v>9500000</v>
      </c>
      <c r="L12" s="99" t="n">
        <v>8400000</v>
      </c>
      <c r="M12" s="99" t="n">
        <v>9200000</v>
      </c>
      <c r="N12" s="16" t="n">
        <v>10000000</v>
      </c>
      <c r="O12" s="16" t="n">
        <v>9800000</v>
      </c>
      <c r="P12" s="16" t="n">
        <v>9400000</v>
      </c>
      <c r="Q12" s="16" t="n">
        <v>8500000</v>
      </c>
      <c r="R12" s="16" t="n">
        <v>8500000</v>
      </c>
      <c r="S12" s="16" t="n">
        <v>7900000</v>
      </c>
      <c r="T12" s="16" t="n">
        <v>8000000</v>
      </c>
      <c r="U12" s="16" t="n">
        <v>8200000</v>
      </c>
      <c r="V12" s="16" t="n">
        <v>8400000</v>
      </c>
      <c r="W12" s="16" t="n">
        <v>8600000</v>
      </c>
      <c r="X12" s="16" t="n">
        <v>8800000</v>
      </c>
      <c r="Y12" s="6"/>
      <c r="Z12" s="6"/>
      <c r="AA12" s="6"/>
      <c r="AB12" s="6"/>
      <c r="AC12" s="6"/>
      <c r="AD12" s="6"/>
      <c r="AE12" s="6"/>
      <c r="AF12" s="6"/>
      <c r="AG12" s="6"/>
      <c r="AH12" s="6"/>
      <c r="AI12" s="6"/>
      <c r="AJ12" s="6"/>
      <c r="AK12" s="6"/>
      <c r="AL12" s="6"/>
      <c r="AM12" s="6"/>
      <c r="AN12" s="6"/>
      <c r="AO12" s="6"/>
      <c r="AP12" s="6"/>
      <c r="AQ12" s="6"/>
      <c r="AR12" s="6"/>
      <c r="AS12" s="6"/>
      <c r="AT12" s="6"/>
      <c r="AU12" s="6" t="str">
        <f aca="false">IF(W12&lt;0,W12,"")</f>
        <v/>
      </c>
    </row>
    <row r="13" customFormat="false" ht="15" hidden="false" customHeight="false" outlineLevel="0" collapsed="false">
      <c r="A13" s="191" t="s">
        <v>3936</v>
      </c>
      <c r="B13" s="191" t="s">
        <v>3937</v>
      </c>
      <c r="C13" s="3" t="s">
        <v>3938</v>
      </c>
      <c r="D13" s="77" t="n">
        <v>700000</v>
      </c>
      <c r="E13" s="77" t="n">
        <v>900000</v>
      </c>
      <c r="F13" s="99" t="n">
        <v>800000</v>
      </c>
      <c r="G13" s="99" t="n">
        <v>600000</v>
      </c>
      <c r="H13" s="99" t="n">
        <v>700000</v>
      </c>
      <c r="I13" s="99" t="n">
        <v>600000</v>
      </c>
      <c r="J13" s="99" t="n">
        <v>700000</v>
      </c>
      <c r="K13" s="99" t="n">
        <v>800000</v>
      </c>
      <c r="L13" s="99"/>
      <c r="M13" s="99"/>
      <c r="N13" s="99"/>
      <c r="O13" s="99"/>
      <c r="P13" s="99"/>
      <c r="Q13" s="99"/>
      <c r="R13" s="724"/>
      <c r="S13" s="77"/>
      <c r="T13" s="77"/>
      <c r="U13" s="77"/>
      <c r="V13" s="77"/>
      <c r="W13" s="77"/>
      <c r="X13" s="77"/>
      <c r="Y13" s="6"/>
      <c r="Z13" s="6"/>
      <c r="AA13" s="6"/>
      <c r="AB13" s="6"/>
      <c r="AC13" s="6"/>
      <c r="AD13" s="6"/>
      <c r="AE13" s="6"/>
      <c r="AF13" s="6"/>
      <c r="AG13" s="6"/>
      <c r="AH13" s="6"/>
      <c r="AI13" s="6"/>
      <c r="AJ13" s="6"/>
      <c r="AK13" s="6"/>
      <c r="AL13" s="6"/>
      <c r="AM13" s="6"/>
      <c r="AN13" s="6"/>
      <c r="AO13" s="6"/>
      <c r="AP13" s="6"/>
      <c r="AQ13" s="6"/>
      <c r="AR13" s="6"/>
      <c r="AS13" s="6"/>
      <c r="AT13" s="6"/>
      <c r="AU13" s="6" t="str">
        <f aca="false">IF(W13&lt;0,W13,"")</f>
        <v/>
      </c>
    </row>
    <row r="14" customFormat="false" ht="15" hidden="false" customHeight="false" outlineLevel="0" collapsed="false">
      <c r="A14" s="191" t="s">
        <v>3939</v>
      </c>
      <c r="B14" s="191" t="s">
        <v>3940</v>
      </c>
      <c r="C14" s="3" t="s">
        <v>3938</v>
      </c>
      <c r="D14" s="77" t="n">
        <v>7200000</v>
      </c>
      <c r="E14" s="77" t="n">
        <v>7000000</v>
      </c>
      <c r="F14" s="99" t="n">
        <v>5900000</v>
      </c>
      <c r="G14" s="99" t="n">
        <v>5400000</v>
      </c>
      <c r="H14" s="99" t="n">
        <v>6200000</v>
      </c>
      <c r="I14" s="99" t="n">
        <v>8000000</v>
      </c>
      <c r="J14" s="99" t="n">
        <v>10000000</v>
      </c>
      <c r="K14" s="99" t="n">
        <v>8700000</v>
      </c>
      <c r="L14" s="99"/>
      <c r="M14" s="99"/>
      <c r="N14" s="99"/>
      <c r="O14" s="99"/>
      <c r="P14" s="99"/>
      <c r="Q14" s="99"/>
      <c r="R14" s="724"/>
      <c r="S14" s="77"/>
      <c r="T14" s="77"/>
      <c r="U14" s="77"/>
      <c r="V14" s="77"/>
      <c r="W14" s="77"/>
      <c r="X14" s="77"/>
      <c r="Y14" s="6"/>
      <c r="Z14" s="6"/>
      <c r="AA14" s="6"/>
      <c r="AB14" s="6"/>
      <c r="AC14" s="6"/>
      <c r="AD14" s="6"/>
      <c r="AE14" s="6"/>
      <c r="AF14" s="6"/>
      <c r="AG14" s="6"/>
      <c r="AH14" s="6"/>
      <c r="AI14" s="6"/>
      <c r="AJ14" s="6"/>
      <c r="AK14" s="6"/>
      <c r="AL14" s="6"/>
      <c r="AM14" s="6"/>
      <c r="AN14" s="6"/>
      <c r="AO14" s="6"/>
      <c r="AP14" s="6"/>
      <c r="AQ14" s="6"/>
      <c r="AR14" s="6"/>
      <c r="AS14" s="6"/>
      <c r="AT14" s="6"/>
      <c r="AU14" s="6" t="str">
        <f aca="false">IF(W14&lt;0,W14,"")</f>
        <v/>
      </c>
    </row>
    <row r="15" customFormat="false" ht="16.5" hidden="false" customHeight="false" outlineLevel="0" collapsed="false">
      <c r="A15" s="191" t="s">
        <v>48</v>
      </c>
      <c r="B15" s="191" t="s">
        <v>1611</v>
      </c>
      <c r="C15" s="3" t="s">
        <v>43</v>
      </c>
      <c r="D15" s="104" t="n">
        <f aca="false">D16+D17</f>
        <v>0</v>
      </c>
      <c r="E15" s="104" t="n">
        <f aca="false">E16+E17</f>
        <v>200000</v>
      </c>
      <c r="F15" s="104" t="n">
        <f aca="false">F16+F17</f>
        <v>900000</v>
      </c>
      <c r="G15" s="104" t="n">
        <f aca="false">G16+G17</f>
        <v>200000</v>
      </c>
      <c r="H15" s="104" t="n">
        <f aca="false">H16+H17</f>
        <v>0</v>
      </c>
      <c r="I15" s="104" t="n">
        <f aca="false">I16+I17</f>
        <v>0</v>
      </c>
      <c r="J15" s="104" t="n">
        <f aca="false">J16+J17</f>
        <v>0</v>
      </c>
      <c r="K15" s="104" t="n">
        <f aca="false">K16+K17</f>
        <v>0</v>
      </c>
      <c r="L15" s="99" t="n">
        <v>0</v>
      </c>
      <c r="M15" s="99" t="n">
        <v>0</v>
      </c>
      <c r="N15" s="104" t="n">
        <v>300000</v>
      </c>
      <c r="O15" s="99" t="n">
        <v>300000</v>
      </c>
      <c r="P15" s="99" t="n">
        <v>200000</v>
      </c>
      <c r="Q15" s="99" t="n">
        <v>200000</v>
      </c>
      <c r="R15" s="16" t="n">
        <v>200000</v>
      </c>
      <c r="S15" s="77" t="n">
        <v>200000</v>
      </c>
      <c r="T15" s="77" t="n">
        <v>300000</v>
      </c>
      <c r="U15" s="77" t="n">
        <v>300000</v>
      </c>
      <c r="V15" s="77" t="n">
        <v>300000</v>
      </c>
      <c r="W15" s="77" t="n">
        <v>300000</v>
      </c>
      <c r="X15" s="77" t="n">
        <v>300000</v>
      </c>
      <c r="Y15" s="6"/>
      <c r="Z15" s="6"/>
      <c r="AA15" s="6"/>
      <c r="AB15" s="6"/>
      <c r="AC15" s="6"/>
      <c r="AD15" s="6"/>
      <c r="AE15" s="6"/>
      <c r="AF15" s="6"/>
      <c r="AG15" s="6"/>
      <c r="AH15" s="6"/>
      <c r="AI15" s="6"/>
      <c r="AJ15" s="6"/>
      <c r="AK15" s="6"/>
      <c r="AL15" s="6"/>
      <c r="AM15" s="6"/>
      <c r="AN15" s="6"/>
      <c r="AO15" s="6"/>
      <c r="AP15" s="6"/>
      <c r="AQ15" s="6"/>
      <c r="AR15" s="6"/>
      <c r="AS15" s="6"/>
      <c r="AT15" s="6"/>
      <c r="AU15" s="6" t="str">
        <f aca="false">IF(W15&lt;0,W15,"")</f>
        <v/>
      </c>
    </row>
    <row r="16" customFormat="false" ht="15" hidden="false" customHeight="false" outlineLevel="0" collapsed="false">
      <c r="A16" s="191" t="s">
        <v>3941</v>
      </c>
      <c r="B16" s="191" t="s">
        <v>3942</v>
      </c>
      <c r="C16" s="3" t="s">
        <v>3943</v>
      </c>
      <c r="D16" s="104"/>
      <c r="E16" s="104"/>
      <c r="F16" s="99" t="n">
        <v>0</v>
      </c>
      <c r="G16" s="99" t="n">
        <v>0</v>
      </c>
      <c r="H16" s="99" t="n">
        <v>0</v>
      </c>
      <c r="I16" s="99" t="n">
        <v>0</v>
      </c>
      <c r="J16" s="99" t="n">
        <v>0</v>
      </c>
      <c r="K16" s="99" t="n">
        <v>0</v>
      </c>
      <c r="L16" s="99"/>
      <c r="M16" s="99"/>
      <c r="N16" s="104"/>
      <c r="O16" s="99"/>
      <c r="P16" s="99"/>
      <c r="Q16" s="99"/>
      <c r="R16" s="724"/>
      <c r="S16" s="77"/>
      <c r="T16" s="77"/>
      <c r="U16" s="77"/>
      <c r="V16" s="77"/>
      <c r="W16" s="77"/>
      <c r="X16" s="77"/>
      <c r="Y16" s="6"/>
      <c r="Z16" s="6"/>
      <c r="AA16" s="6"/>
      <c r="AB16" s="6"/>
      <c r="AC16" s="6"/>
      <c r="AD16" s="6"/>
      <c r="AE16" s="6"/>
      <c r="AF16" s="6"/>
      <c r="AG16" s="6"/>
      <c r="AH16" s="6"/>
      <c r="AI16" s="6"/>
      <c r="AJ16" s="6"/>
      <c r="AK16" s="6"/>
      <c r="AL16" s="6"/>
      <c r="AM16" s="6"/>
      <c r="AN16" s="6"/>
      <c r="AO16" s="6"/>
      <c r="AP16" s="6"/>
      <c r="AQ16" s="6"/>
      <c r="AR16" s="6"/>
      <c r="AS16" s="6"/>
      <c r="AT16" s="6"/>
      <c r="AU16" s="6" t="str">
        <f aca="false">IF(W16&lt;0,W16,"")</f>
        <v/>
      </c>
    </row>
    <row r="17" customFormat="false" ht="15" hidden="false" customHeight="false" outlineLevel="0" collapsed="false">
      <c r="A17" s="191" t="s">
        <v>3944</v>
      </c>
      <c r="B17" s="191" t="s">
        <v>3945</v>
      </c>
      <c r="C17" s="3" t="s">
        <v>3943</v>
      </c>
      <c r="D17" s="104" t="n">
        <v>0</v>
      </c>
      <c r="E17" s="104" t="n">
        <v>200000</v>
      </c>
      <c r="F17" s="99" t="n">
        <v>900000</v>
      </c>
      <c r="G17" s="99" t="n">
        <v>200000</v>
      </c>
      <c r="H17" s="99" t="n">
        <v>0</v>
      </c>
      <c r="I17" s="99" t="n">
        <v>0</v>
      </c>
      <c r="J17" s="99" t="n">
        <v>0</v>
      </c>
      <c r="K17" s="99" t="n">
        <v>0</v>
      </c>
      <c r="L17" s="99"/>
      <c r="M17" s="99"/>
      <c r="N17" s="104"/>
      <c r="O17" s="99"/>
      <c r="P17" s="99"/>
      <c r="Q17" s="99"/>
      <c r="R17" s="724"/>
      <c r="S17" s="77"/>
      <c r="T17" s="77"/>
      <c r="U17" s="77"/>
      <c r="V17" s="77"/>
      <c r="W17" s="77"/>
      <c r="X17" s="77"/>
      <c r="Y17" s="6"/>
      <c r="Z17" s="6"/>
      <c r="AA17" s="6"/>
      <c r="AB17" s="6"/>
      <c r="AC17" s="6"/>
      <c r="AD17" s="6"/>
      <c r="AE17" s="6"/>
      <c r="AF17" s="6"/>
      <c r="AG17" s="6"/>
      <c r="AH17" s="6"/>
      <c r="AI17" s="6"/>
      <c r="AJ17" s="6"/>
      <c r="AK17" s="6"/>
      <c r="AL17" s="6"/>
      <c r="AM17" s="6"/>
      <c r="AN17" s="6"/>
      <c r="AO17" s="6"/>
      <c r="AP17" s="6"/>
      <c r="AQ17" s="6"/>
      <c r="AR17" s="6"/>
      <c r="AS17" s="6"/>
      <c r="AT17" s="6"/>
      <c r="AU17" s="6" t="str">
        <f aca="false">IF(W17&lt;0,W17,"")</f>
        <v/>
      </c>
    </row>
    <row r="18" customFormat="false" ht="15" hidden="false" customHeight="false" outlineLevel="0" collapsed="false">
      <c r="A18" s="191" t="s">
        <v>3946</v>
      </c>
      <c r="B18" s="191" t="s">
        <v>3947</v>
      </c>
      <c r="C18" s="3" t="s">
        <v>43</v>
      </c>
      <c r="D18" s="104" t="n">
        <v>6400000</v>
      </c>
      <c r="E18" s="104" t="n">
        <v>5500000</v>
      </c>
      <c r="F18" s="99" t="n">
        <v>4900000</v>
      </c>
      <c r="G18" s="99" t="n">
        <v>6200000</v>
      </c>
      <c r="H18" s="99" t="n">
        <v>6300000</v>
      </c>
      <c r="I18" s="99" t="n">
        <v>7400000</v>
      </c>
      <c r="J18" s="99" t="n">
        <v>6500000</v>
      </c>
      <c r="K18" s="99" t="n">
        <v>6800000</v>
      </c>
      <c r="L18" s="112" t="n">
        <f aca="false">L8-L9-L10-L12-L15</f>
        <v>7200000</v>
      </c>
      <c r="M18" s="112" t="n">
        <f aca="false">M8-M9-M10-M12-M15</f>
        <v>7600000</v>
      </c>
      <c r="N18" s="112" t="n">
        <f aca="false">N8-N9-N10-N12-N15</f>
        <v>900000</v>
      </c>
      <c r="O18" s="112" t="n">
        <f aca="false">O8-O9-O10-O12-O15</f>
        <v>2000000</v>
      </c>
      <c r="P18" s="112" t="n">
        <f aca="false">P8-P9-P10-P12-P15</f>
        <v>2600000</v>
      </c>
      <c r="Q18" s="112" t="n">
        <f aca="false">Q8-Q9-Q10-Q12-Q15</f>
        <v>4400000</v>
      </c>
      <c r="R18" s="112" t="n">
        <f aca="false">R8-R9-R10-R12-R15</f>
        <v>27700000</v>
      </c>
      <c r="S18" s="112" t="n">
        <f aca="false">S8-S9-S10-S12-S15</f>
        <v>7700000</v>
      </c>
      <c r="T18" s="112" t="n">
        <f aca="false">T8-T9-T10-T12-T15</f>
        <v>7600000</v>
      </c>
      <c r="U18" s="112" t="n">
        <f aca="false">U8-U9-U10-U12-U15</f>
        <v>7900000</v>
      </c>
      <c r="V18" s="112" t="n">
        <f aca="false">V8-V9-V10-V12-V15</f>
        <v>8000000</v>
      </c>
      <c r="W18" s="112" t="n">
        <f aca="false">W8-W9-W10-W12-W15</f>
        <v>8300000</v>
      </c>
      <c r="X18" s="112" t="n">
        <f aca="false">X8-X9-X10-X12-X15</f>
        <v>8500000</v>
      </c>
      <c r="Y18" s="6"/>
      <c r="Z18" s="6"/>
      <c r="AA18" s="6"/>
      <c r="AB18" s="6"/>
      <c r="AC18" s="6"/>
      <c r="AD18" s="6"/>
      <c r="AE18" s="6"/>
      <c r="AF18" s="6"/>
      <c r="AG18" s="6"/>
      <c r="AH18" s="6"/>
      <c r="AI18" s="6"/>
      <c r="AJ18" s="6"/>
      <c r="AK18" s="6"/>
      <c r="AL18" s="6"/>
      <c r="AM18" s="6"/>
      <c r="AN18" s="6"/>
      <c r="AO18" s="6"/>
      <c r="AP18" s="6"/>
      <c r="AQ18" s="6"/>
      <c r="AR18" s="6"/>
      <c r="AS18" s="6"/>
      <c r="AT18" s="6"/>
      <c r="AU18" s="6" t="str">
        <f aca="false">IF(W18&lt;0,W18,"")</f>
        <v/>
      </c>
    </row>
    <row r="19" s="13" customFormat="true" ht="14.25" hidden="false" customHeight="true" outlineLevel="0" collapsed="false">
      <c r="A19" s="63" t="s">
        <v>744</v>
      </c>
      <c r="B19" s="63" t="s">
        <v>3948</v>
      </c>
      <c r="C19" s="20" t="s">
        <v>37</v>
      </c>
      <c r="D19" s="108" t="n">
        <v>96200000</v>
      </c>
      <c r="E19" s="108" t="n">
        <v>95600000</v>
      </c>
      <c r="F19" s="99" t="n">
        <v>113300000</v>
      </c>
      <c r="G19" s="99" t="n">
        <v>122100000</v>
      </c>
      <c r="H19" s="111" t="n">
        <v>73900000</v>
      </c>
      <c r="I19" s="111" t="n">
        <v>83900000</v>
      </c>
      <c r="J19" s="111" t="n">
        <v>84800000</v>
      </c>
      <c r="K19" s="111" t="n">
        <v>92500000</v>
      </c>
      <c r="L19" s="111" t="n">
        <v>94300000</v>
      </c>
      <c r="M19" s="111" t="n">
        <v>123500000</v>
      </c>
      <c r="N19" s="111" t="n">
        <v>136700000</v>
      </c>
      <c r="O19" s="111" t="n">
        <v>136800000</v>
      </c>
      <c r="P19" s="111" t="n">
        <v>140600000</v>
      </c>
      <c r="Q19" s="111" t="n">
        <v>11700000</v>
      </c>
      <c r="R19" s="109" t="n">
        <v>98100000</v>
      </c>
      <c r="S19" s="109" t="n">
        <v>97900000</v>
      </c>
      <c r="T19" s="109" t="n">
        <v>95300000</v>
      </c>
      <c r="U19" s="109" t="n">
        <v>96600000</v>
      </c>
      <c r="V19" s="109" t="n">
        <v>97800000</v>
      </c>
      <c r="W19" s="109" t="n">
        <v>98800000</v>
      </c>
      <c r="X19" s="109" t="n">
        <v>100300000</v>
      </c>
      <c r="Y19" s="6"/>
      <c r="Z19" s="6"/>
      <c r="AA19" s="6"/>
      <c r="AB19" s="6"/>
      <c r="AC19" s="6"/>
      <c r="AD19" s="6"/>
      <c r="AE19" s="6"/>
      <c r="AF19" s="6"/>
      <c r="AG19" s="6"/>
      <c r="AH19" s="6"/>
      <c r="AI19" s="6"/>
      <c r="AJ19" s="6"/>
      <c r="AK19" s="6"/>
      <c r="AL19" s="6"/>
      <c r="AM19" s="6"/>
      <c r="AN19" s="6"/>
      <c r="AO19" s="6"/>
      <c r="AP19" s="6"/>
      <c r="AQ19" s="6"/>
      <c r="AR19" s="6"/>
      <c r="AS19" s="6"/>
      <c r="AT19" s="6"/>
      <c r="AU19" s="6" t="str">
        <f aca="false">IF(W19&lt;0,W19,"")</f>
        <v/>
      </c>
    </row>
    <row r="20" customFormat="false" ht="16.5" hidden="false" customHeight="false" outlineLevel="0" collapsed="false">
      <c r="A20" s="47" t="s">
        <v>1508</v>
      </c>
      <c r="B20" s="47" t="s">
        <v>1508</v>
      </c>
      <c r="C20" s="3" t="s">
        <v>56</v>
      </c>
      <c r="D20" s="104" t="n">
        <v>70400000</v>
      </c>
      <c r="E20" s="104" t="n">
        <v>70500000</v>
      </c>
      <c r="F20" s="99" t="n">
        <v>81500000</v>
      </c>
      <c r="G20" s="99" t="n">
        <v>90200000</v>
      </c>
      <c r="H20" s="99" t="n">
        <v>73900000</v>
      </c>
      <c r="I20" s="99" t="n">
        <v>82500000</v>
      </c>
      <c r="J20" s="99" t="n">
        <v>79600000</v>
      </c>
      <c r="K20" s="99" t="n">
        <v>79100000</v>
      </c>
      <c r="L20" s="99" t="n">
        <v>79000000</v>
      </c>
      <c r="M20" s="99" t="n">
        <v>84400000</v>
      </c>
      <c r="N20" s="16" t="n">
        <v>86100000</v>
      </c>
      <c r="O20" s="16" t="n">
        <v>84000000</v>
      </c>
      <c r="P20" s="16" t="n">
        <v>82000000</v>
      </c>
      <c r="Q20" s="16" t="n">
        <v>80400000</v>
      </c>
      <c r="R20" s="16" t="n">
        <v>80000000</v>
      </c>
      <c r="S20" s="16" t="n">
        <v>79700000</v>
      </c>
      <c r="T20" s="16" t="n">
        <v>79300000</v>
      </c>
      <c r="U20" s="16" t="n">
        <v>79100000</v>
      </c>
      <c r="V20" s="16" t="n">
        <v>78900000</v>
      </c>
      <c r="W20" s="16" t="n">
        <v>78700000</v>
      </c>
      <c r="X20" s="16" t="n">
        <v>78500000</v>
      </c>
      <c r="Y20" s="6"/>
      <c r="Z20" s="6"/>
      <c r="AA20" s="6"/>
      <c r="AB20" s="6"/>
      <c r="AC20" s="6"/>
      <c r="AD20" s="6"/>
      <c r="AE20" s="6"/>
      <c r="AF20" s="6"/>
      <c r="AG20" s="6"/>
      <c r="AH20" s="6"/>
      <c r="AI20" s="6"/>
      <c r="AJ20" s="6"/>
      <c r="AK20" s="6"/>
      <c r="AL20" s="6"/>
      <c r="AM20" s="6"/>
      <c r="AN20" s="6"/>
      <c r="AO20" s="6"/>
      <c r="AP20" s="6"/>
      <c r="AQ20" s="6"/>
      <c r="AR20" s="6"/>
      <c r="AS20" s="6"/>
      <c r="AT20" s="6"/>
      <c r="AU20" s="6" t="str">
        <f aca="false">IF(W20&lt;0,W20,"")</f>
        <v/>
      </c>
    </row>
    <row r="21" customFormat="false" ht="16.5" hidden="false" customHeight="false" outlineLevel="0" collapsed="false">
      <c r="A21" s="191" t="s">
        <v>3949</v>
      </c>
      <c r="B21" s="191" t="s">
        <v>3950</v>
      </c>
      <c r="C21" s="3" t="s">
        <v>3951</v>
      </c>
      <c r="D21" s="104"/>
      <c r="E21" s="104" t="n">
        <v>37400000</v>
      </c>
      <c r="F21" s="99" t="n">
        <v>47700000</v>
      </c>
      <c r="G21" s="99" t="n">
        <v>47700000</v>
      </c>
      <c r="H21" s="99" t="n">
        <v>52100000</v>
      </c>
      <c r="I21" s="99" t="n">
        <v>56000000</v>
      </c>
      <c r="J21" s="99" t="n">
        <v>59300000</v>
      </c>
      <c r="K21" s="99" t="n">
        <v>60500000</v>
      </c>
      <c r="L21" s="99"/>
      <c r="M21" s="99"/>
      <c r="N21" s="16" t="n">
        <v>66100000</v>
      </c>
      <c r="O21" s="16" t="n">
        <v>66900000</v>
      </c>
      <c r="P21" s="16" t="n">
        <v>65200000</v>
      </c>
      <c r="Q21" s="16" t="n">
        <v>63800000</v>
      </c>
      <c r="R21" s="16" t="n">
        <v>63800000</v>
      </c>
      <c r="S21" s="16" t="n">
        <v>63900000</v>
      </c>
      <c r="T21" s="16" t="n">
        <v>64000000</v>
      </c>
      <c r="U21" s="16" t="n">
        <v>64200000</v>
      </c>
      <c r="V21" s="16" t="n">
        <v>64400000</v>
      </c>
      <c r="W21" s="16" t="n">
        <v>64600000</v>
      </c>
      <c r="X21" s="16" t="n">
        <v>64700000</v>
      </c>
      <c r="Y21" s="6"/>
      <c r="Z21" s="6"/>
      <c r="AA21" s="6"/>
      <c r="AB21" s="6"/>
      <c r="AC21" s="6"/>
      <c r="AD21" s="6"/>
      <c r="AE21" s="6"/>
      <c r="AF21" s="6"/>
      <c r="AG21" s="6"/>
      <c r="AH21" s="6"/>
      <c r="AI21" s="6"/>
      <c r="AJ21" s="6"/>
      <c r="AK21" s="6"/>
      <c r="AL21" s="6"/>
      <c r="AM21" s="6"/>
      <c r="AN21" s="6"/>
      <c r="AO21" s="6"/>
      <c r="AP21" s="6"/>
      <c r="AQ21" s="6"/>
      <c r="AR21" s="6"/>
      <c r="AS21" s="6"/>
      <c r="AT21" s="6"/>
      <c r="AU21" s="6" t="str">
        <f aca="false">IF(W21&lt;0,W21,"")</f>
        <v/>
      </c>
    </row>
    <row r="22" customFormat="false" ht="15" hidden="false" customHeight="false" outlineLevel="0" collapsed="false">
      <c r="A22" s="191" t="s">
        <v>3949</v>
      </c>
      <c r="B22" s="191" t="s">
        <v>3949</v>
      </c>
      <c r="C22" s="3" t="s">
        <v>3951</v>
      </c>
      <c r="D22" s="104"/>
      <c r="E22" s="104" t="n">
        <v>17800000</v>
      </c>
      <c r="F22" s="99" t="n">
        <v>18200000</v>
      </c>
      <c r="G22" s="99" t="n">
        <v>18700000</v>
      </c>
      <c r="H22" s="99"/>
      <c r="I22" s="99"/>
      <c r="J22" s="99"/>
      <c r="K22" s="99"/>
      <c r="L22" s="99"/>
      <c r="M22" s="99"/>
      <c r="N22" s="99"/>
      <c r="O22" s="99"/>
      <c r="P22" s="99"/>
      <c r="Q22" s="99"/>
      <c r="R22" s="724"/>
      <c r="S22" s="77"/>
      <c r="T22" s="77"/>
      <c r="U22" s="77"/>
      <c r="V22" s="77"/>
      <c r="W22" s="77"/>
      <c r="X22" s="77"/>
      <c r="Y22" s="6"/>
      <c r="Z22" s="6"/>
      <c r="AA22" s="6"/>
      <c r="AB22" s="6"/>
      <c r="AC22" s="6"/>
      <c r="AD22" s="6"/>
      <c r="AE22" s="6"/>
      <c r="AF22" s="6"/>
      <c r="AG22" s="6"/>
      <c r="AH22" s="6"/>
      <c r="AI22" s="6"/>
      <c r="AJ22" s="6"/>
      <c r="AK22" s="6"/>
      <c r="AL22" s="6"/>
      <c r="AM22" s="6"/>
      <c r="AN22" s="6"/>
      <c r="AO22" s="6"/>
      <c r="AP22" s="6"/>
      <c r="AQ22" s="6"/>
      <c r="AR22" s="6"/>
      <c r="AS22" s="6"/>
      <c r="AT22" s="6"/>
      <c r="AU22" s="6" t="str">
        <f aca="false">IF(W22&lt;0,W22,"")</f>
        <v/>
      </c>
    </row>
    <row r="23" customFormat="false" ht="15" hidden="false" customHeight="false" outlineLevel="0" collapsed="false">
      <c r="A23" s="191" t="s">
        <v>3952</v>
      </c>
      <c r="B23" s="191" t="s">
        <v>3953</v>
      </c>
      <c r="C23" s="3" t="s">
        <v>3951</v>
      </c>
      <c r="D23" s="104"/>
      <c r="E23" s="104" t="n">
        <v>15200000</v>
      </c>
      <c r="F23" s="99" t="n">
        <v>15500000</v>
      </c>
      <c r="G23" s="99" t="n">
        <v>23800000</v>
      </c>
      <c r="H23" s="99" t="n">
        <v>21800000</v>
      </c>
      <c r="I23" s="99" t="n">
        <v>26500000</v>
      </c>
      <c r="J23" s="99" t="n">
        <v>20300000</v>
      </c>
      <c r="K23" s="99" t="n">
        <v>18600000</v>
      </c>
      <c r="L23" s="99"/>
      <c r="M23" s="99"/>
      <c r="N23" s="99"/>
      <c r="O23" s="99"/>
      <c r="P23" s="99"/>
      <c r="Q23" s="99"/>
      <c r="R23" s="724"/>
      <c r="S23" s="77"/>
      <c r="T23" s="77"/>
      <c r="U23" s="77"/>
      <c r="V23" s="77"/>
      <c r="W23" s="77"/>
      <c r="X23" s="77"/>
      <c r="Y23" s="6"/>
      <c r="Z23" s="6"/>
      <c r="AA23" s="6"/>
      <c r="AB23" s="6"/>
      <c r="AC23" s="6"/>
      <c r="AD23" s="6"/>
      <c r="AE23" s="6"/>
      <c r="AF23" s="6"/>
      <c r="AG23" s="6"/>
      <c r="AH23" s="6"/>
      <c r="AI23" s="6"/>
      <c r="AJ23" s="6"/>
      <c r="AK23" s="6"/>
      <c r="AL23" s="6"/>
      <c r="AM23" s="6"/>
      <c r="AN23" s="6"/>
      <c r="AO23" s="6"/>
      <c r="AP23" s="6"/>
      <c r="AQ23" s="6"/>
      <c r="AR23" s="6"/>
      <c r="AS23" s="6"/>
      <c r="AT23" s="6"/>
      <c r="AU23" s="6" t="str">
        <f aca="false">IF(W23&lt;0,W23,"")</f>
        <v/>
      </c>
    </row>
    <row r="24" customFormat="false" ht="16.5" hidden="false" customHeight="false" outlineLevel="0" collapsed="false">
      <c r="A24" s="47" t="s">
        <v>1785</v>
      </c>
      <c r="B24" s="47" t="s">
        <v>1785</v>
      </c>
      <c r="C24" s="3" t="s">
        <v>56</v>
      </c>
      <c r="D24" s="104" t="n">
        <v>25800000</v>
      </c>
      <c r="E24" s="104" t="n">
        <v>25100000</v>
      </c>
      <c r="F24" s="99" t="n">
        <v>31800000</v>
      </c>
      <c r="G24" s="99" t="n">
        <v>31800000</v>
      </c>
      <c r="H24" s="99" t="n">
        <v>0</v>
      </c>
      <c r="I24" s="99" t="n">
        <v>1400000</v>
      </c>
      <c r="J24" s="99" t="n">
        <v>5200000</v>
      </c>
      <c r="K24" s="99" t="n">
        <v>13400000</v>
      </c>
      <c r="L24" s="99" t="n">
        <v>15400000</v>
      </c>
      <c r="M24" s="99" t="n">
        <v>39100000</v>
      </c>
      <c r="N24" s="16" t="n">
        <v>50700000</v>
      </c>
      <c r="O24" s="16" t="n">
        <v>52800000</v>
      </c>
      <c r="P24" s="16" t="n">
        <v>58600000</v>
      </c>
      <c r="Q24" s="16" t="n">
        <v>31300000</v>
      </c>
      <c r="R24" s="16" t="n">
        <v>18100000</v>
      </c>
      <c r="S24" s="16" t="n">
        <v>18200000</v>
      </c>
      <c r="T24" s="16" t="n">
        <v>16000000</v>
      </c>
      <c r="U24" s="16" t="n">
        <v>17400000</v>
      </c>
      <c r="V24" s="16" t="n">
        <v>18900000</v>
      </c>
      <c r="W24" s="16" t="n">
        <v>20100000</v>
      </c>
      <c r="X24" s="16" t="n">
        <v>21800000</v>
      </c>
      <c r="Y24" s="6"/>
      <c r="Z24" s="6"/>
      <c r="AA24" s="6"/>
      <c r="AB24" s="6"/>
      <c r="AC24" s="6"/>
      <c r="AD24" s="6"/>
      <c r="AE24" s="6"/>
      <c r="AF24" s="6"/>
      <c r="AG24" s="6"/>
      <c r="AH24" s="6"/>
      <c r="AI24" s="6"/>
      <c r="AJ24" s="6"/>
      <c r="AK24" s="6"/>
      <c r="AL24" s="6"/>
      <c r="AM24" s="6"/>
      <c r="AN24" s="6"/>
      <c r="AO24" s="6"/>
      <c r="AP24" s="6"/>
      <c r="AQ24" s="6"/>
      <c r="AR24" s="6"/>
      <c r="AS24" s="6"/>
      <c r="AT24" s="6"/>
      <c r="AU24" s="6" t="str">
        <f aca="false">IF(W24&lt;0,W24,"")</f>
        <v/>
      </c>
    </row>
    <row r="25" customFormat="false" ht="15" hidden="false" customHeight="false" outlineLevel="0" collapsed="false">
      <c r="A25" s="191" t="s">
        <v>3949</v>
      </c>
      <c r="B25" s="191" t="s">
        <v>3950</v>
      </c>
      <c r="C25" s="3" t="s">
        <v>3954</v>
      </c>
      <c r="D25" s="104"/>
      <c r="E25" s="104" t="n">
        <v>25000000</v>
      </c>
      <c r="F25" s="104"/>
      <c r="G25" s="104"/>
      <c r="H25" s="99" t="n">
        <v>0</v>
      </c>
      <c r="I25" s="99" t="n">
        <v>0</v>
      </c>
      <c r="J25" s="99" t="n">
        <v>3000000</v>
      </c>
      <c r="K25" s="99" t="n">
        <v>7000000</v>
      </c>
      <c r="L25" s="99"/>
      <c r="M25" s="99"/>
      <c r="N25" s="99"/>
      <c r="O25" s="99"/>
      <c r="P25" s="99"/>
      <c r="Q25" s="99"/>
      <c r="R25" s="724"/>
      <c r="S25" s="77"/>
      <c r="T25" s="77"/>
      <c r="U25" s="77"/>
      <c r="V25" s="77"/>
      <c r="W25" s="77"/>
      <c r="X25" s="77"/>
      <c r="Y25" s="6"/>
      <c r="Z25" s="6"/>
      <c r="AA25" s="6"/>
      <c r="AB25" s="6"/>
      <c r="AC25" s="6"/>
      <c r="AD25" s="6"/>
      <c r="AE25" s="6"/>
      <c r="AF25" s="6"/>
      <c r="AG25" s="6"/>
      <c r="AH25" s="6"/>
      <c r="AI25" s="6"/>
      <c r="AJ25" s="6"/>
      <c r="AK25" s="6"/>
      <c r="AL25" s="6"/>
      <c r="AM25" s="6"/>
      <c r="AN25" s="6"/>
      <c r="AO25" s="6"/>
      <c r="AP25" s="6"/>
      <c r="AQ25" s="6"/>
      <c r="AR25" s="6"/>
      <c r="AS25" s="6"/>
      <c r="AT25" s="6"/>
      <c r="AU25" s="6" t="str">
        <f aca="false">IF(W25&lt;0,W25,"")</f>
        <v/>
      </c>
    </row>
    <row r="26" customFormat="false" ht="15" hidden="false" customHeight="false" outlineLevel="0" collapsed="false">
      <c r="A26" s="191" t="s">
        <v>3952</v>
      </c>
      <c r="B26" s="191" t="s">
        <v>3953</v>
      </c>
      <c r="C26" s="3" t="s">
        <v>3954</v>
      </c>
      <c r="D26" s="104"/>
      <c r="E26" s="104" t="n">
        <v>200000</v>
      </c>
      <c r="F26" s="104"/>
      <c r="G26" s="104"/>
      <c r="H26" s="99" t="n">
        <v>0</v>
      </c>
      <c r="I26" s="99" t="n">
        <v>1400000</v>
      </c>
      <c r="J26" s="99" t="n">
        <v>2200000</v>
      </c>
      <c r="K26" s="99" t="n">
        <v>6400000</v>
      </c>
      <c r="L26" s="99"/>
      <c r="M26" s="99"/>
      <c r="N26" s="99"/>
      <c r="O26" s="99"/>
      <c r="P26" s="99"/>
      <c r="Q26" s="99"/>
      <c r="R26" s="724"/>
      <c r="S26" s="77"/>
      <c r="T26" s="77"/>
      <c r="U26" s="77"/>
      <c r="V26" s="77"/>
      <c r="W26" s="77"/>
      <c r="X26" s="77"/>
      <c r="Y26" s="6"/>
      <c r="Z26" s="6"/>
      <c r="AA26" s="6"/>
      <c r="AB26" s="6"/>
      <c r="AC26" s="6"/>
      <c r="AD26" s="6"/>
      <c r="AE26" s="6"/>
      <c r="AF26" s="6"/>
      <c r="AG26" s="6"/>
      <c r="AH26" s="6"/>
      <c r="AI26" s="6"/>
      <c r="AJ26" s="6"/>
      <c r="AK26" s="6"/>
      <c r="AL26" s="6"/>
      <c r="AM26" s="6"/>
      <c r="AN26" s="6"/>
      <c r="AO26" s="6"/>
      <c r="AP26" s="6"/>
      <c r="AQ26" s="6"/>
      <c r="AR26" s="6"/>
      <c r="AS26" s="6"/>
      <c r="AT26" s="6"/>
      <c r="AU26" s="6" t="str">
        <f aca="false">IF(W26&lt;0,W26,"")</f>
        <v/>
      </c>
    </row>
    <row r="27" customFormat="false" ht="16.5" hidden="false" customHeight="false" outlineLevel="0" collapsed="false">
      <c r="A27" s="47" t="s">
        <v>178</v>
      </c>
      <c r="B27" s="47" t="s">
        <v>1318</v>
      </c>
      <c r="C27" s="49" t="s">
        <v>40</v>
      </c>
      <c r="D27" s="104" t="n">
        <v>24900000</v>
      </c>
      <c r="E27" s="104" t="n">
        <v>19000000</v>
      </c>
      <c r="F27" s="99" t="n">
        <v>20700000</v>
      </c>
      <c r="G27" s="99" t="n">
        <v>24300000</v>
      </c>
      <c r="H27" s="99" t="n">
        <v>32500000</v>
      </c>
      <c r="I27" s="99" t="n">
        <v>22900000</v>
      </c>
      <c r="J27" s="99" t="n">
        <v>25200000</v>
      </c>
      <c r="K27" s="99" t="n">
        <v>24900000</v>
      </c>
      <c r="L27" s="99" t="n">
        <v>26100000</v>
      </c>
      <c r="M27" s="99" t="n">
        <v>27600000</v>
      </c>
      <c r="N27" s="16" t="n">
        <v>28000000</v>
      </c>
      <c r="O27" s="16" t="n">
        <v>26800000</v>
      </c>
      <c r="P27" s="16" t="n">
        <v>36600000</v>
      </c>
      <c r="Q27" s="16" t="n">
        <v>46100000</v>
      </c>
      <c r="R27" s="16" t="n">
        <v>56300000</v>
      </c>
      <c r="S27" s="16" t="n">
        <v>56500000</v>
      </c>
      <c r="T27" s="16" t="n">
        <v>57000000</v>
      </c>
      <c r="U27" s="16" t="n">
        <v>58600000</v>
      </c>
      <c r="V27" s="16" t="n">
        <v>59900000</v>
      </c>
      <c r="W27" s="16" t="n">
        <v>61500000</v>
      </c>
      <c r="X27" s="16" t="n">
        <v>63000000</v>
      </c>
      <c r="Y27" s="6"/>
      <c r="Z27" s="6"/>
      <c r="AA27" s="6"/>
      <c r="AB27" s="6"/>
      <c r="AC27" s="6"/>
      <c r="AD27" s="6"/>
      <c r="AE27" s="6"/>
      <c r="AF27" s="6"/>
      <c r="AG27" s="6"/>
      <c r="AH27" s="6"/>
      <c r="AI27" s="6"/>
      <c r="AJ27" s="6"/>
      <c r="AK27" s="6"/>
      <c r="AL27" s="6"/>
      <c r="AM27" s="6"/>
      <c r="AN27" s="6"/>
      <c r="AO27" s="6"/>
      <c r="AP27" s="6"/>
      <c r="AQ27" s="6"/>
      <c r="AR27" s="6"/>
      <c r="AS27" s="6"/>
      <c r="AT27" s="6"/>
      <c r="AU27" s="6" t="str">
        <f aca="false">IF(W27&lt;0,W27,"")</f>
        <v/>
      </c>
    </row>
    <row r="28" customFormat="false" ht="16.5" hidden="false" customHeight="false" outlineLevel="0" collapsed="false">
      <c r="A28" s="191" t="s">
        <v>3955</v>
      </c>
      <c r="B28" s="191" t="s">
        <v>3956</v>
      </c>
      <c r="C28" s="113" t="s">
        <v>182</v>
      </c>
      <c r="D28" s="104" t="n">
        <v>14100000</v>
      </c>
      <c r="E28" s="104" t="n">
        <v>11300000</v>
      </c>
      <c r="F28" s="99" t="n">
        <v>10600000</v>
      </c>
      <c r="G28" s="99" t="n">
        <v>11800000</v>
      </c>
      <c r="H28" s="99" t="n">
        <v>12100000</v>
      </c>
      <c r="I28" s="99" t="n">
        <v>13300000</v>
      </c>
      <c r="J28" s="99" t="n">
        <v>13200000</v>
      </c>
      <c r="K28" s="99" t="n">
        <v>15000000</v>
      </c>
      <c r="L28" s="99" t="n">
        <v>17000000</v>
      </c>
      <c r="M28" s="99" t="n">
        <v>20000000</v>
      </c>
      <c r="N28" s="16" t="n">
        <v>17700000</v>
      </c>
      <c r="O28" s="16" t="n">
        <v>18800000</v>
      </c>
      <c r="P28" s="16" t="n">
        <v>26400000</v>
      </c>
      <c r="Q28" s="16" t="n">
        <v>35000000</v>
      </c>
      <c r="R28" s="16" t="n">
        <v>46900000</v>
      </c>
      <c r="S28" s="16" t="n">
        <v>47000000</v>
      </c>
      <c r="T28" s="16" t="n">
        <v>47500000</v>
      </c>
      <c r="U28" s="16" t="n">
        <v>48800000</v>
      </c>
      <c r="V28" s="16" t="n">
        <v>49900000</v>
      </c>
      <c r="W28" s="16" t="n">
        <v>51200000</v>
      </c>
      <c r="X28" s="16" t="n">
        <v>52400000</v>
      </c>
      <c r="Y28" s="6"/>
      <c r="Z28" s="6"/>
      <c r="AA28" s="6"/>
      <c r="AB28" s="6"/>
      <c r="AC28" s="6"/>
      <c r="AD28" s="6"/>
      <c r="AE28" s="6"/>
      <c r="AF28" s="6"/>
      <c r="AG28" s="6"/>
      <c r="AH28" s="6"/>
      <c r="AI28" s="6"/>
      <c r="AJ28" s="6"/>
      <c r="AK28" s="6"/>
      <c r="AL28" s="6"/>
      <c r="AM28" s="6"/>
      <c r="AN28" s="6"/>
      <c r="AO28" s="6"/>
      <c r="AP28" s="6"/>
      <c r="AQ28" s="6"/>
      <c r="AR28" s="6"/>
      <c r="AS28" s="6"/>
      <c r="AT28" s="6"/>
      <c r="AU28" s="6" t="str">
        <f aca="false">IF(W28&lt;0,W28,"")</f>
        <v/>
      </c>
    </row>
    <row r="29" customFormat="false" ht="15" hidden="false" customHeight="false" outlineLevel="0" collapsed="false">
      <c r="A29" s="191" t="s">
        <v>3957</v>
      </c>
      <c r="B29" s="191" t="s">
        <v>3958</v>
      </c>
      <c r="C29" s="113" t="s">
        <v>182</v>
      </c>
      <c r="D29" s="104" t="n">
        <v>5200000</v>
      </c>
      <c r="E29" s="104" t="n">
        <v>2100000</v>
      </c>
      <c r="F29" s="99" t="n">
        <v>2300000</v>
      </c>
      <c r="G29" s="99" t="n">
        <v>1300000</v>
      </c>
      <c r="H29" s="99" t="n">
        <v>3300000</v>
      </c>
      <c r="I29" s="99" t="n">
        <v>2000000</v>
      </c>
      <c r="J29" s="99" t="n">
        <v>1400000</v>
      </c>
      <c r="K29" s="99" t="n">
        <v>2700000</v>
      </c>
      <c r="L29" s="99" t="n">
        <v>500000</v>
      </c>
      <c r="M29" s="99" t="n">
        <v>700000</v>
      </c>
      <c r="N29" s="99"/>
      <c r="O29" s="99"/>
      <c r="P29" s="99"/>
      <c r="Q29" s="99"/>
      <c r="R29" s="724"/>
      <c r="S29" s="77"/>
      <c r="T29" s="77"/>
      <c r="U29" s="77"/>
      <c r="V29" s="77"/>
      <c r="W29" s="77"/>
      <c r="X29" s="77"/>
      <c r="Y29" s="6"/>
      <c r="Z29" s="6"/>
      <c r="AA29" s="6"/>
      <c r="AB29" s="6"/>
      <c r="AC29" s="6"/>
      <c r="AD29" s="6"/>
      <c r="AE29" s="6"/>
      <c r="AF29" s="6"/>
      <c r="AG29" s="6"/>
      <c r="AH29" s="6"/>
      <c r="AI29" s="6"/>
      <c r="AJ29" s="6"/>
      <c r="AK29" s="6"/>
      <c r="AL29" s="6"/>
      <c r="AM29" s="6"/>
      <c r="AN29" s="6"/>
      <c r="AO29" s="6"/>
      <c r="AP29" s="6"/>
      <c r="AQ29" s="6"/>
      <c r="AR29" s="6"/>
      <c r="AS29" s="6"/>
      <c r="AT29" s="6"/>
      <c r="AU29" s="6" t="str">
        <f aca="false">IF(W29&lt;0,W29,"")</f>
        <v/>
      </c>
    </row>
    <row r="30" customFormat="false" ht="15" hidden="false" customHeight="false" outlineLevel="0" collapsed="false">
      <c r="A30" s="191" t="s">
        <v>1397</v>
      </c>
      <c r="B30" s="191" t="s">
        <v>3959</v>
      </c>
      <c r="C30" s="113" t="s">
        <v>182</v>
      </c>
      <c r="D30" s="104" t="n">
        <v>5600000</v>
      </c>
      <c r="E30" s="104" t="n">
        <v>5500000</v>
      </c>
      <c r="F30" s="99" t="n">
        <v>7900000</v>
      </c>
      <c r="G30" s="99" t="n">
        <v>11200000</v>
      </c>
      <c r="H30" s="99" t="n">
        <v>17100000</v>
      </c>
      <c r="I30" s="99" t="n">
        <v>7600000</v>
      </c>
      <c r="J30" s="99" t="n">
        <v>10600000</v>
      </c>
      <c r="K30" s="99" t="n">
        <v>7200000</v>
      </c>
      <c r="L30" s="99" t="n">
        <v>8600000</v>
      </c>
      <c r="M30" s="99" t="n">
        <v>6800000</v>
      </c>
      <c r="N30" s="112" t="n">
        <f aca="false">N27-N28</f>
        <v>10300000</v>
      </c>
      <c r="O30" s="112" t="n">
        <f aca="false">O27-O28</f>
        <v>8000000</v>
      </c>
      <c r="P30" s="112" t="n">
        <f aca="false">P27-P28</f>
        <v>10200000</v>
      </c>
      <c r="Q30" s="112" t="n">
        <f aca="false">Q27-Q28</f>
        <v>11100000</v>
      </c>
      <c r="R30" s="112" t="n">
        <f aca="false">R27-R28</f>
        <v>9400000</v>
      </c>
      <c r="S30" s="112" t="n">
        <f aca="false">S27-S28</f>
        <v>9500000</v>
      </c>
      <c r="T30" s="112" t="n">
        <f aca="false">T27-T28</f>
        <v>9500000</v>
      </c>
      <c r="U30" s="112" t="n">
        <f aca="false">U27-U28</f>
        <v>9800000</v>
      </c>
      <c r="V30" s="112" t="n">
        <f aca="false">V27-V28</f>
        <v>10000000</v>
      </c>
      <c r="W30" s="112" t="n">
        <f aca="false">W27-W28</f>
        <v>10300000</v>
      </c>
      <c r="X30" s="112" t="n">
        <f aca="false">X27-X28</f>
        <v>10600000</v>
      </c>
      <c r="Y30" s="6"/>
      <c r="Z30" s="6"/>
      <c r="AA30" s="6"/>
      <c r="AB30" s="6"/>
      <c r="AC30" s="6"/>
      <c r="AD30" s="6"/>
      <c r="AE30" s="6"/>
      <c r="AF30" s="6"/>
      <c r="AG30" s="6"/>
      <c r="AH30" s="6"/>
      <c r="AI30" s="6"/>
      <c r="AJ30" s="6"/>
      <c r="AK30" s="6"/>
      <c r="AL30" s="6"/>
      <c r="AM30" s="6"/>
      <c r="AN30" s="6"/>
      <c r="AO30" s="6"/>
      <c r="AP30" s="6"/>
      <c r="AQ30" s="6"/>
      <c r="AR30" s="6"/>
      <c r="AS30" s="6"/>
      <c r="AT30" s="6"/>
      <c r="AU30" s="6" t="str">
        <f aca="false">IF(W30&lt;0,W30,"")</f>
        <v/>
      </c>
    </row>
    <row r="31" s="13" customFormat="true" ht="16.5" hidden="false" customHeight="false" outlineLevel="0" collapsed="false">
      <c r="A31" s="13" t="s">
        <v>188</v>
      </c>
      <c r="B31" s="63" t="s">
        <v>935</v>
      </c>
      <c r="C31" s="440" t="s">
        <v>34</v>
      </c>
      <c r="D31" s="108" t="n">
        <v>165300000</v>
      </c>
      <c r="E31" s="153" t="n">
        <f aca="false">E32+E42</f>
        <v>157200000</v>
      </c>
      <c r="F31" s="99" t="n">
        <v>143000000</v>
      </c>
      <c r="G31" s="99" t="n">
        <v>164100000</v>
      </c>
      <c r="H31" s="112" t="n">
        <f aca="false">H32+H42</f>
        <v>170000000</v>
      </c>
      <c r="I31" s="112" t="n">
        <f aca="false">I32+I42</f>
        <v>149000000</v>
      </c>
      <c r="J31" s="112" t="n">
        <f aca="false">J32+J42</f>
        <v>153200000</v>
      </c>
      <c r="K31" s="112" t="n">
        <f aca="false">K32+K42</f>
        <v>152100000</v>
      </c>
      <c r="L31" s="111" t="n">
        <v>154200000</v>
      </c>
      <c r="M31" s="111" t="n">
        <v>178200000</v>
      </c>
      <c r="N31" s="16" t="n">
        <f aca="false">N32+N42</f>
        <v>185800000</v>
      </c>
      <c r="O31" s="16" t="n">
        <f aca="false">O32+O42</f>
        <v>199100000</v>
      </c>
      <c r="P31" s="16" t="n">
        <f aca="false">P32+P42</f>
        <v>192100000</v>
      </c>
      <c r="Q31" s="16" t="n">
        <f aca="false">Q32+Q42</f>
        <v>186300000</v>
      </c>
      <c r="R31" s="16" t="n">
        <f aca="false">R32+R42</f>
        <v>186900000</v>
      </c>
      <c r="S31" s="16" t="n">
        <f aca="false">S32+S42</f>
        <v>185500000</v>
      </c>
      <c r="T31" s="16" t="n">
        <f aca="false">T32+T42</f>
        <v>186800000</v>
      </c>
      <c r="U31" s="16" t="n">
        <f aca="false">U32+U42</f>
        <v>190200000</v>
      </c>
      <c r="V31" s="16" t="n">
        <f aca="false">V32+V42</f>
        <v>193700000</v>
      </c>
      <c r="W31" s="16" t="n">
        <f aca="false">W32+W42</f>
        <v>197500000</v>
      </c>
      <c r="X31" s="16" t="n">
        <f aca="false">X32+X42</f>
        <v>202300000</v>
      </c>
      <c r="Y31" s="6"/>
      <c r="Z31" s="6"/>
      <c r="AA31" s="6"/>
      <c r="AB31" s="6"/>
      <c r="AC31" s="6"/>
      <c r="AD31" s="6"/>
      <c r="AE31" s="6"/>
      <c r="AF31" s="6"/>
      <c r="AG31" s="6"/>
      <c r="AH31" s="6"/>
      <c r="AI31" s="6"/>
      <c r="AJ31" s="6"/>
      <c r="AK31" s="6"/>
      <c r="AL31" s="6"/>
      <c r="AM31" s="6"/>
      <c r="AN31" s="6"/>
      <c r="AO31" s="6"/>
      <c r="AP31" s="6"/>
      <c r="AQ31" s="6"/>
      <c r="AR31" s="6"/>
      <c r="AS31" s="6"/>
      <c r="AT31" s="6"/>
      <c r="AU31" s="6" t="str">
        <f aca="false">IF(W31&lt;0,W31,"")</f>
        <v/>
      </c>
    </row>
    <row r="32" customFormat="false" ht="16.5" hidden="false" customHeight="false" outlineLevel="0" collapsed="false">
      <c r="A32" s="191" t="s">
        <v>70</v>
      </c>
      <c r="B32" s="49" t="s">
        <v>353</v>
      </c>
      <c r="C32" s="49" t="s">
        <v>191</v>
      </c>
      <c r="D32" s="104" t="n">
        <v>126600000</v>
      </c>
      <c r="E32" s="153" t="n">
        <f aca="false">E33+E37+E38+E39+E40</f>
        <v>126300000</v>
      </c>
      <c r="F32" s="99" t="n">
        <v>119700000</v>
      </c>
      <c r="G32" s="99" t="n">
        <v>138300000</v>
      </c>
      <c r="H32" s="112" t="n">
        <f aca="false">H33+H37+H38+H39+H40</f>
        <v>127300000</v>
      </c>
      <c r="I32" s="112" t="n">
        <f aca="false">I33+I37+I38+I39+I40</f>
        <v>136200000</v>
      </c>
      <c r="J32" s="112" t="n">
        <f aca="false">J33+J37+J38+J39+J40</f>
        <v>144400000</v>
      </c>
      <c r="K32" s="112" t="n">
        <f aca="false">K33+K37+K38+K39+K40</f>
        <v>132600000</v>
      </c>
      <c r="L32" s="99" t="n">
        <v>131100000</v>
      </c>
      <c r="M32" s="99" t="n">
        <v>131400000</v>
      </c>
      <c r="N32" s="16" t="n">
        <v>137800000</v>
      </c>
      <c r="O32" s="16" t="n">
        <v>141100000</v>
      </c>
      <c r="P32" s="16" t="n">
        <v>144100000</v>
      </c>
      <c r="Q32" s="16" t="n">
        <v>144300000</v>
      </c>
      <c r="R32" s="16" t="n">
        <v>144900000</v>
      </c>
      <c r="S32" s="16" t="n">
        <v>143500000</v>
      </c>
      <c r="T32" s="16" t="n">
        <v>144800000</v>
      </c>
      <c r="U32" s="16" t="n">
        <v>147200000</v>
      </c>
      <c r="V32" s="16" t="n">
        <v>149700000</v>
      </c>
      <c r="W32" s="16" t="n">
        <v>152500000</v>
      </c>
      <c r="X32" s="16" t="n">
        <v>155300000</v>
      </c>
      <c r="Y32" s="6"/>
      <c r="Z32" s="6"/>
      <c r="AA32" s="6"/>
      <c r="AB32" s="6"/>
      <c r="AC32" s="6"/>
      <c r="AD32" s="6"/>
      <c r="AE32" s="6"/>
      <c r="AF32" s="6"/>
      <c r="AG32" s="6"/>
      <c r="AH32" s="6"/>
      <c r="AI32" s="6"/>
      <c r="AJ32" s="6"/>
      <c r="AK32" s="6"/>
      <c r="AL32" s="6"/>
      <c r="AM32" s="6"/>
      <c r="AN32" s="6"/>
      <c r="AO32" s="6"/>
      <c r="AP32" s="6"/>
      <c r="AQ32" s="6"/>
      <c r="AR32" s="6"/>
      <c r="AS32" s="6"/>
      <c r="AT32" s="6"/>
      <c r="AU32" s="6" t="str">
        <f aca="false">IF(W32&lt;0,W32,"")</f>
        <v/>
      </c>
    </row>
    <row r="33" customFormat="false" ht="16.5" hidden="false" customHeight="false" outlineLevel="0" collapsed="false">
      <c r="A33" s="47" t="s">
        <v>79</v>
      </c>
      <c r="B33" s="47" t="s">
        <v>701</v>
      </c>
      <c r="C33" s="49" t="s">
        <v>194</v>
      </c>
      <c r="D33" s="104" t="n">
        <v>114300000</v>
      </c>
      <c r="E33" s="104" t="n">
        <v>122100000</v>
      </c>
      <c r="F33" s="99" t="n">
        <v>113100000</v>
      </c>
      <c r="G33" s="99" t="n">
        <v>131300000</v>
      </c>
      <c r="H33" s="99" t="n">
        <v>120500000</v>
      </c>
      <c r="I33" s="99" t="n">
        <v>130100000</v>
      </c>
      <c r="J33" s="99" t="n">
        <v>138400000</v>
      </c>
      <c r="K33" s="99" t="n">
        <v>129000000</v>
      </c>
      <c r="L33" s="99" t="n">
        <v>127500000</v>
      </c>
      <c r="M33" s="99" t="n">
        <v>128900000</v>
      </c>
      <c r="N33" s="16" t="n">
        <v>131200000</v>
      </c>
      <c r="O33" s="16" t="n">
        <v>133600000</v>
      </c>
      <c r="P33" s="16" t="n">
        <v>137200000</v>
      </c>
      <c r="Q33" s="16" t="n">
        <v>138300000</v>
      </c>
      <c r="R33" s="16" t="n">
        <v>138900000</v>
      </c>
      <c r="S33" s="16" t="n">
        <v>137500000</v>
      </c>
      <c r="T33" s="16" t="n">
        <v>138800000</v>
      </c>
      <c r="U33" s="16" t="n">
        <v>141000000</v>
      </c>
      <c r="V33" s="16" t="n">
        <v>143400000</v>
      </c>
      <c r="W33" s="16" t="n">
        <v>146100000</v>
      </c>
      <c r="X33" s="16" t="n">
        <v>148800000</v>
      </c>
      <c r="Y33" s="6"/>
      <c r="Z33" s="6"/>
      <c r="AA33" s="6"/>
      <c r="AB33" s="6"/>
      <c r="AC33" s="6"/>
      <c r="AD33" s="6"/>
      <c r="AE33" s="6"/>
      <c r="AF33" s="6"/>
      <c r="AG33" s="6"/>
      <c r="AH33" s="6"/>
      <c r="AI33" s="6"/>
      <c r="AJ33" s="6"/>
      <c r="AK33" s="6"/>
      <c r="AL33" s="6"/>
      <c r="AM33" s="6"/>
      <c r="AN33" s="6"/>
      <c r="AO33" s="6"/>
      <c r="AP33" s="6"/>
      <c r="AQ33" s="6"/>
      <c r="AR33" s="6"/>
      <c r="AS33" s="6"/>
      <c r="AT33" s="6"/>
      <c r="AU33" s="6" t="str">
        <f aca="false">IF(W33&lt;0,W33,"")</f>
        <v/>
      </c>
    </row>
    <row r="34" customFormat="false" ht="16.5" hidden="false" customHeight="false" outlineLevel="0" collapsed="false">
      <c r="A34" s="191" t="s">
        <v>75</v>
      </c>
      <c r="B34" s="191" t="s">
        <v>900</v>
      </c>
      <c r="C34" s="113" t="s">
        <v>1326</v>
      </c>
      <c r="D34" s="104" t="n">
        <v>50200000</v>
      </c>
      <c r="E34" s="104" t="n">
        <v>54300000</v>
      </c>
      <c r="F34" s="99" t="n">
        <v>58100000</v>
      </c>
      <c r="G34" s="99" t="n">
        <v>46100000</v>
      </c>
      <c r="H34" s="99" t="n">
        <v>57300000</v>
      </c>
      <c r="I34" s="99" t="n">
        <v>60100000</v>
      </c>
      <c r="J34" s="99" t="n">
        <v>65500000</v>
      </c>
      <c r="K34" s="99" t="n">
        <v>61700000</v>
      </c>
      <c r="L34" s="99" t="n">
        <v>60200000</v>
      </c>
      <c r="M34" s="99" t="n">
        <v>63100000</v>
      </c>
      <c r="N34" s="16" t="n">
        <v>68000000</v>
      </c>
      <c r="O34" s="16" t="n">
        <v>68000000</v>
      </c>
      <c r="P34" s="16" t="n">
        <v>68300000</v>
      </c>
      <c r="Q34" s="16" t="n">
        <v>69500000</v>
      </c>
      <c r="R34" s="16" t="n">
        <v>70000000</v>
      </c>
      <c r="S34" s="16" t="n">
        <v>69300000</v>
      </c>
      <c r="T34" s="16" t="n">
        <v>70600000</v>
      </c>
      <c r="U34" s="16" t="n">
        <v>72000000</v>
      </c>
      <c r="V34" s="16" t="n">
        <v>73500000</v>
      </c>
      <c r="W34" s="16" t="n">
        <v>75000000</v>
      </c>
      <c r="X34" s="16" t="n">
        <v>76500000</v>
      </c>
      <c r="Y34" s="6"/>
      <c r="Z34" s="6"/>
      <c r="AA34" s="6"/>
      <c r="AB34" s="6"/>
      <c r="AC34" s="6"/>
      <c r="AD34" s="6"/>
      <c r="AE34" s="6"/>
      <c r="AF34" s="6"/>
      <c r="AG34" s="6"/>
      <c r="AH34" s="6"/>
      <c r="AI34" s="6"/>
      <c r="AJ34" s="6"/>
      <c r="AK34" s="6"/>
      <c r="AL34" s="6"/>
      <c r="AM34" s="6"/>
      <c r="AN34" s="6"/>
      <c r="AO34" s="6"/>
      <c r="AP34" s="6"/>
      <c r="AQ34" s="6"/>
      <c r="AR34" s="6"/>
      <c r="AS34" s="6"/>
      <c r="AT34" s="6"/>
      <c r="AU34" s="6" t="str">
        <f aca="false">IF(W34&lt;0,W34,"")</f>
        <v/>
      </c>
    </row>
    <row r="35" customFormat="false" ht="16.5" hidden="false" customHeight="false" outlineLevel="0" collapsed="false">
      <c r="A35" s="191" t="s">
        <v>3960</v>
      </c>
      <c r="B35" s="191" t="s">
        <v>3960</v>
      </c>
      <c r="C35" s="113" t="s">
        <v>1326</v>
      </c>
      <c r="D35" s="104" t="n">
        <v>7700000</v>
      </c>
      <c r="E35" s="104" t="n">
        <v>8900000</v>
      </c>
      <c r="F35" s="99" t="n">
        <v>7800000</v>
      </c>
      <c r="G35" s="99" t="n">
        <v>2900000</v>
      </c>
      <c r="H35" s="99" t="n">
        <v>7700000</v>
      </c>
      <c r="I35" s="99" t="n">
        <v>7800000</v>
      </c>
      <c r="J35" s="99" t="n">
        <v>8400000</v>
      </c>
      <c r="K35" s="99" t="n">
        <v>8200000</v>
      </c>
      <c r="L35" s="99" t="n">
        <v>8200000</v>
      </c>
      <c r="M35" s="99" t="n">
        <v>8300000</v>
      </c>
      <c r="N35" s="16" t="n">
        <v>10400000</v>
      </c>
      <c r="O35" s="16" t="n">
        <v>10100000</v>
      </c>
      <c r="P35" s="16" t="n">
        <v>9500000</v>
      </c>
      <c r="Q35" s="16" t="n">
        <v>8800000</v>
      </c>
      <c r="R35" s="16" t="n">
        <v>9700000</v>
      </c>
      <c r="S35" s="16" t="n">
        <v>9700000</v>
      </c>
      <c r="T35" s="16" t="n">
        <v>9700000</v>
      </c>
      <c r="U35" s="16" t="n">
        <v>9700000</v>
      </c>
      <c r="V35" s="16" t="n">
        <v>9700000</v>
      </c>
      <c r="W35" s="16" t="n">
        <v>9700000</v>
      </c>
      <c r="X35" s="16" t="n">
        <v>100000</v>
      </c>
      <c r="Y35" s="6"/>
      <c r="Z35" s="6"/>
      <c r="AA35" s="6"/>
      <c r="AB35" s="6"/>
      <c r="AC35" s="6"/>
      <c r="AD35" s="6"/>
      <c r="AE35" s="6"/>
      <c r="AF35" s="6"/>
      <c r="AG35" s="6"/>
      <c r="AH35" s="6"/>
      <c r="AI35" s="6"/>
      <c r="AJ35" s="6"/>
      <c r="AK35" s="6"/>
      <c r="AL35" s="6"/>
      <c r="AM35" s="6"/>
      <c r="AN35" s="6"/>
      <c r="AO35" s="6"/>
      <c r="AP35" s="6"/>
      <c r="AQ35" s="6"/>
      <c r="AR35" s="6"/>
      <c r="AS35" s="6"/>
      <c r="AT35" s="6"/>
      <c r="AU35" s="6" t="str">
        <f aca="false">IF(W35&lt;0,W35,"")</f>
        <v/>
      </c>
    </row>
    <row r="36" customFormat="false" ht="16.5" hidden="false" customHeight="false" outlineLevel="0" collapsed="false">
      <c r="A36" s="191" t="s">
        <v>49</v>
      </c>
      <c r="B36" s="191" t="s">
        <v>49</v>
      </c>
      <c r="C36" s="113" t="s">
        <v>1326</v>
      </c>
      <c r="D36" s="104" t="n">
        <v>56400000</v>
      </c>
      <c r="E36" s="104" t="n">
        <v>58900000</v>
      </c>
      <c r="F36" s="99" t="n">
        <v>47200000</v>
      </c>
      <c r="G36" s="99" t="n">
        <v>82300000</v>
      </c>
      <c r="H36" s="99" t="n">
        <v>55500000</v>
      </c>
      <c r="I36" s="99" t="n">
        <v>62200000</v>
      </c>
      <c r="J36" s="99" t="n">
        <v>64500000</v>
      </c>
      <c r="K36" s="99" t="n">
        <v>59000000</v>
      </c>
      <c r="L36" s="99" t="n">
        <v>59100000</v>
      </c>
      <c r="M36" s="99" t="n">
        <v>57500000</v>
      </c>
      <c r="N36" s="16" t="n">
        <v>52800000</v>
      </c>
      <c r="O36" s="16" t="n">
        <v>55600000</v>
      </c>
      <c r="P36" s="16" t="n">
        <v>59400000</v>
      </c>
      <c r="Q36" s="16" t="n">
        <v>60000000</v>
      </c>
      <c r="R36" s="16" t="n">
        <v>59100000</v>
      </c>
      <c r="S36" s="16" t="n">
        <v>58400000</v>
      </c>
      <c r="T36" s="16" t="n">
        <v>58500000</v>
      </c>
      <c r="U36" s="16" t="n">
        <v>59300000</v>
      </c>
      <c r="V36" s="16" t="n">
        <v>60100000</v>
      </c>
      <c r="W36" s="16" t="n">
        <v>61400000</v>
      </c>
      <c r="X36" s="16" t="n">
        <v>72200000</v>
      </c>
      <c r="Y36" s="6"/>
      <c r="Z36" s="6"/>
      <c r="AA36" s="6"/>
      <c r="AB36" s="6"/>
      <c r="AC36" s="6"/>
      <c r="AD36" s="6"/>
      <c r="AE36" s="6"/>
      <c r="AF36" s="6"/>
      <c r="AG36" s="6"/>
      <c r="AH36" s="6"/>
      <c r="AI36" s="6"/>
      <c r="AJ36" s="6"/>
      <c r="AK36" s="6"/>
      <c r="AL36" s="6"/>
      <c r="AM36" s="6"/>
      <c r="AN36" s="6"/>
      <c r="AO36" s="6"/>
      <c r="AP36" s="6"/>
      <c r="AQ36" s="6"/>
      <c r="AR36" s="6"/>
      <c r="AS36" s="6"/>
      <c r="AT36" s="6"/>
      <c r="AU36" s="6" t="str">
        <f aca="false">IF(W36&lt;0,W36,"")</f>
        <v/>
      </c>
    </row>
    <row r="37" customFormat="false" ht="16.5" hidden="false" customHeight="false" outlineLevel="0" collapsed="false">
      <c r="A37" s="47" t="s">
        <v>86</v>
      </c>
      <c r="B37" s="47" t="s">
        <v>702</v>
      </c>
      <c r="C37" s="49" t="s">
        <v>194</v>
      </c>
      <c r="D37" s="104" t="n">
        <v>2900000</v>
      </c>
      <c r="E37" s="104" t="n">
        <v>600000</v>
      </c>
      <c r="F37" s="104"/>
      <c r="G37" s="104"/>
      <c r="H37" s="104"/>
      <c r="I37" s="104"/>
      <c r="J37" s="104"/>
      <c r="K37" s="104"/>
      <c r="L37" s="99" t="n">
        <v>0</v>
      </c>
      <c r="M37" s="99" t="n">
        <v>100000</v>
      </c>
      <c r="N37" s="16" t="n">
        <v>800000</v>
      </c>
      <c r="O37" s="16" t="n">
        <v>1000000</v>
      </c>
      <c r="P37" s="16" t="n">
        <v>1200000</v>
      </c>
      <c r="Q37" s="16" t="n">
        <v>1200000</v>
      </c>
      <c r="R37" s="16" t="n">
        <v>1200000</v>
      </c>
      <c r="S37" s="16" t="n">
        <v>1200000</v>
      </c>
      <c r="T37" s="16" t="n">
        <v>1200000</v>
      </c>
      <c r="U37" s="16" t="n">
        <v>1200000</v>
      </c>
      <c r="V37" s="16" t="n">
        <v>1200000</v>
      </c>
      <c r="W37" s="16" t="n">
        <v>1200000</v>
      </c>
      <c r="X37" s="16" t="n">
        <v>1200000</v>
      </c>
      <c r="Y37" s="6"/>
      <c r="Z37" s="6"/>
      <c r="AA37" s="6"/>
      <c r="AB37" s="6"/>
      <c r="AC37" s="6"/>
      <c r="AD37" s="6"/>
      <c r="AE37" s="6"/>
      <c r="AF37" s="6"/>
      <c r="AG37" s="6"/>
      <c r="AH37" s="6"/>
      <c r="AI37" s="6"/>
      <c r="AJ37" s="6"/>
      <c r="AK37" s="6"/>
      <c r="AL37" s="6"/>
      <c r="AM37" s="6"/>
      <c r="AN37" s="6"/>
      <c r="AO37" s="6"/>
      <c r="AP37" s="6"/>
      <c r="AQ37" s="6"/>
      <c r="AR37" s="6"/>
      <c r="AS37" s="6"/>
      <c r="AT37" s="6"/>
      <c r="AU37" s="6" t="str">
        <f aca="false">IF(W37&lt;0,W37,"")</f>
        <v/>
      </c>
    </row>
    <row r="38" customFormat="false" ht="16.5" hidden="false" customHeight="false" outlineLevel="0" collapsed="false">
      <c r="A38" s="47" t="s">
        <v>205</v>
      </c>
      <c r="B38" s="47" t="s">
        <v>205</v>
      </c>
      <c r="C38" s="49" t="s">
        <v>194</v>
      </c>
      <c r="D38" s="104" t="n">
        <v>4300000</v>
      </c>
      <c r="E38" s="104" t="n">
        <v>3600000</v>
      </c>
      <c r="F38" s="99" t="n">
        <v>4400000</v>
      </c>
      <c r="G38" s="99" t="n">
        <v>3500000</v>
      </c>
      <c r="H38" s="99" t="n">
        <v>2400000</v>
      </c>
      <c r="I38" s="99" t="n">
        <v>1300000</v>
      </c>
      <c r="J38" s="99" t="n">
        <v>1200000</v>
      </c>
      <c r="K38" s="99" t="n">
        <v>2400000</v>
      </c>
      <c r="L38" s="99" t="n">
        <v>2900000</v>
      </c>
      <c r="M38" s="99" t="n">
        <v>2300000</v>
      </c>
      <c r="N38" s="16" t="n">
        <v>1000000</v>
      </c>
      <c r="O38" s="16" t="n">
        <v>700000</v>
      </c>
      <c r="P38" s="16" t="n">
        <v>1000000</v>
      </c>
      <c r="Q38" s="16" t="n">
        <v>600000</v>
      </c>
      <c r="R38" s="16" t="n">
        <v>600000</v>
      </c>
      <c r="S38" s="16" t="n">
        <v>600000</v>
      </c>
      <c r="T38" s="16" t="n">
        <v>700000</v>
      </c>
      <c r="U38" s="16" t="n">
        <v>700000</v>
      </c>
      <c r="V38" s="16" t="n">
        <v>700000</v>
      </c>
      <c r="W38" s="16" t="n">
        <v>700000</v>
      </c>
      <c r="X38" s="16" t="n">
        <v>700000</v>
      </c>
      <c r="Y38" s="6"/>
      <c r="Z38" s="6"/>
      <c r="AA38" s="6"/>
      <c r="AB38" s="6"/>
      <c r="AC38" s="6"/>
      <c r="AD38" s="6"/>
      <c r="AE38" s="6"/>
      <c r="AF38" s="6"/>
      <c r="AG38" s="6"/>
      <c r="AH38" s="6"/>
      <c r="AI38" s="6"/>
      <c r="AJ38" s="6"/>
      <c r="AK38" s="6"/>
      <c r="AL38" s="6"/>
      <c r="AM38" s="6"/>
      <c r="AN38" s="6"/>
      <c r="AO38" s="6"/>
      <c r="AP38" s="6"/>
      <c r="AQ38" s="6"/>
      <c r="AR38" s="6"/>
      <c r="AS38" s="6"/>
      <c r="AT38" s="6"/>
      <c r="AU38" s="6" t="str">
        <f aca="false">IF(W38&lt;0,W38,"")</f>
        <v/>
      </c>
    </row>
    <row r="39" customFormat="false" ht="15" hidden="false" customHeight="false" outlineLevel="0" collapsed="false">
      <c r="A39" s="47" t="s">
        <v>3961</v>
      </c>
      <c r="B39" s="47" t="s">
        <v>3962</v>
      </c>
      <c r="C39" s="49" t="s">
        <v>194</v>
      </c>
      <c r="D39" s="104"/>
      <c r="E39" s="104"/>
      <c r="F39" s="99" t="n">
        <v>2200000</v>
      </c>
      <c r="G39" s="99" t="n">
        <v>3400000</v>
      </c>
      <c r="H39" s="99" t="n">
        <v>4400000</v>
      </c>
      <c r="I39" s="99" t="n">
        <v>4800000</v>
      </c>
      <c r="J39" s="99" t="n">
        <v>4800000</v>
      </c>
      <c r="K39" s="99" t="n">
        <v>1200000</v>
      </c>
      <c r="L39" s="99" t="n">
        <v>700000</v>
      </c>
      <c r="M39" s="99" t="n">
        <v>0</v>
      </c>
      <c r="N39" s="46"/>
      <c r="O39" s="46"/>
      <c r="P39" s="46"/>
      <c r="Q39" s="46"/>
      <c r="R39" s="46"/>
      <c r="S39" s="46"/>
      <c r="T39" s="46"/>
      <c r="U39" s="46"/>
      <c r="V39" s="46"/>
      <c r="W39" s="46"/>
      <c r="X39" s="46"/>
      <c r="Y39" s="6"/>
      <c r="Z39" s="6"/>
      <c r="AA39" s="6"/>
      <c r="AB39" s="6"/>
      <c r="AC39" s="6"/>
      <c r="AD39" s="6"/>
      <c r="AE39" s="6"/>
      <c r="AF39" s="6"/>
      <c r="AG39" s="6"/>
      <c r="AH39" s="6"/>
      <c r="AI39" s="6"/>
      <c r="AJ39" s="6"/>
      <c r="AK39" s="6"/>
      <c r="AL39" s="6"/>
      <c r="AM39" s="6"/>
      <c r="AN39" s="6"/>
      <c r="AO39" s="6"/>
      <c r="AP39" s="6"/>
      <c r="AQ39" s="6"/>
      <c r="AR39" s="6"/>
      <c r="AS39" s="6"/>
      <c r="AT39" s="6"/>
      <c r="AU39" s="6" t="str">
        <f aca="false">IF(W39&lt;0,W39,"")</f>
        <v/>
      </c>
    </row>
    <row r="40" customFormat="false" ht="15" hidden="false" customHeight="false" outlineLevel="0" collapsed="false">
      <c r="A40" s="47" t="s">
        <v>363</v>
      </c>
      <c r="B40" s="47" t="s">
        <v>3963</v>
      </c>
      <c r="C40" s="49" t="s">
        <v>194</v>
      </c>
      <c r="D40" s="104" t="n">
        <f aca="false">D32-D33-D37-D38-D39</f>
        <v>5100000</v>
      </c>
      <c r="E40" s="104"/>
      <c r="F40" s="99"/>
      <c r="G40" s="99"/>
      <c r="H40" s="99"/>
      <c r="I40" s="99"/>
      <c r="J40" s="99"/>
      <c r="K40" s="99"/>
      <c r="L40" s="99"/>
      <c r="M40" s="99"/>
      <c r="N40" s="46" t="n">
        <f aca="false">N32-N33-N37-N38-N39</f>
        <v>4800000.00000002</v>
      </c>
      <c r="O40" s="46" t="n">
        <f aca="false">O32-O33-O37-O38-O39</f>
        <v>5800000</v>
      </c>
      <c r="P40" s="46" t="n">
        <f aca="false">P32-P33-P37-P38-P39</f>
        <v>4700000</v>
      </c>
      <c r="Q40" s="46" t="n">
        <f aca="false">Q32-Q33-Q37-Q38-Q39</f>
        <v>4200000</v>
      </c>
      <c r="R40" s="46" t="n">
        <f aca="false">R32-R33-R37-R38-R39</f>
        <v>4200000</v>
      </c>
      <c r="S40" s="46" t="n">
        <f aca="false">S32-S33-S37-S38-S39</f>
        <v>4200000</v>
      </c>
      <c r="T40" s="46" t="n">
        <f aca="false">T32-T33-T37-T38-T39</f>
        <v>4100000</v>
      </c>
      <c r="U40" s="46" t="n">
        <f aca="false">U32-U33-U37-U38-U39</f>
        <v>4300000</v>
      </c>
      <c r="V40" s="46" t="n">
        <f aca="false">V32-V33-V37-V38-V39</f>
        <v>4400000</v>
      </c>
      <c r="W40" s="46" t="n">
        <f aca="false">W32-W33-W37-W38-W39</f>
        <v>4500000</v>
      </c>
      <c r="X40" s="46" t="n">
        <f aca="false">X32-X33-X37-X38-X39</f>
        <v>4600000</v>
      </c>
      <c r="Y40" s="6"/>
      <c r="Z40" s="6"/>
      <c r="AA40" s="6"/>
      <c r="AB40" s="6"/>
      <c r="AC40" s="6"/>
      <c r="AD40" s="6"/>
      <c r="AE40" s="6"/>
      <c r="AF40" s="6"/>
      <c r="AG40" s="6"/>
      <c r="AH40" s="6"/>
      <c r="AI40" s="6"/>
      <c r="AJ40" s="6"/>
      <c r="AK40" s="6"/>
      <c r="AL40" s="6"/>
      <c r="AM40" s="6"/>
      <c r="AN40" s="6"/>
      <c r="AO40" s="6"/>
      <c r="AP40" s="6"/>
      <c r="AQ40" s="6"/>
      <c r="AR40" s="6"/>
      <c r="AS40" s="6"/>
      <c r="AT40" s="6"/>
      <c r="AU40" s="6" t="str">
        <f aca="false">IF(W40&lt;0,W40,"")</f>
        <v/>
      </c>
    </row>
    <row r="41" customFormat="false" ht="15" hidden="false" customHeight="false" outlineLevel="0" collapsed="false">
      <c r="A41" s="47" t="s">
        <v>1139</v>
      </c>
      <c r="B41" s="47" t="s">
        <v>1578</v>
      </c>
      <c r="C41" s="49" t="s">
        <v>231</v>
      </c>
      <c r="D41" s="104"/>
      <c r="E41" s="104" t="n">
        <v>300000</v>
      </c>
      <c r="F41" s="99" t="n">
        <v>1000000</v>
      </c>
      <c r="G41" s="99" t="n">
        <v>0</v>
      </c>
      <c r="H41" s="99" t="n">
        <v>28300000</v>
      </c>
      <c r="I41" s="99" t="n">
        <v>0</v>
      </c>
      <c r="J41" s="99" t="n">
        <v>0</v>
      </c>
      <c r="K41" s="99" t="n">
        <v>0</v>
      </c>
      <c r="L41" s="99" t="n">
        <v>0</v>
      </c>
      <c r="M41" s="99" t="n">
        <v>0</v>
      </c>
      <c r="N41" s="99"/>
      <c r="O41" s="99"/>
      <c r="P41" s="99"/>
      <c r="Q41" s="99"/>
      <c r="R41" s="724"/>
      <c r="S41" s="77"/>
      <c r="T41" s="77"/>
      <c r="U41" s="77"/>
      <c r="V41" s="77"/>
      <c r="W41" s="77"/>
      <c r="X41" s="77"/>
      <c r="Y41" s="6"/>
      <c r="Z41" s="6"/>
      <c r="AA41" s="6"/>
      <c r="AB41" s="6"/>
      <c r="AC41" s="6"/>
      <c r="AD41" s="6"/>
      <c r="AE41" s="6"/>
      <c r="AF41" s="6"/>
      <c r="AG41" s="6"/>
      <c r="AH41" s="6"/>
      <c r="AI41" s="6"/>
      <c r="AJ41" s="6"/>
      <c r="AK41" s="6"/>
      <c r="AL41" s="6"/>
      <c r="AM41" s="6"/>
      <c r="AN41" s="6"/>
      <c r="AO41" s="6"/>
      <c r="AP41" s="6"/>
      <c r="AQ41" s="6"/>
      <c r="AR41" s="6"/>
      <c r="AS41" s="6"/>
      <c r="AT41" s="6"/>
      <c r="AU41" s="6" t="str">
        <f aca="false">IF(W41&lt;0,W41,"")</f>
        <v/>
      </c>
    </row>
    <row r="42" customFormat="false" ht="16.5" hidden="false" customHeight="false" outlineLevel="0" collapsed="false">
      <c r="A42" s="47" t="s">
        <v>227</v>
      </c>
      <c r="B42" s="49" t="s">
        <v>1096</v>
      </c>
      <c r="C42" s="49" t="s">
        <v>191</v>
      </c>
      <c r="D42" s="104" t="n">
        <v>38800000</v>
      </c>
      <c r="E42" s="104" t="n">
        <v>30900000</v>
      </c>
      <c r="F42" s="99" t="n">
        <v>23300000</v>
      </c>
      <c r="G42" s="99" t="n">
        <v>25700000</v>
      </c>
      <c r="H42" s="99" t="n">
        <v>42700000</v>
      </c>
      <c r="I42" s="99" t="n">
        <v>12800000</v>
      </c>
      <c r="J42" s="99" t="n">
        <v>8800000</v>
      </c>
      <c r="K42" s="99" t="n">
        <v>19500000</v>
      </c>
      <c r="L42" s="99" t="n">
        <v>23100000</v>
      </c>
      <c r="M42" s="99" t="n">
        <v>46800000</v>
      </c>
      <c r="N42" s="16" t="n">
        <v>48000000</v>
      </c>
      <c r="O42" s="16" t="n">
        <v>58000000</v>
      </c>
      <c r="P42" s="16" t="n">
        <v>48000000</v>
      </c>
      <c r="Q42" s="16" t="n">
        <v>42000000</v>
      </c>
      <c r="R42" s="16" t="n">
        <v>42000000</v>
      </c>
      <c r="S42" s="16" t="n">
        <v>42000000</v>
      </c>
      <c r="T42" s="16" t="n">
        <v>42000000</v>
      </c>
      <c r="U42" s="16" t="n">
        <v>43000000</v>
      </c>
      <c r="V42" s="16" t="n">
        <v>44000000</v>
      </c>
      <c r="W42" s="16" t="n">
        <v>45000000</v>
      </c>
      <c r="X42" s="16" t="n">
        <v>47000000</v>
      </c>
      <c r="Y42" s="6"/>
      <c r="Z42" s="6"/>
      <c r="AA42" s="6"/>
      <c r="AB42" s="6"/>
      <c r="AC42" s="6"/>
      <c r="AD42" s="6"/>
      <c r="AE42" s="6"/>
      <c r="AF42" s="6"/>
      <c r="AG42" s="6"/>
      <c r="AH42" s="6"/>
      <c r="AI42" s="6"/>
      <c r="AJ42" s="6"/>
      <c r="AK42" s="6"/>
      <c r="AL42" s="6"/>
      <c r="AM42" s="6"/>
      <c r="AN42" s="6"/>
      <c r="AO42" s="6"/>
      <c r="AP42" s="6"/>
      <c r="AQ42" s="6"/>
      <c r="AR42" s="6"/>
      <c r="AS42" s="6"/>
      <c r="AT42" s="6"/>
      <c r="AU42" s="6" t="str">
        <f aca="false">IF(W42&lt;0,W42,"")</f>
        <v/>
      </c>
    </row>
    <row r="43" customFormat="false" ht="15" hidden="false" customHeight="false" outlineLevel="0" collapsed="false">
      <c r="A43" s="47" t="s">
        <v>3964</v>
      </c>
      <c r="B43" s="47" t="s">
        <v>3965</v>
      </c>
      <c r="C43" s="49" t="s">
        <v>231</v>
      </c>
      <c r="D43" s="104"/>
      <c r="E43" s="104" t="n">
        <v>12100000</v>
      </c>
      <c r="F43" s="99" t="n">
        <v>4600000</v>
      </c>
      <c r="G43" s="99" t="n">
        <v>11600000</v>
      </c>
      <c r="H43" s="99" t="n">
        <v>2800000</v>
      </c>
      <c r="I43" s="99" t="n">
        <v>7200000</v>
      </c>
      <c r="J43" s="99" t="n">
        <v>5000000</v>
      </c>
      <c r="K43" s="99" t="n">
        <v>9100000</v>
      </c>
      <c r="L43" s="99" t="n">
        <v>14700000</v>
      </c>
      <c r="M43" s="99" t="n">
        <v>38000000</v>
      </c>
      <c r="N43" s="46"/>
      <c r="O43" s="46"/>
      <c r="P43" s="46"/>
      <c r="Q43" s="46"/>
      <c r="R43" s="46"/>
      <c r="S43" s="46"/>
      <c r="T43" s="46"/>
      <c r="U43" s="46"/>
      <c r="V43" s="46"/>
      <c r="W43" s="46"/>
      <c r="X43" s="46"/>
      <c r="Y43" s="6"/>
      <c r="Z43" s="6"/>
      <c r="AA43" s="6"/>
      <c r="AB43" s="6"/>
      <c r="AC43" s="6"/>
      <c r="AD43" s="6"/>
      <c r="AE43" s="6"/>
      <c r="AF43" s="6"/>
      <c r="AG43" s="6"/>
      <c r="AH43" s="6"/>
      <c r="AI43" s="6"/>
      <c r="AJ43" s="6"/>
      <c r="AK43" s="6"/>
      <c r="AL43" s="6"/>
      <c r="AM43" s="6"/>
      <c r="AN43" s="6"/>
      <c r="AO43" s="6"/>
      <c r="AP43" s="6"/>
      <c r="AQ43" s="6"/>
      <c r="AR43" s="6"/>
      <c r="AS43" s="6"/>
      <c r="AT43" s="6"/>
      <c r="AU43" s="6" t="str">
        <f aca="false">IF(W43&lt;0,W43,"")</f>
        <v/>
      </c>
    </row>
    <row r="44" customFormat="false" ht="15" hidden="false" customHeight="false" outlineLevel="0" collapsed="false">
      <c r="A44" s="47" t="s">
        <v>3966</v>
      </c>
      <c r="B44" s="47" t="s">
        <v>3967</v>
      </c>
      <c r="C44" s="49" t="s">
        <v>231</v>
      </c>
      <c r="D44" s="104"/>
      <c r="E44" s="104" t="n">
        <v>18500000</v>
      </c>
      <c r="F44" s="99" t="n">
        <v>17700000</v>
      </c>
      <c r="G44" s="99" t="n">
        <v>14100000</v>
      </c>
      <c r="H44" s="99" t="n">
        <v>11600000</v>
      </c>
      <c r="I44" s="99" t="n">
        <v>5600000</v>
      </c>
      <c r="J44" s="99" t="n">
        <v>3800000</v>
      </c>
      <c r="K44" s="99" t="n">
        <v>10400000</v>
      </c>
      <c r="L44" s="99" t="n">
        <v>8400000</v>
      </c>
      <c r="M44" s="99" t="n">
        <v>8800000</v>
      </c>
      <c r="N44" s="99"/>
      <c r="O44" s="99"/>
      <c r="P44" s="99"/>
      <c r="Q44" s="99"/>
      <c r="R44" s="724"/>
      <c r="S44" s="77"/>
      <c r="T44" s="77"/>
      <c r="U44" s="77"/>
      <c r="V44" s="77"/>
      <c r="W44" s="77"/>
      <c r="X44" s="77"/>
      <c r="Y44" s="6"/>
      <c r="Z44" s="6"/>
      <c r="AA44" s="6"/>
      <c r="AB44" s="6"/>
      <c r="AC44" s="6"/>
      <c r="AD44" s="6"/>
      <c r="AE44" s="6"/>
      <c r="AF44" s="6"/>
      <c r="AG44" s="6"/>
      <c r="AH44" s="6"/>
      <c r="AI44" s="6"/>
      <c r="AJ44" s="6"/>
      <c r="AK44" s="6"/>
      <c r="AL44" s="6"/>
      <c r="AM44" s="6"/>
      <c r="AN44" s="6"/>
      <c r="AO44" s="6"/>
      <c r="AP44" s="6"/>
      <c r="AQ44" s="6"/>
      <c r="AR44" s="6"/>
      <c r="AS44" s="6"/>
      <c r="AT44" s="6"/>
      <c r="AU44" s="6" t="str">
        <f aca="false">IF(W44&lt;0,W44,"")</f>
        <v/>
      </c>
    </row>
    <row r="45" customFormat="false" ht="16.5" hidden="false" customHeight="false" outlineLevel="0" collapsed="false">
      <c r="A45" s="113"/>
      <c r="B45" s="49" t="s">
        <v>950</v>
      </c>
      <c r="C45" s="49"/>
      <c r="D45" s="104"/>
      <c r="E45" s="104"/>
      <c r="F45" s="104"/>
      <c r="G45" s="104"/>
      <c r="H45" s="104"/>
      <c r="I45" s="104"/>
      <c r="J45" s="104"/>
      <c r="K45" s="104"/>
      <c r="L45" s="99" t="n">
        <v>18600000</v>
      </c>
      <c r="M45" s="99" t="n">
        <v>51400000</v>
      </c>
      <c r="N45" s="16" t="n">
        <v>61100000</v>
      </c>
      <c r="O45" s="16" t="n">
        <v>61700000</v>
      </c>
      <c r="P45" s="16" t="n">
        <v>68600000</v>
      </c>
      <c r="Q45" s="16" t="n">
        <v>43100000</v>
      </c>
      <c r="R45" s="16" t="n">
        <v>31700000</v>
      </c>
      <c r="S45" s="16" t="n">
        <v>42900000</v>
      </c>
      <c r="T45" s="16" t="n">
        <v>40500000</v>
      </c>
      <c r="U45" s="16" t="n">
        <v>40500000</v>
      </c>
      <c r="V45" s="16" t="n">
        <v>40600000</v>
      </c>
      <c r="W45" s="16" t="n">
        <v>42700000</v>
      </c>
      <c r="X45" s="16" t="n">
        <v>45800000</v>
      </c>
      <c r="Y45" s="6"/>
      <c r="Z45" s="6"/>
      <c r="AA45" s="6"/>
      <c r="AB45" s="6"/>
      <c r="AC45" s="6"/>
      <c r="AD45" s="6"/>
      <c r="AE45" s="6"/>
      <c r="AF45" s="6"/>
      <c r="AG45" s="6"/>
      <c r="AH45" s="6"/>
      <c r="AI45" s="6"/>
      <c r="AJ45" s="6"/>
      <c r="AK45" s="6"/>
      <c r="AL45" s="6"/>
      <c r="AM45" s="6"/>
      <c r="AN45" s="6"/>
      <c r="AO45" s="6"/>
      <c r="AP45" s="6"/>
      <c r="AQ45" s="6"/>
      <c r="AR45" s="6"/>
      <c r="AS45" s="6"/>
      <c r="AT45" s="6"/>
      <c r="AU45" s="6" t="str">
        <f aca="false">IF(W45&lt;0,W45,"")</f>
        <v/>
      </c>
    </row>
    <row r="46" customFormat="false" ht="16.5" hidden="false" customHeight="false" outlineLevel="0" collapsed="false">
      <c r="A46" s="113"/>
      <c r="B46" s="49" t="s">
        <v>2873</v>
      </c>
      <c r="C46" s="49"/>
      <c r="D46" s="104"/>
      <c r="E46" s="104" t="n">
        <v>-13100000</v>
      </c>
      <c r="F46" s="99" t="n">
        <v>17300000</v>
      </c>
      <c r="G46" s="99" t="n">
        <v>6400000</v>
      </c>
      <c r="H46" s="99" t="n">
        <v>-35900000</v>
      </c>
      <c r="I46" s="99" t="n">
        <v>-12300000</v>
      </c>
      <c r="J46" s="99" t="n">
        <v>-13100000</v>
      </c>
      <c r="K46" s="99" t="n">
        <v>-6400000</v>
      </c>
      <c r="L46" s="99" t="n">
        <v>-4500000</v>
      </c>
      <c r="M46" s="99" t="n">
        <v>4600000</v>
      </c>
      <c r="N46" s="16" t="n">
        <v>1400000</v>
      </c>
      <c r="O46" s="16" t="n">
        <v>-1800000</v>
      </c>
      <c r="P46" s="16" t="n">
        <v>2500000</v>
      </c>
      <c r="Q46" s="16" t="n">
        <v>8700000</v>
      </c>
      <c r="R46" s="16" t="n">
        <v>39400000</v>
      </c>
      <c r="S46" s="16" t="n">
        <v>8900000</v>
      </c>
      <c r="T46" s="16" t="n">
        <v>8500000</v>
      </c>
      <c r="U46" s="16" t="n">
        <v>9800000</v>
      </c>
      <c r="V46" s="16" t="n">
        <v>10900000</v>
      </c>
      <c r="W46" s="16" t="n">
        <v>9600000</v>
      </c>
      <c r="X46" s="16" t="n">
        <v>7900000</v>
      </c>
      <c r="Y46" s="6"/>
      <c r="Z46" s="6"/>
      <c r="AA46" s="6"/>
      <c r="AB46" s="6"/>
      <c r="AC46" s="6"/>
      <c r="AD46" s="6"/>
      <c r="AE46" s="6"/>
      <c r="AF46" s="6"/>
      <c r="AG46" s="6"/>
      <c r="AH46" s="6"/>
      <c r="AI46" s="6"/>
      <c r="AJ46" s="6"/>
      <c r="AK46" s="6"/>
      <c r="AL46" s="6"/>
      <c r="AM46" s="6"/>
      <c r="AN46" s="6"/>
      <c r="AO46" s="6"/>
      <c r="AP46" s="6"/>
      <c r="AQ46" s="6"/>
      <c r="AR46" s="6"/>
      <c r="AS46" s="6"/>
      <c r="AT46" s="6"/>
      <c r="AU46" s="6" t="str">
        <f aca="false">IF(W46&lt;0,W46,"")</f>
        <v/>
      </c>
    </row>
    <row r="47" s="13" customFormat="true" ht="15" hidden="false" customHeight="false" outlineLevel="0" collapsed="false">
      <c r="A47" s="725" t="s">
        <v>110</v>
      </c>
      <c r="B47" s="725" t="s">
        <v>110</v>
      </c>
      <c r="C47" s="195" t="s">
        <v>34</v>
      </c>
      <c r="D47" s="726" t="n">
        <v>14400000</v>
      </c>
      <c r="E47" s="726" t="n">
        <v>19500000</v>
      </c>
      <c r="F47" s="726" t="n">
        <v>-13100000</v>
      </c>
      <c r="G47" s="726" t="n">
        <v>-9700000</v>
      </c>
      <c r="H47" s="726" t="n">
        <v>15100000</v>
      </c>
      <c r="I47" s="111" t="n">
        <v>4800000</v>
      </c>
      <c r="J47" s="111"/>
      <c r="K47" s="111"/>
      <c r="L47" s="111"/>
      <c r="M47" s="111"/>
      <c r="N47" s="111"/>
      <c r="O47" s="111"/>
      <c r="P47" s="111"/>
      <c r="Q47" s="111"/>
      <c r="R47" s="727"/>
      <c r="S47" s="168"/>
      <c r="T47" s="168"/>
      <c r="U47" s="168"/>
      <c r="V47" s="168"/>
      <c r="W47" s="168"/>
      <c r="X47" s="168"/>
      <c r="Y47" s="6"/>
      <c r="Z47" s="6"/>
      <c r="AA47" s="6"/>
      <c r="AB47" s="6"/>
      <c r="AC47" s="6"/>
      <c r="AD47" s="6"/>
      <c r="AE47" s="6"/>
      <c r="AF47" s="6"/>
      <c r="AG47" s="6"/>
      <c r="AH47" s="6"/>
      <c r="AI47" s="6"/>
      <c r="AJ47" s="6"/>
      <c r="AK47" s="6"/>
      <c r="AL47" s="6"/>
      <c r="AM47" s="6"/>
      <c r="AN47" s="6"/>
      <c r="AO47" s="6"/>
      <c r="AP47" s="6"/>
      <c r="AQ47" s="6"/>
      <c r="AR47" s="6"/>
      <c r="AS47" s="6"/>
      <c r="AT47" s="6"/>
      <c r="AU47" s="6" t="str">
        <f aca="false">IF(W47&lt;0,W47,"")</f>
        <v/>
      </c>
    </row>
    <row r="48" customFormat="false" ht="15" hidden="false" customHeight="false" outlineLevel="0" collapsed="false">
      <c r="A48" s="19" t="s">
        <v>2070</v>
      </c>
      <c r="B48" s="19" t="s">
        <v>2070</v>
      </c>
      <c r="C48" s="49" t="s">
        <v>242</v>
      </c>
      <c r="D48" s="728" t="n">
        <v>4500000</v>
      </c>
      <c r="E48" s="728" t="n">
        <v>6200000</v>
      </c>
      <c r="F48" s="728" t="n">
        <v>-7300000</v>
      </c>
      <c r="G48" s="728" t="n">
        <v>-12700000</v>
      </c>
      <c r="H48" s="728" t="n">
        <v>13100000</v>
      </c>
      <c r="I48" s="99" t="n">
        <v>4000000</v>
      </c>
      <c r="J48" s="99"/>
      <c r="K48" s="99"/>
      <c r="L48" s="99"/>
      <c r="M48" s="99"/>
      <c r="N48" s="99"/>
      <c r="O48" s="99"/>
      <c r="P48" s="99"/>
      <c r="Q48" s="99"/>
      <c r="R48" s="724"/>
      <c r="S48" s="4"/>
      <c r="T48" s="4"/>
      <c r="U48" s="4"/>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t="str">
        <f aca="false">IF(W48&lt;0,W48,"")</f>
        <v/>
      </c>
    </row>
    <row r="49" customFormat="false" ht="15" hidden="false" customHeight="false" outlineLevel="0" collapsed="false">
      <c r="A49" s="27" t="s">
        <v>112</v>
      </c>
      <c r="B49" s="27" t="s">
        <v>112</v>
      </c>
      <c r="C49" s="49" t="s">
        <v>242</v>
      </c>
      <c r="D49" s="728" t="n">
        <v>9900000</v>
      </c>
      <c r="E49" s="728" t="n">
        <v>13200000</v>
      </c>
      <c r="F49" s="728" t="n">
        <v>-5800000</v>
      </c>
      <c r="G49" s="728" t="n">
        <v>3000000</v>
      </c>
      <c r="H49" s="728" t="n">
        <v>2000000</v>
      </c>
      <c r="I49" s="99" t="n">
        <v>700000</v>
      </c>
      <c r="J49" s="99"/>
      <c r="K49" s="99"/>
      <c r="L49" s="99"/>
      <c r="M49" s="99"/>
      <c r="N49" s="99"/>
      <c r="O49" s="99"/>
      <c r="P49" s="99"/>
      <c r="Q49" s="99"/>
      <c r="R49" s="724"/>
      <c r="S49" s="4"/>
      <c r="T49" s="4"/>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t="str">
        <f aca="false">IF(W49&lt;0,W49,"")</f>
        <v/>
      </c>
    </row>
    <row r="50" customFormat="false" ht="15" hidden="false" customHeight="false" outlineLevel="0" collapsed="false">
      <c r="B50" s="49" t="s">
        <v>1374</v>
      </c>
      <c r="C50" s="49"/>
      <c r="D50" s="113" t="n">
        <f aca="false">(D19/D6)*100</f>
        <v>64.6505376344086</v>
      </c>
      <c r="E50" s="113" t="n">
        <f aca="false">(E19/E6)*100</f>
        <v>67.7533664068037</v>
      </c>
      <c r="F50" s="113" t="n">
        <f aca="false">(F19/F6)*100</f>
        <v>70.6799750467873</v>
      </c>
      <c r="G50" s="113" t="n">
        <f aca="false">(G19/G6)*100</f>
        <v>71.6549295774648</v>
      </c>
      <c r="H50" s="113" t="n">
        <f aca="false">(H19/H6)*100</f>
        <v>55.314371257485</v>
      </c>
      <c r="I50" s="113" t="n">
        <f aca="false">(I19/I6)*100</f>
        <v>61.7365710080942</v>
      </c>
      <c r="J50" s="113" t="n">
        <f aca="false">(J19/J6)*100</f>
        <v>60.7015032211883</v>
      </c>
      <c r="K50" s="113" t="n">
        <f aca="false">(K19/K6)*100</f>
        <v>63.7052341597796</v>
      </c>
      <c r="L50" s="113" t="n">
        <f aca="false">(L19/L6)*100</f>
        <v>62.9506008010681</v>
      </c>
      <c r="M50" s="113" t="n">
        <f aca="false">(M19/M6)*100</f>
        <v>67.5601750547046</v>
      </c>
      <c r="N50" s="113" t="n">
        <f aca="false">(N19/N6)*100</f>
        <v>68.2476285571642</v>
      </c>
      <c r="O50" s="113" t="n">
        <f aca="false">(O19/O6)*100</f>
        <v>68.0597014925373</v>
      </c>
      <c r="P50" s="113" t="n">
        <f aca="false">(P19/P6)*100</f>
        <v>65.3345724907063</v>
      </c>
      <c r="Q50" s="113" t="n">
        <f aca="false">(Q19/Q6)*100</f>
        <v>5.96634370219276</v>
      </c>
      <c r="R50" s="724" t="n">
        <f aca="false">AVERAGE(D50:Q50)</f>
        <v>61.0225364578846</v>
      </c>
      <c r="S50" s="4"/>
      <c r="T50" s="4"/>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t="str">
        <f aca="false">IF(W50&lt;0,W50,"")</f>
        <v/>
      </c>
    </row>
    <row r="51" customFormat="false" ht="15" hidden="false" customHeight="false" outlineLevel="0" collapsed="false">
      <c r="B51" s="49"/>
      <c r="C51" s="49"/>
      <c r="D51" s="113"/>
      <c r="E51" s="113"/>
      <c r="F51" s="113"/>
      <c r="G51" s="113"/>
      <c r="H51" s="113"/>
      <c r="I51" s="113"/>
      <c r="J51" s="113"/>
      <c r="K51" s="113"/>
      <c r="L51" s="113"/>
      <c r="M51" s="113"/>
      <c r="N51" s="113"/>
      <c r="O51" s="113"/>
      <c r="P51" s="113"/>
      <c r="Q51" s="113"/>
      <c r="R51" s="724"/>
      <c r="S51" s="4"/>
      <c r="T51" s="4"/>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t="str">
        <f aca="false">IF(W51&lt;0,W51,"")</f>
        <v/>
      </c>
    </row>
    <row r="52" customFormat="false" ht="15" hidden="false" customHeight="false" outlineLevel="0" collapsed="false">
      <c r="B52" s="49"/>
      <c r="C52" s="49"/>
      <c r="D52" s="113" t="s">
        <v>127</v>
      </c>
      <c r="E52" s="113" t="s">
        <v>128</v>
      </c>
      <c r="F52" s="113" t="s">
        <v>128</v>
      </c>
      <c r="G52" s="113" t="s">
        <v>128</v>
      </c>
      <c r="H52" s="113" t="s">
        <v>128</v>
      </c>
      <c r="I52" s="113" t="s">
        <v>128</v>
      </c>
      <c r="J52" s="113" t="s">
        <v>128</v>
      </c>
      <c r="K52" s="113" t="s">
        <v>128</v>
      </c>
      <c r="L52" s="113" t="s">
        <v>128</v>
      </c>
      <c r="M52" s="113" t="s">
        <v>128</v>
      </c>
      <c r="N52" s="113" t="s">
        <v>128</v>
      </c>
      <c r="O52" s="113" t="s">
        <v>128</v>
      </c>
      <c r="P52" s="113" t="s">
        <v>128</v>
      </c>
      <c r="Q52" s="113" t="s">
        <v>128</v>
      </c>
      <c r="R52" s="113" t="s">
        <v>128</v>
      </c>
      <c r="S52" s="113" t="s">
        <v>128</v>
      </c>
      <c r="T52" s="113" t="s">
        <v>128</v>
      </c>
      <c r="U52" s="113" t="s">
        <v>128</v>
      </c>
      <c r="V52" s="113" t="s">
        <v>128</v>
      </c>
      <c r="W52" s="113" t="s">
        <v>128</v>
      </c>
      <c r="X52" s="113" t="s">
        <v>128</v>
      </c>
      <c r="Y52" s="6"/>
      <c r="Z52" s="6"/>
      <c r="AA52" s="6"/>
      <c r="AB52" s="6"/>
      <c r="AC52" s="6"/>
      <c r="AD52" s="6"/>
      <c r="AE52" s="6"/>
      <c r="AF52" s="6"/>
      <c r="AG52" s="6"/>
      <c r="AH52" s="6"/>
      <c r="AI52" s="6"/>
      <c r="AJ52" s="6"/>
      <c r="AK52" s="6"/>
      <c r="AL52" s="6"/>
      <c r="AM52" s="6"/>
      <c r="AN52" s="6"/>
      <c r="AO52" s="6"/>
      <c r="AP52" s="6"/>
      <c r="AQ52" s="6"/>
      <c r="AR52" s="6"/>
      <c r="AS52" s="6"/>
      <c r="AT52" s="6"/>
      <c r="AU52" s="6" t="str">
        <f aca="false">IF(W52&lt;0,W52,"")</f>
        <v/>
      </c>
    </row>
    <row r="53" customFormat="false" ht="15" hidden="false" customHeight="false" outlineLevel="0" collapsed="false">
      <c r="B53" s="49"/>
      <c r="C53" s="49"/>
      <c r="D53" s="113"/>
      <c r="E53" s="113"/>
      <c r="F53" s="113"/>
      <c r="G53" s="113"/>
      <c r="H53" s="113"/>
      <c r="I53" s="113"/>
      <c r="J53" s="113"/>
      <c r="K53" s="113"/>
      <c r="L53" s="113"/>
      <c r="M53" s="113"/>
      <c r="N53" s="113"/>
      <c r="O53" s="113"/>
      <c r="P53" s="113"/>
      <c r="Q53" s="113"/>
      <c r="R53" s="724"/>
      <c r="S53" s="4"/>
      <c r="T53" s="4"/>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t="str">
        <f aca="false">IF(W53&lt;0,W53,"")</f>
        <v/>
      </c>
    </row>
    <row r="54" customFormat="false" ht="15" hidden="false" customHeight="false" outlineLevel="0" collapsed="false">
      <c r="B54" s="49"/>
      <c r="C54" s="49"/>
      <c r="D54" s="113"/>
      <c r="E54" s="113"/>
      <c r="F54" s="113"/>
      <c r="G54" s="113"/>
      <c r="H54" s="113"/>
      <c r="I54" s="113"/>
      <c r="J54" s="113"/>
      <c r="K54" s="113"/>
      <c r="L54" s="113"/>
      <c r="M54" s="113"/>
      <c r="N54" s="113"/>
      <c r="O54" s="113"/>
      <c r="P54" s="113"/>
      <c r="Q54" s="113"/>
      <c r="R54" s="724"/>
      <c r="S54" s="4"/>
      <c r="T54" s="4"/>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t="str">
        <f aca="false">IF(W54&lt;0,W54,"")</f>
        <v/>
      </c>
    </row>
    <row r="55" customFormat="false" ht="15" hidden="false" customHeight="false" outlineLevel="0" collapsed="false">
      <c r="B55" s="49" t="s">
        <v>3968</v>
      </c>
      <c r="C55" s="49"/>
      <c r="D55" s="73" t="n">
        <f aca="false">D6-D7-D19</f>
        <v>0</v>
      </c>
      <c r="E55" s="73" t="n">
        <f aca="false">E6-E7-E19</f>
        <v>100000</v>
      </c>
      <c r="F55" s="73" t="n">
        <f aca="false">F6-F7-F19</f>
        <v>0</v>
      </c>
      <c r="G55" s="73" t="n">
        <f aca="false">G6-G7-G19</f>
        <v>-100000</v>
      </c>
      <c r="H55" s="73" t="n">
        <f aca="false">H6-H7-H19</f>
        <v>-100000</v>
      </c>
      <c r="I55" s="73" t="n">
        <f aca="false">I6-I7-I19</f>
        <v>-100000</v>
      </c>
      <c r="J55" s="73" t="n">
        <f aca="false">J6-J7-J19</f>
        <v>0</v>
      </c>
      <c r="K55" s="73" t="n">
        <f aca="false">K6-K7-K19</f>
        <v>-100000</v>
      </c>
      <c r="L55" s="73" t="n">
        <f aca="false">L6-L7-L19</f>
        <v>0</v>
      </c>
      <c r="M55" s="73" t="n">
        <f aca="false">M6-M7-M19</f>
        <v>0</v>
      </c>
      <c r="N55" s="73" t="n">
        <f aca="false">N6-N7-N19</f>
        <v>0</v>
      </c>
      <c r="O55" s="73" t="n">
        <f aca="false">O6-O7-O19</f>
        <v>0</v>
      </c>
      <c r="P55" s="73" t="n">
        <f aca="false">P6-P7-P19</f>
        <v>0</v>
      </c>
      <c r="Q55" s="73" t="n">
        <f aca="false">Q6-Q7-Q19</f>
        <v>0</v>
      </c>
      <c r="R55" s="73" t="n">
        <f aca="false">R6-R7-R19</f>
        <v>0</v>
      </c>
      <c r="S55" s="73" t="n">
        <f aca="false">S6-S7-S19</f>
        <v>0</v>
      </c>
      <c r="T55" s="73" t="n">
        <f aca="false">T6-T7-T19</f>
        <v>0</v>
      </c>
      <c r="U55" s="73" t="n">
        <f aca="false">U6-U7-U19</f>
        <v>0</v>
      </c>
      <c r="V55" s="73" t="n">
        <f aca="false">V6-V7-V19</f>
        <v>0</v>
      </c>
      <c r="W55" s="73" t="n">
        <f aca="false">W6-W7-W19</f>
        <v>0</v>
      </c>
      <c r="X55" s="73" t="n">
        <f aca="false">X6-X7-X19</f>
        <v>0</v>
      </c>
      <c r="Y55" s="6"/>
      <c r="Z55" s="6"/>
      <c r="AA55" s="6"/>
      <c r="AB55" s="6"/>
      <c r="AC55" s="6"/>
      <c r="AD55" s="6"/>
      <c r="AE55" s="6"/>
      <c r="AF55" s="6"/>
      <c r="AG55" s="6"/>
      <c r="AH55" s="6"/>
      <c r="AI55" s="6"/>
      <c r="AJ55" s="6"/>
      <c r="AK55" s="6"/>
      <c r="AL55" s="6"/>
      <c r="AM55" s="6"/>
      <c r="AN55" s="6"/>
      <c r="AO55" s="6"/>
      <c r="AP55" s="6"/>
      <c r="AQ55" s="6"/>
      <c r="AR55" s="6"/>
      <c r="AS55" s="6"/>
      <c r="AT55" s="6"/>
      <c r="AU55" s="6" t="str">
        <f aca="false">IF(W55&lt;0,W55,"")</f>
        <v/>
      </c>
    </row>
    <row r="56" customFormat="false" ht="15" hidden="false" customHeight="false" outlineLevel="0" collapsed="false">
      <c r="B56" s="49" t="s">
        <v>130</v>
      </c>
      <c r="C56" s="49"/>
      <c r="D56" s="73" t="n">
        <f aca="false">D7-D8-D27</f>
        <v>100000</v>
      </c>
      <c r="E56" s="73" t="n">
        <f aca="false">E7-E8-E27</f>
        <v>-100000</v>
      </c>
      <c r="F56" s="73" t="n">
        <f aca="false">F7-F8-F27</f>
        <v>0</v>
      </c>
      <c r="G56" s="73" t="n">
        <f aca="false">G7-G8-G27</f>
        <v>0</v>
      </c>
      <c r="H56" s="73" t="n">
        <f aca="false">H7-H8-H27</f>
        <v>0</v>
      </c>
      <c r="I56" s="73" t="n">
        <f aca="false">I7-I8-I27</f>
        <v>0</v>
      </c>
      <c r="J56" s="73" t="n">
        <f aca="false">J7-J8-J27</f>
        <v>0</v>
      </c>
      <c r="K56" s="73" t="n">
        <f aca="false">K7-K8-K27</f>
        <v>100000</v>
      </c>
      <c r="L56" s="73" t="n">
        <f aca="false">L7-L8-L27</f>
        <v>100000</v>
      </c>
      <c r="M56" s="73" t="n">
        <f aca="false">M7-M8-M27</f>
        <v>0</v>
      </c>
      <c r="N56" s="73" t="n">
        <f aca="false">N7-N8-N27</f>
        <v>0</v>
      </c>
      <c r="O56" s="73" t="n">
        <f aca="false">O7-O8-O27</f>
        <v>100000</v>
      </c>
      <c r="P56" s="73" t="n">
        <f aca="false">P7-P8-P27</f>
        <v>0</v>
      </c>
      <c r="Q56" s="73" t="n">
        <f aca="false">Q7-Q8-Q27</f>
        <v>100100000</v>
      </c>
      <c r="R56" s="73" t="n">
        <f aca="false">R7-R8-R27</f>
        <v>0</v>
      </c>
      <c r="S56" s="73" t="n">
        <f aca="false">S7-S8-S27</f>
        <v>-100000</v>
      </c>
      <c r="T56" s="73" t="n">
        <f aca="false">T7-T8-T27</f>
        <v>100000</v>
      </c>
      <c r="U56" s="73" t="n">
        <f aca="false">U7-U8-U27</f>
        <v>-100000</v>
      </c>
      <c r="V56" s="73" t="n">
        <f aca="false">V7-V8-V27</f>
        <v>0</v>
      </c>
      <c r="W56" s="73" t="n">
        <f aca="false">W7-W8-W27</f>
        <v>0</v>
      </c>
      <c r="X56" s="73" t="n">
        <f aca="false">X7-X8-X27</f>
        <v>0</v>
      </c>
      <c r="Y56" s="6"/>
      <c r="Z56" s="6"/>
      <c r="AA56" s="6"/>
      <c r="AB56" s="6"/>
      <c r="AC56" s="6"/>
      <c r="AD56" s="6"/>
      <c r="AE56" s="6"/>
      <c r="AF56" s="6"/>
      <c r="AG56" s="6"/>
      <c r="AH56" s="6"/>
      <c r="AI56" s="6"/>
      <c r="AJ56" s="6"/>
      <c r="AK56" s="6"/>
      <c r="AL56" s="6"/>
      <c r="AM56" s="6"/>
      <c r="AN56" s="6"/>
      <c r="AO56" s="6"/>
      <c r="AP56" s="6"/>
      <c r="AQ56" s="6"/>
      <c r="AR56" s="6"/>
      <c r="AS56" s="6"/>
      <c r="AT56" s="6"/>
      <c r="AU56" s="6" t="str">
        <f aca="false">IF(W56&lt;0,W56,"")</f>
        <v/>
      </c>
    </row>
    <row r="57" customFormat="false" ht="15" hidden="false" customHeight="false" outlineLevel="0" collapsed="false">
      <c r="B57" s="49" t="s">
        <v>131</v>
      </c>
      <c r="C57" s="49"/>
      <c r="D57" s="73" t="n">
        <f aca="false">D8-D9-D10-D12-D15-D18</f>
        <v>0</v>
      </c>
      <c r="E57" s="73" t="n">
        <f aca="false">E8-E9-E10-E12-E15-E18</f>
        <v>0</v>
      </c>
      <c r="F57" s="73" t="n">
        <f aca="false">F8-F9-F10-F12-F15-F18</f>
        <v>100000</v>
      </c>
      <c r="G57" s="73" t="n">
        <f aca="false">G8-G9-G10-G12-G15-G18</f>
        <v>100000</v>
      </c>
      <c r="H57" s="73" t="n">
        <f aca="false">H8-H9-H10-H12-H15-H18</f>
        <v>0</v>
      </c>
      <c r="I57" s="73" t="n">
        <f aca="false">I8-I9-I10-I12-I15-I18</f>
        <v>0</v>
      </c>
      <c r="J57" s="73" t="n">
        <f aca="false">J8-J9-J10-J12-J15-J18</f>
        <v>100000</v>
      </c>
      <c r="K57" s="73" t="n">
        <f aca="false">K8-K9-K10-K12-K15-K18</f>
        <v>-100000</v>
      </c>
      <c r="L57" s="73" t="n">
        <f aca="false">L8-L9-L10-L12-L15-L18</f>
        <v>0</v>
      </c>
      <c r="M57" s="73" t="n">
        <f aca="false">M8-M9-M10-M12-M15-M18</f>
        <v>0</v>
      </c>
      <c r="N57" s="73" t="n">
        <f aca="false">N8-N9-N10-N12-N15-N18</f>
        <v>0</v>
      </c>
      <c r="O57" s="73" t="n">
        <f aca="false">O8-O9-O10-O12-O15-O18</f>
        <v>0</v>
      </c>
      <c r="P57" s="73" t="n">
        <f aca="false">P8-P9-P10-P12-P15-P18</f>
        <v>0</v>
      </c>
      <c r="Q57" s="73" t="n">
        <f aca="false">Q8-Q9-Q10-Q12-Q15-Q18</f>
        <v>0</v>
      </c>
      <c r="R57" s="73" t="n">
        <f aca="false">R8-R9-R10-R12-R15-R18</f>
        <v>0</v>
      </c>
      <c r="S57" s="73" t="n">
        <f aca="false">S8-S9-S10-S12-S15-S18</f>
        <v>0</v>
      </c>
      <c r="T57" s="73" t="n">
        <f aca="false">T8-T9-T10-T12-T15-T18</f>
        <v>0</v>
      </c>
      <c r="U57" s="73" t="n">
        <f aca="false">U8-U9-U10-U12-U15-U18</f>
        <v>0</v>
      </c>
      <c r="V57" s="73" t="n">
        <f aca="false">V8-V9-V10-V12-V15-V18</f>
        <v>0</v>
      </c>
      <c r="W57" s="73" t="n">
        <f aca="false">W8-W9-W10-W12-W15-W18</f>
        <v>0</v>
      </c>
      <c r="X57" s="73" t="n">
        <f aca="false">X8-X9-X10-X12-X15-X18</f>
        <v>0</v>
      </c>
      <c r="Y57" s="6"/>
      <c r="Z57" s="6"/>
      <c r="AA57" s="6"/>
      <c r="AB57" s="6"/>
      <c r="AC57" s="6"/>
      <c r="AD57" s="6"/>
      <c r="AE57" s="6"/>
      <c r="AF57" s="6"/>
      <c r="AG57" s="6"/>
      <c r="AH57" s="6"/>
      <c r="AI57" s="6"/>
      <c r="AJ57" s="6"/>
      <c r="AK57" s="6"/>
      <c r="AL57" s="6"/>
      <c r="AM57" s="6"/>
      <c r="AN57" s="6"/>
      <c r="AO57" s="6"/>
      <c r="AP57" s="6"/>
      <c r="AQ57" s="6"/>
      <c r="AR57" s="6"/>
      <c r="AS57" s="6"/>
      <c r="AT57" s="6"/>
      <c r="AU57" s="6" t="str">
        <f aca="false">IF(W57&lt;0,W57,"")</f>
        <v/>
      </c>
    </row>
    <row r="58" customFormat="false" ht="15" hidden="false" customHeight="false" outlineLevel="0" collapsed="false">
      <c r="B58" s="49" t="s">
        <v>3969</v>
      </c>
      <c r="C58" s="49"/>
      <c r="D58" s="73" t="n">
        <f aca="false">D12-D13-D14</f>
        <v>0</v>
      </c>
      <c r="E58" s="73" t="n">
        <f aca="false">E12-E13-E14</f>
        <v>0</v>
      </c>
      <c r="F58" s="73" t="n">
        <f aca="false">F12-F13-F14</f>
        <v>0</v>
      </c>
      <c r="G58" s="73" t="n">
        <f aca="false">G12-G13-G14</f>
        <v>0</v>
      </c>
      <c r="H58" s="73" t="n">
        <f aca="false">H12-H13-H14</f>
        <v>0</v>
      </c>
      <c r="I58" s="73" t="n">
        <f aca="false">I12-I13-I14</f>
        <v>0</v>
      </c>
      <c r="J58" s="73" t="n">
        <f aca="false">J12-J13-J14</f>
        <v>0</v>
      </c>
      <c r="K58" s="73" t="n">
        <f aca="false">K12-K13-K14</f>
        <v>0</v>
      </c>
      <c r="L58" s="407" t="n">
        <f aca="false">L12-L13-L14</f>
        <v>8400000</v>
      </c>
      <c r="M58" s="407" t="n">
        <f aca="false">M12-M13-M14</f>
        <v>9200000</v>
      </c>
      <c r="N58" s="407" t="n">
        <f aca="false">N12-N13-N14</f>
        <v>10000000</v>
      </c>
      <c r="O58" s="407" t="n">
        <f aca="false">O12-O13-O14</f>
        <v>9800000</v>
      </c>
      <c r="P58" s="407" t="n">
        <f aca="false">P12-P13-P14</f>
        <v>9400000</v>
      </c>
      <c r="Q58" s="407" t="n">
        <f aca="false">Q12-Q13-Q14</f>
        <v>8500000</v>
      </c>
      <c r="R58" s="407" t="n">
        <f aca="false">R12-R13-R14</f>
        <v>8500000</v>
      </c>
      <c r="S58" s="407" t="n">
        <f aca="false">S12-S13-S14</f>
        <v>7900000</v>
      </c>
      <c r="T58" s="407" t="n">
        <f aca="false">T12-T13-T14</f>
        <v>8000000</v>
      </c>
      <c r="U58" s="407" t="n">
        <f aca="false">U12-U13-U14</f>
        <v>8200000</v>
      </c>
      <c r="V58" s="407" t="n">
        <f aca="false">V12-V13-V14</f>
        <v>8400000</v>
      </c>
      <c r="W58" s="407" t="n">
        <f aca="false">W12-W13-W14</f>
        <v>8600000</v>
      </c>
      <c r="X58" s="407" t="n">
        <f aca="false">X12-X13-X14</f>
        <v>8800000</v>
      </c>
      <c r="Y58" s="6"/>
      <c r="Z58" s="6"/>
      <c r="AA58" s="6"/>
      <c r="AB58" s="6"/>
      <c r="AC58" s="6"/>
      <c r="AD58" s="6"/>
      <c r="AE58" s="6"/>
      <c r="AF58" s="6"/>
      <c r="AG58" s="6"/>
      <c r="AH58" s="6"/>
      <c r="AI58" s="6"/>
      <c r="AJ58" s="6"/>
      <c r="AK58" s="6"/>
      <c r="AL58" s="6"/>
      <c r="AM58" s="6"/>
      <c r="AN58" s="6"/>
      <c r="AO58" s="6"/>
      <c r="AP58" s="6"/>
      <c r="AQ58" s="6"/>
      <c r="AR58" s="6"/>
      <c r="AS58" s="6"/>
      <c r="AT58" s="6"/>
      <c r="AU58" s="6" t="str">
        <f aca="false">IF(W58&lt;0,W58,"")</f>
        <v/>
      </c>
    </row>
    <row r="59" customFormat="false" ht="15" hidden="false" customHeight="false" outlineLevel="0" collapsed="false">
      <c r="B59" s="49" t="s">
        <v>3970</v>
      </c>
      <c r="C59" s="49"/>
      <c r="D59" s="73" t="n">
        <f aca="false">D15-D16-D17</f>
        <v>0</v>
      </c>
      <c r="E59" s="73" t="n">
        <f aca="false">E15-E16-E17</f>
        <v>0</v>
      </c>
      <c r="F59" s="73" t="n">
        <f aca="false">F15-F16-F17</f>
        <v>0</v>
      </c>
      <c r="G59" s="73" t="n">
        <f aca="false">G15-G16-G17</f>
        <v>0</v>
      </c>
      <c r="H59" s="73" t="n">
        <f aca="false">H15-H16-H17</f>
        <v>0</v>
      </c>
      <c r="I59" s="73" t="n">
        <f aca="false">I15-I16-I17</f>
        <v>0</v>
      </c>
      <c r="J59" s="73" t="n">
        <f aca="false">J15-J16-J17</f>
        <v>0</v>
      </c>
      <c r="K59" s="73" t="n">
        <f aca="false">K15-K16-K17</f>
        <v>0</v>
      </c>
      <c r="L59" s="73" t="n">
        <f aca="false">L15-L16-L17</f>
        <v>0</v>
      </c>
      <c r="M59" s="73" t="n">
        <f aca="false">M15-M16-M17</f>
        <v>0</v>
      </c>
      <c r="N59" s="407" t="n">
        <f aca="false">N15-N16-N17</f>
        <v>300000</v>
      </c>
      <c r="O59" s="407" t="n">
        <f aca="false">O15-O16-O17</f>
        <v>300000</v>
      </c>
      <c r="P59" s="407" t="n">
        <f aca="false">P15-P16-P17</f>
        <v>200000</v>
      </c>
      <c r="Q59" s="407" t="n">
        <f aca="false">Q15-Q16-Q17</f>
        <v>200000</v>
      </c>
      <c r="R59" s="407" t="n">
        <f aca="false">R15-R16-R17</f>
        <v>200000</v>
      </c>
      <c r="S59" s="407" t="n">
        <f aca="false">S15-S16-S17</f>
        <v>200000</v>
      </c>
      <c r="T59" s="407" t="n">
        <f aca="false">T15-T16-T17</f>
        <v>300000</v>
      </c>
      <c r="U59" s="407" t="n">
        <f aca="false">U15-U16-U17</f>
        <v>300000</v>
      </c>
      <c r="V59" s="407" t="n">
        <f aca="false">V15-V16-V17</f>
        <v>300000</v>
      </c>
      <c r="W59" s="407" t="n">
        <f aca="false">W15-W16-W17</f>
        <v>300000</v>
      </c>
      <c r="X59" s="407" t="n">
        <f aca="false">X15-X16-X17</f>
        <v>300000</v>
      </c>
      <c r="Y59" s="6"/>
      <c r="Z59" s="6"/>
      <c r="AA59" s="6"/>
      <c r="AB59" s="6"/>
      <c r="AC59" s="6"/>
      <c r="AD59" s="6"/>
      <c r="AE59" s="6"/>
      <c r="AF59" s="6"/>
      <c r="AG59" s="6"/>
      <c r="AH59" s="6"/>
      <c r="AI59" s="6"/>
      <c r="AJ59" s="6"/>
      <c r="AK59" s="6"/>
      <c r="AL59" s="6"/>
      <c r="AM59" s="6"/>
      <c r="AN59" s="6"/>
      <c r="AO59" s="6"/>
      <c r="AP59" s="6"/>
      <c r="AQ59" s="6"/>
      <c r="AR59" s="6"/>
      <c r="AS59" s="6"/>
      <c r="AT59" s="6"/>
      <c r="AU59" s="6" t="str">
        <f aca="false">IF(W59&lt;0,W59,"")</f>
        <v/>
      </c>
    </row>
    <row r="60" customFormat="false" ht="15" hidden="false" customHeight="false" outlineLevel="0" collapsed="false">
      <c r="B60" s="49" t="s">
        <v>1266</v>
      </c>
      <c r="C60" s="49"/>
      <c r="D60" s="73" t="n">
        <f aca="false">D19-D20-D24</f>
        <v>0</v>
      </c>
      <c r="E60" s="73" t="n">
        <f aca="false">E19-E20-E24</f>
        <v>0</v>
      </c>
      <c r="F60" s="73" t="n">
        <f aca="false">F19-F20-F24</f>
        <v>0</v>
      </c>
      <c r="G60" s="73" t="n">
        <f aca="false">G19-G20-G24</f>
        <v>100000</v>
      </c>
      <c r="H60" s="73" t="n">
        <f aca="false">H19-H20-H24</f>
        <v>0</v>
      </c>
      <c r="I60" s="73" t="n">
        <f aca="false">I19-I20-I24</f>
        <v>0</v>
      </c>
      <c r="J60" s="73" t="n">
        <f aca="false">J19-J20-J24</f>
        <v>0</v>
      </c>
      <c r="K60" s="73" t="n">
        <f aca="false">K19-K20-K24</f>
        <v>0</v>
      </c>
      <c r="L60" s="73" t="n">
        <f aca="false">L19-L20-L24</f>
        <v>-100000</v>
      </c>
      <c r="M60" s="73" t="n">
        <f aca="false">M19-M20-M24</f>
        <v>0</v>
      </c>
      <c r="N60" s="73" t="n">
        <f aca="false">N19-N20-N24</f>
        <v>-100000</v>
      </c>
      <c r="O60" s="73" t="n">
        <f aca="false">O19-O20-O24</f>
        <v>0</v>
      </c>
      <c r="P60" s="73" t="n">
        <f aca="false">P19-P20-P24</f>
        <v>0</v>
      </c>
      <c r="Q60" s="73" t="n">
        <f aca="false">Q19-Q20-Q24</f>
        <v>-100000000</v>
      </c>
      <c r="R60" s="73" t="n">
        <f aca="false">R19-R20-R24</f>
        <v>0</v>
      </c>
      <c r="S60" s="73" t="n">
        <f aca="false">S19-S20-S24</f>
        <v>0</v>
      </c>
      <c r="T60" s="73" t="n">
        <f aca="false">T19-T20-T24</f>
        <v>0</v>
      </c>
      <c r="U60" s="73" t="n">
        <f aca="false">U19-U20-U24</f>
        <v>100000</v>
      </c>
      <c r="V60" s="73" t="n">
        <f aca="false">V19-V20-V24</f>
        <v>0</v>
      </c>
      <c r="W60" s="73" t="n">
        <f aca="false">W19-W20-W24</f>
        <v>0</v>
      </c>
      <c r="X60" s="73" t="n">
        <f aca="false">X19-X20-X24</f>
        <v>0</v>
      </c>
      <c r="Y60" s="6"/>
      <c r="Z60" s="6"/>
      <c r="AA60" s="6"/>
      <c r="AB60" s="6"/>
      <c r="AC60" s="6"/>
      <c r="AD60" s="6"/>
      <c r="AE60" s="6"/>
      <c r="AF60" s="6"/>
      <c r="AG60" s="6"/>
      <c r="AH60" s="6"/>
      <c r="AI60" s="6"/>
      <c r="AJ60" s="6"/>
      <c r="AK60" s="6"/>
      <c r="AL60" s="6"/>
      <c r="AM60" s="6"/>
      <c r="AN60" s="6"/>
      <c r="AO60" s="6"/>
      <c r="AP60" s="6"/>
      <c r="AQ60" s="6"/>
      <c r="AR60" s="6"/>
      <c r="AS60" s="6"/>
      <c r="AT60" s="6"/>
      <c r="AU60" s="6" t="str">
        <f aca="false">IF(W60&lt;0,W60,"")</f>
        <v/>
      </c>
    </row>
    <row r="61" customFormat="false" ht="15" hidden="false" customHeight="false" outlineLevel="0" collapsed="false">
      <c r="B61" s="49" t="s">
        <v>3971</v>
      </c>
      <c r="C61" s="49"/>
      <c r="D61" s="407" t="n">
        <f aca="false">D20-D21-D22-D23</f>
        <v>70400000</v>
      </c>
      <c r="E61" s="73" t="n">
        <f aca="false">E20-E21-E22-E23</f>
        <v>100000</v>
      </c>
      <c r="F61" s="73" t="n">
        <f aca="false">F20-F21-F22-F23</f>
        <v>100000</v>
      </c>
      <c r="G61" s="73" t="n">
        <f aca="false">G20-G21-G22-G23</f>
        <v>0</v>
      </c>
      <c r="H61" s="73" t="n">
        <f aca="false">H20-H21-H22-H23</f>
        <v>0</v>
      </c>
      <c r="I61" s="73" t="n">
        <f aca="false">I20-I21-I22-I23</f>
        <v>0</v>
      </c>
      <c r="J61" s="73" t="n">
        <f aca="false">J20-J21-J22-J23</f>
        <v>0</v>
      </c>
      <c r="K61" s="73" t="n">
        <f aca="false">K20-K21-K22-K23</f>
        <v>0</v>
      </c>
      <c r="L61" s="407" t="n">
        <f aca="false">L20-L21-L22-L23</f>
        <v>79000000</v>
      </c>
      <c r="M61" s="407" t="n">
        <f aca="false">M20-M21-M22-M23</f>
        <v>84400000</v>
      </c>
      <c r="N61" s="407" t="n">
        <f aca="false">N20-N21-N22-N23</f>
        <v>20000000</v>
      </c>
      <c r="O61" s="407" t="n">
        <f aca="false">O20-O21-O22-O23</f>
        <v>17100000</v>
      </c>
      <c r="P61" s="407" t="n">
        <f aca="false">P20-P21-P22-P23</f>
        <v>16800000</v>
      </c>
      <c r="Q61" s="407" t="n">
        <f aca="false">Q20-Q21-Q22-Q23</f>
        <v>16600000</v>
      </c>
      <c r="R61" s="407" t="n">
        <f aca="false">R20-R21-R22-R23</f>
        <v>16200000</v>
      </c>
      <c r="S61" s="407" t="n">
        <f aca="false">S20-S21-S22-S23</f>
        <v>15800000</v>
      </c>
      <c r="T61" s="407" t="n">
        <f aca="false">T20-T21-T22-T23</f>
        <v>15300000</v>
      </c>
      <c r="U61" s="407" t="n">
        <f aca="false">U20-U21-U22-U23</f>
        <v>14900000</v>
      </c>
      <c r="V61" s="407" t="n">
        <f aca="false">V20-V21-V22-V23</f>
        <v>14500000</v>
      </c>
      <c r="W61" s="407" t="n">
        <f aca="false">W20-W21-W22-W23</f>
        <v>14100000</v>
      </c>
      <c r="X61" s="407" t="n">
        <f aca="false">X20-X21-X22-X23</f>
        <v>13800000</v>
      </c>
      <c r="Y61" s="6"/>
      <c r="Z61" s="6"/>
      <c r="AA61" s="6"/>
      <c r="AB61" s="6"/>
      <c r="AC61" s="6"/>
      <c r="AD61" s="6"/>
      <c r="AE61" s="6"/>
      <c r="AF61" s="6"/>
      <c r="AG61" s="6"/>
      <c r="AH61" s="6"/>
      <c r="AI61" s="6"/>
      <c r="AJ61" s="6"/>
      <c r="AK61" s="6"/>
      <c r="AL61" s="6"/>
      <c r="AM61" s="6"/>
      <c r="AN61" s="6"/>
      <c r="AO61" s="6"/>
      <c r="AP61" s="6"/>
      <c r="AQ61" s="6"/>
      <c r="AR61" s="6"/>
      <c r="AS61" s="6"/>
      <c r="AT61" s="6"/>
      <c r="AU61" s="6" t="str">
        <f aca="false">IF(W61&lt;0,W61,"")</f>
        <v/>
      </c>
    </row>
    <row r="62" customFormat="false" ht="15" hidden="false" customHeight="false" outlineLevel="0" collapsed="false">
      <c r="B62" s="49" t="s">
        <v>3972</v>
      </c>
      <c r="C62" s="49"/>
      <c r="D62" s="407" t="n">
        <f aca="false">D24-D25-D26</f>
        <v>25800000</v>
      </c>
      <c r="E62" s="73" t="n">
        <f aca="false">E24-E25-E26</f>
        <v>-100000</v>
      </c>
      <c r="F62" s="407" t="n">
        <f aca="false">F24-F25-F26</f>
        <v>31800000</v>
      </c>
      <c r="G62" s="407" t="n">
        <f aca="false">G24-G25-G26</f>
        <v>31800000</v>
      </c>
      <c r="H62" s="73" t="n">
        <f aca="false">H24-H25-H26</f>
        <v>0</v>
      </c>
      <c r="I62" s="73" t="n">
        <f aca="false">I24-I25-I26</f>
        <v>0</v>
      </c>
      <c r="J62" s="73" t="n">
        <f aca="false">J24-J25-J26</f>
        <v>0</v>
      </c>
      <c r="K62" s="73" t="n">
        <f aca="false">K24-K25-K26</f>
        <v>0</v>
      </c>
      <c r="L62" s="407" t="n">
        <f aca="false">L24-L25-L26</f>
        <v>15400000</v>
      </c>
      <c r="M62" s="407" t="n">
        <f aca="false">M24-M25-M26</f>
        <v>39100000</v>
      </c>
      <c r="N62" s="407" t="n">
        <f aca="false">N24-N25-N26</f>
        <v>50700000</v>
      </c>
      <c r="O62" s="407" t="n">
        <f aca="false">O24-O25-O26</f>
        <v>52800000</v>
      </c>
      <c r="P62" s="407" t="n">
        <f aca="false">P24-P25-P26</f>
        <v>58600000</v>
      </c>
      <c r="Q62" s="407" t="n">
        <f aca="false">Q24-Q25-Q26</f>
        <v>31300000</v>
      </c>
      <c r="R62" s="407" t="n">
        <f aca="false">R24-R25-R26</f>
        <v>18100000</v>
      </c>
      <c r="S62" s="407" t="n">
        <f aca="false">S24-S25-S26</f>
        <v>18200000</v>
      </c>
      <c r="T62" s="407" t="n">
        <f aca="false">T24-T25-T26</f>
        <v>16000000</v>
      </c>
      <c r="U62" s="407" t="n">
        <f aca="false">U24-U25-U26</f>
        <v>17400000</v>
      </c>
      <c r="V62" s="407" t="n">
        <f aca="false">V24-V25-V26</f>
        <v>18900000</v>
      </c>
      <c r="W62" s="407" t="n">
        <f aca="false">W24-W25-W26</f>
        <v>20100000</v>
      </c>
      <c r="X62" s="407" t="n">
        <f aca="false">X24-X25-X26</f>
        <v>21800000</v>
      </c>
      <c r="Y62" s="6"/>
      <c r="Z62" s="6"/>
      <c r="AA62" s="6"/>
      <c r="AB62" s="6"/>
      <c r="AC62" s="6"/>
      <c r="AD62" s="6"/>
      <c r="AE62" s="6"/>
      <c r="AF62" s="6"/>
      <c r="AG62" s="6"/>
      <c r="AH62" s="6"/>
      <c r="AI62" s="6"/>
      <c r="AJ62" s="6"/>
      <c r="AK62" s="6"/>
      <c r="AL62" s="6"/>
      <c r="AM62" s="6"/>
      <c r="AN62" s="6"/>
      <c r="AO62" s="6"/>
      <c r="AP62" s="6"/>
      <c r="AQ62" s="6"/>
      <c r="AR62" s="6"/>
      <c r="AS62" s="6"/>
      <c r="AT62" s="6"/>
      <c r="AU62" s="6" t="str">
        <f aca="false">IF(W62&lt;0,W62,"")</f>
        <v/>
      </c>
    </row>
    <row r="63" customFormat="false" ht="15" hidden="false" customHeight="false" outlineLevel="0" collapsed="false">
      <c r="B63" s="49" t="s">
        <v>3973</v>
      </c>
      <c r="C63" s="113"/>
      <c r="D63" s="73" t="n">
        <f aca="false">D27-D28-D29-D30</f>
        <v>0</v>
      </c>
      <c r="E63" s="73" t="n">
        <f aca="false">E27-E28-E29-E30</f>
        <v>100000</v>
      </c>
      <c r="F63" s="73" t="n">
        <f aca="false">F27-F28-F29-F30</f>
        <v>-100000</v>
      </c>
      <c r="G63" s="73" t="n">
        <f aca="false">G27-G28-G29-G30</f>
        <v>0</v>
      </c>
      <c r="H63" s="73" t="n">
        <f aca="false">H27-H28-H29-H30</f>
        <v>0</v>
      </c>
      <c r="I63" s="73" t="n">
        <f aca="false">I27-I28-I29-I30</f>
        <v>0</v>
      </c>
      <c r="J63" s="73" t="n">
        <f aca="false">J27-J28-J29-J30</f>
        <v>0</v>
      </c>
      <c r="K63" s="73" t="n">
        <f aca="false">K27-K28-K29-K30</f>
        <v>0</v>
      </c>
      <c r="L63" s="73" t="n">
        <f aca="false">L27-L28-L29-L30</f>
        <v>0</v>
      </c>
      <c r="M63" s="73" t="n">
        <f aca="false">M27-M28-M29-M30</f>
        <v>100000</v>
      </c>
      <c r="N63" s="73" t="n">
        <f aca="false">N27-N28-N29-N30</f>
        <v>0</v>
      </c>
      <c r="O63" s="73" t="n">
        <f aca="false">O27-O28-O29-O30</f>
        <v>0</v>
      </c>
      <c r="P63" s="73" t="n">
        <f aca="false">P27-P28-P29-P30</f>
        <v>0</v>
      </c>
      <c r="Q63" s="73" t="n">
        <f aca="false">Q27-Q28-Q29-Q30</f>
        <v>0</v>
      </c>
      <c r="R63" s="73" t="n">
        <f aca="false">R27-R28-R29-R30</f>
        <v>0</v>
      </c>
      <c r="S63" s="73" t="n">
        <f aca="false">S27-S28-S29-S30</f>
        <v>0</v>
      </c>
      <c r="T63" s="73" t="n">
        <f aca="false">T27-T28-T29-T30</f>
        <v>0</v>
      </c>
      <c r="U63" s="73" t="n">
        <f aca="false">U27-U28-U29-U30</f>
        <v>0</v>
      </c>
      <c r="V63" s="73" t="n">
        <f aca="false">V27-V28-V29-V30</f>
        <v>0</v>
      </c>
      <c r="W63" s="73" t="n">
        <f aca="false">W27-W28-W29-W30</f>
        <v>0</v>
      </c>
      <c r="X63" s="73" t="n">
        <f aca="false">X27-X28-X29-X30</f>
        <v>0</v>
      </c>
      <c r="Y63" s="6"/>
      <c r="Z63" s="6"/>
      <c r="AA63" s="6"/>
      <c r="AB63" s="6"/>
      <c r="AC63" s="6"/>
      <c r="AD63" s="6"/>
      <c r="AE63" s="6"/>
      <c r="AF63" s="6"/>
      <c r="AG63" s="6"/>
      <c r="AH63" s="6"/>
      <c r="AI63" s="6"/>
      <c r="AJ63" s="6"/>
      <c r="AK63" s="6"/>
      <c r="AL63" s="6"/>
      <c r="AM63" s="6"/>
      <c r="AN63" s="6"/>
      <c r="AO63" s="6"/>
      <c r="AP63" s="6"/>
      <c r="AQ63" s="6"/>
      <c r="AR63" s="6"/>
      <c r="AS63" s="6"/>
      <c r="AT63" s="6"/>
      <c r="AU63" s="6" t="str">
        <f aca="false">IF(W63&lt;0,W63,"")</f>
        <v/>
      </c>
    </row>
    <row r="64" customFormat="false" ht="15" hidden="false" customHeight="false" outlineLevel="0" collapsed="false">
      <c r="B64" s="49" t="s">
        <v>1115</v>
      </c>
      <c r="C64" s="113"/>
      <c r="D64" s="73" t="n">
        <f aca="false">D31-D32-D42</f>
        <v>-100000</v>
      </c>
      <c r="E64" s="73" t="n">
        <f aca="false">E31-E32-E42</f>
        <v>0</v>
      </c>
      <c r="F64" s="73" t="n">
        <f aca="false">F31-F32-F42</f>
        <v>0</v>
      </c>
      <c r="G64" s="73" t="n">
        <f aca="false">G31-G32-G42</f>
        <v>100000</v>
      </c>
      <c r="H64" s="73" t="n">
        <f aca="false">H31-H32-H42</f>
        <v>0</v>
      </c>
      <c r="I64" s="73" t="n">
        <f aca="false">I31-I32-I42</f>
        <v>0</v>
      </c>
      <c r="J64" s="73" t="n">
        <f aca="false">J31-J32-J42</f>
        <v>0</v>
      </c>
      <c r="K64" s="73" t="n">
        <f aca="false">K31-K32-K42</f>
        <v>0</v>
      </c>
      <c r="L64" s="73" t="n">
        <f aca="false">L31-L32-L42</f>
        <v>0</v>
      </c>
      <c r="M64" s="73" t="n">
        <f aca="false">M31-M32-M42</f>
        <v>0</v>
      </c>
      <c r="N64" s="73" t="n">
        <f aca="false">N31-N32-N42</f>
        <v>0</v>
      </c>
      <c r="O64" s="73" t="n">
        <f aca="false">O31-O32-O42</f>
        <v>0</v>
      </c>
      <c r="P64" s="73" t="n">
        <f aca="false">P31-P32-P42</f>
        <v>0</v>
      </c>
      <c r="Q64" s="73" t="n">
        <f aca="false">Q31-Q32-Q42</f>
        <v>0</v>
      </c>
      <c r="R64" s="73" t="n">
        <f aca="false">R31-R32-R42</f>
        <v>0</v>
      </c>
      <c r="S64" s="73" t="n">
        <f aca="false">S31-S32-S42</f>
        <v>0</v>
      </c>
      <c r="T64" s="73" t="n">
        <f aca="false">T31-T32-T42</f>
        <v>0</v>
      </c>
      <c r="U64" s="73" t="n">
        <f aca="false">U31-U32-U42</f>
        <v>0</v>
      </c>
      <c r="V64" s="73" t="n">
        <f aca="false">V31-V32-V42</f>
        <v>0</v>
      </c>
      <c r="W64" s="73" t="n">
        <f aca="false">W31-W32-W42</f>
        <v>0</v>
      </c>
      <c r="X64" s="73" t="n">
        <f aca="false">X31-X32-X42</f>
        <v>0</v>
      </c>
      <c r="Y64" s="6"/>
      <c r="Z64" s="6"/>
      <c r="AA64" s="6"/>
      <c r="AB64" s="6"/>
      <c r="AC64" s="6"/>
      <c r="AD64" s="6"/>
      <c r="AE64" s="6"/>
      <c r="AF64" s="6"/>
      <c r="AG64" s="6"/>
      <c r="AH64" s="6"/>
      <c r="AI64" s="6"/>
      <c r="AJ64" s="6"/>
      <c r="AK64" s="6"/>
      <c r="AL64" s="6"/>
      <c r="AM64" s="6"/>
      <c r="AN64" s="6"/>
      <c r="AO64" s="6"/>
      <c r="AP64" s="6"/>
      <c r="AQ64" s="6"/>
      <c r="AR64" s="6"/>
      <c r="AS64" s="6"/>
      <c r="AT64" s="6"/>
      <c r="AU64" s="6" t="str">
        <f aca="false">IF(W64&lt;0,W64,"")</f>
        <v/>
      </c>
    </row>
    <row r="65" customFormat="false" ht="15" hidden="false" customHeight="false" outlineLevel="0" collapsed="false">
      <c r="B65" s="49" t="s">
        <v>775</v>
      </c>
      <c r="C65" s="113"/>
      <c r="D65" s="73" t="n">
        <f aca="false">D32-D33-D37-D38-D39-D40</f>
        <v>0</v>
      </c>
      <c r="E65" s="73" t="n">
        <f aca="false">E32-E33-E37-E38-E39-E40</f>
        <v>0</v>
      </c>
      <c r="F65" s="73" t="n">
        <f aca="false">F32-F33-F37-F38-F39-F40</f>
        <v>0</v>
      </c>
      <c r="G65" s="73" t="n">
        <f aca="false">G32-G33-G37-G38-G39-G40</f>
        <v>99999.9999999851</v>
      </c>
      <c r="H65" s="73" t="n">
        <f aca="false">H32-H33-H37-H38-H39-H40</f>
        <v>0</v>
      </c>
      <c r="I65" s="73" t="n">
        <f aca="false">I32-I33-I37-I38-I39-I40</f>
        <v>0</v>
      </c>
      <c r="J65" s="73" t="n">
        <f aca="false">J32-J33-J37-J38-J39-J40</f>
        <v>0</v>
      </c>
      <c r="K65" s="73" t="n">
        <f aca="false">K32-K33-K37-K38-K39-K40</f>
        <v>0</v>
      </c>
      <c r="L65" s="73" t="n">
        <f aca="false">L32-L33-L37-L38-L39-L40</f>
        <v>0</v>
      </c>
      <c r="M65" s="73" t="n">
        <f aca="false">M32-M33-M37-M38-M39-M40</f>
        <v>100000</v>
      </c>
      <c r="N65" s="73" t="n">
        <f aca="false">N32-N33-N37-N38-N39-N40</f>
        <v>0</v>
      </c>
      <c r="O65" s="73" t="n">
        <f aca="false">O32-O33-O37-O38-O39-O40</f>
        <v>0</v>
      </c>
      <c r="P65" s="73" t="n">
        <f aca="false">P32-P33-P37-P38-P39-P40</f>
        <v>0</v>
      </c>
      <c r="Q65" s="73" t="n">
        <f aca="false">Q32-Q33-Q37-Q38-Q39-Q40</f>
        <v>0</v>
      </c>
      <c r="R65" s="73" t="n">
        <f aca="false">R32-R33-R37-R38-R39-R40</f>
        <v>0</v>
      </c>
      <c r="S65" s="73" t="n">
        <f aca="false">S32-S33-S37-S38-S39-S40</f>
        <v>0</v>
      </c>
      <c r="T65" s="73" t="n">
        <f aca="false">T32-T33-T37-T38-T39-T40</f>
        <v>0</v>
      </c>
      <c r="U65" s="73" t="n">
        <f aca="false">U32-U33-U37-U38-U39-U40</f>
        <v>0</v>
      </c>
      <c r="V65" s="73" t="n">
        <f aca="false">V32-V33-V37-V38-V39-V40</f>
        <v>0</v>
      </c>
      <c r="W65" s="73" t="n">
        <f aca="false">W32-W33-W37-W38-W39-W40</f>
        <v>0</v>
      </c>
      <c r="X65" s="73" t="n">
        <f aca="false">X32-X33-X37-X38-X39-X40</f>
        <v>0</v>
      </c>
      <c r="Y65" s="6"/>
      <c r="Z65" s="6"/>
      <c r="AA65" s="6"/>
      <c r="AB65" s="6"/>
      <c r="AC65" s="6"/>
      <c r="AD65" s="6"/>
      <c r="AE65" s="6"/>
      <c r="AF65" s="6"/>
      <c r="AG65" s="6"/>
      <c r="AH65" s="6"/>
      <c r="AI65" s="6"/>
      <c r="AJ65" s="6"/>
      <c r="AK65" s="6"/>
      <c r="AL65" s="6"/>
      <c r="AM65" s="6"/>
      <c r="AN65" s="6"/>
      <c r="AO65" s="6"/>
      <c r="AP65" s="6"/>
      <c r="AQ65" s="6"/>
      <c r="AR65" s="6"/>
      <c r="AS65" s="6"/>
      <c r="AT65" s="6"/>
      <c r="AU65" s="6" t="str">
        <f aca="false">IF(W65&lt;0,W65,"")</f>
        <v/>
      </c>
    </row>
    <row r="66" customFormat="false" ht="15" hidden="false" customHeight="false" outlineLevel="0" collapsed="false">
      <c r="B66" s="49" t="s">
        <v>822</v>
      </c>
      <c r="C66" s="113"/>
      <c r="D66" s="407" t="n">
        <f aca="false">D42-D43-D44-D41</f>
        <v>38800000</v>
      </c>
      <c r="E66" s="73" t="n">
        <f aca="false">E42-E43-E44-E41</f>
        <v>0</v>
      </c>
      <c r="F66" s="73" t="n">
        <f aca="false">F42-F43-F44-F41</f>
        <v>0</v>
      </c>
      <c r="G66" s="73" t="n">
        <f aca="false">G42-G43-G44-G41</f>
        <v>0</v>
      </c>
      <c r="H66" s="73" t="n">
        <f aca="false">H42-H43-H44-H41</f>
        <v>0</v>
      </c>
      <c r="I66" s="73" t="n">
        <f aca="false">I42-I43-I44</f>
        <v>0</v>
      </c>
      <c r="J66" s="73" t="n">
        <f aca="false">J42-J43-J44</f>
        <v>0</v>
      </c>
      <c r="K66" s="73" t="n">
        <f aca="false">K42-K43-K44</f>
        <v>0</v>
      </c>
      <c r="L66" s="73" t="n">
        <f aca="false">L42-L43-L44</f>
        <v>0</v>
      </c>
      <c r="M66" s="73" t="n">
        <f aca="false">M42-M43-M44</f>
        <v>0</v>
      </c>
      <c r="N66" s="407" t="n">
        <f aca="false">N42-N43-N44</f>
        <v>48000000</v>
      </c>
      <c r="O66" s="407" t="n">
        <f aca="false">O42-O43-O44</f>
        <v>58000000</v>
      </c>
      <c r="P66" s="407" t="n">
        <f aca="false">P42-P43-P44</f>
        <v>48000000</v>
      </c>
      <c r="Q66" s="407" t="n">
        <f aca="false">Q42-Q43-Q44</f>
        <v>42000000</v>
      </c>
      <c r="R66" s="407" t="n">
        <f aca="false">R42-R43-R44</f>
        <v>42000000</v>
      </c>
      <c r="S66" s="407" t="n">
        <f aca="false">S42-S43-S44</f>
        <v>42000000</v>
      </c>
      <c r="T66" s="407" t="n">
        <f aca="false">T42-T43-T44</f>
        <v>42000000</v>
      </c>
      <c r="U66" s="407" t="n">
        <f aca="false">U42-U43-U44</f>
        <v>43000000</v>
      </c>
      <c r="V66" s="407" t="n">
        <f aca="false">V42-V43-V44</f>
        <v>44000000</v>
      </c>
      <c r="W66" s="407" t="n">
        <f aca="false">W42-W43-W44</f>
        <v>45000000</v>
      </c>
      <c r="X66" s="407" t="n">
        <f aca="false">X42-X43-X44</f>
        <v>47000000</v>
      </c>
      <c r="Y66" s="6"/>
      <c r="Z66" s="6"/>
      <c r="AA66" s="6"/>
      <c r="AB66" s="6"/>
      <c r="AC66" s="6"/>
      <c r="AD66" s="6"/>
      <c r="AE66" s="6"/>
      <c r="AF66" s="6"/>
      <c r="AG66" s="6"/>
      <c r="AH66" s="6"/>
      <c r="AI66" s="6"/>
      <c r="AJ66" s="6"/>
      <c r="AK66" s="6"/>
      <c r="AL66" s="6"/>
      <c r="AM66" s="6"/>
      <c r="AN66" s="6"/>
      <c r="AO66" s="6"/>
      <c r="AP66" s="6"/>
      <c r="AQ66" s="6"/>
      <c r="AR66" s="6"/>
      <c r="AS66" s="6"/>
      <c r="AT66" s="6"/>
      <c r="AU66" s="6" t="str">
        <f aca="false">IF(W66&lt;0,W66,"")</f>
        <v/>
      </c>
    </row>
    <row r="67" customFormat="false" ht="15" hidden="false" customHeight="false" outlineLevel="0" collapsed="false">
      <c r="B67" s="49" t="s">
        <v>433</v>
      </c>
      <c r="C67" s="113"/>
      <c r="D67" s="409" t="n">
        <f aca="false">D47-D48-D49</f>
        <v>0</v>
      </c>
      <c r="E67" s="409" t="n">
        <f aca="false">E47-E48-E49</f>
        <v>100000</v>
      </c>
      <c r="F67" s="409" t="n">
        <f aca="false">F47-F48-F49</f>
        <v>0</v>
      </c>
      <c r="G67" s="409" t="n">
        <f aca="false">G47-G48-G49</f>
        <v>0</v>
      </c>
      <c r="H67" s="409" t="n">
        <f aca="false">H47-H48-H49</f>
        <v>0</v>
      </c>
      <c r="I67" s="409" t="n">
        <f aca="false">I47-I48-I49</f>
        <v>100000</v>
      </c>
      <c r="J67" s="409" t="n">
        <f aca="false">J47-J48-J49</f>
        <v>0</v>
      </c>
      <c r="K67" s="409" t="n">
        <f aca="false">K47-K48-K49</f>
        <v>0</v>
      </c>
      <c r="L67" s="409" t="n">
        <f aca="false">L47-L48-L49</f>
        <v>0</v>
      </c>
      <c r="M67" s="409" t="n">
        <f aca="false">M47-M48-M49</f>
        <v>0</v>
      </c>
      <c r="N67" s="409" t="n">
        <f aca="false">N47-N48-N49</f>
        <v>0</v>
      </c>
      <c r="O67" s="409" t="n">
        <f aca="false">O47-O48-O49</f>
        <v>0</v>
      </c>
      <c r="P67" s="409" t="n">
        <f aca="false">P47-P48-P49</f>
        <v>0</v>
      </c>
      <c r="Q67" s="409" t="n">
        <f aca="false">Q47-Q48-Q49</f>
        <v>0</v>
      </c>
      <c r="R67" s="409" t="n">
        <f aca="false">R47-R48-R49</f>
        <v>0</v>
      </c>
      <c r="S67" s="409" t="n">
        <f aca="false">S47-S48-S49</f>
        <v>0</v>
      </c>
      <c r="T67" s="409" t="n">
        <f aca="false">T47-T48-T49</f>
        <v>0</v>
      </c>
      <c r="U67" s="409" t="n">
        <f aca="false">U47-U48-U49</f>
        <v>0</v>
      </c>
      <c r="V67" s="409" t="n">
        <f aca="false">V47-V48-V49</f>
        <v>0</v>
      </c>
      <c r="W67" s="409" t="n">
        <f aca="false">W47-W48-W49</f>
        <v>0</v>
      </c>
      <c r="X67" s="409" t="n">
        <f aca="false">X47-X48-X49</f>
        <v>0</v>
      </c>
      <c r="Y67" s="6"/>
      <c r="Z67" s="6"/>
      <c r="AA67" s="6"/>
      <c r="AB67" s="6"/>
      <c r="AC67" s="6"/>
      <c r="AD67" s="6"/>
      <c r="AE67" s="6"/>
      <c r="AF67" s="6"/>
      <c r="AG67" s="6"/>
      <c r="AH67" s="6"/>
      <c r="AI67" s="6"/>
      <c r="AJ67" s="6"/>
      <c r="AK67" s="6"/>
      <c r="AL67" s="6"/>
      <c r="AM67" s="6"/>
      <c r="AN67" s="6"/>
      <c r="AO67" s="6"/>
      <c r="AP67" s="6"/>
      <c r="AQ67" s="6"/>
      <c r="AR67" s="6"/>
      <c r="AS67" s="6"/>
      <c r="AT67" s="6"/>
      <c r="AU67" s="6" t="str">
        <f aca="false">IF(W67&lt;0,W67,"")</f>
        <v/>
      </c>
    </row>
    <row r="68" customFormat="false" ht="15" hidden="false" customHeight="false" outlineLevel="0" collapsed="false">
      <c r="B68" s="73"/>
      <c r="C68" s="113"/>
      <c r="D68" s="113"/>
      <c r="E68" s="113"/>
      <c r="F68" s="113"/>
      <c r="G68" s="113"/>
      <c r="H68" s="113"/>
      <c r="I68" s="113"/>
      <c r="J68" s="113"/>
      <c r="K68" s="113"/>
      <c r="L68" s="113"/>
      <c r="M68" s="113"/>
      <c r="N68" s="113"/>
      <c r="O68" s="113"/>
      <c r="P68" s="113"/>
      <c r="Q68" s="113"/>
      <c r="Y68" s="6" t="str">
        <f aca="false">IF(A68&lt;0,A68,"")</f>
        <v/>
      </c>
      <c r="Z68" s="6" t="str">
        <f aca="false">IF(B68&lt;0,B68,"")</f>
        <v/>
      </c>
      <c r="AA68" s="6" t="str">
        <f aca="false">IF(C68&lt;0,C68,"")</f>
        <v/>
      </c>
      <c r="AB68" s="6" t="str">
        <f aca="false">IF(D68&lt;0,D68,"")</f>
        <v/>
      </c>
      <c r="AC68" s="6" t="str">
        <f aca="false">IF(E68&lt;0,E68,"")</f>
        <v/>
      </c>
      <c r="AD68" s="6" t="str">
        <f aca="false">IF(F68&lt;0,F68,"")</f>
        <v/>
      </c>
      <c r="AE68" s="6" t="str">
        <f aca="false">IF(G68&lt;0,G68,"")</f>
        <v/>
      </c>
      <c r="AF68" s="6" t="str">
        <f aca="false">IF(H68&lt;0,H68,"")</f>
        <v/>
      </c>
      <c r="AG68" s="6" t="str">
        <f aca="false">IF(I68&lt;0,I68,"")</f>
        <v/>
      </c>
      <c r="AH68" s="6" t="str">
        <f aca="false">IF(J68&lt;0,J68,"")</f>
        <v/>
      </c>
      <c r="AI68" s="6" t="str">
        <f aca="false">IF(K68&lt;0,K68,"")</f>
        <v/>
      </c>
      <c r="AJ68" s="6" t="str">
        <f aca="false">IF(L68&lt;0,L68,"")</f>
        <v/>
      </c>
      <c r="AK68" s="6" t="str">
        <f aca="false">IF(M68&lt;0,M68,"")</f>
        <v/>
      </c>
      <c r="AL68" s="6" t="str">
        <f aca="false">IF(N68&lt;0,N68,"")</f>
        <v/>
      </c>
      <c r="AM68" s="6" t="str">
        <f aca="false">IF(O68&lt;0,O68,"")</f>
        <v/>
      </c>
      <c r="AN68" s="6" t="str">
        <f aca="false">IF(P68&lt;0,P68,"")</f>
        <v/>
      </c>
      <c r="AO68" s="6" t="str">
        <f aca="false">IF(Q68&lt;0,Q68,"")</f>
        <v/>
      </c>
      <c r="AP68" s="6" t="str">
        <f aca="false">IF(R68&lt;0,R68,"")</f>
        <v/>
      </c>
      <c r="AQ68" s="6" t="str">
        <f aca="false">IF(S68&lt;0,S68,"")</f>
        <v/>
      </c>
      <c r="AR68" s="6" t="str">
        <f aca="false">IF(T68&lt;0,T68,"")</f>
        <v/>
      </c>
      <c r="AS68" s="6" t="str">
        <f aca="false">IF(U68&lt;0,U68,"")</f>
        <v/>
      </c>
      <c r="AT68" s="6" t="str">
        <f aca="false">IF(V68&lt;0,V68,"")</f>
        <v/>
      </c>
      <c r="AU68" s="6" t="str">
        <f aca="false">IF(W68&lt;0,W68,"")</f>
        <v/>
      </c>
    </row>
    <row r="69" customFormat="false" ht="15" hidden="false" customHeight="false" outlineLevel="0" collapsed="false">
      <c r="B69" s="49" t="s">
        <v>586</v>
      </c>
      <c r="C69" s="113"/>
      <c r="D69" s="113" t="n">
        <v>233000000</v>
      </c>
      <c r="E69" s="113" t="n">
        <v>240000000</v>
      </c>
      <c r="F69" s="113" t="n">
        <v>242000000</v>
      </c>
      <c r="G69" s="113" t="n">
        <v>245000000</v>
      </c>
      <c r="H69" s="113" t="n">
        <v>240000000</v>
      </c>
      <c r="I69" s="113" t="n">
        <v>250000000</v>
      </c>
      <c r="J69" s="113" t="n">
        <v>253000000</v>
      </c>
      <c r="K69" s="113" t="n">
        <v>256000000</v>
      </c>
      <c r="L69" s="113" t="n">
        <v>262000000</v>
      </c>
      <c r="M69" s="113" t="n">
        <v>277000000</v>
      </c>
      <c r="N69" s="113" t="n">
        <v>294000000</v>
      </c>
      <c r="O69" s="113" t="n">
        <v>310000000</v>
      </c>
      <c r="P69" s="113" t="n">
        <v>326000000</v>
      </c>
      <c r="Q69" s="113" t="n">
        <v>333000000</v>
      </c>
      <c r="Y69" s="6" t="str">
        <f aca="false">IF(A69&lt;0,A69,"")</f>
        <v/>
      </c>
      <c r="Z69" s="6" t="str">
        <f aca="false">IF(B69&lt;0,B69,"")</f>
        <v/>
      </c>
      <c r="AA69" s="6" t="str">
        <f aca="false">IF(C69&lt;0,C69,"")</f>
        <v/>
      </c>
      <c r="AB69" s="6" t="str">
        <f aca="false">IF(D69&lt;0,D69,"")</f>
        <v/>
      </c>
      <c r="AC69" s="6" t="str">
        <f aca="false">IF(E69&lt;0,E69,"")</f>
        <v/>
      </c>
      <c r="AD69" s="6" t="str">
        <f aca="false">IF(F69&lt;0,F69,"")</f>
        <v/>
      </c>
      <c r="AE69" s="6" t="str">
        <f aca="false">IF(G69&lt;0,G69,"")</f>
        <v/>
      </c>
      <c r="AF69" s="6" t="str">
        <f aca="false">IF(H69&lt;0,H69,"")</f>
        <v/>
      </c>
      <c r="AG69" s="6" t="str">
        <f aca="false">IF(I69&lt;0,I69,"")</f>
        <v/>
      </c>
      <c r="AH69" s="6" t="str">
        <f aca="false">IF(J69&lt;0,J69,"")</f>
        <v/>
      </c>
      <c r="AI69" s="6" t="str">
        <f aca="false">IF(K69&lt;0,K69,"")</f>
        <v/>
      </c>
      <c r="AJ69" s="6" t="str">
        <f aca="false">IF(L69&lt;0,L69,"")</f>
        <v/>
      </c>
      <c r="AK69" s="6" t="str">
        <f aca="false">IF(M69&lt;0,M69,"")</f>
        <v/>
      </c>
      <c r="AL69" s="6" t="str">
        <f aca="false">IF(N69&lt;0,N69,"")</f>
        <v/>
      </c>
      <c r="AM69" s="6" t="str">
        <f aca="false">IF(O69&lt;0,O69,"")</f>
        <v/>
      </c>
      <c r="AN69" s="6" t="str">
        <f aca="false">IF(P69&lt;0,P69,"")</f>
        <v/>
      </c>
      <c r="AO69" s="6" t="str">
        <f aca="false">IF(Q69&lt;0,Q69,"")</f>
        <v/>
      </c>
      <c r="AP69" s="6" t="str">
        <f aca="false">IF(R69&lt;0,R69,"")</f>
        <v/>
      </c>
      <c r="AQ69" s="6" t="str">
        <f aca="false">IF(S69&lt;0,S69,"")</f>
        <v/>
      </c>
      <c r="AR69" s="6" t="str">
        <f aca="false">IF(T69&lt;0,T69,"")</f>
        <v/>
      </c>
      <c r="AS69" s="6" t="str">
        <f aca="false">IF(U69&lt;0,U69,"")</f>
        <v/>
      </c>
      <c r="AT69" s="6" t="str">
        <f aca="false">IF(V69&lt;0,V69,"")</f>
        <v/>
      </c>
      <c r="AU69" s="6" t="str">
        <f aca="false">IF(W69&lt;0,W69,"")</f>
        <v/>
      </c>
    </row>
    <row r="70" customFormat="false" ht="15" hidden="false" customHeight="false" outlineLevel="0" collapsed="false">
      <c r="B70" s="49" t="s">
        <v>335</v>
      </c>
      <c r="C70" s="113"/>
      <c r="D70" s="113" t="n">
        <f aca="false">(D6/D69)*100</f>
        <v>63.862660944206</v>
      </c>
      <c r="E70" s="113" t="n">
        <f aca="false">(E6/E69)*100</f>
        <v>58.7916666666667</v>
      </c>
      <c r="F70" s="113" t="n">
        <f aca="false">(F6/F69)*100</f>
        <v>66.2396694214876</v>
      </c>
      <c r="G70" s="113" t="n">
        <f aca="false">(G6/G69)*100</f>
        <v>69.5510204081633</v>
      </c>
      <c r="H70" s="113" t="n">
        <f aca="false">(H6/H69)*100</f>
        <v>55.6666666666667</v>
      </c>
      <c r="I70" s="113" t="n">
        <f aca="false">(I6/I69)*100</f>
        <v>54.36</v>
      </c>
      <c r="J70" s="113" t="n">
        <f aca="false">(J6/J69)*100</f>
        <v>55.2173913043478</v>
      </c>
      <c r="K70" s="113" t="n">
        <f aca="false">(K6/K69)*100</f>
        <v>56.71875</v>
      </c>
      <c r="L70" s="113" t="n">
        <f aca="false">(L6/L69)*100</f>
        <v>57.175572519084</v>
      </c>
      <c r="M70" s="113" t="n">
        <f aca="false">(M6/M69)*100</f>
        <v>65.9927797833935</v>
      </c>
      <c r="N70" s="113" t="n">
        <f aca="false">(N6/N69)*100</f>
        <v>68.1292517006803</v>
      </c>
      <c r="O70" s="113" t="n">
        <f aca="false">(O6/O69)*100</f>
        <v>64.8387096774194</v>
      </c>
      <c r="P70" s="113" t="n">
        <f aca="false">(P6/P69)*100</f>
        <v>66.0122699386503</v>
      </c>
      <c r="Q70" s="113" t="n">
        <f aca="false">(Q6/Q69)*100</f>
        <v>58.8888888888889</v>
      </c>
      <c r="Y70" s="6" t="str">
        <f aca="false">IF(A70&lt;0,A70,"")</f>
        <v/>
      </c>
      <c r="Z70" s="6" t="str">
        <f aca="false">IF(B70&lt;0,B70,"")</f>
        <v/>
      </c>
      <c r="AA70" s="6" t="str">
        <f aca="false">IF(C70&lt;0,C70,"")</f>
        <v/>
      </c>
      <c r="AB70" s="6" t="str">
        <f aca="false">IF(D70&lt;0,D70,"")</f>
        <v/>
      </c>
      <c r="AC70" s="6" t="str">
        <f aca="false">IF(E70&lt;0,E70,"")</f>
        <v/>
      </c>
      <c r="AD70" s="6" t="str">
        <f aca="false">IF(F70&lt;0,F70,"")</f>
        <v/>
      </c>
      <c r="AE70" s="6" t="str">
        <f aca="false">IF(G70&lt;0,G70,"")</f>
        <v/>
      </c>
      <c r="AF70" s="6" t="str">
        <f aca="false">IF(H70&lt;0,H70,"")</f>
        <v/>
      </c>
      <c r="AG70" s="6" t="str">
        <f aca="false">IF(I70&lt;0,I70,"")</f>
        <v/>
      </c>
      <c r="AH70" s="6" t="str">
        <f aca="false">IF(J70&lt;0,J70,"")</f>
        <v/>
      </c>
      <c r="AI70" s="6" t="str">
        <f aca="false">IF(K70&lt;0,K70,"")</f>
        <v/>
      </c>
      <c r="AJ70" s="6" t="str">
        <f aca="false">IF(L70&lt;0,L70,"")</f>
        <v/>
      </c>
      <c r="AK70" s="6" t="str">
        <f aca="false">IF(M70&lt;0,M70,"")</f>
        <v/>
      </c>
      <c r="AL70" s="6" t="str">
        <f aca="false">IF(N70&lt;0,N70,"")</f>
        <v/>
      </c>
      <c r="AM70" s="6" t="str">
        <f aca="false">IF(O70&lt;0,O70,"")</f>
        <v/>
      </c>
      <c r="AN70" s="6" t="str">
        <f aca="false">IF(P70&lt;0,P70,"")</f>
        <v/>
      </c>
      <c r="AO70" s="6" t="str">
        <f aca="false">IF(Q70&lt;0,Q70,"")</f>
        <v/>
      </c>
      <c r="AP70" s="6" t="str">
        <f aca="false">IF(R70&lt;0,R70,"")</f>
        <v/>
      </c>
      <c r="AQ70" s="6" t="str">
        <f aca="false">IF(S70&lt;0,S70,"")</f>
        <v/>
      </c>
      <c r="AR70" s="6" t="str">
        <f aca="false">IF(T70&lt;0,T70,"")</f>
        <v/>
      </c>
      <c r="AS70" s="6" t="str">
        <f aca="false">IF(U70&lt;0,U70,"")</f>
        <v/>
      </c>
      <c r="AT70" s="6" t="str">
        <f aca="false">IF(V70&lt;0,V70,"")</f>
        <v/>
      </c>
      <c r="AU70" s="6" t="str">
        <f aca="false">IF(W70&lt;0,W70,"")</f>
        <v/>
      </c>
    </row>
    <row r="71" customFormat="false" ht="15" hidden="false" customHeight="false" outlineLevel="0" collapsed="false">
      <c r="B71" s="238" t="s">
        <v>141</v>
      </c>
      <c r="D71" s="0" t="n">
        <f aca="false">(D31/D69)*100</f>
        <v>70.9442060085837</v>
      </c>
      <c r="E71" s="0" t="n">
        <f aca="false">(E31/E69)*100</f>
        <v>65.5</v>
      </c>
      <c r="F71" s="0" t="n">
        <f aca="false">(F31/F69)*100</f>
        <v>59.0909090909091</v>
      </c>
      <c r="G71" s="0" t="n">
        <f aca="false">(G31/G69)*100</f>
        <v>66.9795918367347</v>
      </c>
      <c r="H71" s="0" t="n">
        <f aca="false">(H31/H69)*100</f>
        <v>70.8333333333333</v>
      </c>
      <c r="I71" s="0" t="n">
        <f aca="false">(I31/I69)*100</f>
        <v>59.6</v>
      </c>
      <c r="J71" s="0" t="n">
        <f aca="false">(J31/J69)*100</f>
        <v>60.5533596837945</v>
      </c>
      <c r="K71" s="0" t="n">
        <f aca="false">(K31/K69)*100</f>
        <v>59.4140625</v>
      </c>
      <c r="L71" s="0" t="n">
        <f aca="false">(L31/L69)*100</f>
        <v>58.8549618320611</v>
      </c>
      <c r="M71" s="0" t="n">
        <f aca="false">(M31/M69)*100</f>
        <v>64.3321299638989</v>
      </c>
      <c r="N71" s="0" t="n">
        <f aca="false">(N31/N69)*100</f>
        <v>63.1972789115646</v>
      </c>
      <c r="O71" s="0" t="n">
        <f aca="false">(O31/O69)*100</f>
        <v>64.2258064516129</v>
      </c>
      <c r="P71" s="0" t="n">
        <f aca="false">(P31/P69)*100</f>
        <v>58.9263803680982</v>
      </c>
      <c r="Q71" s="0" t="n">
        <f aca="false">(Q31/Q69)*100</f>
        <v>55.945945945946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0.xml><?xml version="1.0" encoding="utf-8"?>
<worksheet xmlns="http://schemas.openxmlformats.org/spreadsheetml/2006/main" xmlns:r="http://schemas.openxmlformats.org/officeDocument/2006/relationships">
  <sheetPr filterMode="false">
    <pageSetUpPr fitToPage="false"/>
  </sheetPr>
  <dimension ref="A1:X10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45" activePane="bottomRight" state="frozen"/>
      <selection pane="topLeft" activeCell="A1" activeCellId="0" sqref="A1"/>
      <selection pane="topRight" activeCell="R1" activeCellId="0" sqref="R1"/>
      <selection pane="bottomLeft" activeCell="A45" activeCellId="0" sqref="A45"/>
      <selection pane="bottomRight" activeCell="E48" activeCellId="0" sqref="E48"/>
    </sheetView>
  </sheetViews>
  <sheetFormatPr defaultRowHeight="15"/>
  <cols>
    <col collapsed="false" hidden="false" max="1" min="1" style="0" width="36.9897959183673"/>
    <col collapsed="false" hidden="false" max="2" min="2" style="0" width="42.5204081632653"/>
    <col collapsed="false" hidden="false" max="3" min="3" style="0" width="24.3010204081633"/>
    <col collapsed="false" hidden="false" max="4" min="4" style="0" width="10.530612244898"/>
    <col collapsed="false" hidden="false" max="6" min="5" style="0" width="8.50510204081633"/>
    <col collapsed="false" hidden="false" max="7" min="7" style="0" width="13.5"/>
    <col collapsed="false" hidden="false" max="8" min="8" style="0" width="15.6581632653061"/>
    <col collapsed="false" hidden="false" max="11" min="9" style="0" width="17.8214285714286"/>
    <col collapsed="false" hidden="false" max="12" min="12" style="0" width="16.3316326530612"/>
    <col collapsed="false" hidden="false" max="18" min="13" style="0" width="16.1989795918367"/>
    <col collapsed="false" hidden="false" max="19" min="19" style="0" width="20.25"/>
    <col collapsed="false" hidden="false" max="23" min="20" style="0" width="16.1989795918367"/>
    <col collapsed="false" hidden="false" max="24" min="24" style="0" width="19.3061224489796"/>
    <col collapsed="false" hidden="false" max="1025" min="25" style="0" width="8.50510204081633"/>
  </cols>
  <sheetData>
    <row r="1" customFormat="false" ht="15" hidden="false" customHeight="false" outlineLevel="0" collapsed="false">
      <c r="A1" s="1" t="s">
        <v>3974</v>
      </c>
      <c r="B1" s="2" t="s">
        <v>3975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3976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row>
    <row r="6" s="13" customFormat="true" ht="16.5" hidden="false" customHeight="false" outlineLevel="0" collapsed="false">
      <c r="A6" s="13" t="s">
        <v>32</v>
      </c>
      <c r="B6" s="98" t="s">
        <v>3977</v>
      </c>
      <c r="C6" s="13" t="s">
        <v>34</v>
      </c>
      <c r="E6" s="314"/>
      <c r="F6" s="314"/>
      <c r="G6" s="314"/>
      <c r="H6" s="109" t="n">
        <v>11324000000</v>
      </c>
      <c r="I6" s="109" t="n">
        <v>14519000000</v>
      </c>
      <c r="J6" s="109" t="n">
        <v>17845000000</v>
      </c>
      <c r="K6" s="109" t="n">
        <v>22292000000</v>
      </c>
      <c r="L6" s="110" t="n">
        <v>25517000000</v>
      </c>
      <c r="M6" s="102" t="n">
        <v>23518000000</v>
      </c>
      <c r="N6" s="102" t="n">
        <v>27537000000</v>
      </c>
      <c r="O6" s="102" t="n">
        <v>30138000000</v>
      </c>
      <c r="P6" s="102" t="n">
        <v>33476000000</v>
      </c>
      <c r="Q6" s="102" t="n">
        <v>36908000000</v>
      </c>
      <c r="R6" s="102" t="n">
        <v>42456000000</v>
      </c>
      <c r="S6" s="102" t="n">
        <v>44095000000</v>
      </c>
      <c r="T6" s="102" t="n">
        <v>48540000000</v>
      </c>
      <c r="U6" s="102" t="n">
        <v>52547000000</v>
      </c>
      <c r="V6" s="102" t="n">
        <v>56875000000</v>
      </c>
      <c r="W6" s="102" t="n">
        <v>61787000000</v>
      </c>
      <c r="X6" s="13" t="n">
        <v>67713000000</v>
      </c>
    </row>
    <row r="7" s="38" customFormat="true" ht="16.5" hidden="false" customHeight="false" outlineLevel="0" collapsed="false">
      <c r="A7" s="113" t="s">
        <v>35</v>
      </c>
      <c r="B7" s="362" t="s">
        <v>3978</v>
      </c>
      <c r="C7" s="20" t="s">
        <v>37</v>
      </c>
      <c r="E7" s="314"/>
      <c r="F7" s="314"/>
      <c r="G7" s="314"/>
      <c r="H7" s="181" t="n">
        <f aca="false">H9+H18+H19</f>
        <v>11200000000</v>
      </c>
      <c r="I7" s="181" t="n">
        <f aca="false">I8+I19</f>
        <v>14060000000</v>
      </c>
      <c r="J7" s="181" t="n">
        <f aca="false">J8+J19</f>
        <v>17530000000</v>
      </c>
      <c r="K7" s="181" t="n">
        <f aca="false">K8+K19</f>
        <v>21322000000</v>
      </c>
      <c r="L7" s="100" t="n">
        <v>24449000000</v>
      </c>
      <c r="M7" s="16" t="n">
        <v>22230000000</v>
      </c>
      <c r="N7" s="16" t="n">
        <v>25538000000</v>
      </c>
      <c r="O7" s="16" t="n">
        <v>28434000000</v>
      </c>
      <c r="P7" s="16" t="n">
        <v>31894000000</v>
      </c>
      <c r="Q7" s="16" t="n">
        <v>34835000000</v>
      </c>
      <c r="R7" s="16" t="n">
        <v>38322000000</v>
      </c>
      <c r="S7" s="16" t="n">
        <v>41829000000</v>
      </c>
      <c r="T7" s="16" t="n">
        <v>46103000000</v>
      </c>
      <c r="U7" s="16" t="n">
        <v>50770000000</v>
      </c>
      <c r="V7" s="16" t="n">
        <v>55352000000</v>
      </c>
      <c r="W7" s="16" t="n">
        <v>60203000000</v>
      </c>
      <c r="X7" s="38" t="n">
        <v>66058000000</v>
      </c>
    </row>
    <row r="8" customFormat="false" ht="16.5" hidden="false" customHeight="false" outlineLevel="0" collapsed="false">
      <c r="A8" s="113"/>
      <c r="B8" s="30" t="s">
        <v>734</v>
      </c>
      <c r="C8" s="113"/>
      <c r="D8" s="4"/>
      <c r="E8" s="314"/>
      <c r="F8" s="314"/>
      <c r="G8" s="314"/>
      <c r="H8" s="46" t="n">
        <v>10162000000</v>
      </c>
      <c r="I8" s="46" t="n">
        <v>12823000000</v>
      </c>
      <c r="J8" s="46" t="n">
        <v>16044000000</v>
      </c>
      <c r="K8" s="46" t="n">
        <v>19798000000</v>
      </c>
      <c r="L8" s="100" t="n">
        <v>24449000000</v>
      </c>
      <c r="M8" s="16" t="n">
        <v>22230000000</v>
      </c>
      <c r="N8" s="16" t="n">
        <v>25538000000</v>
      </c>
      <c r="O8" s="16" t="n">
        <v>28434000000</v>
      </c>
      <c r="P8" s="16" t="n">
        <v>31894000000</v>
      </c>
      <c r="Q8" s="16" t="n">
        <v>34835000000</v>
      </c>
      <c r="R8" s="16" t="n">
        <v>38322000000</v>
      </c>
      <c r="S8" s="16" t="n">
        <v>41829000000</v>
      </c>
      <c r="T8" s="16" t="n">
        <v>46103000000</v>
      </c>
      <c r="U8" s="16" t="n">
        <v>50770000000</v>
      </c>
      <c r="V8" s="16" t="n">
        <v>55352000000</v>
      </c>
      <c r="W8" s="16" t="n">
        <v>60203000000</v>
      </c>
      <c r="X8" s="4" t="n">
        <v>66058000000</v>
      </c>
    </row>
    <row r="9" customFormat="false" ht="16.5" hidden="false" customHeight="false" outlineLevel="0" collapsed="false">
      <c r="A9" s="27" t="s">
        <v>2053</v>
      </c>
      <c r="B9" s="29" t="s">
        <v>2588</v>
      </c>
      <c r="C9" s="49" t="s">
        <v>40</v>
      </c>
      <c r="D9" s="4"/>
      <c r="E9" s="314"/>
      <c r="F9" s="314"/>
      <c r="G9" s="314"/>
      <c r="H9" s="310" t="n">
        <f aca="false">H10+H11+H12+H13+H14+H15+H16+H17</f>
        <v>9547000000</v>
      </c>
      <c r="I9" s="46" t="n">
        <v>11888000000</v>
      </c>
      <c r="J9" s="310" t="n">
        <f aca="false">J10+J11+J12+J13+J14+J15+J16+J17</f>
        <v>14891000000</v>
      </c>
      <c r="K9" s="46" t="n">
        <v>18171000000</v>
      </c>
      <c r="L9" s="100" t="n">
        <v>21030000000</v>
      </c>
      <c r="M9" s="16" t="n">
        <v>19343000000</v>
      </c>
      <c r="N9" s="16" t="n">
        <v>22261000000</v>
      </c>
      <c r="O9" s="16" t="n">
        <v>25301000000</v>
      </c>
      <c r="P9" s="16" t="n">
        <v>28261000000</v>
      </c>
      <c r="Q9" s="16" t="n">
        <v>31599000000</v>
      </c>
      <c r="R9" s="16" t="n">
        <v>33937000000</v>
      </c>
      <c r="S9" s="16" t="n">
        <v>37024000000</v>
      </c>
      <c r="T9" s="16" t="n">
        <v>42481000000</v>
      </c>
      <c r="U9" s="16" t="n">
        <v>46796000000</v>
      </c>
      <c r="V9" s="16" t="n">
        <v>51016000000</v>
      </c>
      <c r="W9" s="16" t="n">
        <v>55456000000</v>
      </c>
      <c r="X9" s="4" t="n">
        <v>60849000000</v>
      </c>
    </row>
    <row r="10" customFormat="false" ht="16.5" hidden="false" customHeight="false" outlineLevel="0" collapsed="false">
      <c r="A10" s="45" t="s">
        <v>3979</v>
      </c>
      <c r="B10" s="105" t="s">
        <v>3980</v>
      </c>
      <c r="C10" s="3" t="s">
        <v>43</v>
      </c>
      <c r="D10" s="4"/>
      <c r="E10" s="729"/>
      <c r="F10" s="729"/>
      <c r="G10" s="729"/>
      <c r="H10" s="77" t="n">
        <v>780000000</v>
      </c>
      <c r="I10" s="46" t="n">
        <v>709000000</v>
      </c>
      <c r="J10" s="46" t="n">
        <v>1079000000</v>
      </c>
      <c r="K10" s="46" t="n">
        <v>1388000000</v>
      </c>
      <c r="L10" s="100" t="n">
        <v>718000000</v>
      </c>
      <c r="M10" s="16" t="n">
        <v>443000000</v>
      </c>
      <c r="N10" s="16" t="n">
        <v>484000000</v>
      </c>
      <c r="O10" s="16" t="n">
        <v>571000000</v>
      </c>
      <c r="P10" s="16" t="n">
        <v>1967000000</v>
      </c>
      <c r="Q10" s="16" t="n">
        <v>2053000000</v>
      </c>
      <c r="R10" s="16" t="n">
        <v>2431000000</v>
      </c>
      <c r="S10" s="16" t="n">
        <v>2734000000</v>
      </c>
      <c r="T10" s="16" t="n">
        <v>3265000000</v>
      </c>
      <c r="U10" s="16" t="n">
        <v>3597000000</v>
      </c>
      <c r="V10" s="16" t="n">
        <v>3924000000</v>
      </c>
      <c r="W10" s="16" t="n">
        <v>4385000000</v>
      </c>
      <c r="X10" s="4" t="n">
        <v>4811000000</v>
      </c>
    </row>
    <row r="11" customFormat="false" ht="16.5" hidden="false" customHeight="false" outlineLevel="0" collapsed="false">
      <c r="A11" s="45" t="s">
        <v>3981</v>
      </c>
      <c r="B11" s="105" t="s">
        <v>3982</v>
      </c>
      <c r="C11" s="3" t="s">
        <v>43</v>
      </c>
      <c r="D11" s="4"/>
      <c r="E11" s="729"/>
      <c r="F11" s="729"/>
      <c r="G11" s="729"/>
      <c r="H11" s="77" t="n">
        <v>797000000</v>
      </c>
      <c r="I11" s="46" t="n">
        <v>962000000</v>
      </c>
      <c r="J11" s="46" t="n">
        <v>1128000000</v>
      </c>
      <c r="K11" s="46" t="n">
        <v>1329000000</v>
      </c>
      <c r="L11" s="100" t="n">
        <v>1480000000</v>
      </c>
      <c r="M11" s="16" t="n">
        <v>1465000000</v>
      </c>
      <c r="N11" s="16" t="n">
        <v>1545000000</v>
      </c>
      <c r="O11" s="16" t="n">
        <v>1769000000</v>
      </c>
      <c r="P11" s="16" t="n">
        <v>2027000000</v>
      </c>
      <c r="Q11" s="16" t="n">
        <v>2206000000</v>
      </c>
      <c r="R11" s="16" t="n">
        <v>2447000000</v>
      </c>
      <c r="S11" s="16" t="n">
        <v>2637000000</v>
      </c>
      <c r="T11" s="16" t="n">
        <v>2944000000</v>
      </c>
      <c r="U11" s="16" t="n">
        <v>3303000000</v>
      </c>
      <c r="V11" s="16" t="n">
        <v>3683000000</v>
      </c>
      <c r="W11" s="16" t="n">
        <v>4104000000</v>
      </c>
      <c r="X11" s="4" t="n">
        <v>4503000000</v>
      </c>
    </row>
    <row r="12" customFormat="false" ht="16.5" hidden="false" customHeight="false" outlineLevel="0" collapsed="false">
      <c r="A12" s="105" t="s">
        <v>151</v>
      </c>
      <c r="B12" s="105" t="s">
        <v>152</v>
      </c>
      <c r="C12" s="3" t="s">
        <v>43</v>
      </c>
      <c r="D12" s="4"/>
      <c r="E12" s="314"/>
      <c r="F12" s="314"/>
      <c r="G12" s="314"/>
      <c r="H12" s="77" t="n">
        <v>3428000000</v>
      </c>
      <c r="I12" s="46" t="n">
        <v>4623000000</v>
      </c>
      <c r="J12" s="46" t="n">
        <v>6194000000</v>
      </c>
      <c r="K12" s="46" t="n">
        <v>7587000000</v>
      </c>
      <c r="L12" s="100" t="n">
        <v>9097000000</v>
      </c>
      <c r="M12" s="16" t="n">
        <v>7596000000</v>
      </c>
      <c r="N12" s="16" t="n">
        <v>9146000000</v>
      </c>
      <c r="O12" s="16" t="n">
        <v>10464000000</v>
      </c>
      <c r="P12" s="16" t="n">
        <v>10672000000</v>
      </c>
      <c r="Q12" s="16" t="n">
        <v>12174000000</v>
      </c>
      <c r="R12" s="16" t="n">
        <v>12852000000</v>
      </c>
      <c r="S12" s="16" t="n">
        <v>14239000000</v>
      </c>
      <c r="T12" s="16" t="n">
        <v>16064000000</v>
      </c>
      <c r="U12" s="16" t="n">
        <v>17989000000</v>
      </c>
      <c r="V12" s="16" t="n">
        <v>19893000000</v>
      </c>
      <c r="W12" s="16" t="n">
        <v>21759000000</v>
      </c>
      <c r="X12" s="4" t="n">
        <v>23875000000</v>
      </c>
    </row>
    <row r="13" customFormat="false" ht="16.5" hidden="false" customHeight="false" outlineLevel="0" collapsed="false">
      <c r="A13" s="105" t="s">
        <v>517</v>
      </c>
      <c r="B13" s="105" t="s">
        <v>517</v>
      </c>
      <c r="C13" s="3" t="s">
        <v>43</v>
      </c>
      <c r="D13" s="4"/>
      <c r="E13" s="729"/>
      <c r="F13" s="729"/>
      <c r="G13" s="729"/>
      <c r="H13" s="77" t="n">
        <v>910000000</v>
      </c>
      <c r="I13" s="46" t="n">
        <v>1172000000</v>
      </c>
      <c r="J13" s="46" t="n">
        <v>1071000000</v>
      </c>
      <c r="K13" s="46" t="n">
        <v>1392000000</v>
      </c>
      <c r="L13" s="100" t="n">
        <v>1574000000</v>
      </c>
      <c r="M13" s="16" t="n">
        <v>1540000000</v>
      </c>
      <c r="N13" s="16" t="n">
        <v>2074000000</v>
      </c>
      <c r="O13" s="16" t="n">
        <v>2667000000</v>
      </c>
      <c r="P13" s="16" t="n">
        <v>2894000000</v>
      </c>
      <c r="Q13" s="16" t="n">
        <v>3508000000</v>
      </c>
      <c r="R13" s="16" t="n">
        <v>3428000000</v>
      </c>
      <c r="S13" s="16" t="n">
        <v>3675000000</v>
      </c>
      <c r="T13" s="16" t="n">
        <v>4488000000</v>
      </c>
      <c r="U13" s="16" t="n">
        <v>4904000000</v>
      </c>
      <c r="V13" s="16" t="n">
        <v>5294000000</v>
      </c>
      <c r="W13" s="16" t="n">
        <v>5798000000</v>
      </c>
      <c r="X13" s="4" t="n">
        <v>6362000000</v>
      </c>
    </row>
    <row r="14" customFormat="false" ht="16.5" hidden="false" customHeight="false" outlineLevel="0" collapsed="false">
      <c r="A14" s="45" t="s">
        <v>3983</v>
      </c>
      <c r="B14" s="105" t="s">
        <v>3984</v>
      </c>
      <c r="C14" s="3" t="s">
        <v>43</v>
      </c>
      <c r="D14" s="4"/>
      <c r="E14" s="729"/>
      <c r="F14" s="729"/>
      <c r="G14" s="729"/>
      <c r="H14" s="77" t="n">
        <v>496000000</v>
      </c>
      <c r="I14" s="46" t="n">
        <v>681000000</v>
      </c>
      <c r="J14" s="46" t="n">
        <v>828000000</v>
      </c>
      <c r="K14" s="46" t="n">
        <v>900000000</v>
      </c>
      <c r="L14" s="100" t="n">
        <v>1150000000</v>
      </c>
      <c r="M14" s="16" t="n">
        <v>908000000</v>
      </c>
      <c r="N14" s="16" t="n">
        <v>1080000000</v>
      </c>
      <c r="O14" s="16" t="n">
        <v>1179000000</v>
      </c>
      <c r="P14" s="16" t="n">
        <v>1287000000</v>
      </c>
      <c r="Q14" s="16" t="n">
        <v>1417000000</v>
      </c>
      <c r="R14" s="16" t="n">
        <v>1457000000</v>
      </c>
      <c r="S14" s="16" t="n">
        <v>1248000000</v>
      </c>
      <c r="T14" s="16" t="n">
        <v>1411000000</v>
      </c>
      <c r="U14" s="16" t="n">
        <v>1492000000</v>
      </c>
      <c r="V14" s="16" t="n">
        <v>1648000000</v>
      </c>
      <c r="W14" s="16" t="n">
        <v>1800000000</v>
      </c>
      <c r="X14" s="4" t="n">
        <v>1975000000</v>
      </c>
    </row>
    <row r="15" customFormat="false" ht="16.5" hidden="false" customHeight="false" outlineLevel="0" collapsed="false">
      <c r="A15" s="105" t="s">
        <v>49</v>
      </c>
      <c r="B15" s="105" t="s">
        <v>49</v>
      </c>
      <c r="C15" s="3" t="s">
        <v>43</v>
      </c>
      <c r="D15" s="4"/>
      <c r="E15" s="729"/>
      <c r="F15" s="729"/>
      <c r="G15" s="729"/>
      <c r="H15" s="77" t="n">
        <v>317000000</v>
      </c>
      <c r="I15" s="46" t="n">
        <v>327000000</v>
      </c>
      <c r="J15" s="46" t="n">
        <v>342000000</v>
      </c>
      <c r="K15" s="46" t="n">
        <v>368000000</v>
      </c>
      <c r="L15" s="100" t="n">
        <v>424000000</v>
      </c>
      <c r="M15" s="16" t="n">
        <v>420000000</v>
      </c>
      <c r="N15" s="16" t="n">
        <v>459000000</v>
      </c>
      <c r="O15" s="16" t="n">
        <v>452000000</v>
      </c>
      <c r="P15" s="16" t="n">
        <v>468000000</v>
      </c>
      <c r="Q15" s="16" t="n">
        <v>498000000</v>
      </c>
      <c r="R15" s="16" t="n">
        <v>536000000</v>
      </c>
      <c r="S15" s="16" t="n">
        <v>574000000</v>
      </c>
      <c r="T15" s="16" t="n">
        <v>803000000</v>
      </c>
      <c r="U15" s="16" t="n">
        <v>881000000</v>
      </c>
      <c r="V15" s="16" t="n">
        <v>962000000</v>
      </c>
      <c r="W15" s="16" t="n">
        <v>1053000000</v>
      </c>
      <c r="X15" s="4" t="n">
        <v>1156000000</v>
      </c>
    </row>
    <row r="16" customFormat="false" ht="16.5" hidden="false" customHeight="false" outlineLevel="0" collapsed="false">
      <c r="A16" s="45" t="s">
        <v>3985</v>
      </c>
      <c r="B16" s="105" t="s">
        <v>3986</v>
      </c>
      <c r="C16" s="3" t="s">
        <v>43</v>
      </c>
      <c r="D16" s="4"/>
      <c r="E16" s="314"/>
      <c r="F16" s="314"/>
      <c r="G16" s="314"/>
      <c r="H16" s="77" t="n">
        <v>2493000000</v>
      </c>
      <c r="I16" s="46" t="n">
        <v>2972000000</v>
      </c>
      <c r="J16" s="46" t="n">
        <v>3691000000</v>
      </c>
      <c r="K16" s="46" t="n">
        <v>4366000000</v>
      </c>
      <c r="L16" s="100" t="n">
        <v>5430000000</v>
      </c>
      <c r="M16" s="16" t="n">
        <v>5595000000</v>
      </c>
      <c r="N16" s="16" t="n">
        <v>5985000000</v>
      </c>
      <c r="O16" s="16" t="n">
        <v>6563000000</v>
      </c>
      <c r="P16" s="16" t="n">
        <v>7150000000</v>
      </c>
      <c r="Q16" s="16" t="n">
        <v>7776000000</v>
      </c>
      <c r="R16" s="16" t="n">
        <v>8372000000</v>
      </c>
      <c r="S16" s="16" t="n">
        <v>9083000000</v>
      </c>
      <c r="T16" s="16" t="n">
        <v>10171000000</v>
      </c>
      <c r="U16" s="16" t="n">
        <v>10987000000</v>
      </c>
      <c r="V16" s="16" t="n">
        <v>11700000000</v>
      </c>
      <c r="W16" s="16" t="n">
        <v>12408000000</v>
      </c>
      <c r="X16" s="4" t="n">
        <v>13614000000</v>
      </c>
    </row>
    <row r="17" customFormat="false" ht="16.5" hidden="false" customHeight="false" outlineLevel="0" collapsed="false">
      <c r="A17" s="45" t="s">
        <v>3987</v>
      </c>
      <c r="B17" s="105" t="s">
        <v>3988</v>
      </c>
      <c r="C17" s="3" t="s">
        <v>43</v>
      </c>
      <c r="D17" s="4"/>
      <c r="E17" s="337"/>
      <c r="F17" s="337"/>
      <c r="G17" s="729"/>
      <c r="H17" s="77" t="n">
        <v>326000000</v>
      </c>
      <c r="I17" s="46" t="n">
        <v>442000000</v>
      </c>
      <c r="J17" s="46" t="n">
        <v>558000000</v>
      </c>
      <c r="K17" s="46" t="n">
        <v>841000000</v>
      </c>
      <c r="L17" s="100" t="n">
        <v>1157000000</v>
      </c>
      <c r="M17" s="16" t="n">
        <v>1377000000</v>
      </c>
      <c r="N17" s="16" t="n">
        <v>1487000000</v>
      </c>
      <c r="O17" s="16" t="n">
        <v>1636000000</v>
      </c>
      <c r="P17" s="16" t="n">
        <v>1798000000</v>
      </c>
      <c r="Q17" s="16" t="n">
        <v>1967000000</v>
      </c>
      <c r="R17" s="16" t="n">
        <v>2414000000</v>
      </c>
      <c r="S17" s="16" t="n">
        <v>2834000000</v>
      </c>
      <c r="T17" s="16" t="n">
        <v>3337000000</v>
      </c>
      <c r="U17" s="16" t="n">
        <v>3644000000</v>
      </c>
      <c r="V17" s="16" t="n">
        <v>3912000000</v>
      </c>
      <c r="W17" s="16" t="n">
        <v>4149000000</v>
      </c>
      <c r="X17" s="4" t="n">
        <v>4553000000</v>
      </c>
    </row>
    <row r="18" customFormat="false" ht="16.5" hidden="false" customHeight="false" outlineLevel="0" collapsed="false">
      <c r="A18" s="27" t="s">
        <v>2328</v>
      </c>
      <c r="B18" s="29" t="s">
        <v>3989</v>
      </c>
      <c r="C18" s="49" t="s">
        <v>40</v>
      </c>
      <c r="D18" s="4"/>
      <c r="E18" s="729"/>
      <c r="F18" s="729"/>
      <c r="G18" s="729"/>
      <c r="H18" s="77" t="n">
        <v>617000000</v>
      </c>
      <c r="I18" s="46" t="n">
        <v>935000000</v>
      </c>
      <c r="J18" s="46" t="n">
        <v>1154000000</v>
      </c>
      <c r="K18" s="46" t="n">
        <v>1628000000</v>
      </c>
      <c r="L18" s="100" t="n">
        <v>1575000000</v>
      </c>
      <c r="M18" s="16" t="n">
        <v>1028000000</v>
      </c>
      <c r="N18" s="16" t="n">
        <v>1696000000</v>
      </c>
      <c r="O18" s="16" t="n">
        <v>1457000000</v>
      </c>
      <c r="P18" s="16" t="n">
        <v>1943000000</v>
      </c>
      <c r="Q18" s="16" t="n">
        <v>1945000000</v>
      </c>
      <c r="R18" s="16" t="n">
        <v>3050000000</v>
      </c>
      <c r="S18" s="16" t="n">
        <v>3398000000</v>
      </c>
      <c r="T18" s="16" t="n">
        <v>2051000000</v>
      </c>
      <c r="U18" s="16" t="n">
        <v>2250000000</v>
      </c>
      <c r="V18" s="16" t="n">
        <v>2455000000</v>
      </c>
      <c r="W18" s="16" t="n">
        <v>2689000000</v>
      </c>
      <c r="X18" s="4" t="n">
        <v>2950000000</v>
      </c>
    </row>
    <row r="19" customFormat="false" ht="16.5" hidden="false" customHeight="false" outlineLevel="0" collapsed="false">
      <c r="A19" s="27" t="s">
        <v>3990</v>
      </c>
      <c r="B19" s="29" t="s">
        <v>3991</v>
      </c>
      <c r="C19" s="49" t="s">
        <v>40</v>
      </c>
      <c r="D19" s="4"/>
      <c r="E19" s="337"/>
      <c r="F19" s="337"/>
      <c r="G19" s="729"/>
      <c r="H19" s="77" t="n">
        <v>1036000000</v>
      </c>
      <c r="I19" s="46" t="n">
        <v>1237000000</v>
      </c>
      <c r="J19" s="46" t="n">
        <v>1486000000</v>
      </c>
      <c r="K19" s="46" t="n">
        <v>1524000000</v>
      </c>
      <c r="L19" s="100" t="n">
        <v>1844000000</v>
      </c>
      <c r="M19" s="16" t="n">
        <v>1859000000</v>
      </c>
      <c r="N19" s="16" t="n">
        <v>1581000000</v>
      </c>
      <c r="O19" s="16" t="n">
        <v>1676000000</v>
      </c>
      <c r="P19" s="16" t="n">
        <v>1690000000</v>
      </c>
      <c r="Q19" s="16" t="n">
        <v>1291000000</v>
      </c>
      <c r="R19" s="16" t="n">
        <v>1335000000</v>
      </c>
      <c r="S19" s="16" t="n">
        <v>1407000000</v>
      </c>
      <c r="T19" s="16" t="n">
        <v>1571000000</v>
      </c>
      <c r="U19" s="16" t="n">
        <v>1723000000</v>
      </c>
      <c r="V19" s="16" t="n">
        <v>1880000000</v>
      </c>
      <c r="W19" s="16" t="n">
        <v>2059000000</v>
      </c>
      <c r="X19" s="4" t="n">
        <v>2259000000</v>
      </c>
    </row>
    <row r="20" customFormat="false" ht="16.5" hidden="false" customHeight="false" outlineLevel="0" collapsed="false">
      <c r="A20" s="30" t="s">
        <v>52</v>
      </c>
      <c r="B20" s="30" t="s">
        <v>52</v>
      </c>
      <c r="C20" s="20" t="s">
        <v>37</v>
      </c>
      <c r="D20" s="4"/>
      <c r="E20" s="729"/>
      <c r="F20" s="729"/>
      <c r="G20" s="729"/>
      <c r="H20" s="77" t="n">
        <v>125000000</v>
      </c>
      <c r="I20" s="46" t="n">
        <v>460000000</v>
      </c>
      <c r="J20" s="46" t="n">
        <v>315000000</v>
      </c>
      <c r="K20" s="46" t="n">
        <v>970000000</v>
      </c>
      <c r="L20" s="100" t="n">
        <v>1068000000</v>
      </c>
      <c r="M20" s="16" t="n">
        <v>1288000000</v>
      </c>
      <c r="N20" s="16" t="n">
        <v>2000000000</v>
      </c>
      <c r="O20" s="16" t="n">
        <v>1704000000</v>
      </c>
      <c r="P20" s="16" t="n">
        <v>1582000000</v>
      </c>
      <c r="Q20" s="16" t="n">
        <v>2074000000</v>
      </c>
      <c r="R20" s="16" t="n">
        <v>4134000000</v>
      </c>
      <c r="S20" s="16" t="n">
        <v>2266000000</v>
      </c>
      <c r="T20" s="16" t="n">
        <v>2437000000</v>
      </c>
      <c r="U20" s="16" t="n">
        <v>1776000000</v>
      </c>
      <c r="V20" s="16" t="n">
        <v>1524000000</v>
      </c>
      <c r="W20" s="16" t="n">
        <v>1584000000</v>
      </c>
      <c r="X20" s="4" t="n">
        <v>1655000000</v>
      </c>
    </row>
    <row r="21" customFormat="false" ht="16.5" hidden="false" customHeight="false" outlineLevel="0" collapsed="false">
      <c r="A21" s="29" t="s">
        <v>199</v>
      </c>
      <c r="B21" s="29" t="s">
        <v>199</v>
      </c>
      <c r="C21" s="3" t="s">
        <v>56</v>
      </c>
      <c r="D21" s="4"/>
      <c r="G21" s="729"/>
      <c r="H21" s="46" t="n">
        <v>0</v>
      </c>
      <c r="I21" s="46"/>
      <c r="J21" s="46" t="n">
        <v>0</v>
      </c>
      <c r="K21" s="46" t="n">
        <v>0</v>
      </c>
      <c r="L21" s="100" t="n">
        <v>43000000</v>
      </c>
      <c r="M21" s="16" t="n">
        <v>150000000</v>
      </c>
      <c r="N21" s="16" t="n">
        <v>81000000</v>
      </c>
      <c r="O21" s="16" t="n">
        <v>31000000</v>
      </c>
      <c r="P21" s="16" t="n">
        <v>33000000</v>
      </c>
      <c r="Q21" s="16" t="n">
        <v>36000000</v>
      </c>
      <c r="R21" s="16" t="n">
        <v>87000000</v>
      </c>
      <c r="S21" s="16" t="n">
        <v>92000000</v>
      </c>
      <c r="T21" s="16" t="n">
        <v>102000000</v>
      </c>
      <c r="U21" s="16" t="n">
        <v>112000000</v>
      </c>
      <c r="V21" s="16" t="n">
        <v>123000000</v>
      </c>
      <c r="W21" s="16" t="n">
        <v>134000000</v>
      </c>
      <c r="X21" s="4" t="n">
        <v>147000000</v>
      </c>
    </row>
    <row r="22" customFormat="false" ht="16.5" hidden="false" customHeight="false" outlineLevel="0" collapsed="false">
      <c r="A22" s="29" t="s">
        <v>361</v>
      </c>
      <c r="B22" s="29" t="s">
        <v>361</v>
      </c>
      <c r="C22" s="3" t="s">
        <v>56</v>
      </c>
      <c r="D22" s="4"/>
      <c r="G22" s="729"/>
      <c r="H22" s="46" t="n">
        <f aca="false">H23+H24+H25</f>
        <v>125000000</v>
      </c>
      <c r="I22" s="46"/>
      <c r="J22" s="46" t="n">
        <f aca="false">J23+J24+J25</f>
        <v>315000000</v>
      </c>
      <c r="K22" s="46" t="n">
        <f aca="false">K23+K24+K25</f>
        <v>970000000</v>
      </c>
      <c r="L22" s="46" t="n">
        <f aca="false">L23+L24+L25</f>
        <v>1026000000</v>
      </c>
      <c r="M22" s="16" t="n">
        <v>1138000000</v>
      </c>
      <c r="N22" s="16" t="n">
        <v>1919000000</v>
      </c>
      <c r="O22" s="16" t="n">
        <v>1673000000</v>
      </c>
      <c r="P22" s="16" t="n">
        <v>1549000000</v>
      </c>
      <c r="Q22" s="16" t="n">
        <v>2038000000</v>
      </c>
      <c r="R22" s="16" t="n">
        <v>4047000000</v>
      </c>
      <c r="S22" s="16" t="n">
        <v>2174000000</v>
      </c>
      <c r="T22" s="16" t="n">
        <v>2335000000</v>
      </c>
      <c r="U22" s="16" t="n">
        <v>1664000000</v>
      </c>
      <c r="V22" s="16" t="n">
        <v>1401000000</v>
      </c>
      <c r="W22" s="16" t="n">
        <v>1449000000</v>
      </c>
      <c r="X22" s="4" t="n">
        <v>1508000000</v>
      </c>
    </row>
    <row r="23" customFormat="false" ht="16.5" hidden="false" customHeight="false" outlineLevel="0" collapsed="false">
      <c r="A23" s="45" t="s">
        <v>249</v>
      </c>
      <c r="B23" s="105" t="s">
        <v>3992</v>
      </c>
      <c r="C23" s="3" t="s">
        <v>3993</v>
      </c>
      <c r="D23" s="4"/>
      <c r="G23" s="729"/>
      <c r="H23" s="77" t="n">
        <v>0</v>
      </c>
      <c r="I23" s="46"/>
      <c r="J23" s="46" t="n">
        <v>62000000</v>
      </c>
      <c r="K23" s="46" t="n">
        <v>5000000</v>
      </c>
      <c r="L23" s="100" t="n">
        <v>674000000</v>
      </c>
      <c r="M23" s="16" t="n">
        <v>804000000</v>
      </c>
      <c r="N23" s="16" t="n">
        <v>1327000000</v>
      </c>
      <c r="O23" s="16" t="n">
        <v>923000000</v>
      </c>
      <c r="P23" s="16" t="n">
        <v>760000000</v>
      </c>
      <c r="Q23" s="16" t="n">
        <v>704000000</v>
      </c>
      <c r="R23" s="16" t="n">
        <v>1606000000</v>
      </c>
      <c r="S23" s="16" t="n">
        <v>342000000</v>
      </c>
      <c r="T23" s="16" t="n">
        <v>1843000000</v>
      </c>
      <c r="U23" s="16" t="n">
        <v>1332000000</v>
      </c>
      <c r="V23" s="16" t="n">
        <v>1155000000</v>
      </c>
      <c r="W23" s="16" t="n">
        <v>1195000000</v>
      </c>
      <c r="X23" s="4" t="n">
        <v>1243000000</v>
      </c>
    </row>
    <row r="24" customFormat="false" ht="16.5" hidden="false" customHeight="false" outlineLevel="0" collapsed="false">
      <c r="A24" s="105" t="s">
        <v>1126</v>
      </c>
      <c r="B24" s="105" t="s">
        <v>1126</v>
      </c>
      <c r="C24" s="3" t="s">
        <v>3993</v>
      </c>
      <c r="D24" s="4"/>
      <c r="G24" s="729"/>
      <c r="H24" s="77" t="n">
        <v>125000000</v>
      </c>
      <c r="I24" s="46"/>
      <c r="J24" s="46" t="n">
        <v>253000000</v>
      </c>
      <c r="K24" s="46" t="n">
        <v>965000000</v>
      </c>
      <c r="L24" s="100" t="n">
        <v>352000000</v>
      </c>
      <c r="M24" s="16" t="n">
        <v>334000000</v>
      </c>
      <c r="N24" s="16" t="n">
        <v>584000000</v>
      </c>
      <c r="O24" s="16" t="n">
        <v>663000000</v>
      </c>
      <c r="P24" s="16" t="n">
        <v>735000000</v>
      </c>
      <c r="Q24" s="16" t="n">
        <v>1242000000</v>
      </c>
      <c r="R24" s="16" t="n">
        <v>2307000000</v>
      </c>
      <c r="S24" s="16" t="n">
        <v>1832000000</v>
      </c>
      <c r="T24" s="16" t="n">
        <v>492000000</v>
      </c>
      <c r="U24" s="16" t="n">
        <v>332000000</v>
      </c>
      <c r="V24" s="16" t="n">
        <v>246000000</v>
      </c>
      <c r="W24" s="16" t="n">
        <v>255000000</v>
      </c>
      <c r="X24" s="4" t="n">
        <v>265000000</v>
      </c>
    </row>
    <row r="25" customFormat="false" ht="15.75" hidden="false" customHeight="true" outlineLevel="0" collapsed="false">
      <c r="A25" s="45" t="s">
        <v>3994</v>
      </c>
      <c r="B25" s="105" t="s">
        <v>3995</v>
      </c>
      <c r="C25" s="3" t="s">
        <v>3993</v>
      </c>
      <c r="D25" s="4"/>
      <c r="G25" s="729"/>
      <c r="H25" s="46"/>
      <c r="I25" s="46"/>
      <c r="J25" s="46"/>
      <c r="K25" s="46"/>
      <c r="L25" s="46"/>
      <c r="M25" s="16" t="n">
        <v>0</v>
      </c>
      <c r="N25" s="16" t="n">
        <v>8000000</v>
      </c>
      <c r="O25" s="16" t="n">
        <v>87000000</v>
      </c>
      <c r="P25" s="16" t="n">
        <v>54000000</v>
      </c>
      <c r="Q25" s="16" t="n">
        <v>91000000</v>
      </c>
      <c r="R25" s="16"/>
      <c r="S25" s="16"/>
      <c r="T25" s="16"/>
      <c r="U25" s="16"/>
      <c r="V25" s="16"/>
      <c r="W25" s="16"/>
      <c r="X25" s="4"/>
    </row>
    <row r="26" s="13" customFormat="true" ht="15" hidden="false" customHeight="false" outlineLevel="0" collapsed="false">
      <c r="A26" s="730" t="s">
        <v>188</v>
      </c>
      <c r="B26" s="730" t="s">
        <v>188</v>
      </c>
      <c r="C26" s="13" t="s">
        <v>34</v>
      </c>
      <c r="D26" s="168"/>
      <c r="G26" s="731"/>
      <c r="H26" s="109" t="n">
        <f aca="false">H28+H43+H42</f>
        <v>11093000000</v>
      </c>
      <c r="I26" s="109" t="n">
        <f aca="false">I28+I43+I42</f>
        <v>13937000000</v>
      </c>
      <c r="J26" s="109" t="n">
        <f aca="false">J28+J43+J42</f>
        <v>17739000000</v>
      </c>
      <c r="K26" s="109" t="n">
        <f aca="false">K28+K43+K42</f>
        <v>22416000000</v>
      </c>
      <c r="L26" s="109" t="n">
        <f aca="false">L28+L43+L42</f>
        <v>26148000000</v>
      </c>
      <c r="M26" s="109" t="n">
        <f aca="false">M28+M43+M42</f>
        <v>27352000000</v>
      </c>
      <c r="N26" s="109" t="n">
        <f aca="false">N28+N43+N42</f>
        <v>29327000000</v>
      </c>
      <c r="O26" s="109" t="n">
        <f aca="false">O28+O43+O42</f>
        <v>32100000000</v>
      </c>
      <c r="P26" s="109" t="n">
        <f aca="false">P28+P43+P42</f>
        <v>35374000000</v>
      </c>
      <c r="Q26" s="109" t="n">
        <f aca="false">Q28+Q43+Q42</f>
        <v>38673000000</v>
      </c>
      <c r="R26" s="109" t="n">
        <f aca="false">R28+R43+R42</f>
        <v>44403000000</v>
      </c>
      <c r="S26" s="109" t="n">
        <f aca="false">S28+S43+S42</f>
        <v>48219000000</v>
      </c>
      <c r="T26" s="109" t="n">
        <f aca="false">T28+T43+T42</f>
        <v>52826000000</v>
      </c>
      <c r="U26" s="109" t="n">
        <f aca="false">U28+U43+U42</f>
        <v>56299000000</v>
      </c>
      <c r="V26" s="109" t="n">
        <f aca="false">V28+V43+V42</f>
        <v>60154000000</v>
      </c>
      <c r="W26" s="109" t="n">
        <f aca="false">W28+W43+W42</f>
        <v>64801000000</v>
      </c>
      <c r="X26" s="109" t="n">
        <f aca="false">X28+X43+X42</f>
        <v>70662000000</v>
      </c>
    </row>
    <row r="27" s="38" customFormat="true" ht="16.5" hidden="false" customHeight="false" outlineLevel="0" collapsed="false">
      <c r="A27" s="19"/>
      <c r="B27" s="30" t="s">
        <v>1723</v>
      </c>
      <c r="C27" s="245"/>
      <c r="H27" s="165" t="n">
        <v>11092000000</v>
      </c>
      <c r="I27" s="165" t="n">
        <v>13937000000</v>
      </c>
      <c r="J27" s="165" t="n">
        <v>17739000000</v>
      </c>
      <c r="K27" s="165" t="n">
        <v>22416000000</v>
      </c>
      <c r="L27" s="100" t="n">
        <v>26147000000</v>
      </c>
      <c r="M27" s="16" t="n">
        <v>27352000000</v>
      </c>
      <c r="N27" s="16" t="n">
        <v>29326000000</v>
      </c>
      <c r="O27" s="16" t="n">
        <v>32101000000</v>
      </c>
      <c r="P27" s="16" t="n">
        <v>35374000000</v>
      </c>
      <c r="Q27" s="16" t="n">
        <v>38673000000</v>
      </c>
      <c r="R27" s="16" t="n">
        <v>44403000000</v>
      </c>
      <c r="S27" s="16" t="n">
        <v>48218000000</v>
      </c>
      <c r="T27" s="16" t="n">
        <v>52826000000</v>
      </c>
      <c r="U27" s="16" t="n">
        <v>56299000000</v>
      </c>
      <c r="V27" s="16" t="n">
        <v>60154000000</v>
      </c>
      <c r="W27" s="16" t="n">
        <v>64802000000</v>
      </c>
      <c r="X27" s="38" t="n">
        <v>70663000000</v>
      </c>
    </row>
    <row r="28" customFormat="false" ht="16.5" hidden="false" customHeight="false" outlineLevel="0" collapsed="false">
      <c r="A28" s="19" t="s">
        <v>70</v>
      </c>
      <c r="B28" s="30" t="s">
        <v>310</v>
      </c>
      <c r="C28" s="49" t="s">
        <v>191</v>
      </c>
      <c r="D28" s="4"/>
      <c r="G28" s="729"/>
      <c r="H28" s="46" t="n">
        <v>9537000000</v>
      </c>
      <c r="I28" s="46" t="n">
        <v>11641000000</v>
      </c>
      <c r="J28" s="46" t="n">
        <v>14312000000</v>
      </c>
      <c r="K28" s="46" t="n">
        <v>18467000000</v>
      </c>
      <c r="L28" s="100" t="n">
        <v>21693000000</v>
      </c>
      <c r="M28" s="16" t="n">
        <v>24376000000</v>
      </c>
      <c r="N28" s="16" t="n">
        <v>25986000000</v>
      </c>
      <c r="O28" s="16" t="n">
        <v>27889000000</v>
      </c>
      <c r="P28" s="16" t="n">
        <v>29960000000</v>
      </c>
      <c r="Q28" s="16" t="n">
        <v>31659000000</v>
      </c>
      <c r="R28" s="16" t="n">
        <v>35083000000</v>
      </c>
      <c r="S28" s="16" t="n">
        <v>39856000000</v>
      </c>
      <c r="T28" s="16" t="n">
        <v>44116000000</v>
      </c>
      <c r="U28" s="16" t="n">
        <v>47373000000</v>
      </c>
      <c r="V28" s="16" t="n">
        <v>50659000000</v>
      </c>
      <c r="W28" s="16" t="n">
        <v>54889000000</v>
      </c>
      <c r="X28" s="4" t="n">
        <v>59776000000</v>
      </c>
    </row>
    <row r="29" customFormat="false" ht="16.5" hidden="false" customHeight="false" outlineLevel="0" collapsed="false">
      <c r="A29" s="29" t="s">
        <v>533</v>
      </c>
      <c r="B29" s="29" t="s">
        <v>533</v>
      </c>
      <c r="C29" s="49" t="s">
        <v>194</v>
      </c>
      <c r="D29" s="4"/>
      <c r="G29" s="729"/>
      <c r="H29" s="46" t="n">
        <v>2507000000</v>
      </c>
      <c r="I29" s="46" t="n">
        <v>3000000000</v>
      </c>
      <c r="J29" s="46" t="n">
        <v>4123000000</v>
      </c>
      <c r="K29" s="46" t="n">
        <v>4876000000</v>
      </c>
      <c r="L29" s="100" t="n">
        <v>5730000000</v>
      </c>
      <c r="M29" s="16" t="n">
        <v>7000000000</v>
      </c>
      <c r="N29" s="16" t="n">
        <v>7317000000</v>
      </c>
      <c r="O29" s="16" t="n">
        <v>7700000000</v>
      </c>
      <c r="P29" s="16" t="n">
        <v>8506000000</v>
      </c>
      <c r="Q29" s="16" t="n">
        <v>8296000000</v>
      </c>
      <c r="R29" s="16" t="n">
        <v>9088000000</v>
      </c>
      <c r="S29" s="16" t="n">
        <v>10428000000</v>
      </c>
      <c r="T29" s="16" t="n">
        <v>10841000000</v>
      </c>
      <c r="U29" s="16" t="n">
        <v>11808000000</v>
      </c>
      <c r="V29" s="16" t="n">
        <v>12882000000</v>
      </c>
      <c r="W29" s="16" t="n">
        <v>14108000000</v>
      </c>
      <c r="X29" s="4" t="n">
        <v>15480000000</v>
      </c>
    </row>
    <row r="30" customFormat="false" ht="16.5" hidden="false" customHeight="false" outlineLevel="0" collapsed="false">
      <c r="A30" s="27" t="s">
        <v>3996</v>
      </c>
      <c r="B30" s="29" t="s">
        <v>47</v>
      </c>
      <c r="C30" s="49" t="s">
        <v>194</v>
      </c>
      <c r="D30" s="4"/>
      <c r="G30" s="729"/>
      <c r="H30" s="46" t="n">
        <v>2485000000</v>
      </c>
      <c r="I30" s="46" t="n">
        <v>2899000000</v>
      </c>
      <c r="J30" s="46" t="n">
        <v>3703000000</v>
      </c>
      <c r="K30" s="46" t="n">
        <v>4656000000</v>
      </c>
      <c r="L30" s="100" t="n">
        <v>5838000000</v>
      </c>
      <c r="M30" s="16" t="n">
        <v>6069000000</v>
      </c>
      <c r="N30" s="16" t="n">
        <v>6735000000</v>
      </c>
      <c r="O30" s="16" t="n">
        <v>7302000000</v>
      </c>
      <c r="P30" s="16" t="n">
        <v>7861000000</v>
      </c>
      <c r="Q30" s="16" t="n">
        <v>8810000000</v>
      </c>
      <c r="R30" s="16" t="n">
        <v>9652000000</v>
      </c>
      <c r="S30" s="16" t="n">
        <v>10872000000</v>
      </c>
      <c r="T30" s="16" t="n">
        <v>11465000000</v>
      </c>
      <c r="U30" s="16" t="n">
        <v>12232000000</v>
      </c>
      <c r="V30" s="16" t="n">
        <v>13161000000</v>
      </c>
      <c r="W30" s="16" t="n">
        <v>14155000000</v>
      </c>
      <c r="X30" s="4" t="n">
        <v>15532000000</v>
      </c>
    </row>
    <row r="31" customFormat="false" ht="16.5" hidden="false" customHeight="false" outlineLevel="0" collapsed="false">
      <c r="A31" s="45" t="s">
        <v>3997</v>
      </c>
      <c r="B31" s="105" t="s">
        <v>3998</v>
      </c>
      <c r="C31" s="3" t="s">
        <v>356</v>
      </c>
      <c r="D31" s="4"/>
      <c r="G31" s="729"/>
      <c r="H31" s="46" t="n">
        <v>927000000</v>
      </c>
      <c r="I31" s="46"/>
      <c r="J31" s="46" t="n">
        <v>1485000000</v>
      </c>
      <c r="K31" s="46" t="n">
        <v>1895000000</v>
      </c>
      <c r="L31" s="100" t="n">
        <v>2548000000</v>
      </c>
      <c r="M31" s="16" t="n">
        <v>3071000000</v>
      </c>
      <c r="N31" s="16" t="n">
        <v>3368000000</v>
      </c>
      <c r="O31" s="16" t="n">
        <v>3616000000</v>
      </c>
      <c r="P31" s="16" t="n">
        <v>3838000000</v>
      </c>
      <c r="Q31" s="16" t="n">
        <v>4084000000</v>
      </c>
      <c r="R31" s="16" t="n">
        <v>4479000000</v>
      </c>
      <c r="S31" s="16" t="n">
        <v>5086000000</v>
      </c>
      <c r="T31" s="16" t="n">
        <v>5678000000</v>
      </c>
      <c r="U31" s="16" t="n">
        <v>6230000000</v>
      </c>
      <c r="V31" s="16" t="n">
        <v>6796000000</v>
      </c>
      <c r="W31" s="16" t="n">
        <v>7443000000</v>
      </c>
      <c r="X31" s="4" t="n">
        <v>8167000000</v>
      </c>
    </row>
    <row r="32" customFormat="false" ht="16.5" hidden="false" customHeight="false" outlineLevel="0" collapsed="false">
      <c r="A32" s="105" t="s">
        <v>49</v>
      </c>
      <c r="B32" s="105" t="s">
        <v>49</v>
      </c>
      <c r="C32" s="3" t="s">
        <v>356</v>
      </c>
      <c r="D32" s="4"/>
      <c r="G32" s="729"/>
      <c r="H32" s="46" t="n">
        <f aca="false">H30-H31</f>
        <v>1558000000</v>
      </c>
      <c r="I32" s="46"/>
      <c r="J32" s="46" t="n">
        <f aca="false">J30-J31</f>
        <v>2218000000</v>
      </c>
      <c r="K32" s="46" t="n">
        <f aca="false">K30-K31</f>
        <v>2761000000</v>
      </c>
      <c r="L32" s="100" t="n">
        <v>3290000000</v>
      </c>
      <c r="M32" s="16" t="n">
        <v>2998000000</v>
      </c>
      <c r="N32" s="16" t="n">
        <v>3367000000</v>
      </c>
      <c r="O32" s="16" t="n">
        <v>3687000000</v>
      </c>
      <c r="P32" s="16" t="n">
        <v>4023000000</v>
      </c>
      <c r="Q32" s="16" t="n">
        <v>4727000000</v>
      </c>
      <c r="R32" s="16" t="n">
        <v>5173000000</v>
      </c>
      <c r="S32" s="16" t="n">
        <v>5787000000</v>
      </c>
      <c r="T32" s="16" t="n">
        <v>5786000000</v>
      </c>
      <c r="U32" s="16" t="n">
        <v>6002000000</v>
      </c>
      <c r="V32" s="16" t="n">
        <v>6365000000</v>
      </c>
      <c r="W32" s="16" t="n">
        <v>6712000000</v>
      </c>
      <c r="X32" s="4" t="n">
        <v>7365000000</v>
      </c>
    </row>
    <row r="33" customFormat="false" ht="16.5" hidden="false" customHeight="false" outlineLevel="0" collapsed="false">
      <c r="A33" s="27" t="s">
        <v>86</v>
      </c>
      <c r="B33" s="29" t="s">
        <v>319</v>
      </c>
      <c r="C33" s="49" t="s">
        <v>194</v>
      </c>
      <c r="D33" s="4"/>
      <c r="G33" s="729"/>
      <c r="H33" s="46" t="n">
        <v>612000000</v>
      </c>
      <c r="I33" s="46" t="n">
        <v>471000000</v>
      </c>
      <c r="J33" s="46" t="n">
        <v>455000000</v>
      </c>
      <c r="K33" s="46" t="n">
        <v>635000000</v>
      </c>
      <c r="L33" s="100" t="n">
        <v>733000000</v>
      </c>
      <c r="M33" s="16" t="n">
        <v>843000000</v>
      </c>
      <c r="N33" s="16" t="n">
        <v>558000000</v>
      </c>
      <c r="O33" s="16" t="n">
        <v>673000000</v>
      </c>
      <c r="P33" s="16" t="n">
        <v>694000000</v>
      </c>
      <c r="Q33" s="16" t="n">
        <v>527000000</v>
      </c>
      <c r="R33" s="16" t="n">
        <v>624000000</v>
      </c>
      <c r="S33" s="16" t="n">
        <v>1162000000</v>
      </c>
      <c r="T33" s="16" t="n">
        <v>2169000000</v>
      </c>
      <c r="U33" s="16" t="n">
        <v>1991000000</v>
      </c>
      <c r="V33" s="16" t="n">
        <v>1927000000</v>
      </c>
      <c r="W33" s="16" t="n">
        <v>1891000000</v>
      </c>
      <c r="X33" s="4" t="n">
        <v>1974000000</v>
      </c>
    </row>
    <row r="34" customFormat="false" ht="16.5" hidden="false" customHeight="false" outlineLevel="0" collapsed="false">
      <c r="A34" s="105" t="s">
        <v>199</v>
      </c>
      <c r="B34" s="105" t="s">
        <v>199</v>
      </c>
      <c r="C34" s="3" t="s">
        <v>201</v>
      </c>
      <c r="D34" s="4"/>
      <c r="G34" s="729"/>
      <c r="H34" s="46" t="n">
        <v>399000000</v>
      </c>
      <c r="I34" s="46" t="n">
        <v>193000000</v>
      </c>
      <c r="J34" s="46" t="n">
        <v>224000000</v>
      </c>
      <c r="K34" s="46" t="n">
        <v>435000000</v>
      </c>
      <c r="L34" s="100" t="n">
        <v>569000000</v>
      </c>
      <c r="M34" s="16" t="n">
        <v>639000000</v>
      </c>
      <c r="N34" s="16" t="n">
        <v>374000000</v>
      </c>
      <c r="O34" s="16" t="n">
        <v>486000000</v>
      </c>
      <c r="P34" s="16" t="n">
        <v>504000000</v>
      </c>
      <c r="Q34" s="16" t="n">
        <v>324000000</v>
      </c>
      <c r="R34" s="16" t="n">
        <v>395000000</v>
      </c>
      <c r="S34" s="16" t="n">
        <v>807000000</v>
      </c>
      <c r="T34" s="16" t="n">
        <v>1688000000</v>
      </c>
      <c r="U34" s="16" t="n">
        <v>1506000000</v>
      </c>
      <c r="V34" s="16" t="n">
        <v>1331000000</v>
      </c>
      <c r="W34" s="16" t="n">
        <v>1196000000</v>
      </c>
      <c r="X34" s="4" t="n">
        <v>1209000000</v>
      </c>
    </row>
    <row r="35" customFormat="false" ht="16.5" hidden="false" customHeight="false" outlineLevel="0" collapsed="false">
      <c r="A35" s="105" t="s">
        <v>202</v>
      </c>
      <c r="B35" s="105" t="s">
        <v>202</v>
      </c>
      <c r="C35" s="3" t="s">
        <v>201</v>
      </c>
      <c r="D35" s="4"/>
      <c r="G35" s="729"/>
      <c r="H35" s="46" t="n">
        <v>213000000</v>
      </c>
      <c r="I35" s="46" t="n">
        <v>277000000</v>
      </c>
      <c r="J35" s="46" t="n">
        <v>231000000</v>
      </c>
      <c r="K35" s="46" t="n">
        <v>200000000</v>
      </c>
      <c r="L35" s="100" t="n">
        <v>163000000</v>
      </c>
      <c r="M35" s="16" t="n">
        <v>204000000</v>
      </c>
      <c r="N35" s="16" t="n">
        <v>184000000</v>
      </c>
      <c r="O35" s="16" t="n">
        <v>188000000</v>
      </c>
      <c r="P35" s="16" t="n">
        <v>191000000</v>
      </c>
      <c r="Q35" s="16" t="n">
        <v>203000000</v>
      </c>
      <c r="R35" s="16" t="n">
        <v>229000000</v>
      </c>
      <c r="S35" s="16" t="n">
        <v>356000000</v>
      </c>
      <c r="T35" s="16" t="n">
        <v>481000000</v>
      </c>
      <c r="U35" s="16" t="n">
        <v>485000000</v>
      </c>
      <c r="V35" s="16" t="n">
        <v>595000000</v>
      </c>
      <c r="W35" s="16" t="n">
        <v>695000000</v>
      </c>
      <c r="X35" s="4" t="n">
        <v>765000000</v>
      </c>
    </row>
    <row r="36" customFormat="false" ht="16.5" hidden="false" customHeight="false" outlineLevel="0" collapsed="false">
      <c r="A36" s="29" t="s">
        <v>360</v>
      </c>
      <c r="B36" s="29" t="s">
        <v>360</v>
      </c>
      <c r="C36" s="49" t="s">
        <v>194</v>
      </c>
      <c r="D36" s="4"/>
      <c r="G36" s="729"/>
      <c r="H36" s="46" t="n">
        <v>3727000000</v>
      </c>
      <c r="I36" s="46" t="n">
        <v>5012000000</v>
      </c>
      <c r="J36" s="46" t="n">
        <v>6032000000</v>
      </c>
      <c r="K36" s="46" t="n">
        <v>7979000000</v>
      </c>
      <c r="L36" s="100" t="n">
        <v>8875000000</v>
      </c>
      <c r="M36" s="16" t="n">
        <v>10160000000</v>
      </c>
      <c r="N36" s="16" t="n">
        <v>11082000000</v>
      </c>
      <c r="O36" s="16" t="n">
        <v>11925000000</v>
      </c>
      <c r="P36" s="16" t="n">
        <v>12486000000</v>
      </c>
      <c r="Q36" s="16" t="n">
        <v>13585000000</v>
      </c>
      <c r="R36" s="16" t="n">
        <v>15224000000</v>
      </c>
      <c r="S36" s="16" t="n">
        <v>16819000000</v>
      </c>
      <c r="T36" s="16" t="n">
        <v>19067000000</v>
      </c>
      <c r="U36" s="16" t="n">
        <v>20726000000</v>
      </c>
      <c r="V36" s="16" t="n">
        <v>22034000000</v>
      </c>
      <c r="W36" s="16" t="n">
        <v>24045000000</v>
      </c>
      <c r="X36" s="4" t="n">
        <v>26066000000</v>
      </c>
    </row>
    <row r="37" customFormat="false" ht="16.5" hidden="false" customHeight="false" outlineLevel="0" collapsed="false">
      <c r="A37" s="45" t="s">
        <v>3999</v>
      </c>
      <c r="B37" s="105" t="s">
        <v>4000</v>
      </c>
      <c r="C37" s="3" t="s">
        <v>463</v>
      </c>
      <c r="D37" s="4"/>
      <c r="G37" s="729"/>
      <c r="H37" s="46" t="n">
        <v>635000000</v>
      </c>
      <c r="I37" s="46" t="n">
        <v>962000000</v>
      </c>
      <c r="J37" s="46" t="n">
        <v>1293000000</v>
      </c>
      <c r="K37" s="46" t="n">
        <v>1769000000</v>
      </c>
      <c r="L37" s="100" t="n">
        <v>1681000000</v>
      </c>
      <c r="M37" s="16" t="n">
        <v>1197000000</v>
      </c>
      <c r="N37" s="16" t="n">
        <v>1094000000</v>
      </c>
      <c r="O37" s="16" t="n">
        <v>1057000000</v>
      </c>
      <c r="P37" s="16" t="n">
        <v>1228000000</v>
      </c>
      <c r="Q37" s="16" t="n">
        <v>1337000000</v>
      </c>
      <c r="R37" s="16" t="n">
        <v>1619000000</v>
      </c>
      <c r="S37" s="16" t="n">
        <v>1442000000</v>
      </c>
      <c r="T37" s="16" t="n">
        <v>1610000000</v>
      </c>
      <c r="U37" s="16" t="n">
        <v>1766000000</v>
      </c>
      <c r="V37" s="16" t="n">
        <v>1927000000</v>
      </c>
      <c r="W37" s="16" t="n">
        <v>2110000000</v>
      </c>
      <c r="X37" s="4" t="n">
        <v>2316000000</v>
      </c>
    </row>
    <row r="38" customFormat="false" ht="16.5" hidden="false" customHeight="false" outlineLevel="0" collapsed="false">
      <c r="A38" s="45" t="s">
        <v>4001</v>
      </c>
      <c r="B38" s="105" t="s">
        <v>4002</v>
      </c>
      <c r="C38" s="3" t="s">
        <v>463</v>
      </c>
      <c r="D38" s="4"/>
      <c r="G38" s="729"/>
      <c r="H38" s="46" t="n">
        <v>3092000000</v>
      </c>
      <c r="I38" s="46" t="n">
        <v>4050000000</v>
      </c>
      <c r="J38" s="46" t="n">
        <v>4739000000</v>
      </c>
      <c r="K38" s="46" t="n">
        <v>6210000000</v>
      </c>
      <c r="L38" s="100" t="n">
        <v>7193000000</v>
      </c>
      <c r="M38" s="16" t="n">
        <v>8963000000</v>
      </c>
      <c r="N38" s="16" t="n">
        <v>9988000000</v>
      </c>
      <c r="O38" s="16" t="n">
        <v>10868000000</v>
      </c>
      <c r="P38" s="16" t="n">
        <v>11258000000</v>
      </c>
      <c r="Q38" s="16" t="n">
        <v>12249000000</v>
      </c>
      <c r="R38" s="16" t="n">
        <v>13605000000</v>
      </c>
      <c r="S38" s="16" t="n">
        <v>15377000000</v>
      </c>
      <c r="T38" s="16" t="n">
        <v>17457000000</v>
      </c>
      <c r="U38" s="16" t="n">
        <v>18959000000</v>
      </c>
      <c r="V38" s="16" t="n">
        <v>20107000000</v>
      </c>
      <c r="W38" s="16" t="n">
        <v>21934000000</v>
      </c>
      <c r="X38" s="4" t="n">
        <v>23751000000</v>
      </c>
    </row>
    <row r="39" customFormat="false" ht="16.5" hidden="false" customHeight="false" outlineLevel="0" collapsed="false">
      <c r="A39" s="45" t="s">
        <v>4003</v>
      </c>
      <c r="B39" s="105" t="s">
        <v>4004</v>
      </c>
      <c r="C39" s="3" t="s">
        <v>4005</v>
      </c>
      <c r="D39" s="4"/>
      <c r="G39" s="729"/>
      <c r="H39" s="46" t="n">
        <v>2769000000</v>
      </c>
      <c r="I39" s="46" t="n">
        <v>3692000000</v>
      </c>
      <c r="J39" s="46" t="n">
        <v>4383000000</v>
      </c>
      <c r="K39" s="46" t="n">
        <v>5231000000</v>
      </c>
      <c r="L39" s="100" t="n">
        <v>6015000000</v>
      </c>
      <c r="M39" s="16" t="n">
        <v>7608000000</v>
      </c>
      <c r="N39" s="16" t="n">
        <v>8603000000</v>
      </c>
      <c r="O39" s="16" t="n">
        <v>9214000000</v>
      </c>
      <c r="P39" s="16" t="n">
        <v>9740000000</v>
      </c>
      <c r="Q39" s="16" t="n">
        <v>10716000000</v>
      </c>
      <c r="R39" s="16" t="n">
        <v>12007000000</v>
      </c>
      <c r="S39" s="16" t="n">
        <v>13632000000</v>
      </c>
      <c r="T39" s="16" t="n">
        <v>15608000000</v>
      </c>
      <c r="U39" s="16" t="n">
        <v>16973000000</v>
      </c>
      <c r="V39" s="16" t="n">
        <v>18000000000</v>
      </c>
      <c r="W39" s="16" t="n">
        <v>19712000000</v>
      </c>
      <c r="X39" s="4" t="n">
        <v>21418000000</v>
      </c>
    </row>
    <row r="40" customFormat="false" ht="16.5" hidden="false" customHeight="false" outlineLevel="0" collapsed="false">
      <c r="A40" s="45" t="s">
        <v>464</v>
      </c>
      <c r="B40" s="105" t="s">
        <v>3064</v>
      </c>
      <c r="C40" s="3" t="s">
        <v>4005</v>
      </c>
      <c r="D40" s="4"/>
      <c r="G40" s="729"/>
      <c r="H40" s="46" t="n">
        <f aca="false">H38-H39</f>
        <v>323000000</v>
      </c>
      <c r="I40" s="46" t="n">
        <f aca="false">I38-I39</f>
        <v>358000000</v>
      </c>
      <c r="J40" s="46" t="n">
        <f aca="false">J38-J39</f>
        <v>356000000</v>
      </c>
      <c r="K40" s="46" t="n">
        <f aca="false">K38-K39</f>
        <v>979000000</v>
      </c>
      <c r="L40" s="100" t="n">
        <v>1178000000</v>
      </c>
      <c r="M40" s="16" t="n">
        <v>1356000000</v>
      </c>
      <c r="N40" s="16" t="n">
        <v>1385000000</v>
      </c>
      <c r="O40" s="16" t="n">
        <v>1654000000</v>
      </c>
      <c r="P40" s="16" t="n">
        <v>1518000000</v>
      </c>
      <c r="Q40" s="16" t="n">
        <v>1533000000</v>
      </c>
      <c r="R40" s="16" t="n">
        <v>1598000000</v>
      </c>
      <c r="S40" s="16" t="n">
        <v>1745000000</v>
      </c>
      <c r="T40" s="16" t="n">
        <v>1849000000</v>
      </c>
      <c r="U40" s="16" t="n">
        <v>1987000000</v>
      </c>
      <c r="V40" s="16" t="n">
        <v>2107000000</v>
      </c>
      <c r="W40" s="16" t="n">
        <v>2222000000</v>
      </c>
      <c r="X40" s="4" t="n">
        <v>2333000000</v>
      </c>
    </row>
    <row r="41" customFormat="false" ht="16.5" hidden="false" customHeight="false" outlineLevel="0" collapsed="false">
      <c r="A41" s="27" t="s">
        <v>1724</v>
      </c>
      <c r="B41" s="29" t="s">
        <v>1725</v>
      </c>
      <c r="C41" s="49" t="s">
        <v>194</v>
      </c>
      <c r="D41" s="4"/>
      <c r="G41" s="729"/>
      <c r="H41" s="46" t="n">
        <v>206000000</v>
      </c>
      <c r="I41" s="46" t="n">
        <v>259000000</v>
      </c>
      <c r="J41" s="46" t="n">
        <v>0</v>
      </c>
      <c r="K41" s="46" t="n">
        <v>322000000</v>
      </c>
      <c r="L41" s="100" t="n">
        <v>517000000</v>
      </c>
      <c r="M41" s="16" t="n">
        <v>303000000</v>
      </c>
      <c r="N41" s="16" t="n">
        <v>295000000</v>
      </c>
      <c r="O41" s="16" t="n">
        <v>289000000</v>
      </c>
      <c r="P41" s="16" t="n">
        <v>412000000</v>
      </c>
      <c r="Q41" s="16" t="n">
        <v>440000000</v>
      </c>
      <c r="R41" s="16" t="n">
        <v>496000000</v>
      </c>
      <c r="S41" s="16" t="n">
        <v>575000000</v>
      </c>
      <c r="T41" s="16" t="n">
        <v>575000000</v>
      </c>
      <c r="U41" s="16" t="n">
        <v>617000000</v>
      </c>
      <c r="V41" s="16" t="n">
        <v>655000000</v>
      </c>
      <c r="W41" s="16" t="n">
        <v>690000000</v>
      </c>
      <c r="X41" s="4" t="n">
        <v>725000000</v>
      </c>
    </row>
    <row r="42" customFormat="false" ht="16.5" hidden="false" customHeight="false" outlineLevel="0" collapsed="false">
      <c r="A42" s="30" t="s">
        <v>1069</v>
      </c>
      <c r="B42" s="30" t="s">
        <v>1069</v>
      </c>
      <c r="C42" s="49" t="s">
        <v>191</v>
      </c>
      <c r="D42" s="4"/>
      <c r="G42" s="729"/>
      <c r="H42" s="46" t="n">
        <v>-57000000</v>
      </c>
      <c r="I42" s="46" t="n">
        <v>-39000000</v>
      </c>
      <c r="J42" s="46" t="n">
        <v>-61000000</v>
      </c>
      <c r="K42" s="46" t="n">
        <v>-83000000</v>
      </c>
      <c r="L42" s="100" t="n">
        <v>36000000</v>
      </c>
      <c r="M42" s="16" t="n">
        <v>-28000000</v>
      </c>
      <c r="N42" s="16" t="n">
        <v>-90000000</v>
      </c>
      <c r="O42" s="16" t="n">
        <v>-62000000</v>
      </c>
      <c r="P42" s="16" t="n">
        <v>-139000000</v>
      </c>
      <c r="Q42" s="16" t="n">
        <v>-106000000</v>
      </c>
      <c r="R42" s="16" t="n">
        <v>-169000000</v>
      </c>
      <c r="S42" s="16" t="n">
        <v>-119000000</v>
      </c>
      <c r="T42" s="16" t="n">
        <v>-133000000</v>
      </c>
      <c r="U42" s="16" t="n">
        <v>-146000000</v>
      </c>
      <c r="V42" s="16" t="n">
        <v>-160000000</v>
      </c>
      <c r="W42" s="16" t="n">
        <v>-175000000</v>
      </c>
      <c r="X42" s="4" t="n">
        <v>-192000000</v>
      </c>
    </row>
    <row r="43" customFormat="false" ht="16.5" hidden="false" customHeight="false" outlineLevel="0" collapsed="false">
      <c r="A43" s="19" t="s">
        <v>227</v>
      </c>
      <c r="B43" s="30" t="s">
        <v>320</v>
      </c>
      <c r="C43" s="49" t="s">
        <v>191</v>
      </c>
      <c r="D43" s="4"/>
      <c r="G43" s="729"/>
      <c r="H43" s="46" t="n">
        <v>1613000000</v>
      </c>
      <c r="I43" s="46" t="n">
        <v>2335000000</v>
      </c>
      <c r="J43" s="46" t="n">
        <v>3488000000</v>
      </c>
      <c r="K43" s="46" t="n">
        <v>4032000000</v>
      </c>
      <c r="L43" s="100" t="n">
        <v>4419000000</v>
      </c>
      <c r="M43" s="16" t="n">
        <v>3004000000</v>
      </c>
      <c r="N43" s="16" t="n">
        <v>3431000000</v>
      </c>
      <c r="O43" s="16" t="n">
        <v>4273000000</v>
      </c>
      <c r="P43" s="16" t="n">
        <v>5553000000</v>
      </c>
      <c r="Q43" s="16" t="n">
        <v>7120000000</v>
      </c>
      <c r="R43" s="16" t="n">
        <v>9489000000</v>
      </c>
      <c r="S43" s="16" t="n">
        <v>8482000000</v>
      </c>
      <c r="T43" s="16" t="n">
        <v>8843000000</v>
      </c>
      <c r="U43" s="16" t="n">
        <v>9072000000</v>
      </c>
      <c r="V43" s="16" t="n">
        <v>9655000000</v>
      </c>
      <c r="W43" s="16" t="n">
        <v>10087000000</v>
      </c>
      <c r="X43" s="4" t="n">
        <v>11078000000</v>
      </c>
    </row>
    <row r="44" customFormat="false" ht="16.5" hidden="false" customHeight="false" outlineLevel="0" collapsed="false">
      <c r="A44" s="27" t="s">
        <v>229</v>
      </c>
      <c r="B44" s="29" t="s">
        <v>1138</v>
      </c>
      <c r="C44" s="49" t="s">
        <v>231</v>
      </c>
      <c r="D44" s="4"/>
      <c r="G44" s="729"/>
      <c r="H44" s="46"/>
      <c r="I44" s="46"/>
      <c r="J44" s="46"/>
      <c r="K44" s="46"/>
      <c r="L44" s="46"/>
      <c r="M44" s="16" t="n">
        <v>2274000000</v>
      </c>
      <c r="N44" s="16" t="n">
        <v>2228000000</v>
      </c>
      <c r="O44" s="16" t="n">
        <v>2714000000</v>
      </c>
      <c r="P44" s="16" t="n">
        <v>3406000000</v>
      </c>
      <c r="Q44" s="16" t="n">
        <v>4665000000</v>
      </c>
      <c r="R44" s="16" t="n">
        <f aca="false">R43-R45</f>
        <v>5475000000</v>
      </c>
      <c r="S44" s="16" t="n">
        <f aca="false">S43-S45</f>
        <v>4255000000</v>
      </c>
      <c r="T44" s="16" t="n">
        <f aca="false">T43-T45</f>
        <v>4534000000</v>
      </c>
      <c r="U44" s="16" t="n">
        <f aca="false">U43-U45</f>
        <v>4676000000</v>
      </c>
      <c r="V44" s="16" t="n">
        <f aca="false">V43-V45</f>
        <v>5567000000</v>
      </c>
      <c r="W44" s="16" t="n">
        <f aca="false">W43-W45</f>
        <v>5858000000</v>
      </c>
      <c r="X44" s="16" t="n">
        <f aca="false">X43-X45</f>
        <v>6677000000</v>
      </c>
    </row>
    <row r="45" customFormat="false" ht="16.5" hidden="false" customHeight="false" outlineLevel="0" collapsed="false">
      <c r="A45" s="27" t="s">
        <v>367</v>
      </c>
      <c r="B45" s="29" t="s">
        <v>1147</v>
      </c>
      <c r="C45" s="49" t="s">
        <v>231</v>
      </c>
      <c r="D45" s="4"/>
      <c r="G45" s="729"/>
      <c r="H45" s="46"/>
      <c r="I45" s="46"/>
      <c r="J45" s="46"/>
      <c r="K45" s="46"/>
      <c r="L45" s="46"/>
      <c r="M45" s="16" t="n">
        <v>730000000</v>
      </c>
      <c r="N45" s="16" t="n">
        <v>1203000000</v>
      </c>
      <c r="O45" s="16" t="n">
        <v>1559000000</v>
      </c>
      <c r="P45" s="16" t="n">
        <v>2147000000</v>
      </c>
      <c r="Q45" s="16" t="n">
        <v>2455000000</v>
      </c>
      <c r="R45" s="16" t="n">
        <v>4014000000</v>
      </c>
      <c r="S45" s="16" t="n">
        <v>4227000000</v>
      </c>
      <c r="T45" s="16" t="n">
        <v>4309000000</v>
      </c>
      <c r="U45" s="16" t="n">
        <v>4396000000</v>
      </c>
      <c r="V45" s="16" t="n">
        <v>4088000000</v>
      </c>
      <c r="W45" s="16" t="n">
        <v>4229000000</v>
      </c>
      <c r="X45" s="4" t="n">
        <v>4401000000</v>
      </c>
    </row>
    <row r="46" customFormat="false" ht="16.5" hidden="false" customHeight="false" outlineLevel="0" collapsed="false">
      <c r="A46" s="105" t="s">
        <v>52</v>
      </c>
      <c r="B46" s="105" t="s">
        <v>52</v>
      </c>
      <c r="C46" s="3" t="s">
        <v>4006</v>
      </c>
      <c r="D46" s="4"/>
      <c r="G46" s="729"/>
      <c r="H46" s="46"/>
      <c r="I46" s="46"/>
      <c r="J46" s="46"/>
      <c r="K46" s="46"/>
      <c r="L46" s="46"/>
      <c r="M46" s="16" t="n">
        <v>334000000</v>
      </c>
      <c r="N46" s="16" t="n">
        <v>584000000</v>
      </c>
      <c r="O46" s="16" t="n">
        <v>663000000</v>
      </c>
      <c r="P46" s="16" t="n">
        <v>735000000</v>
      </c>
      <c r="Q46" s="16" t="n">
        <v>1242000000</v>
      </c>
      <c r="R46" s="16"/>
      <c r="S46" s="16"/>
      <c r="T46" s="16"/>
      <c r="U46" s="16"/>
      <c r="V46" s="16"/>
      <c r="W46" s="16"/>
      <c r="X46" s="4"/>
    </row>
    <row r="47" customFormat="false" ht="16.5" hidden="false" customHeight="false" outlineLevel="0" collapsed="false">
      <c r="A47" s="105" t="s">
        <v>422</v>
      </c>
      <c r="B47" s="105" t="s">
        <v>422</v>
      </c>
      <c r="C47" s="3" t="s">
        <v>4006</v>
      </c>
      <c r="D47" s="4"/>
      <c r="G47" s="729"/>
      <c r="H47" s="46"/>
      <c r="I47" s="46"/>
      <c r="J47" s="46"/>
      <c r="K47" s="46"/>
      <c r="L47" s="46"/>
      <c r="M47" s="16" t="n">
        <v>396000000</v>
      </c>
      <c r="N47" s="16" t="n">
        <v>619000000</v>
      </c>
      <c r="O47" s="16" t="n">
        <v>897000000</v>
      </c>
      <c r="P47" s="16" t="n">
        <v>1413000000</v>
      </c>
      <c r="Q47" s="16" t="n">
        <v>1213000000</v>
      </c>
      <c r="R47" s="16"/>
      <c r="S47" s="16"/>
      <c r="T47" s="16"/>
      <c r="U47" s="16"/>
      <c r="V47" s="16"/>
      <c r="W47" s="16"/>
      <c r="X47" s="4"/>
    </row>
    <row r="48" customFormat="false" ht="16.5" hidden="false" customHeight="false" outlineLevel="0" collapsed="false">
      <c r="A48" s="113"/>
      <c r="B48" s="30" t="s">
        <v>498</v>
      </c>
      <c r="C48" s="3"/>
      <c r="D48" s="4"/>
      <c r="G48" s="729"/>
      <c r="H48" s="46" t="n">
        <v>28000000</v>
      </c>
      <c r="I48" s="46" t="n">
        <v>-89000000</v>
      </c>
      <c r="J48" s="46" t="n">
        <v>-4000000</v>
      </c>
      <c r="K48" s="46" t="n">
        <v>21000000</v>
      </c>
      <c r="L48" s="46"/>
      <c r="M48" s="16"/>
      <c r="N48" s="16"/>
      <c r="O48" s="16"/>
      <c r="P48" s="16"/>
      <c r="Q48" s="16"/>
      <c r="R48" s="16" t="n">
        <v>0</v>
      </c>
      <c r="S48" s="16" t="n">
        <v>0</v>
      </c>
      <c r="T48" s="16" t="n">
        <v>0</v>
      </c>
      <c r="U48" s="16" t="n">
        <v>0</v>
      </c>
      <c r="V48" s="16" t="n">
        <v>0</v>
      </c>
      <c r="W48" s="16" t="n">
        <v>0</v>
      </c>
      <c r="X48" s="4" t="n">
        <v>0</v>
      </c>
    </row>
    <row r="49" customFormat="false" ht="16.5" hidden="false" customHeight="false" outlineLevel="0" collapsed="false">
      <c r="A49" s="113"/>
      <c r="B49" s="30" t="s">
        <v>4007</v>
      </c>
      <c r="C49" s="3"/>
      <c r="D49" s="4"/>
      <c r="G49" s="729"/>
      <c r="H49" s="46"/>
      <c r="I49" s="46"/>
      <c r="J49" s="46"/>
      <c r="K49" s="46"/>
      <c r="L49" s="46"/>
      <c r="M49" s="16"/>
      <c r="N49" s="16"/>
      <c r="O49" s="16"/>
      <c r="P49" s="16"/>
      <c r="Q49" s="16"/>
      <c r="R49" s="183" t="n">
        <v>0</v>
      </c>
      <c r="S49" s="184" t="n">
        <v>-14000000000</v>
      </c>
      <c r="T49" s="183" t="n">
        <v>0</v>
      </c>
      <c r="U49" s="183" t="n">
        <v>0</v>
      </c>
      <c r="V49" s="183" t="n">
        <v>0</v>
      </c>
      <c r="W49" s="183" t="n">
        <v>0</v>
      </c>
      <c r="X49" s="183" t="n">
        <v>0</v>
      </c>
    </row>
    <row r="50" customFormat="false" ht="16.5" hidden="false" customHeight="false" outlineLevel="0" collapsed="false">
      <c r="A50" s="113"/>
      <c r="B50" s="30" t="s">
        <v>324</v>
      </c>
      <c r="C50" s="3"/>
      <c r="D50" s="4"/>
      <c r="G50" s="729"/>
      <c r="H50" s="46" t="n">
        <v>260000000</v>
      </c>
      <c r="I50" s="46" t="n">
        <v>492000000</v>
      </c>
      <c r="J50" s="46" t="n">
        <v>101000000</v>
      </c>
      <c r="K50" s="46" t="n">
        <v>-103000000</v>
      </c>
      <c r="L50" s="100" t="n">
        <v>-630000000</v>
      </c>
      <c r="M50" s="16" t="n">
        <v>-3829000000</v>
      </c>
      <c r="N50" s="16" t="n">
        <v>-1789000000</v>
      </c>
      <c r="O50" s="16" t="n">
        <v>-1963000000</v>
      </c>
      <c r="P50" s="16" t="n">
        <v>-1897000000</v>
      </c>
      <c r="Q50" s="16" t="n">
        <v>-1764000000</v>
      </c>
      <c r="R50" s="16"/>
      <c r="S50" s="16"/>
      <c r="T50" s="16"/>
      <c r="U50" s="16"/>
      <c r="V50" s="16"/>
      <c r="W50" s="16"/>
      <c r="X50" s="4"/>
    </row>
    <row r="51" customFormat="false" ht="16.5" hidden="false" customHeight="false" outlineLevel="0" collapsed="false">
      <c r="A51" s="113"/>
      <c r="B51" s="30" t="s">
        <v>4008</v>
      </c>
      <c r="C51" s="3"/>
      <c r="D51" s="4"/>
      <c r="G51" s="729"/>
      <c r="H51" s="46"/>
      <c r="I51" s="46"/>
      <c r="J51" s="46"/>
      <c r="K51" s="46"/>
      <c r="L51" s="100"/>
      <c r="M51" s="16" t="n">
        <v>-3434000000</v>
      </c>
      <c r="N51" s="16" t="n">
        <v>-1170000000</v>
      </c>
      <c r="O51" s="16" t="n">
        <v>-1066000000</v>
      </c>
      <c r="P51" s="16" t="n">
        <v>-485000000</v>
      </c>
      <c r="Q51" s="16" t="n">
        <v>-552000000</v>
      </c>
      <c r="R51" s="16"/>
      <c r="S51" s="16"/>
      <c r="T51" s="16"/>
      <c r="U51" s="16"/>
      <c r="V51" s="16"/>
      <c r="W51" s="16"/>
      <c r="X51" s="4"/>
    </row>
    <row r="52" customFormat="false" ht="16.5" hidden="false" customHeight="false" outlineLevel="0" collapsed="false">
      <c r="A52" s="113"/>
      <c r="B52" s="30" t="s">
        <v>1786</v>
      </c>
      <c r="C52" s="3"/>
      <c r="D52" s="4"/>
      <c r="G52" s="729"/>
      <c r="H52" s="46"/>
      <c r="I52" s="46"/>
      <c r="J52" s="46" t="n">
        <v>556000000</v>
      </c>
      <c r="K52" s="46" t="n">
        <v>532000000</v>
      </c>
      <c r="L52" s="100" t="n">
        <v>103000000</v>
      </c>
      <c r="M52" s="16" t="n">
        <v>-3055000000</v>
      </c>
      <c r="N52" s="16" t="n">
        <v>-1307000000</v>
      </c>
      <c r="O52" s="16" t="n">
        <v>-1338000000</v>
      </c>
      <c r="P52" s="16" t="n">
        <v>-1265000000</v>
      </c>
      <c r="Q52" s="16" t="n">
        <v>-1320000000</v>
      </c>
      <c r="R52" s="16"/>
      <c r="S52" s="16"/>
      <c r="T52" s="16"/>
      <c r="U52" s="16"/>
      <c r="V52" s="16"/>
      <c r="W52" s="16"/>
      <c r="X52" s="4"/>
    </row>
    <row r="53" customFormat="false" ht="16.5" hidden="false" customHeight="false" outlineLevel="0" collapsed="false">
      <c r="A53" s="113"/>
      <c r="B53" s="30" t="s">
        <v>4008</v>
      </c>
      <c r="C53" s="3"/>
      <c r="D53" s="4"/>
      <c r="G53" s="729"/>
      <c r="H53" s="46"/>
      <c r="I53" s="46"/>
      <c r="J53" s="46"/>
      <c r="K53" s="46"/>
      <c r="L53" s="100"/>
      <c r="M53" s="16" t="n">
        <v>-2660000000</v>
      </c>
      <c r="N53" s="16" t="n">
        <v>-689000000</v>
      </c>
      <c r="O53" s="16" t="n">
        <v>-441000000</v>
      </c>
      <c r="P53" s="16" t="n">
        <v>148000000</v>
      </c>
      <c r="Q53" s="16" t="n">
        <v>-107000000</v>
      </c>
      <c r="R53" s="16"/>
      <c r="S53" s="16"/>
      <c r="T53" s="16"/>
      <c r="U53" s="16"/>
      <c r="V53" s="16"/>
      <c r="W53" s="16"/>
      <c r="X53" s="4"/>
    </row>
    <row r="54" customFormat="false" ht="16.5" hidden="false" customHeight="false" outlineLevel="0" collapsed="false">
      <c r="A54" s="113"/>
      <c r="B54" s="30" t="s">
        <v>4009</v>
      </c>
      <c r="C54" s="3"/>
      <c r="D54" s="4"/>
      <c r="G54" s="729"/>
      <c r="H54" s="46"/>
      <c r="I54" s="46"/>
      <c r="J54" s="46"/>
      <c r="K54" s="46"/>
      <c r="L54" s="100"/>
      <c r="M54" s="16"/>
      <c r="N54" s="16"/>
      <c r="O54" s="16"/>
      <c r="P54" s="16"/>
      <c r="Q54" s="16"/>
      <c r="R54" s="184" t="n">
        <v>-1946000000</v>
      </c>
      <c r="S54" s="184" t="n">
        <v>-18123000000</v>
      </c>
      <c r="T54" s="184" t="n">
        <v>-4285000000</v>
      </c>
      <c r="U54" s="184" t="n">
        <v>-3753000000</v>
      </c>
      <c r="V54" s="184" t="n">
        <v>-3279000000</v>
      </c>
      <c r="W54" s="184" t="n">
        <v>-3015000000</v>
      </c>
      <c r="X54" s="184" t="n">
        <v>-2949000000</v>
      </c>
    </row>
    <row r="55" customFormat="false" ht="16.5" hidden="false" customHeight="false" outlineLevel="0" collapsed="false">
      <c r="A55" s="113"/>
      <c r="B55" s="30" t="s">
        <v>4010</v>
      </c>
      <c r="C55" s="3"/>
      <c r="D55" s="4"/>
      <c r="G55" s="729"/>
      <c r="H55" s="46"/>
      <c r="I55" s="46"/>
      <c r="J55" s="46"/>
      <c r="K55" s="46"/>
      <c r="L55" s="100"/>
      <c r="M55" s="16"/>
      <c r="N55" s="16"/>
      <c r="O55" s="16"/>
      <c r="P55" s="16"/>
      <c r="Q55" s="16"/>
      <c r="R55" s="184" t="n">
        <v>-1946000000</v>
      </c>
      <c r="S55" s="184" t="n">
        <v>-4123000000</v>
      </c>
      <c r="T55" s="184" t="n">
        <v>-4285000000</v>
      </c>
      <c r="U55" s="184" t="n">
        <v>-3753000000</v>
      </c>
      <c r="V55" s="184" t="n">
        <v>-3279000000</v>
      </c>
      <c r="W55" s="184" t="n">
        <v>-3015000000</v>
      </c>
      <c r="X55" s="184" t="n">
        <v>-2949000000</v>
      </c>
    </row>
    <row r="56" customFormat="false" ht="16.5" hidden="false" customHeight="false" outlineLevel="0" collapsed="false">
      <c r="A56" s="113"/>
      <c r="B56" s="30" t="s">
        <v>4011</v>
      </c>
      <c r="C56" s="3"/>
      <c r="D56" s="4"/>
      <c r="G56" s="729"/>
      <c r="H56" s="46"/>
      <c r="I56" s="46"/>
      <c r="J56" s="46"/>
      <c r="K56" s="46"/>
      <c r="L56" s="100"/>
      <c r="M56" s="16"/>
      <c r="N56" s="16"/>
      <c r="O56" s="16"/>
      <c r="P56" s="16"/>
      <c r="Q56" s="16"/>
      <c r="R56" s="184" t="n">
        <v>-1440000000</v>
      </c>
      <c r="S56" s="184" t="n">
        <v>-3045000000</v>
      </c>
      <c r="T56" s="184" t="n">
        <v>-2210000000</v>
      </c>
      <c r="U56" s="184" t="n">
        <v>-1864000000</v>
      </c>
      <c r="V56" s="184" t="n">
        <v>-1463000000</v>
      </c>
      <c r="W56" s="184" t="n">
        <v>-1245000000</v>
      </c>
      <c r="X56" s="184" t="n">
        <v>-1109000000</v>
      </c>
    </row>
    <row r="57" s="13" customFormat="true" ht="16.5" hidden="false" customHeight="false" outlineLevel="0" collapsed="false">
      <c r="A57" s="98" t="s">
        <v>110</v>
      </c>
      <c r="B57" s="98" t="s">
        <v>110</v>
      </c>
      <c r="C57" s="13" t="s">
        <v>34</v>
      </c>
      <c r="H57" s="109" t="n">
        <v>-260000000</v>
      </c>
      <c r="I57" s="181" t="n">
        <f aca="false">I58+I66</f>
        <v>-634000000</v>
      </c>
      <c r="J57" s="109" t="n">
        <v>-101000000</v>
      </c>
      <c r="K57" s="109" t="n">
        <v>103000000</v>
      </c>
      <c r="L57" s="100" t="n">
        <v>630000000</v>
      </c>
      <c r="M57" s="164" t="n">
        <f aca="false">M67+M68</f>
        <v>3831000000</v>
      </c>
      <c r="N57" s="181" t="n">
        <f aca="false">N58+N66</f>
        <v>1805000000</v>
      </c>
      <c r="O57" s="181" t="n">
        <f aca="false">O58+O66</f>
        <v>1984000000</v>
      </c>
      <c r="P57" s="181" t="n">
        <f aca="false">P58+P66</f>
        <v>1774000000</v>
      </c>
      <c r="Q57" s="181" t="n">
        <f aca="false">Q58+Q66</f>
        <v>1611000000</v>
      </c>
      <c r="R57" s="181" t="n">
        <f aca="false">R58+R66</f>
        <v>1857000000</v>
      </c>
      <c r="S57" s="181" t="n">
        <f aca="false">S58+S66</f>
        <v>4113000000</v>
      </c>
      <c r="T57" s="732" t="n">
        <v>4285000000</v>
      </c>
      <c r="U57" s="732" t="n">
        <v>3753000000</v>
      </c>
      <c r="V57" s="732" t="n">
        <v>3279000000</v>
      </c>
      <c r="W57" s="732" t="n">
        <v>3015000000</v>
      </c>
      <c r="X57" s="732" t="n">
        <v>2949000000</v>
      </c>
    </row>
    <row r="58" customFormat="false" ht="16.5" hidden="false" customHeight="false" outlineLevel="0" collapsed="false">
      <c r="A58" s="19"/>
      <c r="B58" s="30" t="s">
        <v>4012</v>
      </c>
      <c r="C58" s="49"/>
      <c r="D58" s="4"/>
      <c r="G58" s="729"/>
      <c r="H58" s="46" t="n">
        <v>-530000000</v>
      </c>
      <c r="I58" s="181" t="n">
        <f aca="false">I59+I63+I64+I65</f>
        <v>-961000000</v>
      </c>
      <c r="J58" s="46" t="n">
        <v>-502000000</v>
      </c>
      <c r="K58" s="46" t="n">
        <v>-377000000</v>
      </c>
      <c r="L58" s="100" t="n">
        <v>283000000</v>
      </c>
      <c r="M58" s="16" t="n">
        <v>3434000000</v>
      </c>
      <c r="N58" s="16" t="n">
        <v>1186000000</v>
      </c>
      <c r="O58" s="16" t="n">
        <v>1087000000</v>
      </c>
      <c r="P58" s="16" t="n">
        <v>361000000</v>
      </c>
      <c r="Q58" s="16" t="n">
        <v>398000000</v>
      </c>
      <c r="R58" s="16" t="n">
        <v>150000000</v>
      </c>
      <c r="S58" s="16" t="n">
        <v>1719000000</v>
      </c>
      <c r="T58" s="16" t="n">
        <v>468000000</v>
      </c>
      <c r="U58" s="16" t="n">
        <v>-311000000</v>
      </c>
      <c r="V58" s="16" t="n">
        <v>-563000000</v>
      </c>
      <c r="W58" s="16" t="n">
        <v>-960000000</v>
      </c>
      <c r="X58" s="4" t="n">
        <v>-1186000000</v>
      </c>
    </row>
    <row r="59" customFormat="false" ht="16.5" hidden="false" customHeight="false" outlineLevel="0" collapsed="false">
      <c r="A59" s="27"/>
      <c r="B59" s="29" t="s">
        <v>4013</v>
      </c>
      <c r="C59" s="3"/>
      <c r="D59" s="4"/>
      <c r="G59" s="729"/>
      <c r="H59" s="46" t="n">
        <v>-429000000</v>
      </c>
      <c r="I59" s="46" t="n">
        <v>-943000000</v>
      </c>
      <c r="J59" s="46" t="n">
        <v>-726000000</v>
      </c>
      <c r="K59" s="46" t="n">
        <v>-301000000</v>
      </c>
      <c r="L59" s="100" t="n">
        <v>104000000</v>
      </c>
      <c r="M59" s="16" t="n">
        <v>2971000000</v>
      </c>
      <c r="N59" s="16" t="n">
        <v>1019000000</v>
      </c>
      <c r="O59" s="16" t="n">
        <v>661000000</v>
      </c>
      <c r="P59" s="16" t="n">
        <v>282000000</v>
      </c>
      <c r="Q59" s="16" t="n">
        <v>39000000</v>
      </c>
      <c r="R59" s="16" t="n">
        <v>-128000000</v>
      </c>
      <c r="S59" s="16" t="n">
        <v>1302000000</v>
      </c>
      <c r="T59" s="16" t="n">
        <v>333000000</v>
      </c>
      <c r="U59" s="16" t="n">
        <v>-386000000</v>
      </c>
      <c r="V59" s="16" t="n">
        <v>-638000000</v>
      </c>
      <c r="W59" s="16" t="n">
        <v>-1035000000</v>
      </c>
      <c r="X59" s="4" t="n">
        <v>-1261000000</v>
      </c>
    </row>
    <row r="60" customFormat="false" ht="16.5" hidden="false" customHeight="false" outlineLevel="0" collapsed="false">
      <c r="A60" s="45" t="s">
        <v>4014</v>
      </c>
      <c r="B60" s="105" t="s">
        <v>2147</v>
      </c>
      <c r="C60" s="19" t="s">
        <v>119</v>
      </c>
      <c r="D60" s="4"/>
      <c r="G60" s="729"/>
      <c r="H60" s="46" t="n">
        <v>592000000</v>
      </c>
      <c r="I60" s="46" t="n">
        <v>-597000000</v>
      </c>
      <c r="J60" s="46" t="n">
        <v>-253000000</v>
      </c>
      <c r="K60" s="46" t="n">
        <v>-156000000</v>
      </c>
      <c r="L60" s="100" t="n">
        <v>-519000000</v>
      </c>
      <c r="M60" s="16" t="n">
        <v>1125000000</v>
      </c>
      <c r="N60" s="16" t="n">
        <v>-520000000</v>
      </c>
      <c r="O60" s="16" t="n">
        <v>880000000</v>
      </c>
      <c r="P60" s="16" t="n">
        <v>294000000</v>
      </c>
      <c r="Q60" s="16" t="n">
        <v>643000000</v>
      </c>
      <c r="R60" s="16" t="n">
        <v>-78000000</v>
      </c>
      <c r="S60" s="16" t="n">
        <v>406000000</v>
      </c>
      <c r="T60" s="16" t="n">
        <v>36000000</v>
      </c>
      <c r="U60" s="16" t="n">
        <v>-312000000</v>
      </c>
      <c r="V60" s="16" t="n">
        <v>150000000</v>
      </c>
      <c r="W60" s="16" t="n">
        <v>114000000</v>
      </c>
      <c r="X60" s="4" t="n">
        <v>395000000</v>
      </c>
    </row>
    <row r="61" customFormat="false" ht="16.5" hidden="false" customHeight="false" outlineLevel="0" collapsed="false">
      <c r="A61" s="45" t="s">
        <v>4015</v>
      </c>
      <c r="B61" s="105" t="s">
        <v>4016</v>
      </c>
      <c r="C61" s="19" t="s">
        <v>251</v>
      </c>
      <c r="D61" s="4"/>
      <c r="G61" s="729"/>
      <c r="H61" s="46" t="n">
        <v>-1044000000</v>
      </c>
      <c r="I61" s="46" t="n">
        <v>-380000000</v>
      </c>
      <c r="J61" s="46" t="n">
        <v>-641000000</v>
      </c>
      <c r="K61" s="46" t="n">
        <v>-345000000</v>
      </c>
      <c r="L61" s="100" t="n">
        <v>-313000000</v>
      </c>
      <c r="M61" s="16" t="n">
        <v>1774000000</v>
      </c>
      <c r="N61" s="16" t="n">
        <v>1441000000</v>
      </c>
      <c r="O61" s="16" t="n">
        <v>-355000000</v>
      </c>
      <c r="P61" s="16" t="n">
        <v>-145000000</v>
      </c>
      <c r="Q61" s="16" t="n">
        <v>-697000000</v>
      </c>
      <c r="R61" s="16" t="n">
        <v>-241000000</v>
      </c>
      <c r="S61" s="16" t="n">
        <v>845000000</v>
      </c>
      <c r="T61" s="16" t="n">
        <v>170000000</v>
      </c>
      <c r="U61" s="16" t="n">
        <v>-194000000</v>
      </c>
      <c r="V61" s="16" t="n">
        <v>-909000000</v>
      </c>
      <c r="W61" s="16" t="n">
        <v>-1269000000</v>
      </c>
      <c r="X61" s="4" t="n">
        <v>-1777000000</v>
      </c>
    </row>
    <row r="62" customFormat="false" ht="16.5" hidden="false" customHeight="false" outlineLevel="0" collapsed="false">
      <c r="A62" s="733" t="s">
        <v>805</v>
      </c>
      <c r="B62" s="733" t="s">
        <v>805</v>
      </c>
      <c r="C62" s="19" t="s">
        <v>119</v>
      </c>
      <c r="D62" s="4"/>
      <c r="G62" s="729"/>
      <c r="H62" s="46" t="n">
        <v>23000000</v>
      </c>
      <c r="I62" s="46" t="n">
        <v>34000000</v>
      </c>
      <c r="J62" s="46" t="n">
        <v>168000000</v>
      </c>
      <c r="K62" s="46" t="n">
        <v>200000000</v>
      </c>
      <c r="L62" s="100" t="n">
        <v>936000000</v>
      </c>
      <c r="M62" s="16" t="n">
        <v>72000000</v>
      </c>
      <c r="N62" s="16" t="n">
        <v>98000000</v>
      </c>
      <c r="O62" s="16" t="n">
        <v>136000000</v>
      </c>
      <c r="P62" s="16" t="n">
        <v>132000000</v>
      </c>
      <c r="Q62" s="16" t="n">
        <v>93000000</v>
      </c>
      <c r="R62" s="16" t="n">
        <v>191000000</v>
      </c>
      <c r="S62" s="16" t="n">
        <v>50000000</v>
      </c>
      <c r="T62" s="16" t="n">
        <v>127000000</v>
      </c>
      <c r="U62" s="16" t="n">
        <v>120000000</v>
      </c>
      <c r="V62" s="16" t="n">
        <v>120000000</v>
      </c>
      <c r="W62" s="16" t="n">
        <v>120000000</v>
      </c>
      <c r="X62" s="4" t="n">
        <v>120000000</v>
      </c>
    </row>
    <row r="63" customFormat="false" ht="16.5" hidden="false" customHeight="false" outlineLevel="0" collapsed="false">
      <c r="A63" s="27" t="s">
        <v>2337</v>
      </c>
      <c r="B63" s="29" t="s">
        <v>4017</v>
      </c>
      <c r="C63" s="19" t="s">
        <v>119</v>
      </c>
      <c r="D63" s="4"/>
      <c r="G63" s="729"/>
      <c r="H63" s="46" t="n">
        <v>6000000</v>
      </c>
      <c r="I63" s="46" t="n">
        <v>151000000</v>
      </c>
      <c r="J63" s="46" t="n">
        <v>267000000</v>
      </c>
      <c r="K63" s="46" t="n">
        <v>-21000000</v>
      </c>
      <c r="L63" s="100" t="n">
        <v>343000000</v>
      </c>
      <c r="M63" s="16" t="n">
        <v>245000000</v>
      </c>
      <c r="N63" s="16" t="n">
        <v>11000000</v>
      </c>
      <c r="O63" s="16" t="n">
        <v>322000000</v>
      </c>
      <c r="P63" s="16" t="n">
        <v>-36000000</v>
      </c>
      <c r="Q63" s="16" t="n">
        <v>167000000</v>
      </c>
      <c r="R63" s="16" t="n">
        <v>245000000</v>
      </c>
      <c r="S63" s="16" t="n">
        <v>229000000</v>
      </c>
      <c r="T63" s="16" t="n">
        <v>135000000</v>
      </c>
      <c r="U63" s="16" t="n">
        <v>75000000</v>
      </c>
      <c r="V63" s="16" t="n">
        <v>75000000</v>
      </c>
      <c r="W63" s="16" t="n">
        <v>75000000</v>
      </c>
      <c r="X63" s="4" t="n">
        <v>75000000</v>
      </c>
    </row>
    <row r="64" customFormat="false" ht="16.5" hidden="false" customHeight="false" outlineLevel="0" collapsed="false">
      <c r="A64" s="27" t="s">
        <v>4003</v>
      </c>
      <c r="B64" s="29" t="s">
        <v>4004</v>
      </c>
      <c r="C64" s="19" t="s">
        <v>119</v>
      </c>
      <c r="D64" s="4"/>
      <c r="G64" s="729"/>
      <c r="H64" s="46" t="n">
        <v>-67000000</v>
      </c>
      <c r="I64" s="46" t="n">
        <v>5000000</v>
      </c>
      <c r="J64" s="46" t="n">
        <v>30000000</v>
      </c>
      <c r="K64" s="46" t="n">
        <v>87000000</v>
      </c>
      <c r="L64" s="100" t="n">
        <v>-48000000</v>
      </c>
      <c r="M64" s="16" t="n">
        <v>26000000</v>
      </c>
      <c r="N64" s="16" t="n">
        <v>213000000</v>
      </c>
      <c r="O64" s="16" t="n">
        <v>125000000</v>
      </c>
      <c r="P64" s="16" t="n">
        <v>34000000</v>
      </c>
      <c r="Q64" s="16" t="n">
        <v>65000000</v>
      </c>
      <c r="R64" s="16" t="n">
        <v>-9000000</v>
      </c>
      <c r="S64" s="16" t="n">
        <v>88000000</v>
      </c>
      <c r="T64" s="16" t="n">
        <v>0</v>
      </c>
      <c r="U64" s="16" t="n">
        <v>0</v>
      </c>
      <c r="V64" s="16" t="n">
        <v>0</v>
      </c>
      <c r="W64" s="16" t="n">
        <v>0</v>
      </c>
      <c r="X64" s="4" t="n">
        <v>0</v>
      </c>
    </row>
    <row r="65" customFormat="false" ht="16.5" hidden="false" customHeight="false" outlineLevel="0" collapsed="false">
      <c r="A65" s="27" t="s">
        <v>3997</v>
      </c>
      <c r="B65" s="29" t="s">
        <v>3998</v>
      </c>
      <c r="C65" s="19" t="s">
        <v>119</v>
      </c>
      <c r="D65" s="4"/>
      <c r="G65" s="729"/>
      <c r="H65" s="46" t="n">
        <v>-39000000</v>
      </c>
      <c r="I65" s="46" t="n">
        <v>-174000000</v>
      </c>
      <c r="J65" s="46" t="n">
        <v>-74000000</v>
      </c>
      <c r="K65" s="46" t="n">
        <v>-142000000</v>
      </c>
      <c r="L65" s="100" t="n">
        <v>-117000000</v>
      </c>
      <c r="M65" s="16" t="n">
        <v>193000000</v>
      </c>
      <c r="N65" s="16" t="n">
        <v>-57000000</v>
      </c>
      <c r="O65" s="16" t="n">
        <v>-21000000</v>
      </c>
      <c r="P65" s="16" t="n">
        <v>81000000</v>
      </c>
      <c r="Q65" s="16" t="n">
        <v>126000000</v>
      </c>
      <c r="R65" s="16" t="n">
        <v>42000000</v>
      </c>
      <c r="S65" s="16" t="n">
        <v>100000000</v>
      </c>
      <c r="T65" s="16" t="n">
        <v>0</v>
      </c>
      <c r="U65" s="16" t="n">
        <v>0</v>
      </c>
      <c r="V65" s="16" t="n">
        <v>0</v>
      </c>
      <c r="W65" s="16" t="n">
        <v>0</v>
      </c>
      <c r="X65" s="4" t="n">
        <v>0</v>
      </c>
    </row>
    <row r="66" customFormat="false" ht="16.5" hidden="false" customHeight="false" outlineLevel="0" collapsed="false">
      <c r="A66" s="19" t="s">
        <v>1160</v>
      </c>
      <c r="B66" s="30" t="s">
        <v>1161</v>
      </c>
      <c r="C66" s="19" t="s">
        <v>251</v>
      </c>
      <c r="D66" s="4"/>
      <c r="G66" s="729"/>
      <c r="H66" s="46" t="n">
        <v>270000000</v>
      </c>
      <c r="I66" s="46" t="n">
        <v>327000000</v>
      </c>
      <c r="J66" s="46" t="n">
        <v>401000000</v>
      </c>
      <c r="K66" s="46" t="n">
        <v>480000000</v>
      </c>
      <c r="L66" s="100" t="n">
        <v>347000000</v>
      </c>
      <c r="M66" s="16" t="n">
        <v>396000000</v>
      </c>
      <c r="N66" s="16" t="n">
        <v>619000000</v>
      </c>
      <c r="O66" s="16" t="n">
        <v>897000000</v>
      </c>
      <c r="P66" s="16" t="n">
        <v>1413000000</v>
      </c>
      <c r="Q66" s="16" t="n">
        <v>1213000000</v>
      </c>
      <c r="R66" s="16" t="n">
        <v>1707000000</v>
      </c>
      <c r="S66" s="16" t="n">
        <v>2394000000</v>
      </c>
      <c r="T66" s="16" t="n">
        <v>3817000000</v>
      </c>
      <c r="U66" s="16" t="n">
        <v>4064000000</v>
      </c>
      <c r="V66" s="16" t="n">
        <v>3842000000</v>
      </c>
      <c r="W66" s="16" t="n">
        <v>3975000000</v>
      </c>
      <c r="X66" s="4" t="n">
        <v>4136000000</v>
      </c>
    </row>
    <row r="67" customFormat="false" ht="15" hidden="false" customHeight="false" outlineLevel="0" collapsed="false">
      <c r="A67" s="19" t="s">
        <v>2070</v>
      </c>
      <c r="B67" s="19" t="s">
        <v>2070</v>
      </c>
      <c r="C67" s="49" t="s">
        <v>242</v>
      </c>
      <c r="D67" s="4"/>
      <c r="G67" s="729"/>
      <c r="H67" s="46" t="n">
        <f aca="false">H60+H62+H63+H64+H65</f>
        <v>515000000</v>
      </c>
      <c r="I67" s="46" t="n">
        <f aca="false">I60+I62+I63+I64+I65</f>
        <v>-581000000</v>
      </c>
      <c r="J67" s="46" t="n">
        <f aca="false">J60+J62+J63+J64+J65</f>
        <v>138000000</v>
      </c>
      <c r="K67" s="46" t="n">
        <f aca="false">K60+K62+K63+K64+K65</f>
        <v>-32000000</v>
      </c>
      <c r="L67" s="46" t="n">
        <f aca="false">L60+L62+L63+L64+L65</f>
        <v>595000000</v>
      </c>
      <c r="M67" s="46" t="n">
        <f aca="false">M60+M62+M63+M64+M65</f>
        <v>1661000000</v>
      </c>
      <c r="N67" s="46" t="n">
        <f aca="false">N60+N62+N63+N64+N65</f>
        <v>-255000000</v>
      </c>
      <c r="O67" s="46" t="n">
        <f aca="false">O60+O62+O63+O64+O65</f>
        <v>1442000000</v>
      </c>
      <c r="P67" s="46" t="n">
        <f aca="false">P60+P62+P63+P64+P65</f>
        <v>505000000</v>
      </c>
      <c r="Q67" s="46" t="n">
        <f aca="false">Q60+Q62+Q63+Q64+Q65</f>
        <v>1094000000</v>
      </c>
      <c r="R67" s="46" t="n">
        <f aca="false">R60+R62+R63+R64+R65</f>
        <v>391000000</v>
      </c>
      <c r="S67" s="46" t="n">
        <f aca="false">S60+S62+S63+S64+S65</f>
        <v>873000000</v>
      </c>
      <c r="T67" s="46" t="n">
        <f aca="false">T60+T62+T63+T64+T65</f>
        <v>298000000</v>
      </c>
      <c r="U67" s="46" t="n">
        <f aca="false">U60+U62+U63+U64+U65</f>
        <v>-117000000</v>
      </c>
      <c r="V67" s="46" t="n">
        <f aca="false">V60+V62+V63+V64+V65</f>
        <v>345000000</v>
      </c>
      <c r="W67" s="46" t="n">
        <f aca="false">W60+W62+W63+W64+W65</f>
        <v>309000000</v>
      </c>
      <c r="X67" s="46" t="n">
        <f aca="false">X60+X62+X63+X64+X65</f>
        <v>590000000</v>
      </c>
    </row>
    <row r="68" customFormat="false" ht="15" hidden="false" customHeight="false" outlineLevel="0" collapsed="false">
      <c r="A68" s="27" t="s">
        <v>112</v>
      </c>
      <c r="B68" s="27" t="s">
        <v>112</v>
      </c>
      <c r="C68" s="49" t="s">
        <v>242</v>
      </c>
      <c r="D68" s="4"/>
      <c r="G68" s="729"/>
      <c r="H68" s="55" t="n">
        <f aca="false">H61+H66</f>
        <v>-774000000</v>
      </c>
      <c r="I68" s="55" t="n">
        <f aca="false">I61+I66</f>
        <v>-53000000</v>
      </c>
      <c r="J68" s="55" t="n">
        <f aca="false">J61+J66</f>
        <v>-240000000</v>
      </c>
      <c r="K68" s="55" t="n">
        <f aca="false">K61+K66</f>
        <v>135000000</v>
      </c>
      <c r="L68" s="55" t="n">
        <f aca="false">L61+L66</f>
        <v>34000000</v>
      </c>
      <c r="M68" s="55" t="n">
        <f aca="false">M61+M66</f>
        <v>2170000000</v>
      </c>
      <c r="N68" s="55" t="n">
        <f aca="false">N61+N66</f>
        <v>2060000000</v>
      </c>
      <c r="O68" s="55" t="n">
        <f aca="false">O61+O66</f>
        <v>542000000</v>
      </c>
      <c r="P68" s="55" t="n">
        <f aca="false">P61+P66</f>
        <v>1268000000</v>
      </c>
      <c r="Q68" s="55" t="n">
        <f aca="false">Q61+Q66</f>
        <v>516000000</v>
      </c>
      <c r="R68" s="55" t="n">
        <f aca="false">R61+R66</f>
        <v>1466000000</v>
      </c>
      <c r="S68" s="46" t="n">
        <f aca="false">S61+S66</f>
        <v>3239000000</v>
      </c>
      <c r="T68" s="55" t="n">
        <f aca="false">T61+T66</f>
        <v>3987000000</v>
      </c>
      <c r="U68" s="55" t="n">
        <f aca="false">U61+U66</f>
        <v>3870000000</v>
      </c>
      <c r="V68" s="55" t="n">
        <f aca="false">V61+V66</f>
        <v>2933000000</v>
      </c>
      <c r="W68" s="55" t="n">
        <f aca="false">W61+W66</f>
        <v>2706000000</v>
      </c>
      <c r="X68" s="55" t="n">
        <f aca="false">X61+X66</f>
        <v>2359000000</v>
      </c>
    </row>
    <row r="69" s="38" customFormat="true" ht="16.5" hidden="false" customHeight="false" outlineLevel="0" collapsed="false">
      <c r="A69" s="27"/>
      <c r="B69" s="30" t="s">
        <v>4018</v>
      </c>
      <c r="C69" s="49"/>
      <c r="D69" s="4"/>
      <c r="G69" s="729"/>
      <c r="H69" s="152"/>
      <c r="I69" s="152"/>
      <c r="J69" s="152"/>
      <c r="K69" s="152"/>
      <c r="L69" s="152"/>
      <c r="M69" s="152"/>
      <c r="N69" s="152"/>
      <c r="O69" s="152"/>
      <c r="P69" s="152"/>
      <c r="Q69" s="152"/>
      <c r="R69" s="152"/>
      <c r="S69" s="152"/>
      <c r="T69" s="152"/>
      <c r="U69" s="152"/>
      <c r="V69" s="152"/>
      <c r="W69" s="152"/>
      <c r="X69" s="4"/>
    </row>
    <row r="70" customFormat="false" ht="16.5" hidden="false" customHeight="false" outlineLevel="0" collapsed="false">
      <c r="A70" s="30"/>
      <c r="B70" s="105" t="s">
        <v>4019</v>
      </c>
      <c r="C70" s="49"/>
      <c r="D70" s="4"/>
      <c r="G70" s="729"/>
      <c r="H70" s="152"/>
      <c r="I70" s="152"/>
      <c r="J70" s="152"/>
      <c r="K70" s="152"/>
      <c r="L70" s="152"/>
      <c r="M70" s="152"/>
      <c r="N70" s="152"/>
      <c r="O70" s="152"/>
      <c r="P70" s="152"/>
      <c r="Q70" s="152"/>
      <c r="R70" s="183" t="n">
        <v>0</v>
      </c>
      <c r="S70" s="184" t="n">
        <v>14000000000</v>
      </c>
      <c r="T70" s="183" t="n">
        <v>0</v>
      </c>
      <c r="U70" s="183" t="n">
        <v>0</v>
      </c>
      <c r="V70" s="183" t="n">
        <v>0</v>
      </c>
      <c r="W70" s="183" t="n">
        <v>0</v>
      </c>
      <c r="X70" s="183" t="n">
        <v>0</v>
      </c>
    </row>
    <row r="71" customFormat="false" ht="15" hidden="false" customHeight="false" outlineLevel="0" collapsed="false">
      <c r="A71" s="27"/>
      <c r="B71" s="27"/>
      <c r="C71" s="11"/>
      <c r="D71" s="4"/>
      <c r="G71" s="729"/>
      <c r="H71" s="55"/>
      <c r="I71" s="55"/>
      <c r="J71" s="55"/>
      <c r="K71" s="55"/>
      <c r="L71" s="55"/>
      <c r="M71" s="55"/>
      <c r="N71" s="55"/>
      <c r="O71" s="55"/>
      <c r="P71" s="55"/>
      <c r="Q71" s="55"/>
      <c r="R71" s="55"/>
      <c r="S71" s="55"/>
      <c r="T71" s="55"/>
      <c r="U71" s="55"/>
      <c r="V71" s="55"/>
      <c r="W71" s="55"/>
      <c r="X71" s="4"/>
    </row>
    <row r="72" customFormat="false" ht="15" hidden="false" customHeight="false" outlineLevel="0" collapsed="false">
      <c r="B72" s="27"/>
      <c r="C72" s="11"/>
      <c r="D72" s="4"/>
      <c r="G72" s="729"/>
      <c r="H72" s="0" t="s">
        <v>128</v>
      </c>
      <c r="I72" s="0" t="s">
        <v>128</v>
      </c>
      <c r="J72" s="0" t="s">
        <v>128</v>
      </c>
      <c r="K72" s="0" t="s">
        <v>128</v>
      </c>
      <c r="L72" s="182" t="s">
        <v>128</v>
      </c>
      <c r="M72" s="0" t="s">
        <v>128</v>
      </c>
      <c r="N72" s="0" t="s">
        <v>128</v>
      </c>
      <c r="O72" s="0" t="s">
        <v>128</v>
      </c>
      <c r="P72" s="0" t="s">
        <v>128</v>
      </c>
      <c r="Q72" s="0" t="s">
        <v>128</v>
      </c>
      <c r="R72" s="0" t="s">
        <v>128</v>
      </c>
      <c r="S72" s="0" t="s">
        <v>128</v>
      </c>
      <c r="T72" s="0" t="s">
        <v>128</v>
      </c>
      <c r="U72" s="0" t="s">
        <v>128</v>
      </c>
      <c r="V72" s="0" t="s">
        <v>128</v>
      </c>
      <c r="W72" s="0" t="s">
        <v>128</v>
      </c>
      <c r="X72" s="0" t="s">
        <v>128</v>
      </c>
    </row>
    <row r="73" customFormat="false" ht="15" hidden="false" customHeight="false" outlineLevel="0" collapsed="false">
      <c r="B73" s="27"/>
      <c r="C73" s="11"/>
      <c r="D73" s="4"/>
      <c r="G73" s="729"/>
    </row>
    <row r="74" customFormat="false" ht="15" hidden="false" customHeight="false" outlineLevel="0" collapsed="false">
      <c r="B74" s="0" t="s">
        <v>2196</v>
      </c>
      <c r="C74" s="11"/>
      <c r="D74" s="114"/>
      <c r="E74" s="114"/>
      <c r="F74" s="114"/>
      <c r="G74" s="114"/>
      <c r="H74" s="114" t="n">
        <f aca="false">H6-H7-H20</f>
        <v>-1000000</v>
      </c>
      <c r="I74" s="114" t="n">
        <f aca="false">I6-I7-I20</f>
        <v>-1000000</v>
      </c>
      <c r="J74" s="114" t="n">
        <f aca="false">J6-J7-J20</f>
        <v>0</v>
      </c>
      <c r="K74" s="114" t="n">
        <f aca="false">K6-K7-K20</f>
        <v>0</v>
      </c>
      <c r="L74" s="114" t="n">
        <f aca="false">L6-L7-L20</f>
        <v>0</v>
      </c>
      <c r="M74" s="114" t="n">
        <f aca="false">M6-M7-M20</f>
        <v>0</v>
      </c>
      <c r="N74" s="114" t="n">
        <f aca="false">N6-N7-N20</f>
        <v>-1000000</v>
      </c>
      <c r="O74" s="114" t="n">
        <f aca="false">O6-O7-O20</f>
        <v>0</v>
      </c>
      <c r="P74" s="114" t="n">
        <f aca="false">P6-P7-P20</f>
        <v>0</v>
      </c>
      <c r="Q74" s="114" t="n">
        <f aca="false">Q6-Q7-Q20</f>
        <v>-1000000</v>
      </c>
      <c r="R74" s="114" t="n">
        <f aca="false">R6-R7-R20</f>
        <v>0</v>
      </c>
      <c r="S74" s="114" t="n">
        <f aca="false">S6-S7-S20</f>
        <v>0</v>
      </c>
      <c r="T74" s="114" t="n">
        <f aca="false">T6-T7-T20</f>
        <v>0</v>
      </c>
      <c r="U74" s="114" t="n">
        <f aca="false">U6-U7-U20</f>
        <v>1000000</v>
      </c>
      <c r="V74" s="114" t="n">
        <f aca="false">V6-V7-V20</f>
        <v>-1000000</v>
      </c>
      <c r="W74" s="114" t="n">
        <f aca="false">W6-W7-W20</f>
        <v>0</v>
      </c>
      <c r="X74" s="114" t="n">
        <f aca="false">X6-X7-X20</f>
        <v>0</v>
      </c>
    </row>
    <row r="75" customFormat="false" ht="15" hidden="false" customHeight="false" outlineLevel="0" collapsed="false">
      <c r="B75" s="0" t="s">
        <v>130</v>
      </c>
      <c r="C75" s="11"/>
      <c r="D75" s="114"/>
      <c r="E75" s="114"/>
      <c r="F75" s="114"/>
      <c r="G75" s="114"/>
      <c r="H75" s="114" t="n">
        <f aca="false">H7-H9-H18-H19</f>
        <v>0</v>
      </c>
      <c r="I75" s="114" t="n">
        <f aca="false">I7-I9-I18-I19</f>
        <v>0</v>
      </c>
      <c r="J75" s="114" t="n">
        <f aca="false">J7-J9-J18-J19</f>
        <v>-1000000</v>
      </c>
      <c r="K75" s="114" t="n">
        <f aca="false">K7-K9-K18-K19</f>
        <v>-1000000</v>
      </c>
      <c r="L75" s="114" t="n">
        <f aca="false">L7-L9-L18-L19</f>
        <v>0</v>
      </c>
      <c r="M75" s="114" t="n">
        <f aca="false">M7-M9-M18-M19</f>
        <v>0</v>
      </c>
      <c r="N75" s="114" t="n">
        <f aca="false">N7-N9-N18-N19</f>
        <v>0</v>
      </c>
      <c r="O75" s="114" t="n">
        <f aca="false">O7-O9-O18-O19</f>
        <v>0</v>
      </c>
      <c r="P75" s="114" t="n">
        <f aca="false">P7-P9-P18-P19</f>
        <v>0</v>
      </c>
      <c r="Q75" s="114" t="n">
        <f aca="false">Q7-Q9-Q18-Q19</f>
        <v>0</v>
      </c>
      <c r="R75" s="114" t="n">
        <f aca="false">R7-R9-R18-R19</f>
        <v>0</v>
      </c>
      <c r="S75" s="114" t="n">
        <f aca="false">S7-S9-S18-S19</f>
        <v>0</v>
      </c>
      <c r="T75" s="114" t="n">
        <f aca="false">T7-T9-T18-T19</f>
        <v>0</v>
      </c>
      <c r="U75" s="114" t="n">
        <f aca="false">U7-U9-U18-U19</f>
        <v>1000000</v>
      </c>
      <c r="V75" s="114" t="n">
        <f aca="false">V7-V9-V18-V19</f>
        <v>1000000</v>
      </c>
      <c r="W75" s="114" t="n">
        <f aca="false">W7-W9-W18-W19</f>
        <v>-1000000</v>
      </c>
      <c r="X75" s="114" t="n">
        <f aca="false">X7-X9-X18-X19</f>
        <v>0</v>
      </c>
    </row>
    <row r="76" customFormat="false" ht="15" hidden="false" customHeight="false" outlineLevel="0" collapsed="false">
      <c r="B76" s="0" t="s">
        <v>131</v>
      </c>
      <c r="C76" s="11"/>
      <c r="D76" s="114"/>
      <c r="E76" s="114"/>
      <c r="F76" s="114"/>
      <c r="G76" s="114"/>
      <c r="H76" s="114" t="n">
        <f aca="false">H9-H10-H11-H12-H13-H14-H15-H16-H17</f>
        <v>0</v>
      </c>
      <c r="I76" s="114" t="n">
        <f aca="false">I9-I10-I11-I12-I13-I14-I15-I16-I17</f>
        <v>0</v>
      </c>
      <c r="J76" s="114" t="n">
        <f aca="false">J9-J10-J11-J12-J13-J14-J15-J16-J17</f>
        <v>0</v>
      </c>
      <c r="K76" s="114" t="n">
        <f aca="false">K9-K10-K11-K12-K13-K14-K15-K16-K17</f>
        <v>0</v>
      </c>
      <c r="L76" s="114" t="n">
        <f aca="false">L9-L10-L11-L12-L13-L14-L15-L16-L17</f>
        <v>0</v>
      </c>
      <c r="M76" s="114" t="n">
        <f aca="false">M9-M10-M11-M12-M13-M14-M15-M16-M17</f>
        <v>-1000000</v>
      </c>
      <c r="N76" s="114" t="n">
        <f aca="false">N9-N10-N11-N12-N13-N14-N15-N16-N17</f>
        <v>1000000</v>
      </c>
      <c r="O76" s="114" t="n">
        <f aca="false">O9-O10-O11-O12-O13-O14-O15-O16-O17</f>
        <v>0</v>
      </c>
      <c r="P76" s="114" t="n">
        <f aca="false">P9-P10-P11-P12-P13-P14-P15-P16-P17</f>
        <v>-2000000</v>
      </c>
      <c r="Q76" s="114" t="n">
        <f aca="false">Q9-Q10-Q11-Q12-Q13-Q14-Q15-Q16-Q17</f>
        <v>0</v>
      </c>
      <c r="R76" s="114" t="n">
        <f aca="false">R9-R10-R11-R12-R13-R14-R15-R16-R17</f>
        <v>0</v>
      </c>
      <c r="S76" s="114" t="n">
        <f aca="false">S9-S10-S11-S12-S13-S14-S15-S16-S17</f>
        <v>0</v>
      </c>
      <c r="T76" s="114" t="n">
        <f aca="false">T9-T10-T11-T12-T13-T14-T15-T16-T17</f>
        <v>-2000000</v>
      </c>
      <c r="U76" s="114" t="n">
        <f aca="false">U9-U10-U11-U12-U13-U14-U15-U16-U17</f>
        <v>-1000000</v>
      </c>
      <c r="V76" s="114" t="n">
        <f aca="false">V9-V10-V11-V12-V13-V14-V15-V16-V17</f>
        <v>0</v>
      </c>
      <c r="W76" s="114" t="n">
        <f aca="false">W9-W10-W11-W12-W13-W14-W15-W16-W17</f>
        <v>0</v>
      </c>
      <c r="X76" s="114" t="n">
        <f aca="false">X9-X10-X11-X12-X13-X14-X15-X16-X17</f>
        <v>0</v>
      </c>
    </row>
    <row r="77" customFormat="false" ht="15" hidden="false" customHeight="false" outlineLevel="0" collapsed="false">
      <c r="B77" s="0" t="s">
        <v>4020</v>
      </c>
      <c r="C77" s="11"/>
      <c r="D77" s="114"/>
      <c r="E77" s="114"/>
      <c r="F77" s="114"/>
      <c r="G77" s="114"/>
      <c r="H77" s="114" t="n">
        <f aca="false">H20-H21-H22</f>
        <v>0</v>
      </c>
      <c r="I77" s="117" t="n">
        <f aca="false">I20-I21-I22</f>
        <v>460000000</v>
      </c>
      <c r="J77" s="114" t="n">
        <f aca="false">J20-J21-J22</f>
        <v>0</v>
      </c>
      <c r="K77" s="114" t="n">
        <f aca="false">K20-K21-K22</f>
        <v>0</v>
      </c>
      <c r="L77" s="114" t="n">
        <f aca="false">L20-L21-L22</f>
        <v>-1000000</v>
      </c>
      <c r="M77" s="114" t="n">
        <f aca="false">M20-M21-M22</f>
        <v>0</v>
      </c>
      <c r="N77" s="114" t="n">
        <f aca="false">N20-N21-N22</f>
        <v>0</v>
      </c>
      <c r="O77" s="114" t="n">
        <f aca="false">O20-O21-O22</f>
        <v>0</v>
      </c>
      <c r="P77" s="114" t="n">
        <f aca="false">P20-P21-P22</f>
        <v>0</v>
      </c>
      <c r="Q77" s="114" t="n">
        <f aca="false">Q20-Q21-Q22</f>
        <v>0</v>
      </c>
      <c r="R77" s="114" t="n">
        <f aca="false">R20-R21-R22</f>
        <v>0</v>
      </c>
      <c r="S77" s="114" t="n">
        <f aca="false">S20-S21-S22</f>
        <v>0</v>
      </c>
      <c r="T77" s="114" t="n">
        <f aca="false">T20-T21-T22</f>
        <v>0</v>
      </c>
      <c r="U77" s="114" t="n">
        <f aca="false">U20-U21-U22</f>
        <v>0</v>
      </c>
      <c r="V77" s="114" t="n">
        <f aca="false">V20-V21-V22</f>
        <v>0</v>
      </c>
      <c r="W77" s="114" t="n">
        <f aca="false">W20-W21-W22</f>
        <v>1000000</v>
      </c>
      <c r="X77" s="114" t="n">
        <f aca="false">X20-X21-X22</f>
        <v>0</v>
      </c>
    </row>
    <row r="78" customFormat="false" ht="15" hidden="false" customHeight="false" outlineLevel="0" collapsed="false">
      <c r="B78" s="0" t="s">
        <v>4021</v>
      </c>
      <c r="C78" s="11"/>
      <c r="D78" s="114"/>
      <c r="E78" s="114"/>
      <c r="F78" s="114"/>
      <c r="G78" s="114"/>
      <c r="H78" s="114" t="n">
        <f aca="false">H22-H23-H24-H25</f>
        <v>0</v>
      </c>
      <c r="I78" s="114" t="n">
        <f aca="false">I22-I23-I24-I25</f>
        <v>0</v>
      </c>
      <c r="J78" s="114" t="n">
        <f aca="false">J22-J23-J24-J25</f>
        <v>0</v>
      </c>
      <c r="K78" s="114" t="n">
        <f aca="false">K22-K23-K24-K25</f>
        <v>0</v>
      </c>
      <c r="L78" s="114" t="n">
        <f aca="false">L22-L23-L24-L25</f>
        <v>0</v>
      </c>
      <c r="M78" s="114" t="n">
        <f aca="false">M22-M23-M24-M25</f>
        <v>0</v>
      </c>
      <c r="N78" s="114" t="n">
        <f aca="false">N22-N23-N24-N25</f>
        <v>0</v>
      </c>
      <c r="O78" s="114" t="n">
        <f aca="false">O22-O23-O24-O25</f>
        <v>0</v>
      </c>
      <c r="P78" s="114" t="n">
        <f aca="false">P22-P23-P24-P25</f>
        <v>0</v>
      </c>
      <c r="Q78" s="114" t="n">
        <f aca="false">Q22-Q23-Q24-Q25</f>
        <v>1000000</v>
      </c>
      <c r="R78" s="114" t="n">
        <f aca="false">R22-R23-R24-R25</f>
        <v>134000000</v>
      </c>
      <c r="S78" s="145" t="n">
        <f aca="false">S22-S23-S24-S25</f>
        <v>0</v>
      </c>
      <c r="T78" s="145" t="n">
        <f aca="false">T22-T23-T24-T25</f>
        <v>0</v>
      </c>
      <c r="U78" s="145" t="n">
        <f aca="false">U22-U23-U24-U25</f>
        <v>0</v>
      </c>
      <c r="V78" s="145" t="n">
        <f aca="false">V22-V23-V24-V25</f>
        <v>0</v>
      </c>
      <c r="W78" s="145" t="n">
        <f aca="false">W22-W23-W24-W25</f>
        <v>-1000000</v>
      </c>
      <c r="X78" s="145" t="n">
        <f aca="false">X22-X23-X24-X25</f>
        <v>0</v>
      </c>
    </row>
    <row r="79" customFormat="false" ht="15" hidden="false" customHeight="false" outlineLevel="0" collapsed="false">
      <c r="B79" s="0" t="s">
        <v>134</v>
      </c>
      <c r="C79" s="11"/>
      <c r="D79" s="114"/>
      <c r="E79" s="114"/>
      <c r="F79" s="114"/>
      <c r="G79" s="114"/>
      <c r="H79" s="114" t="n">
        <f aca="false">H26-H28-H43-H42</f>
        <v>0</v>
      </c>
      <c r="I79" s="114" t="n">
        <f aca="false">I26-I28-I43-I42</f>
        <v>0</v>
      </c>
      <c r="J79" s="114" t="n">
        <f aca="false">J26-J28-J43-J42</f>
        <v>0</v>
      </c>
      <c r="K79" s="114" t="n">
        <f aca="false">K26-K28-K43-K42</f>
        <v>0</v>
      </c>
      <c r="L79" s="114" t="n">
        <f aca="false">L26-L28-L43-L42</f>
        <v>0</v>
      </c>
      <c r="M79" s="114" t="n">
        <f aca="false">M26-M28-M43-M42</f>
        <v>0</v>
      </c>
      <c r="N79" s="114" t="n">
        <f aca="false">N26-N28-N43-N42</f>
        <v>0</v>
      </c>
      <c r="O79" s="114" t="n">
        <f aca="false">O26-O28-O43-O42</f>
        <v>0</v>
      </c>
      <c r="P79" s="114" t="n">
        <f aca="false">P26-P28-P43-P42</f>
        <v>0</v>
      </c>
      <c r="Q79" s="114" t="n">
        <f aca="false">Q26-Q28-Q43-Q42</f>
        <v>0</v>
      </c>
      <c r="R79" s="114" t="n">
        <f aca="false">R26-R28-R43-R42</f>
        <v>0</v>
      </c>
      <c r="S79" s="114" t="n">
        <f aca="false">S26-S28-S43-S42</f>
        <v>0</v>
      </c>
      <c r="T79" s="114" t="n">
        <f aca="false">T26-T28-T43-T42</f>
        <v>0</v>
      </c>
      <c r="U79" s="114" t="n">
        <f aca="false">U26-U28-U43-U42</f>
        <v>0</v>
      </c>
      <c r="V79" s="114" t="n">
        <f aca="false">V26-V28-V43-V42</f>
        <v>0</v>
      </c>
      <c r="W79" s="114" t="n">
        <f aca="false">W26-W28-W43-W42</f>
        <v>0</v>
      </c>
      <c r="X79" s="114" t="n">
        <f aca="false">X26-X28-X43-X42</f>
        <v>0</v>
      </c>
    </row>
    <row r="80" customFormat="false" ht="15" hidden="false" customHeight="false" outlineLevel="0" collapsed="false">
      <c r="B80" s="0" t="s">
        <v>266</v>
      </c>
      <c r="C80" s="11"/>
      <c r="D80" s="114"/>
      <c r="E80" s="114"/>
      <c r="F80" s="114"/>
      <c r="G80" s="114"/>
      <c r="H80" s="114" t="n">
        <f aca="false">H28-H29-H30-H33-H36-H41</f>
        <v>0</v>
      </c>
      <c r="I80" s="114" t="n">
        <f aca="false">I28-I29-I30-I33-I36-I41</f>
        <v>0</v>
      </c>
      <c r="J80" s="114" t="n">
        <f aca="false">J28-J29-J30-J33-J36-J41</f>
        <v>-1000000</v>
      </c>
      <c r="K80" s="114" t="n">
        <f aca="false">K28-K29-K30-K33-K36-K41</f>
        <v>-1000000</v>
      </c>
      <c r="L80" s="114" t="n">
        <f aca="false">L28-L29-L30-L33-L36-L41</f>
        <v>0</v>
      </c>
      <c r="M80" s="114" t="n">
        <f aca="false">M28-M29-M30-M33-M36-M41</f>
        <v>1000000</v>
      </c>
      <c r="N80" s="114" t="n">
        <f aca="false">N28-N29-N30-N33-N36-N41</f>
        <v>-1000000</v>
      </c>
      <c r="O80" s="114" t="n">
        <f aca="false">O28-O29-O30-O33-O36-O41</f>
        <v>0</v>
      </c>
      <c r="P80" s="114" t="n">
        <f aca="false">P28-P29-P30-P33-P36-P41</f>
        <v>1000000</v>
      </c>
      <c r="Q80" s="114" t="n">
        <f aca="false">Q28-Q29-Q30-Q33-Q36-Q41</f>
        <v>1000000</v>
      </c>
      <c r="R80" s="114" t="n">
        <f aca="false">R28-R29-R30-R33-R36-R41</f>
        <v>-1000000</v>
      </c>
      <c r="S80" s="114" t="n">
        <f aca="false">S28-S29-S30-S33-S36-S41</f>
        <v>0</v>
      </c>
      <c r="T80" s="114" t="n">
        <f aca="false">T28-T29-T30-T33-T36-T41</f>
        <v>-1000000</v>
      </c>
      <c r="U80" s="114" t="n">
        <f aca="false">U28-U29-U30-U33-U36-U41</f>
        <v>-1000000</v>
      </c>
      <c r="V80" s="114" t="n">
        <f aca="false">V28-V29-V30-V33-V36-V41</f>
        <v>0</v>
      </c>
      <c r="W80" s="114" t="n">
        <f aca="false">W28-W29-W30-W33-W36-W41</f>
        <v>0</v>
      </c>
      <c r="X80" s="114" t="n">
        <f aca="false">X28-X29-X30-X33-X36-X41</f>
        <v>-1000000</v>
      </c>
    </row>
    <row r="81" customFormat="false" ht="15" hidden="false" customHeight="false" outlineLevel="0" collapsed="false">
      <c r="B81" s="0" t="s">
        <v>2898</v>
      </c>
      <c r="C81" s="11"/>
      <c r="D81" s="114"/>
      <c r="E81" s="114"/>
      <c r="F81" s="114"/>
      <c r="G81" s="114"/>
      <c r="H81" s="114" t="n">
        <f aca="false">H30-H31-H32</f>
        <v>0</v>
      </c>
      <c r="I81" s="117" t="n">
        <f aca="false">I30-I31-I32</f>
        <v>2899000000</v>
      </c>
      <c r="J81" s="114" t="n">
        <f aca="false">J30-J31-J32</f>
        <v>0</v>
      </c>
      <c r="K81" s="114" t="n">
        <f aca="false">K30-K31-K32</f>
        <v>0</v>
      </c>
      <c r="L81" s="114" t="n">
        <f aca="false">L30-L31-L32</f>
        <v>0</v>
      </c>
      <c r="M81" s="114" t="n">
        <f aca="false">M30-M31-M32</f>
        <v>0</v>
      </c>
      <c r="N81" s="114" t="n">
        <f aca="false">N30-N31-N32</f>
        <v>0</v>
      </c>
      <c r="O81" s="114" t="n">
        <f aca="false">O30-O31-O32</f>
        <v>-1000000</v>
      </c>
      <c r="P81" s="114" t="n">
        <f aca="false">P30-P31-P32</f>
        <v>0</v>
      </c>
      <c r="Q81" s="114" t="n">
        <f aca="false">Q30-Q31-Q32</f>
        <v>-1000000</v>
      </c>
      <c r="R81" s="114" t="n">
        <f aca="false">R30-R31-R32</f>
        <v>0</v>
      </c>
      <c r="S81" s="114" t="n">
        <f aca="false">S30-S31-S32</f>
        <v>-1000000</v>
      </c>
      <c r="T81" s="114" t="n">
        <f aca="false">T30-T31-T32</f>
        <v>1000000</v>
      </c>
      <c r="U81" s="114" t="n">
        <f aca="false">U30-U31-U32</f>
        <v>0</v>
      </c>
      <c r="V81" s="114" t="n">
        <f aca="false">V30-V31-V32</f>
        <v>0</v>
      </c>
      <c r="W81" s="114" t="n">
        <f aca="false">W30-W31-W32</f>
        <v>0</v>
      </c>
      <c r="X81" s="114" t="n">
        <f aca="false">X30-X31-X32</f>
        <v>0</v>
      </c>
    </row>
    <row r="82" customFormat="false" ht="15" hidden="false" customHeight="false" outlineLevel="0" collapsed="false">
      <c r="B82" s="0" t="s">
        <v>878</v>
      </c>
      <c r="C82" s="11"/>
      <c r="D82" s="114"/>
      <c r="E82" s="114"/>
      <c r="F82" s="114"/>
      <c r="G82" s="114"/>
      <c r="H82" s="114" t="n">
        <f aca="false">H33-H34-H35</f>
        <v>0</v>
      </c>
      <c r="I82" s="114" t="n">
        <f aca="false">I33-I34-I35</f>
        <v>1000000</v>
      </c>
      <c r="J82" s="114" t="n">
        <f aca="false">J33-J34-J35</f>
        <v>0</v>
      </c>
      <c r="K82" s="114" t="n">
        <f aca="false">K33-K34-K35</f>
        <v>0</v>
      </c>
      <c r="L82" s="114" t="n">
        <f aca="false">L33-L34-L35</f>
        <v>1000000</v>
      </c>
      <c r="M82" s="114" t="n">
        <f aca="false">M33-M34-M35</f>
        <v>0</v>
      </c>
      <c r="N82" s="114" t="n">
        <f aca="false">N33-N34-N35</f>
        <v>0</v>
      </c>
      <c r="O82" s="114" t="n">
        <f aca="false">O33-O34-O35</f>
        <v>-1000000</v>
      </c>
      <c r="P82" s="114" t="n">
        <f aca="false">P33-P34-P35</f>
        <v>-1000000</v>
      </c>
      <c r="Q82" s="114" t="n">
        <f aca="false">Q33-Q34-Q35</f>
        <v>0</v>
      </c>
      <c r="R82" s="114" t="n">
        <f aca="false">R33-R34-R35</f>
        <v>0</v>
      </c>
      <c r="S82" s="114" t="n">
        <f aca="false">S33-S34-S35</f>
        <v>-1000000</v>
      </c>
      <c r="T82" s="114" t="n">
        <f aca="false">T33-T34-T35</f>
        <v>0</v>
      </c>
      <c r="U82" s="114" t="n">
        <f aca="false">U33-U34-U35</f>
        <v>0</v>
      </c>
      <c r="V82" s="114" t="n">
        <f aca="false">V33-V34-V35</f>
        <v>1000000</v>
      </c>
      <c r="W82" s="114" t="n">
        <f aca="false">W33-W34-W35</f>
        <v>0</v>
      </c>
      <c r="X82" s="114" t="n">
        <f aca="false">X33-X34-X35</f>
        <v>0</v>
      </c>
    </row>
    <row r="83" customFormat="false" ht="15" hidden="false" customHeight="false" outlineLevel="0" collapsed="false">
      <c r="B83" s="0" t="s">
        <v>1767</v>
      </c>
      <c r="C83" s="11"/>
      <c r="D83" s="114"/>
      <c r="E83" s="114"/>
      <c r="F83" s="114"/>
      <c r="G83" s="114"/>
      <c r="H83" s="114" t="n">
        <f aca="false">H36-H37-H38</f>
        <v>0</v>
      </c>
      <c r="I83" s="114" t="n">
        <f aca="false">I36-I37-I38</f>
        <v>0</v>
      </c>
      <c r="J83" s="114" t="n">
        <f aca="false">J36-J37-J38</f>
        <v>0</v>
      </c>
      <c r="K83" s="114" t="n">
        <f aca="false">K36-K37-K38</f>
        <v>0</v>
      </c>
      <c r="L83" s="114" t="n">
        <f aca="false">L36-L37-L38</f>
        <v>1000000</v>
      </c>
      <c r="M83" s="114" t="n">
        <f aca="false">M36-M37-M38</f>
        <v>0</v>
      </c>
      <c r="N83" s="114" t="n">
        <f aca="false">N36-N37-N38</f>
        <v>0</v>
      </c>
      <c r="O83" s="114" t="n">
        <f aca="false">O36-O37-O38</f>
        <v>0</v>
      </c>
      <c r="P83" s="114" t="n">
        <f aca="false">P36-P37-P38</f>
        <v>0</v>
      </c>
      <c r="Q83" s="114" t="n">
        <f aca="false">Q36-Q37-Q38</f>
        <v>-1000000</v>
      </c>
      <c r="R83" s="114" t="n">
        <f aca="false">R36-R37-R38</f>
        <v>0</v>
      </c>
      <c r="S83" s="114" t="n">
        <f aca="false">S36-S37-S38</f>
        <v>0</v>
      </c>
      <c r="T83" s="114" t="n">
        <f aca="false">T36-T37-T38</f>
        <v>0</v>
      </c>
      <c r="U83" s="114" t="n">
        <f aca="false">U36-U37-U38</f>
        <v>1000000</v>
      </c>
      <c r="V83" s="114" t="n">
        <f aca="false">V36-V37-V38</f>
        <v>0</v>
      </c>
      <c r="W83" s="114" t="n">
        <f aca="false">W36-W37-W38</f>
        <v>1000000</v>
      </c>
      <c r="X83" s="114" t="n">
        <f aca="false">X36-X37-X38</f>
        <v>-1000000</v>
      </c>
    </row>
    <row r="84" customFormat="false" ht="15" hidden="false" customHeight="false" outlineLevel="0" collapsed="false">
      <c r="B84" s="0" t="s">
        <v>4022</v>
      </c>
      <c r="C84" s="11"/>
      <c r="D84" s="114"/>
      <c r="E84" s="114"/>
      <c r="F84" s="114"/>
      <c r="G84" s="114"/>
      <c r="H84" s="114" t="n">
        <f aca="false">H38-H39-H40</f>
        <v>0</v>
      </c>
      <c r="I84" s="114" t="n">
        <f aca="false">I38-I39-I40</f>
        <v>0</v>
      </c>
      <c r="J84" s="114" t="n">
        <f aca="false">J38-J39-J40</f>
        <v>0</v>
      </c>
      <c r="K84" s="114" t="n">
        <f aca="false">K38-K39-K40</f>
        <v>0</v>
      </c>
      <c r="L84" s="114" t="n">
        <f aca="false">L38-L39-L40</f>
        <v>0</v>
      </c>
      <c r="M84" s="114" t="n">
        <f aca="false">M38-M39-M40</f>
        <v>-1000000</v>
      </c>
      <c r="N84" s="114" t="n">
        <f aca="false">N38-N39-N40</f>
        <v>0</v>
      </c>
      <c r="O84" s="114" t="n">
        <f aca="false">O38-O39-O40</f>
        <v>0</v>
      </c>
      <c r="P84" s="114" t="n">
        <f aca="false">P38-P39-P40</f>
        <v>0</v>
      </c>
      <c r="Q84" s="114" t="n">
        <f aca="false">Q38-Q39-Q40</f>
        <v>0</v>
      </c>
      <c r="R84" s="114" t="n">
        <f aca="false">R38-R39-R40</f>
        <v>0</v>
      </c>
      <c r="S84" s="114" t="n">
        <f aca="false">S38-S39-S40</f>
        <v>0</v>
      </c>
      <c r="T84" s="114" t="n">
        <f aca="false">T38-T39-T40</f>
        <v>0</v>
      </c>
      <c r="U84" s="114" t="n">
        <f aca="false">U38-U39-U40</f>
        <v>-1000000</v>
      </c>
      <c r="V84" s="114" t="n">
        <f aca="false">V38-V39-V40</f>
        <v>0</v>
      </c>
      <c r="W84" s="114" t="n">
        <f aca="false">W38-W39-W40</f>
        <v>0</v>
      </c>
      <c r="X84" s="114" t="n">
        <f aca="false">X38-X39-X40</f>
        <v>0</v>
      </c>
    </row>
    <row r="85" customFormat="false" ht="15" hidden="false" customHeight="false" outlineLevel="0" collapsed="false">
      <c r="B85" s="0" t="s">
        <v>822</v>
      </c>
      <c r="C85" s="11"/>
      <c r="D85" s="114"/>
      <c r="E85" s="114"/>
      <c r="F85" s="114"/>
      <c r="G85" s="114"/>
      <c r="H85" s="117" t="n">
        <f aca="false">H43-H44-H45</f>
        <v>1613000000</v>
      </c>
      <c r="I85" s="117" t="n">
        <f aca="false">I43-I44-I45</f>
        <v>2335000000</v>
      </c>
      <c r="J85" s="117" t="n">
        <f aca="false">J43-J44-J45</f>
        <v>3488000000</v>
      </c>
      <c r="K85" s="117" t="n">
        <f aca="false">K43-K44-K45</f>
        <v>4032000000</v>
      </c>
      <c r="L85" s="117" t="n">
        <f aca="false">L43-L44-L45</f>
        <v>4419000000</v>
      </c>
      <c r="M85" s="114" t="n">
        <f aca="false">M43-M44-M45</f>
        <v>0</v>
      </c>
      <c r="N85" s="114" t="n">
        <f aca="false">N43-N44-N45</f>
        <v>0</v>
      </c>
      <c r="O85" s="114" t="n">
        <f aca="false">O43-O44-O45</f>
        <v>0</v>
      </c>
      <c r="P85" s="114" t="n">
        <f aca="false">P43-P44-P45</f>
        <v>0</v>
      </c>
      <c r="Q85" s="114" t="n">
        <f aca="false">Q43-Q44-Q45</f>
        <v>0</v>
      </c>
      <c r="R85" s="114" t="n">
        <f aca="false">R43-R44-R45</f>
        <v>0</v>
      </c>
      <c r="S85" s="114" t="n">
        <f aca="false">S43-S44-S45</f>
        <v>0</v>
      </c>
      <c r="T85" s="114" t="n">
        <f aca="false">T43-T44-T45</f>
        <v>0</v>
      </c>
      <c r="U85" s="114" t="n">
        <f aca="false">U43-U44-U45</f>
        <v>0</v>
      </c>
      <c r="V85" s="114" t="n">
        <f aca="false">V43-V44-V45</f>
        <v>0</v>
      </c>
      <c r="W85" s="114" t="n">
        <f aca="false">W43-W44-W45</f>
        <v>0</v>
      </c>
      <c r="X85" s="114" t="n">
        <f aca="false">X43-X44-X45</f>
        <v>0</v>
      </c>
    </row>
    <row r="86" customFormat="false" ht="15" hidden="false" customHeight="false" outlineLevel="0" collapsed="false">
      <c r="B86" s="0" t="s">
        <v>4023</v>
      </c>
      <c r="C86" s="11"/>
      <c r="D86" s="115"/>
      <c r="E86" s="115"/>
      <c r="F86" s="115"/>
      <c r="G86" s="115"/>
      <c r="H86" s="115" t="n">
        <f aca="false">H45-H46-H47</f>
        <v>0</v>
      </c>
      <c r="I86" s="115" t="n">
        <f aca="false">I45-I46-I47</f>
        <v>0</v>
      </c>
      <c r="J86" s="115" t="n">
        <f aca="false">J45-J46-J47</f>
        <v>0</v>
      </c>
      <c r="K86" s="115" t="n">
        <f aca="false">K45-K46-K47</f>
        <v>0</v>
      </c>
      <c r="L86" s="115" t="n">
        <f aca="false">L45-L46-L47</f>
        <v>0</v>
      </c>
      <c r="M86" s="115" t="n">
        <f aca="false">M45-M46-M47</f>
        <v>0</v>
      </c>
      <c r="N86" s="115" t="n">
        <f aca="false">N45-N46-N47</f>
        <v>0</v>
      </c>
      <c r="O86" s="115" t="n">
        <f aca="false">O45-O46-O47</f>
        <v>-1000000</v>
      </c>
      <c r="P86" s="115" t="n">
        <f aca="false">P45-P46-P47</f>
        <v>-1000000</v>
      </c>
      <c r="Q86" s="115" t="n">
        <f aca="false">Q45-Q46-Q47</f>
        <v>0</v>
      </c>
      <c r="R86" s="146" t="n">
        <f aca="false">R45-R46-R47</f>
        <v>4014000000</v>
      </c>
      <c r="S86" s="146" t="n">
        <f aca="false">S45-S46-S47</f>
        <v>4227000000</v>
      </c>
      <c r="T86" s="146" t="n">
        <f aca="false">T45-T46-T47</f>
        <v>4309000000</v>
      </c>
      <c r="U86" s="146" t="n">
        <f aca="false">U45-U46-U47</f>
        <v>4396000000</v>
      </c>
      <c r="V86" s="146" t="n">
        <f aca="false">V45-V46-V47</f>
        <v>4088000000</v>
      </c>
      <c r="W86" s="146" t="n">
        <f aca="false">W45-W46-W47</f>
        <v>4229000000</v>
      </c>
      <c r="X86" s="146" t="n">
        <f aca="false">X45-X46-X47</f>
        <v>4401000000</v>
      </c>
    </row>
    <row r="87" customFormat="false" ht="15" hidden="false" customHeight="false" outlineLevel="0" collapsed="false">
      <c r="B87" s="0" t="s">
        <v>137</v>
      </c>
      <c r="C87" s="11"/>
      <c r="D87" s="114"/>
      <c r="E87" s="114"/>
      <c r="F87" s="114"/>
      <c r="G87" s="114"/>
      <c r="H87" s="114" t="n">
        <f aca="false">H57-H67-H68</f>
        <v>-1000000</v>
      </c>
      <c r="I87" s="114" t="n">
        <f aca="false">I57-I67-I68</f>
        <v>0</v>
      </c>
      <c r="J87" s="114" t="n">
        <f aca="false">J57-J67-J68</f>
        <v>1000000</v>
      </c>
      <c r="K87" s="114" t="n">
        <f aca="false">K57-K67-K68</f>
        <v>0</v>
      </c>
      <c r="L87" s="114" t="n">
        <f aca="false">L57-L67-L68</f>
        <v>1000000</v>
      </c>
      <c r="M87" s="114" t="n">
        <f aca="false">M57-M67-M68</f>
        <v>0</v>
      </c>
      <c r="N87" s="114" t="n">
        <f aca="false">N57-N67-N68</f>
        <v>0</v>
      </c>
      <c r="O87" s="114" t="n">
        <f aca="false">O57-O67-O68</f>
        <v>0</v>
      </c>
      <c r="P87" s="114" t="n">
        <f aca="false">P57-P67-P68</f>
        <v>1000000</v>
      </c>
      <c r="Q87" s="114" t="n">
        <f aca="false">Q57-Q67-Q68</f>
        <v>1000000</v>
      </c>
      <c r="R87" s="114" t="n">
        <f aca="false">R57-R67-R68</f>
        <v>0</v>
      </c>
      <c r="S87" s="114" t="n">
        <f aca="false">S57-S67-S68</f>
        <v>1000000</v>
      </c>
      <c r="T87" s="114" t="n">
        <f aca="false">T57-T67-T68</f>
        <v>0</v>
      </c>
      <c r="U87" s="114" t="n">
        <f aca="false">U57-U67-U68</f>
        <v>0</v>
      </c>
      <c r="V87" s="114" t="n">
        <f aca="false">V57-V67-V68</f>
        <v>1000000</v>
      </c>
      <c r="W87" s="114" t="n">
        <f aca="false">W57-W67-W68</f>
        <v>0</v>
      </c>
      <c r="X87" s="114" t="n">
        <f aca="false">X57-X67-X68</f>
        <v>0</v>
      </c>
    </row>
    <row r="88" customFormat="false" ht="15" hidden="false" customHeight="false" outlineLevel="0" collapsed="false">
      <c r="B88" s="0" t="s">
        <v>334</v>
      </c>
      <c r="C88" s="11"/>
      <c r="H88" s="55" t="n">
        <f aca="false">H67-H65-H64-H63-H62-H60</f>
        <v>0</v>
      </c>
      <c r="I88" s="55" t="n">
        <f aca="false">I67-I65-I64-I63-I62-I60</f>
        <v>0</v>
      </c>
      <c r="J88" s="55" t="n">
        <f aca="false">J67-J65-J64-J63-J62-J60</f>
        <v>0</v>
      </c>
      <c r="K88" s="55" t="n">
        <f aca="false">K67-K65-K64-K63-K62-K60</f>
        <v>0</v>
      </c>
      <c r="L88" s="55" t="n">
        <f aca="false">L67-L65-L64-L63-L62-L60</f>
        <v>0</v>
      </c>
      <c r="M88" s="55" t="n">
        <f aca="false">M67-M65-M64-M63-M62-M60</f>
        <v>0</v>
      </c>
      <c r="N88" s="55" t="n">
        <f aca="false">N67-N65-N64-N63-N62-N60</f>
        <v>0</v>
      </c>
      <c r="O88" s="55" t="n">
        <f aca="false">O67-O65-O64-O63-O62-O60</f>
        <v>0</v>
      </c>
      <c r="P88" s="55" t="n">
        <f aca="false">P67-P65-P64-P63-P62-P60</f>
        <v>0</v>
      </c>
      <c r="Q88" s="55" t="n">
        <f aca="false">Q67-Q65-Q64-Q63-Q62-Q60</f>
        <v>0</v>
      </c>
      <c r="R88" s="55" t="n">
        <f aca="false">R67-R65-R64-R63-R62-R60</f>
        <v>0</v>
      </c>
      <c r="S88" s="55" t="n">
        <f aca="false">S67-S65-S64-S63-S62-S60</f>
        <v>0</v>
      </c>
      <c r="T88" s="55" t="n">
        <f aca="false">T67-T65-T64-T63-T62-T60</f>
        <v>0</v>
      </c>
      <c r="U88" s="55" t="n">
        <f aca="false">U67-U65-U64-U63-U62-U60</f>
        <v>0</v>
      </c>
      <c r="V88" s="55" t="n">
        <f aca="false">V67-V65-V64-V63-V62-V60</f>
        <v>0</v>
      </c>
      <c r="W88" s="55" t="n">
        <f aca="false">W67-W65-W64-W63-W62-W60</f>
        <v>0</v>
      </c>
      <c r="X88" s="55" t="n">
        <f aca="false">X67-X65-X64-X63-X62-X60</f>
        <v>0</v>
      </c>
    </row>
    <row r="89" customFormat="false" ht="15" hidden="false" customHeight="false" outlineLevel="0" collapsed="false">
      <c r="B89" s="0" t="s">
        <v>1267</v>
      </c>
      <c r="C89" s="11"/>
      <c r="H89" s="55" t="n">
        <f aca="false">H68-H66-H61</f>
        <v>0</v>
      </c>
      <c r="I89" s="55" t="n">
        <f aca="false">I68-I66-I61</f>
        <v>0</v>
      </c>
      <c r="J89" s="55" t="n">
        <f aca="false">J68-J66-J61</f>
        <v>0</v>
      </c>
      <c r="K89" s="55" t="n">
        <f aca="false">K68-K66-K61</f>
        <v>0</v>
      </c>
      <c r="L89" s="55" t="n">
        <f aca="false">L68-L66-L61</f>
        <v>0</v>
      </c>
      <c r="M89" s="55" t="n">
        <f aca="false">M68-M66-M61</f>
        <v>0</v>
      </c>
      <c r="N89" s="55" t="n">
        <f aca="false">N68-N66-N61</f>
        <v>0</v>
      </c>
      <c r="O89" s="55" t="n">
        <f aca="false">O68-O66-O61</f>
        <v>0</v>
      </c>
      <c r="P89" s="55" t="n">
        <f aca="false">P68-P66-P61</f>
        <v>0</v>
      </c>
      <c r="Q89" s="55" t="n">
        <f aca="false">Q68-Q66-Q61</f>
        <v>0</v>
      </c>
      <c r="R89" s="55" t="n">
        <f aca="false">R68-R66-R61</f>
        <v>0</v>
      </c>
      <c r="S89" s="55" t="n">
        <f aca="false">S68-S66-S61</f>
        <v>0</v>
      </c>
      <c r="T89" s="55" t="n">
        <f aca="false">T68-T66-T61</f>
        <v>0</v>
      </c>
      <c r="U89" s="55" t="n">
        <f aca="false">U68-U66-U61</f>
        <v>0</v>
      </c>
      <c r="V89" s="55" t="n">
        <f aca="false">V68-V66-V61</f>
        <v>0</v>
      </c>
      <c r="W89" s="55" t="n">
        <f aca="false">W68-W66-W61</f>
        <v>0</v>
      </c>
      <c r="X89" s="55" t="n">
        <f aca="false">X68-X66-X61</f>
        <v>0</v>
      </c>
    </row>
    <row r="90" customFormat="false" ht="15" hidden="false" customHeight="false" outlineLevel="0" collapsed="false">
      <c r="C90" s="11"/>
      <c r="G90" s="55"/>
      <c r="X90" s="4"/>
    </row>
    <row r="91" customFormat="false" ht="16.5" hidden="false" customHeight="false" outlineLevel="0" collapsed="false">
      <c r="B91" s="0" t="s">
        <v>139</v>
      </c>
      <c r="C91" s="11"/>
      <c r="H91" s="0" t="n">
        <v>32032000000</v>
      </c>
      <c r="I91" s="0" t="n">
        <v>37652000000</v>
      </c>
      <c r="J91" s="0" t="n">
        <v>44754000000</v>
      </c>
      <c r="K91" s="0" t="n">
        <v>53430000000</v>
      </c>
      <c r="L91" s="0" t="n">
        <v>62922000000</v>
      </c>
      <c r="M91" s="0" t="n">
        <v>60430000000</v>
      </c>
      <c r="N91" s="0" t="n">
        <v>71885000000</v>
      </c>
      <c r="O91" s="0" t="n">
        <v>82349000000</v>
      </c>
      <c r="P91" s="0" t="n">
        <v>88228000000</v>
      </c>
      <c r="Q91" s="0" t="n">
        <v>100312000000</v>
      </c>
      <c r="R91" s="343" t="n">
        <v>111800000000</v>
      </c>
      <c r="S91" s="343" t="n">
        <v>119800000000</v>
      </c>
      <c r="T91" s="343" t="n">
        <v>133800000000</v>
      </c>
      <c r="U91" s="343" t="n">
        <v>146800000000</v>
      </c>
      <c r="V91" s="343" t="n">
        <v>160100000000</v>
      </c>
      <c r="W91" s="343" t="n">
        <v>175400000000</v>
      </c>
      <c r="X91" s="343" t="n">
        <v>192400000000</v>
      </c>
    </row>
    <row r="92" customFormat="false" ht="15" hidden="false" customHeight="false" outlineLevel="0" collapsed="false">
      <c r="B92" s="0" t="s">
        <v>335</v>
      </c>
      <c r="C92" s="11"/>
      <c r="H92" s="0" t="n">
        <f aca="false">(H6/H91)*100</f>
        <v>35.3521478521479</v>
      </c>
      <c r="I92" s="0" t="n">
        <f aca="false">(I6/I91)*100</f>
        <v>38.5610326144693</v>
      </c>
      <c r="J92" s="0" t="n">
        <f aca="false">(J6/J91)*100</f>
        <v>39.873530857577</v>
      </c>
      <c r="K92" s="0" t="n">
        <f aca="false">(K6/K91)*100</f>
        <v>41.7218790941419</v>
      </c>
      <c r="L92" s="0" t="n">
        <f aca="false">(L6/L91)*100</f>
        <v>40.5533835542418</v>
      </c>
      <c r="M92" s="0" t="n">
        <f aca="false">(M6/M91)*100</f>
        <v>38.9177560814165</v>
      </c>
      <c r="N92" s="0" t="n">
        <f aca="false">(N6/N91)*100</f>
        <v>38.307018153996</v>
      </c>
      <c r="O92" s="0" t="n">
        <f aca="false">(O6/O91)*100</f>
        <v>36.5978943278</v>
      </c>
      <c r="P92" s="0" t="n">
        <f aca="false">(P6/P91)*100</f>
        <v>37.9426032552024</v>
      </c>
      <c r="Q92" s="0" t="n">
        <f aca="false">(Q6/Q91)*100</f>
        <v>36.7932051997767</v>
      </c>
      <c r="R92" s="0" t="n">
        <f aca="false">(R6/R91)*100</f>
        <v>37.9749552772809</v>
      </c>
      <c r="S92" s="0" t="n">
        <f aca="false">(S6/S91)*100</f>
        <v>36.8071786310517</v>
      </c>
      <c r="T92" s="0" t="n">
        <f aca="false">(T6/T91)*100</f>
        <v>36.2780269058296</v>
      </c>
      <c r="U92" s="0" t="n">
        <f aca="false">(U6/U91)*100</f>
        <v>35.7949591280654</v>
      </c>
      <c r="V92" s="0" t="n">
        <f aca="false">(V6/V91)*100</f>
        <v>35.52467207995</v>
      </c>
      <c r="W92" s="0" t="n">
        <f aca="false">(W6/W91)*100</f>
        <v>35.2263397947548</v>
      </c>
      <c r="X92" s="0" t="n">
        <f aca="false">(X6/X91)*100</f>
        <v>35.1938669438669</v>
      </c>
    </row>
    <row r="93" customFormat="false" ht="15" hidden="false" customHeight="false" outlineLevel="0" collapsed="false">
      <c r="B93" s="0" t="s">
        <v>141</v>
      </c>
      <c r="C93" s="11"/>
      <c r="H93" s="0" t="n">
        <f aca="false">(H27/H91)*100</f>
        <v>34.6278721278721</v>
      </c>
      <c r="I93" s="0" t="n">
        <f aca="false">(I27/I91)*100</f>
        <v>37.0152979921385</v>
      </c>
      <c r="J93" s="0" t="n">
        <f aca="false">(J27/J91)*100</f>
        <v>39.636680520177</v>
      </c>
      <c r="K93" s="0" t="n">
        <f aca="false">(K27/K91)*100</f>
        <v>41.9539584503088</v>
      </c>
      <c r="L93" s="0" t="n">
        <f aca="false">(L27/L91)*100</f>
        <v>41.5546231842599</v>
      </c>
      <c r="M93" s="0" t="n">
        <f aca="false">(M27/M91)*100</f>
        <v>45.2622869435711</v>
      </c>
      <c r="N93" s="0" t="n">
        <f aca="false">(N27/N91)*100</f>
        <v>40.7957153787299</v>
      </c>
      <c r="O93" s="0" t="n">
        <f aca="false">(O27/O91)*100</f>
        <v>38.9816512647391</v>
      </c>
      <c r="P93" s="0" t="n">
        <f aca="false">(P27/P91)*100</f>
        <v>40.0938477580813</v>
      </c>
      <c r="Q93" s="0" t="n">
        <f aca="false">(Q27/Q91)*100</f>
        <v>38.552715527554</v>
      </c>
      <c r="R93" s="0" t="n">
        <f aca="false">(R27/R91)*100</f>
        <v>39.716457960644</v>
      </c>
      <c r="S93" s="0" t="n">
        <f aca="false">(S27/S91)*100</f>
        <v>40.2487479131887</v>
      </c>
      <c r="T93" s="0" t="n">
        <f aca="false">(T27/T91)*100</f>
        <v>39.4813153961136</v>
      </c>
      <c r="U93" s="0" t="n">
        <f aca="false">(U27/U91)*100</f>
        <v>38.3508174386921</v>
      </c>
      <c r="V93" s="0" t="n">
        <f aca="false">(V27/V91)*100</f>
        <v>37.5727670206121</v>
      </c>
      <c r="W93" s="0" t="n">
        <f aca="false">(W27/W91)*100</f>
        <v>36.945267958951</v>
      </c>
      <c r="X93" s="0" t="n">
        <f aca="false">(X27/X91)*100</f>
        <v>36.727130977131</v>
      </c>
    </row>
    <row r="94" customFormat="false" ht="15" hidden="false" customHeight="false" outlineLevel="0" collapsed="false">
      <c r="C94" s="11"/>
      <c r="X94" s="4"/>
    </row>
    <row r="95" customFormat="false" ht="13.5" hidden="false" customHeight="true" outlineLevel="0" collapsed="false">
      <c r="B95" s="0" t="s">
        <v>142</v>
      </c>
      <c r="D95" s="0" t="n">
        <f aca="false">IF(D42&lt;0, (D42/D27)*100)</f>
        <v>0</v>
      </c>
      <c r="E95" s="0" t="n">
        <f aca="false">IF(E42&lt;0, (E42/E27)*100)</f>
        <v>0</v>
      </c>
      <c r="F95" s="0" t="n">
        <f aca="false">IF(F42&lt;0, (F42/F27)*100)</f>
        <v>0</v>
      </c>
      <c r="G95" s="0" t="n">
        <f aca="false">IF(G42&lt;0, (G42/G27)*100)</f>
        <v>0</v>
      </c>
      <c r="H95" s="0" t="n">
        <f aca="false">IF(H42&lt;0, (H42/H27)*100)</f>
        <v>-0.513883880274071</v>
      </c>
      <c r="I95" s="0" t="n">
        <f aca="false">IF(I42&lt;0, (I42/I27)*100)</f>
        <v>-0.279830666570998</v>
      </c>
      <c r="J95" s="0" t="n">
        <f aca="false">IF(J42&lt;0, (J42/J27)*100)</f>
        <v>-0.343875077512825</v>
      </c>
      <c r="K95" s="0" t="n">
        <f aca="false">IF(K42&lt;0, (K42/K27)*100)</f>
        <v>-0.370271234832263</v>
      </c>
      <c r="L95" s="0" t="n">
        <f aca="false">IF(L42&lt;0, (L42/L27)*100)</f>
        <v>0</v>
      </c>
      <c r="M95" s="0" t="n">
        <f aca="false">IF(M42&lt;0, (M42/M27)*100)</f>
        <v>-0.102369113775958</v>
      </c>
      <c r="N95" s="0" t="n">
        <f aca="false">IF(N42&lt;0, (N42/N27)*100)</f>
        <v>-0.306894905544568</v>
      </c>
      <c r="O95" s="0" t="n">
        <f aca="false">IF(O42&lt;0, (O42/O27)*100)</f>
        <v>-0.193140400610573</v>
      </c>
      <c r="P95" s="0" t="n">
        <f aca="false">IF(P42&lt;0, (P42/P27)*100)</f>
        <v>-0.392943970147566</v>
      </c>
      <c r="Q95" s="0" t="n">
        <f aca="false">IF(Q42&lt;0, (Q42/Q27)*100)</f>
        <v>-0.274093036485403</v>
      </c>
      <c r="R95" s="0" t="n">
        <f aca="false">IF(R42&lt;0, (R42/R27)*100)</f>
        <v>-0.380604914082382</v>
      </c>
      <c r="S95" s="0" t="n">
        <f aca="false">IF(S42&lt;0, (S42/S27)*100)</f>
        <v>-0.246795802397445</v>
      </c>
      <c r="T95" s="0" t="n">
        <f aca="false">IF(T42&lt;0, (T42/T27)*100)</f>
        <v>-0.251769961761254</v>
      </c>
      <c r="U95" s="0" t="n">
        <f aca="false">IF(U42&lt;0, (U42/U27)*100)</f>
        <v>-0.259329650615464</v>
      </c>
      <c r="V95" s="0" t="n">
        <f aca="false">IF(V42&lt;0, (V42/V27)*100)</f>
        <v>-0.265983974465538</v>
      </c>
      <c r="W95" s="0" t="n">
        <f aca="false">IF(W42&lt;0, (W42/W27)*100)</f>
        <v>-0.270053393413784</v>
      </c>
      <c r="X95" s="0" t="n">
        <f aca="false">IF(X42&lt;0, (X42/X27)*100)</f>
        <v>-0.271712211482671</v>
      </c>
    </row>
    <row r="96" customFormat="false" ht="15" hidden="false" customHeight="false" outlineLevel="0" collapsed="false">
      <c r="C96" s="11"/>
      <c r="Q96" s="55"/>
      <c r="X96" s="4"/>
    </row>
    <row r="97" customFormat="false" ht="15" hidden="false" customHeight="false" outlineLevel="0" collapsed="false">
      <c r="H97" s="55" t="n">
        <f aca="false">H57-H67-H68</f>
        <v>-1000000</v>
      </c>
      <c r="I97" s="55" t="n">
        <f aca="false">I57-I67-I68</f>
        <v>0</v>
      </c>
      <c r="J97" s="55" t="n">
        <f aca="false">J57-J67-J68</f>
        <v>1000000</v>
      </c>
      <c r="K97" s="55" t="n">
        <f aca="false">K57-K67-K68</f>
        <v>0</v>
      </c>
      <c r="L97" s="55" t="n">
        <f aca="false">L57-L67-L68</f>
        <v>1000000</v>
      </c>
      <c r="M97" s="55" t="n">
        <f aca="false">M57-M67-M68</f>
        <v>0</v>
      </c>
      <c r="N97" s="55" t="n">
        <f aca="false">N57-N67-N68</f>
        <v>0</v>
      </c>
      <c r="O97" s="55" t="n">
        <f aca="false">O57-O67-O68</f>
        <v>0</v>
      </c>
      <c r="P97" s="55" t="n">
        <f aca="false">P57-P67-P68</f>
        <v>1000000</v>
      </c>
      <c r="Q97" s="55" t="n">
        <f aca="false">Q57-Q67-Q68</f>
        <v>1000000</v>
      </c>
      <c r="R97" s="55" t="n">
        <f aca="false">R57-R67-R68</f>
        <v>0</v>
      </c>
      <c r="S97" s="55" t="n">
        <f aca="false">S57-S67-S68</f>
        <v>1000000</v>
      </c>
      <c r="T97" s="55" t="n">
        <f aca="false">T57-T67-T68</f>
        <v>0</v>
      </c>
      <c r="U97" s="55" t="n">
        <f aca="false">U57-U67-U68</f>
        <v>0</v>
      </c>
      <c r="V97" s="55" t="n">
        <f aca="false">V57-V67-V68</f>
        <v>1000000</v>
      </c>
      <c r="W97" s="55" t="n">
        <f aca="false">W57-W67-W68</f>
        <v>0</v>
      </c>
      <c r="X97" s="55" t="n">
        <f aca="false">X57-X67-X68</f>
        <v>0</v>
      </c>
    </row>
    <row r="100"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1.xml><?xml version="1.0" encoding="utf-8"?>
<worksheet xmlns="http://schemas.openxmlformats.org/spreadsheetml/2006/main" xmlns:r="http://schemas.openxmlformats.org/officeDocument/2006/relationships">
  <sheetPr filterMode="false">
    <pageSetUpPr fitToPage="false"/>
  </sheetPr>
  <dimension ref="A1:BD8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43.0612244897959"/>
    <col collapsed="false" hidden="false" max="2" min="2" style="0" width="62.5"/>
    <col collapsed="false" hidden="false" max="3" min="3" style="0" width="22.1377551020408"/>
    <col collapsed="false" hidden="false" max="5" min="4" style="0" width="19.0357142857143"/>
    <col collapsed="false" hidden="false" max="6" min="6" style="0" width="17.0102040816327"/>
    <col collapsed="false" hidden="false" max="7" min="7" style="0" width="18.0867346938776"/>
    <col collapsed="false" hidden="false" max="9" min="8" style="0" width="16.469387755102"/>
    <col collapsed="false" hidden="false" max="12" min="10" style="0" width="17.280612244898"/>
    <col collapsed="false" hidden="false" max="14" min="13" style="0" width="18.765306122449"/>
    <col collapsed="false" hidden="false" max="16" min="15" style="0" width="21.0612244897959"/>
    <col collapsed="false" hidden="false" max="18" min="17" style="0" width="19.5714285714286"/>
    <col collapsed="false" hidden="false" max="23" min="19" style="0" width="17.5510204081633"/>
    <col collapsed="false" hidden="false" max="1025" min="24" style="0" width="8.50510204081633"/>
  </cols>
  <sheetData>
    <row r="1" customFormat="false" ht="15" hidden="false" customHeight="false" outlineLevel="0" collapsed="false">
      <c r="A1" s="1" t="s">
        <v>4024</v>
      </c>
      <c r="B1" s="2" t="s">
        <v>4025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customFormat="false" ht="15" hidden="false" customHeight="false" outlineLevel="0" collapsed="false">
      <c r="B2" s="7" t="s">
        <v>4026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17" customFormat="true" ht="16.5" hidden="false" customHeight="false" outlineLevel="0" collapsed="false">
      <c r="A6" s="51" t="s">
        <v>32</v>
      </c>
      <c r="B6" s="345" t="s">
        <v>590</v>
      </c>
      <c r="C6" s="17" t="s">
        <v>34</v>
      </c>
      <c r="D6" s="153" t="n">
        <f aca="false">D7+D21</f>
        <v>352539400000</v>
      </c>
      <c r="E6" s="153" t="n">
        <f aca="false">E7+E21</f>
        <v>428390400000</v>
      </c>
      <c r="F6" s="153" t="n">
        <f aca="false">F7+F21</f>
        <v>476796700000</v>
      </c>
      <c r="G6" s="153" t="n">
        <f aca="false">G7+G21</f>
        <v>555698000000</v>
      </c>
      <c r="H6" s="153" t="n">
        <f aca="false">H7+H21</f>
        <v>714464000000</v>
      </c>
      <c r="I6" s="153" t="n">
        <f aca="false">I7+I21</f>
        <v>834000000000</v>
      </c>
      <c r="J6" s="153" t="n">
        <f aca="false">J7+J21</f>
        <v>1363405000000</v>
      </c>
      <c r="K6" s="481" t="n">
        <v>1881400000000</v>
      </c>
      <c r="L6" s="481" t="n">
        <v>2170000000000</v>
      </c>
      <c r="M6" s="443" t="n">
        <v>1994000000000</v>
      </c>
      <c r="N6" s="443" t="n">
        <v>3122000000000</v>
      </c>
      <c r="O6" s="734" t="n">
        <v>4468000000000</v>
      </c>
      <c r="P6" s="734" t="n">
        <v>4976000000000</v>
      </c>
      <c r="Q6" s="734" t="n">
        <v>5984000000000</v>
      </c>
      <c r="R6" s="734" t="n">
        <v>6122000000000</v>
      </c>
      <c r="S6" s="734" t="n">
        <v>6186000000000</v>
      </c>
      <c r="T6" s="734" t="n">
        <v>6805000000000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6.5" hidden="false" customHeight="false" outlineLevel="0" collapsed="false">
      <c r="A7" s="19" t="s">
        <v>35</v>
      </c>
      <c r="B7" s="30" t="s">
        <v>2160</v>
      </c>
      <c r="C7" s="20" t="s">
        <v>37</v>
      </c>
      <c r="D7" s="153" t="n">
        <f aca="false">D10+D20</f>
        <v>347444900000</v>
      </c>
      <c r="E7" s="153" t="n">
        <f aca="false">E10+E20</f>
        <v>419465600000</v>
      </c>
      <c r="F7" s="153" t="n">
        <f aca="false">F10+F20</f>
        <v>469327300000</v>
      </c>
      <c r="G7" s="153" t="n">
        <f aca="false">G10+G20</f>
        <v>546854000000</v>
      </c>
      <c r="H7" s="153" t="n">
        <f aca="false">H10+H20</f>
        <v>708008000000</v>
      </c>
      <c r="I7" s="153" t="n">
        <f aca="false">I10+I20</f>
        <v>828440000000</v>
      </c>
      <c r="J7" s="153" t="n">
        <f aca="false">J10+J20</f>
        <v>1355975000000</v>
      </c>
      <c r="K7" s="104" t="n">
        <v>1858400000000</v>
      </c>
      <c r="L7" s="104" t="n">
        <v>2151000000000</v>
      </c>
      <c r="M7" s="99" t="n">
        <v>1973000000000</v>
      </c>
      <c r="N7" s="99" t="n">
        <v>3078000000000</v>
      </c>
      <c r="O7" s="734" t="n">
        <v>4455000000000</v>
      </c>
      <c r="P7" s="734" t="n">
        <v>4941000000000</v>
      </c>
      <c r="Q7" s="734" t="n">
        <v>5980000000000</v>
      </c>
      <c r="R7" s="734" t="n">
        <v>6120000000000</v>
      </c>
      <c r="S7" s="734" t="n">
        <v>6122000000000</v>
      </c>
      <c r="T7" s="734" t="n">
        <v>6748000000000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5" hidden="false" customHeight="false" outlineLevel="0" collapsed="false">
      <c r="B8" s="134" t="s">
        <v>4027</v>
      </c>
      <c r="C8" s="11"/>
      <c r="D8" s="104"/>
      <c r="E8" s="104"/>
      <c r="F8" s="104" t="n">
        <v>22408200000</v>
      </c>
      <c r="G8" s="104" t="n">
        <v>41272000000</v>
      </c>
      <c r="H8" s="104" t="n">
        <v>79624000000</v>
      </c>
      <c r="I8" s="104" t="n">
        <v>111200000000</v>
      </c>
      <c r="J8" s="104"/>
      <c r="K8" s="104"/>
      <c r="L8" s="104"/>
      <c r="M8" s="99"/>
      <c r="N8" s="99"/>
      <c r="O8" s="474"/>
      <c r="P8" s="474"/>
      <c r="Q8" s="474"/>
      <c r="R8" s="474"/>
      <c r="S8" s="474"/>
      <c r="T8" s="474"/>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5" hidden="false" customHeight="false" outlineLevel="0" collapsed="false">
      <c r="B9" s="134" t="s">
        <v>4028</v>
      </c>
      <c r="C9" s="11"/>
      <c r="D9" s="104"/>
      <c r="E9" s="104"/>
      <c r="F9" s="104" t="n">
        <v>446919100000</v>
      </c>
      <c r="G9" s="104" t="n">
        <v>504108000000</v>
      </c>
      <c r="H9" s="104" t="n">
        <v>626232000000</v>
      </c>
      <c r="I9" s="104" t="n">
        <v>722800000000</v>
      </c>
      <c r="J9" s="104"/>
      <c r="K9" s="104"/>
      <c r="L9" s="104"/>
      <c r="M9" s="99"/>
      <c r="N9" s="99"/>
      <c r="O9" s="474"/>
      <c r="P9" s="474"/>
      <c r="Q9" s="474"/>
      <c r="R9" s="474"/>
      <c r="S9" s="474"/>
      <c r="T9" s="474"/>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6.5" hidden="false" customHeight="false" outlineLevel="0" collapsed="false">
      <c r="A10" s="27" t="s">
        <v>4029</v>
      </c>
      <c r="B10" s="29" t="s">
        <v>4030</v>
      </c>
      <c r="C10" s="49" t="s">
        <v>40</v>
      </c>
      <c r="D10" s="153" t="n">
        <f aca="false">D11+D15+D16+D17+D18+D19</f>
        <v>261857300000</v>
      </c>
      <c r="E10" s="104" t="n">
        <v>327986400000</v>
      </c>
      <c r="F10" s="153" t="n">
        <f aca="false">F11+F15+F16+F17+F18+F19</f>
        <v>358531200000</v>
      </c>
      <c r="G10" s="153" t="n">
        <f aca="false">G11+G15+G16+G17+G18+G19</f>
        <v>423038000000</v>
      </c>
      <c r="H10" s="153" t="n">
        <f aca="false">H11+H15+H16+H17+H18+H19</f>
        <v>585344000000</v>
      </c>
      <c r="I10" s="153" t="n">
        <f aca="false">I11+I15+I16+I17+I18+I19</f>
        <v>686660000000</v>
      </c>
      <c r="J10" s="153" t="n">
        <f aca="false">J11+J15+J16+J17+J18+J19</f>
        <v>1129360000000</v>
      </c>
      <c r="K10" s="104" t="n">
        <v>1504200000000</v>
      </c>
      <c r="L10" s="104" t="n">
        <v>1891000000000</v>
      </c>
      <c r="M10" s="99" t="n">
        <v>1621000000000</v>
      </c>
      <c r="N10" s="99" t="n">
        <v>2688000000000</v>
      </c>
      <c r="O10" s="734" t="n">
        <v>3909000000000</v>
      </c>
      <c r="P10" s="734" t="n">
        <v>4291000000000</v>
      </c>
      <c r="Q10" s="734" t="n">
        <v>5120000000000</v>
      </c>
      <c r="R10" s="734" t="n">
        <v>5248000000000</v>
      </c>
      <c r="S10" s="734" t="n">
        <v>5309000000000</v>
      </c>
      <c r="T10" s="734" t="n">
        <v>5830000000000</v>
      </c>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6.5" hidden="false" customHeight="false" outlineLevel="0" collapsed="false">
      <c r="A11" s="45" t="s">
        <v>592</v>
      </c>
      <c r="B11" s="105" t="s">
        <v>593</v>
      </c>
      <c r="C11" s="3" t="s">
        <v>43</v>
      </c>
      <c r="D11" s="104" t="n">
        <v>63171800000</v>
      </c>
      <c r="E11" s="104" t="n">
        <v>64704800000</v>
      </c>
      <c r="F11" s="104" t="n">
        <v>72204200000</v>
      </c>
      <c r="G11" s="153" t="n">
        <f aca="false">G12+G13+G14</f>
        <v>98758000000</v>
      </c>
      <c r="H11" s="153" t="n">
        <f aca="false">H12+H13+H14</f>
        <v>144184000000</v>
      </c>
      <c r="I11" s="153" t="n">
        <f aca="false">I12+I13+I14</f>
        <v>177920000000</v>
      </c>
      <c r="J11" s="153" t="n">
        <f aca="false">J12+J13+J14</f>
        <v>479235000000</v>
      </c>
      <c r="K11" s="104" t="n">
        <v>648600000000</v>
      </c>
      <c r="L11" s="104" t="n">
        <v>755000000000</v>
      </c>
      <c r="M11" s="99" t="n">
        <v>520000000000</v>
      </c>
      <c r="N11" s="99" t="n">
        <v>975000000000</v>
      </c>
      <c r="O11" s="734" t="n">
        <v>919000000000</v>
      </c>
      <c r="P11" s="734" t="n">
        <v>895000000000</v>
      </c>
      <c r="Q11" s="734" t="n">
        <v>1117000000000</v>
      </c>
      <c r="R11" s="734" t="n">
        <v>1098000000000</v>
      </c>
      <c r="S11" s="734" t="n">
        <v>1080000000000</v>
      </c>
      <c r="T11" s="734" t="n">
        <v>1211000000000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5" hidden="false" customHeight="false" outlineLevel="0" collapsed="false">
      <c r="A12" s="45" t="s">
        <v>4031</v>
      </c>
      <c r="B12" s="106" t="s">
        <v>4032</v>
      </c>
      <c r="C12" s="3" t="s">
        <v>4033</v>
      </c>
      <c r="D12" s="104" t="n">
        <v>47888300000</v>
      </c>
      <c r="E12" s="104" t="n">
        <v>43508400000</v>
      </c>
      <c r="F12" s="104" t="n">
        <v>46061300000</v>
      </c>
      <c r="G12" s="104" t="n">
        <v>69278000000</v>
      </c>
      <c r="H12" s="104" t="n">
        <v>98992000000</v>
      </c>
      <c r="I12" s="104" t="n">
        <v>119540000000</v>
      </c>
      <c r="J12" s="104" t="n">
        <v>222900000000</v>
      </c>
      <c r="K12" s="104"/>
      <c r="L12" s="104"/>
      <c r="M12" s="99"/>
      <c r="N12" s="99"/>
      <c r="O12" s="474"/>
      <c r="P12" s="474"/>
      <c r="Q12" s="474"/>
      <c r="R12" s="474"/>
      <c r="S12" s="474"/>
      <c r="T12" s="474"/>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5" hidden="false" customHeight="false" outlineLevel="0" collapsed="false">
      <c r="A13" s="45" t="s">
        <v>160</v>
      </c>
      <c r="B13" s="106" t="s">
        <v>520</v>
      </c>
      <c r="C13" s="3" t="s">
        <v>4033</v>
      </c>
      <c r="D13" s="104" t="n">
        <v>15283500000</v>
      </c>
      <c r="E13" s="104" t="n">
        <v>21196400000</v>
      </c>
      <c r="F13" s="104" t="n">
        <v>26142900000</v>
      </c>
      <c r="G13" s="104" t="n">
        <v>29480000000</v>
      </c>
      <c r="H13" s="104" t="n">
        <v>45192000000</v>
      </c>
      <c r="I13" s="104" t="n">
        <v>58380000000</v>
      </c>
      <c r="J13" s="104" t="n">
        <v>78015000000</v>
      </c>
      <c r="K13" s="104"/>
      <c r="L13" s="104"/>
      <c r="M13" s="99"/>
      <c r="N13" s="99"/>
      <c r="O13" s="474"/>
      <c r="P13" s="474"/>
      <c r="Q13" s="474"/>
      <c r="R13" s="474"/>
      <c r="S13" s="474"/>
      <c r="T13" s="474"/>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5" hidden="false" customHeight="false" outlineLevel="0" collapsed="false">
      <c r="A14" s="45" t="s">
        <v>4034</v>
      </c>
      <c r="B14" s="106" t="s">
        <v>4035</v>
      </c>
      <c r="C14" s="3" t="s">
        <v>4033</v>
      </c>
      <c r="D14" s="104"/>
      <c r="E14" s="104"/>
      <c r="F14" s="104" t="n">
        <v>0</v>
      </c>
      <c r="G14" s="104" t="n">
        <v>0</v>
      </c>
      <c r="H14" s="104" t="n">
        <v>0</v>
      </c>
      <c r="I14" s="104" t="n">
        <v>0</v>
      </c>
      <c r="J14" s="104" t="n">
        <v>178320000000</v>
      </c>
      <c r="K14" s="104"/>
      <c r="L14" s="104"/>
      <c r="M14" s="99"/>
      <c r="N14" s="99"/>
      <c r="O14" s="474"/>
      <c r="P14" s="474"/>
      <c r="Q14" s="474"/>
      <c r="R14" s="474"/>
      <c r="S14" s="474"/>
      <c r="T14" s="474"/>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6.5" hidden="false" customHeight="false" outlineLevel="0" collapsed="false">
      <c r="A15" s="45" t="s">
        <v>599</v>
      </c>
      <c r="B15" s="105" t="s">
        <v>600</v>
      </c>
      <c r="C15" s="3" t="s">
        <v>43</v>
      </c>
      <c r="D15" s="104" t="n">
        <v>39737100000</v>
      </c>
      <c r="E15" s="104" t="n">
        <v>53548800000</v>
      </c>
      <c r="F15" s="104" t="n">
        <v>54775600000</v>
      </c>
      <c r="G15" s="104" t="n">
        <v>64856000000</v>
      </c>
      <c r="H15" s="104" t="n">
        <v>81776000000</v>
      </c>
      <c r="I15" s="104" t="n">
        <v>94520000000</v>
      </c>
      <c r="J15" s="104" t="n">
        <v>111450000000</v>
      </c>
      <c r="K15" s="104" t="n">
        <v>161000000000</v>
      </c>
      <c r="L15" s="104" t="n">
        <v>229000000000</v>
      </c>
      <c r="M15" s="99" t="n">
        <v>264000000000</v>
      </c>
      <c r="N15" s="99" t="n">
        <v>331000000000</v>
      </c>
      <c r="O15" s="734" t="n">
        <v>473000000000</v>
      </c>
      <c r="P15" s="734" t="n">
        <v>674000000000</v>
      </c>
      <c r="Q15" s="734" t="n">
        <v>874000000000</v>
      </c>
      <c r="R15" s="734" t="n">
        <v>971000000000</v>
      </c>
      <c r="S15" s="734" t="n">
        <v>1182000000000</v>
      </c>
      <c r="T15" s="734" t="n">
        <v>1335000000000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6.5" hidden="false" customHeight="false" outlineLevel="0" collapsed="false">
      <c r="A16" s="45" t="s">
        <v>4036</v>
      </c>
      <c r="B16" s="105" t="s">
        <v>4037</v>
      </c>
      <c r="C16" s="3" t="s">
        <v>43</v>
      </c>
      <c r="D16" s="104" t="n">
        <v>76417500000</v>
      </c>
      <c r="E16" s="104" t="n">
        <v>103750800000</v>
      </c>
      <c r="F16" s="104" t="n">
        <v>118265500000</v>
      </c>
      <c r="G16" s="104" t="n">
        <v>122342000000</v>
      </c>
      <c r="H16" s="104" t="n">
        <v>163552000000</v>
      </c>
      <c r="I16" s="104" t="n">
        <v>180700000000</v>
      </c>
      <c r="J16" s="104" t="n">
        <v>241475000000</v>
      </c>
      <c r="K16" s="104" t="n">
        <v>266800000000</v>
      </c>
      <c r="L16" s="104" t="n">
        <v>368000000000</v>
      </c>
      <c r="M16" s="99" t="n">
        <v>326000000000</v>
      </c>
      <c r="N16" s="99" t="n">
        <v>579000000000</v>
      </c>
      <c r="O16" s="734" t="n">
        <v>1114000000000</v>
      </c>
      <c r="P16" s="734" t="n">
        <v>1297000000000</v>
      </c>
      <c r="Q16" s="734" t="n">
        <v>1435000000000</v>
      </c>
      <c r="R16" s="734" t="n">
        <v>1371000000000</v>
      </c>
      <c r="S16" s="734" t="n">
        <v>1304000000000</v>
      </c>
      <c r="T16" s="734" t="n">
        <v>1467000000000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6.5" hidden="false" customHeight="false" outlineLevel="0" collapsed="false">
      <c r="A17" s="45" t="s">
        <v>605</v>
      </c>
      <c r="B17" s="105" t="s">
        <v>606</v>
      </c>
      <c r="C17" s="3" t="s">
        <v>43</v>
      </c>
      <c r="D17" s="104" t="n">
        <v>40756000000</v>
      </c>
      <c r="E17" s="104" t="n">
        <v>53548800000</v>
      </c>
      <c r="F17" s="104" t="n">
        <v>51040900000</v>
      </c>
      <c r="G17" s="104" t="n">
        <v>58960000000</v>
      </c>
      <c r="H17" s="104" t="n">
        <v>71016000000</v>
      </c>
      <c r="I17" s="104" t="n">
        <v>77840000000</v>
      </c>
      <c r="J17" s="104" t="n">
        <v>100305000000</v>
      </c>
      <c r="K17" s="104" t="n">
        <v>133400000000</v>
      </c>
      <c r="L17" s="104" t="n">
        <v>178000000000</v>
      </c>
      <c r="M17" s="99" t="n">
        <v>167000000000</v>
      </c>
      <c r="N17" s="99" t="n">
        <v>269000000000</v>
      </c>
      <c r="O17" s="734" t="n">
        <v>294000000000</v>
      </c>
      <c r="P17" s="734" t="n">
        <v>312000000000</v>
      </c>
      <c r="Q17" s="734" t="n">
        <v>449000000000</v>
      </c>
      <c r="R17" s="734" t="n">
        <v>454000000000</v>
      </c>
      <c r="S17" s="734" t="n">
        <v>621000000000</v>
      </c>
      <c r="T17" s="734" t="n">
        <v>673000000000</v>
      </c>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6.5" hidden="false" customHeight="false" outlineLevel="0" collapsed="false">
      <c r="A18" s="45" t="s">
        <v>4038</v>
      </c>
      <c r="B18" s="105" t="s">
        <v>4039</v>
      </c>
      <c r="C18" s="3" t="s">
        <v>43</v>
      </c>
      <c r="D18" s="104" t="n">
        <v>22415800000</v>
      </c>
      <c r="E18" s="104" t="n">
        <v>26774400000</v>
      </c>
      <c r="F18" s="104" t="n">
        <v>24898000000</v>
      </c>
      <c r="G18" s="104" t="n">
        <v>32428000000</v>
      </c>
      <c r="H18" s="104" t="n">
        <v>45192000000</v>
      </c>
      <c r="I18" s="104" t="n">
        <v>55600000000</v>
      </c>
      <c r="J18" s="104" t="n">
        <v>70585000000</v>
      </c>
      <c r="K18" s="104" t="n">
        <v>101200000000</v>
      </c>
      <c r="L18" s="104" t="n">
        <v>141000000000</v>
      </c>
      <c r="M18" s="99" t="n">
        <v>116000000000</v>
      </c>
      <c r="N18" s="99" t="n">
        <v>193000000000</v>
      </c>
      <c r="O18" s="734" t="n">
        <v>337000000000</v>
      </c>
      <c r="P18" s="734" t="n">
        <v>327000000000</v>
      </c>
      <c r="Q18" s="734" t="n">
        <v>381000000000</v>
      </c>
      <c r="R18" s="734" t="n">
        <v>355000000000</v>
      </c>
      <c r="S18" s="734" t="n">
        <v>377000000000</v>
      </c>
      <c r="T18" s="734" t="n">
        <v>418000000000</v>
      </c>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6.5" hidden="false" customHeight="false" outlineLevel="0" collapsed="false">
      <c r="A19" s="45" t="s">
        <v>48</v>
      </c>
      <c r="B19" s="105" t="s">
        <v>610</v>
      </c>
      <c r="C19" s="3" t="s">
        <v>43</v>
      </c>
      <c r="D19" s="104" t="n">
        <v>19359100000</v>
      </c>
      <c r="E19" s="104" t="n">
        <v>25658800000</v>
      </c>
      <c r="F19" s="104" t="n">
        <v>37347000000</v>
      </c>
      <c r="G19" s="104" t="n">
        <v>45694000000</v>
      </c>
      <c r="H19" s="104" t="n">
        <v>79624000000</v>
      </c>
      <c r="I19" s="104" t="n">
        <v>100080000000</v>
      </c>
      <c r="J19" s="104" t="n">
        <v>126310000000</v>
      </c>
      <c r="K19" s="104" t="n">
        <v>193200000000</v>
      </c>
      <c r="L19" s="104" t="n">
        <v>219000000000</v>
      </c>
      <c r="M19" s="99" t="n">
        <v>228000000000</v>
      </c>
      <c r="N19" s="99" t="n">
        <v>341000000000</v>
      </c>
      <c r="O19" s="734" t="n">
        <v>772000000000</v>
      </c>
      <c r="P19" s="734" t="n">
        <v>786000000000</v>
      </c>
      <c r="Q19" s="734" t="n">
        <v>863000000000</v>
      </c>
      <c r="R19" s="734" t="n">
        <v>998000000000</v>
      </c>
      <c r="S19" s="734" t="n">
        <v>746000000000</v>
      </c>
      <c r="T19" s="734" t="n">
        <v>726000000000</v>
      </c>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6.5" hidden="false" customHeight="false" outlineLevel="0" collapsed="false">
      <c r="A20" s="27" t="s">
        <v>178</v>
      </c>
      <c r="B20" s="29" t="s">
        <v>1720</v>
      </c>
      <c r="C20" s="49" t="s">
        <v>40</v>
      </c>
      <c r="D20" s="104" t="n">
        <v>85587600000</v>
      </c>
      <c r="E20" s="104" t="n">
        <v>91479200000</v>
      </c>
      <c r="F20" s="104" t="n">
        <v>110796100000</v>
      </c>
      <c r="G20" s="104" t="n">
        <v>123816000000</v>
      </c>
      <c r="H20" s="104" t="n">
        <v>122664000000</v>
      </c>
      <c r="I20" s="104" t="n">
        <v>141780000000</v>
      </c>
      <c r="J20" s="104" t="n">
        <v>226615000000</v>
      </c>
      <c r="K20" s="104" t="n">
        <v>354200000000</v>
      </c>
      <c r="L20" s="104" t="n">
        <v>260000000000</v>
      </c>
      <c r="M20" s="99" t="n">
        <v>352000000000</v>
      </c>
      <c r="N20" s="99" t="n">
        <v>390000000000</v>
      </c>
      <c r="O20" s="734" t="n">
        <v>545000000000</v>
      </c>
      <c r="P20" s="734" t="n">
        <v>650000000000</v>
      </c>
      <c r="Q20" s="734" t="n">
        <v>861000000000</v>
      </c>
      <c r="R20" s="734" t="n">
        <v>872000000000</v>
      </c>
      <c r="S20" s="734" t="n">
        <v>813000000000</v>
      </c>
      <c r="T20" s="734" t="n">
        <v>918000000000</v>
      </c>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6.5" hidden="false" customHeight="false" outlineLevel="0" collapsed="false">
      <c r="A21" s="19" t="s">
        <v>52</v>
      </c>
      <c r="B21" s="30" t="s">
        <v>4040</v>
      </c>
      <c r="C21" s="20" t="s">
        <v>37</v>
      </c>
      <c r="D21" s="104" t="n">
        <v>5094500000</v>
      </c>
      <c r="E21" s="104" t="n">
        <v>8924800000</v>
      </c>
      <c r="F21" s="104" t="n">
        <v>7469400000</v>
      </c>
      <c r="G21" s="104" t="n">
        <v>8844000000</v>
      </c>
      <c r="H21" s="104" t="n">
        <v>6456000000</v>
      </c>
      <c r="I21" s="104" t="n">
        <v>5560000000</v>
      </c>
      <c r="J21" s="104" t="n">
        <v>7430000000</v>
      </c>
      <c r="K21" s="104" t="n">
        <v>23000000000</v>
      </c>
      <c r="L21" s="104" t="n">
        <v>19000000000</v>
      </c>
      <c r="M21" s="99" t="n">
        <v>21000000000</v>
      </c>
      <c r="N21" s="99" t="n">
        <v>44000000000</v>
      </c>
      <c r="O21" s="734" t="n">
        <v>14000000000</v>
      </c>
      <c r="P21" s="734" t="n">
        <v>35000000000</v>
      </c>
      <c r="Q21" s="734" t="n">
        <v>3000000000</v>
      </c>
      <c r="R21" s="734" t="n">
        <v>2000000000</v>
      </c>
      <c r="S21" s="734" t="n">
        <v>64000000000</v>
      </c>
      <c r="T21" s="734" t="n">
        <v>56000000000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s="17" customFormat="true" ht="16.5" hidden="false" customHeight="false" outlineLevel="0" collapsed="false">
      <c r="A22" s="360"/>
      <c r="B22" s="345" t="s">
        <v>1066</v>
      </c>
      <c r="C22" s="360"/>
      <c r="D22" s="481" t="n">
        <v>422843500000</v>
      </c>
      <c r="E22" s="481" t="n">
        <v>489748400000</v>
      </c>
      <c r="F22" s="481" t="n">
        <v>550245800000</v>
      </c>
      <c r="G22" s="481" t="n">
        <v>616132000000</v>
      </c>
      <c r="H22" s="481" t="n">
        <v>753200000000</v>
      </c>
      <c r="I22" s="481" t="n">
        <v>764500000000</v>
      </c>
      <c r="J22" s="311" t="n">
        <v>1058775000000</v>
      </c>
      <c r="K22" s="481" t="n">
        <v>1748000000000</v>
      </c>
      <c r="L22" s="481" t="n">
        <v>2467000000000</v>
      </c>
      <c r="M22" s="443" t="n">
        <v>2337000000000</v>
      </c>
      <c r="N22" s="443" t="n">
        <v>3081000000000</v>
      </c>
      <c r="O22" s="734" t="n">
        <v>4997000000000</v>
      </c>
      <c r="P22" s="734" t="n">
        <v>6493000000000</v>
      </c>
      <c r="Q22" s="734" t="n">
        <v>7689000000000</v>
      </c>
      <c r="R22" s="734" t="n">
        <v>8518000000000</v>
      </c>
      <c r="S22" s="734" t="n">
        <v>8562000000000</v>
      </c>
      <c r="T22" s="734" t="n">
        <v>8925000000000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5" hidden="false" customHeight="false" outlineLevel="0" collapsed="false">
      <c r="A23" s="51" t="s">
        <v>188</v>
      </c>
      <c r="B23" s="51" t="s">
        <v>188</v>
      </c>
      <c r="C23" s="17" t="s">
        <v>34</v>
      </c>
      <c r="D23" s="481" t="n">
        <f aca="false">D24+D32+D36</f>
        <v>421824600000</v>
      </c>
      <c r="E23" s="481" t="n">
        <f aca="false">E24+E32+E36</f>
        <v>489748400000</v>
      </c>
      <c r="F23" s="481" t="n">
        <f aca="false">F24+F32+F36</f>
        <v>550245800000</v>
      </c>
      <c r="G23" s="481" t="n">
        <f aca="false">G24+G32+G36</f>
        <v>616132000000</v>
      </c>
      <c r="H23" s="481" t="n">
        <f aca="false">H24+H32+H36</f>
        <v>751048000000</v>
      </c>
      <c r="I23" s="481" t="n">
        <f aca="false">I24+I32+I36</f>
        <v>764500000000</v>
      </c>
      <c r="J23" s="481" t="n">
        <f aca="false">J24+J32+J36</f>
        <v>1058775000000</v>
      </c>
      <c r="K23" s="481" t="n">
        <f aca="false">K24+K32+K36</f>
        <v>1743400000000</v>
      </c>
      <c r="L23" s="481" t="n">
        <f aca="false">L24+L32+L36</f>
        <v>2466000000000</v>
      </c>
      <c r="M23" s="481" t="n">
        <f aca="false">M24+M32+M36</f>
        <v>2337000000000</v>
      </c>
      <c r="N23" s="481" t="n">
        <f aca="false">N24+N32+N36</f>
        <v>3081000000000</v>
      </c>
      <c r="O23" s="481" t="n">
        <f aca="false">O24+O32+O36</f>
        <v>4997000000000</v>
      </c>
      <c r="P23" s="481" t="n">
        <f aca="false">P24+P32+P36</f>
        <v>6493000000000</v>
      </c>
      <c r="Q23" s="481" t="n">
        <f aca="false">Q24+Q32+Q36</f>
        <v>7689000000000</v>
      </c>
      <c r="R23" s="481" t="n">
        <f aca="false">R24+R32+R36</f>
        <v>8519000000000</v>
      </c>
      <c r="S23" s="481" t="n">
        <f aca="false">S24+S32+S36</f>
        <v>8563000000000</v>
      </c>
      <c r="T23" s="481" t="n">
        <f aca="false">T24+T32+T36</f>
        <v>8925000000000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6.5" hidden="false" customHeight="false" outlineLevel="0" collapsed="false">
      <c r="A24" s="30" t="s">
        <v>4041</v>
      </c>
      <c r="B24" s="30" t="s">
        <v>4042</v>
      </c>
      <c r="C24" s="49" t="s">
        <v>191</v>
      </c>
      <c r="D24" s="104" t="n">
        <v>313821200000</v>
      </c>
      <c r="E24" s="104" t="n">
        <v>367032400000</v>
      </c>
      <c r="F24" s="153" t="n">
        <f aca="false">F25+F26+F27+F28+F29+F30</f>
        <v>414551700000</v>
      </c>
      <c r="G24" s="104" t="n">
        <v>434830000000</v>
      </c>
      <c r="H24" s="104" t="n">
        <v>538000000000</v>
      </c>
      <c r="I24" s="153" t="n">
        <f aca="false">I25+I26+I27+I28+I29+I30</f>
        <v>597700000000</v>
      </c>
      <c r="J24" s="311" t="n">
        <v>806155000000</v>
      </c>
      <c r="K24" s="153" t="n">
        <f aca="false">K25+K26+K27+K28+K29+K30</f>
        <v>1205200000000</v>
      </c>
      <c r="L24" s="104" t="n">
        <v>1761000000000</v>
      </c>
      <c r="M24" s="99" t="n">
        <v>1788000000000</v>
      </c>
      <c r="N24" s="99" t="n">
        <v>2257000000000</v>
      </c>
      <c r="O24" s="734" t="n">
        <v>3236000000000</v>
      </c>
      <c r="P24" s="734" t="n">
        <v>4428000000000</v>
      </c>
      <c r="Q24" s="734" t="n">
        <v>4553000000000</v>
      </c>
      <c r="R24" s="734" t="n">
        <v>5227000000000</v>
      </c>
      <c r="S24" s="734" t="n">
        <v>5848000000000</v>
      </c>
      <c r="T24" s="734" t="n">
        <v>6711000000000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6.5" hidden="false" customHeight="false" outlineLevel="0" collapsed="false">
      <c r="A25" s="27" t="s">
        <v>75</v>
      </c>
      <c r="B25" s="29" t="s">
        <v>76</v>
      </c>
      <c r="C25" s="49" t="s">
        <v>194</v>
      </c>
      <c r="D25" s="104" t="n">
        <v>86606500000</v>
      </c>
      <c r="E25" s="104" t="n">
        <v>92594800000</v>
      </c>
      <c r="F25" s="104" t="n">
        <v>104571600000</v>
      </c>
      <c r="G25" s="104" t="n">
        <v>116446000000</v>
      </c>
      <c r="H25" s="104" t="n">
        <v>137728000000</v>
      </c>
      <c r="I25" s="104" t="n">
        <v>155680000000</v>
      </c>
      <c r="J25" s="311" t="n">
        <v>196895000000</v>
      </c>
      <c r="K25" s="104" t="n">
        <v>294400000000</v>
      </c>
      <c r="L25" s="104" t="n">
        <v>544000000000</v>
      </c>
      <c r="M25" s="99" t="n">
        <v>576000000000</v>
      </c>
      <c r="N25" s="99" t="n">
        <v>648000000000</v>
      </c>
      <c r="O25" s="734" t="n">
        <v>802000000000</v>
      </c>
      <c r="P25" s="734" t="n">
        <v>1197000000000</v>
      </c>
      <c r="Q25" s="734" t="n">
        <v>1402000000000</v>
      </c>
      <c r="R25" s="734" t="n">
        <v>1567000000000</v>
      </c>
      <c r="S25" s="734" t="n">
        <v>1831000000000</v>
      </c>
      <c r="T25" s="734" t="n">
        <v>2236000000000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6.5" hidden="false" customHeight="false" outlineLevel="0" collapsed="false">
      <c r="A26" s="27" t="s">
        <v>4043</v>
      </c>
      <c r="B26" s="29" t="s">
        <v>1288</v>
      </c>
      <c r="C26" s="49" t="s">
        <v>194</v>
      </c>
      <c r="D26" s="104" t="n">
        <v>124305800000</v>
      </c>
      <c r="E26" s="104" t="n">
        <v>162877600000</v>
      </c>
      <c r="F26" s="104" t="n">
        <v>180510500000</v>
      </c>
      <c r="G26" s="104" t="n">
        <v>175406000000</v>
      </c>
      <c r="H26" s="104" t="n">
        <v>217352000000</v>
      </c>
      <c r="I26" s="104" t="n">
        <v>230740000000</v>
      </c>
      <c r="J26" s="311" t="n">
        <v>319490000000</v>
      </c>
      <c r="K26" s="104" t="n">
        <v>391000000000</v>
      </c>
      <c r="L26" s="104" t="n">
        <v>510000000000</v>
      </c>
      <c r="M26" s="99" t="n">
        <v>394000000000</v>
      </c>
      <c r="N26" s="99" t="n">
        <v>519000000000</v>
      </c>
      <c r="O26" s="734" t="n">
        <v>702000000000</v>
      </c>
      <c r="P26" s="734" t="n">
        <v>855000000000</v>
      </c>
      <c r="Q26" s="734" t="n">
        <v>990000000000</v>
      </c>
      <c r="R26" s="734" t="n">
        <v>1031000000000</v>
      </c>
      <c r="S26" s="734" t="n">
        <v>1094000000000</v>
      </c>
      <c r="T26" s="734" t="n">
        <v>1149000000000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6.5" hidden="false" customHeight="false" outlineLevel="0" collapsed="false">
      <c r="A27" s="27" t="s">
        <v>4044</v>
      </c>
      <c r="B27" s="29" t="s">
        <v>4045</v>
      </c>
      <c r="C27" s="49" t="s">
        <v>194</v>
      </c>
      <c r="D27" s="104" t="n">
        <v>0</v>
      </c>
      <c r="E27" s="104" t="n">
        <v>5578000000</v>
      </c>
      <c r="F27" s="104" t="n">
        <v>8714300000</v>
      </c>
      <c r="G27" s="104" t="n">
        <v>8844000000</v>
      </c>
      <c r="H27" s="104" t="n">
        <v>10760000000</v>
      </c>
      <c r="I27" s="104" t="n">
        <v>8340000000</v>
      </c>
      <c r="J27" s="311" t="n">
        <v>11145000000</v>
      </c>
      <c r="K27" s="104" t="n">
        <v>13800000000</v>
      </c>
      <c r="L27" s="104" t="n">
        <v>73000000000</v>
      </c>
      <c r="M27" s="99" t="n">
        <v>36000000000</v>
      </c>
      <c r="N27" s="99" t="n">
        <v>81000000000</v>
      </c>
      <c r="O27" s="734" t="n">
        <v>123000000000</v>
      </c>
      <c r="P27" s="734" t="n">
        <v>127000000000</v>
      </c>
      <c r="Q27" s="734" t="n">
        <v>176000000000</v>
      </c>
      <c r="R27" s="734" t="n">
        <v>178000000000</v>
      </c>
      <c r="S27" s="734" t="n">
        <v>100000000000</v>
      </c>
      <c r="T27" s="734" t="n">
        <v>100000000000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6.5" hidden="false" customHeight="false" outlineLevel="0" collapsed="false">
      <c r="A28" s="29" t="s">
        <v>360</v>
      </c>
      <c r="B28" s="29" t="s">
        <v>360</v>
      </c>
      <c r="C28" s="49" t="s">
        <v>194</v>
      </c>
      <c r="D28" s="104" t="n">
        <v>84568700000</v>
      </c>
      <c r="E28" s="104" t="n">
        <v>89248000000</v>
      </c>
      <c r="F28" s="104" t="n">
        <v>100836900000</v>
      </c>
      <c r="G28" s="104" t="n">
        <v>116446000000</v>
      </c>
      <c r="H28" s="104" t="n">
        <v>148488000000</v>
      </c>
      <c r="I28" s="104" t="n">
        <v>183480000000</v>
      </c>
      <c r="J28" s="311" t="n">
        <v>260050000000</v>
      </c>
      <c r="K28" s="104" t="n">
        <v>487600000000</v>
      </c>
      <c r="L28" s="104" t="n">
        <v>614000000000</v>
      </c>
      <c r="M28" s="99" t="n">
        <v>753000000000</v>
      </c>
      <c r="N28" s="99" t="n">
        <v>967000000000</v>
      </c>
      <c r="O28" s="734" t="n">
        <v>1572000000000</v>
      </c>
      <c r="P28" s="734" t="n">
        <v>2123000000000</v>
      </c>
      <c r="Q28" s="734" t="n">
        <v>1715000000000</v>
      </c>
      <c r="R28" s="734" t="n">
        <v>1951000000000</v>
      </c>
      <c r="S28" s="734" t="n">
        <v>2126000000000</v>
      </c>
      <c r="T28" s="734" t="n">
        <v>2276000000000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6.5" hidden="false" customHeight="false" outlineLevel="0" collapsed="false">
      <c r="A29" s="27" t="s">
        <v>86</v>
      </c>
      <c r="B29" s="29" t="s">
        <v>319</v>
      </c>
      <c r="C29" s="49" t="s">
        <v>194</v>
      </c>
      <c r="D29" s="104" t="n">
        <v>18340200000</v>
      </c>
      <c r="E29" s="104" t="n">
        <v>16734000000</v>
      </c>
      <c r="F29" s="104" t="n">
        <v>19918400000</v>
      </c>
      <c r="G29" s="104" t="n">
        <v>17688000000</v>
      </c>
      <c r="H29" s="104" t="n">
        <v>23672000000</v>
      </c>
      <c r="I29" s="104" t="n">
        <v>19460000000</v>
      </c>
      <c r="J29" s="311" t="n">
        <v>18575000000</v>
      </c>
      <c r="K29" s="104" t="n">
        <v>18400000000</v>
      </c>
      <c r="L29" s="104" t="n">
        <v>20000000000</v>
      </c>
      <c r="M29" s="99" t="n">
        <v>30000000000</v>
      </c>
      <c r="N29" s="99" t="n">
        <v>42000000000</v>
      </c>
      <c r="O29" s="734" t="n">
        <v>37000000000</v>
      </c>
      <c r="P29" s="734" t="n">
        <v>126000000000</v>
      </c>
      <c r="Q29" s="734" t="n">
        <v>270000000000</v>
      </c>
      <c r="R29" s="734" t="n">
        <v>500000000000</v>
      </c>
      <c r="S29" s="734" t="n">
        <v>697000000000</v>
      </c>
      <c r="T29" s="734" t="n">
        <v>950000000000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5" hidden="false" customHeight="false" outlineLevel="0" collapsed="false">
      <c r="A30" s="27" t="s">
        <v>4046</v>
      </c>
      <c r="B30" s="27" t="s">
        <v>4047</v>
      </c>
      <c r="C30" s="49" t="s">
        <v>194</v>
      </c>
      <c r="D30" s="104"/>
      <c r="E30" s="104"/>
      <c r="F30" s="104"/>
      <c r="G30" s="104"/>
      <c r="H30" s="104"/>
      <c r="I30" s="104" t="n">
        <v>0</v>
      </c>
      <c r="J30" s="311" t="n">
        <v>0</v>
      </c>
      <c r="K30" s="104"/>
      <c r="L30" s="104"/>
      <c r="M30" s="99"/>
      <c r="N30" s="99"/>
      <c r="O30" s="474"/>
      <c r="P30" s="474"/>
      <c r="Q30" s="474"/>
      <c r="R30" s="474"/>
      <c r="S30" s="474"/>
      <c r="T30" s="474"/>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6.5" hidden="false" customHeight="false" outlineLevel="0" collapsed="false">
      <c r="B31" s="30" t="s">
        <v>795</v>
      </c>
      <c r="C31" s="11"/>
      <c r="D31" s="104" t="n">
        <v>108003400000</v>
      </c>
      <c r="E31" s="104" t="n">
        <v>122716000000</v>
      </c>
      <c r="F31" s="104" t="n">
        <v>135694100000</v>
      </c>
      <c r="G31" s="104" t="n">
        <v>181302000000</v>
      </c>
      <c r="H31" s="311" t="n">
        <v>213048000000</v>
      </c>
      <c r="I31" s="311" t="n">
        <v>164020000000</v>
      </c>
      <c r="J31" s="104" t="n">
        <v>256335000000</v>
      </c>
      <c r="K31" s="104" t="n">
        <v>542800000000</v>
      </c>
      <c r="L31" s="104" t="n">
        <v>706000000000</v>
      </c>
      <c r="M31" s="99" t="n">
        <v>548000000000</v>
      </c>
      <c r="N31" s="99" t="n">
        <v>824000000000</v>
      </c>
      <c r="O31" s="734" t="n">
        <v>1761000000000</v>
      </c>
      <c r="P31" s="734" t="n">
        <v>2065000000000</v>
      </c>
      <c r="Q31" s="734" t="n">
        <v>3136000000000</v>
      </c>
      <c r="R31" s="734" t="n">
        <v>3292000000000</v>
      </c>
      <c r="S31" s="734" t="n">
        <v>2715000000000</v>
      </c>
      <c r="T31" s="734" t="n">
        <v>2214000000000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6.5" hidden="false" customHeight="false" outlineLevel="0" collapsed="false">
      <c r="A32" s="19" t="s">
        <v>227</v>
      </c>
      <c r="B32" s="30" t="s">
        <v>320</v>
      </c>
      <c r="C32" s="49" t="s">
        <v>191</v>
      </c>
      <c r="D32" s="104" t="n">
        <v>51963900000</v>
      </c>
      <c r="E32" s="104" t="n">
        <v>59126800000</v>
      </c>
      <c r="F32" s="104" t="n">
        <v>68469500000</v>
      </c>
      <c r="G32" s="153" t="n">
        <f aca="false">G33+G34</f>
        <v>91388000000</v>
      </c>
      <c r="H32" s="153" t="n">
        <f aca="false">H33+H34</f>
        <v>103296000000</v>
      </c>
      <c r="I32" s="153" t="n">
        <f aca="false">I33+I34</f>
        <v>91740000000</v>
      </c>
      <c r="J32" s="104" t="n">
        <v>174605000000</v>
      </c>
      <c r="K32" s="104" t="n">
        <v>460000000000</v>
      </c>
      <c r="L32" s="104" t="n">
        <v>624000000000</v>
      </c>
      <c r="M32" s="99" t="n">
        <v>461000000000</v>
      </c>
      <c r="N32" s="99" t="n">
        <v>591000000000</v>
      </c>
      <c r="O32" s="734" t="n">
        <v>1281000000000</v>
      </c>
      <c r="P32" s="734" t="n">
        <v>1783000000000</v>
      </c>
      <c r="Q32" s="734" t="n">
        <v>2517000000000</v>
      </c>
      <c r="R32" s="734" t="n">
        <v>2382000000000</v>
      </c>
      <c r="S32" s="734" t="n">
        <v>2115000000000</v>
      </c>
      <c r="T32" s="734" t="n">
        <v>1764000000000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6.5" hidden="false" customHeight="false" outlineLevel="0" collapsed="false">
      <c r="A33" s="29" t="s">
        <v>638</v>
      </c>
      <c r="B33" s="29" t="s">
        <v>639</v>
      </c>
      <c r="C33" s="49" t="s">
        <v>231</v>
      </c>
      <c r="D33" s="104" t="n">
        <v>43812700000</v>
      </c>
      <c r="E33" s="104" t="n">
        <v>49086400000</v>
      </c>
      <c r="F33" s="104" t="n">
        <v>52285800000</v>
      </c>
      <c r="G33" s="104" t="n">
        <v>67804000000</v>
      </c>
      <c r="H33" s="311" t="n">
        <v>81776000000</v>
      </c>
      <c r="I33" s="311" t="n">
        <v>80620000000</v>
      </c>
      <c r="J33" s="104" t="n">
        <v>167175000000</v>
      </c>
      <c r="K33" s="104"/>
      <c r="L33" s="104" t="n">
        <v>604000000000</v>
      </c>
      <c r="M33" s="99" t="n">
        <v>434000000000</v>
      </c>
      <c r="N33" s="99" t="n">
        <v>577000000000</v>
      </c>
      <c r="O33" s="734" t="n">
        <v>1229000000000</v>
      </c>
      <c r="P33" s="734" t="n">
        <v>1428000000000</v>
      </c>
      <c r="Q33" s="734" t="n">
        <v>1237000000000</v>
      </c>
      <c r="R33" s="734" t="n">
        <v>1506000000000</v>
      </c>
      <c r="S33" s="734" t="n">
        <v>1014000000000</v>
      </c>
      <c r="T33" s="734" t="n">
        <v>594000000000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6.5" hidden="false" customHeight="false" outlineLevel="0" collapsed="false">
      <c r="A34" s="29" t="s">
        <v>641</v>
      </c>
      <c r="B34" s="29" t="s">
        <v>642</v>
      </c>
      <c r="C34" s="49" t="s">
        <v>231</v>
      </c>
      <c r="D34" s="104" t="n">
        <v>8151200000</v>
      </c>
      <c r="E34" s="104" t="n">
        <v>10040400000</v>
      </c>
      <c r="F34" s="104" t="n">
        <v>16183700000</v>
      </c>
      <c r="G34" s="104" t="n">
        <v>23584000000</v>
      </c>
      <c r="H34" s="311" t="n">
        <v>21520000000</v>
      </c>
      <c r="I34" s="311" t="n">
        <v>11120000000</v>
      </c>
      <c r="J34" s="104" t="n">
        <v>7430000000</v>
      </c>
      <c r="K34" s="104"/>
      <c r="L34" s="104" t="n">
        <v>20000000000</v>
      </c>
      <c r="M34" s="99" t="n">
        <v>27000000000</v>
      </c>
      <c r="N34" s="99" t="n">
        <v>13000000000</v>
      </c>
      <c r="O34" s="474" t="n">
        <v>51000000000</v>
      </c>
      <c r="P34" s="474" t="n">
        <v>355000000000</v>
      </c>
      <c r="Q34" s="474" t="n">
        <v>1280000000000</v>
      </c>
      <c r="R34" s="474" t="n">
        <v>875000000000</v>
      </c>
      <c r="S34" s="474" t="n">
        <v>1101000000000</v>
      </c>
      <c r="T34" s="474" t="n">
        <v>1170000000000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5" hidden="false" customHeight="false" outlineLevel="0" collapsed="false">
      <c r="B35" s="45" t="s">
        <v>4048</v>
      </c>
      <c r="C35" s="11"/>
      <c r="D35" s="104"/>
      <c r="E35" s="104"/>
      <c r="F35" s="104"/>
      <c r="G35" s="104"/>
      <c r="H35" s="104"/>
      <c r="I35" s="104"/>
      <c r="J35" s="104"/>
      <c r="K35" s="104"/>
      <c r="L35" s="104"/>
      <c r="M35" s="99"/>
      <c r="N35" s="99"/>
      <c r="O35" s="474"/>
      <c r="P35" s="474" t="n">
        <v>217000000000</v>
      </c>
      <c r="Q35" s="474" t="n">
        <v>498000000000</v>
      </c>
      <c r="R35" s="474" t="n">
        <v>845000000000</v>
      </c>
      <c r="S35" s="474" t="n">
        <v>600000000000</v>
      </c>
      <c r="T35" s="474" t="n">
        <v>450000000000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6.5" hidden="false" customHeight="false" outlineLevel="0" collapsed="false">
      <c r="A36" s="30" t="s">
        <v>1069</v>
      </c>
      <c r="B36" s="30" t="s">
        <v>1069</v>
      </c>
      <c r="C36" s="49" t="s">
        <v>191</v>
      </c>
      <c r="D36" s="104" t="n">
        <v>56039500000</v>
      </c>
      <c r="E36" s="104" t="n">
        <v>63589200000</v>
      </c>
      <c r="F36" s="104" t="n">
        <v>67224600000</v>
      </c>
      <c r="G36" s="104" t="n">
        <v>89914000000</v>
      </c>
      <c r="H36" s="104" t="n">
        <v>109752000000</v>
      </c>
      <c r="I36" s="104" t="n">
        <v>75060000000</v>
      </c>
      <c r="J36" s="311" t="n">
        <v>78015000000</v>
      </c>
      <c r="K36" s="104" t="n">
        <v>78200000000</v>
      </c>
      <c r="L36" s="104" t="n">
        <v>81000000000</v>
      </c>
      <c r="M36" s="99" t="n">
        <v>88000000000</v>
      </c>
      <c r="N36" s="99" t="n">
        <v>233000000000</v>
      </c>
      <c r="O36" s="734" t="n">
        <v>480000000000</v>
      </c>
      <c r="P36" s="734" t="n">
        <v>282000000000</v>
      </c>
      <c r="Q36" s="734" t="n">
        <v>619000000000</v>
      </c>
      <c r="R36" s="734" t="n">
        <v>910000000000</v>
      </c>
      <c r="S36" s="734" t="n">
        <v>600000000000</v>
      </c>
      <c r="T36" s="734" t="n">
        <v>450000000000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6.5" hidden="false" customHeight="false" outlineLevel="0" collapsed="false">
      <c r="B37" s="134" t="s">
        <v>4049</v>
      </c>
      <c r="C37" s="11"/>
      <c r="D37" s="104" t="n">
        <v>54001700000</v>
      </c>
      <c r="E37" s="104" t="n">
        <v>59126800000</v>
      </c>
      <c r="F37" s="104" t="n">
        <v>65979700000</v>
      </c>
      <c r="G37" s="104" t="n">
        <v>84018000000</v>
      </c>
      <c r="H37" s="104" t="n">
        <v>105448000000</v>
      </c>
      <c r="I37" s="104" t="n">
        <v>88960000000</v>
      </c>
      <c r="J37" s="311"/>
      <c r="K37" s="104"/>
      <c r="L37" s="104"/>
      <c r="M37" s="99"/>
      <c r="N37" s="99"/>
      <c r="O37" s="735"/>
      <c r="P37" s="736"/>
      <c r="Q37" s="736"/>
      <c r="R37" s="736"/>
      <c r="S37" s="736"/>
      <c r="T37" s="734" t="n">
        <v>450000000000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5" hidden="false" customHeight="false" outlineLevel="0" collapsed="false">
      <c r="B38" s="134" t="s">
        <v>4050</v>
      </c>
      <c r="C38" s="11"/>
      <c r="D38" s="104" t="n">
        <v>2037800000</v>
      </c>
      <c r="E38" s="104" t="n">
        <v>5578000000</v>
      </c>
      <c r="F38" s="104" t="n">
        <v>1244900000</v>
      </c>
      <c r="G38" s="104" t="n">
        <v>5896000000</v>
      </c>
      <c r="H38" s="104" t="n">
        <v>2152000000</v>
      </c>
      <c r="I38" s="104" t="n">
        <v>-13900000000</v>
      </c>
      <c r="J38" s="311"/>
      <c r="K38" s="104"/>
      <c r="L38" s="104"/>
      <c r="M38" s="99"/>
      <c r="N38" s="99"/>
      <c r="O38" s="474"/>
      <c r="P38" s="474"/>
      <c r="Q38" s="474"/>
      <c r="R38" s="474"/>
      <c r="S38" s="474"/>
      <c r="T38" s="474"/>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6.5" hidden="false" customHeight="false" outlineLevel="0" collapsed="false">
      <c r="B39" s="29" t="s">
        <v>4051</v>
      </c>
      <c r="C39" s="11"/>
      <c r="D39" s="104"/>
      <c r="E39" s="104"/>
      <c r="F39" s="104"/>
      <c r="G39" s="104"/>
      <c r="H39" s="104"/>
      <c r="I39" s="104"/>
      <c r="J39" s="311"/>
      <c r="K39" s="104"/>
      <c r="L39" s="104"/>
      <c r="M39" s="99"/>
      <c r="N39" s="99"/>
      <c r="O39" s="474"/>
      <c r="P39" s="734" t="n">
        <v>217000000000</v>
      </c>
      <c r="Q39" s="734" t="n">
        <v>498000000000</v>
      </c>
      <c r="R39" s="734" t="n">
        <v>845000000000</v>
      </c>
      <c r="S39" s="734" t="n">
        <v>600000000000</v>
      </c>
      <c r="T39" s="47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customFormat="false" ht="16.5" hidden="false" customHeight="false" outlineLevel="0" collapsed="false">
      <c r="B40" s="30" t="s">
        <v>4052</v>
      </c>
      <c r="C40" s="11"/>
      <c r="D40" s="104" t="n">
        <v>-71323000000</v>
      </c>
      <c r="E40" s="104" t="n">
        <v>-60242400000</v>
      </c>
      <c r="F40" s="104" t="n">
        <v>-73449100000</v>
      </c>
      <c r="G40" s="104" t="n">
        <v>-61908000000</v>
      </c>
      <c r="H40" s="311" t="n">
        <v>-38736000000</v>
      </c>
      <c r="I40" s="311" t="n">
        <v>72280000000</v>
      </c>
      <c r="J40" s="311" t="n">
        <v>300915000000</v>
      </c>
      <c r="K40" s="104" t="n">
        <v>128800000000</v>
      </c>
      <c r="L40" s="104" t="n">
        <v>-296000000000</v>
      </c>
      <c r="M40" s="99" t="n">
        <v>-343000000000</v>
      </c>
      <c r="N40" s="99" t="n">
        <v>42000000000</v>
      </c>
      <c r="O40" s="734" t="n">
        <v>-529000000000</v>
      </c>
      <c r="P40" s="734" t="n">
        <v>-1042000000000</v>
      </c>
      <c r="Q40" s="734" t="n">
        <v>-181000000000</v>
      </c>
      <c r="R40" s="734" t="n">
        <v>-910000000000</v>
      </c>
      <c r="S40" s="734" t="n">
        <v>-982000000000</v>
      </c>
      <c r="T40" s="734" t="n">
        <v>-1120000000000</v>
      </c>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6.5" hidden="false" customHeight="false" outlineLevel="0" collapsed="false">
      <c r="B41" s="30" t="s">
        <v>4053</v>
      </c>
      <c r="C41" s="11"/>
      <c r="D41" s="104"/>
      <c r="E41" s="104"/>
      <c r="F41" s="104" t="n">
        <v>-95857300000</v>
      </c>
      <c r="G41" s="104" t="n">
        <v>-103180000000</v>
      </c>
      <c r="H41" s="311" t="n">
        <v>-118360000000</v>
      </c>
      <c r="I41" s="311" t="n">
        <v>-38920000000</v>
      </c>
      <c r="J41" s="104" t="n">
        <v>-89160000000</v>
      </c>
      <c r="K41" s="104" t="n">
        <v>-487600000000</v>
      </c>
      <c r="L41" s="104" t="n">
        <v>-818000000000</v>
      </c>
      <c r="M41" s="99" t="n">
        <v>-857000000000</v>
      </c>
      <c r="N41" s="99" t="n">
        <v>-882000000000</v>
      </c>
      <c r="O41" s="474"/>
      <c r="P41" s="474"/>
      <c r="Q41" s="474"/>
      <c r="R41" s="474"/>
      <c r="S41" s="474"/>
      <c r="T41" s="474"/>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6.5" hidden="false" customHeight="false" outlineLevel="0" collapsed="false">
      <c r="B42" s="30" t="s">
        <v>4054</v>
      </c>
      <c r="C42" s="11"/>
      <c r="D42" s="104"/>
      <c r="E42" s="104"/>
      <c r="F42" s="104"/>
      <c r="G42" s="104"/>
      <c r="H42" s="104"/>
      <c r="I42" s="104"/>
      <c r="J42" s="311"/>
      <c r="K42" s="104"/>
      <c r="L42" s="104"/>
      <c r="M42" s="99" t="s">
        <v>74</v>
      </c>
      <c r="N42" s="99" t="s">
        <v>74</v>
      </c>
      <c r="O42" s="474"/>
      <c r="P42" s="474"/>
      <c r="Q42" s="474"/>
      <c r="R42" s="474"/>
      <c r="S42" s="474"/>
      <c r="T42" s="474"/>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s="17" customFormat="true" ht="16.5" hidden="false" customHeight="false" outlineLevel="0" collapsed="false">
      <c r="A43" s="345" t="s">
        <v>110</v>
      </c>
      <c r="B43" s="345" t="s">
        <v>110</v>
      </c>
      <c r="C43" s="17" t="s">
        <v>34</v>
      </c>
      <c r="D43" s="153" t="n">
        <f aca="false">D44+D53</f>
        <v>70304100000</v>
      </c>
      <c r="E43" s="153" t="n">
        <f aca="false">E44+E53</f>
        <v>59126800000</v>
      </c>
      <c r="F43" s="153" t="n">
        <f aca="false">F44+F53</f>
        <v>72204200000</v>
      </c>
      <c r="G43" s="153" t="n">
        <f aca="false">G44+G53</f>
        <v>51590000000</v>
      </c>
      <c r="H43" s="104" t="n">
        <v>38736000000</v>
      </c>
      <c r="I43" s="153" t="n">
        <f aca="false">I44+I53</f>
        <v>-72280000000</v>
      </c>
      <c r="J43" s="153" t="n">
        <f aca="false">J44+J53</f>
        <v>-334350000000</v>
      </c>
      <c r="K43" s="311" t="n">
        <v>-128800000000</v>
      </c>
      <c r="L43" s="481" t="n">
        <v>296000000000</v>
      </c>
      <c r="M43" s="443" t="n">
        <v>343000000000</v>
      </c>
      <c r="N43" s="443" t="n">
        <v>-42000000000</v>
      </c>
      <c r="O43" s="734" t="n">
        <v>529000000000</v>
      </c>
      <c r="P43" s="734" t="n">
        <v>1517000000000</v>
      </c>
      <c r="Q43" s="734" t="n">
        <v>1705000000000</v>
      </c>
      <c r="R43" s="734" t="n">
        <v>2397000000000</v>
      </c>
      <c r="S43" s="734" t="n">
        <v>2376000000000</v>
      </c>
      <c r="T43" s="734" t="n">
        <v>2120000000000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6.5" hidden="false" customHeight="false" outlineLevel="0" collapsed="false">
      <c r="A44" s="0" t="s">
        <v>112</v>
      </c>
      <c r="B44" s="30" t="s">
        <v>1071</v>
      </c>
      <c r="C44" s="49" t="s">
        <v>242</v>
      </c>
      <c r="D44" s="104" t="n">
        <v>66228500000</v>
      </c>
      <c r="E44" s="104" t="n">
        <v>72514000000</v>
      </c>
      <c r="F44" s="104" t="n">
        <v>82163400000</v>
      </c>
      <c r="G44" s="153" t="n">
        <f aca="false">G46+G51+G52</f>
        <v>-114972000000</v>
      </c>
      <c r="H44" s="104" t="n">
        <v>77472000000</v>
      </c>
      <c r="I44" s="153" t="n">
        <f aca="false">I46+I51+I52</f>
        <v>91740000000</v>
      </c>
      <c r="J44" s="153" t="n">
        <f aca="false">J46+J51+J52</f>
        <v>89160000000</v>
      </c>
      <c r="K44" s="311" t="n">
        <v>46000000000</v>
      </c>
      <c r="L44" s="104" t="n">
        <v>39000000000</v>
      </c>
      <c r="M44" s="99" t="n">
        <v>219000000000</v>
      </c>
      <c r="N44" s="99" t="n">
        <v>31000000000</v>
      </c>
      <c r="O44" s="734" t="n">
        <v>199000000000</v>
      </c>
      <c r="P44" s="734" t="n">
        <v>3062000000000</v>
      </c>
      <c r="Q44" s="734" t="n">
        <v>226000000000</v>
      </c>
      <c r="R44" s="734" t="n">
        <v>1539000000000</v>
      </c>
      <c r="S44" s="734" t="n">
        <v>790000000000</v>
      </c>
      <c r="T44" s="734" t="n">
        <v>1461000000000</v>
      </c>
      <c r="U44" s="4"/>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5" hidden="false" customHeight="false" outlineLevel="0" collapsed="false">
      <c r="A45" s="19"/>
      <c r="B45" s="19" t="s">
        <v>4055</v>
      </c>
      <c r="C45" s="11"/>
      <c r="D45" s="104"/>
      <c r="E45" s="104"/>
      <c r="F45" s="104" t="n">
        <v>82163400000</v>
      </c>
      <c r="G45" s="104" t="n">
        <v>-116446000000</v>
      </c>
      <c r="H45" s="104" t="n">
        <v>64560000000</v>
      </c>
      <c r="I45" s="104" t="n">
        <v>83400000000</v>
      </c>
      <c r="J45" s="104" t="n">
        <v>85445000000</v>
      </c>
      <c r="K45" s="311"/>
      <c r="L45" s="104"/>
      <c r="M45" s="99"/>
      <c r="N45" s="99"/>
      <c r="O45" s="474"/>
      <c r="P45" s="474"/>
      <c r="Q45" s="474"/>
      <c r="R45" s="474"/>
      <c r="S45" s="474"/>
      <c r="T45" s="474"/>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5" hidden="false" customHeight="false" outlineLevel="0" collapsed="false">
      <c r="A46" s="134" t="s">
        <v>390</v>
      </c>
      <c r="B46" s="134" t="s">
        <v>390</v>
      </c>
      <c r="C46" s="19" t="s">
        <v>251</v>
      </c>
      <c r="D46" s="153" t="n">
        <f aca="false">D47+D48</f>
        <v>76417500000</v>
      </c>
      <c r="E46" s="153" t="n">
        <f aca="false">E47+E48</f>
        <v>92594800000</v>
      </c>
      <c r="F46" s="104" t="n">
        <v>97102200000</v>
      </c>
      <c r="G46" s="104" t="n">
        <v>193094000000</v>
      </c>
      <c r="H46" s="311" t="n">
        <v>92536000000</v>
      </c>
      <c r="I46" s="311" t="n">
        <v>111200000000</v>
      </c>
      <c r="J46" s="104" t="n">
        <f aca="false">J47+J48</f>
        <v>111450000000</v>
      </c>
      <c r="K46" s="311" t="n">
        <v>96600000000</v>
      </c>
      <c r="L46" s="104"/>
      <c r="M46" s="99"/>
      <c r="N46" s="99"/>
      <c r="O46" s="474"/>
      <c r="P46" s="474"/>
      <c r="Q46" s="474"/>
      <c r="R46" s="474"/>
      <c r="S46" s="474"/>
      <c r="T46" s="474"/>
      <c r="U46" s="4"/>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5" hidden="false" customHeight="false" outlineLevel="0" collapsed="false">
      <c r="A47" s="45" t="s">
        <v>1160</v>
      </c>
      <c r="B47" s="106" t="s">
        <v>1250</v>
      </c>
      <c r="C47" s="3" t="s">
        <v>2272</v>
      </c>
      <c r="D47" s="104" t="n">
        <v>63171800000</v>
      </c>
      <c r="E47" s="104" t="n">
        <v>69167200000</v>
      </c>
      <c r="F47" s="104"/>
      <c r="G47" s="104"/>
      <c r="H47" s="104"/>
      <c r="I47" s="104"/>
      <c r="J47" s="104" t="n">
        <v>100305000000</v>
      </c>
      <c r="K47" s="311" t="n">
        <v>96600000000</v>
      </c>
      <c r="L47" s="104"/>
      <c r="M47" s="99"/>
      <c r="N47" s="99"/>
      <c r="O47" s="474"/>
      <c r="P47" s="474"/>
      <c r="Q47" s="474"/>
      <c r="R47" s="474"/>
      <c r="S47" s="474"/>
      <c r="T47" s="474"/>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5" hidden="false" customHeight="false" outlineLevel="0" collapsed="false">
      <c r="A48" s="45" t="s">
        <v>1165</v>
      </c>
      <c r="B48" s="106" t="s">
        <v>1249</v>
      </c>
      <c r="C48" s="3" t="s">
        <v>2272</v>
      </c>
      <c r="D48" s="104" t="n">
        <v>13245700000</v>
      </c>
      <c r="E48" s="104" t="n">
        <v>23427600000</v>
      </c>
      <c r="F48" s="104"/>
      <c r="G48" s="104"/>
      <c r="H48" s="104"/>
      <c r="I48" s="104"/>
      <c r="J48" s="104" t="n">
        <v>11145000000</v>
      </c>
      <c r="K48" s="311" t="n">
        <v>0</v>
      </c>
      <c r="L48" s="104"/>
      <c r="M48" s="99"/>
      <c r="N48" s="99"/>
      <c r="O48" s="474"/>
      <c r="P48" s="474"/>
      <c r="Q48" s="474"/>
      <c r="R48" s="474"/>
      <c r="S48" s="474"/>
      <c r="T48" s="474"/>
      <c r="U48" s="4"/>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5" hidden="false" customHeight="false" outlineLevel="0" collapsed="false">
      <c r="A49" s="45" t="s">
        <v>4056</v>
      </c>
      <c r="B49" s="106" t="s">
        <v>4057</v>
      </c>
      <c r="C49" s="3" t="s">
        <v>2272</v>
      </c>
      <c r="D49" s="104"/>
      <c r="E49" s="104"/>
      <c r="F49" s="104"/>
      <c r="G49" s="104"/>
      <c r="H49" s="104"/>
      <c r="I49" s="104"/>
      <c r="J49" s="104"/>
      <c r="K49" s="311" t="n">
        <v>0</v>
      </c>
      <c r="L49" s="104"/>
      <c r="M49" s="99"/>
      <c r="N49" s="99"/>
      <c r="O49" s="474"/>
      <c r="P49" s="474"/>
      <c r="Q49" s="474"/>
      <c r="R49" s="474"/>
      <c r="S49" s="474"/>
      <c r="T49" s="474"/>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5" hidden="false" customHeight="false" outlineLevel="0" collapsed="false">
      <c r="A50" s="45" t="s">
        <v>4058</v>
      </c>
      <c r="B50" s="45" t="s">
        <v>4059</v>
      </c>
      <c r="C50" s="3" t="s">
        <v>2272</v>
      </c>
      <c r="D50" s="104" t="n">
        <v>0</v>
      </c>
      <c r="E50" s="104" t="n">
        <v>0</v>
      </c>
      <c r="F50" s="104"/>
      <c r="G50" s="104"/>
      <c r="H50" s="104"/>
      <c r="I50" s="104"/>
      <c r="J50" s="104"/>
      <c r="K50" s="311"/>
      <c r="L50" s="104"/>
      <c r="M50" s="99"/>
      <c r="N50" s="99"/>
      <c r="O50" s="474"/>
      <c r="P50" s="474"/>
      <c r="Q50" s="474"/>
      <c r="R50" s="474"/>
      <c r="S50" s="474"/>
      <c r="T50" s="474"/>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5" hidden="false" customHeight="false" outlineLevel="0" collapsed="false">
      <c r="A51" s="134" t="s">
        <v>393</v>
      </c>
      <c r="B51" s="134" t="s">
        <v>393</v>
      </c>
      <c r="C51" s="19" t="s">
        <v>251</v>
      </c>
      <c r="D51" s="104" t="n">
        <v>-10189000000</v>
      </c>
      <c r="E51" s="104" t="n">
        <v>-20080800000</v>
      </c>
      <c r="F51" s="104" t="n">
        <v>-14938800000</v>
      </c>
      <c r="G51" s="104" t="n">
        <v>-308066000000</v>
      </c>
      <c r="H51" s="104" t="n">
        <v>-27976000000</v>
      </c>
      <c r="I51" s="104" t="n">
        <v>-25020000000</v>
      </c>
      <c r="J51" s="104" t="n">
        <v>-22290000000</v>
      </c>
      <c r="K51" s="311" t="n">
        <v>-50600000000</v>
      </c>
      <c r="L51" s="104"/>
      <c r="M51" s="99"/>
      <c r="N51" s="99"/>
      <c r="O51" s="474"/>
      <c r="P51" s="474"/>
      <c r="Q51" s="474"/>
      <c r="R51" s="474"/>
      <c r="S51" s="474"/>
      <c r="T51" s="474"/>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5" hidden="false" customHeight="false" outlineLevel="0" collapsed="false">
      <c r="A52" s="107" t="s">
        <v>4060</v>
      </c>
      <c r="B52" s="107" t="s">
        <v>4061</v>
      </c>
      <c r="C52" s="19" t="s">
        <v>251</v>
      </c>
      <c r="D52" s="104"/>
      <c r="E52" s="104"/>
      <c r="F52" s="104" t="n">
        <v>0</v>
      </c>
      <c r="G52" s="104" t="n">
        <v>0</v>
      </c>
      <c r="H52" s="104" t="n">
        <v>12912000000</v>
      </c>
      <c r="I52" s="104" t="n">
        <v>5560000000</v>
      </c>
      <c r="J52" s="104"/>
      <c r="K52" s="311"/>
      <c r="L52" s="104"/>
      <c r="M52" s="99"/>
      <c r="N52" s="99"/>
      <c r="O52" s="474"/>
      <c r="P52" s="474"/>
      <c r="Q52" s="474"/>
      <c r="R52" s="474"/>
      <c r="S52" s="474"/>
      <c r="T52" s="474"/>
      <c r="U52" s="4"/>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6.5" hidden="false" customHeight="false" outlineLevel="0" collapsed="false">
      <c r="A53" s="113" t="s">
        <v>115</v>
      </c>
      <c r="B53" s="30" t="s">
        <v>116</v>
      </c>
      <c r="C53" s="49" t="s">
        <v>242</v>
      </c>
      <c r="D53" s="153" t="n">
        <f aca="false">D54+D55+D56</f>
        <v>4075600000</v>
      </c>
      <c r="E53" s="153" t="n">
        <f aca="false">E54+E55+E56</f>
        <v>-13387200000</v>
      </c>
      <c r="F53" s="153" t="n">
        <f aca="false">F54+F55+F56</f>
        <v>-9959200000</v>
      </c>
      <c r="G53" s="104" t="n">
        <v>166562000000</v>
      </c>
      <c r="H53" s="104" t="n">
        <v>-38736000000</v>
      </c>
      <c r="I53" s="104" t="n">
        <v>-164020000000</v>
      </c>
      <c r="J53" s="104" t="n">
        <v>-423510000000</v>
      </c>
      <c r="K53" s="153" t="n">
        <f aca="false">K54+K55+K56</f>
        <v>-174800000000</v>
      </c>
      <c r="L53" s="104" t="n">
        <v>258000000000</v>
      </c>
      <c r="M53" s="99" t="n">
        <v>124000000000</v>
      </c>
      <c r="N53" s="99" t="n">
        <v>-73000000000</v>
      </c>
      <c r="O53" s="734" t="n">
        <v>329000000000</v>
      </c>
      <c r="P53" s="734" t="n">
        <v>-1545000000000</v>
      </c>
      <c r="Q53" s="734" t="n">
        <v>1479000000000</v>
      </c>
      <c r="R53" s="734" t="n">
        <v>858000000000</v>
      </c>
      <c r="S53" s="734" t="n">
        <v>1586000000000</v>
      </c>
      <c r="T53" s="734" t="n">
        <v>660000000000</v>
      </c>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6.5" hidden="false" customHeight="false" outlineLevel="0" collapsed="false">
      <c r="A54" s="27" t="s">
        <v>4062</v>
      </c>
      <c r="B54" s="29" t="s">
        <v>4063</v>
      </c>
      <c r="C54" s="19" t="s">
        <v>119</v>
      </c>
      <c r="D54" s="311" t="n">
        <v>7132300000</v>
      </c>
      <c r="E54" s="311" t="n">
        <v>5578000000</v>
      </c>
      <c r="F54" s="104"/>
      <c r="G54" s="104"/>
      <c r="H54" s="104"/>
      <c r="I54" s="104"/>
      <c r="J54" s="104"/>
      <c r="K54" s="104"/>
      <c r="L54" s="104" t="n">
        <v>9000000000</v>
      </c>
      <c r="M54" s="99" t="n">
        <v>-1000000000</v>
      </c>
      <c r="N54" s="99" t="n">
        <v>3000000000</v>
      </c>
      <c r="O54" s="734" t="n">
        <v>14000000000</v>
      </c>
      <c r="P54" s="734" t="n">
        <v>1000000000</v>
      </c>
      <c r="Q54" s="734" t="n">
        <v>3000000000</v>
      </c>
      <c r="R54" s="734" t="n">
        <v>23000000000</v>
      </c>
      <c r="S54" s="734" t="n">
        <v>114000000000</v>
      </c>
      <c r="T54" s="734" t="n">
        <v>9000000000</v>
      </c>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6.5" hidden="false" customHeight="false" outlineLevel="0" collapsed="false">
      <c r="A55" s="27" t="s">
        <v>4064</v>
      </c>
      <c r="B55" s="29" t="s">
        <v>4065</v>
      </c>
      <c r="C55" s="19" t="s">
        <v>119</v>
      </c>
      <c r="D55" s="311" t="n">
        <v>-7132300000</v>
      </c>
      <c r="E55" s="311" t="n">
        <v>-18965200000</v>
      </c>
      <c r="F55" s="104" t="n">
        <v>-27387800000</v>
      </c>
      <c r="G55" s="104" t="n">
        <v>138556000000</v>
      </c>
      <c r="H55" s="104" t="n">
        <v>-53800000000</v>
      </c>
      <c r="I55" s="104" t="n">
        <v>-164020000000</v>
      </c>
      <c r="J55" s="104" t="n">
        <v>-438370000000</v>
      </c>
      <c r="K55" s="104" t="n">
        <v>-174800000000</v>
      </c>
      <c r="L55" s="104" t="n">
        <v>249000000000</v>
      </c>
      <c r="M55" s="99" t="n">
        <v>198000000000</v>
      </c>
      <c r="N55" s="99" t="n">
        <v>-112000000000</v>
      </c>
      <c r="O55" s="734" t="n">
        <v>95000000000</v>
      </c>
      <c r="P55" s="734" t="n">
        <v>-1835000000000</v>
      </c>
      <c r="Q55" s="734" t="n">
        <v>1599000000000</v>
      </c>
      <c r="R55" s="734" t="n">
        <v>1226000000000</v>
      </c>
      <c r="S55" s="734" t="n">
        <v>1816000000000</v>
      </c>
      <c r="T55" s="734" t="n">
        <v>614000000000</v>
      </c>
      <c r="U55" s="4"/>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6.5" hidden="false" customHeight="false" outlineLevel="0" collapsed="false">
      <c r="A56" s="27" t="s">
        <v>4066</v>
      </c>
      <c r="B56" s="29" t="s">
        <v>4067</v>
      </c>
      <c r="C56" s="19" t="s">
        <v>119</v>
      </c>
      <c r="D56" s="311" t="n">
        <v>4075600000</v>
      </c>
      <c r="E56" s="311" t="n">
        <v>0</v>
      </c>
      <c r="F56" s="104" t="n">
        <v>17428600000</v>
      </c>
      <c r="G56" s="104" t="n">
        <v>28006000000</v>
      </c>
      <c r="H56" s="104" t="n">
        <v>15064000000</v>
      </c>
      <c r="I56" s="104" t="n">
        <v>0</v>
      </c>
      <c r="J56" s="104" t="n">
        <v>14860000000</v>
      </c>
      <c r="K56" s="104" t="n">
        <v>0</v>
      </c>
      <c r="L56" s="104" t="n">
        <v>0</v>
      </c>
      <c r="M56" s="99" t="n">
        <v>-73000000000</v>
      </c>
      <c r="N56" s="99" t="n">
        <v>36000000000</v>
      </c>
      <c r="O56" s="734" t="n">
        <v>461000000000</v>
      </c>
      <c r="P56" s="734" t="n">
        <v>376000000000</v>
      </c>
      <c r="Q56" s="734" t="n">
        <v>-77000000000</v>
      </c>
      <c r="R56" s="734" t="n">
        <v>-470000000000</v>
      </c>
      <c r="S56" s="734" t="n">
        <v>-314000000000</v>
      </c>
      <c r="T56" s="734" t="n">
        <v>0</v>
      </c>
      <c r="U56" s="4"/>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5" hidden="false" customHeight="false" outlineLevel="0" collapsed="false">
      <c r="A57" s="113"/>
      <c r="B57" s="45" t="s">
        <v>4068</v>
      </c>
      <c r="C57" s="3"/>
      <c r="D57" s="113"/>
      <c r="E57" s="113"/>
      <c r="F57" s="104" t="n">
        <v>17428600000</v>
      </c>
      <c r="G57" s="104" t="n">
        <v>22110000000</v>
      </c>
      <c r="H57" s="104" t="n">
        <v>17216000000</v>
      </c>
      <c r="I57" s="104" t="n">
        <v>5560000000</v>
      </c>
      <c r="J57" s="104"/>
      <c r="K57" s="104"/>
      <c r="L57" s="104"/>
      <c r="M57" s="99"/>
      <c r="N57" s="99"/>
      <c r="O57" s="474"/>
      <c r="P57" s="474"/>
      <c r="Q57" s="474"/>
      <c r="R57" s="474"/>
      <c r="S57" s="474"/>
      <c r="T57" s="474"/>
      <c r="U57" s="4"/>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B58" s="45" t="s">
        <v>4069</v>
      </c>
      <c r="C58" s="11"/>
      <c r="D58" s="104"/>
      <c r="E58" s="104"/>
      <c r="F58" s="104" t="n">
        <v>0</v>
      </c>
      <c r="G58" s="104" t="n">
        <v>7370000000</v>
      </c>
      <c r="H58" s="104" t="n">
        <v>0</v>
      </c>
      <c r="I58" s="104" t="n">
        <v>-5560000000</v>
      </c>
      <c r="J58" s="104"/>
      <c r="K58" s="104"/>
      <c r="L58" s="104"/>
      <c r="M58" s="99"/>
      <c r="N58" s="99"/>
      <c r="O58" s="474"/>
      <c r="P58" s="474"/>
      <c r="Q58" s="474"/>
      <c r="R58" s="474"/>
      <c r="S58" s="474"/>
      <c r="T58" s="474"/>
      <c r="U58" s="4"/>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6.5" hidden="false" customHeight="false" outlineLevel="0" collapsed="false">
      <c r="B59" s="29" t="s">
        <v>4070</v>
      </c>
      <c r="C59" s="11"/>
      <c r="D59" s="104"/>
      <c r="E59" s="104"/>
      <c r="F59" s="104"/>
      <c r="G59" s="104"/>
      <c r="H59" s="104"/>
      <c r="I59" s="104"/>
      <c r="J59" s="104"/>
      <c r="K59" s="104"/>
      <c r="L59" s="104" t="n">
        <v>0</v>
      </c>
      <c r="M59" s="99" t="n">
        <v>0</v>
      </c>
      <c r="N59" s="99" t="n">
        <v>0</v>
      </c>
      <c r="O59" s="734" t="n">
        <v>-241000000000</v>
      </c>
      <c r="P59" s="734" t="n">
        <v>-87000000000</v>
      </c>
      <c r="Q59" s="734" t="n">
        <v>-47000000000</v>
      </c>
      <c r="R59" s="734" t="n">
        <v>78000000000</v>
      </c>
      <c r="S59" s="734" t="n">
        <v>-30000000000</v>
      </c>
      <c r="T59" s="734" t="n">
        <v>36000000000</v>
      </c>
      <c r="U59" s="4"/>
      <c r="V59" s="4"/>
      <c r="W59" s="4"/>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B60" s="27"/>
      <c r="C60" s="11"/>
      <c r="S60" s="4"/>
      <c r="T60" s="4"/>
      <c r="U60" s="4"/>
      <c r="V60" s="4"/>
      <c r="W60" s="4"/>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27"/>
      <c r="C61" s="11"/>
      <c r="D61" s="0" t="s">
        <v>128</v>
      </c>
      <c r="E61" s="0" t="s">
        <v>128</v>
      </c>
      <c r="F61" s="0" t="s">
        <v>128</v>
      </c>
      <c r="G61" s="0" t="s">
        <v>128</v>
      </c>
      <c r="H61" s="0" t="s">
        <v>128</v>
      </c>
      <c r="I61" s="0" t="s">
        <v>128</v>
      </c>
      <c r="J61" s="0" t="s">
        <v>128</v>
      </c>
      <c r="K61" s="0" t="s">
        <v>128</v>
      </c>
      <c r="L61" s="0" t="s">
        <v>128</v>
      </c>
      <c r="M61" s="0" t="s">
        <v>128</v>
      </c>
      <c r="N61" s="0" t="s">
        <v>128</v>
      </c>
      <c r="O61" s="0" t="s">
        <v>128</v>
      </c>
      <c r="P61" s="0" t="s">
        <v>128</v>
      </c>
      <c r="Q61" s="0" t="s">
        <v>128</v>
      </c>
      <c r="R61" s="0" t="s">
        <v>128</v>
      </c>
      <c r="S61" s="0" t="s">
        <v>128</v>
      </c>
      <c r="T61" s="0" t="s">
        <v>128</v>
      </c>
      <c r="U61" s="4"/>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6.5" hidden="false" customHeight="false" outlineLevel="0" collapsed="false">
      <c r="B62" s="27"/>
      <c r="C62" s="11"/>
      <c r="M62" s="183"/>
      <c r="N62" s="183"/>
      <c r="O62" s="183"/>
      <c r="P62" s="183"/>
      <c r="Q62" s="183"/>
      <c r="R62" s="183"/>
      <c r="S62" s="4"/>
      <c r="T62" s="4"/>
      <c r="U62" s="4"/>
      <c r="V62" s="4"/>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B63" s="0" t="s">
        <v>821</v>
      </c>
      <c r="C63" s="11"/>
      <c r="D63" s="114" t="n">
        <f aca="false">D6-D7-D21</f>
        <v>0</v>
      </c>
      <c r="E63" s="114" t="n">
        <f aca="false">E6-E7-E21</f>
        <v>0</v>
      </c>
      <c r="F63" s="114" t="n">
        <f aca="false">F6-F7-F21</f>
        <v>0</v>
      </c>
      <c r="G63" s="114" t="n">
        <f aca="false">G6-G7-G21</f>
        <v>0</v>
      </c>
      <c r="H63" s="114" t="n">
        <f aca="false">H6-H7-H21</f>
        <v>0</v>
      </c>
      <c r="I63" s="114" t="n">
        <f aca="false">I6-I7-I21</f>
        <v>0</v>
      </c>
      <c r="J63" s="114" t="n">
        <f aca="false">J6-J7-J21</f>
        <v>0</v>
      </c>
      <c r="K63" s="114" t="n">
        <f aca="false">K6-K7-K21</f>
        <v>0</v>
      </c>
      <c r="L63" s="114" t="n">
        <f aca="false">L6-L7-L21</f>
        <v>0</v>
      </c>
      <c r="M63" s="114" t="n">
        <f aca="false">M6-M7-M21</f>
        <v>0</v>
      </c>
      <c r="N63" s="114" t="n">
        <f aca="false">N6-N7-N21</f>
        <v>0</v>
      </c>
      <c r="O63" s="114" t="n">
        <f aca="false">O6-O7-O21</f>
        <v>-1000000000</v>
      </c>
      <c r="P63" s="114" t="n">
        <f aca="false">P6-P7-P21</f>
        <v>0</v>
      </c>
      <c r="Q63" s="114" t="n">
        <f aca="false">Q6-Q7-Q21</f>
        <v>1000000000</v>
      </c>
      <c r="R63" s="114" t="n">
        <f aca="false">R6-R7-R21</f>
        <v>0</v>
      </c>
      <c r="S63" s="114" t="n">
        <f aca="false">S6-S7-S21</f>
        <v>0</v>
      </c>
      <c r="T63" s="114" t="n">
        <f aca="false">T6-T7-T21</f>
        <v>1000000000</v>
      </c>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 hidden="false" customHeight="false" outlineLevel="0" collapsed="false">
      <c r="B64" s="0" t="s">
        <v>501</v>
      </c>
      <c r="C64" s="11"/>
      <c r="D64" s="114" t="n">
        <f aca="false">D7-D10-D20</f>
        <v>0</v>
      </c>
      <c r="E64" s="114" t="n">
        <f aca="false">E7-E10-E20</f>
        <v>0</v>
      </c>
      <c r="F64" s="114" t="n">
        <f aca="false">F7-F10-F20</f>
        <v>0</v>
      </c>
      <c r="G64" s="114" t="n">
        <f aca="false">G7-G10-G20</f>
        <v>0</v>
      </c>
      <c r="H64" s="114" t="n">
        <f aca="false">H7-H10-H20</f>
        <v>0</v>
      </c>
      <c r="I64" s="114" t="n">
        <f aca="false">I7-I10-I20</f>
        <v>0</v>
      </c>
      <c r="J64" s="114" t="n">
        <f aca="false">J7-J10-J20</f>
        <v>0</v>
      </c>
      <c r="K64" s="114" t="n">
        <f aca="false">K7-K10-K20</f>
        <v>0</v>
      </c>
      <c r="L64" s="114" t="n">
        <f aca="false">L7-L10-L20</f>
        <v>0</v>
      </c>
      <c r="M64" s="114" t="n">
        <f aca="false">M7-M10-M20</f>
        <v>0</v>
      </c>
      <c r="N64" s="114" t="n">
        <f aca="false">N7-N10-N20</f>
        <v>0</v>
      </c>
      <c r="O64" s="114" t="n">
        <f aca="false">O7-O10-O20</f>
        <v>1000000000</v>
      </c>
      <c r="P64" s="114" t="n">
        <f aca="false">P7-P10-P20</f>
        <v>0</v>
      </c>
      <c r="Q64" s="114" t="n">
        <f aca="false">Q7-Q10-Q20</f>
        <v>-1000000000</v>
      </c>
      <c r="R64" s="114" t="n">
        <f aca="false">R7-R10-R20</f>
        <v>0</v>
      </c>
      <c r="S64" s="114" t="n">
        <f aca="false">S7-S10-S20</f>
        <v>0</v>
      </c>
      <c r="T64" s="114" t="n">
        <f aca="false">T7-T10-T20</f>
        <v>0</v>
      </c>
      <c r="U64" s="4"/>
      <c r="V64" s="4"/>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B65" s="0" t="s">
        <v>131</v>
      </c>
      <c r="C65" s="11"/>
      <c r="D65" s="114" t="n">
        <f aca="false">D10-D11-D15-D16-D17-D18-D19</f>
        <v>0</v>
      </c>
      <c r="E65" s="114" t="n">
        <f aca="false">E10-E11-E15-E16-E17-E18-E19</f>
        <v>0</v>
      </c>
      <c r="F65" s="114" t="n">
        <f aca="false">F10-F11-F15-F16-F17-F18-F19</f>
        <v>0</v>
      </c>
      <c r="G65" s="114" t="n">
        <f aca="false">G10-G11-G15-G16-G17-G18-G19</f>
        <v>0</v>
      </c>
      <c r="H65" s="114" t="n">
        <f aca="false">H10-H11-H15-H16-H17-H18-H19</f>
        <v>0</v>
      </c>
      <c r="I65" s="114" t="n">
        <f aca="false">I10-I11-I15-I16-I17-I18-I19</f>
        <v>0</v>
      </c>
      <c r="J65" s="114" t="n">
        <f aca="false">J10-J11-J15-J16-J17-J18-J19</f>
        <v>0</v>
      </c>
      <c r="K65" s="114" t="n">
        <f aca="false">K10-K11-K15-K16-K17-K18-K19</f>
        <v>0</v>
      </c>
      <c r="L65" s="114" t="n">
        <f aca="false">L10-L11-L15-L16-L17-L18-L19</f>
        <v>1000000000</v>
      </c>
      <c r="M65" s="114" t="n">
        <f aca="false">M10-M11-M15-M16-M17-M18-M19</f>
        <v>0</v>
      </c>
      <c r="N65" s="114" t="n">
        <f aca="false">N10-N11-N15-N16-N17-N18-N19</f>
        <v>0</v>
      </c>
      <c r="O65" s="114" t="n">
        <f aca="false">O10-O11-O15-O16-O17-O18-O19</f>
        <v>0</v>
      </c>
      <c r="P65" s="114" t="n">
        <f aca="false">P10-P11-P15-P16-P17-P18-P19</f>
        <v>0</v>
      </c>
      <c r="Q65" s="114" t="n">
        <f aca="false">Q10-Q11-Q15-Q16-Q17-Q18-Q19</f>
        <v>1000000000</v>
      </c>
      <c r="R65" s="114" t="n">
        <f aca="false">R10-R11-R15-R16-R17-R18-R19</f>
        <v>1000000000</v>
      </c>
      <c r="S65" s="114" t="n">
        <f aca="false">S10-S11-S15-S16-S17-S18-S19</f>
        <v>-1000000000</v>
      </c>
      <c r="T65" s="114" t="n">
        <f aca="false">T10-T11-T15-T16-T17-T18-T19</f>
        <v>0</v>
      </c>
      <c r="U65" s="4"/>
      <c r="V65" s="4"/>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B66" s="0" t="s">
        <v>671</v>
      </c>
      <c r="C66" s="11"/>
      <c r="D66" s="114" t="n">
        <f aca="false">D11-D12-D13-D14</f>
        <v>0</v>
      </c>
      <c r="E66" s="114" t="n">
        <f aca="false">E11-E12-E13-E14</f>
        <v>0</v>
      </c>
      <c r="F66" s="114" t="n">
        <f aca="false">F11-F12-F13-F14</f>
        <v>0</v>
      </c>
      <c r="G66" s="114" t="n">
        <f aca="false">G11-G12-G13-G14</f>
        <v>0</v>
      </c>
      <c r="H66" s="114" t="n">
        <f aca="false">H11-H12-H13-H14</f>
        <v>0</v>
      </c>
      <c r="I66" s="114" t="n">
        <f aca="false">I11-I12-I13-I14</f>
        <v>0</v>
      </c>
      <c r="J66" s="114" t="n">
        <f aca="false">J11-J12-J13-J14</f>
        <v>0</v>
      </c>
      <c r="K66" s="114"/>
      <c r="L66" s="114"/>
      <c r="M66" s="114"/>
      <c r="N66" s="114"/>
      <c r="O66" s="114"/>
      <c r="P66" s="114"/>
      <c r="Q66" s="114"/>
      <c r="R66" s="114"/>
      <c r="S66" s="114"/>
      <c r="T66" s="114"/>
      <c r="U66" s="4"/>
      <c r="V66" s="4"/>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0" t="s">
        <v>2112</v>
      </c>
      <c r="C67" s="11"/>
      <c r="D67" s="114" t="n">
        <f aca="false">D23-D24-D32-D36</f>
        <v>0</v>
      </c>
      <c r="E67" s="114" t="n">
        <f aca="false">E23-E24-E32-E36</f>
        <v>0</v>
      </c>
      <c r="F67" s="114" t="n">
        <f aca="false">F23-F24-F32-F36</f>
        <v>0</v>
      </c>
      <c r="G67" s="114" t="n">
        <f aca="false">G23-G24-G32-G36</f>
        <v>0</v>
      </c>
      <c r="H67" s="114" t="n">
        <f aca="false">H23-H24-H32-H36</f>
        <v>0</v>
      </c>
      <c r="I67" s="114" t="n">
        <f aca="false">I23-I24-I32-I36</f>
        <v>0</v>
      </c>
      <c r="J67" s="114" t="n">
        <f aca="false">J23-J24-J32-J36</f>
        <v>0</v>
      </c>
      <c r="K67" s="114" t="n">
        <f aca="false">K23-K24-K32-K36</f>
        <v>0</v>
      </c>
      <c r="L67" s="114" t="n">
        <f aca="false">L23-L24-L32-L36</f>
        <v>0</v>
      </c>
      <c r="M67" s="114" t="n">
        <f aca="false">M23-M24-M32-M36</f>
        <v>0</v>
      </c>
      <c r="N67" s="114" t="n">
        <f aca="false">N23-N24-N32-N36</f>
        <v>0</v>
      </c>
      <c r="O67" s="114" t="n">
        <f aca="false">O23-O24-O32-O36</f>
        <v>0</v>
      </c>
      <c r="P67" s="114" t="n">
        <f aca="false">P23-P24-P32-P36</f>
        <v>0</v>
      </c>
      <c r="Q67" s="114" t="n">
        <f aca="false">Q23-Q24-Q32-Q36</f>
        <v>0</v>
      </c>
      <c r="R67" s="114" t="n">
        <f aca="false">R23-R24-R32-R36</f>
        <v>0</v>
      </c>
      <c r="S67" s="114" t="n">
        <f aca="false">S23-S24-S32-S36</f>
        <v>0</v>
      </c>
      <c r="T67" s="114" t="n">
        <f aca="false">T23-T24-T32-T36</f>
        <v>0</v>
      </c>
      <c r="U67" s="4"/>
      <c r="V67" s="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B68" s="0" t="s">
        <v>266</v>
      </c>
      <c r="C68" s="11"/>
      <c r="D68" s="114" t="n">
        <f aca="false">D24-D25-D26-D27-D28-D30-D29</f>
        <v>7.62939453125E-005</v>
      </c>
      <c r="E68" s="114" t="n">
        <f aca="false">E24-E25-E26-E27-E28-E30-E29</f>
        <v>0</v>
      </c>
      <c r="F68" s="114" t="n">
        <f aca="false">F24-F25-F26-F27-F28-F30-F29</f>
        <v>0</v>
      </c>
      <c r="G68" s="114" t="n">
        <f aca="false">G24-G25-G26-G27-G28-G30-G29</f>
        <v>0</v>
      </c>
      <c r="H68" s="114" t="n">
        <f aca="false">H24-H25-H26-H27-H28-H30-H29</f>
        <v>0</v>
      </c>
      <c r="I68" s="114" t="n">
        <f aca="false">I24-I25-I26-I27-I28-I30-I29</f>
        <v>0</v>
      </c>
      <c r="J68" s="114" t="n">
        <f aca="false">J24-J25-J26-J27-J28-J30-J29</f>
        <v>0</v>
      </c>
      <c r="K68" s="114" t="n">
        <f aca="false">K24-K25-K26-K27-K28-K30-K29</f>
        <v>0</v>
      </c>
      <c r="L68" s="114" t="n">
        <f aca="false">L24-L25-L26-L27-L28-L30-L29</f>
        <v>0</v>
      </c>
      <c r="M68" s="114" t="n">
        <f aca="false">M24-M25-M26-M27-M28-M30-M29</f>
        <v>-1000000000</v>
      </c>
      <c r="N68" s="114" t="n">
        <f aca="false">N24-N25-N26-N27-N28-N30-N29</f>
        <v>0</v>
      </c>
      <c r="O68" s="114" t="n">
        <f aca="false">O24-O25-O26-O27-O28-O30-O29</f>
        <v>0</v>
      </c>
      <c r="P68" s="114" t="n">
        <f aca="false">P24-P25-P26-P27-P28-P30-P29</f>
        <v>0</v>
      </c>
      <c r="Q68" s="114" t="n">
        <f aca="false">Q24-Q25-Q26-Q27-Q28-Q30-Q29</f>
        <v>0</v>
      </c>
      <c r="R68" s="114" t="n">
        <f aca="false">R24-R25-R26-R27-R28-R30-R29</f>
        <v>0</v>
      </c>
      <c r="S68" s="114" t="n">
        <f aca="false">S24-S25-S26-S27-S28-S30-S29</f>
        <v>0</v>
      </c>
      <c r="T68" s="114" t="n">
        <f aca="false">T24-T25-T26-T27-T28-T30-T29</f>
        <v>0</v>
      </c>
      <c r="U68" s="4"/>
      <c r="V68" s="4"/>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B69" s="0" t="s">
        <v>2652</v>
      </c>
      <c r="C69" s="11"/>
      <c r="D69" s="55" t="n">
        <f aca="false">D32-D33-D34</f>
        <v>0</v>
      </c>
      <c r="E69" s="0" t="n">
        <f aca="false">E32-E33-E34</f>
        <v>0</v>
      </c>
      <c r="F69" s="0" t="n">
        <f aca="false">F32-F33-F34</f>
        <v>0</v>
      </c>
      <c r="G69" s="55" t="n">
        <f aca="false">G32-G33-G34</f>
        <v>0</v>
      </c>
      <c r="H69" s="55" t="n">
        <f aca="false">H32-H33-H34</f>
        <v>0</v>
      </c>
      <c r="I69" s="55" t="n">
        <f aca="false">I32-I33-I34</f>
        <v>0</v>
      </c>
      <c r="J69" s="55" t="n">
        <f aca="false">J32-J33-J34</f>
        <v>3.0517578125E-005</v>
      </c>
      <c r="K69" s="56" t="n">
        <f aca="false">K32-K33-K34</f>
        <v>460000000000</v>
      </c>
      <c r="L69" s="0" t="n">
        <f aca="false">L32-L33-L34</f>
        <v>0</v>
      </c>
      <c r="M69" s="0" t="n">
        <f aca="false">M32-M33-M34</f>
        <v>0</v>
      </c>
      <c r="N69" s="0" t="n">
        <f aca="false">N32-N33-N34</f>
        <v>1000000000</v>
      </c>
      <c r="O69" s="0" t="n">
        <f aca="false">O32-O33-O34</f>
        <v>1000000000</v>
      </c>
      <c r="P69" s="0" t="n">
        <f aca="false">P32-P33-P34</f>
        <v>0</v>
      </c>
      <c r="Q69" s="0" t="n">
        <f aca="false">Q32-Q33-Q34</f>
        <v>0</v>
      </c>
      <c r="R69" s="0" t="n">
        <f aca="false">R32-R33-R34</f>
        <v>1000000000</v>
      </c>
      <c r="S69" s="0" t="n">
        <f aca="false">S32-S33-S34</f>
        <v>0</v>
      </c>
      <c r="T69" s="0" t="n">
        <f aca="false">T32-T33-T34</f>
        <v>0</v>
      </c>
      <c r="U69" s="4"/>
      <c r="V69" s="4"/>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B70" s="38" t="s">
        <v>4071</v>
      </c>
      <c r="C70" s="11"/>
      <c r="D70" s="55" t="n">
        <f aca="false">D43-D44-D53</f>
        <v>0</v>
      </c>
      <c r="E70" s="55" t="n">
        <f aca="false">E43-E44-E53</f>
        <v>0</v>
      </c>
      <c r="F70" s="0" t="n">
        <f aca="false">F43-F44-F53</f>
        <v>0</v>
      </c>
      <c r="G70" s="55" t="n">
        <f aca="false">G43-G44-G53</f>
        <v>0</v>
      </c>
      <c r="H70" s="0" t="n">
        <f aca="false">H43-H44-H53</f>
        <v>0</v>
      </c>
      <c r="I70" s="55" t="n">
        <f aca="false">I43-I44-I53</f>
        <v>0</v>
      </c>
      <c r="J70" s="0" t="n">
        <f aca="false">J43-J44-J53</f>
        <v>0</v>
      </c>
      <c r="K70" s="0" t="n">
        <f aca="false">K43-K44-K53</f>
        <v>0</v>
      </c>
      <c r="L70" s="0" t="n">
        <f aca="false">L43-L44-L53</f>
        <v>-1000000000</v>
      </c>
      <c r="M70" s="0" t="n">
        <f aca="false">M43-M44-M53</f>
        <v>0</v>
      </c>
      <c r="N70" s="0" t="n">
        <f aca="false">N43-N44-N53</f>
        <v>0</v>
      </c>
      <c r="O70" s="0" t="n">
        <f aca="false">O43-O44-O53</f>
        <v>1000000000</v>
      </c>
      <c r="P70" s="0" t="n">
        <f aca="false">P43-P44-P53</f>
        <v>0</v>
      </c>
      <c r="Q70" s="0" t="n">
        <f aca="false">Q43-Q44-Q53</f>
        <v>0</v>
      </c>
      <c r="R70" s="0" t="n">
        <f aca="false">R43-R44-R53</f>
        <v>0</v>
      </c>
      <c r="S70" s="0" t="n">
        <f aca="false">S43-S44-S53</f>
        <v>0</v>
      </c>
      <c r="T70" s="0" t="n">
        <f aca="false">T43-T44-T53</f>
        <v>-1000000000</v>
      </c>
      <c r="U70" s="4"/>
      <c r="V70" s="4"/>
      <c r="W70" s="4"/>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customFormat="false" ht="15" hidden="false" customHeight="false" outlineLevel="0" collapsed="false">
      <c r="B71" s="38" t="s">
        <v>434</v>
      </c>
      <c r="C71" s="11"/>
      <c r="D71" s="152" t="n">
        <f aca="false">D44-D46-D51-D52</f>
        <v>0</v>
      </c>
      <c r="E71" s="152" t="n">
        <f aca="false">E44-E46-E51-E52</f>
        <v>0</v>
      </c>
      <c r="F71" s="152" t="n">
        <f aca="false">F44-F46-F51-F52</f>
        <v>0</v>
      </c>
      <c r="G71" s="152" t="n">
        <f aca="false">G44-G46-G51-G52</f>
        <v>0</v>
      </c>
      <c r="H71" s="152" t="n">
        <f aca="false">H44-H46-H51-H52</f>
        <v>0</v>
      </c>
      <c r="I71" s="152" t="n">
        <f aca="false">I44-I46-I51-I52</f>
        <v>0</v>
      </c>
      <c r="J71" s="152" t="n">
        <f aca="false">J44-J46-J51</f>
        <v>0</v>
      </c>
      <c r="K71" s="55" t="n">
        <f aca="false">K44-K46-K51</f>
        <v>0</v>
      </c>
      <c r="U71" s="4"/>
      <c r="V71" s="4"/>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customFormat="false" ht="15" hidden="false" customHeight="false" outlineLevel="0" collapsed="false">
      <c r="B72" s="38" t="s">
        <v>1553</v>
      </c>
      <c r="C72" s="11"/>
      <c r="D72" s="152" t="n">
        <f aca="false">D46-D47-D48-D49-D50</f>
        <v>0</v>
      </c>
      <c r="E72" s="152" t="n">
        <f aca="false">E46-E47-E48-E49-E50</f>
        <v>0</v>
      </c>
      <c r="F72" s="56" t="n">
        <f aca="false">F46-F47-F48-F49-F50</f>
        <v>97102200000</v>
      </c>
      <c r="G72" s="56" t="n">
        <f aca="false">G46-G47-G48-G49-G50</f>
        <v>193094000000</v>
      </c>
      <c r="H72" s="56" t="n">
        <f aca="false">H46-H47-H48-H49-H50</f>
        <v>92536000000</v>
      </c>
      <c r="I72" s="56" t="n">
        <f aca="false">I46-I47-I48-I49-I50</f>
        <v>111200000000</v>
      </c>
      <c r="J72" s="152" t="n">
        <f aca="false">J46-J47-J48-J49-J50</f>
        <v>0</v>
      </c>
      <c r="K72" s="152" t="n">
        <f aca="false">K46-K47-K48-K49-K50</f>
        <v>0</v>
      </c>
      <c r="L72" s="152" t="n">
        <f aca="false">L46-L47-L48-L49-L50</f>
        <v>0</v>
      </c>
      <c r="M72" s="152" t="n">
        <f aca="false">M46-M47-M48-M49-M50</f>
        <v>0</v>
      </c>
      <c r="N72" s="152" t="n">
        <f aca="false">N46-N47-N48-N49-N50</f>
        <v>0</v>
      </c>
      <c r="O72" s="152" t="n">
        <f aca="false">O46-O47-O48-O49-O50</f>
        <v>0</v>
      </c>
      <c r="P72" s="152" t="n">
        <f aca="false">P46-P47-P48-P49-P50</f>
        <v>0</v>
      </c>
      <c r="Q72" s="152" t="n">
        <f aca="false">Q46-Q47-Q48-Q49-Q50</f>
        <v>0</v>
      </c>
      <c r="R72" s="152" t="n">
        <f aca="false">R46-R47-R48-R49-R50</f>
        <v>0</v>
      </c>
      <c r="S72" s="152" t="n">
        <f aca="false">S46-S47-S48-S49-S50</f>
        <v>0</v>
      </c>
      <c r="T72" s="152" t="n">
        <f aca="false">T46-T47-T48-T49-T50</f>
        <v>0</v>
      </c>
      <c r="U72" s="4"/>
      <c r="V72" s="4"/>
      <c r="W72" s="4"/>
      <c r="X72" s="4"/>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customFormat="false" ht="15" hidden="false" customHeight="false" outlineLevel="0" collapsed="false">
      <c r="B73" s="38" t="s">
        <v>274</v>
      </c>
      <c r="C73" s="11"/>
      <c r="D73" s="55" t="n">
        <f aca="false">D53-D55-D56-D54-D59</f>
        <v>0</v>
      </c>
      <c r="E73" s="55" t="n">
        <f aca="false">E53-E55-E56-E54-E59</f>
        <v>0</v>
      </c>
      <c r="F73" s="55" t="n">
        <f aca="false">F53-F55-F56-F54-F59</f>
        <v>0</v>
      </c>
      <c r="G73" s="55" t="n">
        <f aca="false">G53-G55-G56-G54-G59</f>
        <v>0</v>
      </c>
      <c r="H73" s="55" t="n">
        <f aca="false">H53-H55-H56-H54-H59</f>
        <v>0</v>
      </c>
      <c r="I73" s="55" t="n">
        <f aca="false">I53-I55-I56-I54-I59</f>
        <v>0</v>
      </c>
      <c r="J73" s="55" t="n">
        <f aca="false">J53-J55-J56-J54-J59</f>
        <v>0</v>
      </c>
      <c r="K73" s="55" t="n">
        <f aca="false">K53-K55-K56-K54-K59</f>
        <v>0</v>
      </c>
      <c r="L73" s="55" t="n">
        <f aca="false">L53-L55-L56-L54-L59</f>
        <v>0</v>
      </c>
      <c r="M73" s="55" t="n">
        <f aca="false">M53-M55-M56-M54-M59</f>
        <v>0</v>
      </c>
      <c r="N73" s="55" t="n">
        <f aca="false">N53-N55-N56-N54-N59</f>
        <v>0</v>
      </c>
      <c r="O73" s="55" t="n">
        <f aca="false">O53-O55-O56-O54-O59</f>
        <v>0</v>
      </c>
      <c r="P73" s="55" t="n">
        <f aca="false">P53-P55-P56-P54-P59</f>
        <v>0</v>
      </c>
      <c r="Q73" s="55" t="n">
        <f aca="false">Q53-Q55-Q56-Q54-Q59</f>
        <v>1000000000</v>
      </c>
      <c r="R73" s="55" t="n">
        <f aca="false">R53-R55-R56-R54-R59</f>
        <v>1000000000</v>
      </c>
      <c r="S73" s="55" t="n">
        <f aca="false">S53-S55-S56-S54-S59</f>
        <v>0</v>
      </c>
      <c r="T73" s="55" t="n">
        <f aca="false">T53-T55-T56-T54-T59</f>
        <v>1000000000</v>
      </c>
      <c r="U73" s="4"/>
      <c r="V73" s="4"/>
      <c r="W73" s="4"/>
      <c r="X73" s="4"/>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customFormat="false" ht="15" hidden="false" customHeight="false" outlineLevel="0" collapsed="false">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customFormat="false" ht="15.75" hidden="false" customHeight="false" outlineLevel="0" collapsed="false">
      <c r="E75" s="55"/>
    </row>
    <row r="76" customFormat="false" ht="15.75" hidden="false" customHeight="false" outlineLevel="0" collapsed="false">
      <c r="B76" s="0" t="s">
        <v>971</v>
      </c>
      <c r="D76" s="391" t="n">
        <v>1224062000000</v>
      </c>
      <c r="E76" s="392" t="n">
        <v>1391878000000</v>
      </c>
      <c r="F76" s="392" t="n">
        <v>1550610000000</v>
      </c>
      <c r="G76" s="392" t="n">
        <v>1829072000000</v>
      </c>
      <c r="H76" s="392" t="n">
        <v>2361157000000</v>
      </c>
      <c r="I76" s="392" t="n">
        <v>3041406000000</v>
      </c>
      <c r="J76" s="392" t="n">
        <v>4027559000000</v>
      </c>
      <c r="K76" s="392" t="n">
        <v>4956647000000</v>
      </c>
      <c r="L76" s="392" t="n">
        <v>6555569000000</v>
      </c>
      <c r="M76" s="392" t="n">
        <v>6590637000000</v>
      </c>
      <c r="N76" s="392" t="n">
        <v>8414505000000</v>
      </c>
      <c r="O76" s="392" t="n">
        <v>11087724000000</v>
      </c>
      <c r="P76" s="392" t="n">
        <v>14012898000000</v>
      </c>
      <c r="Q76" s="392" t="n">
        <v>17550173000000</v>
      </c>
      <c r="R76" s="603" t="n">
        <v>21133151000000</v>
      </c>
      <c r="S76" s="603" t="n">
        <v>24866711000000</v>
      </c>
      <c r="T76" s="603" t="n">
        <v>28259415000000</v>
      </c>
      <c r="U76" s="603" t="n">
        <v>32256576000000</v>
      </c>
      <c r="V76" s="603" t="n">
        <v>36570559000000</v>
      </c>
      <c r="W76" s="604" t="n">
        <v>40983764000000</v>
      </c>
    </row>
    <row r="77" customFormat="false" ht="15" hidden="false" customHeight="false" outlineLevel="0" collapsed="false">
      <c r="B77" s="0" t="s">
        <v>335</v>
      </c>
      <c r="D77" s="0" t="n">
        <f aca="false">(D6/D76)*100</f>
        <v>28.8007796990675</v>
      </c>
      <c r="E77" s="0" t="n">
        <f aca="false">(E6/E76)*100</f>
        <v>30.7778698995171</v>
      </c>
      <c r="F77" s="0" t="n">
        <f aca="false">(F6/F76)*100</f>
        <v>30.7489762093628</v>
      </c>
      <c r="G77" s="0" t="n">
        <f aca="false">(G6/G76)*100</f>
        <v>30.3814174619698</v>
      </c>
      <c r="H77" s="0" t="n">
        <f aca="false">(H6/H76)*100</f>
        <v>30.2590636709037</v>
      </c>
      <c r="I77" s="0" t="n">
        <f aca="false">(I6/I76)*100</f>
        <v>27.4215280695836</v>
      </c>
      <c r="J77" s="0" t="n">
        <f aca="false">(J6/J76)*100</f>
        <v>33.8518939139067</v>
      </c>
      <c r="K77" s="0" t="n">
        <f aca="false">(K6/K76)*100</f>
        <v>37.9571109259949</v>
      </c>
      <c r="L77" s="0" t="n">
        <f aca="false">(L6/L76)*100</f>
        <v>33.1016270288666</v>
      </c>
      <c r="M77" s="0" t="n">
        <f aca="false">(M6/M76)*100</f>
        <v>30.255042115049</v>
      </c>
      <c r="N77" s="0" t="n">
        <f aca="false">(N6/N76)*100</f>
        <v>37.1025984297353</v>
      </c>
      <c r="O77" s="0" t="n">
        <f aca="false">(O6/O76)*100</f>
        <v>40.2968183551466</v>
      </c>
      <c r="P77" s="0" t="n">
        <f aca="false">(P6/P76)*100</f>
        <v>35.5101421561764</v>
      </c>
      <c r="Q77" s="0" t="n">
        <f aca="false">(Q6/Q76)*100</f>
        <v>34.0965299886218</v>
      </c>
      <c r="R77" s="0" t="n">
        <f aca="false">(R6/R76)*100</f>
        <v>28.9687041937097</v>
      </c>
    </row>
    <row r="78" customFormat="false" ht="15" hidden="false" customHeight="false" outlineLevel="0" collapsed="false">
      <c r="B78" s="0" t="s">
        <v>1048</v>
      </c>
      <c r="D78" s="0" t="n">
        <f aca="false">(D22/D76)*100</f>
        <v>34.544287789344</v>
      </c>
      <c r="E78" s="0" t="n">
        <f aca="false">(E22/E76)*100</f>
        <v>35.186158557</v>
      </c>
      <c r="F78" s="0" t="n">
        <f aca="false">(F22/F76)*100</f>
        <v>35.4857636672019</v>
      </c>
      <c r="G78" s="0" t="n">
        <f aca="false">(G22/G76)*100</f>
        <v>33.6854973451018</v>
      </c>
      <c r="H78" s="0" t="n">
        <f aca="false">(H22/H76)*100</f>
        <v>31.8996153157117</v>
      </c>
      <c r="I78" s="0" t="n">
        <f aca="false">(I22/I76)*100</f>
        <v>25.1364007304516</v>
      </c>
      <c r="J78" s="0" t="n">
        <f aca="false">(J22/J76)*100</f>
        <v>26.2882554917259</v>
      </c>
      <c r="K78" s="0" t="n">
        <f aca="false">(K22/K76)*100</f>
        <v>35.2657754324647</v>
      </c>
      <c r="L78" s="0" t="n">
        <f aca="false">(L22/L76)*100</f>
        <v>37.6321262120801</v>
      </c>
      <c r="M78" s="0" t="n">
        <f aca="false">(M22/M76)*100</f>
        <v>35.4593948961231</v>
      </c>
      <c r="N78" s="0" t="n">
        <f aca="false">(N22/N76)*100</f>
        <v>36.6153445746363</v>
      </c>
      <c r="O78" s="0" t="n">
        <f aca="false">(O22/O76)*100</f>
        <v>45.0678606357806</v>
      </c>
      <c r="P78" s="0" t="n">
        <f aca="false">(P22/P76)*100</f>
        <v>46.3358828416506</v>
      </c>
      <c r="Q78" s="0" t="n">
        <f aca="false">(Q22/Q76)*100</f>
        <v>43.8115339375857</v>
      </c>
      <c r="R78" s="0" t="n">
        <f aca="false">(R22/R76)*100</f>
        <v>40.3063414443024</v>
      </c>
    </row>
    <row r="80" customFormat="false" ht="13.5" hidden="false" customHeight="true" outlineLevel="0" collapsed="false">
      <c r="B80" s="0" t="s">
        <v>142</v>
      </c>
      <c r="D80" s="0" t="n">
        <f aca="false">IF(D36&lt;0, (D36/D22)*100)</f>
        <v>0</v>
      </c>
      <c r="E80" s="0" t="n">
        <f aca="false">IF(E36&lt;0, (E36/E22)*100)</f>
        <v>0</v>
      </c>
      <c r="F80" s="0" t="n">
        <f aca="false">IF(F36&lt;0, (F36/F22)*100)</f>
        <v>0</v>
      </c>
      <c r="G80" s="0" t="n">
        <f aca="false">IF(G36&lt;0, (G36/G22)*100)</f>
        <v>0</v>
      </c>
      <c r="H80" s="0" t="n">
        <f aca="false">IF(H36&lt;0, (H36/H22)*100)</f>
        <v>0</v>
      </c>
      <c r="I80" s="0" t="n">
        <f aca="false">IF(I36&lt;0, (I36/I22)*100)</f>
        <v>0</v>
      </c>
      <c r="J80" s="0" t="n">
        <f aca="false">IF(J36&lt;0, (J36/J22)*100)</f>
        <v>0</v>
      </c>
      <c r="K80" s="0" t="n">
        <f aca="false">IF(K36&lt;0, (K36/K22)*100)</f>
        <v>0</v>
      </c>
      <c r="L80" s="0" t="n">
        <f aca="false">IF(L36&lt;0, (L36/L22)*100)</f>
        <v>0</v>
      </c>
      <c r="M80" s="0" t="n">
        <f aca="false">IF(M36&lt;0, (M36/M22)*100)</f>
        <v>0</v>
      </c>
      <c r="N80" s="0" t="n">
        <f aca="false">IF(N36&lt;0, (N36/N22)*100)</f>
        <v>0</v>
      </c>
      <c r="O80" s="0" t="n">
        <f aca="false">IF(O36&lt;0, (O36/O22)*100)</f>
        <v>0</v>
      </c>
      <c r="P80" s="0" t="n">
        <f aca="false">IF(P36&lt;0, (P36/P22)*100)</f>
        <v>0</v>
      </c>
      <c r="Q80" s="0" t="n">
        <f aca="false">IF(Q36&lt;0, (Q36/Q22)*100)</f>
        <v>0</v>
      </c>
      <c r="R80" s="0" t="n">
        <f aca="false">IF(R36&lt;0, (R36/R22)*100)</f>
        <v>0</v>
      </c>
      <c r="S80" s="0" t="n">
        <f aca="false">IF(S36&lt;0, (S36/S22)*100)</f>
        <v>0</v>
      </c>
      <c r="T80" s="0" t="n">
        <f aca="false">IF(T36&lt;0, (T36/T22)*100)</f>
        <v>0</v>
      </c>
      <c r="U80" s="0" t="n">
        <f aca="false">IF(U36&lt;0, (U36/U22)*100)</f>
        <v>0</v>
      </c>
      <c r="V80" s="0" t="n">
        <f aca="false">IF(V36&lt;0, (V36/V22)*100)</f>
        <v>0</v>
      </c>
      <c r="W80" s="0" t="n">
        <f aca="false">IF(W36&lt;0, (W36/W22)*100)</f>
        <v>0</v>
      </c>
      <c r="X80" s="0" t="n">
        <f aca="false">IF(X36&lt;0, (X36/X22)*100)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2.xml><?xml version="1.0" encoding="utf-8"?>
<worksheet xmlns="http://schemas.openxmlformats.org/spreadsheetml/2006/main" xmlns:r="http://schemas.openxmlformats.org/officeDocument/2006/relationships">
  <sheetPr filterMode="false">
    <pageSetUpPr fitToPage="false"/>
  </sheetPr>
  <dimension ref="A1:AG71"/>
  <sheetViews>
    <sheetView windowProtection="true" showFormulas="false" showGridLines="true" showRowColHeaders="true" showZeros="true" rightToLeft="false" tabSelected="false" showOutlineSymbols="true" defaultGridColor="true" view="normal" topLeftCell="A34" colorId="64" zoomScale="70" zoomScaleNormal="70" zoomScalePageLayoutView="100" workbookViewId="0">
      <pane xSplit="1" ySplit="0" topLeftCell="K34" activePane="topRight" state="frozen"/>
      <selection pane="topLeft" activeCell="A34" activeCellId="0" sqref="A34"/>
      <selection pane="topRight" activeCell="N57" activeCellId="0" sqref="N57"/>
    </sheetView>
  </sheetViews>
  <sheetFormatPr defaultRowHeight="15"/>
  <cols>
    <col collapsed="false" hidden="false" max="1" min="1" style="0" width="34.6938775510204"/>
    <col collapsed="false" hidden="false" max="2" min="2" style="0" width="62.7704081632653"/>
    <col collapsed="false" hidden="false" max="3" min="3" style="0" width="24.3010204081633"/>
    <col collapsed="false" hidden="false" max="4" min="4" style="0" width="8.50510204081633"/>
    <col collapsed="false" hidden="false" max="6" min="5" style="0" width="13.5"/>
    <col collapsed="false" hidden="false" max="7" min="7" style="0" width="8.50510204081633"/>
    <col collapsed="false" hidden="false" max="8" min="8" style="0" width="19.4387755102041"/>
    <col collapsed="false" hidden="false" max="9" min="9" style="0" width="17.0102040816327"/>
    <col collapsed="false" hidden="false" max="10" min="10" style="0" width="16.3316326530612"/>
    <col collapsed="false" hidden="false" max="12" min="11" style="0" width="16.6020408163265"/>
    <col collapsed="false" hidden="false" max="13" min="13" style="0" width="20.5204081632653"/>
    <col collapsed="false" hidden="false" max="23" min="14" style="0" width="16.6020408163265"/>
    <col collapsed="false" hidden="false" max="24" min="24" style="0" width="17.4132653061224"/>
    <col collapsed="false" hidden="false" max="27" min="25" style="0" width="8.50510204081633"/>
    <col collapsed="false" hidden="false" max="28" min="28" style="0" width="10.2602040816327"/>
    <col collapsed="false" hidden="false" max="1025" min="29" style="0" width="8.50510204081633"/>
  </cols>
  <sheetData>
    <row r="1" customFormat="false" ht="15" hidden="false" customHeight="false" outlineLevel="0" collapsed="false">
      <c r="A1" s="59" t="s">
        <v>4072</v>
      </c>
      <c r="B1" s="2" t="s">
        <v>4073</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4074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AA3" s="58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AA4" s="584"/>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AA5" s="584"/>
    </row>
    <row r="6" s="17" customFormat="true" ht="15" hidden="false" customHeight="false" outlineLevel="0" collapsed="false">
      <c r="A6" s="441" t="s">
        <v>733</v>
      </c>
      <c r="B6" s="445" t="s">
        <v>4075</v>
      </c>
      <c r="C6" s="335" t="s">
        <v>34</v>
      </c>
      <c r="D6" s="121"/>
      <c r="E6" s="121"/>
      <c r="F6" s="121"/>
      <c r="G6" s="121"/>
      <c r="H6" s="181" t="n">
        <f aca="false">H7+H21</f>
        <v>622427000</v>
      </c>
      <c r="I6" s="181" t="n">
        <f aca="false">I7+I21</f>
        <v>671160000</v>
      </c>
      <c r="J6" s="442" t="n">
        <v>889686000</v>
      </c>
      <c r="K6" s="181" t="n">
        <f aca="false">K7+K21</f>
        <v>1275740000</v>
      </c>
      <c r="L6" s="181" t="n">
        <f aca="false">L7+L21</f>
        <v>1499601600</v>
      </c>
      <c r="M6" s="181" t="n">
        <f aca="false">M7+M21</f>
        <v>1266200000</v>
      </c>
      <c r="N6" s="737" t="n">
        <v>1306000000</v>
      </c>
      <c r="O6" s="737" t="n">
        <v>1258000000</v>
      </c>
      <c r="P6" s="737" t="n">
        <v>1268000000</v>
      </c>
      <c r="Q6" s="737" t="n">
        <v>1390000000</v>
      </c>
      <c r="R6" s="737" t="n">
        <v>1505000000</v>
      </c>
      <c r="S6" s="737" t="n">
        <v>1479000000</v>
      </c>
      <c r="T6" s="737" t="n">
        <v>1622000000</v>
      </c>
      <c r="U6" s="737" t="n">
        <v>1670000000</v>
      </c>
      <c r="V6" s="737" t="n">
        <v>1737000000</v>
      </c>
      <c r="W6" s="737" t="n">
        <v>1814000000</v>
      </c>
      <c r="X6" s="738" t="n">
        <v>1906000000</v>
      </c>
      <c r="Y6" s="38"/>
      <c r="Z6" s="38"/>
      <c r="AA6" s="584"/>
      <c r="AB6" s="38"/>
      <c r="AC6" s="38"/>
      <c r="AD6" s="38"/>
      <c r="AE6" s="38"/>
      <c r="AF6" s="38"/>
      <c r="AG6" s="38"/>
    </row>
    <row r="7" customFormat="false" ht="16.5" hidden="false" customHeight="false" outlineLevel="0" collapsed="false">
      <c r="A7" s="30" t="s">
        <v>35</v>
      </c>
      <c r="B7" s="49" t="s">
        <v>4076</v>
      </c>
      <c r="C7" s="20" t="s">
        <v>37</v>
      </c>
      <c r="D7" s="4"/>
      <c r="E7" s="4"/>
      <c r="F7" s="4"/>
      <c r="G7" s="4"/>
      <c r="H7" s="181" t="n">
        <f aca="false">H9+H18+H20+H19</f>
        <v>615823000</v>
      </c>
      <c r="I7" s="181" t="n">
        <f aca="false">I9+I18+I20+I19</f>
        <v>667590000</v>
      </c>
      <c r="J7" s="46" t="n">
        <v>885388000</v>
      </c>
      <c r="K7" s="181" t="n">
        <f aca="false">K9+K18+K20+K19</f>
        <v>1272930000</v>
      </c>
      <c r="L7" s="181" t="n">
        <f aca="false">L9+L18+L20+L19</f>
        <v>1496516000</v>
      </c>
      <c r="M7" s="181" t="n">
        <f aca="false">M9+M18+M20+M19</f>
        <v>1254600000</v>
      </c>
      <c r="N7" s="239" t="n">
        <v>1278000000</v>
      </c>
      <c r="O7" s="239" t="n">
        <v>1243000000</v>
      </c>
      <c r="P7" s="239" t="n">
        <v>1253000000</v>
      </c>
      <c r="Q7" s="239" t="n">
        <v>1380000000</v>
      </c>
      <c r="R7" s="239" t="n">
        <v>1495000000</v>
      </c>
      <c r="S7" s="239" t="n">
        <v>1469000000</v>
      </c>
      <c r="T7" s="239" t="n">
        <v>1590000000</v>
      </c>
      <c r="U7" s="239" t="n">
        <v>1652000000</v>
      </c>
      <c r="V7" s="239" t="n">
        <v>1723000000</v>
      </c>
      <c r="W7" s="239" t="n">
        <v>1800000000</v>
      </c>
      <c r="X7" s="9" t="n">
        <v>1891000000</v>
      </c>
      <c r="Y7" s="38"/>
      <c r="Z7" s="38"/>
      <c r="AA7" s="584"/>
      <c r="AB7" s="184"/>
      <c r="AC7" s="38"/>
      <c r="AD7" s="38"/>
      <c r="AE7" s="38"/>
      <c r="AF7" s="38"/>
      <c r="AG7" s="38"/>
    </row>
    <row r="8" customFormat="false" ht="15" hidden="false" customHeight="false" outlineLevel="0" collapsed="false">
      <c r="B8" s="49" t="s">
        <v>4077</v>
      </c>
      <c r="C8" s="11"/>
      <c r="D8" s="4"/>
      <c r="E8" s="4"/>
      <c r="F8" s="4"/>
      <c r="G8" s="4"/>
      <c r="H8" s="46" t="n">
        <v>614172000</v>
      </c>
      <c r="I8" s="46" t="n">
        <v>660450000</v>
      </c>
      <c r="J8" s="46" t="n">
        <v>874643000</v>
      </c>
      <c r="K8" s="46" t="n">
        <v>1275740000</v>
      </c>
      <c r="L8" s="46" t="n">
        <v>1481088000</v>
      </c>
      <c r="M8" s="46" t="n">
        <v>1240500000</v>
      </c>
      <c r="N8" s="239" t="n">
        <v>1273000000</v>
      </c>
      <c r="O8" s="239" t="n">
        <v>1238000000</v>
      </c>
      <c r="P8" s="239" t="n">
        <v>1247000000</v>
      </c>
      <c r="Q8" s="239" t="n">
        <v>1372000000</v>
      </c>
      <c r="R8" s="239" t="n">
        <v>1488000000</v>
      </c>
      <c r="S8" s="239" t="n">
        <v>1462000000</v>
      </c>
      <c r="T8" s="239" t="n">
        <v>1582000000</v>
      </c>
      <c r="U8" s="239" t="n">
        <v>1644000000</v>
      </c>
      <c r="V8" s="239" t="n">
        <v>1714000000</v>
      </c>
      <c r="W8" s="239" t="n">
        <v>1791000000</v>
      </c>
      <c r="X8" s="9" t="n">
        <v>1881000000</v>
      </c>
      <c r="Y8" s="38"/>
      <c r="Z8" s="38"/>
      <c r="AA8" s="584"/>
      <c r="AB8" s="38"/>
      <c r="AC8" s="38"/>
      <c r="AD8" s="38"/>
      <c r="AE8" s="38"/>
      <c r="AF8" s="38"/>
      <c r="AG8" s="38"/>
    </row>
    <row r="9" customFormat="false" ht="15" hidden="false" customHeight="false" outlineLevel="0" collapsed="false">
      <c r="A9" s="47" t="s">
        <v>342</v>
      </c>
      <c r="B9" s="47" t="s">
        <v>342</v>
      </c>
      <c r="C9" s="49" t="s">
        <v>40</v>
      </c>
      <c r="D9" s="4"/>
      <c r="E9" s="4"/>
      <c r="F9" s="4"/>
      <c r="G9" s="4"/>
      <c r="H9" s="181" t="n">
        <f aca="false">H10+H11+H12+H13+H14+H16+H15+H17</f>
        <v>376428000</v>
      </c>
      <c r="I9" s="181" t="n">
        <f aca="false">I10+I11+I12+I13+I14+I16+I15+I17</f>
        <v>431970000</v>
      </c>
      <c r="J9" s="46" t="n">
        <v>554442000</v>
      </c>
      <c r="K9" s="181" t="n">
        <f aca="false">K10+K11+K12+K13+K14+K16+K15+K17</f>
        <v>781180000</v>
      </c>
      <c r="L9" s="181" t="n">
        <f aca="false">L10+L11+L12+L13+L14+L16+L15+L17</f>
        <v>928765600</v>
      </c>
      <c r="M9" s="46" t="n">
        <v>795700000</v>
      </c>
      <c r="N9" s="239" t="n">
        <v>757000000</v>
      </c>
      <c r="O9" s="239" t="n">
        <v>795000000</v>
      </c>
      <c r="P9" s="239" t="n">
        <v>786000000</v>
      </c>
      <c r="Q9" s="239" t="n">
        <v>864000000</v>
      </c>
      <c r="R9" s="239" t="n">
        <v>950000000</v>
      </c>
      <c r="S9" s="239" t="n">
        <v>917000000</v>
      </c>
      <c r="T9" s="239" t="n">
        <v>986000000</v>
      </c>
      <c r="U9" s="239" t="n">
        <v>1025000000</v>
      </c>
      <c r="V9" s="239" t="n">
        <v>1070000000</v>
      </c>
      <c r="W9" s="239" t="n">
        <v>1120000000</v>
      </c>
      <c r="X9" s="9" t="n">
        <v>1174000000</v>
      </c>
      <c r="Y9" s="38"/>
      <c r="Z9" s="38"/>
      <c r="AA9" s="584"/>
      <c r="AB9" s="38"/>
      <c r="AC9" s="38"/>
      <c r="AD9" s="38"/>
      <c r="AE9" s="38"/>
      <c r="AF9" s="38"/>
      <c r="AG9" s="38"/>
    </row>
    <row r="10" customFormat="false" ht="15" hidden="false" customHeight="false" outlineLevel="0" collapsed="false">
      <c r="A10" s="191" t="s">
        <v>160</v>
      </c>
      <c r="B10" s="191" t="s">
        <v>4078</v>
      </c>
      <c r="C10" s="11" t="s">
        <v>43</v>
      </c>
      <c r="D10" s="4"/>
      <c r="E10" s="4"/>
      <c r="F10" s="4"/>
      <c r="G10" s="4"/>
      <c r="H10" s="46" t="n">
        <v>79248000</v>
      </c>
      <c r="I10" s="46" t="n">
        <v>82110000</v>
      </c>
      <c r="J10" s="46" t="n">
        <v>92407000</v>
      </c>
      <c r="K10" s="46" t="n">
        <v>106780000</v>
      </c>
      <c r="L10" s="46" t="n">
        <v>141937600</v>
      </c>
      <c r="M10" s="46" t="n">
        <v>121400000</v>
      </c>
      <c r="N10" s="239" t="n">
        <v>115000000</v>
      </c>
      <c r="O10" s="239" t="n">
        <v>113000000</v>
      </c>
      <c r="P10" s="239" t="n">
        <v>110000000</v>
      </c>
      <c r="Q10" s="239" t="n">
        <v>124000000</v>
      </c>
      <c r="R10" s="239" t="n">
        <v>137000000</v>
      </c>
      <c r="S10" s="239" t="n">
        <v>131000000</v>
      </c>
      <c r="T10" s="239" t="n">
        <v>136000000</v>
      </c>
      <c r="U10" s="239" t="n">
        <v>141000000</v>
      </c>
      <c r="V10" s="239" t="n">
        <v>147000000</v>
      </c>
      <c r="W10" s="239" t="n">
        <v>154000000</v>
      </c>
      <c r="X10" s="9" t="n">
        <v>162000000</v>
      </c>
      <c r="Y10" s="38"/>
      <c r="Z10" s="38"/>
      <c r="AA10" s="584"/>
      <c r="AB10" s="38"/>
      <c r="AC10" s="38"/>
      <c r="AD10" s="38"/>
      <c r="AE10" s="38"/>
      <c r="AF10" s="38"/>
      <c r="AG10" s="38"/>
    </row>
    <row r="11" customFormat="false" ht="15" hidden="false" customHeight="false" outlineLevel="0" collapsed="false">
      <c r="A11" s="191" t="s">
        <v>1387</v>
      </c>
      <c r="B11" s="191" t="s">
        <v>4079</v>
      </c>
      <c r="C11" s="11" t="s">
        <v>43</v>
      </c>
      <c r="D11" s="4"/>
      <c r="E11" s="4"/>
      <c r="F11" s="4"/>
      <c r="G11" s="4"/>
      <c r="H11" s="46" t="n">
        <v>16510000</v>
      </c>
      <c r="I11" s="46" t="n">
        <v>21420000</v>
      </c>
      <c r="J11" s="46" t="n">
        <v>12894000</v>
      </c>
      <c r="K11" s="46" t="n">
        <v>39340000</v>
      </c>
      <c r="L11" s="46" t="n">
        <v>61712000</v>
      </c>
      <c r="M11" s="46" t="n">
        <v>54700000</v>
      </c>
      <c r="N11" s="239" t="n">
        <v>20000000</v>
      </c>
      <c r="O11" s="239" t="n">
        <v>36000000</v>
      </c>
      <c r="P11" s="239" t="n">
        <v>64000000</v>
      </c>
      <c r="Q11" s="239" t="n">
        <v>41000000</v>
      </c>
      <c r="R11" s="239" t="n">
        <v>45000000</v>
      </c>
      <c r="S11" s="239" t="n">
        <v>47000000</v>
      </c>
      <c r="T11" s="239" t="n">
        <v>49000000</v>
      </c>
      <c r="U11" s="239" t="n">
        <v>51000000</v>
      </c>
      <c r="V11" s="239" t="n">
        <v>53000000</v>
      </c>
      <c r="W11" s="239" t="n">
        <v>55000000</v>
      </c>
      <c r="X11" s="9" t="n">
        <v>58000000</v>
      </c>
      <c r="Y11" s="38"/>
      <c r="Z11" s="38"/>
      <c r="AA11" s="584"/>
      <c r="AB11" s="38"/>
      <c r="AC11" s="38"/>
      <c r="AD11" s="38"/>
      <c r="AE11" s="38"/>
      <c r="AF11" s="38"/>
      <c r="AG11" s="38"/>
    </row>
    <row r="12" customFormat="false" ht="15" hidden="false" customHeight="false" outlineLevel="0" collapsed="false">
      <c r="A12" s="191" t="s">
        <v>4080</v>
      </c>
      <c r="B12" s="191" t="s">
        <v>4081</v>
      </c>
      <c r="C12" s="11" t="s">
        <v>43</v>
      </c>
      <c r="D12" s="4"/>
      <c r="E12" s="4"/>
      <c r="F12" s="4"/>
      <c r="G12" s="4"/>
      <c r="H12" s="46" t="n">
        <v>3302000</v>
      </c>
      <c r="I12" s="46" t="n">
        <v>5355000</v>
      </c>
      <c r="J12" s="46" t="n">
        <v>25788000</v>
      </c>
      <c r="K12" s="46" t="n">
        <v>39340000</v>
      </c>
      <c r="L12" s="46" t="n">
        <v>37027200</v>
      </c>
      <c r="M12" s="46" t="n">
        <v>19800000</v>
      </c>
      <c r="N12" s="239" t="n">
        <v>16000000</v>
      </c>
      <c r="O12" s="239" t="n">
        <v>16000000</v>
      </c>
      <c r="P12" s="239" t="n">
        <v>14000000</v>
      </c>
      <c r="Q12" s="239" t="n">
        <v>14000000</v>
      </c>
      <c r="R12" s="239" t="n">
        <v>15000000</v>
      </c>
      <c r="S12" s="239" t="n">
        <v>16000000</v>
      </c>
      <c r="T12" s="239" t="n">
        <v>31000000</v>
      </c>
      <c r="U12" s="239" t="n">
        <v>32000000</v>
      </c>
      <c r="V12" s="239" t="n">
        <v>34000000</v>
      </c>
      <c r="W12" s="239" t="n">
        <v>35000000</v>
      </c>
      <c r="X12" s="9" t="n">
        <v>37000000</v>
      </c>
      <c r="Y12" s="38"/>
      <c r="Z12" s="38"/>
      <c r="AA12" s="584"/>
      <c r="AB12" s="38"/>
      <c r="AC12" s="38"/>
      <c r="AD12" s="38"/>
      <c r="AE12" s="38"/>
      <c r="AF12" s="38"/>
      <c r="AG12" s="38"/>
    </row>
    <row r="13" customFormat="false" ht="15" hidden="false" customHeight="false" outlineLevel="0" collapsed="false">
      <c r="A13" s="191" t="s">
        <v>151</v>
      </c>
      <c r="B13" s="191" t="s">
        <v>4082</v>
      </c>
      <c r="C13" s="11" t="s">
        <v>43</v>
      </c>
      <c r="D13" s="4"/>
      <c r="E13" s="4"/>
      <c r="F13" s="4"/>
      <c r="G13" s="4"/>
      <c r="H13" s="46" t="n">
        <v>158496000</v>
      </c>
      <c r="I13" s="46" t="n">
        <v>192780000</v>
      </c>
      <c r="J13" s="46" t="n">
        <v>272923000</v>
      </c>
      <c r="K13" s="46" t="n">
        <v>393400000</v>
      </c>
      <c r="L13" s="46" t="n">
        <v>441240800</v>
      </c>
      <c r="M13" s="46" t="n">
        <v>370800000</v>
      </c>
      <c r="N13" s="239" t="n">
        <v>364000000</v>
      </c>
      <c r="O13" s="239" t="n">
        <v>392000000</v>
      </c>
      <c r="P13" s="239" t="n">
        <v>355000000</v>
      </c>
      <c r="Q13" s="239" t="n">
        <v>429000000</v>
      </c>
      <c r="R13" s="239" t="n">
        <v>498000000</v>
      </c>
      <c r="S13" s="239" t="n">
        <v>456000000</v>
      </c>
      <c r="T13" s="239" t="n">
        <v>501000000</v>
      </c>
      <c r="U13" s="239" t="n">
        <v>521000000</v>
      </c>
      <c r="V13" s="239" t="n">
        <v>544000000</v>
      </c>
      <c r="W13" s="239" t="n">
        <v>569000000</v>
      </c>
      <c r="X13" s="9" t="n">
        <v>597000000</v>
      </c>
      <c r="Y13" s="38"/>
      <c r="Z13" s="38"/>
      <c r="AA13" s="584"/>
      <c r="AB13" s="38"/>
      <c r="AC13" s="38"/>
      <c r="AD13" s="38"/>
      <c r="AE13" s="38"/>
      <c r="AF13" s="38"/>
      <c r="AG13" s="38"/>
    </row>
    <row r="14" customFormat="false" ht="15" hidden="false" customHeight="false" outlineLevel="0" collapsed="false">
      <c r="A14" s="191" t="s">
        <v>517</v>
      </c>
      <c r="B14" s="191" t="s">
        <v>517</v>
      </c>
      <c r="C14" s="11" t="s">
        <v>43</v>
      </c>
      <c r="D14" s="4"/>
      <c r="E14" s="4"/>
      <c r="F14" s="4"/>
      <c r="G14" s="4"/>
      <c r="H14" s="46" t="n">
        <v>61087000</v>
      </c>
      <c r="I14" s="46" t="n">
        <v>66045000</v>
      </c>
      <c r="J14" s="46" t="n">
        <v>73066000</v>
      </c>
      <c r="K14" s="46" t="n">
        <v>95540000</v>
      </c>
      <c r="L14" s="46" t="n">
        <v>120338400</v>
      </c>
      <c r="M14" s="46" t="n">
        <v>128700000</v>
      </c>
      <c r="N14" s="239" t="n">
        <v>134000000</v>
      </c>
      <c r="O14" s="239" t="n">
        <v>143000000</v>
      </c>
      <c r="P14" s="239" t="n">
        <v>152000000</v>
      </c>
      <c r="Q14" s="239" t="n">
        <v>161000000</v>
      </c>
      <c r="R14" s="239" t="n">
        <v>156000000</v>
      </c>
      <c r="S14" s="239" t="n">
        <v>170000000</v>
      </c>
      <c r="T14" s="239" t="n">
        <v>170000000</v>
      </c>
      <c r="U14" s="239" t="n">
        <v>176000000</v>
      </c>
      <c r="V14" s="239" t="n">
        <v>184000000</v>
      </c>
      <c r="W14" s="239" t="n">
        <v>193000000</v>
      </c>
      <c r="X14" s="9" t="n">
        <v>202000000</v>
      </c>
      <c r="Y14" s="38"/>
      <c r="Z14" s="38"/>
      <c r="AA14" s="584"/>
      <c r="AB14" s="38"/>
      <c r="AC14" s="38"/>
      <c r="AD14" s="38"/>
      <c r="AE14" s="38"/>
      <c r="AF14" s="38"/>
      <c r="AG14" s="38"/>
    </row>
    <row r="15" customFormat="false" ht="15" hidden="false" customHeight="false" outlineLevel="0" collapsed="false">
      <c r="A15" s="191" t="s">
        <v>607</v>
      </c>
      <c r="B15" s="191" t="s">
        <v>1317</v>
      </c>
      <c r="C15" s="11" t="s">
        <v>43</v>
      </c>
      <c r="D15" s="4"/>
      <c r="E15" s="4"/>
      <c r="F15" s="4"/>
      <c r="G15" s="4"/>
      <c r="H15" s="46" t="n">
        <v>36322000</v>
      </c>
      <c r="I15" s="46" t="n">
        <v>41055000</v>
      </c>
      <c r="J15" s="46" t="n">
        <v>55874000</v>
      </c>
      <c r="K15" s="46" t="n">
        <v>67440000</v>
      </c>
      <c r="L15" s="46" t="n">
        <v>74054400</v>
      </c>
      <c r="M15" s="46" t="n">
        <v>49100000</v>
      </c>
      <c r="N15" s="239" t="n">
        <v>51000000</v>
      </c>
      <c r="O15" s="239" t="n">
        <v>45000000</v>
      </c>
      <c r="P15" s="239" t="n">
        <v>29000000</v>
      </c>
      <c r="Q15" s="239" t="n">
        <v>22000000</v>
      </c>
      <c r="R15" s="239" t="n">
        <v>22000000</v>
      </c>
      <c r="S15" s="239" t="n">
        <v>23000000</v>
      </c>
      <c r="T15" s="239" t="n">
        <v>24000000</v>
      </c>
      <c r="U15" s="239" t="n">
        <v>25000000</v>
      </c>
      <c r="V15" s="239" t="n">
        <v>26000000</v>
      </c>
      <c r="W15" s="239" t="n">
        <v>27000000</v>
      </c>
      <c r="X15" s="9" t="n">
        <v>29000000</v>
      </c>
      <c r="Y15" s="38"/>
      <c r="Z15" s="38"/>
      <c r="AA15" s="584"/>
      <c r="AB15" s="38"/>
      <c r="AC15" s="38"/>
      <c r="AD15" s="38"/>
      <c r="AE15" s="38"/>
      <c r="AF15" s="38"/>
      <c r="AG15" s="38"/>
    </row>
    <row r="16" customFormat="false" ht="15" hidden="false" customHeight="false" outlineLevel="0" collapsed="false">
      <c r="A16" s="191" t="s">
        <v>4083</v>
      </c>
      <c r="B16" s="191" t="s">
        <v>4084</v>
      </c>
      <c r="C16" s="11" t="s">
        <v>43</v>
      </c>
      <c r="D16" s="4"/>
      <c r="E16" s="4"/>
      <c r="F16" s="4"/>
      <c r="G16" s="4"/>
      <c r="H16" s="46" t="n">
        <v>19812000</v>
      </c>
      <c r="I16" s="46" t="n">
        <v>19635000</v>
      </c>
      <c r="J16" s="46" t="n">
        <v>17192000</v>
      </c>
      <c r="K16" s="46" t="n">
        <v>33720000</v>
      </c>
      <c r="L16" s="46" t="n">
        <v>43198400</v>
      </c>
      <c r="M16" s="46" t="n">
        <v>42300000</v>
      </c>
      <c r="N16" s="239" t="n">
        <v>45000000</v>
      </c>
      <c r="O16" s="239" t="n">
        <v>44000000</v>
      </c>
      <c r="P16" s="239" t="n">
        <v>58000000</v>
      </c>
      <c r="Q16" s="239" t="n">
        <v>67000000</v>
      </c>
      <c r="R16" s="239" t="n">
        <v>71000000</v>
      </c>
      <c r="S16" s="239" t="n">
        <v>67000000</v>
      </c>
      <c r="T16" s="239" t="n">
        <v>69000000</v>
      </c>
      <c r="U16" s="239" t="n">
        <v>72000000</v>
      </c>
      <c r="V16" s="239" t="n">
        <v>75000000</v>
      </c>
      <c r="W16" s="239" t="n">
        <v>78000000</v>
      </c>
      <c r="X16" s="9" t="n">
        <v>82000000</v>
      </c>
      <c r="Y16" s="38"/>
      <c r="Z16" s="38"/>
      <c r="AA16" s="584"/>
      <c r="AB16" s="38"/>
      <c r="AC16" s="38"/>
      <c r="AD16" s="38"/>
      <c r="AE16" s="38"/>
      <c r="AF16" s="38"/>
      <c r="AG16" s="38"/>
    </row>
    <row r="17" customFormat="false" ht="15" hidden="false" customHeight="false" outlineLevel="0" collapsed="false">
      <c r="A17" s="191" t="s">
        <v>48</v>
      </c>
      <c r="B17" s="191" t="s">
        <v>1611</v>
      </c>
      <c r="C17" s="11" t="s">
        <v>43</v>
      </c>
      <c r="D17" s="4"/>
      <c r="E17" s="4"/>
      <c r="F17" s="4"/>
      <c r="G17" s="4"/>
      <c r="H17" s="46" t="n">
        <v>1651000</v>
      </c>
      <c r="I17" s="46" t="n">
        <v>3570000</v>
      </c>
      <c r="J17" s="46" t="n">
        <v>4298000</v>
      </c>
      <c r="K17" s="46" t="n">
        <v>5620000</v>
      </c>
      <c r="L17" s="46" t="n">
        <v>9256800</v>
      </c>
      <c r="M17" s="46" t="n">
        <v>8900000</v>
      </c>
      <c r="N17" s="239" t="n">
        <v>12000000</v>
      </c>
      <c r="O17" s="239" t="n">
        <v>4000000</v>
      </c>
      <c r="P17" s="239" t="n">
        <v>4000000</v>
      </c>
      <c r="Q17" s="239" t="n">
        <v>5000000</v>
      </c>
      <c r="R17" s="239" t="n">
        <v>6000000</v>
      </c>
      <c r="S17" s="239" t="n">
        <v>6000000</v>
      </c>
      <c r="T17" s="239" t="n">
        <v>6000000</v>
      </c>
      <c r="U17" s="239" t="n">
        <v>7000000</v>
      </c>
      <c r="V17" s="239" t="n">
        <v>7000000</v>
      </c>
      <c r="W17" s="239" t="n">
        <v>7000000</v>
      </c>
      <c r="X17" s="9" t="n">
        <v>8000000</v>
      </c>
      <c r="Y17" s="38"/>
      <c r="Z17" s="38"/>
      <c r="AA17" s="584"/>
      <c r="AB17" s="38"/>
      <c r="AC17" s="38"/>
      <c r="AD17" s="38"/>
      <c r="AE17" s="38"/>
      <c r="AF17" s="38"/>
      <c r="AG17" s="38"/>
    </row>
    <row r="18" customFormat="false" ht="15" hidden="false" customHeight="false" outlineLevel="0" collapsed="false">
      <c r="A18" s="47" t="s">
        <v>599</v>
      </c>
      <c r="B18" s="47" t="s">
        <v>4085</v>
      </c>
      <c r="C18" s="49" t="s">
        <v>40</v>
      </c>
      <c r="D18" s="4"/>
      <c r="E18" s="4"/>
      <c r="F18" s="4"/>
      <c r="G18" s="4"/>
      <c r="H18" s="46" t="n">
        <v>163449000</v>
      </c>
      <c r="I18" s="46" t="n">
        <v>167790000</v>
      </c>
      <c r="J18" s="46" t="n">
        <v>199857000</v>
      </c>
      <c r="K18" s="46" t="n">
        <v>264140000</v>
      </c>
      <c r="L18" s="46" t="n">
        <v>299303200</v>
      </c>
      <c r="M18" s="46" t="n">
        <v>263900000</v>
      </c>
      <c r="N18" s="239" t="n">
        <v>344000000</v>
      </c>
      <c r="O18" s="239" t="n">
        <v>311000000</v>
      </c>
      <c r="P18" s="239" t="n">
        <v>320000000</v>
      </c>
      <c r="Q18" s="239" t="n">
        <v>357000000</v>
      </c>
      <c r="R18" s="239" t="n">
        <v>401000000</v>
      </c>
      <c r="S18" s="239" t="n">
        <v>398000000</v>
      </c>
      <c r="T18" s="239" t="n">
        <v>443000000</v>
      </c>
      <c r="U18" s="239" t="n">
        <v>460000000</v>
      </c>
      <c r="V18" s="239" t="n">
        <v>479000000</v>
      </c>
      <c r="W18" s="239" t="n">
        <v>497000000</v>
      </c>
      <c r="X18" s="9" t="n">
        <v>526000000</v>
      </c>
      <c r="Y18" s="38"/>
      <c r="Z18" s="38"/>
      <c r="AA18" s="584"/>
      <c r="AB18" s="38"/>
      <c r="AC18" s="38"/>
      <c r="AD18" s="38"/>
      <c r="AE18" s="38"/>
      <c r="AF18" s="38"/>
      <c r="AG18" s="38"/>
    </row>
    <row r="19" customFormat="false" ht="15" hidden="false" customHeight="false" outlineLevel="0" collapsed="false">
      <c r="A19" s="47" t="s">
        <v>302</v>
      </c>
      <c r="B19" s="47" t="s">
        <v>4086</v>
      </c>
      <c r="C19" s="49" t="s">
        <v>40</v>
      </c>
      <c r="D19" s="4"/>
      <c r="E19" s="4"/>
      <c r="F19" s="4"/>
      <c r="G19" s="4"/>
      <c r="H19" s="46" t="n">
        <v>72644000</v>
      </c>
      <c r="I19" s="46" t="n">
        <v>62475000</v>
      </c>
      <c r="J19" s="46" t="n">
        <v>122493000</v>
      </c>
      <c r="K19" s="46" t="n">
        <v>207940000</v>
      </c>
      <c r="L19" s="46" t="n">
        <v>256104800</v>
      </c>
      <c r="M19" s="46" t="n">
        <v>180900000</v>
      </c>
      <c r="N19" s="239" t="n">
        <v>172000000</v>
      </c>
      <c r="O19" s="239" t="n">
        <v>132000000</v>
      </c>
      <c r="P19" s="239" t="n">
        <v>142000000</v>
      </c>
      <c r="Q19" s="239" t="n">
        <v>152000000</v>
      </c>
      <c r="R19" s="239" t="n">
        <v>137000000</v>
      </c>
      <c r="S19" s="239" t="n">
        <v>147000000</v>
      </c>
      <c r="T19" s="239" t="n">
        <v>152000000</v>
      </c>
      <c r="U19" s="239" t="n">
        <v>158000000</v>
      </c>
      <c r="V19" s="239" t="n">
        <v>165000000</v>
      </c>
      <c r="W19" s="239" t="n">
        <v>173000000</v>
      </c>
      <c r="X19" s="9" t="n">
        <v>182000000</v>
      </c>
      <c r="Y19" s="38"/>
      <c r="Z19" s="38"/>
      <c r="AA19" s="584"/>
      <c r="AB19" s="38"/>
      <c r="AC19" s="38"/>
      <c r="AD19" s="38"/>
      <c r="AE19" s="38"/>
      <c r="AF19" s="38"/>
      <c r="AG19" s="38"/>
    </row>
    <row r="20" customFormat="false" ht="15" hidden="false" customHeight="false" outlineLevel="0" collapsed="false">
      <c r="A20" s="47" t="s">
        <v>2330</v>
      </c>
      <c r="B20" s="47" t="s">
        <v>4087</v>
      </c>
      <c r="C20" s="49" t="s">
        <v>40</v>
      </c>
      <c r="D20" s="4"/>
      <c r="E20" s="4"/>
      <c r="F20" s="4"/>
      <c r="G20" s="4"/>
      <c r="H20" s="46" t="n">
        <v>3302000</v>
      </c>
      <c r="I20" s="46" t="n">
        <v>5355000</v>
      </c>
      <c r="J20" s="46" t="n">
        <v>8596000</v>
      </c>
      <c r="K20" s="46" t="n">
        <v>19670000</v>
      </c>
      <c r="L20" s="46" t="n">
        <v>12342400</v>
      </c>
      <c r="M20" s="46" t="n">
        <v>14100000</v>
      </c>
      <c r="N20" s="239" t="n">
        <v>5000000</v>
      </c>
      <c r="O20" s="239" t="n">
        <v>5000000</v>
      </c>
      <c r="P20" s="239" t="n">
        <v>5000000</v>
      </c>
      <c r="Q20" s="239" t="n">
        <v>9000000</v>
      </c>
      <c r="R20" s="239" t="n">
        <v>7000000</v>
      </c>
      <c r="S20" s="239" t="n">
        <v>8000000</v>
      </c>
      <c r="T20" s="239" t="n">
        <v>8000000</v>
      </c>
      <c r="U20" s="239" t="n">
        <v>8000000</v>
      </c>
      <c r="V20" s="239" t="n">
        <v>9000000</v>
      </c>
      <c r="W20" s="239" t="n">
        <v>9000000</v>
      </c>
      <c r="X20" s="9" t="n">
        <v>10000000</v>
      </c>
      <c r="Y20" s="38"/>
      <c r="Z20" s="38"/>
      <c r="AA20" s="584"/>
      <c r="AB20" s="38"/>
      <c r="AC20" s="38"/>
      <c r="AD20" s="38"/>
      <c r="AE20" s="38"/>
      <c r="AF20" s="38"/>
      <c r="AG20" s="38"/>
    </row>
    <row r="21" customFormat="false" ht="15" hidden="false" customHeight="false" outlineLevel="0" collapsed="false">
      <c r="A21" s="49" t="s">
        <v>52</v>
      </c>
      <c r="B21" s="49" t="s">
        <v>52</v>
      </c>
      <c r="C21" s="20" t="s">
        <v>37</v>
      </c>
      <c r="D21" s="4"/>
      <c r="E21" s="4"/>
      <c r="F21" s="4"/>
      <c r="G21" s="4"/>
      <c r="H21" s="46" t="n">
        <v>6604000</v>
      </c>
      <c r="I21" s="46" t="n">
        <v>3570000</v>
      </c>
      <c r="J21" s="46" t="n">
        <v>4298000</v>
      </c>
      <c r="K21" s="46" t="n">
        <v>2810000</v>
      </c>
      <c r="L21" s="46" t="n">
        <v>3085600</v>
      </c>
      <c r="M21" s="46" t="n">
        <v>11600000</v>
      </c>
      <c r="N21" s="239" t="n">
        <v>27000000</v>
      </c>
      <c r="O21" s="239" t="n">
        <v>16000000</v>
      </c>
      <c r="P21" s="239" t="n">
        <v>16000000</v>
      </c>
      <c r="Q21" s="239" t="n">
        <v>10000000</v>
      </c>
      <c r="R21" s="239" t="n">
        <v>9000000</v>
      </c>
      <c r="S21" s="239" t="n">
        <v>10000000</v>
      </c>
      <c r="T21" s="239" t="n">
        <v>32000000</v>
      </c>
      <c r="U21" s="239" t="n">
        <v>18000000</v>
      </c>
      <c r="V21" s="239" t="n">
        <v>14000000</v>
      </c>
      <c r="W21" s="239" t="n">
        <v>15000000</v>
      </c>
      <c r="X21" s="9" t="n">
        <v>15000000</v>
      </c>
      <c r="Y21" s="38"/>
      <c r="Z21" s="38"/>
      <c r="AA21" s="584"/>
      <c r="AB21" s="38"/>
      <c r="AC21" s="38"/>
      <c r="AD21" s="38"/>
      <c r="AE21" s="38"/>
      <c r="AF21" s="38"/>
      <c r="AG21" s="38"/>
    </row>
    <row r="22" s="17" customFormat="true" ht="15" hidden="false" customHeight="false" outlineLevel="0" collapsed="false">
      <c r="A22" s="31" t="s">
        <v>68</v>
      </c>
      <c r="B22" s="445" t="s">
        <v>4088</v>
      </c>
      <c r="C22" s="335" t="s">
        <v>34</v>
      </c>
      <c r="D22" s="121"/>
      <c r="E22" s="121"/>
      <c r="F22" s="121"/>
      <c r="G22" s="121"/>
      <c r="H22" s="181" t="n">
        <f aca="false">H24+H33+H34+H35+H36+H37+H38</f>
        <v>667004000</v>
      </c>
      <c r="I22" s="181" t="n">
        <f aca="false">I24+I33+I34+I35+I36+I37+I38</f>
        <v>696150000</v>
      </c>
      <c r="J22" s="181" t="n">
        <f aca="false">J24+J33+J34+J35+J36+J37+J38</f>
        <v>844557000</v>
      </c>
      <c r="K22" s="181" t="n">
        <f aca="false">K24+K33+K34+K35+K36+K37+K38</f>
        <v>1098710000</v>
      </c>
      <c r="L22" s="181" t="n">
        <f aca="false">L24+L33+L34+L35+L36+L37+L38</f>
        <v>1502687200</v>
      </c>
      <c r="M22" s="442" t="n">
        <v>1425600000</v>
      </c>
      <c r="N22" s="737" t="n">
        <v>1458000000</v>
      </c>
      <c r="O22" s="737" t="n">
        <v>1478000000</v>
      </c>
      <c r="P22" s="737" t="n">
        <v>1454000000</v>
      </c>
      <c r="Q22" s="737" t="n">
        <v>1601000000</v>
      </c>
      <c r="R22" s="737" t="n">
        <v>1594000000</v>
      </c>
      <c r="S22" s="737" t="n">
        <v>1747000000</v>
      </c>
      <c r="T22" s="737" t="n">
        <v>1974000000</v>
      </c>
      <c r="U22" s="737" t="n">
        <v>2027000000</v>
      </c>
      <c r="V22" s="737" t="n">
        <v>1985000000</v>
      </c>
      <c r="W22" s="737" t="n">
        <v>1878000000</v>
      </c>
      <c r="X22" s="738" t="n">
        <v>1933000000</v>
      </c>
      <c r="Y22" s="38"/>
      <c r="Z22" s="38"/>
      <c r="AA22" s="584"/>
      <c r="AB22" s="38"/>
      <c r="AC22" s="38"/>
      <c r="AD22" s="38"/>
      <c r="AE22" s="38"/>
      <c r="AF22" s="38"/>
      <c r="AG22" s="38"/>
    </row>
    <row r="23" customFormat="false" ht="15" hidden="false" customHeight="false" outlineLevel="0" collapsed="false">
      <c r="B23" s="49" t="s">
        <v>3394</v>
      </c>
      <c r="C23" s="49"/>
      <c r="D23" s="4"/>
      <c r="E23" s="4"/>
      <c r="F23" s="4"/>
      <c r="G23" s="4"/>
      <c r="H23" s="46" t="n">
        <v>652145000</v>
      </c>
      <c r="I23" s="46" t="n">
        <v>681870000</v>
      </c>
      <c r="J23" s="46" t="n">
        <v>835961000</v>
      </c>
      <c r="K23" s="46" t="n">
        <v>1109950000</v>
      </c>
      <c r="L23" s="46" t="n">
        <v>1453317600</v>
      </c>
      <c r="M23" s="46" t="n">
        <v>1426500000</v>
      </c>
      <c r="N23" s="239" t="n">
        <v>1453000000</v>
      </c>
      <c r="O23" s="239" t="n">
        <v>1474000000</v>
      </c>
      <c r="P23" s="239" t="n">
        <v>1451000000</v>
      </c>
      <c r="Q23" s="239" t="n">
        <v>1597000000</v>
      </c>
      <c r="R23" s="239" t="n">
        <v>1604000000</v>
      </c>
      <c r="S23" s="239" t="n">
        <v>1747000000</v>
      </c>
      <c r="T23" s="239" t="n">
        <v>1977000000</v>
      </c>
      <c r="U23" s="239" t="n">
        <v>2029000000</v>
      </c>
      <c r="V23" s="239" t="n">
        <v>1988000000</v>
      </c>
      <c r="W23" s="239" t="n">
        <v>1881000000</v>
      </c>
      <c r="X23" s="9" t="n">
        <v>1936000000</v>
      </c>
      <c r="Y23" s="38"/>
      <c r="Z23" s="38"/>
      <c r="AA23" s="584"/>
      <c r="AB23" s="38"/>
      <c r="AC23" s="38"/>
      <c r="AD23" s="38"/>
      <c r="AE23" s="38"/>
      <c r="AF23" s="38"/>
      <c r="AG23" s="38"/>
    </row>
    <row r="24" customFormat="false" ht="16.5" hidden="false" customHeight="false" outlineLevel="0" collapsed="false">
      <c r="A24" s="444" t="s">
        <v>453</v>
      </c>
      <c r="B24" s="49" t="s">
        <v>2470</v>
      </c>
      <c r="C24" s="49" t="s">
        <v>191</v>
      </c>
      <c r="D24" s="4"/>
      <c r="E24" s="4"/>
      <c r="F24" s="4"/>
      <c r="G24" s="4"/>
      <c r="H24" s="181" t="n">
        <f aca="false">H25+H26+H27+H28+H30+H31+H32+H29</f>
        <v>335153000</v>
      </c>
      <c r="I24" s="181" t="n">
        <f aca="false">I25+I26+I27+I28+I30+I31+I32+I29</f>
        <v>328440000</v>
      </c>
      <c r="J24" s="181" t="n">
        <f aca="false">J25+J26+J27+J28+J30+J31+J32+J29</f>
        <v>399714000</v>
      </c>
      <c r="K24" s="181" t="n">
        <f aca="false">K25+K26+K27+K28+K30+K31+K32+K29</f>
        <v>525470000</v>
      </c>
      <c r="L24" s="181" t="n">
        <f aca="false">L25+L26+L27+L28+L30+L31+L32+L29</f>
        <v>978135200</v>
      </c>
      <c r="M24" s="46" t="n">
        <v>633200000</v>
      </c>
      <c r="N24" s="239" t="n">
        <v>652000000</v>
      </c>
      <c r="O24" s="239" t="n">
        <v>678000000</v>
      </c>
      <c r="P24" s="239" t="n">
        <v>709000000</v>
      </c>
      <c r="Q24" s="239" t="n">
        <v>671000000</v>
      </c>
      <c r="R24" s="239" t="n">
        <v>704000000</v>
      </c>
      <c r="S24" s="239" t="n">
        <v>713000000</v>
      </c>
      <c r="T24" s="239" t="n">
        <v>721000000</v>
      </c>
      <c r="U24" s="239" t="n">
        <v>744000000</v>
      </c>
      <c r="V24" s="239" t="n">
        <v>776000000</v>
      </c>
      <c r="W24" s="239" t="n">
        <v>813000000</v>
      </c>
      <c r="X24" s="9" t="n">
        <v>860000000</v>
      </c>
      <c r="Y24" s="38"/>
      <c r="Z24" s="38"/>
      <c r="AA24" s="584"/>
      <c r="AB24" s="38"/>
      <c r="AC24" s="38"/>
      <c r="AD24" s="38"/>
      <c r="AE24" s="38"/>
      <c r="AF24" s="38"/>
      <c r="AG24" s="38"/>
    </row>
    <row r="25" customFormat="false" ht="15" hidden="false" customHeight="false" outlineLevel="0" collapsed="false">
      <c r="A25" s="47" t="s">
        <v>4089</v>
      </c>
      <c r="B25" s="47" t="s">
        <v>4090</v>
      </c>
      <c r="C25" s="49" t="s">
        <v>77</v>
      </c>
      <c r="D25" s="4"/>
      <c r="E25" s="4"/>
      <c r="F25" s="4"/>
      <c r="G25" s="4"/>
      <c r="H25" s="46" t="n">
        <v>188214000</v>
      </c>
      <c r="I25" s="46" t="n">
        <v>189210000</v>
      </c>
      <c r="J25" s="46" t="n">
        <v>206304000</v>
      </c>
      <c r="K25" s="46" t="n">
        <v>247280000</v>
      </c>
      <c r="L25" s="46" t="n">
        <v>345587200</v>
      </c>
      <c r="M25" s="46" t="n">
        <v>326100000</v>
      </c>
      <c r="N25" s="239" t="n">
        <v>340000000</v>
      </c>
      <c r="O25" s="239" t="n">
        <v>362000000</v>
      </c>
      <c r="P25" s="239" t="n">
        <v>365000000</v>
      </c>
      <c r="Q25" s="239" t="n">
        <v>365000000</v>
      </c>
      <c r="R25" s="239" t="n">
        <v>381000000</v>
      </c>
      <c r="S25" s="239" t="n">
        <v>373000000</v>
      </c>
      <c r="T25" s="239" t="n">
        <v>394000000</v>
      </c>
      <c r="U25" s="239" t="n">
        <v>409000000</v>
      </c>
      <c r="V25" s="239" t="n">
        <v>426000000</v>
      </c>
      <c r="W25" s="239" t="n">
        <v>442000000</v>
      </c>
      <c r="X25" s="9" t="n">
        <v>467000000</v>
      </c>
      <c r="Y25" s="38"/>
      <c r="Z25" s="38"/>
      <c r="AA25" s="584"/>
      <c r="AB25" s="38"/>
      <c r="AC25" s="38"/>
      <c r="AD25" s="38"/>
      <c r="AE25" s="38"/>
      <c r="AF25" s="38"/>
      <c r="AG25" s="38"/>
    </row>
    <row r="26" customFormat="false" ht="15" hidden="false" customHeight="false" outlineLevel="0" collapsed="false">
      <c r="A26" s="47" t="s">
        <v>4091</v>
      </c>
      <c r="B26" s="47" t="s">
        <v>4092</v>
      </c>
      <c r="C26" s="49" t="s">
        <v>77</v>
      </c>
      <c r="D26" s="4"/>
      <c r="E26" s="4"/>
      <c r="F26" s="4"/>
      <c r="G26" s="4"/>
      <c r="H26" s="46" t="n">
        <v>23114000</v>
      </c>
      <c r="I26" s="46" t="n">
        <v>19635000</v>
      </c>
      <c r="J26" s="46" t="n">
        <v>27937000</v>
      </c>
      <c r="K26" s="46" t="n">
        <v>33720000</v>
      </c>
      <c r="L26" s="46" t="n">
        <v>27770400</v>
      </c>
      <c r="M26" s="46" t="n">
        <v>27700000</v>
      </c>
      <c r="N26" s="239" t="n">
        <v>25000000</v>
      </c>
      <c r="O26" s="239" t="n">
        <v>20000000</v>
      </c>
      <c r="P26" s="239" t="n">
        <v>13000000</v>
      </c>
      <c r="Q26" s="239" t="n">
        <v>15000000</v>
      </c>
      <c r="R26" s="239" t="n">
        <v>14000000</v>
      </c>
      <c r="S26" s="239" t="n">
        <v>14000000</v>
      </c>
      <c r="T26" s="239" t="n">
        <v>15000000</v>
      </c>
      <c r="U26" s="239" t="n">
        <v>15000000</v>
      </c>
      <c r="V26" s="239" t="n">
        <v>16000000</v>
      </c>
      <c r="W26" s="239" t="n">
        <v>17000000</v>
      </c>
      <c r="X26" s="9" t="n">
        <v>18000000</v>
      </c>
      <c r="Y26" s="38"/>
      <c r="Z26" s="38"/>
      <c r="AA26" s="584"/>
      <c r="AB26" s="38"/>
      <c r="AC26" s="38"/>
      <c r="AD26" s="38"/>
      <c r="AE26" s="38"/>
      <c r="AF26" s="38"/>
      <c r="AG26" s="38"/>
    </row>
    <row r="27" customFormat="false" ht="15" hidden="false" customHeight="false" outlineLevel="0" collapsed="false">
      <c r="A27" s="47" t="s">
        <v>3996</v>
      </c>
      <c r="B27" s="47" t="s">
        <v>701</v>
      </c>
      <c r="C27" s="49" t="s">
        <v>77</v>
      </c>
      <c r="D27" s="4"/>
      <c r="E27" s="4"/>
      <c r="F27" s="4"/>
      <c r="G27" s="4"/>
      <c r="H27" s="46" t="n">
        <v>72644000</v>
      </c>
      <c r="I27" s="46" t="n">
        <v>76755000</v>
      </c>
      <c r="J27" s="46" t="n">
        <v>128940000</v>
      </c>
      <c r="K27" s="46" t="n">
        <v>188270000</v>
      </c>
      <c r="L27" s="46" t="n">
        <v>197478400</v>
      </c>
      <c r="M27" s="46" t="n">
        <v>174900000</v>
      </c>
      <c r="N27" s="239" t="n">
        <v>166000000</v>
      </c>
      <c r="O27" s="239" t="n">
        <v>158000000</v>
      </c>
      <c r="P27" s="239" t="n">
        <v>201000000</v>
      </c>
      <c r="Q27" s="239" t="n">
        <v>141000000</v>
      </c>
      <c r="R27" s="239" t="n">
        <v>148000000</v>
      </c>
      <c r="S27" s="239" t="n">
        <v>147000000</v>
      </c>
      <c r="T27" s="239" t="n">
        <v>127000000</v>
      </c>
      <c r="U27" s="239" t="n">
        <v>124000000</v>
      </c>
      <c r="V27" s="239" t="n">
        <v>117000000</v>
      </c>
      <c r="W27" s="239" t="n">
        <v>121000000</v>
      </c>
      <c r="X27" s="9" t="n">
        <v>127000000</v>
      </c>
      <c r="Y27" s="38"/>
      <c r="Z27" s="38"/>
      <c r="AA27" s="584"/>
      <c r="AB27" s="38"/>
      <c r="AC27" s="38"/>
      <c r="AD27" s="38"/>
      <c r="AE27" s="38"/>
      <c r="AF27" s="38"/>
      <c r="AG27" s="38"/>
    </row>
    <row r="28" customFormat="false" ht="15" hidden="false" customHeight="false" outlineLevel="0" collapsed="false">
      <c r="A28" s="47" t="s">
        <v>4093</v>
      </c>
      <c r="B28" s="47" t="s">
        <v>4094</v>
      </c>
      <c r="C28" s="49" t="s">
        <v>77</v>
      </c>
      <c r="D28" s="4"/>
      <c r="E28" s="4"/>
      <c r="F28" s="4"/>
      <c r="G28" s="4"/>
      <c r="H28" s="77"/>
      <c r="I28" s="77"/>
      <c r="J28" s="77"/>
      <c r="K28" s="77"/>
      <c r="L28" s="46" t="n">
        <v>24684800</v>
      </c>
      <c r="M28" s="46" t="n">
        <v>10000000</v>
      </c>
      <c r="N28" s="239" t="n">
        <v>33000000</v>
      </c>
      <c r="O28" s="239" t="n">
        <v>28000000</v>
      </c>
      <c r="P28" s="239" t="n">
        <v>28000000</v>
      </c>
      <c r="Q28" s="239" t="n">
        <v>24000000</v>
      </c>
      <c r="R28" s="239" t="n">
        <v>25000000</v>
      </c>
      <c r="S28" s="239" t="n">
        <v>25000000</v>
      </c>
      <c r="T28" s="239" t="n">
        <v>26000000</v>
      </c>
      <c r="U28" s="239" t="n">
        <v>27000000</v>
      </c>
      <c r="V28" s="239" t="n">
        <v>28000000</v>
      </c>
      <c r="W28" s="239" t="n">
        <v>30000000</v>
      </c>
      <c r="X28" s="9" t="n">
        <v>31000000</v>
      </c>
      <c r="Y28" s="38"/>
      <c r="Z28" s="38"/>
      <c r="AA28" s="584"/>
      <c r="AB28" s="38"/>
      <c r="AC28" s="38"/>
      <c r="AD28" s="38"/>
      <c r="AE28" s="38"/>
      <c r="AF28" s="38"/>
      <c r="AG28" s="38"/>
    </row>
    <row r="29" customFormat="false" ht="15" hidden="false" customHeight="false" outlineLevel="0" collapsed="false">
      <c r="A29" s="47" t="s">
        <v>86</v>
      </c>
      <c r="B29" s="47" t="s">
        <v>702</v>
      </c>
      <c r="C29" s="49" t="s">
        <v>77</v>
      </c>
      <c r="D29" s="4"/>
      <c r="E29" s="4"/>
      <c r="F29" s="4"/>
      <c r="G29" s="4"/>
      <c r="H29" s="46" t="n">
        <v>26416000</v>
      </c>
      <c r="I29" s="46" t="n">
        <v>21420000</v>
      </c>
      <c r="J29" s="46" t="n">
        <v>23639000</v>
      </c>
      <c r="K29" s="46" t="n">
        <v>28100000</v>
      </c>
      <c r="L29" s="46" t="n">
        <v>9256800</v>
      </c>
      <c r="M29" s="46" t="n">
        <v>25500000</v>
      </c>
      <c r="N29" s="239" t="n">
        <v>31000000</v>
      </c>
      <c r="O29" s="239" t="n">
        <v>48000000</v>
      </c>
      <c r="P29" s="239" t="n">
        <v>60000000</v>
      </c>
      <c r="Q29" s="239" t="n">
        <v>71000000</v>
      </c>
      <c r="R29" s="239" t="n">
        <v>78000000</v>
      </c>
      <c r="S29" s="239" t="n">
        <v>88000000</v>
      </c>
      <c r="T29" s="239" t="n">
        <v>90000000</v>
      </c>
      <c r="U29" s="239" t="n">
        <v>98000000</v>
      </c>
      <c r="V29" s="239" t="n">
        <v>115000000</v>
      </c>
      <c r="W29" s="239" t="n">
        <v>128000000</v>
      </c>
      <c r="X29" s="9" t="n">
        <v>138000000</v>
      </c>
      <c r="Y29" s="38"/>
      <c r="Z29" s="38"/>
      <c r="AA29" s="584"/>
      <c r="AB29" s="38"/>
      <c r="AC29" s="38"/>
      <c r="AD29" s="38"/>
      <c r="AE29" s="38"/>
      <c r="AF29" s="38"/>
      <c r="AG29" s="38"/>
    </row>
    <row r="30" customFormat="false" ht="15" hidden="false" customHeight="false" outlineLevel="0" collapsed="false">
      <c r="A30" s="47" t="s">
        <v>4095</v>
      </c>
      <c r="B30" s="47" t="s">
        <v>4095</v>
      </c>
      <c r="C30" s="49" t="s">
        <v>77</v>
      </c>
      <c r="D30" s="4"/>
      <c r="E30" s="4"/>
      <c r="F30" s="4"/>
      <c r="G30" s="4"/>
      <c r="H30" s="46" t="n">
        <v>1651000</v>
      </c>
      <c r="I30" s="46" t="n">
        <v>5355000</v>
      </c>
      <c r="J30" s="46" t="n">
        <v>2149000</v>
      </c>
      <c r="K30" s="46" t="n">
        <v>5620000</v>
      </c>
      <c r="L30" s="46" t="n">
        <v>21599200</v>
      </c>
      <c r="M30" s="46" t="n">
        <v>8800000</v>
      </c>
      <c r="N30" s="239" t="n">
        <v>9000000</v>
      </c>
      <c r="O30" s="239" t="n">
        <v>8000000</v>
      </c>
      <c r="P30" s="239" t="n">
        <v>7000000</v>
      </c>
      <c r="Q30" s="239" t="n">
        <v>8000000</v>
      </c>
      <c r="R30" s="239" t="n">
        <v>9000000</v>
      </c>
      <c r="S30" s="239" t="n">
        <v>9000000</v>
      </c>
      <c r="T30" s="239" t="n">
        <v>9000000</v>
      </c>
      <c r="U30" s="239" t="n">
        <v>10000000</v>
      </c>
      <c r="V30" s="239" t="n">
        <v>10000000</v>
      </c>
      <c r="W30" s="239" t="n">
        <v>10000000</v>
      </c>
      <c r="X30" s="9" t="n">
        <v>11000000</v>
      </c>
      <c r="Y30" s="38"/>
      <c r="Z30" s="38"/>
      <c r="AA30" s="584"/>
      <c r="AB30" s="38"/>
      <c r="AC30" s="38"/>
      <c r="AD30" s="38"/>
      <c r="AE30" s="38"/>
      <c r="AF30" s="38"/>
      <c r="AG30" s="38"/>
    </row>
    <row r="31" customFormat="false" ht="15" hidden="false" customHeight="false" outlineLevel="0" collapsed="false">
      <c r="A31" s="47" t="s">
        <v>4096</v>
      </c>
      <c r="B31" s="47" t="s">
        <v>4097</v>
      </c>
      <c r="C31" s="49" t="s">
        <v>77</v>
      </c>
      <c r="D31" s="4"/>
      <c r="E31" s="4"/>
      <c r="F31" s="4"/>
      <c r="G31" s="4"/>
      <c r="H31" s="46" t="n">
        <v>13208000</v>
      </c>
      <c r="I31" s="46" t="n">
        <v>10710000</v>
      </c>
      <c r="J31" s="46" t="n">
        <v>6447000</v>
      </c>
      <c r="K31" s="46" t="n">
        <v>14050000</v>
      </c>
      <c r="L31" s="46" t="n">
        <v>351758400</v>
      </c>
      <c r="M31" s="46" t="n">
        <v>51000000</v>
      </c>
      <c r="N31" s="239" t="n">
        <v>40000000</v>
      </c>
      <c r="O31" s="239" t="n">
        <v>46000000</v>
      </c>
      <c r="P31" s="239" t="n">
        <v>27000000</v>
      </c>
      <c r="Q31" s="239" t="n">
        <v>18000000</v>
      </c>
      <c r="R31" s="239" t="n">
        <v>19000000</v>
      </c>
      <c r="S31" s="239" t="n">
        <v>22000000</v>
      </c>
      <c r="T31" s="239" t="n">
        <v>23000000</v>
      </c>
      <c r="U31" s="239" t="n">
        <v>24000000</v>
      </c>
      <c r="V31" s="239" t="n">
        <v>25000000</v>
      </c>
      <c r="W31" s="239" t="n">
        <v>26000000</v>
      </c>
      <c r="X31" s="9" t="n">
        <v>27000000</v>
      </c>
      <c r="Y31" s="38"/>
      <c r="Z31" s="38"/>
      <c r="AA31" s="584"/>
      <c r="AB31" s="38"/>
      <c r="AC31" s="38"/>
      <c r="AD31" s="38"/>
      <c r="AE31" s="38"/>
      <c r="AF31" s="38"/>
      <c r="AG31" s="38"/>
    </row>
    <row r="32" customFormat="false" ht="15" hidden="false" customHeight="false" outlineLevel="0" collapsed="false">
      <c r="A32" s="47" t="s">
        <v>4098</v>
      </c>
      <c r="B32" s="47" t="s">
        <v>4099</v>
      </c>
      <c r="C32" s="49" t="s">
        <v>77</v>
      </c>
      <c r="D32" s="4"/>
      <c r="E32" s="4"/>
      <c r="F32" s="4"/>
      <c r="G32" s="4"/>
      <c r="H32" s="46" t="n">
        <v>9906000</v>
      </c>
      <c r="I32" s="46" t="n">
        <v>5355000</v>
      </c>
      <c r="J32" s="46" t="n">
        <v>4298000</v>
      </c>
      <c r="K32" s="46" t="n">
        <v>8430000</v>
      </c>
      <c r="L32" s="46"/>
      <c r="M32" s="46" t="n">
        <v>9400000</v>
      </c>
      <c r="N32" s="239" t="n">
        <v>9000000</v>
      </c>
      <c r="O32" s="239" t="n">
        <v>9000000</v>
      </c>
      <c r="P32" s="239" t="n">
        <v>9000000</v>
      </c>
      <c r="Q32" s="239" t="n">
        <v>28000000</v>
      </c>
      <c r="R32" s="239" t="n">
        <v>30000000</v>
      </c>
      <c r="S32" s="239" t="n">
        <v>36000000</v>
      </c>
      <c r="T32" s="239" t="n">
        <v>36000000</v>
      </c>
      <c r="U32" s="239" t="n">
        <v>37000000</v>
      </c>
      <c r="V32" s="239" t="n">
        <v>38000000</v>
      </c>
      <c r="W32" s="239" t="n">
        <v>40000000</v>
      </c>
      <c r="X32" s="9" t="n">
        <v>42000000</v>
      </c>
      <c r="Y32" s="38"/>
      <c r="Z32" s="38"/>
      <c r="AA32" s="584"/>
      <c r="AB32" s="38"/>
      <c r="AC32" s="38"/>
      <c r="AD32" s="38"/>
      <c r="AE32" s="38"/>
      <c r="AF32" s="38"/>
      <c r="AG32" s="38"/>
    </row>
    <row r="33" customFormat="false" ht="15" hidden="false" customHeight="false" outlineLevel="0" collapsed="false">
      <c r="A33" s="49" t="s">
        <v>4100</v>
      </c>
      <c r="B33" s="49" t="s">
        <v>4101</v>
      </c>
      <c r="C33" s="49" t="s">
        <v>191</v>
      </c>
      <c r="D33" s="4"/>
      <c r="E33" s="4"/>
      <c r="F33" s="4"/>
      <c r="G33" s="4"/>
      <c r="H33" s="46" t="n">
        <v>227838000</v>
      </c>
      <c r="I33" s="46" t="n">
        <v>235620000</v>
      </c>
      <c r="J33" s="46" t="n">
        <v>236390000</v>
      </c>
      <c r="K33" s="46" t="n">
        <v>297860000</v>
      </c>
      <c r="L33" s="46" t="n">
        <v>138852000</v>
      </c>
      <c r="M33" s="46" t="n">
        <v>413100000</v>
      </c>
      <c r="N33" s="239" t="n">
        <v>424000000</v>
      </c>
      <c r="O33" s="239" t="n">
        <v>456000000</v>
      </c>
      <c r="P33" s="239" t="n">
        <v>482000000</v>
      </c>
      <c r="Q33" s="239" t="n">
        <v>483000000</v>
      </c>
      <c r="R33" s="239" t="n">
        <v>492000000</v>
      </c>
      <c r="S33" s="239" t="n">
        <v>498000000</v>
      </c>
      <c r="T33" s="239" t="n">
        <v>558000000</v>
      </c>
      <c r="U33" s="239" t="n">
        <v>574000000</v>
      </c>
      <c r="V33" s="239" t="n">
        <v>592000000</v>
      </c>
      <c r="W33" s="239" t="n">
        <v>611000000</v>
      </c>
      <c r="X33" s="9" t="n">
        <v>634000000</v>
      </c>
      <c r="Y33" s="38"/>
      <c r="Z33" s="38"/>
      <c r="AA33" s="584"/>
      <c r="AB33" s="38"/>
      <c r="AC33" s="38"/>
      <c r="AD33" s="38"/>
      <c r="AE33" s="38"/>
      <c r="AF33" s="38"/>
      <c r="AG33" s="38"/>
    </row>
    <row r="34" customFormat="false" ht="15" hidden="false" customHeight="false" outlineLevel="0" collapsed="false">
      <c r="A34" s="49" t="s">
        <v>464</v>
      </c>
      <c r="B34" s="49" t="s">
        <v>623</v>
      </c>
      <c r="C34" s="49" t="s">
        <v>191</v>
      </c>
      <c r="D34" s="4"/>
      <c r="E34" s="4"/>
      <c r="F34" s="4"/>
      <c r="G34" s="4"/>
      <c r="H34" s="46" t="n">
        <v>24765000</v>
      </c>
      <c r="I34" s="46" t="n">
        <v>28560000</v>
      </c>
      <c r="J34" s="46" t="n">
        <v>73066000</v>
      </c>
      <c r="K34" s="46" t="n">
        <v>81490000</v>
      </c>
      <c r="L34" s="46"/>
      <c r="M34" s="46" t="n">
        <v>148400000</v>
      </c>
      <c r="N34" s="239" t="n">
        <v>195000000</v>
      </c>
      <c r="O34" s="239" t="n">
        <v>156000000</v>
      </c>
      <c r="P34" s="239" t="n">
        <v>76000000</v>
      </c>
      <c r="Q34" s="239" t="n">
        <v>187000000</v>
      </c>
      <c r="R34" s="239" t="n">
        <v>185000000</v>
      </c>
      <c r="S34" s="239" t="n">
        <v>226000000</v>
      </c>
      <c r="T34" s="239" t="n">
        <v>212000000</v>
      </c>
      <c r="U34" s="239" t="n">
        <v>213000000</v>
      </c>
      <c r="V34" s="239" t="n">
        <v>211000000</v>
      </c>
      <c r="W34" s="239" t="n">
        <v>218000000</v>
      </c>
      <c r="X34" s="9" t="n">
        <v>229000000</v>
      </c>
      <c r="Y34" s="38"/>
      <c r="Z34" s="38"/>
      <c r="AA34" s="584"/>
      <c r="AB34" s="38"/>
      <c r="AC34" s="38"/>
      <c r="AD34" s="38"/>
      <c r="AE34" s="38"/>
      <c r="AF34" s="38"/>
      <c r="AG34" s="38"/>
    </row>
    <row r="35" customFormat="false" ht="15" hidden="false" customHeight="false" outlineLevel="0" collapsed="false">
      <c r="A35" s="49" t="s">
        <v>84</v>
      </c>
      <c r="B35" s="49" t="s">
        <v>4102</v>
      </c>
      <c r="C35" s="49" t="s">
        <v>191</v>
      </c>
      <c r="D35" s="4"/>
      <c r="E35" s="4"/>
      <c r="F35" s="4"/>
      <c r="G35" s="4"/>
      <c r="H35" s="46" t="n">
        <v>49530000</v>
      </c>
      <c r="I35" s="46" t="n">
        <v>73185000</v>
      </c>
      <c r="J35" s="46" t="n">
        <v>109599000</v>
      </c>
      <c r="K35" s="46" t="n">
        <v>188270000</v>
      </c>
      <c r="L35" s="46" t="n">
        <v>311645600</v>
      </c>
      <c r="M35" s="46" t="n">
        <v>251200000</v>
      </c>
      <c r="N35" s="239" t="n">
        <v>166000000</v>
      </c>
      <c r="O35" s="239" t="n">
        <v>136000000</v>
      </c>
      <c r="P35" s="239" t="n">
        <v>138000000</v>
      </c>
      <c r="Q35" s="239" t="n">
        <v>132000000</v>
      </c>
      <c r="R35" s="239" t="n">
        <v>189000000</v>
      </c>
      <c r="S35" s="239" t="n">
        <v>295000000</v>
      </c>
      <c r="T35" s="239" t="n">
        <v>470000000</v>
      </c>
      <c r="U35" s="239" t="n">
        <v>482000000</v>
      </c>
      <c r="V35" s="239" t="n">
        <v>391000000</v>
      </c>
      <c r="W35" s="239" t="n">
        <v>220000000</v>
      </c>
      <c r="X35" s="9" t="n">
        <v>192000000</v>
      </c>
      <c r="Y35" s="38"/>
      <c r="Z35" s="38"/>
      <c r="AA35" s="584"/>
      <c r="AB35" s="38"/>
      <c r="AC35" s="38"/>
      <c r="AD35" s="38"/>
      <c r="AE35" s="38"/>
      <c r="AF35" s="38"/>
      <c r="AG35" s="38"/>
    </row>
    <row r="36" customFormat="false" ht="15" hidden="false" customHeight="false" outlineLevel="0" collapsed="false">
      <c r="A36" s="49" t="s">
        <v>4103</v>
      </c>
      <c r="B36" s="49" t="s">
        <v>4104</v>
      </c>
      <c r="C36" s="49" t="s">
        <v>191</v>
      </c>
      <c r="D36" s="4"/>
      <c r="E36" s="4"/>
      <c r="F36" s="4"/>
      <c r="G36" s="4"/>
      <c r="H36" s="77"/>
      <c r="I36" s="77"/>
      <c r="J36" s="77"/>
      <c r="K36" s="77"/>
      <c r="L36" s="77"/>
      <c r="M36" s="46" t="n">
        <v>1800000</v>
      </c>
      <c r="N36" s="239" t="n">
        <v>0</v>
      </c>
      <c r="O36" s="239" t="n">
        <v>34000000</v>
      </c>
      <c r="P36" s="239" t="n">
        <v>25000000</v>
      </c>
      <c r="Q36" s="239" t="n">
        <v>107000000</v>
      </c>
      <c r="R36" s="239" t="n">
        <v>18000000</v>
      </c>
      <c r="S36" s="239" t="n">
        <v>0</v>
      </c>
      <c r="T36" s="239" t="n">
        <v>0</v>
      </c>
      <c r="U36" s="239" t="n">
        <v>0</v>
      </c>
      <c r="V36" s="239" t="n">
        <v>0</v>
      </c>
      <c r="W36" s="239" t="n">
        <v>0</v>
      </c>
      <c r="X36" s="9" t="n">
        <v>0</v>
      </c>
      <c r="Y36" s="38"/>
      <c r="Z36" s="38"/>
      <c r="AA36" s="584"/>
      <c r="AB36" s="38"/>
      <c r="AC36" s="38"/>
      <c r="AD36" s="38"/>
      <c r="AE36" s="38"/>
      <c r="AF36" s="38"/>
      <c r="AG36" s="38"/>
    </row>
    <row r="37" customFormat="false" ht="15" hidden="false" customHeight="false" outlineLevel="0" collapsed="false">
      <c r="A37" s="49" t="s">
        <v>1372</v>
      </c>
      <c r="B37" s="49" t="s">
        <v>1372</v>
      </c>
      <c r="C37" s="49" t="s">
        <v>191</v>
      </c>
      <c r="D37" s="4"/>
      <c r="E37" s="4"/>
      <c r="F37" s="4"/>
      <c r="G37" s="4"/>
      <c r="H37" s="46" t="n">
        <v>16510000</v>
      </c>
      <c r="I37" s="46" t="n">
        <v>17850000</v>
      </c>
      <c r="J37" s="46" t="n">
        <v>17192000</v>
      </c>
      <c r="K37" s="46" t="n">
        <v>19670000</v>
      </c>
      <c r="L37" s="46" t="n">
        <v>18513600</v>
      </c>
      <c r="M37" s="46" t="n">
        <v>14500000</v>
      </c>
      <c r="N37" s="239" t="n">
        <v>16000000</v>
      </c>
      <c r="O37" s="239" t="n">
        <v>14000000</v>
      </c>
      <c r="P37" s="239" t="n">
        <v>22000000</v>
      </c>
      <c r="Q37" s="239" t="n">
        <v>16000000</v>
      </c>
      <c r="R37" s="239" t="n">
        <v>16000000</v>
      </c>
      <c r="S37" s="239" t="n">
        <v>16000000</v>
      </c>
      <c r="T37" s="239" t="n">
        <v>16000000</v>
      </c>
      <c r="U37" s="239" t="n">
        <v>17000000</v>
      </c>
      <c r="V37" s="239" t="n">
        <v>18000000</v>
      </c>
      <c r="W37" s="239" t="n">
        <v>19000000</v>
      </c>
      <c r="X37" s="9" t="n">
        <v>20000000</v>
      </c>
      <c r="Y37" s="38"/>
      <c r="Z37" s="38"/>
      <c r="AA37" s="584"/>
      <c r="AB37" s="38"/>
      <c r="AC37" s="38"/>
      <c r="AD37" s="38"/>
      <c r="AE37" s="38"/>
      <c r="AF37" s="38"/>
      <c r="AG37" s="38"/>
    </row>
    <row r="38" customFormat="false" ht="15" hidden="false" customHeight="false" outlineLevel="0" collapsed="false">
      <c r="A38" s="49" t="s">
        <v>575</v>
      </c>
      <c r="B38" s="49" t="s">
        <v>553</v>
      </c>
      <c r="C38" s="49" t="s">
        <v>191</v>
      </c>
      <c r="D38" s="4"/>
      <c r="E38" s="4"/>
      <c r="F38" s="4"/>
      <c r="G38" s="4"/>
      <c r="H38" s="46" t="n">
        <v>13208000</v>
      </c>
      <c r="I38" s="46" t="n">
        <v>12495000</v>
      </c>
      <c r="J38" s="46" t="n">
        <v>8596000</v>
      </c>
      <c r="K38" s="46" t="n">
        <v>-14050000</v>
      </c>
      <c r="L38" s="46" t="n">
        <v>55540800</v>
      </c>
      <c r="M38" s="46" t="n">
        <v>-36600000</v>
      </c>
      <c r="N38" s="239" t="n">
        <v>5000000</v>
      </c>
      <c r="O38" s="239" t="n">
        <v>4000000</v>
      </c>
      <c r="P38" s="239" t="n">
        <v>3000000</v>
      </c>
      <c r="Q38" s="239" t="n">
        <v>4000000</v>
      </c>
      <c r="R38" s="239" t="n">
        <v>-10000000</v>
      </c>
      <c r="S38" s="239" t="n">
        <v>-1000000</v>
      </c>
      <c r="T38" s="239" t="n">
        <v>-3000000</v>
      </c>
      <c r="U38" s="239" t="n">
        <v>-3000000</v>
      </c>
      <c r="V38" s="239" t="n">
        <v>-3000000</v>
      </c>
      <c r="W38" s="239" t="n">
        <v>-3000000</v>
      </c>
      <c r="X38" s="9" t="n">
        <v>-3000000</v>
      </c>
      <c r="Y38" s="38"/>
      <c r="Z38" s="38"/>
      <c r="AA38" s="584"/>
      <c r="AB38" s="38"/>
      <c r="AC38" s="38"/>
      <c r="AD38" s="38"/>
      <c r="AE38" s="38"/>
      <c r="AF38" s="38"/>
      <c r="AG38" s="38"/>
    </row>
    <row r="39" customFormat="false" ht="15" hidden="false" customHeight="false" outlineLevel="0" collapsed="false">
      <c r="B39" s="373" t="s">
        <v>4105</v>
      </c>
      <c r="C39" s="49"/>
      <c r="D39" s="4"/>
      <c r="E39" s="4"/>
      <c r="F39" s="4"/>
      <c r="G39" s="4"/>
      <c r="H39" s="46" t="n">
        <v>-44577000</v>
      </c>
      <c r="I39" s="46" t="n">
        <v>-32130000</v>
      </c>
      <c r="J39" s="46" t="n">
        <v>45129000</v>
      </c>
      <c r="K39" s="46" t="n">
        <v>179840000</v>
      </c>
      <c r="L39" s="46"/>
      <c r="M39" s="46" t="n">
        <v>-159500000</v>
      </c>
      <c r="N39" s="239" t="n">
        <v>-152000000</v>
      </c>
      <c r="O39" s="239" t="n">
        <v>-220000000</v>
      </c>
      <c r="P39" s="239" t="n">
        <v>-186000000</v>
      </c>
      <c r="Q39" s="239" t="n">
        <v>-212000000</v>
      </c>
      <c r="R39" s="239" t="n">
        <v>-89000000</v>
      </c>
      <c r="S39" s="239" t="n">
        <v>-268000000</v>
      </c>
      <c r="T39" s="239" t="n">
        <v>-352000000</v>
      </c>
      <c r="U39" s="239" t="n">
        <v>-357000000</v>
      </c>
      <c r="V39" s="239" t="n">
        <v>-248000000</v>
      </c>
      <c r="W39" s="239" t="n">
        <v>-64000000</v>
      </c>
      <c r="X39" s="9" t="n">
        <v>-27000000</v>
      </c>
      <c r="Y39" s="38"/>
      <c r="Z39" s="38"/>
      <c r="AA39" s="584"/>
      <c r="AB39" s="38"/>
      <c r="AC39" s="38"/>
      <c r="AD39" s="38"/>
      <c r="AE39" s="38"/>
      <c r="AF39" s="38"/>
      <c r="AG39" s="38"/>
    </row>
    <row r="40" s="17" customFormat="true" ht="15" hidden="false" customHeight="false" outlineLevel="0" collapsed="false">
      <c r="A40" s="17" t="s">
        <v>556</v>
      </c>
      <c r="B40" s="445" t="s">
        <v>4106</v>
      </c>
      <c r="C40" s="335" t="s">
        <v>34</v>
      </c>
      <c r="D40" s="121"/>
      <c r="E40" s="121"/>
      <c r="F40" s="121"/>
      <c r="G40" s="121"/>
      <c r="H40" s="442" t="n">
        <v>44577000</v>
      </c>
      <c r="I40" s="442" t="n">
        <v>32130000</v>
      </c>
      <c r="J40" s="181" t="n">
        <f aca="false">J41+J50+J53+J54+J55</f>
        <v>-40831000</v>
      </c>
      <c r="K40" s="442" t="n">
        <v>-179840000</v>
      </c>
      <c r="L40" s="181" t="n">
        <f aca="false">L41+L50+L53+L54+L55</f>
        <v>6171200</v>
      </c>
      <c r="M40" s="442" t="n">
        <v>159500000</v>
      </c>
      <c r="N40" s="737" t="n">
        <v>152000000</v>
      </c>
      <c r="O40" s="576" t="n">
        <v>220000000</v>
      </c>
      <c r="P40" s="737" t="n">
        <v>186000000</v>
      </c>
      <c r="Q40" s="737" t="n">
        <v>212000000</v>
      </c>
      <c r="R40" s="737" t="n">
        <v>89000000</v>
      </c>
      <c r="S40" s="737" t="n">
        <v>268000000</v>
      </c>
      <c r="T40" s="737" t="n">
        <v>352000000</v>
      </c>
      <c r="U40" s="737" t="n">
        <v>357000000</v>
      </c>
      <c r="V40" s="737" t="n">
        <v>248000000</v>
      </c>
      <c r="W40" s="737" t="n">
        <v>64000000</v>
      </c>
      <c r="X40" s="738" t="n">
        <v>27000000</v>
      </c>
      <c r="AA40" s="584"/>
    </row>
    <row r="41" customFormat="false" ht="15" hidden="false" customHeight="false" outlineLevel="0" collapsed="false">
      <c r="A41" s="19" t="s">
        <v>2070</v>
      </c>
      <c r="B41" s="49" t="s">
        <v>857</v>
      </c>
      <c r="C41" s="49" t="s">
        <v>242</v>
      </c>
      <c r="D41" s="4"/>
      <c r="E41" s="4"/>
      <c r="F41" s="4"/>
      <c r="G41" s="4"/>
      <c r="H41" s="181" t="n">
        <f aca="false">H42+H43+H47</f>
        <v>3302000</v>
      </c>
      <c r="I41" s="181" t="n">
        <f aca="false">I42+I43+I47</f>
        <v>-130305000</v>
      </c>
      <c r="J41" s="181" t="n">
        <f aca="false">J42+J43+J47</f>
        <v>-131089000</v>
      </c>
      <c r="K41" s="46" t="n">
        <v>-205130000</v>
      </c>
      <c r="L41" s="46" t="n">
        <v>-37027200</v>
      </c>
      <c r="M41" s="46" t="n">
        <v>-93500000</v>
      </c>
      <c r="N41" s="239" t="n">
        <v>-14000000</v>
      </c>
      <c r="O41" s="239" t="n">
        <v>83000000</v>
      </c>
      <c r="P41" s="239" t="n">
        <v>-19000000</v>
      </c>
      <c r="Q41" s="239" t="n">
        <v>46000000</v>
      </c>
      <c r="R41" s="239" t="n">
        <v>-20000000</v>
      </c>
      <c r="S41" s="239" t="n">
        <v>-66000000</v>
      </c>
      <c r="T41" s="239" t="n">
        <v>70000000</v>
      </c>
      <c r="U41" s="239" t="n">
        <v>-17000000</v>
      </c>
      <c r="V41" s="239" t="n">
        <v>-11000000</v>
      </c>
      <c r="W41" s="239" t="n">
        <v>-35000000</v>
      </c>
      <c r="X41" s="9" t="n">
        <v>-32000000</v>
      </c>
      <c r="AA41" s="584"/>
    </row>
    <row r="42" customFormat="false" ht="15" hidden="false" customHeight="false" outlineLevel="0" collapsed="false">
      <c r="A42" s="47" t="s">
        <v>808</v>
      </c>
      <c r="B42" s="47" t="s">
        <v>809</v>
      </c>
      <c r="C42" s="49" t="s">
        <v>119</v>
      </c>
      <c r="D42" s="4"/>
      <c r="E42" s="4"/>
      <c r="F42" s="4"/>
      <c r="G42" s="4"/>
      <c r="H42" s="46" t="n">
        <v>0</v>
      </c>
      <c r="I42" s="46" t="n">
        <v>-51765000</v>
      </c>
      <c r="J42" s="46" t="n">
        <v>-73066000</v>
      </c>
      <c r="K42" s="46" t="n">
        <v>-106780000</v>
      </c>
      <c r="L42" s="46"/>
      <c r="M42" s="46"/>
      <c r="N42" s="239"/>
      <c r="O42" s="239"/>
      <c r="P42" s="239"/>
      <c r="Q42" s="239"/>
      <c r="R42" s="239"/>
      <c r="S42" s="239"/>
      <c r="T42" s="239"/>
      <c r="U42" s="239"/>
      <c r="V42" s="239"/>
      <c r="W42" s="239"/>
      <c r="X42" s="9"/>
      <c r="AA42" s="584"/>
    </row>
    <row r="43" customFormat="false" ht="15" hidden="false" customHeight="false" outlineLevel="0" collapsed="false">
      <c r="A43" s="47" t="s">
        <v>328</v>
      </c>
      <c r="B43" s="47" t="s">
        <v>328</v>
      </c>
      <c r="C43" s="49" t="s">
        <v>119</v>
      </c>
      <c r="D43" s="4"/>
      <c r="E43" s="4"/>
      <c r="F43" s="4"/>
      <c r="G43" s="4"/>
      <c r="H43" s="46" t="n">
        <v>13208000</v>
      </c>
      <c r="I43" s="46" t="n">
        <v>-42840000</v>
      </c>
      <c r="J43" s="46" t="n">
        <v>-19341000</v>
      </c>
      <c r="K43" s="46" t="n">
        <v>-8430000</v>
      </c>
      <c r="L43" s="46"/>
      <c r="M43" s="46"/>
      <c r="N43" s="239"/>
      <c r="O43" s="239"/>
      <c r="P43" s="239"/>
      <c r="Q43" s="239"/>
      <c r="R43" s="239"/>
      <c r="S43" s="239"/>
      <c r="T43" s="239"/>
      <c r="U43" s="239"/>
      <c r="V43" s="239"/>
      <c r="W43" s="239"/>
      <c r="X43" s="9"/>
      <c r="AA43" s="584"/>
    </row>
    <row r="44" customFormat="false" ht="15" hidden="false" customHeight="false" outlineLevel="0" collapsed="false">
      <c r="B44" s="191" t="s">
        <v>2981</v>
      </c>
      <c r="C44" s="49"/>
      <c r="D44" s="4"/>
      <c r="E44" s="4"/>
      <c r="F44" s="4"/>
      <c r="G44" s="4"/>
      <c r="H44" s="46" t="n">
        <v>16510000</v>
      </c>
      <c r="I44" s="46" t="n">
        <v>-28560000</v>
      </c>
      <c r="J44" s="77"/>
      <c r="K44" s="77"/>
      <c r="L44" s="77"/>
      <c r="M44" s="77"/>
      <c r="N44" s="239"/>
      <c r="O44" s="239"/>
      <c r="P44" s="239"/>
      <c r="Q44" s="239"/>
      <c r="R44" s="239"/>
      <c r="S44" s="239"/>
      <c r="T44" s="239"/>
      <c r="U44" s="239"/>
      <c r="V44" s="239"/>
      <c r="W44" s="239"/>
      <c r="X44" s="9"/>
      <c r="AA44" s="584"/>
    </row>
    <row r="45" customFormat="false" ht="15" hidden="false" customHeight="false" outlineLevel="0" collapsed="false">
      <c r="B45" s="191" t="s">
        <v>4107</v>
      </c>
      <c r="C45" s="49"/>
      <c r="D45" s="4"/>
      <c r="E45" s="4"/>
      <c r="F45" s="4"/>
      <c r="G45" s="4"/>
      <c r="H45" s="46" t="n">
        <v>-4953000</v>
      </c>
      <c r="I45" s="46" t="n">
        <v>-14280000</v>
      </c>
      <c r="J45" s="77"/>
      <c r="K45" s="77"/>
      <c r="L45" s="77"/>
      <c r="M45" s="77"/>
      <c r="N45" s="239"/>
      <c r="O45" s="239"/>
      <c r="P45" s="239"/>
      <c r="Q45" s="239"/>
      <c r="R45" s="239"/>
      <c r="S45" s="239"/>
      <c r="T45" s="239"/>
      <c r="U45" s="239"/>
      <c r="V45" s="239"/>
      <c r="W45" s="239"/>
      <c r="X45" s="9"/>
      <c r="AA45" s="584"/>
    </row>
    <row r="46" customFormat="false" ht="15" hidden="false" customHeight="false" outlineLevel="0" collapsed="false">
      <c r="B46" s="191" t="s">
        <v>4108</v>
      </c>
      <c r="C46" s="49"/>
      <c r="D46" s="4"/>
      <c r="E46" s="4"/>
      <c r="F46" s="4"/>
      <c r="G46" s="4"/>
      <c r="H46" s="46" t="n">
        <v>0</v>
      </c>
      <c r="I46" s="46" t="n">
        <v>0</v>
      </c>
      <c r="J46" s="77"/>
      <c r="K46" s="77"/>
      <c r="L46" s="77"/>
      <c r="M46" s="77"/>
      <c r="N46" s="239"/>
      <c r="O46" s="239"/>
      <c r="P46" s="239"/>
      <c r="Q46" s="239"/>
      <c r="R46" s="239"/>
      <c r="S46" s="239"/>
      <c r="T46" s="239"/>
      <c r="U46" s="239"/>
      <c r="V46" s="239"/>
      <c r="W46" s="239"/>
      <c r="X46" s="9"/>
      <c r="AA46" s="584"/>
    </row>
    <row r="47" customFormat="false" ht="15" hidden="false" customHeight="false" outlineLevel="0" collapsed="false">
      <c r="A47" s="49" t="s">
        <v>1437</v>
      </c>
      <c r="B47" s="49" t="s">
        <v>1438</v>
      </c>
      <c r="C47" s="49" t="s">
        <v>119</v>
      </c>
      <c r="D47" s="4"/>
      <c r="E47" s="4"/>
      <c r="F47" s="4"/>
      <c r="G47" s="4"/>
      <c r="H47" s="46" t="n">
        <v>-9906000</v>
      </c>
      <c r="I47" s="46" t="n">
        <v>-35700000</v>
      </c>
      <c r="J47" s="46" t="n">
        <v>-38682000</v>
      </c>
      <c r="K47" s="46" t="n">
        <v>-89920000</v>
      </c>
      <c r="L47" s="77"/>
      <c r="M47" s="77"/>
      <c r="N47" s="239"/>
      <c r="O47" s="239"/>
      <c r="P47" s="239"/>
      <c r="Q47" s="239"/>
      <c r="R47" s="239"/>
      <c r="S47" s="239"/>
      <c r="T47" s="239"/>
      <c r="U47" s="239"/>
      <c r="V47" s="239"/>
      <c r="W47" s="239"/>
      <c r="X47" s="9"/>
      <c r="AA47" s="584"/>
    </row>
    <row r="48" customFormat="false" ht="15" hidden="false" customHeight="false" outlineLevel="0" collapsed="false">
      <c r="B48" s="49" t="s">
        <v>4109</v>
      </c>
      <c r="D48" s="4"/>
      <c r="E48" s="4"/>
      <c r="F48" s="4"/>
      <c r="G48" s="4"/>
      <c r="H48" s="77"/>
      <c r="I48" s="77"/>
      <c r="J48" s="77"/>
      <c r="K48" s="77"/>
      <c r="L48" s="77"/>
      <c r="M48" s="46" t="n">
        <v>-56800000</v>
      </c>
      <c r="N48" s="239" t="n">
        <v>38000000</v>
      </c>
      <c r="O48" s="239" t="n">
        <v>51000000</v>
      </c>
      <c r="P48" s="239" t="n">
        <v>-13000000</v>
      </c>
      <c r="Q48" s="239" t="n">
        <v>22000000</v>
      </c>
      <c r="R48" s="239" t="n">
        <v>-18000000</v>
      </c>
      <c r="S48" s="239" t="n">
        <v>-74000000</v>
      </c>
      <c r="T48" s="239" t="n">
        <v>61000000</v>
      </c>
      <c r="U48" s="239" t="n">
        <v>-14000000</v>
      </c>
      <c r="V48" s="239" t="n">
        <v>-23000000</v>
      </c>
      <c r="W48" s="239" t="n">
        <v>-33000000</v>
      </c>
      <c r="X48" s="9" t="n">
        <v>-34000000</v>
      </c>
      <c r="AA48" s="584"/>
    </row>
    <row r="49" customFormat="false" ht="15" hidden="false" customHeight="false" outlineLevel="0" collapsed="false">
      <c r="B49" s="49" t="s">
        <v>4110</v>
      </c>
      <c r="C49" s="49"/>
      <c r="D49" s="4"/>
      <c r="E49" s="4"/>
      <c r="F49" s="4"/>
      <c r="G49" s="4"/>
      <c r="H49" s="77"/>
      <c r="I49" s="77"/>
      <c r="J49" s="77"/>
      <c r="K49" s="77"/>
      <c r="L49" s="77"/>
      <c r="M49" s="46" t="n">
        <v>-36700000</v>
      </c>
      <c r="N49" s="239" t="n">
        <v>-52000000</v>
      </c>
      <c r="O49" s="239" t="n">
        <v>32000000</v>
      </c>
      <c r="P49" s="239" t="n">
        <v>-6000000</v>
      </c>
      <c r="Q49" s="239" t="n">
        <v>24000000</v>
      </c>
      <c r="R49" s="239" t="n">
        <v>-2000000</v>
      </c>
      <c r="S49" s="239" t="n">
        <v>8000000</v>
      </c>
      <c r="T49" s="239" t="n">
        <v>9000000</v>
      </c>
      <c r="U49" s="239" t="n">
        <v>-4000000</v>
      </c>
      <c r="V49" s="239" t="n">
        <v>12000000</v>
      </c>
      <c r="W49" s="239" t="n">
        <v>-2000000</v>
      </c>
      <c r="X49" s="9" t="n">
        <v>2000000</v>
      </c>
      <c r="AA49" s="584"/>
    </row>
    <row r="50" customFormat="false" ht="15" hidden="false" customHeight="false" outlineLevel="0" collapsed="false">
      <c r="A50" s="19" t="s">
        <v>112</v>
      </c>
      <c r="B50" s="49" t="s">
        <v>904</v>
      </c>
      <c r="C50" s="49" t="s">
        <v>242</v>
      </c>
      <c r="D50" s="4"/>
      <c r="E50" s="4"/>
      <c r="F50" s="4"/>
      <c r="G50" s="4"/>
      <c r="H50" s="46" t="n">
        <v>31369000</v>
      </c>
      <c r="I50" s="46" t="n">
        <v>17850000</v>
      </c>
      <c r="J50" s="46" t="n">
        <v>10745000</v>
      </c>
      <c r="K50" s="46" t="n">
        <v>-81490000</v>
      </c>
      <c r="L50" s="46" t="n">
        <v>6171200</v>
      </c>
      <c r="M50" s="46" t="n">
        <v>123200000</v>
      </c>
      <c r="N50" s="239" t="n">
        <v>160000000</v>
      </c>
      <c r="O50" s="239" t="n">
        <v>129000000</v>
      </c>
      <c r="P50" s="239" t="n">
        <v>198000000</v>
      </c>
      <c r="Q50" s="239" t="n">
        <v>139000000</v>
      </c>
      <c r="R50" s="239" t="n">
        <v>98000000</v>
      </c>
      <c r="S50" s="239" t="n">
        <v>324000000</v>
      </c>
      <c r="T50" s="239" t="n">
        <v>-59000000</v>
      </c>
      <c r="U50" s="239" t="n">
        <v>115000000</v>
      </c>
      <c r="V50" s="239" t="n">
        <v>104000000</v>
      </c>
      <c r="W50" s="239" t="n">
        <v>-340000000</v>
      </c>
      <c r="X50" s="9" t="n">
        <v>-545000000</v>
      </c>
      <c r="AA50" s="584"/>
    </row>
    <row r="51" customFormat="false" ht="15" hidden="false" customHeight="false" outlineLevel="0" collapsed="false">
      <c r="A51" s="49" t="s">
        <v>2303</v>
      </c>
      <c r="B51" s="49" t="s">
        <v>2303</v>
      </c>
      <c r="C51" s="49" t="s">
        <v>4111</v>
      </c>
      <c r="D51" s="4"/>
      <c r="E51" s="4"/>
      <c r="F51" s="4"/>
      <c r="G51" s="4"/>
      <c r="H51" s="46" t="n">
        <v>33020000</v>
      </c>
      <c r="I51" s="46" t="n">
        <v>23205000</v>
      </c>
      <c r="J51" s="77"/>
      <c r="K51" s="77"/>
      <c r="L51" s="77"/>
      <c r="M51" s="77"/>
      <c r="N51" s="239"/>
      <c r="O51" s="239"/>
      <c r="P51" s="239"/>
      <c r="Q51" s="239"/>
      <c r="R51" s="239"/>
      <c r="S51" s="239"/>
      <c r="T51" s="239"/>
      <c r="U51" s="239"/>
      <c r="V51" s="239"/>
      <c r="W51" s="239"/>
      <c r="X51" s="9"/>
      <c r="AA51" s="584"/>
    </row>
    <row r="52" customFormat="false" ht="15" hidden="false" customHeight="false" outlineLevel="0" collapsed="false">
      <c r="A52" s="49" t="s">
        <v>1686</v>
      </c>
      <c r="B52" s="49" t="s">
        <v>1686</v>
      </c>
      <c r="C52" s="49" t="s">
        <v>4111</v>
      </c>
      <c r="D52" s="4"/>
      <c r="E52" s="4"/>
      <c r="F52" s="4"/>
      <c r="G52" s="4"/>
      <c r="H52" s="46" t="n">
        <v>-1651000</v>
      </c>
      <c r="I52" s="46" t="n">
        <v>-5355000</v>
      </c>
      <c r="J52" s="77"/>
      <c r="K52" s="77"/>
      <c r="L52" s="77"/>
      <c r="M52" s="77"/>
      <c r="N52" s="239"/>
      <c r="O52" s="239"/>
      <c r="P52" s="239"/>
      <c r="Q52" s="239"/>
      <c r="R52" s="239"/>
      <c r="S52" s="239"/>
      <c r="T52" s="239"/>
      <c r="U52" s="239"/>
      <c r="V52" s="239"/>
      <c r="W52" s="239"/>
      <c r="X52" s="9"/>
      <c r="AA52" s="584"/>
    </row>
    <row r="53" customFormat="false" ht="15" hidden="false" customHeight="false" outlineLevel="0" collapsed="false">
      <c r="A53" s="49" t="s">
        <v>243</v>
      </c>
      <c r="B53" s="49" t="s">
        <v>2510</v>
      </c>
      <c r="C53" s="49" t="s">
        <v>242</v>
      </c>
      <c r="D53" s="4"/>
      <c r="E53" s="4"/>
      <c r="F53" s="4"/>
      <c r="G53" s="4"/>
      <c r="H53" s="46" t="n">
        <v>79513000</v>
      </c>
      <c r="I53" s="46" t="n">
        <v>106780000</v>
      </c>
      <c r="J53" s="46" t="n">
        <v>79513000</v>
      </c>
      <c r="K53" s="46" t="n">
        <v>106780000</v>
      </c>
      <c r="L53" s="46" t="n">
        <v>37027200</v>
      </c>
      <c r="M53" s="46" t="n">
        <v>129800000</v>
      </c>
      <c r="N53" s="239" t="n">
        <v>6000000</v>
      </c>
      <c r="O53" s="239" t="n">
        <v>8000000</v>
      </c>
      <c r="P53" s="239" t="n">
        <v>6000000</v>
      </c>
      <c r="Q53" s="239" t="n">
        <v>27000000</v>
      </c>
      <c r="R53" s="239" t="n">
        <v>12000000</v>
      </c>
      <c r="S53" s="239" t="n">
        <v>10000000</v>
      </c>
      <c r="T53" s="239" t="n">
        <v>5000000</v>
      </c>
      <c r="U53" s="239" t="n">
        <v>6000000</v>
      </c>
      <c r="V53" s="239" t="n">
        <v>6000000</v>
      </c>
      <c r="W53" s="239" t="n">
        <v>0</v>
      </c>
      <c r="X53" s="9" t="n">
        <v>0</v>
      </c>
      <c r="AA53" s="584"/>
    </row>
    <row r="54" customFormat="false" ht="15" hidden="false" customHeight="false" outlineLevel="0" collapsed="false">
      <c r="A54" s="49" t="s">
        <v>4112</v>
      </c>
      <c r="B54" s="49" t="s">
        <v>4113</v>
      </c>
      <c r="C54" s="49" t="s">
        <v>242</v>
      </c>
      <c r="D54" s="4"/>
      <c r="E54" s="4"/>
      <c r="F54" s="4"/>
      <c r="G54" s="4"/>
      <c r="H54" s="310" t="n">
        <f aca="false">H40-H41-H50-H53-H55</f>
        <v>-69607000</v>
      </c>
      <c r="I54" s="310" t="n">
        <f aca="false">I40-I41-I50-I53-I55</f>
        <v>37805000</v>
      </c>
      <c r="J54" s="77"/>
      <c r="K54" s="77"/>
      <c r="L54" s="46" t="n">
        <v>0</v>
      </c>
      <c r="M54" s="46" t="n">
        <v>0</v>
      </c>
      <c r="N54" s="239" t="n">
        <v>0</v>
      </c>
      <c r="O54" s="239" t="n">
        <v>0</v>
      </c>
      <c r="P54" s="239" t="n">
        <v>0</v>
      </c>
      <c r="Q54" s="239" t="n">
        <v>0</v>
      </c>
      <c r="R54" s="239" t="n">
        <v>0</v>
      </c>
      <c r="S54" s="239" t="n">
        <v>0</v>
      </c>
      <c r="T54" s="239" t="n">
        <v>336000000</v>
      </c>
      <c r="U54" s="239" t="n">
        <v>253000000</v>
      </c>
      <c r="V54" s="239" t="n">
        <v>149000000</v>
      </c>
      <c r="W54" s="239" t="n">
        <v>439000000</v>
      </c>
      <c r="X54" s="9" t="n">
        <v>604000000</v>
      </c>
      <c r="AA54" s="584"/>
    </row>
    <row r="55" customFormat="false" ht="15" hidden="false" customHeight="false" outlineLevel="0" collapsed="false">
      <c r="A55" s="49" t="s">
        <v>1439</v>
      </c>
      <c r="B55" s="49" t="s">
        <v>1439</v>
      </c>
      <c r="C55" s="49" t="s">
        <v>242</v>
      </c>
      <c r="D55" s="4"/>
      <c r="E55" s="4"/>
      <c r="F55" s="4"/>
      <c r="G55" s="4"/>
      <c r="H55" s="77"/>
      <c r="I55" s="77"/>
      <c r="J55" s="77"/>
      <c r="K55" s="77"/>
      <c r="L55" s="77"/>
      <c r="M55" s="46" t="n">
        <v>0</v>
      </c>
      <c r="N55" s="239" t="n">
        <v>0</v>
      </c>
      <c r="O55" s="239" t="n">
        <v>0</v>
      </c>
      <c r="P55" s="239" t="n">
        <v>0</v>
      </c>
      <c r="Q55" s="239" t="n">
        <v>0</v>
      </c>
      <c r="R55" s="239" t="n">
        <v>0</v>
      </c>
      <c r="S55" s="239" t="n">
        <v>0</v>
      </c>
      <c r="T55" s="239" t="n">
        <v>0</v>
      </c>
      <c r="U55" s="239" t="n">
        <v>0</v>
      </c>
      <c r="V55" s="239" t="n">
        <v>0</v>
      </c>
      <c r="W55" s="239" t="n">
        <v>0</v>
      </c>
      <c r="X55" s="9" t="n">
        <v>0</v>
      </c>
      <c r="AA55" s="584"/>
    </row>
    <row r="56" customFormat="false" ht="15" hidden="false" customHeight="false" outlineLevel="0" collapsed="false">
      <c r="B56" s="49"/>
      <c r="C56" s="49"/>
      <c r="D56" s="4"/>
      <c r="E56" s="4"/>
      <c r="F56" s="4"/>
      <c r="G56" s="4"/>
      <c r="H56" s="4"/>
      <c r="I56" s="4"/>
      <c r="J56" s="4"/>
      <c r="K56" s="4"/>
      <c r="L56" s="4"/>
      <c r="M56" s="4"/>
      <c r="N56" s="4"/>
      <c r="O56" s="4"/>
      <c r="P56" s="4"/>
      <c r="Q56" s="4"/>
      <c r="R56" s="4"/>
      <c r="S56" s="4"/>
      <c r="T56" s="4"/>
      <c r="U56" s="4"/>
      <c r="V56" s="4"/>
      <c r="W56" s="4"/>
      <c r="X56" s="4"/>
    </row>
    <row r="57" customFormat="false" ht="15" hidden="false" customHeight="false" outlineLevel="0" collapsed="false">
      <c r="B57" s="49"/>
      <c r="C57" s="49"/>
      <c r="D57" s="4"/>
      <c r="E57" s="4"/>
      <c r="F57" s="4"/>
      <c r="G57" s="4"/>
      <c r="H57" s="0" t="s">
        <v>128</v>
      </c>
      <c r="I57" s="0" t="s">
        <v>128</v>
      </c>
      <c r="J57" s="0" t="s">
        <v>128</v>
      </c>
      <c r="K57" s="0" t="s">
        <v>128</v>
      </c>
      <c r="L57" s="0" t="s">
        <v>128</v>
      </c>
      <c r="M57" s="0" t="s">
        <v>128</v>
      </c>
      <c r="N57" s="0" t="s">
        <v>128</v>
      </c>
      <c r="O57" s="0" t="s">
        <v>128</v>
      </c>
      <c r="P57" s="0" t="s">
        <v>128</v>
      </c>
      <c r="Q57" s="0" t="s">
        <v>128</v>
      </c>
      <c r="R57" s="0" t="s">
        <v>128</v>
      </c>
      <c r="S57" s="0" t="s">
        <v>128</v>
      </c>
      <c r="T57" s="0" t="s">
        <v>128</v>
      </c>
      <c r="U57" s="0" t="s">
        <v>128</v>
      </c>
      <c r="V57" s="0" t="s">
        <v>128</v>
      </c>
      <c r="W57" s="0" t="s">
        <v>128</v>
      </c>
      <c r="X57" s="0" t="s">
        <v>128</v>
      </c>
    </row>
    <row r="58" customFormat="false" ht="15" hidden="false" customHeight="false" outlineLevel="0" collapsed="false">
      <c r="B58" s="49"/>
      <c r="C58" s="49"/>
      <c r="D58" s="4"/>
      <c r="E58" s="4"/>
      <c r="F58" s="4"/>
      <c r="G58" s="4"/>
      <c r="H58" s="4"/>
      <c r="I58" s="4"/>
      <c r="J58" s="4"/>
      <c r="K58" s="4"/>
      <c r="L58" s="4"/>
      <c r="M58" s="4"/>
      <c r="N58" s="4"/>
      <c r="O58" s="4"/>
      <c r="P58" s="4"/>
      <c r="Q58" s="4"/>
      <c r="R58" s="4"/>
      <c r="S58" s="4"/>
      <c r="T58" s="4"/>
      <c r="U58" s="4"/>
      <c r="V58" s="4"/>
      <c r="W58" s="4"/>
      <c r="X58" s="4"/>
    </row>
    <row r="59" customFormat="false" ht="15" hidden="false" customHeight="false" outlineLevel="0" collapsed="false">
      <c r="B59" s="49" t="s">
        <v>4114</v>
      </c>
      <c r="C59" s="49"/>
      <c r="D59" s="4"/>
      <c r="E59" s="4"/>
      <c r="F59" s="4"/>
      <c r="G59" s="4"/>
      <c r="H59" s="55" t="n">
        <f aca="false">H6-H7-H21</f>
        <v>0</v>
      </c>
      <c r="I59" s="55" t="n">
        <f aca="false">I6-I7-I21</f>
        <v>0</v>
      </c>
      <c r="J59" s="55" t="n">
        <f aca="false">J6-J7-J21</f>
        <v>-1.19209289550781E-007</v>
      </c>
      <c r="K59" s="55" t="n">
        <f aca="false">K6-K7-K21</f>
        <v>0</v>
      </c>
      <c r="L59" s="55" t="n">
        <f aca="false">L6-L7-L21</f>
        <v>0</v>
      </c>
      <c r="M59" s="55" t="n">
        <f aca="false">M6-M7-M21</f>
        <v>0</v>
      </c>
      <c r="N59" s="55" t="n">
        <f aca="false">N6-N7-N21</f>
        <v>1000000</v>
      </c>
      <c r="O59" s="55" t="n">
        <f aca="false">O6-O7-O21</f>
        <v>-1000000</v>
      </c>
      <c r="P59" s="55" t="n">
        <f aca="false">P6-P7-P21</f>
        <v>-1000000</v>
      </c>
      <c r="Q59" s="55" t="n">
        <f aca="false">Q6-Q7-Q21</f>
        <v>0</v>
      </c>
      <c r="R59" s="55" t="n">
        <f aca="false">R6-R7-R21</f>
        <v>1000000</v>
      </c>
      <c r="S59" s="55" t="n">
        <f aca="false">S6-S7-S21</f>
        <v>0</v>
      </c>
      <c r="T59" s="55" t="n">
        <f aca="false">T6-T7-T21</f>
        <v>0</v>
      </c>
      <c r="U59" s="55" t="n">
        <f aca="false">U6-U7-U21</f>
        <v>0</v>
      </c>
      <c r="V59" s="55" t="n">
        <f aca="false">V6-V7-V21</f>
        <v>0</v>
      </c>
      <c r="W59" s="55" t="n">
        <f aca="false">W6-W7-W21</f>
        <v>-1000000</v>
      </c>
      <c r="X59" s="55" t="n">
        <f aca="false">X6-X7-X21</f>
        <v>0</v>
      </c>
    </row>
    <row r="60" customFormat="false" ht="15" hidden="false" customHeight="false" outlineLevel="0" collapsed="false">
      <c r="B60" s="49" t="s">
        <v>426</v>
      </c>
      <c r="C60" s="49"/>
      <c r="D60" s="4"/>
      <c r="E60" s="4"/>
      <c r="F60" s="4"/>
      <c r="G60" s="4"/>
      <c r="H60" s="77" t="n">
        <f aca="false">H7-H9-H19-H20-H18</f>
        <v>0</v>
      </c>
      <c r="I60" s="77" t="n">
        <f aca="false">I7-I9-I19-I20-I18</f>
        <v>0</v>
      </c>
      <c r="J60" s="77" t="n">
        <f aca="false">J7-J9-J19-J20-J18</f>
        <v>0</v>
      </c>
      <c r="K60" s="77" t="n">
        <f aca="false">K7-K9-K19-K20-K18</f>
        <v>0</v>
      </c>
      <c r="L60" s="77" t="n">
        <f aca="false">L7-L9-L19-L20-L18</f>
        <v>0</v>
      </c>
      <c r="M60" s="77" t="n">
        <f aca="false">M7-M9-M19-M20-M18</f>
        <v>0</v>
      </c>
      <c r="N60" s="77" t="n">
        <f aca="false">N7-N9-N19-N20-N18</f>
        <v>0</v>
      </c>
      <c r="O60" s="77" t="n">
        <f aca="false">O7-O9-O19-O20-O18</f>
        <v>0</v>
      </c>
      <c r="P60" s="77" t="n">
        <f aca="false">P7-P9-P19-P20-P18</f>
        <v>0</v>
      </c>
      <c r="Q60" s="77" t="n">
        <f aca="false">Q7-Q9-Q19-Q20-Q18</f>
        <v>-2000000</v>
      </c>
      <c r="R60" s="77" t="n">
        <f aca="false">R7-R9-R19-R20-R18</f>
        <v>0</v>
      </c>
      <c r="S60" s="77" t="n">
        <f aca="false">S7-S9-S19-S20-S18</f>
        <v>-1000000</v>
      </c>
      <c r="T60" s="77" t="n">
        <f aca="false">T7-T9-T19-T20-T18</f>
        <v>1000000</v>
      </c>
      <c r="U60" s="77" t="n">
        <f aca="false">U7-U9-U19-U20-U18</f>
        <v>1000000</v>
      </c>
      <c r="V60" s="77" t="n">
        <f aca="false">V7-V9-V19-V20-V18</f>
        <v>0</v>
      </c>
      <c r="W60" s="77" t="n">
        <f aca="false">W7-W9-W19-W20-W18</f>
        <v>1000000</v>
      </c>
      <c r="X60" s="77" t="n">
        <f aca="false">X7-X9-X19-X20-X18</f>
        <v>-1000000</v>
      </c>
    </row>
    <row r="61" customFormat="false" ht="13.5" hidden="false" customHeight="true" outlineLevel="0" collapsed="false">
      <c r="B61" s="49" t="s">
        <v>427</v>
      </c>
      <c r="C61" s="49"/>
      <c r="D61" s="4"/>
      <c r="E61" s="4"/>
      <c r="F61" s="4"/>
      <c r="G61" s="4"/>
      <c r="H61" s="77" t="n">
        <f aca="false">H9-H10-H11-H12-H13-H14-H15-H16-H17</f>
        <v>-4.12110239267349E-008</v>
      </c>
      <c r="I61" s="77" t="n">
        <f aca="false">I9-I10-I11-I12-I13-I14-I15-I16-I17</f>
        <v>0</v>
      </c>
      <c r="J61" s="77" t="n">
        <f aca="false">J9-J10-J11-J12-J13-J14-J15-J16-J17</f>
        <v>1.26659870147705E-007</v>
      </c>
      <c r="K61" s="77" t="n">
        <f aca="false">K9-K10-K11-K12-K13-K14-K15-K16-K17</f>
        <v>0</v>
      </c>
      <c r="L61" s="77" t="n">
        <f aca="false">L9-L10-L11-L12-L13-L14-L15-L16-L17</f>
        <v>0</v>
      </c>
      <c r="M61" s="77" t="n">
        <f aca="false">M9-M10-M11-M12-M13-M14-M15-M16-M17</f>
        <v>0</v>
      </c>
      <c r="N61" s="77" t="n">
        <f aca="false">N9-N10-N11-N12-N13-N14-N15-N16-N17</f>
        <v>0</v>
      </c>
      <c r="O61" s="77" t="n">
        <f aca="false">O9-O10-O11-O12-O13-O14-O15-O16-O17</f>
        <v>2000000</v>
      </c>
      <c r="P61" s="77" t="n">
        <f aca="false">P9-P10-P11-P12-P13-P14-P15-P16-P17</f>
        <v>0</v>
      </c>
      <c r="Q61" s="77" t="n">
        <f aca="false">Q9-Q10-Q11-Q12-Q13-Q14-Q15-Q16-Q17</f>
        <v>1000000</v>
      </c>
      <c r="R61" s="77" t="n">
        <f aca="false">R9-R10-R11-R12-R13-R14-R15-R16-R17</f>
        <v>0</v>
      </c>
      <c r="S61" s="77" t="n">
        <f aca="false">S9-S10-S11-S12-S13-S14-S15-S16-S17</f>
        <v>1000000</v>
      </c>
      <c r="T61" s="77" t="n">
        <f aca="false">T9-T10-T11-T12-T13-T14-T15-T16-T17</f>
        <v>0</v>
      </c>
      <c r="U61" s="77" t="n">
        <f aca="false">U9-U10-U11-U12-U13-U14-U15-U16-U17</f>
        <v>0</v>
      </c>
      <c r="V61" s="77" t="n">
        <f aca="false">V9-V10-V11-V12-V13-V14-V15-V16-V17</f>
        <v>0</v>
      </c>
      <c r="W61" s="77" t="n">
        <f aca="false">W9-W10-W11-W12-W13-W14-W15-W16-W17</f>
        <v>2000000</v>
      </c>
      <c r="X61" s="77" t="n">
        <f aca="false">X9-X10-X11-X12-X13-X14-X15-X16-X17</f>
        <v>-1000000</v>
      </c>
    </row>
    <row r="62" customFormat="false" ht="13.5" hidden="false" customHeight="true" outlineLevel="0" collapsed="false">
      <c r="B62" s="49" t="s">
        <v>4115</v>
      </c>
      <c r="C62" s="49"/>
      <c r="D62" s="4"/>
      <c r="E62" s="4"/>
      <c r="F62" s="4"/>
      <c r="G62" s="4"/>
      <c r="H62" s="77" t="n">
        <f aca="false">H22-H24-H35-H38-H37-H36-H34-H33</f>
        <v>0</v>
      </c>
      <c r="I62" s="77" t="n">
        <f aca="false">I22-I24-I35-I38-I37-I36-I34-I33</f>
        <v>0</v>
      </c>
      <c r="J62" s="77" t="n">
        <f aca="false">J22-J24-J35-J38-J37-J36-J34-J33</f>
        <v>0</v>
      </c>
      <c r="K62" s="77" t="n">
        <f aca="false">K22-K24-K35-K38-K37-K36-K34-K33</f>
        <v>0</v>
      </c>
      <c r="L62" s="77" t="n">
        <f aca="false">L22-L24-L35-L38-L37-L36-L34-L33</f>
        <v>0</v>
      </c>
      <c r="M62" s="77" t="n">
        <f aca="false">M22-M24-M35-M38-M37-M36-M34-M33</f>
        <v>0</v>
      </c>
      <c r="N62" s="77" t="n">
        <f aca="false">N22-N24-N35-N38-N37-N36-N34-N33</f>
        <v>0</v>
      </c>
      <c r="O62" s="77" t="n">
        <f aca="false">O22-O24-O35-O38-O37-O36-O34-O33</f>
        <v>0</v>
      </c>
      <c r="P62" s="77" t="n">
        <f aca="false">P22-P24-P35-P38-P37-P36-P34-P33</f>
        <v>-1000000</v>
      </c>
      <c r="Q62" s="77" t="n">
        <f aca="false">Q22-Q24-Q35-Q38-Q37-Q36-Q34-Q33</f>
        <v>1000000</v>
      </c>
      <c r="R62" s="77" t="n">
        <f aca="false">R22-R24-R35-R38-R37-R36-R34-R33</f>
        <v>0</v>
      </c>
      <c r="S62" s="77" t="n">
        <f aca="false">S22-S24-S35-S38-S37-S36-S34-S33</f>
        <v>0</v>
      </c>
      <c r="T62" s="77" t="n">
        <f aca="false">T22-T24-T35-T38-T37-T36-T34-T33</f>
        <v>0</v>
      </c>
      <c r="U62" s="77" t="n">
        <f aca="false">U22-U24-U35-U38-U37-U36-U34-U33</f>
        <v>0</v>
      </c>
      <c r="V62" s="77" t="n">
        <f aca="false">V22-V24-V35-V38-V37-V36-V34-V33</f>
        <v>0</v>
      </c>
      <c r="W62" s="77" t="n">
        <f aca="false">W22-W24-W35-W38-W37-W36-W34-W33</f>
        <v>0</v>
      </c>
      <c r="X62" s="77" t="n">
        <f aca="false">X22-X24-X35-X38-X37-X36-X34-X33</f>
        <v>1000000</v>
      </c>
    </row>
    <row r="63" customFormat="false" ht="13.5" hidden="false" customHeight="true" outlineLevel="0" collapsed="false">
      <c r="B63" s="49" t="s">
        <v>2651</v>
      </c>
      <c r="C63" s="49"/>
      <c r="D63" s="4"/>
      <c r="E63" s="4"/>
      <c r="F63" s="4"/>
      <c r="G63" s="4"/>
      <c r="H63" s="77" t="n">
        <f aca="false">H24-H25-H26-H27-H28-H29-H30-H31-H32</f>
        <v>0</v>
      </c>
      <c r="I63" s="77" t="n">
        <f aca="false">I24-I25-I26-I27-I28-I29-I30-I31-I32</f>
        <v>0</v>
      </c>
      <c r="J63" s="77" t="n">
        <f aca="false">J24-J25-J26-J27-J28-J29-J30-J31-J32</f>
        <v>3.07336449623108E-008</v>
      </c>
      <c r="K63" s="77" t="n">
        <f aca="false">K24-K25-K26-K27-K28-K29-K30-K31-K32</f>
        <v>0</v>
      </c>
      <c r="L63" s="77" t="n">
        <f aca="false">L24-L25-L26-L27-L28-L29-L30-L31-L32</f>
        <v>0</v>
      </c>
      <c r="M63" s="77" t="n">
        <f aca="false">M24-M25-M26-M27-M28-M29-M30-M31-M32</f>
        <v>-200000</v>
      </c>
      <c r="N63" s="77" t="n">
        <f aca="false">N24-N25-N26-N27-N28-N29-N30-N31-N32</f>
        <v>-1000000</v>
      </c>
      <c r="O63" s="77" t="n">
        <f aca="false">O24-O25-O26-O27-O28-O29-O30-O31-O32</f>
        <v>-1000000</v>
      </c>
      <c r="P63" s="77" t="n">
        <f aca="false">P24-P25-P26-P27-P28-P29-P30-P31-P32</f>
        <v>-1000000</v>
      </c>
      <c r="Q63" s="77" t="n">
        <f aca="false">Q24-Q25-Q26-Q27-Q28-Q29-Q30-Q31-Q32</f>
        <v>1000000</v>
      </c>
      <c r="R63" s="77" t="n">
        <f aca="false">R24-R25-R26-R27-R28-R29-R30-R31-R32</f>
        <v>0</v>
      </c>
      <c r="S63" s="77" t="n">
        <f aca="false">S24-S25-S26-S27-S28-S29-S30-S31-S32</f>
        <v>-1000000</v>
      </c>
      <c r="T63" s="77" t="n">
        <f aca="false">T24-T25-T26-T27-T28-T29-T30-T31-T32</f>
        <v>1000000</v>
      </c>
      <c r="U63" s="77" t="n">
        <f aca="false">U24-U25-U26-U27-U28-U29-U30-U31-U32</f>
        <v>0</v>
      </c>
      <c r="V63" s="77" t="n">
        <f aca="false">V24-V25-V26-V27-V28-V29-V30-V31-V32</f>
        <v>1000000</v>
      </c>
      <c r="W63" s="77" t="n">
        <f aca="false">W24-W25-W26-W27-W28-W29-W30-W31-W32</f>
        <v>-1000000</v>
      </c>
      <c r="X63" s="77" t="n">
        <f aca="false">X24-X25-X26-X27-X28-X29-X30-X31-X32</f>
        <v>-1000000</v>
      </c>
    </row>
    <row r="64" customFormat="false" ht="13.5" hidden="false" customHeight="true" outlineLevel="0" collapsed="false">
      <c r="B64" s="49" t="s">
        <v>433</v>
      </c>
      <c r="C64" s="49"/>
      <c r="D64" s="4"/>
      <c r="E64" s="4"/>
      <c r="F64" s="4"/>
      <c r="G64" s="4"/>
      <c r="H64" s="77" t="n">
        <f aca="false">H40-H41-H50-H53-H54-H55</f>
        <v>0</v>
      </c>
      <c r="I64" s="77" t="n">
        <f aca="false">I40-I41-I50-I53-I54-I55</f>
        <v>0</v>
      </c>
      <c r="J64" s="77" t="n">
        <f aca="false">J40-J41-J50-J53-J54-J55</f>
        <v>0</v>
      </c>
      <c r="K64" s="77" t="n">
        <f aca="false">K40-K41-K50-K53-K54-K55</f>
        <v>0</v>
      </c>
      <c r="L64" s="77" t="n">
        <f aca="false">L40-L41-L50-L53-L54-L55</f>
        <v>0</v>
      </c>
      <c r="M64" s="77" t="n">
        <f aca="false">M40-M41-M50-M53-M54-M55</f>
        <v>0</v>
      </c>
      <c r="N64" s="77" t="n">
        <f aca="false">N40-N41-N50-N53-N54-N55</f>
        <v>0</v>
      </c>
      <c r="O64" s="77" t="n">
        <f aca="false">O40-O41-O50-O53-O54-O55</f>
        <v>0</v>
      </c>
      <c r="P64" s="77" t="n">
        <f aca="false">P40-P41-P50-P53-P54-P55</f>
        <v>1000000</v>
      </c>
      <c r="Q64" s="77" t="n">
        <f aca="false">Q40-Q41-Q50-Q53-Q54-Q55</f>
        <v>0</v>
      </c>
      <c r="R64" s="77" t="n">
        <f aca="false">R40-R41-R50-R53-R54-R55</f>
        <v>-1000000</v>
      </c>
      <c r="S64" s="77" t="n">
        <f aca="false">S40-S41-S50-S53-S54-S55</f>
        <v>0</v>
      </c>
      <c r="T64" s="77" t="n">
        <f aca="false">T40-T41-T50-T53-T54-T55</f>
        <v>0</v>
      </c>
      <c r="U64" s="77" t="n">
        <f aca="false">U40-U41-U50-U53-U54-U55</f>
        <v>0</v>
      </c>
      <c r="V64" s="77" t="n">
        <f aca="false">V40-V41-V50-V53-V54-V55</f>
        <v>0</v>
      </c>
      <c r="W64" s="77" t="n">
        <f aca="false">W40-W41-W50-W53-W54-W55</f>
        <v>0</v>
      </c>
      <c r="X64" s="77" t="n">
        <f aca="false">X40-X41-X50-X53-X54-X55</f>
        <v>0</v>
      </c>
    </row>
    <row r="65" customFormat="false" ht="13.5" hidden="false" customHeight="true" outlineLevel="0" collapsed="false">
      <c r="B65" s="49" t="s">
        <v>334</v>
      </c>
      <c r="C65" s="49"/>
      <c r="D65" s="4"/>
      <c r="E65" s="4"/>
      <c r="F65" s="4"/>
      <c r="G65" s="4"/>
      <c r="H65" s="77" t="n">
        <f aca="false">H41-H42-H43-H47</f>
        <v>0</v>
      </c>
      <c r="I65" s="77" t="n">
        <f aca="false">I41-I42-I43-I47</f>
        <v>0</v>
      </c>
      <c r="J65" s="77" t="n">
        <f aca="false">J41-J42-J43-J47</f>
        <v>0</v>
      </c>
      <c r="K65" s="77" t="n">
        <f aca="false">K41-K42-K43-K47</f>
        <v>0</v>
      </c>
      <c r="L65" s="723" t="n">
        <f aca="false">L41-L42-L43-L47</f>
        <v>-37027200</v>
      </c>
      <c r="M65" s="723" t="n">
        <f aca="false">M41-M42-M43-M47</f>
        <v>-93500000</v>
      </c>
      <c r="N65" s="723" t="n">
        <f aca="false">N41-N42-N43-N47</f>
        <v>-14000000</v>
      </c>
      <c r="O65" s="723" t="n">
        <f aca="false">O41-O42-O43-O47</f>
        <v>83000000</v>
      </c>
      <c r="P65" s="723" t="n">
        <f aca="false">P41-P42-P43-P47</f>
        <v>-19000000</v>
      </c>
      <c r="Q65" s="723" t="n">
        <f aca="false">Q41-Q42-Q43-Q47</f>
        <v>46000000</v>
      </c>
      <c r="R65" s="723" t="n">
        <f aca="false">R41-R42-R43-R47</f>
        <v>-20000000</v>
      </c>
      <c r="S65" s="723" t="n">
        <f aca="false">S41-S42-S43-S47</f>
        <v>-66000000</v>
      </c>
      <c r="T65" s="723" t="n">
        <f aca="false">T41-T42-T43-T47</f>
        <v>70000000</v>
      </c>
      <c r="U65" s="723" t="n">
        <f aca="false">U41-U42-U43-U47</f>
        <v>-17000000</v>
      </c>
      <c r="V65" s="723" t="n">
        <f aca="false">V41-V42-V43-V47</f>
        <v>-11000000</v>
      </c>
      <c r="W65" s="723" t="n">
        <f aca="false">W41-W42-W43-W47</f>
        <v>-35000000</v>
      </c>
      <c r="X65" s="723" t="n">
        <f aca="false">X41-X42-X43-X47</f>
        <v>-32000000</v>
      </c>
    </row>
    <row r="66" customFormat="false" ht="13.5" hidden="false" customHeight="true" outlineLevel="0" collapsed="false">
      <c r="B66" s="49" t="s">
        <v>4116</v>
      </c>
      <c r="C66" s="49"/>
      <c r="D66" s="4"/>
      <c r="E66" s="4"/>
      <c r="F66" s="4"/>
      <c r="G66" s="4"/>
      <c r="H66" s="77" t="n">
        <f aca="false">H43-H44-H45-H46</f>
        <v>1651000</v>
      </c>
      <c r="I66" s="77" t="n">
        <f aca="false">I43-I44-I45-I46</f>
        <v>0</v>
      </c>
      <c r="J66" s="723" t="n">
        <f aca="false">J43-J44-J45-J46</f>
        <v>-19341000</v>
      </c>
      <c r="K66" s="723" t="n">
        <f aca="false">K43-K44-K45-K46</f>
        <v>-8430000</v>
      </c>
      <c r="L66" s="77" t="n">
        <f aca="false">L43-L44-L45-L46</f>
        <v>0</v>
      </c>
      <c r="M66" s="77" t="n">
        <f aca="false">M43-M44-M45-M46</f>
        <v>0</v>
      </c>
      <c r="N66" s="77" t="n">
        <f aca="false">N43-N44-N45-N46</f>
        <v>0</v>
      </c>
      <c r="O66" s="77" t="n">
        <f aca="false">O43-O44-O45-O46</f>
        <v>0</v>
      </c>
      <c r="P66" s="77" t="n">
        <f aca="false">P43-P44-P45-P46</f>
        <v>0</v>
      </c>
      <c r="Q66" s="77" t="n">
        <f aca="false">Q43-Q44-Q45-Q46</f>
        <v>0</v>
      </c>
      <c r="R66" s="77" t="n">
        <f aca="false">R43-R44-R45-R46</f>
        <v>0</v>
      </c>
      <c r="S66" s="77" t="n">
        <f aca="false">S43-S44-S45-S46</f>
        <v>0</v>
      </c>
      <c r="T66" s="77" t="n">
        <f aca="false">T43-T44-T45-T46</f>
        <v>0</v>
      </c>
      <c r="U66" s="77" t="n">
        <f aca="false">U43-U44-U45-U46</f>
        <v>0</v>
      </c>
      <c r="V66" s="77" t="n">
        <f aca="false">V43-V44-V45-V46</f>
        <v>0</v>
      </c>
      <c r="W66" s="77" t="n">
        <f aca="false">W43-W44-W45-W46</f>
        <v>0</v>
      </c>
      <c r="X66" s="77" t="n">
        <f aca="false">X43-X44-X45-X46</f>
        <v>0</v>
      </c>
    </row>
    <row r="67" customFormat="false" ht="13.5" hidden="false" customHeight="true" outlineLevel="0" collapsed="false">
      <c r="B67" s="49" t="s">
        <v>4117</v>
      </c>
      <c r="C67" s="49"/>
      <c r="D67" s="4"/>
      <c r="E67" s="4"/>
      <c r="F67" s="4"/>
      <c r="G67" s="4"/>
      <c r="H67" s="77" t="n">
        <f aca="false">H50-H51-H52</f>
        <v>0</v>
      </c>
      <c r="I67" s="77" t="n">
        <f aca="false">I50-I51-I52</f>
        <v>0</v>
      </c>
      <c r="J67" s="723" t="n">
        <f aca="false">J50-J51-J52</f>
        <v>10745000</v>
      </c>
      <c r="K67" s="723" t="n">
        <f aca="false">K50-K51-K52</f>
        <v>-81490000</v>
      </c>
      <c r="L67" s="723" t="n">
        <f aca="false">L50-L51-L52</f>
        <v>6171200</v>
      </c>
      <c r="M67" s="723" t="n">
        <f aca="false">M50-M51-M52</f>
        <v>123200000</v>
      </c>
      <c r="N67" s="723" t="n">
        <f aca="false">N50-N51-N52</f>
        <v>160000000</v>
      </c>
      <c r="O67" s="723" t="n">
        <f aca="false">O50-O51-O52</f>
        <v>129000000</v>
      </c>
      <c r="P67" s="723" t="n">
        <f aca="false">P50-P51-P52</f>
        <v>198000000</v>
      </c>
      <c r="Q67" s="723" t="n">
        <f aca="false">Q50-Q51-Q52</f>
        <v>139000000</v>
      </c>
      <c r="R67" s="723" t="n">
        <f aca="false">R50-R51-R52</f>
        <v>98000000</v>
      </c>
      <c r="S67" s="723" t="n">
        <f aca="false">S50-S51-S52</f>
        <v>324000000</v>
      </c>
      <c r="T67" s="723" t="n">
        <f aca="false">T50-T51-T52</f>
        <v>-59000000</v>
      </c>
      <c r="U67" s="723" t="n">
        <f aca="false">U50-U51-U52</f>
        <v>115000000</v>
      </c>
      <c r="V67" s="723" t="n">
        <f aca="false">V50-V51-V52</f>
        <v>104000000</v>
      </c>
      <c r="W67" s="723" t="n">
        <f aca="false">W50-W51-W52</f>
        <v>-340000000</v>
      </c>
      <c r="X67" s="723" t="n">
        <f aca="false">X50-X51-X52</f>
        <v>-545000000</v>
      </c>
    </row>
    <row r="68" customFormat="false" ht="15.75" hidden="false" customHeight="false" outlineLevel="0" collapsed="false">
      <c r="B68" s="49"/>
      <c r="C68" s="49"/>
      <c r="D68" s="4"/>
      <c r="E68" s="4"/>
      <c r="F68" s="4"/>
      <c r="G68" s="4"/>
      <c r="H68" s="4"/>
      <c r="I68" s="4"/>
      <c r="J68" s="4"/>
      <c r="K68" s="4"/>
      <c r="L68" s="4"/>
      <c r="M68" s="4"/>
      <c r="N68" s="4"/>
      <c r="O68" s="4"/>
      <c r="P68" s="4"/>
      <c r="Q68" s="4"/>
      <c r="R68" s="4"/>
      <c r="S68" s="4"/>
      <c r="T68" s="4"/>
      <c r="U68" s="4"/>
      <c r="V68" s="4"/>
      <c r="W68" s="4"/>
      <c r="X68" s="4"/>
    </row>
    <row r="69" customFormat="false" ht="15.75" hidden="false" customHeight="false" outlineLevel="0" collapsed="false">
      <c r="B69" s="49" t="s">
        <v>276</v>
      </c>
      <c r="C69" s="49"/>
      <c r="D69" s="93" t="s">
        <v>4118</v>
      </c>
      <c r="E69" s="94" t="n">
        <v>1295000000</v>
      </c>
      <c r="F69" s="94" t="n">
        <v>1360000000</v>
      </c>
      <c r="G69" s="94" t="n">
        <v>1510000000</v>
      </c>
      <c r="H69" s="94" t="n">
        <v>1670000000</v>
      </c>
      <c r="I69" s="94" t="n">
        <v>1815000000</v>
      </c>
      <c r="J69" s="94" t="n">
        <v>2149000000</v>
      </c>
      <c r="K69" s="94" t="n">
        <v>2680000000</v>
      </c>
      <c r="L69" s="94" t="n">
        <v>3086000000</v>
      </c>
      <c r="M69" s="94" t="n">
        <v>2981000000</v>
      </c>
      <c r="N69" s="94" t="n">
        <v>3104000000</v>
      </c>
      <c r="O69" s="94" t="n">
        <v>3234000000</v>
      </c>
      <c r="P69" s="159" t="n">
        <v>3149000000</v>
      </c>
      <c r="Q69" s="159" t="n">
        <v>3336000000</v>
      </c>
      <c r="R69" s="159" t="n">
        <v>3405000000</v>
      </c>
      <c r="S69" s="159" t="n">
        <v>3569000000</v>
      </c>
      <c r="T69" s="159" t="n">
        <v>3734000000</v>
      </c>
      <c r="U69" s="159" t="n">
        <v>3914000000</v>
      </c>
      <c r="V69" s="159" t="n">
        <v>4103000000</v>
      </c>
      <c r="W69" s="160" t="n">
        <v>4288000000</v>
      </c>
      <c r="X69" s="55" t="n">
        <v>4555000000</v>
      </c>
    </row>
    <row r="70" customFormat="false" ht="15" hidden="false" customHeight="false" outlineLevel="0" collapsed="false">
      <c r="B70" s="49"/>
      <c r="C70" s="49"/>
      <c r="D70" s="4"/>
      <c r="E70" s="4"/>
      <c r="F70" s="4"/>
      <c r="G70" s="4"/>
      <c r="H70" s="739" t="n">
        <f aca="false">(H6/H69)*100</f>
        <v>37.2710778443114</v>
      </c>
      <c r="I70" s="739" t="n">
        <f aca="false">(I6/I69)*100</f>
        <v>36.9785123966942</v>
      </c>
      <c r="J70" s="739" t="n">
        <f aca="false">(J6/J69)*100</f>
        <v>41.4</v>
      </c>
      <c r="K70" s="739" t="n">
        <f aca="false">(K6/K69)*100</f>
        <v>47.6022388059702</v>
      </c>
      <c r="L70" s="739" t="n">
        <f aca="false">(L6/L69)*100</f>
        <v>48.5937005832793</v>
      </c>
      <c r="M70" s="739" t="n">
        <f aca="false">(M6/M69)*100</f>
        <v>42.4756793022476</v>
      </c>
      <c r="N70" s="739" t="n">
        <f aca="false">(N6/N69)*100</f>
        <v>42.0747422680412</v>
      </c>
      <c r="O70" s="739" t="n">
        <f aca="false">(O6/O69)*100</f>
        <v>38.8991960420532</v>
      </c>
      <c r="P70" s="739" t="n">
        <f aca="false">(P6/P69)*100</f>
        <v>40.2667513496348</v>
      </c>
      <c r="Q70" s="739" t="n">
        <f aca="false">(Q6/Q69)*100</f>
        <v>41.6666666666667</v>
      </c>
      <c r="R70" s="739" t="n">
        <f aca="false">(R6/R69)*100</f>
        <v>44.1997063142438</v>
      </c>
      <c r="S70" s="739" t="n">
        <f aca="false">(S6/S69)*100</f>
        <v>41.4401793219389</v>
      </c>
      <c r="T70" s="739" t="n">
        <f aca="false">(T6/T69)*100</f>
        <v>43.438671665774</v>
      </c>
      <c r="U70" s="739" t="n">
        <f aca="false">(U6/U69)*100</f>
        <v>42.6673479816045</v>
      </c>
      <c r="V70" s="739" t="n">
        <f aca="false">(V6/V69)*100</f>
        <v>42.3348769193273</v>
      </c>
      <c r="W70" s="739" t="n">
        <f aca="false">(W6/W69)*100</f>
        <v>42.3041044776119</v>
      </c>
      <c r="X70" s="739" t="n">
        <f aca="false">(X6/X69)*100</f>
        <v>41.8441273326015</v>
      </c>
    </row>
    <row r="71" customFormat="false" ht="15" hidden="false" customHeight="false" outlineLevel="0" collapsed="false">
      <c r="B71" s="49"/>
      <c r="C71" s="49"/>
      <c r="D71" s="4"/>
      <c r="E71" s="55"/>
      <c r="F71" s="77"/>
      <c r="G71" s="4"/>
      <c r="H71" s="313" t="n">
        <f aca="false">(H22/H69)*100</f>
        <v>39.9403592814371</v>
      </c>
      <c r="I71" s="313" t="n">
        <f aca="false">(I22/I69)*100</f>
        <v>38.3553719008264</v>
      </c>
      <c r="J71" s="313" t="n">
        <f aca="false">(J22/J69)*100</f>
        <v>39.3</v>
      </c>
      <c r="K71" s="313" t="n">
        <f aca="false">(K22/K69)*100</f>
        <v>40.9966417910448</v>
      </c>
      <c r="L71" s="313" t="n">
        <f aca="false">(L22/L69)*100</f>
        <v>48.6936876215165</v>
      </c>
      <c r="M71" s="313" t="n">
        <f aca="false">(M22/M69)*100</f>
        <v>47.8228782287823</v>
      </c>
      <c r="N71" s="313" t="n">
        <f aca="false">(N22/N69)*100</f>
        <v>46.9716494845361</v>
      </c>
      <c r="O71" s="313" t="n">
        <f aca="false">(O22/O69)*100</f>
        <v>45.7019171304886</v>
      </c>
      <c r="P71" s="313" t="n">
        <f aca="false">(P22/P69)*100</f>
        <v>46.1733883772626</v>
      </c>
      <c r="Q71" s="313" t="n">
        <f aca="false">(Q22/Q69)*100</f>
        <v>47.9916067146283</v>
      </c>
      <c r="R71" s="313" t="n">
        <f aca="false">(R22/R69)*100</f>
        <v>46.8135095447871</v>
      </c>
      <c r="S71" s="313" t="n">
        <f aca="false">(S22/S69)*100</f>
        <v>48.9492855141496</v>
      </c>
      <c r="T71" s="313" t="n">
        <f aca="false">(T22/T69)*100</f>
        <v>52.8655597214783</v>
      </c>
      <c r="U71" s="313" t="n">
        <f aca="false">(U22/U69)*100</f>
        <v>51.7884517118038</v>
      </c>
      <c r="V71" s="313" t="n">
        <f aca="false">(V22/V69)*100</f>
        <v>48.3792347063125</v>
      </c>
      <c r="W71" s="313" t="n">
        <f aca="false">(W22/W69)*100</f>
        <v>43.7966417910448</v>
      </c>
      <c r="X71" s="313" t="n">
        <f aca="false">(X22/X69)*100</f>
        <v>42.436882546652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3.xml><?xml version="1.0" encoding="utf-8"?>
<worksheet xmlns="http://schemas.openxmlformats.org/spreadsheetml/2006/main" xmlns:r="http://schemas.openxmlformats.org/officeDocument/2006/relationships">
  <sheetPr filterMode="false">
    <pageSetUpPr fitToPage="false"/>
  </sheetPr>
  <dimension ref="A1:X75"/>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Q36" activePane="bottomRight" state="frozen"/>
      <selection pane="topLeft" activeCell="A1" activeCellId="0" sqref="A1"/>
      <selection pane="topRight" activeCell="Q1" activeCellId="0" sqref="Q1"/>
      <selection pane="bottomLeft" activeCell="A36" activeCellId="0" sqref="A36"/>
      <selection pane="bottomRight" activeCell="B93" activeCellId="0" sqref="B93"/>
    </sheetView>
  </sheetViews>
  <sheetFormatPr defaultRowHeight="15"/>
  <cols>
    <col collapsed="false" hidden="false" max="1" min="1" style="0" width="44.0051020408163"/>
    <col collapsed="false" hidden="false" max="2" min="2" style="0" width="54.9438775510204"/>
    <col collapsed="false" hidden="false" max="3" min="3" style="0" width="22.1377551020408"/>
    <col collapsed="false" hidden="false" max="4" min="4" style="0" width="8.50510204081633"/>
    <col collapsed="false" hidden="false" max="5" min="5" style="0" width="17.280612244898"/>
    <col collapsed="false" hidden="false" max="6" min="6" style="0" width="15.5255102040816"/>
    <col collapsed="false" hidden="false" max="7" min="7" style="0" width="17.6836734693878"/>
    <col collapsed="false" hidden="false" max="10" min="8" style="0" width="17.5510204081633"/>
    <col collapsed="false" hidden="false" max="13" min="11" style="0" width="15.5255102040816"/>
    <col collapsed="false" hidden="false" max="15" min="14" style="0" width="17.6836734693878"/>
    <col collapsed="false" hidden="false" max="16" min="16" style="0" width="18.4948979591837"/>
    <col collapsed="false" hidden="false" max="18" min="17" style="0" width="17.6836734693878"/>
    <col collapsed="false" hidden="false" max="24" min="19" style="0" width="21.4642857142857"/>
    <col collapsed="false" hidden="false" max="1025" min="25" style="0" width="8.50510204081633"/>
  </cols>
  <sheetData>
    <row r="1" customFormat="false" ht="15" hidden="false" customHeight="false" outlineLevel="0" collapsed="false">
      <c r="A1" s="1" t="s">
        <v>4119</v>
      </c>
      <c r="B1" s="2" t="s">
        <v>4120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4121</v>
      </c>
      <c r="C2" s="7"/>
      <c r="D2" s="4"/>
      <c r="E2" s="4"/>
      <c r="F2" s="4"/>
      <c r="G2" s="4"/>
      <c r="H2" s="4"/>
      <c r="I2" s="4"/>
      <c r="J2" s="4"/>
      <c r="K2" s="4"/>
      <c r="L2" s="4"/>
      <c r="M2" s="4"/>
      <c r="N2" s="4"/>
      <c r="O2" s="4"/>
      <c r="P2" s="4"/>
      <c r="Q2" s="4"/>
      <c r="R2" s="8"/>
      <c r="S2" s="9"/>
      <c r="T2" s="10"/>
      <c r="U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4122</v>
      </c>
      <c r="S5" s="4" t="s">
        <v>4122</v>
      </c>
      <c r="T5" s="4" t="s">
        <v>31</v>
      </c>
      <c r="U5" s="4" t="s">
        <v>31</v>
      </c>
      <c r="V5" s="4" t="s">
        <v>31</v>
      </c>
      <c r="W5" s="4" t="s">
        <v>31</v>
      </c>
      <c r="X5" s="4" t="s">
        <v>31</v>
      </c>
    </row>
    <row r="6" s="13" customFormat="true" ht="16.5" hidden="false" customHeight="false" outlineLevel="0" collapsed="false">
      <c r="A6" s="13" t="s">
        <v>32</v>
      </c>
      <c r="B6" s="98" t="s">
        <v>35</v>
      </c>
      <c r="C6" s="13" t="s">
        <v>34</v>
      </c>
      <c r="E6" s="162" t="n">
        <v>95800000000</v>
      </c>
      <c r="F6" s="162" t="n">
        <v>98300000000</v>
      </c>
      <c r="G6" s="154" t="n">
        <f aca="false">G7+G16</f>
        <v>102900000000</v>
      </c>
      <c r="H6" s="154" t="n">
        <f aca="false">H7+H16</f>
        <v>111800000000</v>
      </c>
      <c r="I6" s="154" t="n">
        <f aca="false">I7+I16</f>
        <v>123500000000</v>
      </c>
      <c r="J6" s="154" t="n">
        <f aca="false">J7+J16</f>
        <v>144700000000</v>
      </c>
      <c r="K6" s="109" t="n">
        <v>169300000000</v>
      </c>
      <c r="L6" s="109" t="n">
        <v>203700000000</v>
      </c>
      <c r="M6" s="109" t="n">
        <v>189700000000</v>
      </c>
      <c r="N6" s="109" t="n">
        <v>210400000000</v>
      </c>
      <c r="O6" s="102" t="n">
        <v>223300000000</v>
      </c>
      <c r="P6" s="102" t="n">
        <v>237700000000</v>
      </c>
      <c r="Q6" s="102" t="n">
        <v>250000000000</v>
      </c>
      <c r="R6" s="102" t="n">
        <v>259300000000</v>
      </c>
      <c r="S6" s="102" t="n">
        <v>256400000000</v>
      </c>
      <c r="T6" s="102" t="n">
        <v>276700000000</v>
      </c>
      <c r="U6" s="102" t="n">
        <v>293700000000</v>
      </c>
      <c r="V6" s="102" t="n">
        <v>316300000000</v>
      </c>
      <c r="W6" s="102" t="n">
        <v>341700000000</v>
      </c>
      <c r="X6" s="259" t="n">
        <v>368600000000</v>
      </c>
    </row>
    <row r="7" s="38" customFormat="true" ht="16.5" hidden="false" customHeight="false" outlineLevel="0" collapsed="false">
      <c r="A7" s="38" t="s">
        <v>35</v>
      </c>
      <c r="B7" s="30" t="s">
        <v>4123</v>
      </c>
      <c r="C7" s="20" t="s">
        <v>37</v>
      </c>
      <c r="E7" s="103" t="n">
        <f aca="false">E6-E16</f>
        <v>95800000000</v>
      </c>
      <c r="F7" s="103" t="n">
        <f aca="false">F6-F16</f>
        <v>98300000000</v>
      </c>
      <c r="G7" s="229" t="n">
        <f aca="false">G10+G17</f>
        <v>102900000000</v>
      </c>
      <c r="H7" s="229" t="n">
        <f aca="false">H10+H17</f>
        <v>111800000000</v>
      </c>
      <c r="I7" s="229" t="n">
        <f aca="false">I10+I17</f>
        <v>123500000000</v>
      </c>
      <c r="J7" s="229" t="n">
        <f aca="false">J10+J17</f>
        <v>144700000000</v>
      </c>
      <c r="K7" s="103" t="n">
        <f aca="false">K6-K16</f>
        <v>169300000000</v>
      </c>
      <c r="L7" s="103" t="n">
        <f aca="false">L6-L16</f>
        <v>203700000000</v>
      </c>
      <c r="M7" s="103" t="n">
        <f aca="false">M6-M16</f>
        <v>189700000000</v>
      </c>
      <c r="N7" s="103" t="n">
        <f aca="false">N6-N16</f>
        <v>208500000000</v>
      </c>
      <c r="O7" s="103" t="n">
        <f aca="false">O6-O16</f>
        <v>222000000000</v>
      </c>
      <c r="P7" s="103" t="n">
        <f aca="false">P6-P16</f>
        <v>237200000000</v>
      </c>
      <c r="Q7" s="103" t="n">
        <f aca="false">Q6-Q16</f>
        <v>243900000000</v>
      </c>
      <c r="R7" s="103" t="n">
        <f aca="false">R6-R16</f>
        <v>245500000000</v>
      </c>
      <c r="S7" s="103" t="n">
        <f aca="false">S6-S16</f>
        <v>246800000000</v>
      </c>
      <c r="T7" s="103" t="n">
        <f aca="false">T6-T16</f>
        <v>262400000000</v>
      </c>
      <c r="U7" s="103" t="n">
        <f aca="false">U6-U16</f>
        <v>283700000000</v>
      </c>
      <c r="V7" s="103" t="n">
        <f aca="false">V6-V16</f>
        <v>314100000000</v>
      </c>
      <c r="W7" s="103" t="n">
        <f aca="false">W6-W16</f>
        <v>339500000000</v>
      </c>
      <c r="X7" s="103" t="n">
        <f aca="false">X6-X16</f>
        <v>366400000000</v>
      </c>
    </row>
    <row r="8" customFormat="false" ht="16.5" hidden="false" customHeight="false" outlineLevel="0" collapsed="false">
      <c r="B8" s="30" t="s">
        <v>4124</v>
      </c>
      <c r="C8" s="11"/>
      <c r="D8" s="4"/>
      <c r="E8" s="77"/>
      <c r="F8" s="77"/>
      <c r="G8" s="100" t="n">
        <v>103100000000</v>
      </c>
      <c r="H8" s="100" t="n">
        <v>112300000000</v>
      </c>
      <c r="I8" s="100" t="n">
        <v>124500000000</v>
      </c>
      <c r="J8" s="100" t="n">
        <v>144700000000</v>
      </c>
      <c r="K8" s="46" t="n">
        <v>165700000000</v>
      </c>
      <c r="L8" s="46" t="n">
        <v>203000000000</v>
      </c>
      <c r="M8" s="46" t="n">
        <v>189100000000</v>
      </c>
      <c r="N8" s="77"/>
      <c r="O8" s="16"/>
      <c r="P8" s="16"/>
      <c r="Q8" s="16"/>
      <c r="R8" s="16"/>
      <c r="S8" s="16"/>
      <c r="T8" s="16"/>
      <c r="U8" s="16"/>
      <c r="V8" s="16"/>
      <c r="W8" s="16"/>
      <c r="X8" s="77"/>
    </row>
    <row r="9" customFormat="false" ht="16.5" hidden="false" customHeight="false" outlineLevel="0" collapsed="false">
      <c r="B9" s="30" t="s">
        <v>4125</v>
      </c>
      <c r="C9" s="11"/>
      <c r="D9" s="4"/>
      <c r="E9" s="77"/>
      <c r="F9" s="77"/>
      <c r="G9" s="77"/>
      <c r="H9" s="77"/>
      <c r="I9" s="77"/>
      <c r="J9" s="77"/>
      <c r="K9" s="46" t="n">
        <v>153700000000</v>
      </c>
      <c r="L9" s="46" t="n">
        <v>184700000000</v>
      </c>
      <c r="M9" s="46" t="n">
        <v>172600000000</v>
      </c>
      <c r="N9" s="77"/>
      <c r="O9" s="16"/>
      <c r="P9" s="16"/>
      <c r="Q9" s="16"/>
      <c r="R9" s="16"/>
      <c r="S9" s="16"/>
      <c r="T9" s="16"/>
      <c r="U9" s="16"/>
      <c r="V9" s="16"/>
      <c r="W9" s="16"/>
      <c r="X9" s="77"/>
    </row>
    <row r="10" customFormat="false" ht="16.5" hidden="false" customHeight="false" outlineLevel="0" collapsed="false">
      <c r="A10" s="113" t="s">
        <v>38</v>
      </c>
      <c r="B10" s="30" t="s">
        <v>342</v>
      </c>
      <c r="C10" s="49" t="s">
        <v>40</v>
      </c>
      <c r="D10" s="4"/>
      <c r="E10" s="103" t="n">
        <v>87400000000</v>
      </c>
      <c r="F10" s="103" t="n">
        <v>91000000000</v>
      </c>
      <c r="G10" s="154" t="n">
        <f aca="false">G11+G13+G14+G15</f>
        <v>94300000000</v>
      </c>
      <c r="H10" s="154" t="n">
        <f aca="false">H11+H13+H14+H15</f>
        <v>100600000000</v>
      </c>
      <c r="I10" s="154" t="n">
        <f aca="false">I11+I13+I14+I15</f>
        <v>113100000000</v>
      </c>
      <c r="J10" s="154" t="n">
        <f aca="false">J11+J13+J14+J15</f>
        <v>128200000000</v>
      </c>
      <c r="K10" s="46" t="n">
        <v>153300000000</v>
      </c>
      <c r="L10" s="46" t="n">
        <v>187500000000</v>
      </c>
      <c r="M10" s="46" t="n">
        <v>171000000000</v>
      </c>
      <c r="N10" s="46" t="n">
        <v>179000000000</v>
      </c>
      <c r="O10" s="16" t="n">
        <v>189000000000</v>
      </c>
      <c r="P10" s="16" t="n">
        <v>202700000000</v>
      </c>
      <c r="Q10" s="16" t="n">
        <v>200700000000</v>
      </c>
      <c r="R10" s="16" t="n">
        <v>203800000000</v>
      </c>
      <c r="S10" s="16" t="n">
        <v>205900000000</v>
      </c>
      <c r="T10" s="16" t="n">
        <v>222500000000</v>
      </c>
      <c r="U10" s="16" t="n">
        <v>243500000000</v>
      </c>
      <c r="V10" s="16" t="n">
        <v>268600000000</v>
      </c>
      <c r="W10" s="16" t="n">
        <v>290500000000</v>
      </c>
      <c r="X10" s="77" t="n">
        <v>314400000000</v>
      </c>
    </row>
    <row r="11" customFormat="false" ht="16.5" hidden="false" customHeight="false" outlineLevel="0" collapsed="false">
      <c r="A11" s="27" t="s">
        <v>1199</v>
      </c>
      <c r="B11" s="29" t="s">
        <v>2210</v>
      </c>
      <c r="C11" s="3" t="s">
        <v>43</v>
      </c>
      <c r="D11" s="4"/>
      <c r="E11" s="103" t="n">
        <v>28400000000</v>
      </c>
      <c r="F11" s="103" t="n">
        <v>30400000000</v>
      </c>
      <c r="G11" s="100" t="n">
        <v>33400000000</v>
      </c>
      <c r="H11" s="100" t="n">
        <v>36400000000</v>
      </c>
      <c r="I11" s="100" t="n">
        <v>43200000000</v>
      </c>
      <c r="J11" s="100" t="n">
        <v>50600000000</v>
      </c>
      <c r="K11" s="46" t="n">
        <v>60300000000</v>
      </c>
      <c r="L11" s="46" t="n">
        <v>81600000000</v>
      </c>
      <c r="M11" s="46" t="n">
        <v>71700000000</v>
      </c>
      <c r="N11" s="77" t="n">
        <v>62700000000</v>
      </c>
      <c r="O11" s="16" t="n">
        <v>69200000000</v>
      </c>
      <c r="P11" s="16" t="n">
        <v>77400000000</v>
      </c>
      <c r="Q11" s="16" t="n">
        <v>75700000000</v>
      </c>
      <c r="R11" s="16" t="n">
        <v>76300000000</v>
      </c>
      <c r="S11" s="16" t="n">
        <v>77500000000</v>
      </c>
      <c r="T11" s="16" t="n">
        <v>87300000000</v>
      </c>
      <c r="U11" s="16" t="n">
        <v>94300000000</v>
      </c>
      <c r="V11" s="16" t="n">
        <v>105500000000</v>
      </c>
      <c r="W11" s="16" t="n">
        <v>117300000000</v>
      </c>
      <c r="X11" s="77" t="n">
        <v>128000000000</v>
      </c>
    </row>
    <row r="12" customFormat="false" ht="16.5" hidden="false" customHeight="false" outlineLevel="0" collapsed="false">
      <c r="A12" s="27" t="s">
        <v>2014</v>
      </c>
      <c r="B12" s="29" t="s">
        <v>2546</v>
      </c>
      <c r="C12" s="3" t="s">
        <v>43</v>
      </c>
      <c r="D12" s="4"/>
      <c r="E12" s="46"/>
      <c r="F12" s="46"/>
      <c r="G12" s="46"/>
      <c r="H12" s="46"/>
      <c r="I12" s="46"/>
      <c r="J12" s="46"/>
      <c r="K12" s="46"/>
      <c r="L12" s="46"/>
      <c r="M12" s="46"/>
      <c r="N12" s="77" t="n">
        <v>8700000000</v>
      </c>
      <c r="O12" s="16" t="n">
        <v>9300000000</v>
      </c>
      <c r="P12" s="16" t="n">
        <v>11600000000</v>
      </c>
      <c r="Q12" s="16" t="n">
        <v>11700000000</v>
      </c>
      <c r="R12" s="16" t="n">
        <v>13900000000</v>
      </c>
      <c r="S12" s="16" t="n">
        <v>13900000000</v>
      </c>
      <c r="T12" s="16" t="n">
        <v>15100000000</v>
      </c>
      <c r="U12" s="16" t="n">
        <v>16700000000</v>
      </c>
      <c r="V12" s="16" t="n">
        <v>19200000000</v>
      </c>
      <c r="W12" s="16" t="n">
        <v>20300000000</v>
      </c>
      <c r="X12" s="77" t="n">
        <v>21600000000</v>
      </c>
    </row>
    <row r="13" customFormat="false" ht="16.5" hidden="false" customHeight="false" outlineLevel="0" collapsed="false">
      <c r="A13" s="27" t="s">
        <v>46</v>
      </c>
      <c r="B13" s="29" t="s">
        <v>298</v>
      </c>
      <c r="C13" s="3" t="s">
        <v>43</v>
      </c>
      <c r="D13" s="4"/>
      <c r="E13" s="103" t="n">
        <v>39200000000</v>
      </c>
      <c r="F13" s="103" t="n">
        <v>40100000000</v>
      </c>
      <c r="G13" s="100" t="n">
        <v>41900000000</v>
      </c>
      <c r="H13" s="100" t="n">
        <v>44300000000</v>
      </c>
      <c r="I13" s="100" t="n">
        <v>48200000000</v>
      </c>
      <c r="J13" s="100" t="n">
        <v>55100000000</v>
      </c>
      <c r="K13" s="46" t="n">
        <v>67100000000</v>
      </c>
      <c r="L13" s="46" t="n">
        <v>80000000000</v>
      </c>
      <c r="M13" s="46" t="n">
        <v>74700000000</v>
      </c>
      <c r="N13" s="77" t="n">
        <v>88600000000</v>
      </c>
      <c r="O13" s="16" t="n">
        <v>94600000000</v>
      </c>
      <c r="P13" s="16" t="n">
        <v>99000000000</v>
      </c>
      <c r="Q13" s="16" t="n">
        <v>100000000000</v>
      </c>
      <c r="R13" s="16" t="n">
        <v>100700000000</v>
      </c>
      <c r="S13" s="16" t="n">
        <v>102000000000</v>
      </c>
      <c r="T13" s="16" t="n">
        <v>106800000000</v>
      </c>
      <c r="U13" s="16" t="n">
        <v>119100000000</v>
      </c>
      <c r="V13" s="16" t="n">
        <v>128700000000</v>
      </c>
      <c r="W13" s="16" t="n">
        <v>136400000000</v>
      </c>
      <c r="X13" s="77" t="n">
        <v>147200000000</v>
      </c>
    </row>
    <row r="14" customFormat="false" ht="16.5" hidden="false" customHeight="false" outlineLevel="0" collapsed="false">
      <c r="A14" s="27" t="s">
        <v>2214</v>
      </c>
      <c r="B14" s="29" t="s">
        <v>2215</v>
      </c>
      <c r="C14" s="3" t="s">
        <v>43</v>
      </c>
      <c r="D14" s="4"/>
      <c r="E14" s="103" t="n">
        <v>14000000000</v>
      </c>
      <c r="F14" s="103" t="n">
        <v>14200000000</v>
      </c>
      <c r="G14" s="100" t="n">
        <v>12600000000</v>
      </c>
      <c r="H14" s="100" t="n">
        <v>13300000000</v>
      </c>
      <c r="I14" s="100" t="n">
        <v>14600000000</v>
      </c>
      <c r="J14" s="100" t="n">
        <v>13400000000</v>
      </c>
      <c r="K14" s="46" t="n">
        <v>14400000000</v>
      </c>
      <c r="L14" s="46" t="n">
        <v>14300000000</v>
      </c>
      <c r="M14" s="46" t="n">
        <v>12500000000</v>
      </c>
      <c r="N14" s="77" t="n">
        <v>13600000000</v>
      </c>
      <c r="O14" s="16" t="n">
        <v>10700000000</v>
      </c>
      <c r="P14" s="16" t="n">
        <v>9400000000</v>
      </c>
      <c r="Q14" s="16" t="n">
        <v>8100000000</v>
      </c>
      <c r="R14" s="16" t="n">
        <v>8100000000</v>
      </c>
      <c r="S14" s="16" t="n">
        <v>8000000000</v>
      </c>
      <c r="T14" s="16" t="n">
        <v>7900000000</v>
      </c>
      <c r="U14" s="16" t="n">
        <v>9000000000</v>
      </c>
      <c r="V14" s="16" t="n">
        <v>8900000000</v>
      </c>
      <c r="W14" s="16" t="n">
        <v>9800000000</v>
      </c>
      <c r="X14" s="77" t="n">
        <v>10500000000</v>
      </c>
    </row>
    <row r="15" customFormat="false" ht="16.5" hidden="false" customHeight="false" outlineLevel="0" collapsed="false">
      <c r="A15" s="27" t="s">
        <v>48</v>
      </c>
      <c r="B15" s="29" t="s">
        <v>610</v>
      </c>
      <c r="C15" s="3" t="s">
        <v>43</v>
      </c>
      <c r="D15" s="4"/>
      <c r="E15" s="103" t="n">
        <v>5800000000</v>
      </c>
      <c r="F15" s="103" t="n">
        <v>6400000000</v>
      </c>
      <c r="G15" s="100" t="n">
        <v>6400000000</v>
      </c>
      <c r="H15" s="100" t="n">
        <v>6600000000</v>
      </c>
      <c r="I15" s="100" t="n">
        <v>7100000000</v>
      </c>
      <c r="J15" s="100" t="n">
        <v>9100000000</v>
      </c>
      <c r="K15" s="46" t="n">
        <v>11500000000</v>
      </c>
      <c r="L15" s="46" t="n">
        <v>11700000000</v>
      </c>
      <c r="M15" s="46" t="n">
        <v>12100000000</v>
      </c>
      <c r="N15" s="310" t="n">
        <f aca="false">N10-N11-N12-N13-N14</f>
        <v>5400000000</v>
      </c>
      <c r="O15" s="16" t="n">
        <v>5300000000</v>
      </c>
      <c r="P15" s="16" t="n">
        <v>5400000000</v>
      </c>
      <c r="Q15" s="16" t="n">
        <v>5200000000</v>
      </c>
      <c r="R15" s="16" t="n">
        <v>4700000000</v>
      </c>
      <c r="S15" s="16" t="n">
        <v>4500000000</v>
      </c>
      <c r="T15" s="16" t="n">
        <v>5400000000</v>
      </c>
      <c r="U15" s="16" t="n">
        <v>4400000000</v>
      </c>
      <c r="V15" s="16" t="n">
        <v>6300000000</v>
      </c>
      <c r="W15" s="16" t="n">
        <v>6700000000</v>
      </c>
      <c r="X15" s="77" t="n">
        <v>7100000000</v>
      </c>
    </row>
    <row r="16" customFormat="false" ht="16.5" hidden="false" customHeight="false" outlineLevel="0" collapsed="false">
      <c r="A16" s="30" t="s">
        <v>52</v>
      </c>
      <c r="B16" s="30" t="s">
        <v>52</v>
      </c>
      <c r="C16" s="20" t="s">
        <v>37</v>
      </c>
      <c r="D16" s="4"/>
      <c r="E16" s="46"/>
      <c r="F16" s="46"/>
      <c r="G16" s="46"/>
      <c r="H16" s="46"/>
      <c r="I16" s="46"/>
      <c r="J16" s="46"/>
      <c r="K16" s="46"/>
      <c r="L16" s="46"/>
      <c r="M16" s="46"/>
      <c r="N16" s="77" t="n">
        <v>1900000000</v>
      </c>
      <c r="O16" s="16" t="n">
        <v>1300000000</v>
      </c>
      <c r="P16" s="16" t="n">
        <v>500000000</v>
      </c>
      <c r="Q16" s="16" t="n">
        <v>6100000000</v>
      </c>
      <c r="R16" s="16" t="n">
        <v>13800000000</v>
      </c>
      <c r="S16" s="16" t="n">
        <v>9600000000</v>
      </c>
      <c r="T16" s="16" t="n">
        <v>14300000000</v>
      </c>
      <c r="U16" s="16" t="n">
        <v>10000000000</v>
      </c>
      <c r="V16" s="16" t="n">
        <v>2200000000</v>
      </c>
      <c r="W16" s="16" t="n">
        <v>2200000000</v>
      </c>
      <c r="X16" s="77" t="n">
        <v>2200000000</v>
      </c>
    </row>
    <row r="17" customFormat="false" ht="16.5" hidden="false" customHeight="false" outlineLevel="0" collapsed="false">
      <c r="A17" s="19" t="s">
        <v>524</v>
      </c>
      <c r="B17" s="30" t="s">
        <v>349</v>
      </c>
      <c r="C17" s="49" t="s">
        <v>40</v>
      </c>
      <c r="D17" s="4"/>
      <c r="E17" s="103" t="n">
        <v>8400000000</v>
      </c>
      <c r="F17" s="103" t="n">
        <v>7200000000</v>
      </c>
      <c r="G17" s="100" t="n">
        <v>8600000000</v>
      </c>
      <c r="H17" s="100" t="n">
        <v>11200000000</v>
      </c>
      <c r="I17" s="100" t="n">
        <v>10400000000</v>
      </c>
      <c r="J17" s="100" t="n">
        <v>16500000000</v>
      </c>
      <c r="K17" s="181" t="n">
        <f aca="false">K7-K10</f>
        <v>16000000000</v>
      </c>
      <c r="L17" s="181" t="n">
        <f aca="false">L7-L10</f>
        <v>16200000000</v>
      </c>
      <c r="M17" s="181" t="n">
        <f aca="false">M7-M10</f>
        <v>18700000000</v>
      </c>
      <c r="N17" s="77" t="n">
        <v>29500000000</v>
      </c>
      <c r="O17" s="16" t="n">
        <v>33000000000</v>
      </c>
      <c r="P17" s="16" t="n">
        <v>34600000000</v>
      </c>
      <c r="Q17" s="16" t="n">
        <v>43200000000</v>
      </c>
      <c r="R17" s="16" t="n">
        <v>41700000000</v>
      </c>
      <c r="S17" s="16" t="n">
        <v>40800000000</v>
      </c>
      <c r="T17" s="16" t="n">
        <v>39900000000</v>
      </c>
      <c r="U17" s="16" t="n">
        <v>40200000000</v>
      </c>
      <c r="V17" s="16" t="n">
        <v>45500000000</v>
      </c>
      <c r="W17" s="16" t="n">
        <v>48900000000</v>
      </c>
      <c r="X17" s="77" t="n">
        <v>52100000000</v>
      </c>
    </row>
    <row r="18" s="13" customFormat="true" ht="15" hidden="false" customHeight="false" outlineLevel="0" collapsed="false">
      <c r="B18" s="32" t="s">
        <v>4126</v>
      </c>
      <c r="E18" s="162" t="n">
        <v>119300000000</v>
      </c>
      <c r="F18" s="162" t="n">
        <v>117900000000</v>
      </c>
      <c r="G18" s="110" t="n">
        <v>126300000000</v>
      </c>
      <c r="H18" s="110" t="n">
        <v>135100000000</v>
      </c>
      <c r="I18" s="110" t="n">
        <v>156400000000</v>
      </c>
      <c r="J18" s="110" t="n">
        <v>159000000000</v>
      </c>
      <c r="K18" s="109" t="n">
        <v>177000000000</v>
      </c>
      <c r="L18" s="109" t="n">
        <v>212400000000</v>
      </c>
      <c r="M18" s="109" t="n">
        <v>215500000000</v>
      </c>
      <c r="N18" s="84" t="n">
        <f aca="false">N20+N31+N32+N33</f>
        <v>214600000000</v>
      </c>
      <c r="O18" s="84" t="n">
        <f aca="false">O20+O31+O32+O33</f>
        <v>277200000000</v>
      </c>
      <c r="P18" s="84" t="n">
        <f aca="false">P20+P31+P32+P33</f>
        <v>299300000000</v>
      </c>
      <c r="Q18" s="84" t="n">
        <f aca="false">Q20+Q31+Q32+Q33</f>
        <v>296500000000</v>
      </c>
      <c r="R18" s="84" t="n">
        <f aca="false">R20+R31+R32+R33</f>
        <v>305100000000</v>
      </c>
      <c r="S18" s="84" t="n">
        <f aca="false">S20+S31+S32+S33</f>
        <v>299500000000</v>
      </c>
      <c r="T18" s="84" t="n">
        <f aca="false">T20+T31+T32+T33</f>
        <v>313400000000</v>
      </c>
      <c r="U18" s="84" t="n">
        <f aca="false">U20+U31+U32+U33</f>
        <v>326500000000</v>
      </c>
      <c r="V18" s="84" t="n">
        <f aca="false">V20+V31+V32+V33</f>
        <v>348900000000</v>
      </c>
      <c r="W18" s="84" t="n">
        <f aca="false">W20+W31+W32+W33</f>
        <v>372900000000</v>
      </c>
      <c r="X18" s="84" t="n">
        <f aca="false">X20+X31+X32+X33</f>
        <v>395700000000</v>
      </c>
    </row>
    <row r="19" customFormat="false" ht="15" hidden="false" customHeight="false" outlineLevel="0" collapsed="false">
      <c r="A19" s="32" t="s">
        <v>188</v>
      </c>
      <c r="B19" s="32" t="s">
        <v>188</v>
      </c>
      <c r="C19" s="360" t="s">
        <v>34</v>
      </c>
      <c r="E19" s="162" t="n">
        <f aca="false">E20+E31+E32+E33+E34</f>
        <v>119300000000</v>
      </c>
      <c r="F19" s="162" t="n">
        <f aca="false">F20+F31+F32+F33+F34</f>
        <v>117900000000</v>
      </c>
      <c r="G19" s="162" t="n">
        <f aca="false">G20+G31+G32+G33+G34</f>
        <v>126200000000</v>
      </c>
      <c r="H19" s="162" t="n">
        <f aca="false">H20+H31+H32+H33+H34</f>
        <v>135100000000</v>
      </c>
      <c r="I19" s="162" t="n">
        <f aca="false">I20+I31+I32+I33+I34</f>
        <v>156300000000</v>
      </c>
      <c r="J19" s="162" t="n">
        <f aca="false">J20+J31+J32+J33+J34</f>
        <v>159000000000</v>
      </c>
      <c r="K19" s="162" t="n">
        <f aca="false">K20+K31+K32+K33+K34</f>
        <v>177000000000</v>
      </c>
      <c r="L19" s="162" t="n">
        <f aca="false">L20+L31+L32+L33+L34</f>
        <v>212400000000</v>
      </c>
      <c r="M19" s="162" t="n">
        <f aca="false">M20+M31+M32+M33+M34</f>
        <v>215400000000</v>
      </c>
      <c r="N19" s="162" t="n">
        <f aca="false">N20+N31+N32+N33+N34</f>
        <v>214600000000</v>
      </c>
      <c r="O19" s="162" t="n">
        <f aca="false">O20+O31+O32+O33+O34</f>
        <v>277200000000</v>
      </c>
      <c r="P19" s="162" t="n">
        <f aca="false">P20+P31+P32+P33+P34</f>
        <v>299300000000</v>
      </c>
      <c r="Q19" s="162" t="n">
        <f aca="false">Q20+Q31+Q32+Q33+Q34</f>
        <v>296500000000</v>
      </c>
      <c r="R19" s="162" t="n">
        <f aca="false">R20+R31+R32+R33+R34</f>
        <v>305100000000</v>
      </c>
      <c r="S19" s="162" t="n">
        <f aca="false">S20+S31+S32+S33+S34</f>
        <v>299500000000</v>
      </c>
      <c r="T19" s="162" t="n">
        <f aca="false">T20+T31+T32+T33+T34</f>
        <v>313400000000</v>
      </c>
      <c r="U19" s="162" t="n">
        <f aca="false">U20+U31+U32+U33+U34</f>
        <v>326500000000</v>
      </c>
      <c r="V19" s="162" t="n">
        <f aca="false">V20+V31+V32+V33+V34</f>
        <v>348900000000</v>
      </c>
      <c r="W19" s="162" t="n">
        <f aca="false">W20+W31+W32+W33+W34</f>
        <v>372900000000</v>
      </c>
      <c r="X19" s="162" t="n">
        <f aca="false">X20+X31+X32+X33+X34</f>
        <v>395700000000</v>
      </c>
    </row>
    <row r="20" customFormat="false" ht="16.5" hidden="false" customHeight="false" outlineLevel="0" collapsed="false">
      <c r="A20" s="113" t="s">
        <v>70</v>
      </c>
      <c r="B20" s="30" t="s">
        <v>353</v>
      </c>
      <c r="C20" s="49" t="s">
        <v>191</v>
      </c>
      <c r="D20" s="4"/>
      <c r="E20" s="103" t="n">
        <v>90400000000</v>
      </c>
      <c r="F20" s="103" t="n">
        <v>90700000000</v>
      </c>
      <c r="G20" s="100" t="n">
        <v>98400000000</v>
      </c>
      <c r="H20" s="100" t="n">
        <v>105100000000</v>
      </c>
      <c r="I20" s="100" t="n">
        <v>126700000000</v>
      </c>
      <c r="J20" s="100" t="n">
        <v>123900000000</v>
      </c>
      <c r="K20" s="46" t="n">
        <v>133900000000</v>
      </c>
      <c r="L20" s="46" t="n">
        <v>155800000000</v>
      </c>
      <c r="M20" s="46" t="n">
        <v>152700000000</v>
      </c>
      <c r="N20" s="310" t="n">
        <f aca="false">N21+N24+N27+N28+N30</f>
        <v>185100000000</v>
      </c>
      <c r="O20" s="16" t="n">
        <v>234200000000</v>
      </c>
      <c r="P20" s="16" t="n">
        <v>253200000000</v>
      </c>
      <c r="Q20" s="16" t="n">
        <v>250800000000</v>
      </c>
      <c r="R20" s="16" t="n">
        <v>255400000000</v>
      </c>
      <c r="S20" s="16" t="n">
        <v>252700000000</v>
      </c>
      <c r="T20" s="16" t="n">
        <v>260400000000</v>
      </c>
      <c r="U20" s="16" t="n">
        <v>268000000000</v>
      </c>
      <c r="V20" s="16" t="n">
        <v>280100000000</v>
      </c>
      <c r="W20" s="16" t="n">
        <v>296100000000</v>
      </c>
      <c r="X20" s="77" t="n">
        <v>311400000000</v>
      </c>
    </row>
    <row r="21" customFormat="false" ht="16.5" hidden="false" customHeight="false" outlineLevel="0" collapsed="false">
      <c r="A21" s="27" t="s">
        <v>4127</v>
      </c>
      <c r="B21" s="29" t="s">
        <v>354</v>
      </c>
      <c r="C21" s="49" t="s">
        <v>194</v>
      </c>
      <c r="D21" s="4"/>
      <c r="E21" s="103" t="n">
        <v>48000000000</v>
      </c>
      <c r="F21" s="103" t="n">
        <v>48600000000</v>
      </c>
      <c r="G21" s="100" t="n">
        <v>53200000000</v>
      </c>
      <c r="H21" s="100" t="n">
        <v>56600000000</v>
      </c>
      <c r="I21" s="100" t="n">
        <v>62000000000</v>
      </c>
      <c r="J21" s="100" t="n">
        <v>63200000000</v>
      </c>
      <c r="K21" s="46" t="n">
        <v>65700000000</v>
      </c>
      <c r="L21" s="46" t="n">
        <v>70000000000</v>
      </c>
      <c r="M21" s="46" t="n">
        <v>75500000000</v>
      </c>
      <c r="N21" s="77" t="n">
        <v>88600000000</v>
      </c>
      <c r="O21" s="16" t="n">
        <v>99800000000</v>
      </c>
      <c r="P21" s="16" t="n">
        <v>108900000000</v>
      </c>
      <c r="Q21" s="16" t="n">
        <v>112800000000</v>
      </c>
      <c r="R21" s="16" t="n">
        <v>117300000000</v>
      </c>
      <c r="S21" s="16" t="n">
        <v>121000000000</v>
      </c>
      <c r="T21" s="16" t="n">
        <v>125800000000</v>
      </c>
      <c r="U21" s="16" t="n">
        <v>131000000000</v>
      </c>
      <c r="V21" s="16" t="n">
        <v>139000000000</v>
      </c>
      <c r="W21" s="16" t="n">
        <v>146200000000</v>
      </c>
      <c r="X21" s="77" t="n">
        <v>151900000000</v>
      </c>
    </row>
    <row r="22" customFormat="false" ht="16.5" hidden="false" customHeight="false" outlineLevel="0" collapsed="false">
      <c r="A22" s="45" t="s">
        <v>75</v>
      </c>
      <c r="B22" s="180" t="s">
        <v>4128</v>
      </c>
      <c r="C22" s="3" t="s">
        <v>4129</v>
      </c>
      <c r="D22" s="4"/>
      <c r="E22" s="46"/>
      <c r="F22" s="46"/>
      <c r="G22" s="46"/>
      <c r="H22" s="46"/>
      <c r="I22" s="46"/>
      <c r="J22" s="46"/>
      <c r="K22" s="46"/>
      <c r="L22" s="46"/>
      <c r="M22" s="46"/>
      <c r="N22" s="46"/>
      <c r="O22" s="16" t="n">
        <v>89000000000</v>
      </c>
      <c r="P22" s="16" t="n">
        <v>96700000000</v>
      </c>
      <c r="Q22" s="16" t="n">
        <v>99000000000</v>
      </c>
      <c r="R22" s="16" t="n">
        <v>101600000000</v>
      </c>
      <c r="S22" s="16" t="n">
        <v>103400000000</v>
      </c>
      <c r="T22" s="16" t="n">
        <v>106800000000</v>
      </c>
      <c r="U22" s="16" t="n">
        <v>110800000000</v>
      </c>
      <c r="V22" s="16" t="n">
        <v>117200000000</v>
      </c>
      <c r="W22" s="16" t="n">
        <v>123100000000</v>
      </c>
      <c r="X22" s="77" t="n">
        <v>127700000000</v>
      </c>
    </row>
    <row r="23" customFormat="false" ht="16.5" hidden="false" customHeight="false" outlineLevel="0" collapsed="false">
      <c r="A23" s="45" t="s">
        <v>522</v>
      </c>
      <c r="B23" s="105" t="s">
        <v>4130</v>
      </c>
      <c r="C23" s="3" t="s">
        <v>4129</v>
      </c>
      <c r="D23" s="4"/>
      <c r="E23" s="46"/>
      <c r="F23" s="46"/>
      <c r="G23" s="46"/>
      <c r="H23" s="46"/>
      <c r="I23" s="46"/>
      <c r="J23" s="46"/>
      <c r="K23" s="46"/>
      <c r="L23" s="46"/>
      <c r="M23" s="46"/>
      <c r="N23" s="46"/>
      <c r="O23" s="16" t="n">
        <v>10900000000</v>
      </c>
      <c r="P23" s="16" t="n">
        <v>12200000000</v>
      </c>
      <c r="Q23" s="16" t="n">
        <v>13700000000</v>
      </c>
      <c r="R23" s="16" t="n">
        <v>15700000000</v>
      </c>
      <c r="S23" s="16" t="n">
        <v>17600000000</v>
      </c>
      <c r="T23" s="16" t="n">
        <v>19000000000</v>
      </c>
      <c r="U23" s="16" t="n">
        <v>20200000000</v>
      </c>
      <c r="V23" s="16" t="n">
        <v>21800000000</v>
      </c>
      <c r="W23" s="16" t="n">
        <v>23100000000</v>
      </c>
      <c r="X23" s="77" t="n">
        <v>24200000000</v>
      </c>
    </row>
    <row r="24" customFormat="false" ht="16.5" hidden="false" customHeight="false" outlineLevel="0" collapsed="false">
      <c r="A24" s="27" t="s">
        <v>4131</v>
      </c>
      <c r="B24" s="29" t="s">
        <v>4132</v>
      </c>
      <c r="C24" s="49" t="s">
        <v>194</v>
      </c>
      <c r="D24" s="4"/>
      <c r="E24" s="46"/>
      <c r="F24" s="46"/>
      <c r="G24" s="46"/>
      <c r="H24" s="46"/>
      <c r="I24" s="46"/>
      <c r="J24" s="46"/>
      <c r="K24" s="46"/>
      <c r="L24" s="46"/>
      <c r="M24" s="46"/>
      <c r="N24" s="77" t="n">
        <v>19100000000</v>
      </c>
      <c r="O24" s="16" t="n">
        <v>53500000000</v>
      </c>
      <c r="P24" s="16" t="n">
        <v>56600000000</v>
      </c>
      <c r="Q24" s="16" t="n">
        <v>59300000000</v>
      </c>
      <c r="R24" s="16" t="n">
        <v>65000000000</v>
      </c>
      <c r="S24" s="16" t="n">
        <v>72100000000</v>
      </c>
      <c r="T24" s="16" t="n">
        <v>73900000000</v>
      </c>
      <c r="U24" s="16" t="n">
        <v>78600000000</v>
      </c>
      <c r="V24" s="16" t="n">
        <v>82500000000</v>
      </c>
      <c r="W24" s="16" t="n">
        <v>87600000000</v>
      </c>
      <c r="X24" s="77" t="n">
        <v>91900000000</v>
      </c>
    </row>
    <row r="25" customFormat="false" ht="16.5" hidden="false" customHeight="false" outlineLevel="0" collapsed="false">
      <c r="A25" s="45" t="s">
        <v>986</v>
      </c>
      <c r="B25" s="180" t="s">
        <v>4133</v>
      </c>
      <c r="C25" s="3" t="s">
        <v>1326</v>
      </c>
      <c r="D25" s="4"/>
      <c r="E25" s="46"/>
      <c r="F25" s="46"/>
      <c r="G25" s="46"/>
      <c r="H25" s="46"/>
      <c r="I25" s="46"/>
      <c r="J25" s="46"/>
      <c r="K25" s="46"/>
      <c r="L25" s="46"/>
      <c r="M25" s="46"/>
      <c r="N25" s="46"/>
      <c r="O25" s="16" t="n">
        <v>22300000000</v>
      </c>
      <c r="P25" s="16" t="n">
        <v>20900000000</v>
      </c>
      <c r="Q25" s="16" t="n">
        <v>21500000000</v>
      </c>
      <c r="R25" s="16" t="n">
        <v>23600000000</v>
      </c>
      <c r="S25" s="16" t="n">
        <v>28300000000</v>
      </c>
      <c r="T25" s="16" t="n">
        <v>28300000000</v>
      </c>
      <c r="U25" s="16" t="n">
        <v>28900000000</v>
      </c>
      <c r="V25" s="16" t="n">
        <v>30000000000</v>
      </c>
      <c r="W25" s="16" t="n">
        <v>31900000000</v>
      </c>
      <c r="X25" s="77" t="n">
        <v>32600000000</v>
      </c>
    </row>
    <row r="26" customFormat="false" ht="16.5" hidden="false" customHeight="false" outlineLevel="0" collapsed="false">
      <c r="A26" s="105" t="s">
        <v>52</v>
      </c>
      <c r="B26" s="105" t="s">
        <v>52</v>
      </c>
      <c r="C26" s="3" t="s">
        <v>1326</v>
      </c>
      <c r="D26" s="4"/>
      <c r="E26" s="46"/>
      <c r="F26" s="46"/>
      <c r="G26" s="46"/>
      <c r="H26" s="46"/>
      <c r="I26" s="46"/>
      <c r="J26" s="46"/>
      <c r="K26" s="46"/>
      <c r="L26" s="46"/>
      <c r="M26" s="46"/>
      <c r="N26" s="46"/>
      <c r="O26" s="16" t="n">
        <v>31200000000</v>
      </c>
      <c r="P26" s="16" t="n">
        <v>35600000000</v>
      </c>
      <c r="Q26" s="16" t="n">
        <v>37800000000</v>
      </c>
      <c r="R26" s="16" t="n">
        <v>41400000000</v>
      </c>
      <c r="S26" s="16" t="n">
        <v>43800000000</v>
      </c>
      <c r="T26" s="16" t="n">
        <v>45600000000</v>
      </c>
      <c r="U26" s="16" t="n">
        <v>49600000000</v>
      </c>
      <c r="V26" s="16" t="n">
        <v>52500000000</v>
      </c>
      <c r="W26" s="16" t="n">
        <v>55800000000</v>
      </c>
      <c r="X26" s="77" t="n">
        <v>59300000000</v>
      </c>
    </row>
    <row r="27" customFormat="false" ht="16.5" hidden="false" customHeight="false" outlineLevel="0" collapsed="false">
      <c r="A27" s="29" t="s">
        <v>87</v>
      </c>
      <c r="B27" s="29" t="s">
        <v>87</v>
      </c>
      <c r="C27" s="49" t="s">
        <v>194</v>
      </c>
      <c r="D27" s="4"/>
      <c r="E27" s="103" t="n">
        <v>18800000000</v>
      </c>
      <c r="F27" s="103" t="n">
        <v>17600000000</v>
      </c>
      <c r="G27" s="100" t="n">
        <v>17400000000</v>
      </c>
      <c r="H27" s="100" t="n">
        <v>17600000000</v>
      </c>
      <c r="I27" s="100" t="n">
        <v>17300000000</v>
      </c>
      <c r="J27" s="100" t="n">
        <v>18700000000</v>
      </c>
      <c r="K27" s="46" t="n">
        <v>19300000000</v>
      </c>
      <c r="L27" s="46" t="n">
        <v>19300000000</v>
      </c>
      <c r="M27" s="46" t="n">
        <v>17300000000</v>
      </c>
      <c r="N27" s="46" t="n">
        <v>17600000000</v>
      </c>
      <c r="O27" s="16" t="n">
        <v>18200000000</v>
      </c>
      <c r="P27" s="16" t="n">
        <v>20700000000</v>
      </c>
      <c r="Q27" s="16" t="n">
        <v>23300000000</v>
      </c>
      <c r="R27" s="16" t="n">
        <v>25600000000</v>
      </c>
      <c r="S27" s="16" t="n">
        <v>27700000000</v>
      </c>
      <c r="T27" s="16" t="n">
        <v>28300000000</v>
      </c>
      <c r="U27" s="16" t="n">
        <v>30500000000</v>
      </c>
      <c r="V27" s="16" t="n">
        <v>33000000000</v>
      </c>
      <c r="W27" s="16" t="n">
        <v>35200000000</v>
      </c>
      <c r="X27" s="77" t="n">
        <v>39200000000</v>
      </c>
    </row>
    <row r="28" customFormat="false" ht="16.5" hidden="false" customHeight="false" outlineLevel="0" collapsed="false">
      <c r="A28" s="29" t="s">
        <v>205</v>
      </c>
      <c r="B28" s="29" t="s">
        <v>205</v>
      </c>
      <c r="C28" s="49" t="s">
        <v>194</v>
      </c>
      <c r="D28" s="4"/>
      <c r="E28" s="103" t="n">
        <v>5100000000</v>
      </c>
      <c r="F28" s="103" t="n">
        <v>4000000000</v>
      </c>
      <c r="G28" s="100" t="n">
        <v>4900000000</v>
      </c>
      <c r="H28" s="100" t="n">
        <v>7900000000</v>
      </c>
      <c r="I28" s="100" t="n">
        <v>11300000000</v>
      </c>
      <c r="J28" s="100" t="n">
        <v>13100000000</v>
      </c>
      <c r="K28" s="46" t="n">
        <v>16400000000</v>
      </c>
      <c r="L28" s="46" t="n">
        <v>31500000000</v>
      </c>
      <c r="M28" s="46" t="n">
        <v>13300000000</v>
      </c>
      <c r="N28" s="46" t="n">
        <v>27200000000</v>
      </c>
      <c r="O28" s="16" t="n">
        <v>48800000000</v>
      </c>
      <c r="P28" s="16" t="n">
        <v>54900000000</v>
      </c>
      <c r="Q28" s="16" t="n">
        <v>41600000000</v>
      </c>
      <c r="R28" s="16" t="n">
        <v>32600000000</v>
      </c>
      <c r="S28" s="16" t="n">
        <v>16900000000</v>
      </c>
      <c r="T28" s="16" t="n">
        <v>15600000000</v>
      </c>
      <c r="U28" s="16" t="n">
        <v>9800000000</v>
      </c>
      <c r="V28" s="16" t="n">
        <v>9100000000</v>
      </c>
      <c r="W28" s="16" t="n">
        <v>9700000000</v>
      </c>
      <c r="X28" s="77" t="n">
        <v>10300000000</v>
      </c>
    </row>
    <row r="29" customFormat="false" ht="16.5" hidden="false" customHeight="false" outlineLevel="0" collapsed="false">
      <c r="A29" s="45" t="s">
        <v>4134</v>
      </c>
      <c r="B29" s="180" t="s">
        <v>4135</v>
      </c>
      <c r="C29" s="3"/>
      <c r="D29" s="4"/>
      <c r="E29" s="46"/>
      <c r="F29" s="46"/>
      <c r="G29" s="46"/>
      <c r="H29" s="46"/>
      <c r="I29" s="46"/>
      <c r="J29" s="46"/>
      <c r="K29" s="46"/>
      <c r="L29" s="46"/>
      <c r="M29" s="46"/>
      <c r="N29" s="46"/>
      <c r="O29" s="16"/>
      <c r="P29" s="16"/>
      <c r="Q29" s="16"/>
      <c r="R29" s="16"/>
      <c r="S29" s="16"/>
      <c r="T29" s="16"/>
      <c r="U29" s="16"/>
      <c r="V29" s="16"/>
      <c r="W29" s="16"/>
      <c r="X29" s="77"/>
    </row>
    <row r="30" customFormat="false" ht="16.5" hidden="false" customHeight="false" outlineLevel="0" collapsed="false">
      <c r="A30" s="27" t="s">
        <v>942</v>
      </c>
      <c r="B30" s="29" t="s">
        <v>4136</v>
      </c>
      <c r="C30" s="49" t="s">
        <v>194</v>
      </c>
      <c r="D30" s="4"/>
      <c r="E30" s="103" t="n">
        <v>18500000000</v>
      </c>
      <c r="F30" s="103" t="n">
        <v>20500000000</v>
      </c>
      <c r="G30" s="100" t="n">
        <v>22900000000</v>
      </c>
      <c r="H30" s="100" t="n">
        <v>23100000000</v>
      </c>
      <c r="I30" s="100" t="n">
        <v>36100000000</v>
      </c>
      <c r="J30" s="100" t="n">
        <v>29000000000</v>
      </c>
      <c r="K30" s="46" t="n">
        <v>32600000000</v>
      </c>
      <c r="L30" s="181" t="n">
        <f aca="false">L20-L21-L24-L27-L28</f>
        <v>35000000000</v>
      </c>
      <c r="M30" s="46" t="n">
        <v>46600000000</v>
      </c>
      <c r="N30" s="46" t="n">
        <v>32600000000</v>
      </c>
      <c r="O30" s="16" t="n">
        <v>13800000000</v>
      </c>
      <c r="P30" s="16" t="n">
        <v>12100000000</v>
      </c>
      <c r="Q30" s="16" t="n">
        <v>13900000000</v>
      </c>
      <c r="R30" s="16" t="n">
        <v>14800000000</v>
      </c>
      <c r="S30" s="16" t="n">
        <v>15000000000</v>
      </c>
      <c r="T30" s="16" t="n">
        <v>16800000000</v>
      </c>
      <c r="U30" s="16" t="n">
        <v>18200000000</v>
      </c>
      <c r="V30" s="16" t="n">
        <v>16400000000</v>
      </c>
      <c r="W30" s="16" t="n">
        <v>17300000000</v>
      </c>
      <c r="X30" s="77" t="n">
        <v>18100000000</v>
      </c>
    </row>
    <row r="31" customFormat="false" ht="16.5" hidden="false" customHeight="false" outlineLevel="0" collapsed="false">
      <c r="A31" s="19" t="s">
        <v>227</v>
      </c>
      <c r="B31" s="30" t="s">
        <v>365</v>
      </c>
      <c r="C31" s="49" t="s">
        <v>191</v>
      </c>
      <c r="D31" s="4"/>
      <c r="E31" s="103" t="n">
        <v>20400000000</v>
      </c>
      <c r="F31" s="103" t="n">
        <v>19300000000</v>
      </c>
      <c r="G31" s="100" t="n">
        <v>18600000000</v>
      </c>
      <c r="H31" s="100" t="n">
        <v>19800000000</v>
      </c>
      <c r="I31" s="100" t="n">
        <v>18100000000</v>
      </c>
      <c r="J31" s="100" t="n">
        <v>22200000000</v>
      </c>
      <c r="K31" s="46" t="n">
        <v>26300000000</v>
      </c>
      <c r="L31" s="46" t="n">
        <v>35900000000</v>
      </c>
      <c r="M31" s="46" t="n">
        <v>43500000000</v>
      </c>
      <c r="N31" s="46" t="n">
        <v>29500000000</v>
      </c>
      <c r="O31" s="16" t="n">
        <v>43000000000</v>
      </c>
      <c r="P31" s="16" t="n">
        <v>46100000000</v>
      </c>
      <c r="Q31" s="16" t="n">
        <v>45700000000</v>
      </c>
      <c r="R31" s="16" t="n">
        <v>49700000000</v>
      </c>
      <c r="S31" s="16" t="n">
        <v>46800000000</v>
      </c>
      <c r="T31" s="16" t="n">
        <v>53000000000</v>
      </c>
      <c r="U31" s="16" t="n">
        <v>58500000000</v>
      </c>
      <c r="V31" s="16" t="n">
        <v>68800000000</v>
      </c>
      <c r="W31" s="16" t="n">
        <v>76800000000</v>
      </c>
      <c r="X31" s="77" t="n">
        <v>84300000000</v>
      </c>
    </row>
    <row r="32" customFormat="false" ht="16.5" hidden="false" customHeight="false" outlineLevel="0" collapsed="false">
      <c r="A32" s="19" t="s">
        <v>4137</v>
      </c>
      <c r="B32" s="19" t="s">
        <v>4138</v>
      </c>
      <c r="C32" s="49" t="s">
        <v>191</v>
      </c>
      <c r="D32" s="4"/>
      <c r="E32" s="103" t="n">
        <v>900000000</v>
      </c>
      <c r="F32" s="103" t="n">
        <v>1000000000</v>
      </c>
      <c r="G32" s="100" t="n">
        <v>1200000000</v>
      </c>
      <c r="H32" s="100" t="n">
        <v>1600000000</v>
      </c>
      <c r="I32" s="100" t="n">
        <v>1900000000</v>
      </c>
      <c r="J32" s="100" t="n">
        <v>1700000000</v>
      </c>
      <c r="K32" s="46" t="n">
        <v>1900000000</v>
      </c>
      <c r="L32" s="46" t="n">
        <v>2300000000</v>
      </c>
      <c r="M32" s="46" t="n">
        <v>2700000000</v>
      </c>
      <c r="N32" s="46"/>
      <c r="O32" s="16"/>
      <c r="P32" s="16"/>
      <c r="Q32" s="16"/>
      <c r="R32" s="16"/>
      <c r="S32" s="16"/>
      <c r="T32" s="16"/>
      <c r="U32" s="16"/>
      <c r="V32" s="16"/>
      <c r="W32" s="16"/>
      <c r="X32" s="77"/>
    </row>
    <row r="33" customFormat="false" ht="16.5" hidden="false" customHeight="false" outlineLevel="0" collapsed="false">
      <c r="A33" s="19" t="s">
        <v>4139</v>
      </c>
      <c r="B33" s="19" t="s">
        <v>4140</v>
      </c>
      <c r="C33" s="49" t="s">
        <v>191</v>
      </c>
      <c r="D33" s="4"/>
      <c r="E33" s="103" t="n">
        <v>7000000000</v>
      </c>
      <c r="F33" s="103" t="n">
        <v>7200000000</v>
      </c>
      <c r="G33" s="100" t="n">
        <v>7800000000</v>
      </c>
      <c r="H33" s="100" t="n">
        <v>8800000000</v>
      </c>
      <c r="I33" s="100" t="n">
        <v>9800000000</v>
      </c>
      <c r="J33" s="100" t="n">
        <v>11700000000</v>
      </c>
      <c r="K33" s="46" t="n">
        <v>14900000000</v>
      </c>
      <c r="L33" s="46" t="n">
        <v>18400000000</v>
      </c>
      <c r="M33" s="46" t="n">
        <v>16500000000</v>
      </c>
      <c r="N33" s="46"/>
      <c r="O33" s="16"/>
      <c r="P33" s="16"/>
      <c r="Q33" s="16"/>
      <c r="R33" s="16"/>
      <c r="S33" s="16"/>
      <c r="T33" s="16"/>
      <c r="U33" s="16"/>
      <c r="V33" s="16"/>
      <c r="W33" s="16"/>
      <c r="X33" s="77"/>
    </row>
    <row r="34" customFormat="false" ht="16.5" hidden="false" customHeight="false" outlineLevel="0" collapsed="false">
      <c r="A34" s="19" t="s">
        <v>4141</v>
      </c>
      <c r="B34" s="19" t="s">
        <v>4141</v>
      </c>
      <c r="C34" s="49" t="s">
        <v>191</v>
      </c>
      <c r="D34" s="4"/>
      <c r="E34" s="103" t="n">
        <v>600000000</v>
      </c>
      <c r="F34" s="103" t="n">
        <v>-300000000</v>
      </c>
      <c r="G34" s="100" t="n">
        <v>200000000</v>
      </c>
      <c r="H34" s="100" t="n">
        <v>-200000000</v>
      </c>
      <c r="I34" s="100" t="n">
        <v>-200000000</v>
      </c>
      <c r="J34" s="100" t="n">
        <v>-500000000</v>
      </c>
      <c r="K34" s="46" t="n">
        <v>0</v>
      </c>
      <c r="L34" s="46" t="n">
        <v>0</v>
      </c>
      <c r="M34" s="46" t="n">
        <v>0</v>
      </c>
      <c r="N34" s="46"/>
      <c r="O34" s="16"/>
      <c r="P34" s="16"/>
      <c r="Q34" s="16"/>
      <c r="R34" s="16"/>
      <c r="S34" s="16"/>
      <c r="T34" s="16"/>
      <c r="U34" s="16"/>
      <c r="V34" s="16"/>
      <c r="W34" s="16"/>
      <c r="X34" s="77"/>
    </row>
    <row r="35" customFormat="false" ht="16.5" hidden="false" customHeight="false" outlineLevel="0" collapsed="false">
      <c r="B35" s="19" t="s">
        <v>4142</v>
      </c>
      <c r="C35" s="11"/>
      <c r="D35" s="4"/>
      <c r="E35" s="103" t="n">
        <v>2100000000</v>
      </c>
      <c r="F35" s="103" t="n">
        <v>1800000000</v>
      </c>
      <c r="G35" s="100" t="n">
        <v>2200000000</v>
      </c>
      <c r="H35" s="100" t="n">
        <v>2500000000</v>
      </c>
      <c r="I35" s="100" t="n">
        <v>4700000000</v>
      </c>
      <c r="J35" s="100" t="n">
        <v>3500000000</v>
      </c>
      <c r="K35" s="46" t="n">
        <v>9300000000</v>
      </c>
      <c r="L35" s="46" t="n">
        <v>12000000000</v>
      </c>
      <c r="M35" s="46" t="n">
        <v>10500000000</v>
      </c>
      <c r="N35" s="46"/>
      <c r="O35" s="16"/>
      <c r="P35" s="16"/>
      <c r="Q35" s="16"/>
      <c r="R35" s="16"/>
      <c r="S35" s="16"/>
      <c r="T35" s="16"/>
      <c r="U35" s="16"/>
      <c r="V35" s="16"/>
      <c r="W35" s="16"/>
      <c r="X35" s="77"/>
    </row>
    <row r="36" customFormat="false" ht="16.5" hidden="false" customHeight="false" outlineLevel="0" collapsed="false">
      <c r="B36" s="19" t="s">
        <v>4143</v>
      </c>
      <c r="C36" s="11"/>
      <c r="D36" s="4"/>
      <c r="E36" s="103" t="n">
        <v>-21400000000</v>
      </c>
      <c r="F36" s="103" t="n">
        <v>-17800000000</v>
      </c>
      <c r="G36" s="100" t="n">
        <v>-21000000000</v>
      </c>
      <c r="H36" s="100" t="n">
        <v>-20300000000</v>
      </c>
      <c r="I36" s="100" t="n">
        <v>-27200000000</v>
      </c>
      <c r="J36" s="100" t="n">
        <v>-10800000000</v>
      </c>
      <c r="K36" s="46" t="n">
        <v>1000000000</v>
      </c>
      <c r="L36" s="46" t="n">
        <v>2700000000</v>
      </c>
      <c r="M36" s="46" t="n">
        <v>-15900000000</v>
      </c>
      <c r="N36" s="46"/>
      <c r="O36" s="16"/>
      <c r="P36" s="16"/>
      <c r="Q36" s="16"/>
      <c r="R36" s="16"/>
      <c r="S36" s="16"/>
      <c r="T36" s="16"/>
      <c r="U36" s="16"/>
      <c r="V36" s="16"/>
      <c r="W36" s="16"/>
      <c r="X36" s="77"/>
    </row>
    <row r="37" customFormat="false" ht="16.5" hidden="false" customHeight="false" outlineLevel="0" collapsed="false">
      <c r="B37" s="19" t="s">
        <v>4144</v>
      </c>
      <c r="C37" s="11"/>
      <c r="D37" s="4"/>
      <c r="E37" s="103" t="n">
        <v>600000000</v>
      </c>
      <c r="F37" s="103" t="n">
        <v>900000000</v>
      </c>
      <c r="G37" s="100" t="n">
        <v>1800000000</v>
      </c>
      <c r="H37" s="100" t="n">
        <v>1200000000</v>
      </c>
      <c r="I37" s="100" t="n">
        <v>2500000000</v>
      </c>
      <c r="J37" s="100" t="n">
        <v>2900000000</v>
      </c>
      <c r="K37" s="46" t="n">
        <v>2000000000</v>
      </c>
      <c r="L37" s="46" t="n">
        <v>2000000000</v>
      </c>
      <c r="M37" s="46" t="n">
        <v>2000000000</v>
      </c>
      <c r="N37" s="46"/>
      <c r="O37" s="16"/>
      <c r="P37" s="16"/>
      <c r="Q37" s="16"/>
      <c r="R37" s="16"/>
      <c r="S37" s="16"/>
      <c r="T37" s="16"/>
      <c r="U37" s="16"/>
      <c r="V37" s="16"/>
      <c r="W37" s="16"/>
      <c r="X37" s="77"/>
    </row>
    <row r="38" customFormat="false" ht="16.5" hidden="false" customHeight="false" outlineLevel="0" collapsed="false">
      <c r="B38" s="19" t="s">
        <v>4145</v>
      </c>
      <c r="C38" s="11"/>
      <c r="D38" s="4"/>
      <c r="E38" s="46"/>
      <c r="F38" s="46"/>
      <c r="G38" s="100" t="n">
        <v>200000000</v>
      </c>
      <c r="H38" s="100" t="n">
        <v>400000000</v>
      </c>
      <c r="I38" s="100" t="n">
        <v>500000000</v>
      </c>
      <c r="J38" s="100" t="n">
        <v>700000000</v>
      </c>
      <c r="K38" s="46" t="n">
        <v>700000000</v>
      </c>
      <c r="L38" s="46" t="n">
        <v>700000000</v>
      </c>
      <c r="M38" s="46" t="n">
        <v>6000000000</v>
      </c>
      <c r="N38" s="46"/>
      <c r="O38" s="16"/>
      <c r="P38" s="16"/>
      <c r="Q38" s="16"/>
      <c r="R38" s="16"/>
      <c r="S38" s="16"/>
      <c r="T38" s="16"/>
      <c r="U38" s="16"/>
      <c r="V38" s="16"/>
      <c r="W38" s="16"/>
      <c r="X38" s="77"/>
    </row>
    <row r="39" customFormat="false" ht="16.5" hidden="false" customHeight="false" outlineLevel="0" collapsed="false">
      <c r="B39" s="19" t="s">
        <v>4146</v>
      </c>
      <c r="C39" s="11"/>
      <c r="D39" s="4"/>
      <c r="E39" s="103" t="n">
        <v>-22000000000</v>
      </c>
      <c r="F39" s="103" t="n">
        <v>-18600000000</v>
      </c>
      <c r="G39" s="100" t="n">
        <v>-22500000000</v>
      </c>
      <c r="H39" s="100" t="n">
        <v>-21200000000</v>
      </c>
      <c r="I39" s="100" t="n">
        <v>-29200000000</v>
      </c>
      <c r="J39" s="100" t="n">
        <v>-13000000000</v>
      </c>
      <c r="K39" s="46" t="n">
        <v>-300000000</v>
      </c>
      <c r="L39" s="46" t="n">
        <v>1400000000</v>
      </c>
      <c r="M39" s="46" t="n">
        <v>-17300000000</v>
      </c>
      <c r="N39" s="46"/>
      <c r="O39" s="16"/>
      <c r="P39" s="16"/>
      <c r="Q39" s="16"/>
      <c r="R39" s="16"/>
      <c r="S39" s="16"/>
      <c r="T39" s="16"/>
      <c r="U39" s="16"/>
      <c r="V39" s="16"/>
      <c r="W39" s="16"/>
      <c r="X39" s="77"/>
    </row>
    <row r="40" customFormat="false" ht="16.5" hidden="false" customHeight="false" outlineLevel="0" collapsed="false">
      <c r="B40" s="19" t="s">
        <v>52</v>
      </c>
      <c r="C40" s="11"/>
      <c r="D40" s="4"/>
      <c r="E40" s="103" t="n">
        <v>300000000</v>
      </c>
      <c r="F40" s="103" t="n">
        <v>300000000</v>
      </c>
      <c r="G40" s="100" t="n">
        <v>500000000</v>
      </c>
      <c r="H40" s="100" t="n">
        <v>1300000000</v>
      </c>
      <c r="I40" s="100" t="n">
        <v>2500000000</v>
      </c>
      <c r="J40" s="100" t="n">
        <v>2500000000</v>
      </c>
      <c r="K40" s="46" t="n">
        <v>2800000000</v>
      </c>
      <c r="L40" s="46" t="n">
        <v>9600000000</v>
      </c>
      <c r="M40" s="46" t="n">
        <v>3600000000</v>
      </c>
      <c r="N40" s="46"/>
      <c r="O40" s="16"/>
      <c r="P40" s="16"/>
      <c r="Q40" s="16"/>
      <c r="R40" s="16"/>
      <c r="S40" s="16"/>
      <c r="T40" s="16"/>
      <c r="U40" s="16"/>
      <c r="V40" s="16"/>
      <c r="W40" s="16"/>
      <c r="X40" s="77"/>
    </row>
    <row r="41" customFormat="false" ht="16.5" hidden="false" customHeight="false" outlineLevel="0" collapsed="false">
      <c r="B41" s="19" t="s">
        <v>4147</v>
      </c>
      <c r="C41" s="11"/>
      <c r="D41" s="4"/>
      <c r="E41" s="103" t="n">
        <v>23400000000</v>
      </c>
      <c r="F41" s="103" t="n">
        <v>600000000</v>
      </c>
      <c r="G41" s="100" t="n">
        <v>12000000000</v>
      </c>
      <c r="H41" s="100" t="n">
        <v>10400000000</v>
      </c>
      <c r="I41" s="100" t="n">
        <v>13800000000</v>
      </c>
      <c r="J41" s="100" t="n">
        <v>4800000000</v>
      </c>
      <c r="K41" s="46" t="n">
        <v>6100000000</v>
      </c>
      <c r="L41" s="46" t="n">
        <v>0</v>
      </c>
      <c r="M41" s="46" t="n">
        <v>0</v>
      </c>
      <c r="N41" s="46"/>
      <c r="O41" s="16"/>
      <c r="P41" s="16"/>
      <c r="Q41" s="16"/>
      <c r="R41" s="16"/>
      <c r="S41" s="16"/>
      <c r="T41" s="16"/>
      <c r="U41" s="16"/>
      <c r="V41" s="16"/>
      <c r="W41" s="16"/>
      <c r="X41" s="77"/>
    </row>
    <row r="42" customFormat="false" ht="16.5" hidden="false" customHeight="false" outlineLevel="0" collapsed="false">
      <c r="B42" s="19" t="s">
        <v>2639</v>
      </c>
      <c r="C42" s="11"/>
      <c r="D42" s="4"/>
      <c r="E42" s="103" t="n">
        <v>-11000000000</v>
      </c>
      <c r="F42" s="103" t="n">
        <v>-200000000</v>
      </c>
      <c r="G42" s="100" t="n">
        <v>-1300000000</v>
      </c>
      <c r="H42" s="100" t="n">
        <v>2100000000</v>
      </c>
      <c r="I42" s="100" t="n">
        <v>-8400000000</v>
      </c>
      <c r="J42" s="100" t="n">
        <v>-700000000</v>
      </c>
      <c r="K42" s="46" t="n">
        <v>900000000</v>
      </c>
      <c r="L42" s="46" t="n">
        <v>-3100000000</v>
      </c>
      <c r="M42" s="46" t="n">
        <v>-2600000000</v>
      </c>
      <c r="N42" s="46"/>
      <c r="O42" s="16"/>
      <c r="P42" s="16"/>
      <c r="Q42" s="16"/>
      <c r="R42" s="16"/>
      <c r="S42" s="16"/>
      <c r="T42" s="16"/>
      <c r="U42" s="16"/>
      <c r="V42" s="16"/>
      <c r="W42" s="16"/>
      <c r="X42" s="77"/>
    </row>
    <row r="43" customFormat="false" ht="16.5" hidden="false" customHeight="false" outlineLevel="0" collapsed="false">
      <c r="B43" s="30" t="s">
        <v>4148</v>
      </c>
      <c r="C43" s="11"/>
      <c r="D43" s="4"/>
      <c r="E43" s="103" t="n">
        <v>-9300000000</v>
      </c>
      <c r="F43" s="103" t="n">
        <v>-18000000000</v>
      </c>
      <c r="G43" s="100" t="n">
        <v>-11300000000</v>
      </c>
      <c r="H43" s="100" t="n">
        <v>-7400000000</v>
      </c>
      <c r="I43" s="100" t="n">
        <v>-21300000000</v>
      </c>
      <c r="J43" s="100" t="n">
        <v>-6500000000</v>
      </c>
      <c r="K43" s="46" t="n">
        <v>9500000000</v>
      </c>
      <c r="L43" s="46" t="n">
        <v>7900000000</v>
      </c>
      <c r="M43" s="46" t="n">
        <v>-16200000000</v>
      </c>
      <c r="N43" s="46" t="n">
        <v>-33400000000</v>
      </c>
      <c r="O43" s="16" t="n">
        <v>-53900000000</v>
      </c>
      <c r="P43" s="16" t="n">
        <v>-61500000000</v>
      </c>
      <c r="Q43" s="16" t="n">
        <v>-46500000000</v>
      </c>
      <c r="R43" s="16" t="n">
        <v>-45700000000</v>
      </c>
      <c r="S43" s="16" t="n">
        <v>-43000000000</v>
      </c>
      <c r="T43" s="16" t="n">
        <v>-36700000000</v>
      </c>
      <c r="U43" s="16" t="n">
        <v>-32800000000</v>
      </c>
      <c r="V43" s="16" t="n">
        <v>-32600000000</v>
      </c>
      <c r="W43" s="16" t="n">
        <v>-31200000000</v>
      </c>
      <c r="X43" s="77" t="n">
        <v>-27200000000</v>
      </c>
    </row>
    <row r="44" customFormat="false" ht="16.5" hidden="false" customHeight="false" outlineLevel="0" collapsed="false">
      <c r="B44" s="30" t="s">
        <v>4149</v>
      </c>
      <c r="C44" s="11"/>
      <c r="D44" s="4"/>
      <c r="E44" s="46"/>
      <c r="F44" s="46"/>
      <c r="G44" s="46"/>
      <c r="H44" s="46"/>
      <c r="I44" s="46"/>
      <c r="J44" s="46"/>
      <c r="K44" s="46"/>
      <c r="L44" s="46"/>
      <c r="M44" s="46"/>
      <c r="N44" s="46" t="n">
        <v>-35300000000</v>
      </c>
      <c r="O44" s="16" t="n">
        <v>-55200000000</v>
      </c>
      <c r="P44" s="16" t="n">
        <v>-61900000000</v>
      </c>
      <c r="Q44" s="16" t="n">
        <v>-52600000000</v>
      </c>
      <c r="R44" s="16" t="n">
        <v>-59500000000</v>
      </c>
      <c r="S44" s="16" t="n">
        <v>-52700000000</v>
      </c>
      <c r="T44" s="16" t="n">
        <v>-51000000000</v>
      </c>
      <c r="U44" s="16" t="n">
        <v>-42800000000</v>
      </c>
      <c r="V44" s="16" t="n">
        <v>-34800000000</v>
      </c>
      <c r="W44" s="16" t="n">
        <v>-33400000000</v>
      </c>
      <c r="X44" s="77" t="n">
        <v>-29400000000</v>
      </c>
    </row>
    <row r="45" s="13" customFormat="true" ht="15" hidden="false" customHeight="false" outlineLevel="0" collapsed="false">
      <c r="A45" s="32" t="s">
        <v>4150</v>
      </c>
      <c r="B45" s="32" t="s">
        <v>4150</v>
      </c>
      <c r="C45" s="13" t="s">
        <v>34</v>
      </c>
      <c r="E45" s="162" t="n">
        <v>9300000000</v>
      </c>
      <c r="F45" s="162" t="n">
        <v>18000000000</v>
      </c>
      <c r="G45" s="110" t="n">
        <v>11300000000</v>
      </c>
      <c r="H45" s="110" t="n">
        <v>7400000000</v>
      </c>
      <c r="I45" s="110" t="n">
        <v>21300000000</v>
      </c>
      <c r="J45" s="110" t="n">
        <v>6500000000</v>
      </c>
      <c r="K45" s="109" t="n">
        <v>-9500000000</v>
      </c>
      <c r="L45" s="109" t="n">
        <v>-7900000000</v>
      </c>
      <c r="M45" s="109" t="n">
        <v>16200000000</v>
      </c>
      <c r="N45" s="109" t="n">
        <f aca="false">-(N47-N52)</f>
        <v>33400000000</v>
      </c>
      <c r="O45" s="109" t="n">
        <f aca="false">-(O47-O52)</f>
        <v>53900000000</v>
      </c>
      <c r="P45" s="109" t="n">
        <f aca="false">-(P47-P52)</f>
        <v>61500000000</v>
      </c>
      <c r="Q45" s="109" t="n">
        <f aca="false">-(Q47-Q52)</f>
        <v>46500000000</v>
      </c>
      <c r="R45" s="109" t="n">
        <f aca="false">-(R47-R52)</f>
        <v>45700000000</v>
      </c>
      <c r="S45" s="109" t="n">
        <f aca="false">-(S47-S52)</f>
        <v>43000000000</v>
      </c>
      <c r="T45" s="109" t="n">
        <f aca="false">-(T47-T52)</f>
        <v>36700000000</v>
      </c>
      <c r="U45" s="109" t="n">
        <f aca="false">-(U47-U52)</f>
        <v>32800000000</v>
      </c>
      <c r="V45" s="109" t="n">
        <f aca="false">-(V47-V52)</f>
        <v>32600000000</v>
      </c>
      <c r="W45" s="109" t="n">
        <f aca="false">-(W47-W52)</f>
        <v>31200000000</v>
      </c>
      <c r="X45" s="109" t="n">
        <f aca="false">-(X47-X52)</f>
        <v>27200000000</v>
      </c>
    </row>
    <row r="46" customFormat="false" ht="16.5" hidden="false" customHeight="false" outlineLevel="0" collapsed="false">
      <c r="B46" s="30" t="s">
        <v>4151</v>
      </c>
      <c r="C46" s="11"/>
      <c r="D46" s="4"/>
      <c r="E46" s="46"/>
      <c r="F46" s="46"/>
      <c r="G46" s="46"/>
      <c r="H46" s="46"/>
      <c r="I46" s="46"/>
      <c r="J46" s="46"/>
      <c r="K46" s="46"/>
      <c r="L46" s="46"/>
      <c r="M46" s="46"/>
      <c r="N46" s="46" t="n">
        <v>-33400000000</v>
      </c>
      <c r="O46" s="16" t="n">
        <v>-53900000000</v>
      </c>
      <c r="P46" s="16" t="n">
        <v>-61500000000</v>
      </c>
      <c r="Q46" s="16" t="n">
        <v>-46500000000</v>
      </c>
      <c r="R46" s="16" t="n">
        <v>-45700000000</v>
      </c>
      <c r="S46" s="16" t="n">
        <v>-43000000000</v>
      </c>
      <c r="T46" s="16" t="n">
        <v>-36700000000</v>
      </c>
      <c r="U46" s="16" t="n">
        <v>-32800000000</v>
      </c>
      <c r="V46" s="16" t="n">
        <v>-32600000000</v>
      </c>
      <c r="W46" s="16" t="n">
        <v>-31200000000</v>
      </c>
      <c r="X46" s="77" t="n">
        <v>-27200000000</v>
      </c>
    </row>
    <row r="47" customFormat="false" ht="16.5" hidden="false" customHeight="false" outlineLevel="0" collapsed="false">
      <c r="B47" s="30" t="s">
        <v>764</v>
      </c>
      <c r="C47" s="11"/>
      <c r="D47" s="4"/>
      <c r="E47" s="46"/>
      <c r="F47" s="46"/>
      <c r="G47" s="46"/>
      <c r="H47" s="46"/>
      <c r="I47" s="46"/>
      <c r="J47" s="46"/>
      <c r="K47" s="46"/>
      <c r="L47" s="46"/>
      <c r="M47" s="46"/>
      <c r="N47" s="46" t="n">
        <v>0</v>
      </c>
      <c r="O47" s="16" t="n">
        <v>-5700000000</v>
      </c>
      <c r="P47" s="16" t="n">
        <v>-3300000000</v>
      </c>
      <c r="Q47" s="16" t="n">
        <v>4300000000</v>
      </c>
      <c r="R47" s="16" t="n">
        <v>-2000000000</v>
      </c>
      <c r="S47" s="16" t="n">
        <v>0</v>
      </c>
      <c r="T47" s="16" t="n">
        <v>0</v>
      </c>
      <c r="U47" s="16" t="n">
        <v>0</v>
      </c>
      <c r="V47" s="16" t="n">
        <v>0</v>
      </c>
      <c r="W47" s="16" t="n">
        <v>0</v>
      </c>
      <c r="X47" s="77" t="n">
        <v>0</v>
      </c>
    </row>
    <row r="48" customFormat="false" ht="16.5" hidden="false" customHeight="false" outlineLevel="0" collapsed="false">
      <c r="A48" s="0" t="s">
        <v>115</v>
      </c>
      <c r="B48" s="30" t="s">
        <v>199</v>
      </c>
      <c r="C48" s="49" t="s">
        <v>242</v>
      </c>
      <c r="D48" s="4"/>
      <c r="E48" s="103" t="n">
        <v>19400000000</v>
      </c>
      <c r="F48" s="103" t="n">
        <v>29700000000</v>
      </c>
      <c r="G48" s="100" t="n">
        <v>20500000000</v>
      </c>
      <c r="H48" s="100" t="n">
        <v>15100000000</v>
      </c>
      <c r="I48" s="100" t="n">
        <v>22700000000</v>
      </c>
      <c r="J48" s="100" t="n">
        <v>6700000000</v>
      </c>
      <c r="K48" s="46" t="n">
        <v>-10700000000</v>
      </c>
      <c r="L48" s="46" t="n">
        <v>-9900000000</v>
      </c>
      <c r="M48" s="165" t="n">
        <v>6100000000</v>
      </c>
      <c r="N48" s="46" t="n">
        <f aca="false">-(N49-N53)</f>
        <v>17500000000</v>
      </c>
      <c r="O48" s="46" t="n">
        <f aca="false">-(O49-O53)</f>
        <v>46600000000</v>
      </c>
      <c r="P48" s="46" t="n">
        <f aca="false">-(P49-P53)</f>
        <v>59100000000</v>
      </c>
      <c r="Q48" s="46" t="n">
        <f aca="false">-(Q49-Q53)</f>
        <v>37900000000</v>
      </c>
      <c r="R48" s="46" t="n">
        <f aca="false">-(R49-R53)</f>
        <v>47700000000</v>
      </c>
      <c r="S48" s="46" t="n">
        <f aca="false">-(S49-S53)</f>
        <v>41400000000</v>
      </c>
      <c r="T48" s="46" t="n">
        <f aca="false">-(T49-T53)</f>
        <v>18700000000</v>
      </c>
      <c r="U48" s="46" t="n">
        <f aca="false">-(U49-U53)</f>
        <v>26800000000</v>
      </c>
      <c r="V48" s="46" t="n">
        <f aca="false">-(V49-V53)</f>
        <v>20900000000</v>
      </c>
      <c r="W48" s="46" t="n">
        <f aca="false">-(W49-W53)</f>
        <v>19300000000</v>
      </c>
      <c r="X48" s="46" t="n">
        <f aca="false">-(X49-X53)</f>
        <v>25100000000</v>
      </c>
    </row>
    <row r="49" customFormat="false" ht="16.5" hidden="false" customHeight="false" outlineLevel="0" collapsed="false">
      <c r="B49" s="30" t="s">
        <v>199</v>
      </c>
      <c r="C49" s="49"/>
      <c r="D49" s="4"/>
      <c r="E49" s="103" t="n">
        <v>19400000000</v>
      </c>
      <c r="F49" s="103" t="n">
        <v>29700000000</v>
      </c>
      <c r="G49" s="100" t="n">
        <v>20500000000</v>
      </c>
      <c r="H49" s="100" t="n">
        <v>15100000000</v>
      </c>
      <c r="I49" s="100" t="n">
        <v>22700000000</v>
      </c>
      <c r="J49" s="100" t="n">
        <v>6700000000</v>
      </c>
      <c r="K49" s="46" t="n">
        <v>-10700000000</v>
      </c>
      <c r="L49" s="46" t="n">
        <v>-9900000000</v>
      </c>
      <c r="M49" s="165" t="n">
        <v>6100000000</v>
      </c>
      <c r="N49" s="46" t="n">
        <v>0</v>
      </c>
      <c r="O49" s="16" t="n">
        <v>-5700000000</v>
      </c>
      <c r="P49" s="16" t="n">
        <v>-3300000000</v>
      </c>
      <c r="Q49" s="16" t="n">
        <v>4300000000</v>
      </c>
      <c r="R49" s="16" t="n">
        <v>-2000000000</v>
      </c>
      <c r="S49" s="16" t="n">
        <v>0</v>
      </c>
      <c r="T49" s="16" t="n">
        <v>0</v>
      </c>
      <c r="U49" s="16" t="n">
        <v>0</v>
      </c>
      <c r="V49" s="16" t="n">
        <v>0</v>
      </c>
      <c r="W49" s="16" t="n">
        <v>0</v>
      </c>
      <c r="X49" s="77" t="n">
        <v>0</v>
      </c>
    </row>
    <row r="50" customFormat="false" ht="16.5" hidden="false" customHeight="false" outlineLevel="0" collapsed="false">
      <c r="A50" s="27"/>
      <c r="B50" s="29" t="s">
        <v>768</v>
      </c>
      <c r="C50" s="19"/>
      <c r="D50" s="4"/>
      <c r="E50" s="46"/>
      <c r="F50" s="46"/>
      <c r="G50" s="46"/>
      <c r="H50" s="46"/>
      <c r="I50" s="46"/>
      <c r="J50" s="46"/>
      <c r="K50" s="46"/>
      <c r="L50" s="46"/>
      <c r="M50" s="46"/>
      <c r="N50" s="46" t="n">
        <v>0</v>
      </c>
      <c r="O50" s="16" t="n">
        <v>-5600000000</v>
      </c>
      <c r="P50" s="16" t="n">
        <v>-3300000000</v>
      </c>
      <c r="Q50" s="16" t="n">
        <v>0</v>
      </c>
      <c r="R50" s="16" t="n">
        <v>-2000000000</v>
      </c>
      <c r="S50" s="16" t="n">
        <v>0</v>
      </c>
      <c r="T50" s="16" t="n">
        <v>0</v>
      </c>
      <c r="U50" s="16" t="n">
        <v>0</v>
      </c>
      <c r="V50" s="16" t="n">
        <v>0</v>
      </c>
      <c r="W50" s="16" t="n">
        <v>0</v>
      </c>
      <c r="X50" s="77" t="n">
        <v>0</v>
      </c>
    </row>
    <row r="51" customFormat="false" ht="16.5" hidden="false" customHeight="false" outlineLevel="0" collapsed="false">
      <c r="B51" s="30" t="s">
        <v>4152</v>
      </c>
      <c r="C51" s="11"/>
      <c r="D51" s="4"/>
      <c r="E51" s="46"/>
      <c r="F51" s="46"/>
      <c r="G51" s="46"/>
      <c r="H51" s="46"/>
      <c r="I51" s="46"/>
      <c r="J51" s="46"/>
      <c r="K51" s="46"/>
      <c r="L51" s="46"/>
      <c r="M51" s="46"/>
      <c r="N51" s="46" t="n">
        <v>0</v>
      </c>
      <c r="O51" s="16" t="n">
        <v>0</v>
      </c>
      <c r="P51" s="16" t="n">
        <v>0</v>
      </c>
      <c r="Q51" s="16" t="n">
        <v>0</v>
      </c>
      <c r="R51" s="16" t="n">
        <v>0</v>
      </c>
      <c r="S51" s="16" t="n">
        <v>0</v>
      </c>
      <c r="T51" s="16" t="n">
        <v>0</v>
      </c>
      <c r="U51" s="16" t="n">
        <v>0</v>
      </c>
      <c r="V51" s="16" t="n">
        <v>0</v>
      </c>
      <c r="W51" s="16" t="n">
        <v>0</v>
      </c>
      <c r="X51" s="77" t="n">
        <v>0</v>
      </c>
    </row>
    <row r="52" customFormat="false" ht="16.5" hidden="false" customHeight="false" outlineLevel="0" collapsed="false">
      <c r="B52" s="30" t="s">
        <v>770</v>
      </c>
      <c r="C52" s="11"/>
      <c r="D52" s="4"/>
      <c r="E52" s="46"/>
      <c r="F52" s="46"/>
      <c r="G52" s="46"/>
      <c r="H52" s="46"/>
      <c r="I52" s="46"/>
      <c r="J52" s="46"/>
      <c r="K52" s="46"/>
      <c r="L52" s="46"/>
      <c r="M52" s="46"/>
      <c r="N52" s="46" t="n">
        <v>33400000000</v>
      </c>
      <c r="O52" s="16" t="n">
        <v>48200000000</v>
      </c>
      <c r="P52" s="16" t="n">
        <v>58200000000</v>
      </c>
      <c r="Q52" s="16" t="n">
        <v>50800000000</v>
      </c>
      <c r="R52" s="16" t="n">
        <v>43700000000</v>
      </c>
      <c r="S52" s="16" t="n">
        <v>43000000000</v>
      </c>
      <c r="T52" s="16" t="n">
        <v>36700000000</v>
      </c>
      <c r="U52" s="16" t="n">
        <v>32800000000</v>
      </c>
      <c r="V52" s="16" t="n">
        <v>32600000000</v>
      </c>
      <c r="W52" s="16" t="n">
        <v>31200000000</v>
      </c>
      <c r="X52" s="77" t="n">
        <v>27200000000</v>
      </c>
    </row>
    <row r="53" customFormat="false" ht="16.5" hidden="false" customHeight="false" outlineLevel="0" collapsed="false">
      <c r="B53" s="30" t="s">
        <v>199</v>
      </c>
      <c r="C53" s="11"/>
      <c r="D53" s="4"/>
      <c r="E53" s="46"/>
      <c r="F53" s="46"/>
      <c r="G53" s="46"/>
      <c r="H53" s="46"/>
      <c r="I53" s="46"/>
      <c r="J53" s="46"/>
      <c r="K53" s="46"/>
      <c r="L53" s="46"/>
      <c r="M53" s="46"/>
      <c r="N53" s="46" t="n">
        <v>17500000000</v>
      </c>
      <c r="O53" s="16" t="n">
        <v>40900000000</v>
      </c>
      <c r="P53" s="16" t="n">
        <v>55800000000</v>
      </c>
      <c r="Q53" s="16" t="n">
        <v>42200000000</v>
      </c>
      <c r="R53" s="16" t="n">
        <v>45700000000</v>
      </c>
      <c r="S53" s="16" t="n">
        <v>41400000000</v>
      </c>
      <c r="T53" s="16" t="n">
        <v>18700000000</v>
      </c>
      <c r="U53" s="16" t="n">
        <v>26800000000</v>
      </c>
      <c r="V53" s="16" t="n">
        <v>20900000000</v>
      </c>
      <c r="W53" s="16" t="n">
        <v>19300000000</v>
      </c>
      <c r="X53" s="77" t="n">
        <v>25100000000</v>
      </c>
    </row>
    <row r="54" customFormat="false" ht="16.5" hidden="false" customHeight="false" outlineLevel="0" collapsed="false">
      <c r="B54" s="30" t="s">
        <v>4153</v>
      </c>
      <c r="C54" s="11"/>
      <c r="D54" s="4"/>
      <c r="E54" s="46"/>
      <c r="F54" s="46"/>
      <c r="G54" s="46"/>
      <c r="H54" s="46"/>
      <c r="I54" s="46"/>
      <c r="J54" s="46"/>
      <c r="K54" s="46"/>
      <c r="L54" s="46"/>
      <c r="M54" s="46"/>
      <c r="N54" s="46" t="n">
        <v>-14200000000</v>
      </c>
      <c r="O54" s="16" t="n">
        <v>-6300000000</v>
      </c>
      <c r="P54" s="16" t="n">
        <v>0</v>
      </c>
      <c r="Q54" s="16" t="n">
        <v>0</v>
      </c>
      <c r="R54" s="16" t="n">
        <v>0</v>
      </c>
      <c r="S54" s="16" t="n">
        <v>0</v>
      </c>
      <c r="T54" s="16" t="n">
        <v>0</v>
      </c>
      <c r="U54" s="16" t="n">
        <v>0</v>
      </c>
      <c r="V54" s="16" t="n">
        <v>0</v>
      </c>
      <c r="W54" s="16" t="n">
        <v>0</v>
      </c>
      <c r="X54" s="77" t="n">
        <v>0</v>
      </c>
    </row>
    <row r="55" customFormat="false" ht="16.5" hidden="false" customHeight="false" outlineLevel="0" collapsed="false">
      <c r="B55" s="30" t="s">
        <v>767</v>
      </c>
      <c r="C55" s="11"/>
      <c r="D55" s="4"/>
      <c r="E55" s="46"/>
      <c r="F55" s="46"/>
      <c r="G55" s="46"/>
      <c r="H55" s="46"/>
      <c r="I55" s="46"/>
      <c r="J55" s="46"/>
      <c r="K55" s="46"/>
      <c r="L55" s="46"/>
      <c r="M55" s="46"/>
      <c r="N55" s="46" t="n">
        <v>24800000000</v>
      </c>
      <c r="O55" s="16" t="n">
        <v>37400000000</v>
      </c>
      <c r="P55" s="16" t="n">
        <v>60600000000</v>
      </c>
      <c r="Q55" s="16" t="n">
        <v>50700000000</v>
      </c>
      <c r="R55" s="16" t="n">
        <v>49600000000</v>
      </c>
      <c r="S55" s="16" t="n">
        <v>49400000000</v>
      </c>
      <c r="T55" s="16" t="n">
        <v>18700000000</v>
      </c>
      <c r="U55" s="16" t="n">
        <v>26800000000</v>
      </c>
      <c r="V55" s="16" t="n">
        <v>20900000000</v>
      </c>
      <c r="W55" s="16" t="n">
        <v>19300000000</v>
      </c>
      <c r="X55" s="77" t="n">
        <v>25100000000</v>
      </c>
    </row>
    <row r="56" customFormat="false" ht="16.5" hidden="false" customHeight="false" outlineLevel="0" collapsed="false">
      <c r="B56" s="30" t="s">
        <v>392</v>
      </c>
      <c r="C56" s="11"/>
      <c r="D56" s="4"/>
      <c r="E56" s="46"/>
      <c r="F56" s="46"/>
      <c r="G56" s="46"/>
      <c r="H56" s="46"/>
      <c r="I56" s="46"/>
      <c r="J56" s="46"/>
      <c r="K56" s="46"/>
      <c r="L56" s="46"/>
      <c r="M56" s="46"/>
      <c r="N56" s="46" t="n">
        <v>6900000000</v>
      </c>
      <c r="O56" s="16" t="n">
        <v>9900000000</v>
      </c>
      <c r="P56" s="16" t="n">
        <v>-4800000000</v>
      </c>
      <c r="Q56" s="16" t="n">
        <v>-8600000000</v>
      </c>
      <c r="R56" s="16" t="n">
        <v>-3900000000</v>
      </c>
      <c r="S56" s="16" t="n">
        <v>-8000000000</v>
      </c>
      <c r="T56" s="16" t="n">
        <v>0</v>
      </c>
      <c r="U56" s="16" t="n">
        <v>0</v>
      </c>
      <c r="V56" s="16" t="n">
        <v>0</v>
      </c>
      <c r="W56" s="16" t="n">
        <v>0</v>
      </c>
      <c r="X56" s="77" t="n">
        <v>0</v>
      </c>
    </row>
    <row r="57" customFormat="false" ht="16.5" hidden="false" customHeight="false" outlineLevel="0" collapsed="false">
      <c r="A57" s="0" t="s">
        <v>112</v>
      </c>
      <c r="B57" s="30" t="s">
        <v>4152</v>
      </c>
      <c r="C57" s="49" t="s">
        <v>242</v>
      </c>
      <c r="D57" s="4"/>
      <c r="E57" s="103" t="n">
        <v>-10100000000</v>
      </c>
      <c r="F57" s="103" t="n">
        <v>-11700000000</v>
      </c>
      <c r="G57" s="100" t="n">
        <v>-9200000000</v>
      </c>
      <c r="H57" s="100" t="n">
        <v>-7700000000</v>
      </c>
      <c r="I57" s="100" t="n">
        <v>-1400000000</v>
      </c>
      <c r="J57" s="100" t="n">
        <v>-200000000</v>
      </c>
      <c r="K57" s="46" t="n">
        <v>1200000000</v>
      </c>
      <c r="L57" s="46" t="n">
        <v>2000000000</v>
      </c>
      <c r="M57" s="165" t="n">
        <v>10100000000</v>
      </c>
      <c r="N57" s="46" t="n">
        <f aca="false">-(N51-N58)</f>
        <v>15900000000</v>
      </c>
      <c r="O57" s="46" t="n">
        <f aca="false">-(O51-O58)</f>
        <v>7300000000</v>
      </c>
      <c r="P57" s="46" t="n">
        <f aca="false">-(P51-P58)</f>
        <v>2400000000</v>
      </c>
      <c r="Q57" s="46" t="n">
        <f aca="false">-(Q51-Q58)</f>
        <v>8600000000</v>
      </c>
      <c r="R57" s="46" t="n">
        <f aca="false">-(R51-R58)</f>
        <v>-2000000000</v>
      </c>
      <c r="S57" s="46" t="n">
        <f aca="false">-(S51-S58)</f>
        <v>1700000000</v>
      </c>
      <c r="T57" s="46" t="n">
        <f aca="false">-(T51-T58)</f>
        <v>18000000000</v>
      </c>
      <c r="U57" s="46" t="n">
        <f aca="false">-(U51-U58)</f>
        <v>6000000000</v>
      </c>
      <c r="V57" s="46" t="n">
        <f aca="false">-(V51-V58)</f>
        <v>11700000000</v>
      </c>
      <c r="W57" s="46" t="n">
        <f aca="false">-(W51-W58)</f>
        <v>11900000000</v>
      </c>
      <c r="X57" s="46" t="n">
        <f aca="false">-(X51-X58)</f>
        <v>2000000000</v>
      </c>
    </row>
    <row r="58" customFormat="false" ht="16.5" hidden="false" customHeight="false" outlineLevel="0" collapsed="false">
      <c r="B58" s="30" t="s">
        <v>4152</v>
      </c>
      <c r="C58" s="49"/>
      <c r="D58" s="4"/>
      <c r="E58" s="103" t="n">
        <v>-10100000000</v>
      </c>
      <c r="F58" s="103" t="n">
        <v>-11700000000</v>
      </c>
      <c r="G58" s="100" t="n">
        <v>-9200000000</v>
      </c>
      <c r="H58" s="100" t="n">
        <v>-7700000000</v>
      </c>
      <c r="I58" s="100" t="n">
        <v>-1400000000</v>
      </c>
      <c r="J58" s="100" t="n">
        <v>-200000000</v>
      </c>
      <c r="K58" s="46" t="n">
        <v>1200000000</v>
      </c>
      <c r="L58" s="46" t="n">
        <v>2000000000</v>
      </c>
      <c r="M58" s="165" t="n">
        <v>10100000000</v>
      </c>
      <c r="N58" s="46" t="n">
        <v>15900000000</v>
      </c>
      <c r="O58" s="16" t="n">
        <v>7300000000</v>
      </c>
      <c r="P58" s="16" t="n">
        <v>2400000000</v>
      </c>
      <c r="Q58" s="16" t="n">
        <v>8600000000</v>
      </c>
      <c r="R58" s="16" t="n">
        <v>-2000000000</v>
      </c>
      <c r="S58" s="16" t="n">
        <v>1700000000</v>
      </c>
      <c r="T58" s="16" t="n">
        <v>18000000000</v>
      </c>
      <c r="U58" s="16" t="n">
        <v>6000000000</v>
      </c>
      <c r="V58" s="16" t="n">
        <v>11700000000</v>
      </c>
      <c r="W58" s="16" t="n">
        <v>11900000000</v>
      </c>
      <c r="X58" s="77" t="n">
        <v>2000000000</v>
      </c>
    </row>
    <row r="59" customFormat="false" ht="15" hidden="false" customHeight="false" outlineLevel="0" collapsed="false">
      <c r="B59" s="19"/>
      <c r="C59" s="11"/>
      <c r="D59" s="4"/>
      <c r="X59" s="4"/>
    </row>
    <row r="60" customFormat="false" ht="15" hidden="false" customHeight="false" outlineLevel="0" collapsed="false">
      <c r="B60" s="19"/>
      <c r="C60" s="11"/>
      <c r="D60" s="4"/>
      <c r="E60" s="0" t="s">
        <v>128</v>
      </c>
      <c r="F60" s="0" t="s">
        <v>128</v>
      </c>
      <c r="G60" s="0" t="s">
        <v>128</v>
      </c>
      <c r="H60" s="0" t="s">
        <v>128</v>
      </c>
      <c r="I60" s="0" t="s">
        <v>128</v>
      </c>
      <c r="J60" s="0" t="s">
        <v>128</v>
      </c>
      <c r="K60" s="0" t="s">
        <v>128</v>
      </c>
      <c r="L60" s="0" t="s">
        <v>128</v>
      </c>
      <c r="M60" s="0" t="s">
        <v>128</v>
      </c>
      <c r="N60" s="0" t="s">
        <v>128</v>
      </c>
      <c r="O60" s="0" t="s">
        <v>128</v>
      </c>
      <c r="P60" s="0" t="s">
        <v>128</v>
      </c>
      <c r="Q60" s="0" t="s">
        <v>128</v>
      </c>
      <c r="R60" s="0" t="s">
        <v>128</v>
      </c>
      <c r="S60" s="0" t="s">
        <v>128</v>
      </c>
      <c r="T60" s="0" t="s">
        <v>128</v>
      </c>
      <c r="U60" s="0" t="s">
        <v>128</v>
      </c>
      <c r="V60" s="0" t="s">
        <v>128</v>
      </c>
      <c r="W60" s="0" t="s">
        <v>128</v>
      </c>
      <c r="X60" s="0" t="s">
        <v>128</v>
      </c>
    </row>
    <row r="61" customFormat="false" ht="15" hidden="false" customHeight="false" outlineLevel="0" collapsed="false">
      <c r="B61" s="19"/>
      <c r="C61" s="11"/>
      <c r="D61" s="4"/>
    </row>
    <row r="62" customFormat="false" ht="15" hidden="false" customHeight="false" outlineLevel="0" collapsed="false">
      <c r="B62" s="19" t="s">
        <v>1646</v>
      </c>
      <c r="C62" s="11"/>
      <c r="D62" s="4"/>
      <c r="E62" s="55" t="n">
        <f aca="false">E6-E7-E16</f>
        <v>0</v>
      </c>
      <c r="F62" s="55" t="n">
        <f aca="false">F6-F7-F16</f>
        <v>0</v>
      </c>
      <c r="G62" s="55" t="n">
        <f aca="false">G6-G7-G16</f>
        <v>0</v>
      </c>
      <c r="H62" s="55" t="n">
        <f aca="false">H6-H7-H16</f>
        <v>0</v>
      </c>
      <c r="I62" s="55" t="n">
        <f aca="false">I6-I7-I16</f>
        <v>0</v>
      </c>
      <c r="J62" s="55" t="n">
        <f aca="false">J6-J7-J16</f>
        <v>0</v>
      </c>
      <c r="K62" s="55" t="n">
        <f aca="false">K6-K7-K16</f>
        <v>0</v>
      </c>
      <c r="L62" s="55" t="n">
        <f aca="false">L6-L7-L16</f>
        <v>0</v>
      </c>
      <c r="M62" s="55" t="n">
        <f aca="false">M6-M7-M16</f>
        <v>0</v>
      </c>
      <c r="N62" s="55" t="n">
        <f aca="false">N6-N7-N16</f>
        <v>0</v>
      </c>
      <c r="O62" s="55" t="n">
        <f aca="false">O6-O7-O16</f>
        <v>0</v>
      </c>
      <c r="P62" s="55" t="n">
        <f aca="false">P6-P7-P16</f>
        <v>0</v>
      </c>
      <c r="Q62" s="55" t="n">
        <f aca="false">Q6-Q7-Q16</f>
        <v>0</v>
      </c>
      <c r="R62" s="55" t="n">
        <f aca="false">R6-R7-R16</f>
        <v>0</v>
      </c>
      <c r="S62" s="55" t="n">
        <f aca="false">S6-S7-S16</f>
        <v>0</v>
      </c>
      <c r="T62" s="55" t="n">
        <f aca="false">T6-T7-T16</f>
        <v>0</v>
      </c>
      <c r="U62" s="55" t="n">
        <f aca="false">U6-U7-U16</f>
        <v>0</v>
      </c>
      <c r="V62" s="55" t="n">
        <f aca="false">V6-V7-V16</f>
        <v>0</v>
      </c>
      <c r="W62" s="55" t="n">
        <f aca="false">W6-W7-W16</f>
        <v>0</v>
      </c>
      <c r="X62" s="55" t="n">
        <f aca="false">X6-X7-X16</f>
        <v>0</v>
      </c>
    </row>
    <row r="63" customFormat="false" ht="15" hidden="false" customHeight="false" outlineLevel="0" collapsed="false">
      <c r="B63" s="0" t="s">
        <v>2108</v>
      </c>
      <c r="C63" s="11"/>
      <c r="D63" s="4"/>
      <c r="E63" s="55" t="n">
        <f aca="false">E7-E10-E17</f>
        <v>0</v>
      </c>
      <c r="F63" s="55" t="n">
        <f aca="false">F7-F10-F17</f>
        <v>100000000</v>
      </c>
      <c r="G63" s="55" t="n">
        <f aca="false">G7-G10-G17</f>
        <v>0</v>
      </c>
      <c r="H63" s="55" t="n">
        <f aca="false">H7-H10-H17</f>
        <v>0</v>
      </c>
      <c r="I63" s="55" t="n">
        <f aca="false">I7-I10-I17</f>
        <v>0</v>
      </c>
      <c r="J63" s="55" t="n">
        <f aca="false">J7-J10-J17</f>
        <v>0</v>
      </c>
      <c r="K63" s="55" t="n">
        <f aca="false">K7-K10-K17</f>
        <v>0</v>
      </c>
      <c r="L63" s="55" t="n">
        <f aca="false">L7-L10-L17</f>
        <v>0</v>
      </c>
      <c r="M63" s="55" t="n">
        <f aca="false">M7-M10-M17</f>
        <v>0</v>
      </c>
      <c r="N63" s="55" t="n">
        <f aca="false">N7-N10-N17</f>
        <v>0</v>
      </c>
      <c r="O63" s="55" t="n">
        <f aca="false">O7-O10-O17</f>
        <v>0</v>
      </c>
      <c r="P63" s="55" t="n">
        <f aca="false">P7-P10-P17</f>
        <v>-100000000</v>
      </c>
      <c r="Q63" s="55" t="n">
        <f aca="false">Q7-Q10-Q17</f>
        <v>0</v>
      </c>
      <c r="R63" s="55" t="n">
        <f aca="false">R7-R10-R17</f>
        <v>0</v>
      </c>
      <c r="S63" s="55" t="n">
        <f aca="false">S7-S10-S17</f>
        <v>99999999.9999695</v>
      </c>
      <c r="T63" s="55" t="n">
        <f aca="false">T7-T10-T17</f>
        <v>0</v>
      </c>
      <c r="U63" s="55" t="n">
        <f aca="false">U7-U10-U17</f>
        <v>0</v>
      </c>
      <c r="V63" s="55" t="n">
        <f aca="false">V7-V10-V17</f>
        <v>0</v>
      </c>
      <c r="W63" s="55" t="n">
        <f aca="false">W6-W10-W16-W17</f>
        <v>100000000</v>
      </c>
      <c r="X63" s="55" t="n">
        <f aca="false">X6-X10-X16-X17</f>
        <v>-100000000</v>
      </c>
    </row>
    <row r="64" customFormat="false" ht="15" hidden="false" customHeight="false" outlineLevel="0" collapsed="false">
      <c r="B64" s="0" t="s">
        <v>4154</v>
      </c>
      <c r="C64" s="11"/>
      <c r="D64" s="4"/>
      <c r="E64" s="55" t="n">
        <f aca="false">E10-E11-E12-E13-E14-E15</f>
        <v>0</v>
      </c>
      <c r="F64" s="55" t="n">
        <f aca="false">F10-F11-F12-F13-F14-F15</f>
        <v>-100000000</v>
      </c>
      <c r="G64" s="55" t="n">
        <f aca="false">G10-G11-G12-G13-G14-G15</f>
        <v>0</v>
      </c>
      <c r="H64" s="55" t="n">
        <f aca="false">H10-H11-H12-H13-H14-H15</f>
        <v>0</v>
      </c>
      <c r="I64" s="55" t="n">
        <f aca="false">I10-I11-I12-I13-I14-I15</f>
        <v>0</v>
      </c>
      <c r="J64" s="55" t="n">
        <f aca="false">J10-J11-J12-J13-J14-J15</f>
        <v>0</v>
      </c>
      <c r="K64" s="55" t="n">
        <f aca="false">K10-K11-K12-K13-K14-K15</f>
        <v>0</v>
      </c>
      <c r="L64" s="55" t="n">
        <f aca="false">L10-L11-L12-L13-L14-L15</f>
        <v>-100000000</v>
      </c>
      <c r="M64" s="55" t="n">
        <f aca="false">M10-M11-M12-M13-M14-M15</f>
        <v>0</v>
      </c>
      <c r="N64" s="55" t="n">
        <f aca="false">N10-N11-N12-N13-N14-N15</f>
        <v>0</v>
      </c>
      <c r="O64" s="55" t="n">
        <f aca="false">O10-O11-O12-O13-O14-O15</f>
        <v>-100000000</v>
      </c>
      <c r="P64" s="55" t="n">
        <f aca="false">P10-P11-P12-P13-P14-P15</f>
        <v>-100000000</v>
      </c>
      <c r="Q64" s="55" t="n">
        <f aca="false">Q10-Q11-Q12-Q13-Q14-Q15</f>
        <v>0</v>
      </c>
      <c r="R64" s="55" t="n">
        <f aca="false">R10-R11-R12-R13-R14-R15</f>
        <v>100000000</v>
      </c>
      <c r="S64" s="55" t="n">
        <f aca="false">S10-S11-S12-S13-S14-S15</f>
        <v>0</v>
      </c>
      <c r="T64" s="55" t="n">
        <f aca="false">T10-T11-T12-T13-T14-T15</f>
        <v>0</v>
      </c>
      <c r="U64" s="55" t="n">
        <f aca="false">U10-U11-U12-U13-U14-U15</f>
        <v>0</v>
      </c>
      <c r="V64" s="55" t="n">
        <f aca="false">V10-V11-V12-V13-V14-V15</f>
        <v>4.57763671875E-005</v>
      </c>
      <c r="W64" s="55" t="n">
        <f aca="false">W10-W11-W12-W13-W14-W15</f>
        <v>0</v>
      </c>
      <c r="X64" s="55" t="n">
        <f aca="false">X10-X11-X12-X13-X14-X15</f>
        <v>0</v>
      </c>
    </row>
    <row r="65" customFormat="false" ht="15" hidden="false" customHeight="false" outlineLevel="0" collapsed="false">
      <c r="B65" s="11" t="s">
        <v>134</v>
      </c>
      <c r="D65" s="4"/>
      <c r="E65" s="55" t="n">
        <f aca="false">E19-E20-E31-E32-E33-E34</f>
        <v>0</v>
      </c>
      <c r="F65" s="55" t="n">
        <f aca="false">F19-F20-F31-F32-F33-F34</f>
        <v>0</v>
      </c>
      <c r="G65" s="55" t="n">
        <f aca="false">G19-G20-G31-G32-G33-G34</f>
        <v>0</v>
      </c>
      <c r="H65" s="55" t="n">
        <f aca="false">H19-H20-H31-H32-H33-H34</f>
        <v>0</v>
      </c>
      <c r="I65" s="55" t="n">
        <f aca="false">I19-I20-I31-I32-I33-I34</f>
        <v>0</v>
      </c>
      <c r="J65" s="55" t="n">
        <f aca="false">J19-J20-J31-J32-J33-J34</f>
        <v>0</v>
      </c>
      <c r="K65" s="55" t="n">
        <f aca="false">K19-K20-K31-K32-K33-K34</f>
        <v>0</v>
      </c>
      <c r="L65" s="55" t="n">
        <f aca="false">L19-L20-L31-L32-L33-L34</f>
        <v>0</v>
      </c>
      <c r="M65" s="55" t="n">
        <f aca="false">M19-M20-M31-M32-M33-M34</f>
        <v>0</v>
      </c>
      <c r="N65" s="55" t="n">
        <f aca="false">N19-N20-N31-N32-N33-N34</f>
        <v>0</v>
      </c>
      <c r="O65" s="55" t="n">
        <f aca="false">O19-O20-O31-O32-O33-O34</f>
        <v>0</v>
      </c>
      <c r="P65" s="55" t="n">
        <f aca="false">P19-P20-P31-P32-P33-P34</f>
        <v>0</v>
      </c>
      <c r="Q65" s="55" t="n">
        <f aca="false">Q19-Q20-Q31-Q32-Q33-Q34</f>
        <v>0</v>
      </c>
      <c r="R65" s="55" t="n">
        <f aca="false">R19-R20-R31-R32-R33-R34</f>
        <v>0</v>
      </c>
      <c r="S65" s="55" t="n">
        <f aca="false">S19-S20-S31-S32-S33-S34</f>
        <v>0</v>
      </c>
      <c r="T65" s="55" t="n">
        <f aca="false">T19-T20-T31-T32-T33-T34</f>
        <v>0</v>
      </c>
      <c r="U65" s="55" t="n">
        <f aca="false">U19-U20-U31-U32-U33-U34</f>
        <v>0</v>
      </c>
      <c r="V65" s="55" t="n">
        <f aca="false">V19-V20-V31-V32-V33-V34</f>
        <v>0</v>
      </c>
      <c r="W65" s="55" t="n">
        <f aca="false">W19-W20-W31-W32-W33-W34</f>
        <v>0</v>
      </c>
      <c r="X65" s="55" t="n">
        <f aca="false">X19-X20-X31-X32-X33-X34</f>
        <v>0</v>
      </c>
    </row>
    <row r="66" customFormat="false" ht="15" hidden="false" customHeight="false" outlineLevel="0" collapsed="false">
      <c r="B66" s="0" t="s">
        <v>775</v>
      </c>
      <c r="C66" s="11"/>
      <c r="D66" s="4"/>
      <c r="E66" s="152" t="n">
        <f aca="false">E20-E21-E24-E27-E28-E30</f>
        <v>0</v>
      </c>
      <c r="F66" s="152" t="n">
        <f aca="false">F20-F21-F24-F27-F28-F30</f>
        <v>0</v>
      </c>
      <c r="G66" s="152" t="n">
        <f aca="false">G20-G21-G24-G27-G28-G30</f>
        <v>0</v>
      </c>
      <c r="H66" s="152" t="n">
        <f aca="false">H20-H21-H24-H27-H28-H30</f>
        <v>-100000000</v>
      </c>
      <c r="I66" s="152" t="n">
        <f aca="false">I20-I21-I24-I27-I28-I30</f>
        <v>0</v>
      </c>
      <c r="J66" s="152" t="n">
        <f aca="false">J20-J21-J24-J27-J28-J30</f>
        <v>-100000000</v>
      </c>
      <c r="K66" s="152" t="n">
        <f aca="false">K20-K21-K24-K27-K28-K30</f>
        <v>-100000000</v>
      </c>
      <c r="L66" s="152" t="n">
        <f aca="false">L20-L21-L24-L27-L28-L30</f>
        <v>0</v>
      </c>
      <c r="M66" s="152" t="n">
        <f aca="false">M20-M21-M24-M27-M28-M30</f>
        <v>0</v>
      </c>
      <c r="N66" s="152" t="n">
        <f aca="false">N20-N21-N24-N27-N28-N30</f>
        <v>0</v>
      </c>
      <c r="O66" s="55" t="n">
        <f aca="false">O20-O21-O24-O27-O28-O30</f>
        <v>100000000</v>
      </c>
      <c r="P66" s="55" t="n">
        <f aca="false">P20-P21-P24-P27-P28-P30</f>
        <v>0</v>
      </c>
      <c r="Q66" s="55" t="n">
        <f aca="false">Q20-Q21-Q24-Q27-Q28-Q30</f>
        <v>-100000000</v>
      </c>
      <c r="R66" s="55" t="n">
        <f aca="false">R20-R21-R24-R27-R28-R30</f>
        <v>100000000</v>
      </c>
      <c r="S66" s="55" t="n">
        <f aca="false">S20-S21-S24-S27-S28-S30</f>
        <v>0</v>
      </c>
      <c r="T66" s="55" t="n">
        <f aca="false">T20-T21-T24-T27-T28-T30</f>
        <v>0</v>
      </c>
      <c r="U66" s="55" t="n">
        <f aca="false">U20-U21-U24-U27-U28-U30</f>
        <v>-100000000</v>
      </c>
      <c r="V66" s="55" t="n">
        <f aca="false">V20-V21-V24-V27-V28-V30</f>
        <v>100000000.000002</v>
      </c>
      <c r="W66" s="55" t="n">
        <f aca="false">W20-W21-W24-W27-W28-W30</f>
        <v>100000000</v>
      </c>
      <c r="X66" s="55" t="n">
        <f aca="false">X20-X21-X24-X27-X28-X30</f>
        <v>0</v>
      </c>
    </row>
    <row r="67" customFormat="false" ht="15" hidden="false" customHeight="false" outlineLevel="0" collapsed="false">
      <c r="B67" s="0" t="s">
        <v>3470</v>
      </c>
      <c r="C67" s="11"/>
      <c r="D67" s="4"/>
      <c r="E67" s="56" t="n">
        <f aca="false">E21-E22-E23</f>
        <v>48000000000</v>
      </c>
      <c r="F67" s="56" t="n">
        <f aca="false">F21-F22-F23</f>
        <v>48600000000</v>
      </c>
      <c r="G67" s="56" t="n">
        <f aca="false">G21-G22-G23</f>
        <v>53200000000</v>
      </c>
      <c r="H67" s="56" t="n">
        <f aca="false">H21-H22-H23</f>
        <v>56600000000</v>
      </c>
      <c r="I67" s="56" t="n">
        <f aca="false">I21-I22-I23</f>
        <v>62000000000</v>
      </c>
      <c r="J67" s="56" t="n">
        <f aca="false">J21-J22-J23</f>
        <v>63200000000</v>
      </c>
      <c r="K67" s="56" t="n">
        <f aca="false">K21-K22-K23</f>
        <v>65700000000</v>
      </c>
      <c r="L67" s="56" t="n">
        <f aca="false">L21-L22-L23</f>
        <v>70000000000</v>
      </c>
      <c r="M67" s="56" t="n">
        <f aca="false">M21-M22-M23</f>
        <v>75500000000</v>
      </c>
      <c r="N67" s="56" t="n">
        <f aca="false">N21-N22-N23</f>
        <v>88600000000</v>
      </c>
      <c r="O67" s="55" t="n">
        <f aca="false">O21-O22-O23</f>
        <v>-100000000</v>
      </c>
      <c r="P67" s="55" t="n">
        <f aca="false">P21-P22-P23</f>
        <v>0</v>
      </c>
      <c r="Q67" s="55" t="n">
        <f aca="false">Q21-Q22-Q23</f>
        <v>100000000</v>
      </c>
      <c r="R67" s="55" t="n">
        <f aca="false">R21-R22-R23</f>
        <v>0</v>
      </c>
      <c r="S67" s="55" t="n">
        <f aca="false">S21-S22-S23</f>
        <v>0</v>
      </c>
      <c r="T67" s="55" t="n">
        <f aca="false">T21-T22-T23</f>
        <v>0</v>
      </c>
      <c r="U67" s="55" t="n">
        <f aca="false">U21-U22-U23</f>
        <v>0</v>
      </c>
      <c r="V67" s="55" t="n">
        <f aca="false">V21-V22-V23</f>
        <v>0</v>
      </c>
      <c r="W67" s="55" t="n">
        <f aca="false">W21-W22-W23</f>
        <v>0</v>
      </c>
      <c r="X67" s="55" t="n">
        <f aca="false">X21-X22-X23</f>
        <v>0</v>
      </c>
    </row>
    <row r="68" customFormat="false" ht="15" hidden="false" customHeight="false" outlineLevel="0" collapsed="false">
      <c r="B68" s="0" t="s">
        <v>2898</v>
      </c>
      <c r="C68" s="11"/>
      <c r="D68" s="4"/>
      <c r="E68" s="55" t="n">
        <f aca="false">E24-E25-E26</f>
        <v>0</v>
      </c>
      <c r="F68" s="55" t="n">
        <f aca="false">F24-F25-F26</f>
        <v>0</v>
      </c>
      <c r="G68" s="55" t="n">
        <f aca="false">G24-G25-G26</f>
        <v>0</v>
      </c>
      <c r="H68" s="55" t="n">
        <f aca="false">H24-H25-H26</f>
        <v>0</v>
      </c>
      <c r="I68" s="55" t="n">
        <f aca="false">I24-I25-I26</f>
        <v>0</v>
      </c>
      <c r="J68" s="55" t="n">
        <f aca="false">J24-J25-J26</f>
        <v>0</v>
      </c>
      <c r="K68" s="55" t="n">
        <f aca="false">K24-K25-K26</f>
        <v>0</v>
      </c>
      <c r="L68" s="55" t="n">
        <f aca="false">L24-L25-L26</f>
        <v>0</v>
      </c>
      <c r="M68" s="55" t="n">
        <f aca="false">M24-M25-M26</f>
        <v>0</v>
      </c>
      <c r="N68" s="56" t="n">
        <f aca="false">N24-N25-N26</f>
        <v>19100000000</v>
      </c>
      <c r="O68" s="55" t="n">
        <f aca="false">O24-O25-O26</f>
        <v>0</v>
      </c>
      <c r="P68" s="55" t="n">
        <f aca="false">P24-P25-P26</f>
        <v>100000000</v>
      </c>
      <c r="Q68" s="55" t="n">
        <f aca="false">Q24-Q25-Q26</f>
        <v>0</v>
      </c>
      <c r="R68" s="55" t="n">
        <f aca="false">R24-R25-R26</f>
        <v>0</v>
      </c>
      <c r="S68" s="55" t="n">
        <f aca="false">S24-S25-S26</f>
        <v>0</v>
      </c>
      <c r="T68" s="55" t="n">
        <f aca="false">T24-T25-T26</f>
        <v>0</v>
      </c>
      <c r="U68" s="55" t="n">
        <f aca="false">U24-U25-U26</f>
        <v>100000000</v>
      </c>
      <c r="V68" s="55" t="n">
        <f aca="false">V24-V25-V26</f>
        <v>0</v>
      </c>
      <c r="W68" s="55" t="n">
        <f aca="false">W24-W25-W26</f>
        <v>-100000000</v>
      </c>
      <c r="X68" s="55" t="n">
        <f aca="false">X24-X25-X26</f>
        <v>0</v>
      </c>
    </row>
    <row r="69" customFormat="false" ht="15" hidden="false" customHeight="false" outlineLevel="0" collapsed="false">
      <c r="B69" s="0" t="s">
        <v>137</v>
      </c>
      <c r="E69" s="55" t="n">
        <f aca="false">E45-E48-E57</f>
        <v>0</v>
      </c>
      <c r="F69" s="55" t="n">
        <f aca="false">F45-F48-F57</f>
        <v>0</v>
      </c>
      <c r="G69" s="55" t="n">
        <f aca="false">G45-G48-G57</f>
        <v>0</v>
      </c>
      <c r="H69" s="55" t="n">
        <f aca="false">H45-H48-H57</f>
        <v>0</v>
      </c>
      <c r="I69" s="55" t="n">
        <f aca="false">I45-I48-I57</f>
        <v>0</v>
      </c>
      <c r="J69" s="55" t="n">
        <f aca="false">J45-J48-J57</f>
        <v>0</v>
      </c>
      <c r="K69" s="55" t="n">
        <f aca="false">K45-K48-K57</f>
        <v>0</v>
      </c>
      <c r="L69" s="55" t="n">
        <f aca="false">L45-L48-L57</f>
        <v>0</v>
      </c>
      <c r="M69" s="55" t="n">
        <f aca="false">M45-M48-M57</f>
        <v>0</v>
      </c>
      <c r="N69" s="55" t="n">
        <f aca="false">N45-N48-N57</f>
        <v>0</v>
      </c>
      <c r="O69" s="55" t="n">
        <f aca="false">O45-O48-O57</f>
        <v>0</v>
      </c>
      <c r="P69" s="55" t="n">
        <f aca="false">P45-P48-P57</f>
        <v>0</v>
      </c>
      <c r="Q69" s="55" t="n">
        <f aca="false">Q45-Q48-Q57</f>
        <v>0</v>
      </c>
      <c r="R69" s="55" t="n">
        <f aca="false">R45-R48-R57</f>
        <v>0</v>
      </c>
      <c r="S69" s="55" t="n">
        <f aca="false">S45-S48-S57</f>
        <v>-100000000</v>
      </c>
      <c r="T69" s="55" t="n">
        <f aca="false">T45-T48-T57</f>
        <v>0</v>
      </c>
      <c r="U69" s="55" t="n">
        <f aca="false">U45-U48-U57</f>
        <v>0</v>
      </c>
      <c r="V69" s="55" t="n">
        <f aca="false">V45-V48-V57</f>
        <v>0</v>
      </c>
      <c r="W69" s="55" t="n">
        <f aca="false">W45-W48-W57</f>
        <v>0</v>
      </c>
      <c r="X69" s="55" t="n">
        <f aca="false">X45-X48-X57</f>
        <v>100000000</v>
      </c>
    </row>
    <row r="70" customFormat="false" ht="17.25" hidden="false" customHeight="false" outlineLevel="0" collapsed="false">
      <c r="P70" s="16"/>
      <c r="Q70" s="16"/>
      <c r="R70" s="16"/>
      <c r="S70" s="16"/>
      <c r="T70" s="16"/>
      <c r="U70" s="16"/>
      <c r="V70" s="16"/>
      <c r="W70" s="16"/>
      <c r="X70" s="16"/>
    </row>
    <row r="71" customFormat="false" ht="17.25" hidden="false" customHeight="false" outlineLevel="0" collapsed="false">
      <c r="B71" s="0" t="s">
        <v>1047</v>
      </c>
      <c r="E71" s="93" t="n">
        <v>426402000000</v>
      </c>
      <c r="F71" s="94" t="n">
        <v>445426000000</v>
      </c>
      <c r="G71" s="94" t="n">
        <v>477021000000</v>
      </c>
      <c r="H71" s="94" t="n">
        <v>505015000000</v>
      </c>
      <c r="I71" s="94" t="n">
        <v>527679000000</v>
      </c>
      <c r="J71" s="94" t="n">
        <v>577344000000</v>
      </c>
      <c r="K71" s="94" t="n">
        <v>616254000000</v>
      </c>
      <c r="L71" s="94" t="n">
        <v>688843000000</v>
      </c>
      <c r="M71" s="94" t="n">
        <v>732449000000</v>
      </c>
      <c r="N71" s="94" t="n">
        <v>764031000000</v>
      </c>
      <c r="O71" s="94" t="n">
        <v>802607000000</v>
      </c>
      <c r="P71" s="16" t="n">
        <v>847900000000</v>
      </c>
      <c r="Q71" s="16" t="n">
        <v>901400000000</v>
      </c>
      <c r="R71" s="16" t="n">
        <v>924800000000</v>
      </c>
      <c r="S71" s="16" t="n">
        <v>1003600000000</v>
      </c>
      <c r="T71" s="16" t="n">
        <v>1047000000000</v>
      </c>
      <c r="U71" s="16" t="n">
        <v>1103300000000</v>
      </c>
      <c r="V71" s="16" t="n">
        <v>1166500000000</v>
      </c>
      <c r="W71" s="16" t="n">
        <v>1239100000000</v>
      </c>
      <c r="X71" s="16" t="n">
        <v>1318000000000</v>
      </c>
    </row>
    <row r="72" customFormat="false" ht="15" hidden="false" customHeight="false" outlineLevel="0" collapsed="false">
      <c r="B72" s="0" t="s">
        <v>335</v>
      </c>
      <c r="E72" s="0" t="n">
        <f aca="false">(E6/E71)*100</f>
        <v>22.4670615991482</v>
      </c>
      <c r="F72" s="0" t="n">
        <f aca="false">(F6/F71)*100</f>
        <v>22.0687611410201</v>
      </c>
      <c r="G72" s="0" t="n">
        <f aca="false">(G6/G71)*100</f>
        <v>21.5713773607451</v>
      </c>
      <c r="H72" s="0" t="n">
        <f aca="false">(H6/H71)*100</f>
        <v>22.1379562983278</v>
      </c>
      <c r="I72" s="0" t="n">
        <f aca="false">(I6/I71)*100</f>
        <v>23.4043803145473</v>
      </c>
      <c r="J72" s="0" t="n">
        <f aca="false">(J6/J71)*100</f>
        <v>25.0630473339984</v>
      </c>
      <c r="K72" s="0" t="n">
        <f aca="false">(K6/K71)*100</f>
        <v>27.4724383127736</v>
      </c>
      <c r="L72" s="0" t="n">
        <f aca="false">(L6/L71)*100</f>
        <v>29.5713246704982</v>
      </c>
      <c r="M72" s="0" t="n">
        <f aca="false">(M6/M71)*100</f>
        <v>25.8994141571632</v>
      </c>
      <c r="N72" s="0" t="n">
        <f aca="false">(N6/N71)*100</f>
        <v>27.5381496300543</v>
      </c>
      <c r="O72" s="0" t="n">
        <f aca="false">(O6/O71)*100</f>
        <v>27.8218355932605</v>
      </c>
      <c r="P72" s="0" t="n">
        <f aca="false">(P6/P71)*100</f>
        <v>28.0339662696073</v>
      </c>
      <c r="Q72" s="0" t="n">
        <f aca="false">(Q6/Q71)*100</f>
        <v>27.7346350122032</v>
      </c>
      <c r="R72" s="0" t="n">
        <f aca="false">(R6/R71)*100</f>
        <v>28.0384948096886</v>
      </c>
      <c r="S72" s="0" t="n">
        <f aca="false">(S6/S71)*100</f>
        <v>25.5480271024312</v>
      </c>
      <c r="T72" s="0" t="n">
        <f aca="false">(T6/T71)*100</f>
        <v>26.4278892072588</v>
      </c>
      <c r="U72" s="0" t="n">
        <f aca="false">(U6/U71)*100</f>
        <v>26.6201395812562</v>
      </c>
      <c r="V72" s="0" t="n">
        <f aca="false">(V6/V71)*100</f>
        <v>27.1153021860266</v>
      </c>
      <c r="W72" s="0" t="n">
        <f aca="false">(W6/W71)*100</f>
        <v>27.5764667904124</v>
      </c>
      <c r="X72" s="0" t="n">
        <f aca="false">(X6/X71)*100</f>
        <v>27.9666160849772</v>
      </c>
    </row>
    <row r="73" customFormat="false" ht="15" hidden="false" customHeight="false" outlineLevel="0" collapsed="false">
      <c r="B73" s="0" t="s">
        <v>4155</v>
      </c>
      <c r="E73" s="0" t="n">
        <f aca="false">(E18/E71)*100</f>
        <v>27.978292784743</v>
      </c>
      <c r="F73" s="0" t="n">
        <f aca="false">(F18/F71)*100</f>
        <v>26.4690431182733</v>
      </c>
      <c r="G73" s="0" t="n">
        <f aca="false">(G18/G71)*100</f>
        <v>26.476821775142</v>
      </c>
      <c r="H73" s="0" t="n">
        <f aca="false">(H18/H71)*100</f>
        <v>26.7516806431492</v>
      </c>
      <c r="I73" s="0" t="n">
        <f aca="false">(I18/I71)*100</f>
        <v>29.6392314266817</v>
      </c>
      <c r="J73" s="0" t="n">
        <f aca="false">(J18/J71)*100</f>
        <v>27.5399068839375</v>
      </c>
      <c r="K73" s="0" t="n">
        <f aca="false">(K18/K71)*100</f>
        <v>28.721923103136</v>
      </c>
      <c r="L73" s="0" t="n">
        <f aca="false">(L18/L71)*100</f>
        <v>30.8343120275593</v>
      </c>
      <c r="M73" s="0" t="n">
        <f aca="false">(M18/M71)*100</f>
        <v>29.421843705159</v>
      </c>
      <c r="N73" s="0" t="n">
        <f aca="false">(N18/N71)*100</f>
        <v>28.0878655447227</v>
      </c>
      <c r="O73" s="0" t="n">
        <f aca="false">(O18/O71)*100</f>
        <v>34.5374510812888</v>
      </c>
      <c r="P73" s="0" t="n">
        <f aca="false">(P18/P71)*100</f>
        <v>35.2989739356056</v>
      </c>
      <c r="Q73" s="0" t="n">
        <f aca="false">(Q18/Q71)*100</f>
        <v>32.893277124473</v>
      </c>
      <c r="R73" s="0" t="n">
        <f aca="false">(R18/R71)*100</f>
        <v>32.9909169550173</v>
      </c>
      <c r="S73" s="0" t="n">
        <f aca="false">(S18/S71)*100</f>
        <v>29.8425667596652</v>
      </c>
      <c r="T73" s="0" t="n">
        <f aca="false">(T18/T71)*100</f>
        <v>29.9331423113658</v>
      </c>
      <c r="U73" s="0" t="n">
        <f aca="false">(U18/U71)*100</f>
        <v>29.5930390646243</v>
      </c>
      <c r="V73" s="0" t="n">
        <f aca="false">(V18/V71)*100</f>
        <v>29.9099871410201</v>
      </c>
      <c r="W73" s="0" t="n">
        <f aca="false">(W18/W71)*100</f>
        <v>30.0944233718021</v>
      </c>
      <c r="X73" s="0" t="n">
        <f aca="false">(X18/X71)*100</f>
        <v>30.0227617602428</v>
      </c>
    </row>
    <row r="75" customFormat="false" ht="13.5" hidden="false" customHeight="true" outlineLevel="0" collapsed="false">
      <c r="B75" s="0" t="s">
        <v>142</v>
      </c>
      <c r="D75" s="0" t="n">
        <f aca="false">IF(D34&lt;0, (D34/D18)*100)</f>
        <v>0</v>
      </c>
      <c r="E75" s="0" t="n">
        <f aca="false">IF(E34&lt;0, (E34/E18)*100)</f>
        <v>0</v>
      </c>
      <c r="F75" s="0" t="n">
        <f aca="false">IF(F34&lt;0, (F34/F18)*100)</f>
        <v>-0.254452926208651</v>
      </c>
      <c r="G75" s="0" t="n">
        <f aca="false">IF(G34&lt;0, (G34/G18)*100)</f>
        <v>0</v>
      </c>
      <c r="H75" s="0" t="n">
        <f aca="false">IF(H34&lt;0, (H34/H18)*100)</f>
        <v>-0.148038490007402</v>
      </c>
      <c r="I75" s="0" t="n">
        <f aca="false">IF(I34&lt;0, (I34/I18)*100)</f>
        <v>-0.127877237851662</v>
      </c>
      <c r="J75" s="0" t="n">
        <f aca="false">IF(J34&lt;0, (J34/J18)*100)</f>
        <v>-0.314465408805031</v>
      </c>
      <c r="K75" s="0" t="n">
        <f aca="false">IF(K34&lt;0, (K34/K18)*100)</f>
        <v>0</v>
      </c>
      <c r="L75" s="0" t="n">
        <f aca="false">IF(L34&lt;0, (L34/L18)*100)</f>
        <v>0</v>
      </c>
      <c r="M75" s="0" t="n">
        <f aca="false">IF(M34&lt;0, (M34/M18)*100)</f>
        <v>0</v>
      </c>
      <c r="N75" s="0" t="n">
        <f aca="false">IF(N34&lt;0, (N34/N18)*100)</f>
        <v>0</v>
      </c>
      <c r="O75" s="0" t="n">
        <f aca="false">IF(O34&lt;0, (O34/O18)*100)</f>
        <v>0</v>
      </c>
      <c r="P75" s="0" t="n">
        <f aca="false">IF(P34&lt;0, (P34/P18)*100)</f>
        <v>0</v>
      </c>
      <c r="Q75" s="0" t="n">
        <f aca="false">IF(Q34&lt;0, (Q34/Q18)*100)</f>
        <v>0</v>
      </c>
      <c r="R75" s="0" t="n">
        <f aca="false">IF(R34&lt;0, (R34/R18)*100)</f>
        <v>0</v>
      </c>
      <c r="S75" s="0" t="n">
        <f aca="false">IF(S34&lt;0, (S34/S18)*100)</f>
        <v>0</v>
      </c>
      <c r="T75" s="0" t="n">
        <f aca="false">IF(T34&lt;0, (T34/T18)*100)</f>
        <v>0</v>
      </c>
      <c r="U75" s="0" t="n">
        <f aca="false">IF(U34&lt;0, (U34/U18)*100)</f>
        <v>0</v>
      </c>
      <c r="V75" s="0" t="n">
        <f aca="false">IF(V34&lt;0, (V34/V18)*100)</f>
        <v>0</v>
      </c>
      <c r="W75" s="0" t="n">
        <f aca="false">IF(W34&lt;0, (W34/W18)*100)</f>
        <v>0</v>
      </c>
      <c r="X75" s="0" t="n">
        <f aca="false">IF(X34&lt;0, (X34/X18)*100)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4.xml><?xml version="1.0" encoding="utf-8"?>
<worksheet xmlns="http://schemas.openxmlformats.org/spreadsheetml/2006/main" xmlns:r="http://schemas.openxmlformats.org/officeDocument/2006/relationships">
  <sheetPr filterMode="false">
    <pageSetUpPr fitToPage="false"/>
  </sheetPr>
  <dimension ref="A1:AW7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51" activePane="bottomRight" state="frozen"/>
      <selection pane="topLeft" activeCell="A1" activeCellId="0" sqref="A1"/>
      <selection pane="topRight" activeCell="U1" activeCellId="0" sqref="U1"/>
      <selection pane="bottomLeft" activeCell="A51" activeCellId="0" sqref="A51"/>
      <selection pane="bottomRight" activeCell="Q74" activeCellId="0" sqref="Q74"/>
    </sheetView>
  </sheetViews>
  <sheetFormatPr defaultRowHeight="15"/>
  <cols>
    <col collapsed="false" hidden="false" max="1" min="1" style="0" width="34.1530612244898"/>
    <col collapsed="false" hidden="false" max="2" min="2" style="0" width="50.484693877551"/>
    <col collapsed="false" hidden="false" max="3" min="3" style="0" width="26.5918367346939"/>
    <col collapsed="false" hidden="false" max="4" min="4" style="0" width="12.6887755102041"/>
    <col collapsed="false" hidden="false" max="5" min="5" style="0" width="14.5816326530612"/>
    <col collapsed="false" hidden="false" max="6" min="6" style="0" width="34.1530612244898"/>
    <col collapsed="false" hidden="false" max="10" min="7" style="0" width="22.6785714285714"/>
    <col collapsed="false" hidden="false" max="13" min="11" style="0" width="19.7091836734694"/>
    <col collapsed="false" hidden="false" max="15" min="14" style="0" width="19.9795918367347"/>
    <col collapsed="false" hidden="false" max="16" min="16" style="0" width="20.1122448979592"/>
    <col collapsed="false" hidden="false" max="17" min="17" style="0" width="23.8928571428571"/>
    <col collapsed="false" hidden="false" max="19" min="18" style="0" width="20.1122448979592"/>
    <col collapsed="false" hidden="false" max="20" min="20" style="0" width="18.8979591836735"/>
    <col collapsed="false" hidden="false" max="24" min="21" style="0" width="8.36734693877551"/>
    <col collapsed="false" hidden="false" max="26" min="25" style="0" width="8.50510204081633"/>
    <col collapsed="false" hidden="false" max="27" min="27" style="0" width="16.6020408163265"/>
    <col collapsed="false" hidden="false" max="1025" min="28" style="0" width="8.50510204081633"/>
  </cols>
  <sheetData>
    <row r="1" customFormat="false" ht="15" hidden="false" customHeight="false" outlineLevel="0" collapsed="false">
      <c r="A1" s="1" t="s">
        <v>4156</v>
      </c>
      <c r="B1" s="2" t="s">
        <v>4157</v>
      </c>
      <c r="C1" s="3"/>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4158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3" t="s">
        <v>29</v>
      </c>
      <c r="I5" s="3" t="s">
        <v>29</v>
      </c>
      <c r="J5" s="3" t="s">
        <v>29</v>
      </c>
      <c r="K5" s="3" t="s">
        <v>29</v>
      </c>
      <c r="L5" s="3" t="s">
        <v>29</v>
      </c>
      <c r="M5" s="0" t="s">
        <v>28</v>
      </c>
      <c r="N5" s="4" t="s">
        <v>29</v>
      </c>
      <c r="O5" s="4" t="s">
        <v>28</v>
      </c>
      <c r="P5" s="4" t="s">
        <v>28</v>
      </c>
      <c r="Q5" s="4" t="s">
        <v>28</v>
      </c>
      <c r="R5" s="4" t="s">
        <v>28</v>
      </c>
      <c r="S5" s="4" t="s">
        <v>1272</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12" t="s">
        <v>32</v>
      </c>
      <c r="B6" s="12" t="s">
        <v>33</v>
      </c>
      <c r="C6" s="13" t="s">
        <v>34</v>
      </c>
      <c r="D6" s="740"/>
      <c r="E6" s="740"/>
      <c r="F6" s="656" t="n">
        <v>22077000000</v>
      </c>
      <c r="G6" s="656" t="n">
        <v>25555000000</v>
      </c>
      <c r="H6" s="656" t="n">
        <v>26891000000</v>
      </c>
      <c r="I6" s="656" t="n">
        <v>31393000000</v>
      </c>
      <c r="J6" s="656" t="n">
        <v>46121000000</v>
      </c>
      <c r="K6" s="656" t="n">
        <v>52330000000</v>
      </c>
      <c r="L6" s="656" t="n">
        <v>60910000000</v>
      </c>
      <c r="M6" s="656" t="n">
        <v>72030000000</v>
      </c>
      <c r="N6" s="656" t="n">
        <v>89960000000</v>
      </c>
      <c r="O6" s="656" t="n">
        <v>104400000000</v>
      </c>
      <c r="P6" s="84" t="n">
        <f aca="false">P7+P38</f>
        <v>116700000000</v>
      </c>
      <c r="Q6" s="84" t="n">
        <f aca="false">Q7+Q38</f>
        <v>151500000000</v>
      </c>
      <c r="R6" s="84" t="n">
        <f aca="false">R7+R38</f>
        <v>169100000000</v>
      </c>
      <c r="S6" s="84" t="n">
        <f aca="false">S7+S38</f>
        <v>175200000000</v>
      </c>
      <c r="T6" s="84" t="n">
        <f aca="false">T7+T38</f>
        <v>201200000000</v>
      </c>
      <c r="U6" s="4"/>
      <c r="V6" s="4"/>
      <c r="W6" s="4"/>
      <c r="X6" s="4"/>
      <c r="Y6" s="6"/>
      <c r="Z6" s="6"/>
      <c r="AA6" s="6"/>
      <c r="AB6" s="6"/>
      <c r="AC6" s="6"/>
      <c r="AD6" s="6"/>
      <c r="AE6" s="6"/>
      <c r="AF6" s="6"/>
      <c r="AG6" s="6"/>
      <c r="AH6" s="6"/>
      <c r="AI6" s="6"/>
      <c r="AJ6" s="6"/>
      <c r="AK6" s="6"/>
      <c r="AL6" s="6"/>
      <c r="AM6" s="6"/>
      <c r="AN6" s="6"/>
      <c r="AO6" s="6"/>
      <c r="AP6" s="6"/>
      <c r="AQ6" s="6"/>
      <c r="AR6" s="6"/>
      <c r="AS6" s="6"/>
      <c r="AT6" s="6"/>
      <c r="AU6" s="6"/>
      <c r="AV6" s="6"/>
      <c r="AW6" s="6"/>
    </row>
    <row r="7" s="38" customFormat="true" ht="17.25" hidden="false" customHeight="true" outlineLevel="0" collapsed="false">
      <c r="A7" s="38" t="s">
        <v>341</v>
      </c>
      <c r="B7" s="245" t="s">
        <v>684</v>
      </c>
      <c r="C7" s="20" t="s">
        <v>37</v>
      </c>
      <c r="D7" s="4"/>
      <c r="E7" s="406"/>
      <c r="F7" s="741" t="n">
        <v>12057000000</v>
      </c>
      <c r="G7" s="741" t="n">
        <v>14714000000</v>
      </c>
      <c r="H7" s="741" t="n">
        <v>16838000000</v>
      </c>
      <c r="I7" s="741" t="n">
        <v>21418000000</v>
      </c>
      <c r="J7" s="741" t="n">
        <v>26997000000</v>
      </c>
      <c r="K7" s="136" t="n">
        <v>33060000000</v>
      </c>
      <c r="L7" s="741" t="n">
        <v>38270000000</v>
      </c>
      <c r="M7" s="741" t="n">
        <v>46730000000</v>
      </c>
      <c r="N7" s="136" t="n">
        <v>61620000000</v>
      </c>
      <c r="O7" s="136" t="n">
        <v>75800000000</v>
      </c>
      <c r="P7" s="16" t="n">
        <v>94800000000</v>
      </c>
      <c r="Q7" s="16" t="n">
        <v>126600000000</v>
      </c>
      <c r="R7" s="16" t="n">
        <v>146400000000</v>
      </c>
      <c r="S7" s="16" t="n">
        <v>151000000000</v>
      </c>
      <c r="T7" s="16" t="n">
        <v>176400000000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0" t="s">
        <v>38</v>
      </c>
      <c r="B8" s="113" t="s">
        <v>262</v>
      </c>
      <c r="C8" s="20" t="s">
        <v>40</v>
      </c>
      <c r="D8" s="4"/>
      <c r="E8" s="73"/>
      <c r="F8" s="741" t="n">
        <v>10629000000</v>
      </c>
      <c r="G8" s="741" t="n">
        <v>13629000000</v>
      </c>
      <c r="H8" s="741" t="n">
        <v>15598000000</v>
      </c>
      <c r="I8" s="741" t="n">
        <v>18534000000</v>
      </c>
      <c r="J8" s="741" t="n">
        <v>23313000000</v>
      </c>
      <c r="K8" s="136" t="n">
        <v>29080000000</v>
      </c>
      <c r="L8" s="741" t="n">
        <v>34020000000</v>
      </c>
      <c r="M8" s="741" t="n">
        <v>41470000000</v>
      </c>
      <c r="N8" s="136" t="n">
        <v>53690000000</v>
      </c>
      <c r="O8" s="136" t="n">
        <v>66200000000</v>
      </c>
      <c r="P8" s="16" t="n">
        <v>80900000000</v>
      </c>
      <c r="Q8" s="16" t="n">
        <v>107600000000</v>
      </c>
      <c r="R8" s="16" t="n">
        <v>125200000000</v>
      </c>
      <c r="S8" s="16" t="n">
        <v>128600000000</v>
      </c>
      <c r="T8" s="16" t="n">
        <v>151200000000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26" t="s">
        <v>4159</v>
      </c>
      <c r="B9" s="26" t="s">
        <v>2997</v>
      </c>
      <c r="C9" s="0" t="s">
        <v>43</v>
      </c>
      <c r="D9" s="4"/>
      <c r="E9" s="113"/>
      <c r="F9" s="741" t="n">
        <v>2116000000</v>
      </c>
      <c r="G9" s="741" t="n">
        <v>3236000000</v>
      </c>
      <c r="H9" s="741" t="n">
        <v>3548000000</v>
      </c>
      <c r="I9" s="741" t="n">
        <v>4469000000</v>
      </c>
      <c r="J9" s="741" t="n">
        <v>6367000000</v>
      </c>
      <c r="K9" s="136"/>
      <c r="L9" s="741" t="n">
        <v>11720000000</v>
      </c>
      <c r="M9" s="741" t="n">
        <v>13720000000</v>
      </c>
      <c r="N9" s="136" t="n">
        <v>18480000000</v>
      </c>
      <c r="O9" s="136" t="n">
        <v>24900000000</v>
      </c>
      <c r="P9" s="16" t="n">
        <v>36800000000</v>
      </c>
      <c r="Q9" s="16" t="n">
        <v>55800000000</v>
      </c>
      <c r="R9" s="16" t="n">
        <v>61300000000</v>
      </c>
      <c r="S9" s="16" t="n">
        <v>54000000000</v>
      </c>
      <c r="T9" s="16" t="n">
        <v>67100000000</v>
      </c>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21" t="s">
        <v>4160</v>
      </c>
      <c r="B10" s="21" t="s">
        <v>4161</v>
      </c>
      <c r="C10" s="0" t="s">
        <v>4162</v>
      </c>
      <c r="D10" s="4"/>
      <c r="E10" s="113"/>
      <c r="F10" s="136"/>
      <c r="G10" s="136"/>
      <c r="H10" s="136"/>
      <c r="I10" s="136"/>
      <c r="J10" s="136"/>
      <c r="K10" s="136"/>
      <c r="L10" s="136"/>
      <c r="M10" s="136"/>
      <c r="N10" s="136"/>
      <c r="O10" s="136" t="n">
        <v>0</v>
      </c>
      <c r="P10" s="16" t="n">
        <v>5000000000</v>
      </c>
      <c r="Q10" s="16" t="n">
        <v>18600000000</v>
      </c>
      <c r="R10" s="16" t="n">
        <v>16200000000</v>
      </c>
      <c r="S10" s="16" t="n">
        <v>0</v>
      </c>
      <c r="T10" s="16" t="n">
        <v>0</v>
      </c>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A11" s="21" t="s">
        <v>3188</v>
      </c>
      <c r="B11" s="21" t="s">
        <v>4163</v>
      </c>
      <c r="C11" s="0" t="s">
        <v>4162</v>
      </c>
      <c r="D11" s="4"/>
      <c r="E11" s="113"/>
      <c r="F11" s="136"/>
      <c r="G11" s="136"/>
      <c r="H11" s="136"/>
      <c r="I11" s="136"/>
      <c r="J11" s="136"/>
      <c r="K11" s="136"/>
      <c r="L11" s="136"/>
      <c r="M11" s="136"/>
      <c r="N11" s="136"/>
      <c r="O11" s="136" t="n">
        <v>24900000000</v>
      </c>
      <c r="P11" s="16" t="n">
        <v>31700000000</v>
      </c>
      <c r="Q11" s="16" t="n">
        <v>37300000000</v>
      </c>
      <c r="R11" s="16" t="n">
        <v>45100000000</v>
      </c>
      <c r="S11" s="16" t="n">
        <v>54000000000</v>
      </c>
      <c r="T11" s="16" t="n">
        <v>67100000000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742" t="s">
        <v>46</v>
      </c>
      <c r="B12" s="26" t="s">
        <v>4164</v>
      </c>
      <c r="C12" s="0" t="s">
        <v>43</v>
      </c>
      <c r="D12" s="4"/>
      <c r="E12" s="113"/>
      <c r="F12" s="741" t="n">
        <v>6404000000</v>
      </c>
      <c r="G12" s="741" t="n">
        <v>7799000000</v>
      </c>
      <c r="H12" s="741" t="n">
        <v>9416000000</v>
      </c>
      <c r="I12" s="741" t="n">
        <v>10873000000</v>
      </c>
      <c r="J12" s="136" t="n">
        <v>13031000000</v>
      </c>
      <c r="K12" s="136"/>
      <c r="L12" s="136" t="n">
        <v>18050000000</v>
      </c>
      <c r="M12" s="136" t="n">
        <v>22890000000</v>
      </c>
      <c r="N12" s="136" t="n">
        <v>28840000000</v>
      </c>
      <c r="O12" s="136" t="n">
        <v>33000000000</v>
      </c>
      <c r="P12" s="16" t="n">
        <v>33300000000</v>
      </c>
      <c r="Q12" s="16" t="n">
        <v>38300000000</v>
      </c>
      <c r="R12" s="16" t="n">
        <v>48300000000</v>
      </c>
      <c r="S12" s="16" t="n">
        <v>55800000000</v>
      </c>
      <c r="T12" s="16" t="n">
        <v>63600000000</v>
      </c>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6.5" hidden="false" customHeight="false" outlineLevel="0" collapsed="false">
      <c r="A13" s="743" t="s">
        <v>4165</v>
      </c>
      <c r="B13" s="21" t="s">
        <v>4166</v>
      </c>
      <c r="C13" s="0" t="s">
        <v>4167</v>
      </c>
      <c r="D13" s="4"/>
      <c r="E13" s="113"/>
      <c r="F13" s="741" t="n">
        <v>865000000</v>
      </c>
      <c r="G13" s="741" t="n">
        <v>1305000000</v>
      </c>
      <c r="H13" s="741" t="n">
        <v>1663000000</v>
      </c>
      <c r="I13" s="741" t="n">
        <v>1806000000</v>
      </c>
      <c r="J13" s="136" t="n">
        <v>1830000000</v>
      </c>
      <c r="K13" s="136"/>
      <c r="L13" s="136"/>
      <c r="M13" s="136"/>
      <c r="N13" s="136"/>
      <c r="O13" s="136" t="n">
        <v>4700000000</v>
      </c>
      <c r="P13" s="16" t="n">
        <v>1300000000</v>
      </c>
      <c r="Q13" s="16" t="n">
        <v>2200000000</v>
      </c>
      <c r="R13" s="16" t="n">
        <v>1800000000</v>
      </c>
      <c r="S13" s="16" t="n">
        <v>2900000000</v>
      </c>
      <c r="T13" s="16" t="n">
        <v>15900000000</v>
      </c>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5" hidden="false" customHeight="false" outlineLevel="0" collapsed="false">
      <c r="A14" s="743" t="s">
        <v>4168</v>
      </c>
      <c r="B14" s="21" t="s">
        <v>4169</v>
      </c>
      <c r="C14" s="0" t="s">
        <v>4167</v>
      </c>
      <c r="D14" s="4"/>
      <c r="E14" s="113"/>
      <c r="F14" s="741" t="n">
        <v>5539000000</v>
      </c>
      <c r="G14" s="741" t="n">
        <v>6494000000</v>
      </c>
      <c r="H14" s="741" t="n">
        <v>7753000000</v>
      </c>
      <c r="I14" s="741" t="n">
        <v>9067000000</v>
      </c>
      <c r="J14" s="741" t="n">
        <v>11201000000</v>
      </c>
      <c r="K14" s="741"/>
      <c r="L14" s="741"/>
      <c r="M14" s="741"/>
      <c r="N14" s="741"/>
      <c r="O14" s="741" t="n">
        <v>28300000000</v>
      </c>
      <c r="P14" s="24" t="n">
        <f aca="false">P12-P13</f>
        <v>32000000000</v>
      </c>
      <c r="Q14" s="24" t="n">
        <f aca="false">Q12-Q13</f>
        <v>36100000000</v>
      </c>
      <c r="R14" s="24" t="n">
        <f aca="false">R12-R13</f>
        <v>46500000000</v>
      </c>
      <c r="S14" s="24" t="n">
        <f aca="false">S12-S13</f>
        <v>52900000000</v>
      </c>
      <c r="T14" s="24" t="n">
        <f aca="false">T12-T13</f>
        <v>47700000000</v>
      </c>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6.5" hidden="false" customHeight="false" outlineLevel="0" collapsed="false">
      <c r="A15" s="18" t="s">
        <v>44</v>
      </c>
      <c r="B15" s="26" t="s">
        <v>4170</v>
      </c>
      <c r="C15" s="0" t="s">
        <v>43</v>
      </c>
      <c r="D15" s="4"/>
      <c r="E15" s="113"/>
      <c r="F15" s="741" t="n">
        <v>1851000000</v>
      </c>
      <c r="G15" s="741" t="n">
        <v>2229000000</v>
      </c>
      <c r="H15" s="741" t="n">
        <v>2284000000</v>
      </c>
      <c r="I15" s="741" t="n">
        <v>2816000000</v>
      </c>
      <c r="J15" s="136" t="n">
        <v>3284000000</v>
      </c>
      <c r="K15" s="136"/>
      <c r="L15" s="741" t="n">
        <v>3590000000</v>
      </c>
      <c r="M15" s="136" t="n">
        <v>4080000000</v>
      </c>
      <c r="N15" s="136" t="n">
        <v>5260000000</v>
      </c>
      <c r="O15" s="136" t="n">
        <v>6700000000</v>
      </c>
      <c r="P15" s="16" t="n">
        <v>7600000000</v>
      </c>
      <c r="Q15" s="16" t="n">
        <v>10000000000</v>
      </c>
      <c r="R15" s="16" t="n">
        <v>11400000000</v>
      </c>
      <c r="S15" s="16" t="n">
        <v>12200000000</v>
      </c>
      <c r="T15" s="16" t="n">
        <v>15900000000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A16" s="18" t="s">
        <v>1611</v>
      </c>
      <c r="B16" s="26" t="s">
        <v>49</v>
      </c>
      <c r="C16" s="0" t="s">
        <v>43</v>
      </c>
      <c r="D16" s="4"/>
      <c r="E16" s="113"/>
      <c r="F16" s="741" t="n">
        <v>258000000</v>
      </c>
      <c r="G16" s="741" t="n">
        <v>366000000</v>
      </c>
      <c r="H16" s="741" t="n">
        <v>350000000</v>
      </c>
      <c r="I16" s="741" t="n">
        <v>376000000</v>
      </c>
      <c r="J16" s="136" t="n">
        <v>632000000</v>
      </c>
      <c r="K16" s="136"/>
      <c r="L16" s="741" t="n">
        <v>650000000</v>
      </c>
      <c r="M16" s="741" t="n">
        <v>780000000</v>
      </c>
      <c r="N16" s="136" t="n">
        <v>1100000000</v>
      </c>
      <c r="O16" s="136" t="n">
        <v>1500000000</v>
      </c>
      <c r="P16" s="16" t="n">
        <v>3200000000</v>
      </c>
      <c r="Q16" s="16" t="n">
        <v>3500000000</v>
      </c>
      <c r="R16" s="16" t="n">
        <v>4100000000</v>
      </c>
      <c r="S16" s="16" t="n">
        <v>6600000000</v>
      </c>
      <c r="T16" s="16" t="n">
        <v>4700000000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A17" s="3" t="s">
        <v>50</v>
      </c>
      <c r="B17" s="113" t="s">
        <v>3442</v>
      </c>
      <c r="C17" s="0" t="s">
        <v>40</v>
      </c>
      <c r="D17" s="4"/>
      <c r="E17" s="113"/>
      <c r="F17" s="741" t="n">
        <v>1428000000</v>
      </c>
      <c r="G17" s="741" t="n">
        <v>1085000000</v>
      </c>
      <c r="H17" s="741" t="n">
        <v>1241000000</v>
      </c>
      <c r="I17" s="741" t="n">
        <v>2884000000</v>
      </c>
      <c r="J17" s="136" t="n">
        <v>3683000000</v>
      </c>
      <c r="K17" s="136" t="n">
        <v>3980000000</v>
      </c>
      <c r="L17" s="741" t="n">
        <v>4250000000</v>
      </c>
      <c r="M17" s="741" t="n">
        <v>5260000000</v>
      </c>
      <c r="N17" s="136" t="n">
        <v>7940000000</v>
      </c>
      <c r="O17" s="136" t="n">
        <v>9600000000</v>
      </c>
      <c r="P17" s="16" t="n">
        <v>14000000000</v>
      </c>
      <c r="Q17" s="16" t="n">
        <v>19000000000</v>
      </c>
      <c r="R17" s="16" t="n">
        <v>21200000000</v>
      </c>
      <c r="S17" s="16" t="n">
        <v>22400000000</v>
      </c>
      <c r="T17" s="16" t="n">
        <v>25200000000</v>
      </c>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s="13" customFormat="true" ht="16.5" hidden="false" customHeight="false" outlineLevel="0" collapsed="false">
      <c r="B18" s="13" t="s">
        <v>350</v>
      </c>
      <c r="F18" s="744" t="n">
        <v>29032000000</v>
      </c>
      <c r="G18" s="744" t="n">
        <v>30184000000</v>
      </c>
      <c r="H18" s="744" t="n">
        <v>32607000000</v>
      </c>
      <c r="I18" s="744" t="n">
        <v>34734000000</v>
      </c>
      <c r="J18" s="744" t="n">
        <v>48546000000</v>
      </c>
      <c r="K18" s="744" t="n">
        <v>58450000000</v>
      </c>
      <c r="L18" s="744" t="n">
        <v>66850000000</v>
      </c>
      <c r="M18" s="744" t="n">
        <v>86700000000</v>
      </c>
      <c r="N18" s="744" t="n">
        <v>103520000000</v>
      </c>
      <c r="O18" s="745" t="n">
        <v>122800000000</v>
      </c>
      <c r="P18" s="16"/>
      <c r="Q18" s="16"/>
      <c r="R18" s="746"/>
      <c r="S18" s="16"/>
      <c r="T18" s="16"/>
      <c r="U18" s="245"/>
      <c r="V18" s="245"/>
      <c r="W18" s="245"/>
      <c r="X18" s="245"/>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5" hidden="false" customHeight="false" outlineLevel="0" collapsed="false">
      <c r="A19" s="13" t="s">
        <v>68</v>
      </c>
      <c r="B19" s="13" t="s">
        <v>350</v>
      </c>
      <c r="C19" s="609" t="s">
        <v>34</v>
      </c>
      <c r="D19" s="13"/>
      <c r="E19" s="13"/>
      <c r="F19" s="744" t="n">
        <f aca="false">F20+F29+F32</f>
        <v>29032000000</v>
      </c>
      <c r="G19" s="744" t="n">
        <f aca="false">G20+G29+G32</f>
        <v>30184000000</v>
      </c>
      <c r="H19" s="744" t="n">
        <f aca="false">H20+H29+H32</f>
        <v>32607000000</v>
      </c>
      <c r="I19" s="744" t="n">
        <f aca="false">I20+I29+I32</f>
        <v>34734000000</v>
      </c>
      <c r="J19" s="744" t="n">
        <f aca="false">J20+J29+J32</f>
        <v>48546000000</v>
      </c>
      <c r="K19" s="744" t="n">
        <f aca="false">K20+K29+K32</f>
        <v>58450000000</v>
      </c>
      <c r="L19" s="744" t="n">
        <f aca="false">L20+L29+L32</f>
        <v>66850000000</v>
      </c>
      <c r="M19" s="744" t="n">
        <f aca="false">M20+M29+M32</f>
        <v>86700000000</v>
      </c>
      <c r="N19" s="744" t="n">
        <f aca="false">N20+N29+N32</f>
        <v>103520000000</v>
      </c>
      <c r="O19" s="744" t="n">
        <f aca="false">O20+O29+O32</f>
        <v>122800000000</v>
      </c>
      <c r="P19" s="35" t="n">
        <v>133100000000</v>
      </c>
      <c r="Q19" s="35" t="n">
        <v>164200000000</v>
      </c>
      <c r="R19" s="35" t="n">
        <f aca="false">R20+R29+R32</f>
        <v>223800000000</v>
      </c>
      <c r="S19" s="35" t="n">
        <f aca="false">S20+S29+S32</f>
        <v>211100000000</v>
      </c>
      <c r="T19" s="35" t="n">
        <f aca="false">T20+T29+T32</f>
        <v>228200000000</v>
      </c>
      <c r="U19" s="245"/>
      <c r="V19" s="245"/>
      <c r="W19" s="245"/>
      <c r="X19" s="245"/>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3" t="s">
        <v>70</v>
      </c>
      <c r="B20" s="113" t="s">
        <v>698</v>
      </c>
      <c r="C20" s="20" t="s">
        <v>72</v>
      </c>
      <c r="D20" s="4"/>
      <c r="E20" s="113"/>
      <c r="F20" s="741" t="n">
        <v>13469000000</v>
      </c>
      <c r="G20" s="741" t="n">
        <v>16341000000</v>
      </c>
      <c r="H20" s="741" t="n">
        <v>19006000000</v>
      </c>
      <c r="I20" s="741" t="n">
        <v>21092000000</v>
      </c>
      <c r="J20" s="741" t="n">
        <v>25518000000</v>
      </c>
      <c r="K20" s="741" t="n">
        <v>31840000000</v>
      </c>
      <c r="L20" s="741" t="n">
        <v>37630000000</v>
      </c>
      <c r="M20" s="741" t="n">
        <v>47870000000</v>
      </c>
      <c r="N20" s="741" t="n">
        <v>57890000000</v>
      </c>
      <c r="O20" s="136" t="n">
        <v>68500000000</v>
      </c>
      <c r="P20" s="16" t="n">
        <v>78300000000</v>
      </c>
      <c r="Q20" s="16" t="n">
        <v>92600000000</v>
      </c>
      <c r="R20" s="16" t="n">
        <v>127400000000</v>
      </c>
      <c r="S20" s="16" t="n">
        <v>127300000000</v>
      </c>
      <c r="T20" s="16" t="n">
        <v>136200000000</v>
      </c>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26" t="s">
        <v>2420</v>
      </c>
      <c r="B21" s="26" t="s">
        <v>4171</v>
      </c>
      <c r="C21" s="20" t="s">
        <v>77</v>
      </c>
      <c r="D21" s="4"/>
      <c r="E21" s="113"/>
      <c r="F21" s="741" t="n">
        <v>6206000000</v>
      </c>
      <c r="G21" s="741" t="n">
        <v>7734000000</v>
      </c>
      <c r="H21" s="741" t="n">
        <v>9195000000</v>
      </c>
      <c r="I21" s="741" t="n">
        <v>10691000000</v>
      </c>
      <c r="J21" s="741" t="n">
        <v>12994000000</v>
      </c>
      <c r="K21" s="741" t="n">
        <v>16090000000</v>
      </c>
      <c r="L21" s="741" t="n">
        <v>19270000000</v>
      </c>
      <c r="M21" s="741" t="n">
        <v>23620000000</v>
      </c>
      <c r="N21" s="741" t="n">
        <v>29110000000</v>
      </c>
      <c r="O21" s="136" t="n">
        <v>35700000000</v>
      </c>
      <c r="P21" s="16" t="n">
        <v>41500000000</v>
      </c>
      <c r="Q21" s="16" t="n">
        <v>49500000000</v>
      </c>
      <c r="R21" s="16" t="n">
        <v>59800000000</v>
      </c>
      <c r="S21" s="16" t="n">
        <v>64400000000</v>
      </c>
      <c r="T21" s="16" t="n">
        <v>71500000000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26" t="s">
        <v>79</v>
      </c>
      <c r="B22" s="26" t="s">
        <v>701</v>
      </c>
      <c r="C22" s="20" t="s">
        <v>77</v>
      </c>
      <c r="D22" s="4"/>
      <c r="E22" s="113"/>
      <c r="F22" s="741" t="n">
        <v>3163000000</v>
      </c>
      <c r="G22" s="741" t="n">
        <v>4039000000</v>
      </c>
      <c r="H22" s="741" t="n">
        <v>4727000000</v>
      </c>
      <c r="I22" s="136" t="n">
        <v>5012000000</v>
      </c>
      <c r="J22" s="136" t="n">
        <v>6274000000</v>
      </c>
      <c r="K22" s="741" t="n">
        <v>8340000000</v>
      </c>
      <c r="L22" s="741" t="n">
        <v>9710000000</v>
      </c>
      <c r="M22" s="741" t="n">
        <v>11720000000</v>
      </c>
      <c r="N22" s="741" t="n">
        <v>10690000000</v>
      </c>
      <c r="O22" s="136" t="n">
        <v>12100000000</v>
      </c>
      <c r="P22" s="16" t="n">
        <v>15100000000</v>
      </c>
      <c r="Q22" s="16" t="n">
        <v>20400000000</v>
      </c>
      <c r="R22" s="16" t="n">
        <v>41100000000</v>
      </c>
      <c r="S22" s="16" t="n">
        <v>25400000000</v>
      </c>
      <c r="T22" s="16" t="n">
        <v>31000000000</v>
      </c>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4"/>
      <c r="B23" s="21" t="s">
        <v>4172</v>
      </c>
      <c r="C23" s="20"/>
      <c r="D23" s="4"/>
      <c r="E23" s="113"/>
      <c r="F23" s="136" t="n">
        <v>0</v>
      </c>
      <c r="G23" s="136" t="n">
        <v>0</v>
      </c>
      <c r="H23" s="136" t="n">
        <v>0</v>
      </c>
      <c r="I23" s="136" t="n">
        <v>0</v>
      </c>
      <c r="J23" s="136" t="n">
        <v>0</v>
      </c>
      <c r="K23" s="136" t="n">
        <v>0</v>
      </c>
      <c r="L23" s="136" t="n">
        <v>0</v>
      </c>
      <c r="M23" s="136" t="n">
        <v>0</v>
      </c>
      <c r="N23" s="136" t="n">
        <v>0</v>
      </c>
      <c r="O23" s="136" t="n">
        <v>0</v>
      </c>
      <c r="P23" s="16"/>
      <c r="Q23" s="16"/>
      <c r="R23" s="16" t="n">
        <v>14900000000</v>
      </c>
      <c r="S23" s="16" t="n">
        <v>0</v>
      </c>
      <c r="T23" s="16"/>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6.5" hidden="false" customHeight="false" outlineLevel="0" collapsed="false">
      <c r="A24" s="26" t="s">
        <v>86</v>
      </c>
      <c r="B24" s="26" t="s">
        <v>4173</v>
      </c>
      <c r="C24" s="20" t="s">
        <v>77</v>
      </c>
      <c r="D24" s="4"/>
      <c r="E24" s="113"/>
      <c r="F24" s="741" t="n">
        <v>1274000000</v>
      </c>
      <c r="G24" s="741" t="n">
        <v>1318000000</v>
      </c>
      <c r="H24" s="741" t="n">
        <v>1321000000</v>
      </c>
      <c r="I24" s="741" t="n">
        <v>1248000000</v>
      </c>
      <c r="J24" s="741" t="n">
        <v>1380000000</v>
      </c>
      <c r="K24" s="136" t="n">
        <v>1280000000</v>
      </c>
      <c r="L24" s="741" t="n">
        <v>1260000000</v>
      </c>
      <c r="M24" s="136" t="n">
        <v>1360000000</v>
      </c>
      <c r="N24" s="741" t="n">
        <v>2670000000</v>
      </c>
      <c r="O24" s="136" t="n">
        <v>3600000000</v>
      </c>
      <c r="P24" s="16" t="n">
        <v>4100000000</v>
      </c>
      <c r="Q24" s="16" t="n">
        <v>4000000000</v>
      </c>
      <c r="R24" s="16" t="n">
        <v>5400000000</v>
      </c>
      <c r="S24" s="16" t="n">
        <v>8400000000</v>
      </c>
      <c r="T24" s="16" t="n">
        <v>12500000000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21" t="s">
        <v>199</v>
      </c>
      <c r="B25" s="21" t="s">
        <v>199</v>
      </c>
      <c r="C25" s="20" t="s">
        <v>3022</v>
      </c>
      <c r="D25" s="4"/>
      <c r="E25" s="113"/>
      <c r="F25" s="741" t="n">
        <v>952000000</v>
      </c>
      <c r="G25" s="741" t="n">
        <v>1002000000</v>
      </c>
      <c r="H25" s="741" t="n">
        <v>910000000</v>
      </c>
      <c r="I25" s="741" t="n">
        <v>789000000</v>
      </c>
      <c r="J25" s="741" t="n">
        <v>916000000</v>
      </c>
      <c r="K25" s="136"/>
      <c r="L25" s="741" t="n">
        <v>800000000</v>
      </c>
      <c r="M25" s="136"/>
      <c r="N25" s="741" t="n">
        <v>1860000000</v>
      </c>
      <c r="O25" s="136" t="n">
        <v>2600000000</v>
      </c>
      <c r="P25" s="16" t="n">
        <v>2900000000</v>
      </c>
      <c r="Q25" s="16" t="n">
        <v>2200000000</v>
      </c>
      <c r="R25" s="16" t="n">
        <v>2800000000</v>
      </c>
      <c r="S25" s="16" t="n">
        <v>4200000000</v>
      </c>
      <c r="T25" s="16" t="n">
        <v>7200000000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21" t="s">
        <v>361</v>
      </c>
      <c r="B26" s="21" t="s">
        <v>361</v>
      </c>
      <c r="C26" s="20" t="s">
        <v>3022</v>
      </c>
      <c r="D26" s="4"/>
      <c r="E26" s="113"/>
      <c r="F26" s="741" t="n">
        <v>322000000</v>
      </c>
      <c r="G26" s="741" t="n">
        <v>317000000</v>
      </c>
      <c r="H26" s="741" t="n">
        <v>411000000</v>
      </c>
      <c r="I26" s="741" t="n">
        <v>459000000</v>
      </c>
      <c r="J26" s="741" t="n">
        <v>464000000</v>
      </c>
      <c r="K26" s="136"/>
      <c r="L26" s="741" t="n">
        <v>450000000</v>
      </c>
      <c r="M26" s="136"/>
      <c r="N26" s="741" t="n">
        <v>810000000</v>
      </c>
      <c r="O26" s="136" t="n">
        <v>1000000000</v>
      </c>
      <c r="P26" s="16" t="n">
        <v>1200000000</v>
      </c>
      <c r="Q26" s="16" t="n">
        <v>1700000000</v>
      </c>
      <c r="R26" s="16" t="n">
        <v>2600000000</v>
      </c>
      <c r="S26" s="16" t="n">
        <v>4200000000</v>
      </c>
      <c r="T26" s="16" t="n">
        <v>5300000000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A27" s="26" t="s">
        <v>838</v>
      </c>
      <c r="B27" s="26" t="s">
        <v>4174</v>
      </c>
      <c r="C27" s="20" t="s">
        <v>77</v>
      </c>
      <c r="D27" s="4"/>
      <c r="E27" s="113"/>
      <c r="F27" s="741" t="n">
        <v>2826000000</v>
      </c>
      <c r="G27" s="741" t="n">
        <v>3250000000</v>
      </c>
      <c r="H27" s="741" t="n">
        <v>3763000000</v>
      </c>
      <c r="I27" s="741" t="n">
        <v>4141000000</v>
      </c>
      <c r="J27" s="741" t="n">
        <v>4869000000</v>
      </c>
      <c r="K27" s="136" t="n">
        <v>6130000000</v>
      </c>
      <c r="L27" s="741" t="n">
        <v>7400000000</v>
      </c>
      <c r="M27" s="136" t="n">
        <v>11170000000</v>
      </c>
      <c r="N27" s="741" t="n">
        <v>15420000000</v>
      </c>
      <c r="O27" s="136" t="n">
        <v>17200000000</v>
      </c>
      <c r="P27" s="16" t="n">
        <v>17500000000</v>
      </c>
      <c r="Q27" s="16" t="n">
        <v>18800000000</v>
      </c>
      <c r="R27" s="16" t="n">
        <v>21000000000</v>
      </c>
      <c r="S27" s="16" t="n">
        <v>29000000000</v>
      </c>
      <c r="T27" s="16" t="n">
        <v>21200000000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5" hidden="false" customHeight="false" outlineLevel="0" collapsed="false">
      <c r="B28" s="205" t="s">
        <v>4175</v>
      </c>
      <c r="C28" s="20"/>
      <c r="D28" s="4"/>
      <c r="E28" s="113"/>
      <c r="F28" s="741" t="n">
        <v>-138000000</v>
      </c>
      <c r="G28" s="741" t="n">
        <v>-309000000</v>
      </c>
      <c r="H28" s="741" t="n">
        <v>-847000000</v>
      </c>
      <c r="I28" s="741" t="n">
        <v>1574000000</v>
      </c>
      <c r="J28" s="741" t="n">
        <v>2859000000</v>
      </c>
      <c r="K28" s="136" t="n">
        <v>2500000000</v>
      </c>
      <c r="L28" s="741" t="n">
        <v>1890000000</v>
      </c>
      <c r="M28" s="136" t="n">
        <v>220000000</v>
      </c>
      <c r="N28" s="741" t="n">
        <v>6410000000</v>
      </c>
      <c r="O28" s="136" t="n">
        <v>0</v>
      </c>
      <c r="P28" s="22"/>
      <c r="Q28" s="22"/>
      <c r="R28" s="428"/>
      <c r="S28" s="22"/>
      <c r="T28" s="77"/>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A29" s="0" t="s">
        <v>227</v>
      </c>
      <c r="B29" s="113" t="s">
        <v>847</v>
      </c>
      <c r="C29" s="20" t="s">
        <v>72</v>
      </c>
      <c r="D29" s="4"/>
      <c r="E29" s="113"/>
      <c r="F29" s="741" t="n">
        <v>12149000000</v>
      </c>
      <c r="G29" s="741" t="n">
        <v>13362000000</v>
      </c>
      <c r="H29" s="136" t="n">
        <v>12543000000</v>
      </c>
      <c r="I29" s="136" t="n">
        <v>12971000000</v>
      </c>
      <c r="J29" s="136" t="n">
        <v>21292000000</v>
      </c>
      <c r="K29" s="136" t="n">
        <v>24310000000</v>
      </c>
      <c r="L29" s="741" t="n">
        <v>27740000000</v>
      </c>
      <c r="M29" s="741" t="n">
        <v>34410000000</v>
      </c>
      <c r="N29" s="741" t="n">
        <v>43700000000</v>
      </c>
      <c r="O29" s="136" t="n">
        <v>50600000000</v>
      </c>
      <c r="P29" s="16" t="n">
        <v>50400000000</v>
      </c>
      <c r="Q29" s="16" t="n">
        <v>61600000000</v>
      </c>
      <c r="R29" s="16" t="n">
        <v>80300000000</v>
      </c>
      <c r="S29" s="16" t="n">
        <v>78100000000</v>
      </c>
      <c r="T29" s="16" t="n">
        <v>83800000000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A30" s="26" t="s">
        <v>229</v>
      </c>
      <c r="B30" s="26" t="s">
        <v>2530</v>
      </c>
      <c r="C30" s="20" t="s">
        <v>91</v>
      </c>
      <c r="D30" s="4"/>
      <c r="E30" s="113"/>
      <c r="F30" s="741" t="n">
        <v>3167000000</v>
      </c>
      <c r="G30" s="741" t="n">
        <v>3662000000</v>
      </c>
      <c r="H30" s="136" t="n">
        <v>4074000000</v>
      </c>
      <c r="I30" s="136" t="n">
        <v>4335000000</v>
      </c>
      <c r="J30" s="136" t="n">
        <v>6102000000</v>
      </c>
      <c r="K30" s="136" t="n">
        <v>7940000000</v>
      </c>
      <c r="L30" s="741" t="n">
        <v>10930000000</v>
      </c>
      <c r="M30" s="741" t="n">
        <v>11720000000</v>
      </c>
      <c r="N30" s="741" t="n">
        <v>20030000000</v>
      </c>
      <c r="O30" s="136" t="n">
        <v>20300000000</v>
      </c>
      <c r="P30" s="16" t="n">
        <v>24700000000</v>
      </c>
      <c r="Q30" s="16" t="n">
        <v>33600000000</v>
      </c>
      <c r="R30" s="16" t="n">
        <v>44000000000</v>
      </c>
      <c r="S30" s="16" t="n">
        <v>35700000000</v>
      </c>
      <c r="T30" s="16" t="n">
        <v>41300000000</v>
      </c>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6.5" hidden="false" customHeight="false" outlineLevel="0" collapsed="false">
      <c r="A31" s="26" t="s">
        <v>367</v>
      </c>
      <c r="B31" s="26" t="s">
        <v>2531</v>
      </c>
      <c r="C31" s="20" t="s">
        <v>91</v>
      </c>
      <c r="D31" s="4"/>
      <c r="E31" s="113"/>
      <c r="F31" s="138" t="n">
        <f aca="false">F29-F30</f>
        <v>8982000000</v>
      </c>
      <c r="G31" s="138" t="n">
        <f aca="false">G29-G30</f>
        <v>9700000000</v>
      </c>
      <c r="H31" s="138" t="n">
        <f aca="false">H29-H30</f>
        <v>8469000000</v>
      </c>
      <c r="I31" s="138" t="n">
        <f aca="false">I29-I30</f>
        <v>8636000000</v>
      </c>
      <c r="J31" s="138" t="n">
        <f aca="false">J29-J30</f>
        <v>15190000000</v>
      </c>
      <c r="K31" s="138" t="n">
        <f aca="false">K29-K30</f>
        <v>16370000000</v>
      </c>
      <c r="L31" s="741" t="n">
        <v>16810000000</v>
      </c>
      <c r="M31" s="741" t="n">
        <v>22690000000</v>
      </c>
      <c r="N31" s="741" t="n">
        <v>23670000000</v>
      </c>
      <c r="O31" s="136" t="n">
        <v>30300000000</v>
      </c>
      <c r="P31" s="16" t="n">
        <v>25600000000</v>
      </c>
      <c r="Q31" s="16" t="n">
        <v>28000000000</v>
      </c>
      <c r="R31" s="16" t="n">
        <v>36300000000</v>
      </c>
      <c r="S31" s="16" t="n">
        <v>42400000000</v>
      </c>
      <c r="T31" s="16" t="n">
        <v>42500000000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26" t="s">
        <v>575</v>
      </c>
      <c r="B32" s="113" t="s">
        <v>553</v>
      </c>
      <c r="C32" s="20" t="s">
        <v>72</v>
      </c>
      <c r="D32" s="4"/>
      <c r="E32" s="113"/>
      <c r="F32" s="741" t="n">
        <v>3414000000</v>
      </c>
      <c r="G32" s="741" t="n">
        <v>481000000</v>
      </c>
      <c r="H32" s="741" t="n">
        <v>1058000000</v>
      </c>
      <c r="I32" s="136" t="n">
        <v>671000000</v>
      </c>
      <c r="J32" s="136" t="n">
        <v>1736000000</v>
      </c>
      <c r="K32" s="136" t="n">
        <v>2300000000</v>
      </c>
      <c r="L32" s="741" t="n">
        <v>1480000000</v>
      </c>
      <c r="M32" s="741" t="n">
        <v>4420000000</v>
      </c>
      <c r="N32" s="741" t="n">
        <v>1930000000</v>
      </c>
      <c r="O32" s="136" t="n">
        <v>3700000000</v>
      </c>
      <c r="P32" s="16" t="n">
        <v>4500000000</v>
      </c>
      <c r="Q32" s="16" t="n">
        <v>10000000000</v>
      </c>
      <c r="R32" s="16" t="n">
        <v>16100000000</v>
      </c>
      <c r="S32" s="16" t="n">
        <v>5700000000</v>
      </c>
      <c r="T32" s="16" t="n">
        <v>8200000000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26"/>
      <c r="B33" s="26" t="s">
        <v>4176</v>
      </c>
      <c r="D33" s="4"/>
      <c r="E33" s="113"/>
      <c r="F33" s="741" t="n">
        <v>1970000000</v>
      </c>
      <c r="G33" s="741" t="n">
        <v>-261000000</v>
      </c>
      <c r="H33" s="741" t="n">
        <v>-79000000</v>
      </c>
      <c r="I33" s="136" t="n">
        <v>-94000000</v>
      </c>
      <c r="J33" s="136" t="n">
        <v>-24000000</v>
      </c>
      <c r="K33" s="136" t="n">
        <v>-180000000</v>
      </c>
      <c r="L33" s="741" t="n">
        <v>-130000000</v>
      </c>
      <c r="M33" s="741" t="n">
        <v>-20000000</v>
      </c>
      <c r="N33" s="741" t="n">
        <v>-400000000</v>
      </c>
      <c r="O33" s="136" t="n">
        <v>400000000</v>
      </c>
      <c r="P33" s="16" t="n">
        <v>-400000000</v>
      </c>
      <c r="Q33" s="16" t="n">
        <v>-300000000</v>
      </c>
      <c r="R33" s="16" t="n">
        <v>300000000</v>
      </c>
      <c r="S33" s="16" t="n">
        <v>300000000</v>
      </c>
      <c r="T33" s="16" t="n">
        <v>600000000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26"/>
      <c r="B34" s="26" t="s">
        <v>4177</v>
      </c>
      <c r="D34" s="4"/>
      <c r="E34" s="113"/>
      <c r="F34" s="138" t="n">
        <f aca="false">F32-F33</f>
        <v>1444000000</v>
      </c>
      <c r="G34" s="138" t="n">
        <f aca="false">G32-G33</f>
        <v>742000000</v>
      </c>
      <c r="H34" s="138" t="n">
        <f aca="false">H32-H33</f>
        <v>1137000000</v>
      </c>
      <c r="I34" s="138" t="n">
        <f aca="false">I32-I33</f>
        <v>765000000</v>
      </c>
      <c r="J34" s="136" t="n">
        <v>1760000000</v>
      </c>
      <c r="K34" s="136" t="n">
        <v>2480000000</v>
      </c>
      <c r="L34" s="741" t="n">
        <v>1610000000</v>
      </c>
      <c r="M34" s="741" t="n">
        <v>4440000000</v>
      </c>
      <c r="N34" s="741" t="n">
        <v>2330000000</v>
      </c>
      <c r="O34" s="136" t="n">
        <v>3300000000</v>
      </c>
      <c r="P34" s="16" t="n">
        <v>4900000000</v>
      </c>
      <c r="Q34" s="16" t="n">
        <v>10300000000</v>
      </c>
      <c r="R34" s="16" t="n">
        <v>15900000000</v>
      </c>
      <c r="S34" s="16" t="n">
        <v>5400000000</v>
      </c>
      <c r="T34" s="16" t="n">
        <v>7600000000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6.5" hidden="false" customHeight="false" outlineLevel="0" collapsed="false">
      <c r="A35" s="26"/>
      <c r="B35" s="113" t="s">
        <v>4178</v>
      </c>
      <c r="C35" s="20"/>
      <c r="D35" s="4"/>
      <c r="E35" s="113"/>
      <c r="F35" s="136" t="n">
        <v>209000000</v>
      </c>
      <c r="G35" s="136" t="n">
        <v>-457000000</v>
      </c>
      <c r="H35" s="136" t="n">
        <v>-310000000</v>
      </c>
      <c r="I35" s="136" t="n">
        <v>-141000000</v>
      </c>
      <c r="J35" s="136" t="n">
        <v>-507000000</v>
      </c>
      <c r="K35" s="136" t="n">
        <v>-1780000000</v>
      </c>
      <c r="L35" s="136" t="n">
        <v>380000000</v>
      </c>
      <c r="M35" s="741" t="n">
        <v>0</v>
      </c>
      <c r="N35" s="741" t="n">
        <v>360000000</v>
      </c>
      <c r="O35" s="136" t="n">
        <v>-800000000</v>
      </c>
      <c r="P35" s="16" t="n">
        <v>-400000000</v>
      </c>
      <c r="Q35" s="16" t="n">
        <v>-500000000</v>
      </c>
      <c r="R35" s="16" t="n">
        <v>-1900000000</v>
      </c>
      <c r="S35" s="16" t="n">
        <v>0</v>
      </c>
      <c r="T35" s="16" t="n">
        <v>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6.5" hidden="false" customHeight="false" outlineLevel="0" collapsed="false">
      <c r="A36" s="26"/>
      <c r="B36" s="113" t="s">
        <v>4179</v>
      </c>
      <c r="C36" s="20"/>
      <c r="D36" s="4"/>
      <c r="E36" s="113"/>
      <c r="F36" s="136" t="n">
        <v>-5275000000</v>
      </c>
      <c r="G36" s="136" t="n">
        <v>-3710000000</v>
      </c>
      <c r="H36" s="136" t="n">
        <v>-4842000000</v>
      </c>
      <c r="I36" s="136" t="n">
        <v>-2667000000</v>
      </c>
      <c r="J36" s="136" t="n">
        <v>-3218000000</v>
      </c>
      <c r="K36" s="136" t="n">
        <v>-5270000000</v>
      </c>
      <c r="L36" s="136" t="n">
        <v>-7690000000</v>
      </c>
      <c r="M36" s="741" t="n">
        <v>-11470000000</v>
      </c>
      <c r="N36" s="741" t="n">
        <v>-12860000000</v>
      </c>
      <c r="O36" s="136" t="n">
        <v>-10700000000</v>
      </c>
      <c r="P36" s="16" t="n">
        <v>-4100000000</v>
      </c>
      <c r="Q36" s="16" t="n">
        <v>4200000000</v>
      </c>
      <c r="R36" s="16" t="n">
        <v>-21800000000</v>
      </c>
      <c r="S36" s="16" t="n">
        <v>-3900000000</v>
      </c>
      <c r="T36" s="16" t="n">
        <v>10800000000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6.5" hidden="false" customHeight="false" outlineLevel="0" collapsed="false">
      <c r="A37" s="26"/>
      <c r="B37" s="113" t="s">
        <v>4180</v>
      </c>
      <c r="C37" s="20"/>
      <c r="D37" s="4"/>
      <c r="E37" s="113"/>
      <c r="F37" s="741" t="n">
        <v>-16766000000</v>
      </c>
      <c r="G37" s="741" t="n">
        <v>-15927000000</v>
      </c>
      <c r="H37" s="136" t="n">
        <v>-16079000000</v>
      </c>
      <c r="I37" s="136" t="n">
        <v>-13457000000</v>
      </c>
      <c r="J37" s="741" t="n">
        <v>-22056000000</v>
      </c>
      <c r="K37" s="136" t="n">
        <v>-27160000000</v>
      </c>
      <c r="L37" s="741" t="n">
        <v>-28210000000</v>
      </c>
      <c r="M37" s="741" t="n">
        <v>-39970000000</v>
      </c>
      <c r="N37" s="741" t="n">
        <v>-41530000000</v>
      </c>
      <c r="O37" s="136" t="n">
        <v>-47800000000</v>
      </c>
      <c r="P37" s="16" t="n">
        <v>-38700000000</v>
      </c>
      <c r="Q37" s="16" t="n">
        <v>-38100000000</v>
      </c>
      <c r="R37" s="16" t="n">
        <v>-79400000000</v>
      </c>
      <c r="S37" s="16" t="n">
        <v>-60100000000</v>
      </c>
      <c r="T37" s="16" t="n">
        <v>-51800000000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s="13" customFormat="true" ht="16.5" hidden="false" customHeight="false" outlineLevel="0" collapsed="false">
      <c r="A38" s="195" t="s">
        <v>52</v>
      </c>
      <c r="B38" s="13" t="s">
        <v>4181</v>
      </c>
      <c r="C38" s="12" t="s">
        <v>37</v>
      </c>
      <c r="F38" s="744" t="n">
        <v>10020000000</v>
      </c>
      <c r="G38" s="744" t="n">
        <v>10841000000</v>
      </c>
      <c r="H38" s="745" t="n">
        <v>10053000000</v>
      </c>
      <c r="I38" s="744" t="n">
        <v>9975000000</v>
      </c>
      <c r="J38" s="744" t="n">
        <v>19124000000</v>
      </c>
      <c r="K38" s="745" t="n">
        <v>19270000000</v>
      </c>
      <c r="L38" s="744" t="n">
        <v>22640000000</v>
      </c>
      <c r="M38" s="744" t="n">
        <v>25300000000</v>
      </c>
      <c r="N38" s="744" t="n">
        <v>28340000000</v>
      </c>
      <c r="O38" s="745" t="n">
        <v>28600000000</v>
      </c>
      <c r="P38" s="102" t="n">
        <v>21900000000</v>
      </c>
      <c r="Q38" s="102" t="n">
        <v>24900000000</v>
      </c>
      <c r="R38" s="102" t="n">
        <v>22700000000</v>
      </c>
      <c r="S38" s="102" t="n">
        <v>24200000000</v>
      </c>
      <c r="T38" s="102" t="n">
        <v>24800000000</v>
      </c>
      <c r="U38" s="245"/>
      <c r="V38" s="245"/>
      <c r="W38" s="245"/>
      <c r="X38" s="245"/>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6.5" hidden="false" customHeight="false" outlineLevel="0" collapsed="false">
      <c r="A39" s="5" t="s">
        <v>528</v>
      </c>
      <c r="B39" s="26" t="s">
        <v>1207</v>
      </c>
      <c r="C39" s="36" t="s">
        <v>56</v>
      </c>
      <c r="D39" s="4"/>
      <c r="E39" s="113"/>
      <c r="F39" s="741" t="n">
        <v>6728000000</v>
      </c>
      <c r="G39" s="741" t="n">
        <v>6671000000</v>
      </c>
      <c r="H39" s="136" t="n">
        <v>6185000000</v>
      </c>
      <c r="I39" s="741" t="n">
        <v>4938000000</v>
      </c>
      <c r="J39" s="741" t="n">
        <v>9569000000</v>
      </c>
      <c r="K39" s="136" t="n">
        <v>11190000000</v>
      </c>
      <c r="L39" s="741" t="n">
        <v>13800000000</v>
      </c>
      <c r="M39" s="741" t="n">
        <v>16180000000</v>
      </c>
      <c r="N39" s="741" t="n">
        <v>17110000000</v>
      </c>
      <c r="O39" s="136" t="n">
        <v>16400000000</v>
      </c>
      <c r="P39" s="16" t="n">
        <v>13300000000</v>
      </c>
      <c r="Q39" s="16" t="n">
        <v>18500000000</v>
      </c>
      <c r="R39" s="16" t="n">
        <v>14700000000</v>
      </c>
      <c r="S39" s="16" t="n">
        <v>16300000000</v>
      </c>
      <c r="T39" s="16" t="n">
        <v>15800000000</v>
      </c>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6.5" hidden="false" customHeight="false" outlineLevel="0" collapsed="false">
      <c r="A40" s="26" t="s">
        <v>249</v>
      </c>
      <c r="B40" s="26" t="s">
        <v>2621</v>
      </c>
      <c r="C40" s="36" t="s">
        <v>56</v>
      </c>
      <c r="D40" s="4"/>
      <c r="E40" s="113"/>
      <c r="F40" s="741" t="n">
        <v>0</v>
      </c>
      <c r="G40" s="136" t="n">
        <v>0</v>
      </c>
      <c r="H40" s="136" t="n">
        <v>0</v>
      </c>
      <c r="I40" s="136" t="n">
        <v>0</v>
      </c>
      <c r="J40" s="136" t="n">
        <v>0</v>
      </c>
      <c r="K40" s="136" t="n">
        <v>0</v>
      </c>
      <c r="L40" s="741" t="n">
        <v>8840000000</v>
      </c>
      <c r="M40" s="741" t="n">
        <v>9120000000</v>
      </c>
      <c r="N40" s="741" t="n">
        <v>11240000000</v>
      </c>
      <c r="O40" s="136" t="n">
        <v>12300000000</v>
      </c>
      <c r="P40" s="16" t="n">
        <v>8700000000</v>
      </c>
      <c r="Q40" s="16" t="n">
        <v>6400000000</v>
      </c>
      <c r="R40" s="16" t="n">
        <v>8000000000</v>
      </c>
      <c r="S40" s="16" t="n">
        <v>7900000000</v>
      </c>
      <c r="T40" s="16" t="n">
        <v>9000000000</v>
      </c>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 hidden="false" customHeight="false" outlineLevel="0" collapsed="false">
      <c r="A41" s="26" t="s">
        <v>4182</v>
      </c>
      <c r="B41" s="26" t="s">
        <v>4182</v>
      </c>
      <c r="C41" s="36" t="s">
        <v>56</v>
      </c>
      <c r="D41" s="4"/>
      <c r="E41" s="113"/>
      <c r="F41" s="741" t="n">
        <v>3292000000</v>
      </c>
      <c r="G41" s="136" t="n">
        <v>4170000000</v>
      </c>
      <c r="H41" s="136" t="n">
        <v>3868000000</v>
      </c>
      <c r="I41" s="136" t="n">
        <v>5037000000</v>
      </c>
      <c r="J41" s="136" t="n">
        <v>5940000000</v>
      </c>
      <c r="K41" s="136" t="n">
        <v>8080000000</v>
      </c>
      <c r="L41" s="741"/>
      <c r="M41" s="741" t="n">
        <v>0</v>
      </c>
      <c r="N41" s="741" t="n">
        <v>0</v>
      </c>
      <c r="O41" s="136" t="n">
        <v>0</v>
      </c>
      <c r="P41" s="22"/>
      <c r="Q41" s="22"/>
      <c r="R41" s="24"/>
      <c r="S41" s="22"/>
      <c r="T41" s="77"/>
      <c r="U41" s="4"/>
      <c r="V41" s="4"/>
      <c r="W41" s="4"/>
      <c r="X41" s="4"/>
      <c r="Y41" s="6"/>
      <c r="Z41" s="6"/>
      <c r="AA41" s="40"/>
      <c r="AB41" s="6"/>
      <c r="AC41" s="6"/>
      <c r="AD41" s="6"/>
      <c r="AE41" s="6"/>
      <c r="AF41" s="6"/>
      <c r="AG41" s="6"/>
      <c r="AH41" s="6"/>
      <c r="AI41" s="6"/>
      <c r="AJ41" s="6"/>
      <c r="AK41" s="6"/>
      <c r="AL41" s="6"/>
      <c r="AM41" s="6"/>
      <c r="AN41" s="6"/>
      <c r="AO41" s="6"/>
      <c r="AP41" s="6"/>
      <c r="AQ41" s="6"/>
      <c r="AR41" s="6"/>
      <c r="AS41" s="6"/>
      <c r="AT41" s="6"/>
      <c r="AU41" s="6"/>
      <c r="AV41" s="6"/>
      <c r="AW41" s="6"/>
    </row>
    <row r="42" customFormat="false" ht="15" hidden="false" customHeight="false" outlineLevel="0" collapsed="false">
      <c r="A42" s="26" t="s">
        <v>4183</v>
      </c>
      <c r="B42" s="26" t="s">
        <v>4184</v>
      </c>
      <c r="C42" s="36" t="s">
        <v>56</v>
      </c>
      <c r="D42" s="4"/>
      <c r="E42" s="113"/>
      <c r="F42" s="741"/>
      <c r="G42" s="136"/>
      <c r="H42" s="136"/>
      <c r="I42" s="136"/>
      <c r="J42" s="136" t="n">
        <v>3615000000</v>
      </c>
      <c r="K42" s="136"/>
      <c r="L42" s="741"/>
      <c r="M42" s="741"/>
      <c r="N42" s="741"/>
      <c r="O42" s="136"/>
      <c r="P42" s="22"/>
      <c r="Q42" s="22"/>
      <c r="R42" s="470"/>
      <c r="S42" s="22"/>
      <c r="T42" s="77"/>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6.5" hidden="false" customHeight="false" outlineLevel="0" collapsed="false">
      <c r="A43" s="26"/>
      <c r="B43" s="113" t="s">
        <v>4185</v>
      </c>
      <c r="C43" s="36"/>
      <c r="D43" s="4"/>
      <c r="E43" s="113"/>
      <c r="F43" s="136" t="n">
        <v>-6745000000</v>
      </c>
      <c r="G43" s="136" t="n">
        <v>-5086000000</v>
      </c>
      <c r="H43" s="136" t="n">
        <v>-6026000000</v>
      </c>
      <c r="I43" s="136" t="n">
        <v>-3482000000</v>
      </c>
      <c r="J43" s="136" t="n">
        <v>-2932000000</v>
      </c>
      <c r="K43" s="136" t="n">
        <v>-7900000000</v>
      </c>
      <c r="L43" s="741" t="n">
        <v>-5570000000</v>
      </c>
      <c r="M43" s="741" t="n">
        <v>-14670000000</v>
      </c>
      <c r="N43" s="741" t="n">
        <v>-13190000000</v>
      </c>
      <c r="O43" s="136" t="n">
        <v>-19200000000</v>
      </c>
      <c r="P43" s="16" t="n">
        <v>-16800000000</v>
      </c>
      <c r="Q43" s="16" t="n">
        <v>-13100000000</v>
      </c>
      <c r="R43" s="16" t="n">
        <v>-56700000000</v>
      </c>
      <c r="S43" s="16" t="n">
        <v>-35900000000</v>
      </c>
      <c r="T43" s="16" t="n">
        <v>-27000000000</v>
      </c>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s="13" customFormat="true" ht="15" hidden="false" customHeight="false" outlineLevel="0" collapsed="false">
      <c r="A44" s="32" t="s">
        <v>110</v>
      </c>
      <c r="B44" s="32" t="s">
        <v>110</v>
      </c>
      <c r="C44" s="12" t="s">
        <v>34</v>
      </c>
      <c r="F44" s="745" t="n">
        <v>6207000000</v>
      </c>
      <c r="G44" s="745" t="n">
        <v>4849000000</v>
      </c>
      <c r="H44" s="745" t="n">
        <v>3060000000</v>
      </c>
      <c r="I44" s="745" t="n">
        <v>2700000000</v>
      </c>
      <c r="J44" s="745" t="n">
        <v>2932000000</v>
      </c>
      <c r="K44" s="745" t="n">
        <v>7850000000</v>
      </c>
      <c r="L44" s="745" t="n">
        <v>5570000000</v>
      </c>
      <c r="M44" s="745" t="n">
        <v>14020000000</v>
      </c>
      <c r="N44" s="745" t="n">
        <v>13210000000</v>
      </c>
      <c r="O44" s="745" t="n">
        <f aca="false">O45+O53</f>
        <v>19200000000</v>
      </c>
      <c r="P44" s="327" t="n">
        <f aca="false">P45+P53</f>
        <v>16700000000</v>
      </c>
      <c r="Q44" s="327" t="n">
        <f aca="false">Q45+Q53</f>
        <v>13200000000</v>
      </c>
      <c r="R44" s="327" t="n">
        <f aca="false">R45+R53</f>
        <v>54600000000</v>
      </c>
      <c r="S44" s="327" t="n">
        <f aca="false">S45+S53</f>
        <v>35900000000</v>
      </c>
      <c r="T44" s="327" t="n">
        <f aca="false">T45+T53</f>
        <v>27000000000</v>
      </c>
      <c r="U44" s="245"/>
      <c r="V44" s="245"/>
      <c r="W44" s="245"/>
      <c r="X44" s="245"/>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s="38" customFormat="true" ht="16.5" hidden="false" customHeight="false" outlineLevel="0" collapsed="false">
      <c r="A45" s="38" t="s">
        <v>112</v>
      </c>
      <c r="B45" s="245" t="s">
        <v>2039</v>
      </c>
      <c r="C45" s="20" t="s">
        <v>114</v>
      </c>
      <c r="D45" s="4"/>
      <c r="E45" s="245"/>
      <c r="F45" s="741" t="n">
        <v>5401000000</v>
      </c>
      <c r="G45" s="741" t="n">
        <v>4757000000</v>
      </c>
      <c r="H45" s="741" t="n">
        <v>3788000000</v>
      </c>
      <c r="I45" s="741" t="n">
        <v>5035000000</v>
      </c>
      <c r="J45" s="741" t="n">
        <v>8767000000</v>
      </c>
      <c r="K45" s="741" t="n">
        <v>7470000000</v>
      </c>
      <c r="L45" s="741" t="n">
        <v>9650000000</v>
      </c>
      <c r="M45" s="741" t="n">
        <v>13500000000</v>
      </c>
      <c r="N45" s="741" t="n">
        <v>13250000000</v>
      </c>
      <c r="O45" s="136" t="n">
        <v>13500000000</v>
      </c>
      <c r="P45" s="16" t="n">
        <v>13800000000</v>
      </c>
      <c r="Q45" s="16" t="n">
        <v>27100000000</v>
      </c>
      <c r="R45" s="16" t="n">
        <v>47000000000</v>
      </c>
      <c r="S45" s="16" t="n">
        <v>32300000000</v>
      </c>
      <c r="T45" s="16" t="n">
        <v>28500000000</v>
      </c>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Format="false" ht="16.5" hidden="false" customHeight="false" outlineLevel="0" collapsed="false">
      <c r="A46" s="26" t="s">
        <v>475</v>
      </c>
      <c r="B46" s="26" t="s">
        <v>390</v>
      </c>
      <c r="C46" s="20" t="s">
        <v>251</v>
      </c>
      <c r="D46" s="4"/>
      <c r="E46" s="245"/>
      <c r="F46" s="741" t="n">
        <v>5886000000</v>
      </c>
      <c r="G46" s="741" t="n">
        <v>5348000000</v>
      </c>
      <c r="H46" s="741" t="n">
        <v>6937000000</v>
      </c>
      <c r="I46" s="741" t="n">
        <v>5219000000</v>
      </c>
      <c r="J46" s="741" t="n">
        <v>9401000000</v>
      </c>
      <c r="K46" s="741" t="n">
        <v>8290000000</v>
      </c>
      <c r="L46" s="741" t="n">
        <v>9560000000</v>
      </c>
      <c r="M46" s="741" t="n">
        <v>14200000000</v>
      </c>
      <c r="N46" s="741" t="n">
        <v>14280000000</v>
      </c>
      <c r="O46" s="136" t="n">
        <v>14600000000</v>
      </c>
      <c r="P46" s="16" t="n">
        <v>15400000000</v>
      </c>
      <c r="Q46" s="16" t="n">
        <v>29600000000</v>
      </c>
      <c r="R46" s="16" t="n">
        <v>50200000000</v>
      </c>
      <c r="S46" s="16" t="n">
        <v>37200000000</v>
      </c>
      <c r="T46" s="16" t="n">
        <v>37200000000</v>
      </c>
      <c r="U46" s="4"/>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6.5" hidden="false" customHeight="false" outlineLevel="0" collapsed="false">
      <c r="A47" s="26" t="s">
        <v>1160</v>
      </c>
      <c r="B47" s="26" t="s">
        <v>1126</v>
      </c>
      <c r="C47" s="0" t="s">
        <v>1162</v>
      </c>
      <c r="D47" s="4"/>
      <c r="E47" s="245"/>
      <c r="F47" s="741" t="n">
        <v>2512000000</v>
      </c>
      <c r="G47" s="741" t="n">
        <v>2780000000</v>
      </c>
      <c r="H47" s="741" t="n">
        <v>3564000000</v>
      </c>
      <c r="I47" s="741" t="n">
        <v>3148000000</v>
      </c>
      <c r="J47" s="741" t="n">
        <v>5172000000</v>
      </c>
      <c r="K47" s="741" t="n">
        <v>3980000000</v>
      </c>
      <c r="L47" s="741" t="n">
        <v>3310000000</v>
      </c>
      <c r="M47" s="741" t="n">
        <v>6510000000</v>
      </c>
      <c r="N47" s="741" t="n">
        <v>8190000000</v>
      </c>
      <c r="O47" s="136" t="n">
        <v>10500000000</v>
      </c>
      <c r="P47" s="16" t="n">
        <v>6700000000</v>
      </c>
      <c r="Q47" s="16" t="n">
        <v>12200000000</v>
      </c>
      <c r="R47" s="16" t="n">
        <v>16100000000</v>
      </c>
      <c r="S47" s="16" t="n">
        <v>26200000000</v>
      </c>
      <c r="T47" s="16" t="n">
        <v>26800000000</v>
      </c>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6.5" hidden="false" customHeight="false" outlineLevel="0" collapsed="false">
      <c r="A48" s="26" t="s">
        <v>4186</v>
      </c>
      <c r="B48" s="26" t="s">
        <v>4187</v>
      </c>
      <c r="C48" s="0" t="s">
        <v>1162</v>
      </c>
      <c r="D48" s="4"/>
      <c r="E48" s="245"/>
      <c r="F48" s="741" t="n">
        <v>3374000000</v>
      </c>
      <c r="G48" s="741" t="n">
        <v>2569000000</v>
      </c>
      <c r="H48" s="741" t="n">
        <v>3373000000</v>
      </c>
      <c r="I48" s="741" t="n">
        <v>2071000000</v>
      </c>
      <c r="J48" s="741" t="n">
        <v>4229000000</v>
      </c>
      <c r="K48" s="741" t="n">
        <v>4310000000</v>
      </c>
      <c r="L48" s="741" t="n">
        <v>6250000000</v>
      </c>
      <c r="M48" s="741" t="n">
        <v>7690000000</v>
      </c>
      <c r="N48" s="741" t="n">
        <v>6090000000</v>
      </c>
      <c r="O48" s="136" t="n">
        <v>4100000000</v>
      </c>
      <c r="P48" s="16" t="n">
        <v>8700000000</v>
      </c>
      <c r="Q48" s="16" t="n">
        <v>17500000000</v>
      </c>
      <c r="R48" s="16" t="n">
        <v>18500000000</v>
      </c>
      <c r="S48" s="16" t="n">
        <v>11100000000</v>
      </c>
      <c r="T48" s="16" t="n">
        <v>10400000000</v>
      </c>
      <c r="U48" s="4"/>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6.5" hidden="false" customHeight="false" outlineLevel="0" collapsed="false">
      <c r="A49" s="26" t="s">
        <v>4188</v>
      </c>
      <c r="B49" s="26" t="s">
        <v>4188</v>
      </c>
      <c r="C49" s="0" t="s">
        <v>1162</v>
      </c>
      <c r="D49" s="4"/>
      <c r="E49" s="245"/>
      <c r="F49" s="741"/>
      <c r="G49" s="741"/>
      <c r="H49" s="741"/>
      <c r="I49" s="741"/>
      <c r="J49" s="741"/>
      <c r="K49" s="741"/>
      <c r="L49" s="741"/>
      <c r="M49" s="741"/>
      <c r="N49" s="741"/>
      <c r="O49" s="136"/>
      <c r="P49" s="16" t="n">
        <v>0</v>
      </c>
      <c r="Q49" s="16" t="n">
        <v>0</v>
      </c>
      <c r="R49" s="16" t="n">
        <v>15600000000</v>
      </c>
      <c r="S49" s="16" t="n">
        <v>0</v>
      </c>
      <c r="T49" s="16" t="n">
        <v>0</v>
      </c>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5" hidden="false" customHeight="false" outlineLevel="0" collapsed="false">
      <c r="B50" s="21" t="s">
        <v>4189</v>
      </c>
      <c r="D50" s="4"/>
      <c r="E50" s="245"/>
      <c r="F50" s="741" t="n">
        <v>0</v>
      </c>
      <c r="G50" s="741" t="n">
        <v>0</v>
      </c>
      <c r="H50" s="741" t="n">
        <v>0</v>
      </c>
      <c r="I50" s="741" t="n">
        <v>0</v>
      </c>
      <c r="J50" s="741" t="n">
        <v>1205000000</v>
      </c>
      <c r="K50" s="741" t="n">
        <v>1720000000</v>
      </c>
      <c r="L50" s="741" t="n">
        <v>1920000000</v>
      </c>
      <c r="M50" s="741" t="n">
        <v>3890000000</v>
      </c>
      <c r="N50" s="741" t="n">
        <v>2330000000</v>
      </c>
      <c r="O50" s="136" t="n">
        <v>0</v>
      </c>
      <c r="P50" s="46" t="n">
        <v>0</v>
      </c>
      <c r="Q50" s="46" t="n">
        <v>0</v>
      </c>
      <c r="R50" s="46" t="n">
        <v>0</v>
      </c>
      <c r="S50" s="46" t="n">
        <v>0</v>
      </c>
      <c r="T50" s="46" t="n">
        <v>0</v>
      </c>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6.5" hidden="false" customHeight="false" outlineLevel="0" collapsed="false">
      <c r="A51" s="26" t="s">
        <v>393</v>
      </c>
      <c r="B51" s="26" t="s">
        <v>4190</v>
      </c>
      <c r="C51" s="0" t="s">
        <v>4191</v>
      </c>
      <c r="D51" s="4"/>
      <c r="E51" s="245"/>
      <c r="F51" s="741" t="n">
        <v>-485000000</v>
      </c>
      <c r="G51" s="741" t="n">
        <v>-591000000</v>
      </c>
      <c r="H51" s="741" t="n">
        <v>-668000000</v>
      </c>
      <c r="I51" s="136" t="n">
        <v>-734000000</v>
      </c>
      <c r="J51" s="136" t="n">
        <v>-1084000000</v>
      </c>
      <c r="K51" s="136" t="n">
        <v>-820000000</v>
      </c>
      <c r="L51" s="136" t="n">
        <v>-750000000</v>
      </c>
      <c r="M51" s="741" t="n">
        <v>-700000000</v>
      </c>
      <c r="N51" s="741" t="n">
        <v>-1030000000</v>
      </c>
      <c r="O51" s="136" t="n">
        <v>-1100000000</v>
      </c>
      <c r="P51" s="16" t="n">
        <v>-1600000000</v>
      </c>
      <c r="Q51" s="16" t="n">
        <v>-2500000000</v>
      </c>
      <c r="R51" s="16" t="n">
        <v>-3200000000</v>
      </c>
      <c r="S51" s="16" t="n">
        <v>-4900000000</v>
      </c>
      <c r="T51" s="16" t="n">
        <v>-8700000000</v>
      </c>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5" hidden="false" customHeight="false" outlineLevel="0" collapsed="false">
      <c r="A52" s="26" t="s">
        <v>4192</v>
      </c>
      <c r="B52" s="26" t="s">
        <v>4192</v>
      </c>
      <c r="C52" s="0" t="s">
        <v>4191</v>
      </c>
      <c r="D52" s="4"/>
      <c r="E52" s="245"/>
      <c r="F52" s="741"/>
      <c r="G52" s="741"/>
      <c r="H52" s="741" t="n">
        <v>-2481000000</v>
      </c>
      <c r="I52" s="136" t="n">
        <v>550000000</v>
      </c>
      <c r="J52" s="406" t="n">
        <v>450000000</v>
      </c>
      <c r="K52" s="136"/>
      <c r="L52" s="747" t="n">
        <v>840000000</v>
      </c>
      <c r="M52" s="741"/>
      <c r="N52" s="741"/>
      <c r="O52" s="136"/>
      <c r="P52" s="22"/>
      <c r="Q52" s="22"/>
      <c r="R52" s="24"/>
      <c r="S52" s="22"/>
      <c r="T52" s="77"/>
      <c r="U52" s="4"/>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6.5" hidden="false" customHeight="false" outlineLevel="0" collapsed="false">
      <c r="A53" s="0" t="s">
        <v>115</v>
      </c>
      <c r="B53" s="113" t="s">
        <v>2041</v>
      </c>
      <c r="C53" s="20" t="s">
        <v>114</v>
      </c>
      <c r="D53" s="4"/>
      <c r="E53" s="245"/>
      <c r="F53" s="136" t="n">
        <v>806000000</v>
      </c>
      <c r="G53" s="136" t="n">
        <v>92000000</v>
      </c>
      <c r="H53" s="741" t="n">
        <v>-728000000</v>
      </c>
      <c r="I53" s="136" t="n">
        <v>-2335000000</v>
      </c>
      <c r="J53" s="136" t="n">
        <v>-5835000000</v>
      </c>
      <c r="K53" s="741" t="n">
        <v>380000000</v>
      </c>
      <c r="L53" s="136" t="n">
        <v>-4080000000</v>
      </c>
      <c r="M53" s="741" t="n">
        <v>520000000</v>
      </c>
      <c r="N53" s="741" t="n">
        <v>-40000000</v>
      </c>
      <c r="O53" s="136" t="n">
        <v>5700000000</v>
      </c>
      <c r="P53" s="16" t="n">
        <v>2900000000</v>
      </c>
      <c r="Q53" s="16" t="n">
        <v>-13900000000</v>
      </c>
      <c r="R53" s="16" t="n">
        <v>7600000000</v>
      </c>
      <c r="S53" s="16" t="n">
        <v>3600000000</v>
      </c>
      <c r="T53" s="16" t="n">
        <v>-1500000000</v>
      </c>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5" hidden="false" customHeight="false" outlineLevel="0" collapsed="false">
      <c r="B54" s="26"/>
      <c r="C54" s="20"/>
      <c r="D54" s="4"/>
      <c r="E54" s="245"/>
      <c r="F54" s="126"/>
      <c r="G54" s="126"/>
      <c r="H54" s="123"/>
      <c r="I54" s="368"/>
      <c r="J54" s="368"/>
      <c r="K54" s="606"/>
      <c r="L54" s="368"/>
      <c r="M54" s="606"/>
      <c r="N54" s="606"/>
      <c r="O54" s="126"/>
      <c r="P54" s="126"/>
      <c r="Q54" s="126"/>
      <c r="R54" s="126"/>
      <c r="S54" s="126"/>
      <c r="T54" s="4"/>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B55" s="26"/>
      <c r="C55" s="113"/>
      <c r="D55" s="4"/>
      <c r="E55" s="245"/>
      <c r="F55" s="26" t="s">
        <v>128</v>
      </c>
      <c r="G55" s="26" t="s">
        <v>127</v>
      </c>
      <c r="H55" s="26" t="s">
        <v>127</v>
      </c>
      <c r="I55" s="26" t="s">
        <v>127</v>
      </c>
      <c r="J55" s="21" t="s">
        <v>127</v>
      </c>
      <c r="K55" s="26" t="s">
        <v>128</v>
      </c>
      <c r="L55" s="26" t="s">
        <v>128</v>
      </c>
      <c r="M55" s="26" t="s">
        <v>128</v>
      </c>
      <c r="N55" s="26" t="s">
        <v>127</v>
      </c>
      <c r="O55" s="26" t="s">
        <v>128</v>
      </c>
      <c r="P55" s="26" t="s">
        <v>128</v>
      </c>
      <c r="Q55" s="26" t="s">
        <v>128</v>
      </c>
      <c r="R55" s="26" t="s">
        <v>128</v>
      </c>
      <c r="S55" s="26" t="s">
        <v>128</v>
      </c>
      <c r="T55" s="26" t="s">
        <v>128</v>
      </c>
      <c r="U55" s="4"/>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B56" s="26"/>
      <c r="C56" s="113"/>
      <c r="D56" s="4"/>
      <c r="E56" s="245"/>
      <c r="F56" s="245"/>
      <c r="G56" s="245"/>
      <c r="H56" s="123"/>
      <c r="I56" s="368"/>
      <c r="J56" s="245"/>
      <c r="K56" s="245"/>
      <c r="L56" s="245"/>
      <c r="M56" s="245"/>
      <c r="N56" s="245"/>
      <c r="O56" s="126"/>
      <c r="P56" s="126"/>
      <c r="Q56" s="126"/>
      <c r="R56" s="126"/>
      <c r="S56" s="126"/>
      <c r="T56" s="4"/>
      <c r="U56" s="4"/>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5" hidden="false" customHeight="false" outlineLevel="0" collapsed="false">
      <c r="B57" s="26" t="s">
        <v>821</v>
      </c>
      <c r="C57" s="113"/>
      <c r="D57" s="4"/>
      <c r="E57" s="245"/>
      <c r="F57" s="406" t="n">
        <f aca="false">F6-F7-F38</f>
        <v>0</v>
      </c>
      <c r="G57" s="406" t="n">
        <f aca="false">G6-G7-G38</f>
        <v>0</v>
      </c>
      <c r="H57" s="406" t="n">
        <f aca="false">H6-H7-H38</f>
        <v>0</v>
      </c>
      <c r="I57" s="406" t="n">
        <f aca="false">I6-I7-I38</f>
        <v>0</v>
      </c>
      <c r="J57" s="406" t="n">
        <f aca="false">J6-J7-J38</f>
        <v>0</v>
      </c>
      <c r="K57" s="406" t="n">
        <f aca="false">K6-K7-K38</f>
        <v>0</v>
      </c>
      <c r="L57" s="406" t="n">
        <f aca="false">L6-L7-L38</f>
        <v>0</v>
      </c>
      <c r="M57" s="406" t="n">
        <f aca="false">M6-M7-M38</f>
        <v>0</v>
      </c>
      <c r="N57" s="406" t="n">
        <f aca="false">N6-N7-N38</f>
        <v>0</v>
      </c>
      <c r="O57" s="406" t="n">
        <f aca="false">O6-O7-O38</f>
        <v>0</v>
      </c>
      <c r="P57" s="406" t="n">
        <f aca="false">P6-P7-P38</f>
        <v>0</v>
      </c>
      <c r="Q57" s="406" t="n">
        <f aca="false">Q6-Q7-Q38</f>
        <v>0</v>
      </c>
      <c r="R57" s="406" t="n">
        <f aca="false">R6-R7-R38</f>
        <v>0</v>
      </c>
      <c r="S57" s="406" t="n">
        <f aca="false">S6-S7-S38</f>
        <v>0</v>
      </c>
      <c r="T57" s="406" t="n">
        <f aca="false">T6-T7-T38</f>
        <v>0</v>
      </c>
      <c r="U57" s="4"/>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5" hidden="false" customHeight="false" outlineLevel="0" collapsed="false">
      <c r="B58" s="26" t="s">
        <v>130</v>
      </c>
      <c r="C58" s="113"/>
      <c r="D58" s="55"/>
      <c r="E58" s="245"/>
      <c r="F58" s="406" t="n">
        <f aca="false">F7-F8-F17</f>
        <v>0</v>
      </c>
      <c r="G58" s="406" t="n">
        <f aca="false">G7-G8-G17</f>
        <v>0</v>
      </c>
      <c r="H58" s="406" t="n">
        <f aca="false">H7-H8-H17</f>
        <v>-1000000</v>
      </c>
      <c r="I58" s="406" t="n">
        <f aca="false">I7-I8-I17</f>
        <v>0</v>
      </c>
      <c r="J58" s="406" t="n">
        <f aca="false">J7-J8-J17</f>
        <v>1000000</v>
      </c>
      <c r="K58" s="406" t="n">
        <f aca="false">K7-K8-K17</f>
        <v>0</v>
      </c>
      <c r="L58" s="406" t="n">
        <f aca="false">L7-L8-L17</f>
        <v>0</v>
      </c>
      <c r="M58" s="406" t="n">
        <f aca="false">M7-M8-M17</f>
        <v>0</v>
      </c>
      <c r="N58" s="406" t="n">
        <f aca="false">N7-N8-N17</f>
        <v>-10000000</v>
      </c>
      <c r="O58" s="406" t="n">
        <f aca="false">O7-O8-O17</f>
        <v>0</v>
      </c>
      <c r="P58" s="406" t="n">
        <f aca="false">P7-P8-P17</f>
        <v>-100000000</v>
      </c>
      <c r="Q58" s="406" t="n">
        <f aca="false">Q7-Q8-Q17</f>
        <v>0</v>
      </c>
      <c r="R58" s="406" t="n">
        <f aca="false">R7-R8-R17</f>
        <v>0</v>
      </c>
      <c r="S58" s="406" t="n">
        <f aca="false">S7-S8-S17</f>
        <v>0</v>
      </c>
      <c r="T58" s="406" t="n">
        <f aca="false">T7-T8-T17</f>
        <v>0</v>
      </c>
      <c r="U58" s="4"/>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B59" s="26" t="s">
        <v>131</v>
      </c>
      <c r="C59" s="113"/>
      <c r="D59" s="55"/>
      <c r="E59" s="245"/>
      <c r="F59" s="406" t="n">
        <f aca="false">F8-F9-F12-F15-F16</f>
        <v>0</v>
      </c>
      <c r="G59" s="406" t="n">
        <f aca="false">G8-G9-G12-G15-G16</f>
        <v>-1000000</v>
      </c>
      <c r="H59" s="406" t="n">
        <f aca="false">H8-H9-H12-H15-H16</f>
        <v>0</v>
      </c>
      <c r="I59" s="406" t="n">
        <f aca="false">I8-I9-I12-I15-I16</f>
        <v>0</v>
      </c>
      <c r="J59" s="406" t="n">
        <f aca="false">J8-J9-J12-J15-J16</f>
        <v>-1000000</v>
      </c>
      <c r="K59" s="748" t="n">
        <f aca="false">K8-K9-K12-K15-K16</f>
        <v>29080000000</v>
      </c>
      <c r="L59" s="406" t="n">
        <f aca="false">L8-L9-L12-L15-L16</f>
        <v>10000000.0000038</v>
      </c>
      <c r="M59" s="406" t="n">
        <f aca="false">M8-M9-M12-M15-M16</f>
        <v>0</v>
      </c>
      <c r="N59" s="406" t="n">
        <f aca="false">N8-N9-N12-N15-N16</f>
        <v>10000000</v>
      </c>
      <c r="O59" s="406" t="n">
        <f aca="false">O8-O9-O12-O15-O16</f>
        <v>100000000</v>
      </c>
      <c r="P59" s="406" t="n">
        <f aca="false">P8-P9-P12-P15-P16</f>
        <v>0</v>
      </c>
      <c r="Q59" s="406" t="n">
        <f aca="false">Q8-Q9-Q12-Q15-Q16</f>
        <v>0</v>
      </c>
      <c r="R59" s="406" t="n">
        <f aca="false">R8-R9-R12-R15-R16</f>
        <v>100000000</v>
      </c>
      <c r="S59" s="406" t="n">
        <f aca="false">S8-S9-S12-S15-S16</f>
        <v>0</v>
      </c>
      <c r="T59" s="406" t="n">
        <f aca="false">T8-T9-T12-T15-T16</f>
        <v>-100000000</v>
      </c>
      <c r="U59" s="4"/>
      <c r="V59" s="4"/>
      <c r="W59" s="4"/>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B60" s="26" t="s">
        <v>4193</v>
      </c>
      <c r="C60" s="113"/>
      <c r="D60" s="55"/>
      <c r="E60" s="245"/>
      <c r="F60" s="748" t="n">
        <f aca="false">F9-F10-F11</f>
        <v>2116000000</v>
      </c>
      <c r="G60" s="748" t="n">
        <f aca="false">G9-G10-G11</f>
        <v>3236000000</v>
      </c>
      <c r="H60" s="748" t="n">
        <f aca="false">H9-H10-H11</f>
        <v>3548000000</v>
      </c>
      <c r="I60" s="748" t="n">
        <f aca="false">I9-I10-I11</f>
        <v>4469000000</v>
      </c>
      <c r="J60" s="748" t="n">
        <f aca="false">J9-J10-J11</f>
        <v>6367000000</v>
      </c>
      <c r="K60" s="406" t="n">
        <f aca="false">K9-K10-K11</f>
        <v>0</v>
      </c>
      <c r="L60" s="748" t="n">
        <f aca="false">L9-L10-L11</f>
        <v>11720000000</v>
      </c>
      <c r="M60" s="748" t="n">
        <f aca="false">M9-M10-M11</f>
        <v>13720000000</v>
      </c>
      <c r="N60" s="748" t="n">
        <f aca="false">N9-N10-N11</f>
        <v>18480000000</v>
      </c>
      <c r="O60" s="406" t="n">
        <f aca="false">O9-O10-O11</f>
        <v>0</v>
      </c>
      <c r="P60" s="406" t="n">
        <f aca="false">P9-P10-P11</f>
        <v>100000000</v>
      </c>
      <c r="Q60" s="406" t="n">
        <f aca="false">Q9-Q10-Q11</f>
        <v>-100000000</v>
      </c>
      <c r="R60" s="406" t="n">
        <f aca="false">R9-R10-R11</f>
        <v>0</v>
      </c>
      <c r="S60" s="406" t="n">
        <f aca="false">S9-S10-S11</f>
        <v>0</v>
      </c>
      <c r="T60" s="406" t="n">
        <f aca="false">T9-T10-T11</f>
        <v>0</v>
      </c>
      <c r="U60" s="4"/>
      <c r="V60" s="4"/>
      <c r="W60" s="4"/>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5" hidden="false" customHeight="false" outlineLevel="0" collapsed="false">
      <c r="B61" s="26" t="s">
        <v>2898</v>
      </c>
      <c r="C61" s="113"/>
      <c r="D61" s="55"/>
      <c r="E61" s="245"/>
      <c r="F61" s="406" t="n">
        <f aca="false">F12-F13-F14</f>
        <v>0</v>
      </c>
      <c r="G61" s="406" t="n">
        <f aca="false">G12-G13-G14</f>
        <v>0</v>
      </c>
      <c r="H61" s="406" t="n">
        <f aca="false">H12-H13-H14</f>
        <v>0</v>
      </c>
      <c r="I61" s="406" t="n">
        <f aca="false">I12-I13-I14</f>
        <v>0</v>
      </c>
      <c r="J61" s="406" t="n">
        <f aca="false">J12-J13-J14</f>
        <v>0</v>
      </c>
      <c r="K61" s="406" t="n">
        <f aca="false">K12-K13-K14</f>
        <v>0</v>
      </c>
      <c r="L61" s="748" t="n">
        <f aca="false">L12-L13-L14</f>
        <v>18050000000</v>
      </c>
      <c r="M61" s="748" t="n">
        <f aca="false">M12-M13-M14</f>
        <v>22890000000</v>
      </c>
      <c r="N61" s="748" t="n">
        <f aca="false">N12-N13-N14</f>
        <v>28840000000</v>
      </c>
      <c r="O61" s="406" t="n">
        <f aca="false">O12-O13-O14</f>
        <v>0</v>
      </c>
      <c r="P61" s="406" t="n">
        <f aca="false">P12-P13-P14</f>
        <v>0</v>
      </c>
      <c r="Q61" s="406" t="n">
        <f aca="false">Q12-Q13-Q14</f>
        <v>0</v>
      </c>
      <c r="R61" s="406" t="n">
        <f aca="false">R12-R13-R14</f>
        <v>0</v>
      </c>
      <c r="S61" s="406" t="n">
        <f aca="false">S12-S13-S14</f>
        <v>0</v>
      </c>
      <c r="T61" s="406" t="n">
        <f aca="false">T12-T13-T14</f>
        <v>0</v>
      </c>
      <c r="U61" s="4"/>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B62" s="26" t="s">
        <v>134</v>
      </c>
      <c r="C62" s="113"/>
      <c r="D62" s="55"/>
      <c r="E62" s="245"/>
      <c r="F62" s="406" t="n">
        <f aca="false">F19-F20-F29-F32</f>
        <v>0</v>
      </c>
      <c r="G62" s="406" t="n">
        <f aca="false">G19-G20-G29-G32</f>
        <v>0</v>
      </c>
      <c r="H62" s="406" t="n">
        <f aca="false">H19-H20-H29-H32</f>
        <v>0</v>
      </c>
      <c r="I62" s="406" t="n">
        <f aca="false">I19-I20-I29-I32</f>
        <v>0</v>
      </c>
      <c r="J62" s="406" t="n">
        <f aca="false">J19-J20-J29-J32</f>
        <v>0</v>
      </c>
      <c r="K62" s="406" t="n">
        <f aca="false">K19-K20-K29-K32</f>
        <v>0</v>
      </c>
      <c r="L62" s="406" t="n">
        <f aca="false">L19-L20-L29-L32</f>
        <v>0</v>
      </c>
      <c r="M62" s="406" t="n">
        <f aca="false">M19-M20-M29-M32</f>
        <v>0</v>
      </c>
      <c r="N62" s="406" t="n">
        <f aca="false">N19-N20-N29-N32</f>
        <v>0</v>
      </c>
      <c r="O62" s="406" t="n">
        <f aca="false">O19-O20-O29-O32</f>
        <v>0</v>
      </c>
      <c r="P62" s="406" t="n">
        <f aca="false">P19-P20-P29-P32</f>
        <v>-100000000</v>
      </c>
      <c r="Q62" s="406" t="n">
        <f aca="false">Q19-Q20-Q29-Q32</f>
        <v>0</v>
      </c>
      <c r="R62" s="406" t="n">
        <f aca="false">R19-R20-R29-R32</f>
        <v>0</v>
      </c>
      <c r="S62" s="406" t="n">
        <f aca="false">S19-S20-S29-S32</f>
        <v>0</v>
      </c>
      <c r="T62" s="406" t="n">
        <f aca="false">T19-T20-T29-T32</f>
        <v>0</v>
      </c>
      <c r="U62" s="4"/>
      <c r="V62" s="4"/>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B63" s="26" t="s">
        <v>333</v>
      </c>
      <c r="C63" s="113"/>
      <c r="D63" s="55"/>
      <c r="E63" s="245"/>
      <c r="F63" s="406" t="n">
        <f aca="false">F20-F21-F22-F24-F27</f>
        <v>0</v>
      </c>
      <c r="G63" s="406" t="n">
        <f aca="false">G20-G21-G22-G24-G27</f>
        <v>0</v>
      </c>
      <c r="H63" s="406" t="n">
        <f aca="false">H20-H21-H22-H24-H27</f>
        <v>0</v>
      </c>
      <c r="I63" s="406" t="n">
        <f aca="false">I20-I21-I22-I24-I27</f>
        <v>0</v>
      </c>
      <c r="J63" s="406" t="n">
        <f aca="false">J20-J21-J22-J24-J27</f>
        <v>1000000</v>
      </c>
      <c r="K63" s="406" t="n">
        <f aca="false">K20-K21-K22-K24-K27</f>
        <v>0</v>
      </c>
      <c r="L63" s="406" t="n">
        <f aca="false">L20-L21-L22-L24-L27</f>
        <v>-10000000</v>
      </c>
      <c r="M63" s="406" t="n">
        <f aca="false">M20-M21-M22-M24-M27</f>
        <v>0</v>
      </c>
      <c r="N63" s="406" t="n">
        <f aca="false">N20-N21-N22-N24-N27</f>
        <v>0</v>
      </c>
      <c r="O63" s="406" t="n">
        <f aca="false">O20-O21-O22-O24-O27</f>
        <v>-100000000</v>
      </c>
      <c r="P63" s="406" t="n">
        <f aca="false">P20-P21-P22-P24-P27</f>
        <v>100000000</v>
      </c>
      <c r="Q63" s="406" t="n">
        <f aca="false">Q20-Q21-Q22-Q24-Q27</f>
        <v>-100000000</v>
      </c>
      <c r="R63" s="406" t="n">
        <f aca="false">R20-R21-R22-R24-R27</f>
        <v>100000000</v>
      </c>
      <c r="S63" s="406" t="n">
        <f aca="false">S20-S21-S22-S24-S27</f>
        <v>99999999.9999924</v>
      </c>
      <c r="T63" s="406" t="n">
        <f aca="false">T20-T21-T22-T24-T27</f>
        <v>0</v>
      </c>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5" hidden="false" customHeight="false" outlineLevel="0" collapsed="false">
      <c r="B64" s="26" t="s">
        <v>878</v>
      </c>
      <c r="C64" s="113"/>
      <c r="D64" s="55"/>
      <c r="E64" s="245"/>
      <c r="F64" s="406" t="n">
        <f aca="false">F24-F25-F26</f>
        <v>0</v>
      </c>
      <c r="G64" s="406" t="n">
        <f aca="false">G24-G25-G26</f>
        <v>-1000000</v>
      </c>
      <c r="H64" s="406" t="n">
        <f aca="false">H24-H25-H26</f>
        <v>0</v>
      </c>
      <c r="I64" s="406" t="n">
        <f aca="false">I24-I25-I26</f>
        <v>0</v>
      </c>
      <c r="J64" s="406" t="n">
        <f aca="false">J24-J25-J26</f>
        <v>0</v>
      </c>
      <c r="K64" s="748" t="n">
        <f aca="false">K24-K25-K26</f>
        <v>1280000000</v>
      </c>
      <c r="L64" s="406" t="n">
        <f aca="false">L24-L25-L26</f>
        <v>10000000</v>
      </c>
      <c r="M64" s="748" t="n">
        <f aca="false">M24-M25-M26</f>
        <v>1360000000</v>
      </c>
      <c r="N64" s="406" t="n">
        <f aca="false">N24-N25-N26</f>
        <v>0</v>
      </c>
      <c r="O64" s="406" t="n">
        <f aca="false">O24-O25-O26</f>
        <v>0</v>
      </c>
      <c r="P64" s="406" t="n">
        <f aca="false">P24-P25-P26</f>
        <v>0</v>
      </c>
      <c r="Q64" s="406" t="n">
        <f aca="false">Q24-Q25-Q26</f>
        <v>100000000</v>
      </c>
      <c r="R64" s="406" t="n">
        <f aca="false">R24-R25-R26</f>
        <v>0</v>
      </c>
      <c r="S64" s="406" t="n">
        <f aca="false">S24-S25-S26</f>
        <v>0</v>
      </c>
      <c r="T64" s="406" t="n">
        <f aca="false">T24-T25-T26</f>
        <v>0</v>
      </c>
      <c r="U64" s="4"/>
      <c r="V64" s="4"/>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B65" s="26" t="s">
        <v>822</v>
      </c>
      <c r="C65" s="113"/>
      <c r="D65" s="55"/>
      <c r="E65" s="245"/>
      <c r="F65" s="406" t="n">
        <f aca="false">F29-F30-F31</f>
        <v>0</v>
      </c>
      <c r="G65" s="406" t="n">
        <f aca="false">G29-G30-G31</f>
        <v>0</v>
      </c>
      <c r="H65" s="406" t="n">
        <f aca="false">H29-H30-H31</f>
        <v>0</v>
      </c>
      <c r="I65" s="406" t="n">
        <f aca="false">I29-I30-I31</f>
        <v>0</v>
      </c>
      <c r="J65" s="406" t="n">
        <f aca="false">J29-J30-J31</f>
        <v>0</v>
      </c>
      <c r="K65" s="406" t="n">
        <f aca="false">K29-K30-K31</f>
        <v>0</v>
      </c>
      <c r="L65" s="406" t="n">
        <f aca="false">L29-L30-L31</f>
        <v>0</v>
      </c>
      <c r="M65" s="406" t="n">
        <f aca="false">M29-M30-M31</f>
        <v>0</v>
      </c>
      <c r="N65" s="406" t="n">
        <f aca="false">N29-N30-N31</f>
        <v>0</v>
      </c>
      <c r="O65" s="406" t="n">
        <f aca="false">O29-O30-O31</f>
        <v>0</v>
      </c>
      <c r="P65" s="406" t="n">
        <f aca="false">P29-P30-P31</f>
        <v>100000000</v>
      </c>
      <c r="Q65" s="406" t="n">
        <f aca="false">Q29-Q30-Q31</f>
        <v>0</v>
      </c>
      <c r="R65" s="406" t="n">
        <f aca="false">R29-R30-R31</f>
        <v>0</v>
      </c>
      <c r="S65" s="406" t="n">
        <f aca="false">S29-S30-S31</f>
        <v>0</v>
      </c>
      <c r="T65" s="406" t="n">
        <f aca="false">T29-T30-T31</f>
        <v>0</v>
      </c>
      <c r="U65" s="4"/>
      <c r="V65" s="4"/>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B66" s="26" t="s">
        <v>4194</v>
      </c>
      <c r="C66" s="113"/>
      <c r="D66" s="55"/>
      <c r="E66" s="245"/>
      <c r="F66" s="406" t="n">
        <f aca="false">F32-F33-F34</f>
        <v>0</v>
      </c>
      <c r="G66" s="406" t="n">
        <f aca="false">G32-G33-G34</f>
        <v>0</v>
      </c>
      <c r="H66" s="406" t="n">
        <f aca="false">H32-H33-H34</f>
        <v>0</v>
      </c>
      <c r="I66" s="406" t="n">
        <f aca="false">I32-I33-I34</f>
        <v>0</v>
      </c>
      <c r="J66" s="406" t="n">
        <f aca="false">J32-J33-J34</f>
        <v>0</v>
      </c>
      <c r="K66" s="406" t="n">
        <f aca="false">K32-K33-K34</f>
        <v>0</v>
      </c>
      <c r="L66" s="406" t="n">
        <f aca="false">L32-L33-L34</f>
        <v>0</v>
      </c>
      <c r="M66" s="406" t="n">
        <f aca="false">M32-M33-M34</f>
        <v>0</v>
      </c>
      <c r="N66" s="406" t="n">
        <f aca="false">N32-N33-N34</f>
        <v>0</v>
      </c>
      <c r="O66" s="406" t="n">
        <f aca="false">O32-O33-O34</f>
        <v>0</v>
      </c>
      <c r="P66" s="406" t="n">
        <f aca="false">P32-P33-P34</f>
        <v>0</v>
      </c>
      <c r="Q66" s="406" t="n">
        <f aca="false">Q32-Q33-Q34</f>
        <v>0</v>
      </c>
      <c r="R66" s="406" t="n">
        <f aca="false">R32-R33-R34</f>
        <v>-99999999.9999981</v>
      </c>
      <c r="S66" s="406" t="n">
        <f aca="false">S32-S33-S34</f>
        <v>0</v>
      </c>
      <c r="T66" s="406" t="n">
        <f aca="false">T32-T33-T34</f>
        <v>0</v>
      </c>
      <c r="U66" s="4"/>
      <c r="V66" s="4"/>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Format="false" ht="15" hidden="false" customHeight="false" outlineLevel="0" collapsed="false">
      <c r="B67" s="26" t="s">
        <v>1266</v>
      </c>
      <c r="C67" s="113"/>
      <c r="D67" s="55"/>
      <c r="E67" s="245"/>
      <c r="F67" s="406" t="n">
        <f aca="false">F38-F39-F40-F41-F42</f>
        <v>0</v>
      </c>
      <c r="G67" s="406" t="n">
        <f aca="false">G38-G39-G40-G41-G42</f>
        <v>0</v>
      </c>
      <c r="H67" s="406" t="n">
        <f aca="false">H38-H39-H40-H41-H42</f>
        <v>0</v>
      </c>
      <c r="I67" s="406" t="n">
        <f aca="false">I38-I39-I40-I41-I42</f>
        <v>0</v>
      </c>
      <c r="J67" s="406" t="n">
        <f aca="false">J38-J39-J40-J41-J42</f>
        <v>0</v>
      </c>
      <c r="K67" s="406" t="n">
        <f aca="false">K38-K39-K40-K41-K42</f>
        <v>0</v>
      </c>
      <c r="L67" s="406" t="n">
        <f aca="false">L38-L39-L40-L41-L42</f>
        <v>0</v>
      </c>
      <c r="M67" s="406" t="n">
        <f aca="false">M38-M39-M40-M41-M42</f>
        <v>0</v>
      </c>
      <c r="N67" s="406" t="n">
        <f aca="false">N38-N39-N40-N41-N42</f>
        <v>-10000000</v>
      </c>
      <c r="O67" s="406" t="n">
        <f aca="false">O38-O39-O40-O41-O42</f>
        <v>-99999999.9999981</v>
      </c>
      <c r="P67" s="406" t="n">
        <f aca="false">P38-P39-P40-P41-P42</f>
        <v>-100000000</v>
      </c>
      <c r="Q67" s="406" t="n">
        <f aca="false">Q38-Q39-Q40-Q41-Q42</f>
        <v>0</v>
      </c>
      <c r="R67" s="406" t="n">
        <f aca="false">R38-R39-R40-R41-R42</f>
        <v>0</v>
      </c>
      <c r="S67" s="406" t="n">
        <f aca="false">S38-S39-S40-S41-S42</f>
        <v>0</v>
      </c>
      <c r="T67" s="406" t="n">
        <f aca="false">T38-T39-T40-T41-T42</f>
        <v>0</v>
      </c>
      <c r="U67" s="4"/>
      <c r="V67" s="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5" hidden="false" customHeight="false" outlineLevel="0" collapsed="false">
      <c r="B68" s="26" t="s">
        <v>137</v>
      </c>
      <c r="C68" s="113"/>
      <c r="D68" s="55"/>
      <c r="E68" s="245"/>
      <c r="F68" s="406" t="n">
        <f aca="false">F44-F45-F53</f>
        <v>0</v>
      </c>
      <c r="G68" s="406" t="n">
        <f aca="false">G44-G45-G53</f>
        <v>0</v>
      </c>
      <c r="H68" s="406" t="n">
        <f aca="false">H44-H45-H53</f>
        <v>0</v>
      </c>
      <c r="I68" s="406" t="n">
        <f aca="false">I44-I45-I53</f>
        <v>0</v>
      </c>
      <c r="J68" s="406" t="n">
        <f aca="false">J44-J45-J53</f>
        <v>0</v>
      </c>
      <c r="K68" s="406" t="n">
        <f aca="false">K44-K45-K53</f>
        <v>0</v>
      </c>
      <c r="L68" s="406" t="n">
        <f aca="false">L44-L45-L53</f>
        <v>0</v>
      </c>
      <c r="M68" s="406" t="n">
        <f aca="false">M44-M45-M53</f>
        <v>0</v>
      </c>
      <c r="N68" s="406" t="n">
        <f aca="false">N44-N45-N53</f>
        <v>0</v>
      </c>
      <c r="O68" s="406" t="n">
        <f aca="false">O44-O45-O53</f>
        <v>0</v>
      </c>
      <c r="P68" s="406" t="n">
        <f aca="false">P44-P45-P53</f>
        <v>0</v>
      </c>
      <c r="Q68" s="406" t="n">
        <f aca="false">Q44-Q45-Q53</f>
        <v>0</v>
      </c>
      <c r="R68" s="406" t="n">
        <f aca="false">R44-R45-R53</f>
        <v>0</v>
      </c>
      <c r="S68" s="406" t="n">
        <f aca="false">S44-S45-S53</f>
        <v>0</v>
      </c>
      <c r="T68" s="406" t="n">
        <f aca="false">T44-T45-T53</f>
        <v>0</v>
      </c>
      <c r="U68" s="4"/>
      <c r="V68" s="4"/>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Format="false" ht="15" hidden="false" customHeight="false" outlineLevel="0" collapsed="false">
      <c r="B69" s="26" t="s">
        <v>4195</v>
      </c>
      <c r="C69" s="113"/>
      <c r="D69" s="55"/>
      <c r="E69" s="245"/>
      <c r="F69" s="406" t="n">
        <f aca="false">F45-F46-F51-F52</f>
        <v>0</v>
      </c>
      <c r="G69" s="406" t="n">
        <f aca="false">G45-G46-G51-G52</f>
        <v>0</v>
      </c>
      <c r="H69" s="406" t="n">
        <f aca="false">H45-H46-H51-H52</f>
        <v>0</v>
      </c>
      <c r="I69" s="406" t="n">
        <f aca="false">I45-I46-I51-I52</f>
        <v>0</v>
      </c>
      <c r="J69" s="406" t="n">
        <f aca="false">J45-J46-J51-J52</f>
        <v>0</v>
      </c>
      <c r="K69" s="406" t="n">
        <f aca="false">K45-K46-K51-K52</f>
        <v>0</v>
      </c>
      <c r="L69" s="406" t="n">
        <f aca="false">L45-L46-L51-L52</f>
        <v>0</v>
      </c>
      <c r="M69" s="406" t="n">
        <f aca="false">M45-M46-M51-M52</f>
        <v>0</v>
      </c>
      <c r="N69" s="406" t="n">
        <f aca="false">N45-N46-N51</f>
        <v>0</v>
      </c>
      <c r="O69" s="406" t="n">
        <f aca="false">O45-O46-O51</f>
        <v>0</v>
      </c>
      <c r="P69" s="406" t="n">
        <f aca="false">P45-P46-P51</f>
        <v>0</v>
      </c>
      <c r="Q69" s="406" t="n">
        <f aca="false">Q45-Q46-Q51</f>
        <v>0</v>
      </c>
      <c r="R69" s="406" t="n">
        <f aca="false">R45-R46-R51</f>
        <v>0</v>
      </c>
      <c r="S69" s="406" t="n">
        <f aca="false">S45-S46-S51</f>
        <v>0</v>
      </c>
      <c r="T69" s="406" t="n">
        <f aca="false">T45-T46-T51</f>
        <v>0</v>
      </c>
      <c r="U69" s="4"/>
      <c r="V69" s="4"/>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5" hidden="false" customHeight="false" outlineLevel="0" collapsed="false">
      <c r="B70" s="26" t="s">
        <v>4196</v>
      </c>
      <c r="C70" s="113"/>
      <c r="D70" s="55"/>
      <c r="E70" s="245"/>
      <c r="F70" s="406" t="n">
        <f aca="false">F46-F47-F48-F49</f>
        <v>0</v>
      </c>
      <c r="G70" s="406" t="n">
        <f aca="false">G46-G47-G48-G49</f>
        <v>-1000000</v>
      </c>
      <c r="H70" s="406" t="n">
        <f aca="false">H46-H47-H48-H49</f>
        <v>0</v>
      </c>
      <c r="I70" s="406" t="n">
        <f aca="false">I46-I47-I48-I49</f>
        <v>0</v>
      </c>
      <c r="J70" s="406" t="n">
        <f aca="false">J46-J47-J48-J49</f>
        <v>0</v>
      </c>
      <c r="K70" s="406" t="n">
        <f aca="false">K46-K47-K48-K49</f>
        <v>0</v>
      </c>
      <c r="L70" s="406" t="n">
        <f aca="false">L46-L47-L48-L49</f>
        <v>0</v>
      </c>
      <c r="M70" s="406" t="n">
        <f aca="false">M46-M47-M48-M49</f>
        <v>0</v>
      </c>
      <c r="N70" s="406" t="n">
        <f aca="false">N46-N47-N48-N49</f>
        <v>0</v>
      </c>
      <c r="O70" s="406" t="n">
        <f aca="false">O46-O47-O48-O49</f>
        <v>0</v>
      </c>
      <c r="P70" s="406" t="n">
        <f aca="false">P46-P47-P48-P49</f>
        <v>0</v>
      </c>
      <c r="Q70" s="406" t="n">
        <f aca="false">Q46-Q47-Q48-Q49</f>
        <v>-100000000</v>
      </c>
      <c r="R70" s="406" t="n">
        <f aca="false">R46-R47-R48-R49</f>
        <v>0</v>
      </c>
      <c r="S70" s="406" t="n">
        <f aca="false">S46-S47-S48-S49</f>
        <v>-100000000</v>
      </c>
      <c r="T70" s="406" t="n">
        <f aca="false">T46-T47-T48-T49</f>
        <v>0</v>
      </c>
      <c r="U70" s="4"/>
      <c r="V70" s="4"/>
      <c r="W70" s="4"/>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Format="false" ht="15.75" hidden="false" customHeight="false" outlineLevel="0" collapsed="false">
      <c r="B71" s="26"/>
      <c r="C71" s="113"/>
      <c r="D71" s="55"/>
      <c r="E71" s="245"/>
      <c r="F71" s="406"/>
      <c r="G71" s="406"/>
      <c r="H71" s="406"/>
      <c r="I71" s="406"/>
      <c r="J71" s="406"/>
      <c r="K71" s="406"/>
      <c r="L71" s="406"/>
      <c r="M71" s="406"/>
      <c r="N71" s="406"/>
      <c r="O71" s="406"/>
      <c r="P71" s="406"/>
      <c r="Q71" s="406"/>
      <c r="R71" s="406"/>
      <c r="S71" s="406"/>
      <c r="T71" s="4"/>
      <c r="U71" s="4"/>
      <c r="V71" s="4"/>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Format="false" ht="15.75" hidden="false" customHeight="false" outlineLevel="0" collapsed="false">
      <c r="B72" s="26" t="s">
        <v>1957</v>
      </c>
      <c r="C72" s="113"/>
      <c r="D72" s="93"/>
      <c r="E72" s="94"/>
      <c r="F72" s="94" t="n">
        <v>99479000000</v>
      </c>
      <c r="G72" s="94" t="n">
        <v>110973000000</v>
      </c>
      <c r="H72" s="94" t="n">
        <v>128668000000</v>
      </c>
      <c r="I72" s="94" t="n">
        <v>151707000000</v>
      </c>
      <c r="J72" s="94" t="n">
        <v>180242000000</v>
      </c>
      <c r="K72" s="94" t="n">
        <v>207644000000</v>
      </c>
      <c r="L72" s="94" t="n">
        <v>240358000000</v>
      </c>
      <c r="M72" s="94" t="n">
        <v>266213000000</v>
      </c>
      <c r="N72" s="94" t="n">
        <v>314961000000</v>
      </c>
      <c r="O72" s="94" t="n">
        <v>364737000000</v>
      </c>
      <c r="P72" s="94" t="n">
        <v>407903000000</v>
      </c>
      <c r="Q72" s="392" t="n">
        <v>461101000000</v>
      </c>
      <c r="R72" s="603" t="n">
        <v>527544000000</v>
      </c>
      <c r="S72" s="603" t="n">
        <v>602547000000</v>
      </c>
      <c r="T72" s="749" t="n">
        <v>673000000000</v>
      </c>
      <c r="U72" s="159"/>
      <c r="V72" s="159"/>
      <c r="W72" s="215"/>
      <c r="X72" s="4"/>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Format="false" ht="15" hidden="false" customHeight="false" outlineLevel="0" collapsed="false">
      <c r="B73" s="26" t="s">
        <v>140</v>
      </c>
      <c r="C73" s="113"/>
      <c r="D73" s="143"/>
      <c r="E73" s="143"/>
      <c r="F73" s="313" t="n">
        <f aca="false">(F6/F72)*100</f>
        <v>22.1926235687934</v>
      </c>
      <c r="G73" s="313" t="n">
        <f aca="false">(G6/G72)*100</f>
        <v>23.0281239580799</v>
      </c>
      <c r="H73" s="313" t="n">
        <f aca="false">(H6/H72)*100</f>
        <v>20.8995243572605</v>
      </c>
      <c r="I73" s="313" t="n">
        <f aca="false">(I6/I72)*100</f>
        <v>20.6931782976395</v>
      </c>
      <c r="J73" s="313" t="n">
        <f aca="false">(J6/J72)*100</f>
        <v>25.5883756283219</v>
      </c>
      <c r="K73" s="313" t="n">
        <f aca="false">(K6/K72)*100</f>
        <v>25.2017876750592</v>
      </c>
      <c r="L73" s="313" t="n">
        <f aca="false">(L6/L72)*100</f>
        <v>25.3413657960209</v>
      </c>
      <c r="M73" s="313" t="n">
        <f aca="false">(M6/M72)*100</f>
        <v>27.0572811996409</v>
      </c>
      <c r="N73" s="313" t="n">
        <f aca="false">(N6/N72)*100</f>
        <v>28.5622664393369</v>
      </c>
      <c r="O73" s="313" t="n">
        <f aca="false">(O6/O72)*100</f>
        <v>28.6233642323099</v>
      </c>
      <c r="P73" s="313" t="n">
        <f aca="false">(P6/P72)*100</f>
        <v>28.6097430026256</v>
      </c>
      <c r="Q73" s="313" t="n">
        <f aca="false">(Q6/Q72)*100</f>
        <v>32.8561421467314</v>
      </c>
      <c r="R73" s="313" t="n">
        <f aca="false">(R6/R72)*100</f>
        <v>32.0541983227939</v>
      </c>
      <c r="S73" s="313" t="n">
        <f aca="false">(S6/S72)*100</f>
        <v>29.0765699605176</v>
      </c>
      <c r="T73" s="313" t="n">
        <f aca="false">(T6/T72)*100</f>
        <v>29.8959881129272</v>
      </c>
      <c r="U73" s="4"/>
      <c r="V73" s="4"/>
      <c r="W73" s="4"/>
      <c r="X73" s="4"/>
      <c r="Y73" s="4"/>
    </row>
    <row r="74" customFormat="false" ht="15" hidden="false" customHeight="false" outlineLevel="0" collapsed="false">
      <c r="B74" s="26" t="s">
        <v>141</v>
      </c>
      <c r="C74" s="113"/>
      <c r="D74" s="4"/>
      <c r="E74" s="245"/>
      <c r="F74" s="313" t="n">
        <f aca="false">(F18/F72)*100</f>
        <v>29.1840488947416</v>
      </c>
      <c r="G74" s="313" t="n">
        <f aca="false">(G18/G72)*100</f>
        <v>27.1994088652195</v>
      </c>
      <c r="H74" s="313" t="n">
        <f aca="false">(H18/H72)*100</f>
        <v>25.3419653682345</v>
      </c>
      <c r="I74" s="313" t="n">
        <f aca="false">(I18/I72)*100</f>
        <v>22.8954497814867</v>
      </c>
      <c r="J74" s="313" t="n">
        <f aca="false">(J18/J72)*100</f>
        <v>26.9337890169883</v>
      </c>
      <c r="K74" s="313" t="n">
        <f aca="false">(K18/K72)*100</f>
        <v>28.1491398740151</v>
      </c>
      <c r="L74" s="313" t="n">
        <f aca="false">(L18/L72)*100</f>
        <v>27.8126794198654</v>
      </c>
      <c r="M74" s="313" t="n">
        <f aca="false">(M18/M72)*100</f>
        <v>32.5679061503383</v>
      </c>
      <c r="N74" s="313" t="n">
        <f aca="false">(N18/N72)*100</f>
        <v>32.8675613806154</v>
      </c>
      <c r="O74" s="313" t="n">
        <f aca="false">(O18/O72)*100</f>
        <v>33.6680950931767</v>
      </c>
      <c r="P74" s="313" t="n">
        <f aca="false">(P19/P72)*100</f>
        <v>32.6303067150769</v>
      </c>
      <c r="Q74" s="313" t="n">
        <f aca="false">(Q19/Q72)*100</f>
        <v>35.6104194091967</v>
      </c>
      <c r="R74" s="313" t="n">
        <f aca="false">(R19/R72)*100</f>
        <v>42.4230016832719</v>
      </c>
      <c r="S74" s="313" t="n">
        <f aca="false">(S19/S72)*100</f>
        <v>35.0346114079068</v>
      </c>
      <c r="T74" s="313" t="n">
        <f aca="false">(T19/T72)*100</f>
        <v>33.9078751857355</v>
      </c>
      <c r="U74" s="4"/>
      <c r="V74" s="4"/>
      <c r="W74" s="4"/>
      <c r="X74" s="4"/>
      <c r="Y74" s="4"/>
    </row>
    <row r="75" customFormat="false" ht="15" hidden="false" customHeight="false" outlineLevel="0" collapsed="false">
      <c r="B75" s="26"/>
      <c r="C75" s="113"/>
      <c r="D75" s="4"/>
      <c r="E75" s="245"/>
      <c r="F75" s="143"/>
      <c r="G75" s="143"/>
      <c r="H75" s="143"/>
      <c r="I75" s="143"/>
      <c r="J75" s="143"/>
      <c r="K75" s="143"/>
      <c r="L75" s="143"/>
      <c r="M75" s="143"/>
      <c r="N75" s="143"/>
      <c r="O75" s="143"/>
      <c r="P75" s="143"/>
      <c r="Q75" s="143"/>
      <c r="R75" s="143"/>
      <c r="S75" s="143"/>
      <c r="T75" s="143"/>
      <c r="U75" s="4"/>
      <c r="V75" s="4"/>
      <c r="W75" s="4"/>
      <c r="X75" s="4"/>
      <c r="Y75" s="4"/>
    </row>
    <row r="76" customFormat="false" ht="15" hidden="false" customHeight="false" outlineLevel="0" collapsed="false">
      <c r="B76" s="26"/>
      <c r="C76" s="113"/>
      <c r="D76" s="4"/>
      <c r="E76" s="245"/>
      <c r="F76" s="143" t="n">
        <f aca="false">F6+F44-F18</f>
        <v>-748000000</v>
      </c>
      <c r="G76" s="143" t="n">
        <f aca="false">G6+G44-G18</f>
        <v>220000000</v>
      </c>
      <c r="H76" s="143" t="n">
        <f aca="false">H6+H44-H18</f>
        <v>-2656000000</v>
      </c>
      <c r="I76" s="143" t="n">
        <f aca="false">I6+I44-I18</f>
        <v>-641000000</v>
      </c>
      <c r="J76" s="143" t="n">
        <f aca="false">J6+J44-J18</f>
        <v>507000000</v>
      </c>
      <c r="K76" s="143" t="n">
        <f aca="false">K6+K44-K18</f>
        <v>1730000000</v>
      </c>
      <c r="L76" s="143" t="n">
        <f aca="false">L6+L44-L18</f>
        <v>-369999999.999992</v>
      </c>
      <c r="M76" s="143" t="n">
        <f aca="false">M6+M44-M18</f>
        <v>-650000000</v>
      </c>
      <c r="N76" s="143" t="n">
        <f aca="false">N6+N44-N18</f>
        <v>-350000000</v>
      </c>
      <c r="O76" s="143" t="n">
        <f aca="false">O6+O44-O18</f>
        <v>800000000</v>
      </c>
      <c r="P76" s="143" t="n">
        <f aca="false">P6+P44-P18</f>
        <v>133400000000</v>
      </c>
      <c r="Q76" s="143" t="n">
        <f aca="false">Q6+Q44-Q18</f>
        <v>164700000000</v>
      </c>
      <c r="R76" s="143" t="n">
        <f aca="false">R6+R44-R18</f>
        <v>223700000000</v>
      </c>
      <c r="S76" s="143" t="n">
        <f aca="false">S6+S44-S18</f>
        <v>211100000000</v>
      </c>
      <c r="T76" s="143" t="n">
        <f aca="false">T6+T44-T18</f>
        <v>228200000000</v>
      </c>
      <c r="U76" s="4"/>
      <c r="V76" s="4"/>
      <c r="W76" s="4"/>
      <c r="X76" s="4"/>
      <c r="Y76" s="4"/>
    </row>
    <row r="77" customFormat="false" ht="15" hidden="false" customHeight="false" outlineLevel="0" collapsed="false">
      <c r="B77" s="26"/>
      <c r="C77" s="113"/>
      <c r="D77" s="4"/>
      <c r="E77" s="245"/>
      <c r="F77" s="143"/>
      <c r="G77" s="143"/>
      <c r="H77" s="143"/>
      <c r="I77" s="143"/>
      <c r="J77" s="143"/>
      <c r="K77" s="143"/>
      <c r="L77" s="143"/>
      <c r="M77" s="143"/>
      <c r="N77" s="143"/>
      <c r="O77" s="143"/>
      <c r="P77" s="143"/>
      <c r="Q77" s="143"/>
      <c r="R77" s="143"/>
      <c r="S77" s="143"/>
      <c r="T77" s="143"/>
      <c r="U77" s="4"/>
      <c r="V77" s="4"/>
      <c r="W77" s="4"/>
      <c r="X77" s="4"/>
      <c r="Y77" s="4"/>
    </row>
    <row r="78" customFormat="false" ht="15" hidden="false" customHeight="false" outlineLevel="0" collapsed="false">
      <c r="C78" s="113"/>
      <c r="D78" s="4"/>
      <c r="E78" s="406"/>
      <c r="F78" s="143"/>
      <c r="G78" s="143"/>
      <c r="H78" s="143"/>
      <c r="I78" s="143"/>
      <c r="J78" s="143"/>
      <c r="K78" s="143"/>
      <c r="L78" s="143"/>
      <c r="M78" s="143"/>
      <c r="N78" s="143"/>
      <c r="O78" s="143"/>
      <c r="P78" s="143"/>
      <c r="Q78" s="750"/>
      <c r="R78" s="143"/>
      <c r="S78" s="143"/>
      <c r="T78" s="143"/>
      <c r="U78" s="4"/>
      <c r="V78" s="4"/>
      <c r="W78" s="4"/>
      <c r="X78" s="4"/>
      <c r="Y78" s="4"/>
    </row>
    <row r="79" customFormat="false" ht="15" hidden="false" customHeight="false" outlineLevel="0" collapsed="false">
      <c r="B79" s="0" t="s">
        <v>142</v>
      </c>
      <c r="C79" s="113"/>
      <c r="D79" s="4"/>
      <c r="E79" s="245"/>
      <c r="F79" s="0" t="n">
        <f aca="false">IF(F32&lt;0, (F32/F18)*100)</f>
        <v>0</v>
      </c>
      <c r="G79" s="0" t="n">
        <f aca="false">IF(G32&lt;0, (G32/G18)*100)</f>
        <v>0</v>
      </c>
      <c r="H79" s="0" t="n">
        <f aca="false">IF(H32&lt;0, (H32/H18)*100)</f>
        <v>0</v>
      </c>
      <c r="I79" s="0" t="n">
        <f aca="false">IF(I32&lt;0, (I32/I18)*100)</f>
        <v>0</v>
      </c>
      <c r="J79" s="0" t="n">
        <f aca="false">IF(J32&lt;0, (J32/J18)*100)</f>
        <v>0</v>
      </c>
      <c r="K79" s="0" t="n">
        <f aca="false">IF(K32&lt;0, (K32/K18)*100)</f>
        <v>0</v>
      </c>
      <c r="L79" s="0" t="n">
        <f aca="false">IF(L32&lt;0, (L32/L18)*100)</f>
        <v>0</v>
      </c>
      <c r="M79" s="0" t="n">
        <f aca="false">IF(M32&lt;0, (M32/M18)*100)</f>
        <v>0</v>
      </c>
      <c r="N79" s="0" t="n">
        <f aca="false">IF(N32&lt;0, (N32/N18)*100)</f>
        <v>0</v>
      </c>
      <c r="O79" s="0" t="n">
        <f aca="false">IF(O32&lt;0, (O32/O18)*100)</f>
        <v>0</v>
      </c>
      <c r="P79" s="0" t="n">
        <f aca="false">IF(P32&lt;0, (P32/P18)*100)</f>
        <v>0</v>
      </c>
      <c r="Q79" s="0" t="n">
        <f aca="false">IF(Q32&lt;0, (Q32/Q18)*100)</f>
        <v>0</v>
      </c>
      <c r="R79" s="0" t="n">
        <f aca="false">IF(R32&lt;0, (R32/R18)*100)</f>
        <v>0</v>
      </c>
      <c r="S79" s="0" t="n">
        <f aca="false">IF(S32&lt;0, (S32/S18)*100)</f>
        <v>0</v>
      </c>
      <c r="T79" s="0" t="n">
        <f aca="false">IF(T32&lt;0, (T32/T18)*100)</f>
        <v>0</v>
      </c>
      <c r="U79" s="4"/>
      <c r="V79" s="4"/>
      <c r="W79" s="4"/>
      <c r="X79" s="4"/>
      <c r="Y79"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5.xml><?xml version="1.0" encoding="utf-8"?>
<worksheet xmlns="http://schemas.openxmlformats.org/spreadsheetml/2006/main" xmlns:r="http://schemas.openxmlformats.org/officeDocument/2006/relationships">
  <sheetPr filterMode="false">
    <pageSetUpPr fitToPage="false"/>
  </sheetPr>
  <dimension ref="A1:AV4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U6" activePane="bottomRight" state="frozen"/>
      <selection pane="topLeft" activeCell="A1" activeCellId="0" sqref="A1"/>
      <selection pane="topRight" activeCell="U1" activeCellId="0" sqref="U1"/>
      <selection pane="bottomLeft" activeCell="A6" activeCellId="0" sqref="A6"/>
      <selection pane="bottomRight" activeCell="X3" activeCellId="0" sqref="X3"/>
    </sheetView>
  </sheetViews>
  <sheetFormatPr defaultRowHeight="15"/>
  <cols>
    <col collapsed="false" hidden="false" max="1" min="1" style="0" width="45.8979591836735"/>
    <col collapsed="false" hidden="false" max="2" min="2" style="0" width="40.2295918367347"/>
    <col collapsed="false" hidden="false" max="3" min="3" style="0" width="22.8112244897959"/>
    <col collapsed="false" hidden="false" max="9" min="4" style="0" width="8.50510204081633"/>
    <col collapsed="false" hidden="false" max="10" min="10" style="0" width="15.6581632653061"/>
    <col collapsed="false" hidden="false" max="12" min="11" style="0" width="22.1377551020408"/>
    <col collapsed="false" hidden="false" max="15" min="13" style="0" width="20.25"/>
    <col collapsed="false" hidden="false" max="19" min="16" style="0" width="21.4642857142857"/>
    <col collapsed="false" hidden="false" max="21" min="20" style="0" width="20.3826530612245"/>
    <col collapsed="false" hidden="false" max="24" min="22" style="0" width="8.50510204081633"/>
    <col collapsed="false" hidden="false" max="25" min="25" style="0" width="14.5816326530612"/>
    <col collapsed="false" hidden="false" max="1025" min="26" style="0" width="8.50510204081633"/>
  </cols>
  <sheetData>
    <row r="1" customFormat="false" ht="15" hidden="false" customHeight="false" outlineLevel="0" collapsed="false">
      <c r="A1" s="1" t="s">
        <v>4197</v>
      </c>
      <c r="B1" s="2" t="s">
        <v>4198</v>
      </c>
      <c r="C1" s="2"/>
      <c r="D1" s="3"/>
      <c r="E1" s="3"/>
      <c r="F1" s="3"/>
      <c r="G1" s="3"/>
      <c r="H1" s="3"/>
      <c r="I1" s="3"/>
      <c r="J1" s="3"/>
      <c r="K1" s="3"/>
      <c r="L1" s="3"/>
      <c r="M1" s="3"/>
      <c r="N1" s="4"/>
      <c r="O1" s="4"/>
      <c r="P1" s="4"/>
      <c r="Q1" s="5"/>
      <c r="R1" s="4"/>
      <c r="S1" s="4"/>
      <c r="T1" s="4"/>
      <c r="U1" s="4"/>
      <c r="V1" s="4"/>
    </row>
    <row r="2" customFormat="false" ht="15" hidden="false" customHeight="false" outlineLevel="0" collapsed="false">
      <c r="B2" s="7" t="s">
        <v>4199</v>
      </c>
      <c r="C2" s="7"/>
      <c r="D2" s="4"/>
      <c r="E2" s="4"/>
      <c r="F2" s="4"/>
      <c r="G2" s="4"/>
      <c r="H2" s="4"/>
      <c r="I2" s="4"/>
      <c r="J2" s="4"/>
      <c r="K2" s="4"/>
      <c r="L2" s="4"/>
      <c r="M2" s="4"/>
      <c r="N2" s="4"/>
      <c r="O2" s="4"/>
      <c r="P2" s="4"/>
      <c r="Q2" s="8"/>
      <c r="R2" s="9"/>
      <c r="S2" s="10"/>
      <c r="T2" s="4"/>
      <c r="U2" s="4"/>
      <c r="V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row>
    <row r="5" customFormat="false" ht="15" hidden="false" customHeight="false" outlineLevel="0" collapsed="false">
      <c r="A5" s="0" t="s">
        <v>26</v>
      </c>
      <c r="B5" s="11" t="s">
        <v>27</v>
      </c>
      <c r="C5" s="11"/>
      <c r="D5" s="4" t="s">
        <v>28</v>
      </c>
      <c r="E5" s="4" t="s">
        <v>28</v>
      </c>
      <c r="F5" s="4" t="s">
        <v>28</v>
      </c>
      <c r="G5" s="4" t="s">
        <v>28</v>
      </c>
      <c r="H5" s="3" t="s">
        <v>29</v>
      </c>
      <c r="I5" s="3" t="s">
        <v>28</v>
      </c>
      <c r="J5" s="3" t="s">
        <v>28</v>
      </c>
      <c r="K5" s="3" t="s">
        <v>28</v>
      </c>
      <c r="L5" s="3" t="s">
        <v>28</v>
      </c>
      <c r="M5" s="4" t="s">
        <v>29</v>
      </c>
      <c r="N5" s="4" t="s">
        <v>29</v>
      </c>
      <c r="O5" s="4" t="s">
        <v>29</v>
      </c>
      <c r="P5" s="4" t="s">
        <v>29</v>
      </c>
      <c r="Q5" s="4" t="s">
        <v>29</v>
      </c>
      <c r="R5" s="4" t="s">
        <v>29</v>
      </c>
      <c r="S5" s="4" t="s">
        <v>31</v>
      </c>
      <c r="T5" s="4" t="s">
        <v>31</v>
      </c>
      <c r="U5" s="4" t="s">
        <v>31</v>
      </c>
      <c r="V5" s="4" t="s">
        <v>31</v>
      </c>
      <c r="W5" s="4" t="s">
        <v>31</v>
      </c>
    </row>
    <row r="6" s="13" customFormat="true" ht="16.5" hidden="false" customHeight="false" outlineLevel="0" collapsed="false">
      <c r="A6" s="280" t="s">
        <v>32</v>
      </c>
      <c r="B6" s="63" t="s">
        <v>1264</v>
      </c>
      <c r="C6" s="216" t="s">
        <v>34</v>
      </c>
      <c r="K6" s="751" t="n">
        <f aca="false">K7+K12</f>
        <v>3285200000000</v>
      </c>
      <c r="L6" s="751" t="n">
        <f aca="false">L7+L12</f>
        <v>3752300000000</v>
      </c>
      <c r="M6" s="751" t="n">
        <f aca="false">M7+M12</f>
        <v>3739460000000</v>
      </c>
      <c r="N6" s="751" t="n">
        <f aca="false">N7+N12</f>
        <v>4550360000000</v>
      </c>
      <c r="O6" s="326" t="n">
        <f aca="false">O7+O12</f>
        <v>5222220000000</v>
      </c>
      <c r="P6" s="326" t="n">
        <f aca="false">P7+P12</f>
        <v>11157000000000</v>
      </c>
      <c r="Q6" s="326" t="n">
        <f aca="false">Q7+Q12</f>
        <v>12773000000000</v>
      </c>
      <c r="R6" s="326" t="n">
        <f aca="false">R7+R12</f>
        <v>16563000000000</v>
      </c>
      <c r="S6" s="326" t="n">
        <f aca="false">S7+S12</f>
        <v>15919000000000</v>
      </c>
      <c r="T6" s="326" t="n">
        <f aca="false">T7+T12</f>
        <v>19051000000000</v>
      </c>
      <c r="U6" s="326" t="n">
        <f aca="false">U7+U12</f>
        <v>22742000000000</v>
      </c>
      <c r="X6" s="6"/>
      <c r="Y6" s="6"/>
      <c r="Z6" s="6"/>
      <c r="AA6" s="6"/>
      <c r="AB6" s="6"/>
      <c r="AC6" s="6"/>
      <c r="AD6" s="6"/>
      <c r="AE6" s="6"/>
      <c r="AF6" s="6"/>
      <c r="AG6" s="6"/>
      <c r="AH6" s="6"/>
      <c r="AI6" s="6"/>
      <c r="AJ6" s="6"/>
      <c r="AK6" s="6"/>
      <c r="AL6" s="6"/>
      <c r="AM6" s="6"/>
      <c r="AN6" s="6"/>
      <c r="AO6" s="6"/>
      <c r="AP6" s="6"/>
      <c r="AQ6" s="6"/>
      <c r="AR6" s="6"/>
      <c r="AS6" s="6"/>
      <c r="AT6" s="6"/>
      <c r="AU6" s="6"/>
      <c r="AV6" s="6"/>
    </row>
    <row r="7" s="38" customFormat="true" ht="16.5" hidden="false" customHeight="false" outlineLevel="0" collapsed="false">
      <c r="A7" s="26" t="s">
        <v>341</v>
      </c>
      <c r="B7" s="49" t="s">
        <v>773</v>
      </c>
      <c r="C7" s="20" t="s">
        <v>37</v>
      </c>
      <c r="K7" s="752" t="n">
        <f aca="false">K8+K9+K10+K11</f>
        <v>3285000000000</v>
      </c>
      <c r="L7" s="752" t="n">
        <f aca="false">L8+L9+L10+L11</f>
        <v>3752000000000</v>
      </c>
      <c r="M7" s="752" t="n">
        <f aca="false">M8+M9+M10+M11</f>
        <v>3739000000000</v>
      </c>
      <c r="N7" s="752" t="n">
        <f aca="false">N8+N9+N10+N11</f>
        <v>4550000000000</v>
      </c>
      <c r="O7" s="25" t="n">
        <f aca="false">O8+O9+O10+O11</f>
        <v>5222000000000</v>
      </c>
      <c r="P7" s="25" t="n">
        <f aca="false">P8+P9+P10+P11</f>
        <v>11131000000000</v>
      </c>
      <c r="Q7" s="25" t="n">
        <f aca="false">Q8+Q9+Q10+Q11</f>
        <v>12627000000000</v>
      </c>
      <c r="R7" s="25" t="n">
        <f aca="false">R8+R9+R10+R11</f>
        <v>16258000000000</v>
      </c>
      <c r="S7" s="25" t="n">
        <f aca="false">S8+S9+S10+S11</f>
        <v>15537000000000</v>
      </c>
      <c r="T7" s="25" t="n">
        <f aca="false">T8+T9+T10+T11</f>
        <v>18588000000000</v>
      </c>
      <c r="U7" s="25" t="n">
        <f aca="false">U8+U9+U10+U11</f>
        <v>22194000000000</v>
      </c>
      <c r="X7" s="6"/>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47" t="s">
        <v>38</v>
      </c>
      <c r="B8" s="47" t="s">
        <v>262</v>
      </c>
      <c r="C8" s="20" t="s">
        <v>40</v>
      </c>
      <c r="K8" s="752" t="n">
        <v>875000000000</v>
      </c>
      <c r="L8" s="752" t="n">
        <v>1045000000000</v>
      </c>
      <c r="M8" s="158" t="n">
        <v>1077000000000</v>
      </c>
      <c r="N8" s="753" t="n">
        <v>1318000000000</v>
      </c>
      <c r="O8" s="24" t="n">
        <v>1678000000000</v>
      </c>
      <c r="P8" s="24" t="n">
        <v>3375000000000</v>
      </c>
      <c r="Q8" s="24" t="n">
        <v>4262000000000</v>
      </c>
      <c r="R8" s="24" t="n">
        <v>5160000000000</v>
      </c>
      <c r="S8" s="24" t="n">
        <v>6309000000000</v>
      </c>
      <c r="T8" s="24" t="n">
        <v>7874000000000</v>
      </c>
      <c r="U8" s="24" t="n">
        <v>9590000000000</v>
      </c>
      <c r="X8" s="6"/>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47" t="s">
        <v>4200</v>
      </c>
      <c r="B9" s="47" t="s">
        <v>4201</v>
      </c>
      <c r="C9" s="20" t="s">
        <v>40</v>
      </c>
      <c r="K9" s="158"/>
      <c r="L9" s="158"/>
      <c r="M9" s="474" t="n">
        <v>793000000000</v>
      </c>
      <c r="N9" s="753" t="n">
        <v>783000000000</v>
      </c>
      <c r="O9" s="24" t="n">
        <v>988000000000</v>
      </c>
      <c r="P9" s="24" t="n">
        <v>774000000000</v>
      </c>
      <c r="Q9" s="24" t="n">
        <v>746000000000</v>
      </c>
      <c r="R9" s="24" t="n">
        <v>322000000000</v>
      </c>
      <c r="S9" s="24" t="n">
        <v>698000000000</v>
      </c>
      <c r="T9" s="24" t="n">
        <v>837000000000</v>
      </c>
      <c r="U9" s="24" t="n">
        <v>1020000000000</v>
      </c>
      <c r="X9" s="6"/>
      <c r="Y9" s="6"/>
      <c r="Z9" s="6"/>
      <c r="AA9" s="6"/>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47" t="s">
        <v>4202</v>
      </c>
      <c r="B10" s="47" t="s">
        <v>4203</v>
      </c>
      <c r="C10" s="20" t="s">
        <v>40</v>
      </c>
      <c r="K10" s="158"/>
      <c r="L10" s="158"/>
      <c r="M10" s="474" t="n">
        <v>1706000000000</v>
      </c>
      <c r="N10" s="753" t="n">
        <v>2022000000000</v>
      </c>
      <c r="O10" s="24" t="n">
        <v>2376000000000</v>
      </c>
      <c r="P10" s="24" t="n">
        <v>6560000000000</v>
      </c>
      <c r="Q10" s="24" t="n">
        <v>6738000000000</v>
      </c>
      <c r="R10" s="24" t="n">
        <v>8372000000000</v>
      </c>
      <c r="S10" s="24" t="n">
        <v>7027000000000</v>
      </c>
      <c r="T10" s="24" t="n">
        <v>8427000000000</v>
      </c>
      <c r="U10" s="24" t="n">
        <v>10269000000000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132" t="s">
        <v>348</v>
      </c>
      <c r="B11" s="47" t="s">
        <v>4204</v>
      </c>
      <c r="C11" s="20" t="s">
        <v>40</v>
      </c>
      <c r="K11" s="752" t="n">
        <v>2410000000000</v>
      </c>
      <c r="L11" s="752" t="n">
        <v>2707000000000</v>
      </c>
      <c r="M11" s="474" t="n">
        <v>163000000000</v>
      </c>
      <c r="N11" s="753" t="n">
        <v>427000000000</v>
      </c>
      <c r="O11" s="24" t="n">
        <v>180000000000</v>
      </c>
      <c r="P11" s="24" t="n">
        <v>422000000000</v>
      </c>
      <c r="Q11" s="24" t="n">
        <v>881000000000</v>
      </c>
      <c r="R11" s="24" t="n">
        <v>2404000000000</v>
      </c>
      <c r="S11" s="24" t="n">
        <v>1503000000000</v>
      </c>
      <c r="T11" s="24" t="n">
        <v>1450000000000</v>
      </c>
      <c r="U11" s="24" t="n">
        <v>1315000000000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s="13" customFormat="true" ht="16.5" hidden="false" customHeight="false" outlineLevel="0" collapsed="false">
      <c r="A12" s="63" t="s">
        <v>52</v>
      </c>
      <c r="B12" s="63" t="s">
        <v>52</v>
      </c>
      <c r="C12" s="33" t="s">
        <v>37</v>
      </c>
      <c r="K12" s="751" t="n">
        <v>200000000</v>
      </c>
      <c r="L12" s="751" t="n">
        <v>300000000</v>
      </c>
      <c r="M12" s="473" t="n">
        <v>460000000</v>
      </c>
      <c r="N12" s="754" t="n">
        <v>360000000</v>
      </c>
      <c r="O12" s="35" t="n">
        <v>220000000</v>
      </c>
      <c r="P12" s="35" t="n">
        <v>26000000000</v>
      </c>
      <c r="Q12" s="35" t="n">
        <v>146000000000</v>
      </c>
      <c r="R12" s="35" t="n">
        <v>305000000000</v>
      </c>
      <c r="S12" s="35" t="n">
        <v>382000000000</v>
      </c>
      <c r="T12" s="109" t="n">
        <v>463000000000</v>
      </c>
      <c r="U12" s="109" t="n">
        <v>548000000000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26" t="s">
        <v>68</v>
      </c>
      <c r="B13" s="63" t="s">
        <v>935</v>
      </c>
      <c r="C13" s="216" t="s">
        <v>34</v>
      </c>
      <c r="K13" s="751" t="n">
        <v>4177000000000</v>
      </c>
      <c r="L13" s="751" t="n">
        <v>4450000000000</v>
      </c>
      <c r="M13" s="473" t="n">
        <v>5463000000000</v>
      </c>
      <c r="N13" s="754" t="n">
        <v>6722000000000</v>
      </c>
      <c r="O13" s="35" t="n">
        <v>7208000000000</v>
      </c>
      <c r="P13" s="35" t="n">
        <v>11955000000000</v>
      </c>
      <c r="Q13" s="35" t="n">
        <v>13732000000000</v>
      </c>
      <c r="R13" s="35" t="n">
        <v>18405000000000</v>
      </c>
      <c r="S13" s="35" t="n">
        <v>19582000000000</v>
      </c>
      <c r="T13" s="109" t="n">
        <v>23379000000000</v>
      </c>
      <c r="U13" s="109" t="n">
        <v>27762000000000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18" t="s">
        <v>619</v>
      </c>
      <c r="B14" s="49" t="s">
        <v>353</v>
      </c>
      <c r="C14" s="20" t="s">
        <v>72</v>
      </c>
      <c r="K14" s="752" t="n">
        <v>2557000000000</v>
      </c>
      <c r="L14" s="752" t="n">
        <v>2767000000000</v>
      </c>
      <c r="M14" s="474" t="n">
        <v>3035000000000</v>
      </c>
      <c r="N14" s="753" t="n">
        <v>3519000000000</v>
      </c>
      <c r="O14" s="24" t="n">
        <v>4259000000000</v>
      </c>
      <c r="P14" s="24" t="n">
        <v>8062000000000</v>
      </c>
      <c r="Q14" s="24" t="n">
        <v>9297000000000</v>
      </c>
      <c r="R14" s="24" t="n">
        <v>13387000000000</v>
      </c>
      <c r="S14" s="24" t="n">
        <v>14228000000000</v>
      </c>
      <c r="T14" s="24" t="n">
        <v>17110000000000</v>
      </c>
      <c r="U14" s="24" t="n">
        <v>20345000000000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 hidden="false" customHeight="false" outlineLevel="0" collapsed="false">
      <c r="A15" s="47" t="s">
        <v>4205</v>
      </c>
      <c r="B15" s="47" t="s">
        <v>4206</v>
      </c>
      <c r="C15" s="20" t="s">
        <v>77</v>
      </c>
      <c r="K15" s="158"/>
      <c r="L15" s="158"/>
      <c r="M15" s="474" t="n">
        <v>1159000000000</v>
      </c>
      <c r="N15" s="753" t="n">
        <v>1548000000000</v>
      </c>
      <c r="O15" s="24" t="n">
        <v>1945000000000</v>
      </c>
      <c r="P15" s="24" t="n">
        <v>3521000000000</v>
      </c>
      <c r="Q15" s="24" t="n">
        <v>4493000000000</v>
      </c>
      <c r="R15" s="24" t="n">
        <v>6729000000000</v>
      </c>
      <c r="S15" s="24" t="n">
        <v>8175000000000</v>
      </c>
      <c r="T15" s="24" t="n">
        <v>9931000000000</v>
      </c>
      <c r="U15" s="24" t="n">
        <v>11597000000000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5" hidden="false" customHeight="false" outlineLevel="0" collapsed="false">
      <c r="A16" s="47" t="s">
        <v>4207</v>
      </c>
      <c r="B16" s="47" t="s">
        <v>4208</v>
      </c>
      <c r="C16" s="20" t="s">
        <v>77</v>
      </c>
      <c r="K16" s="158"/>
      <c r="L16" s="158"/>
      <c r="M16" s="474" t="n">
        <v>1875000000000</v>
      </c>
      <c r="N16" s="753" t="n">
        <v>1971000000000</v>
      </c>
      <c r="O16" s="24" t="n">
        <v>2314000000000</v>
      </c>
      <c r="P16" s="24" t="n">
        <v>4541000000000</v>
      </c>
      <c r="Q16" s="24" t="n">
        <v>4804000000000</v>
      </c>
      <c r="R16" s="24" t="n">
        <v>6657000000000</v>
      </c>
      <c r="S16" s="24" t="n">
        <v>6054000000000</v>
      </c>
      <c r="T16" s="24" t="n">
        <v>7179000000000</v>
      </c>
      <c r="U16" s="24" t="n">
        <v>8748000000000</v>
      </c>
      <c r="X16" s="6"/>
      <c r="Y16" s="40"/>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18" t="s">
        <v>227</v>
      </c>
      <c r="B17" s="49" t="s">
        <v>1096</v>
      </c>
      <c r="C17" s="20" t="s">
        <v>72</v>
      </c>
      <c r="K17" s="752" t="n">
        <v>1620000000000</v>
      </c>
      <c r="L17" s="752" t="n">
        <v>1683000000000</v>
      </c>
      <c r="M17" s="474" t="n">
        <v>2428000000000</v>
      </c>
      <c r="N17" s="753" t="n">
        <v>3203000000000</v>
      </c>
      <c r="O17" s="24" t="n">
        <v>2949000000000</v>
      </c>
      <c r="P17" s="24" t="n">
        <v>3893000000000</v>
      </c>
      <c r="Q17" s="24" t="n">
        <v>4435000000000</v>
      </c>
      <c r="R17" s="24" t="n">
        <v>5018000000000</v>
      </c>
      <c r="S17" s="24" t="n">
        <v>5354000000000</v>
      </c>
      <c r="T17" s="24" t="n">
        <v>6269000000000</v>
      </c>
      <c r="U17" s="24" t="n">
        <v>7417000000000</v>
      </c>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47" t="s">
        <v>4205</v>
      </c>
      <c r="B18" s="47" t="s">
        <v>4206</v>
      </c>
      <c r="C18" s="20" t="s">
        <v>91</v>
      </c>
      <c r="K18" s="158"/>
      <c r="L18" s="158"/>
      <c r="M18" s="474" t="n">
        <v>2016000000000</v>
      </c>
      <c r="N18" s="753" t="n">
        <v>2831000000000</v>
      </c>
      <c r="O18" s="24" t="n">
        <v>2572000000000</v>
      </c>
      <c r="P18" s="24" t="n">
        <v>2940000000000</v>
      </c>
      <c r="Q18" s="24" t="n">
        <v>3288000000000</v>
      </c>
      <c r="R18" s="24" t="n">
        <v>3711000000000</v>
      </c>
      <c r="S18" s="24" t="n">
        <v>4066000000000</v>
      </c>
      <c r="T18" s="24" t="n">
        <v>4725000000000</v>
      </c>
      <c r="U18" s="24" t="n">
        <v>5535000000000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 hidden="false" customHeight="false" outlineLevel="0" collapsed="false">
      <c r="A19" s="47" t="s">
        <v>4209</v>
      </c>
      <c r="B19" s="47" t="s">
        <v>4210</v>
      </c>
      <c r="C19" s="20" t="s">
        <v>91</v>
      </c>
      <c r="K19" s="158"/>
      <c r="L19" s="158"/>
      <c r="M19" s="474" t="n">
        <v>412000000000</v>
      </c>
      <c r="N19" s="753" t="n">
        <v>372000000000</v>
      </c>
      <c r="O19" s="24" t="n">
        <v>377000000000</v>
      </c>
      <c r="P19" s="24" t="n">
        <v>953000000000</v>
      </c>
      <c r="Q19" s="24" t="n">
        <v>1147000000000</v>
      </c>
      <c r="R19" s="24" t="n">
        <v>1307000000000</v>
      </c>
      <c r="S19" s="24" t="n">
        <v>1288000000000</v>
      </c>
      <c r="T19" s="24" t="n">
        <v>1545000000000</v>
      </c>
      <c r="U19" s="24" t="n">
        <v>1882000000000</v>
      </c>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B20" s="49" t="s">
        <v>950</v>
      </c>
      <c r="K20" s="752" t="n">
        <v>728000000000</v>
      </c>
      <c r="L20" s="752" t="n">
        <v>985000000000</v>
      </c>
      <c r="M20" s="474" t="n">
        <v>705000000000</v>
      </c>
      <c r="N20" s="753" t="n">
        <v>1033000000000</v>
      </c>
      <c r="O20" s="24"/>
      <c r="P20" s="24"/>
      <c r="Q20" s="24"/>
      <c r="R20" s="24"/>
      <c r="S20" s="24"/>
      <c r="T20" s="46"/>
      <c r="U20" s="4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B21" s="47" t="s">
        <v>4206</v>
      </c>
      <c r="K21" s="158"/>
      <c r="L21" s="158"/>
      <c r="M21" s="474" t="n">
        <v>875000000000</v>
      </c>
      <c r="N21" s="753" t="n">
        <v>982000000000</v>
      </c>
      <c r="O21" s="24"/>
      <c r="P21" s="24"/>
      <c r="Q21" s="24"/>
      <c r="R21" s="24"/>
      <c r="S21" s="24"/>
      <c r="T21" s="46"/>
      <c r="U21" s="4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B22" s="47" t="s">
        <v>4208</v>
      </c>
      <c r="K22" s="158"/>
      <c r="L22" s="158"/>
      <c r="M22" s="474" t="n">
        <v>-169000000000</v>
      </c>
      <c r="N22" s="753" t="n">
        <v>51000000000</v>
      </c>
      <c r="O22" s="24"/>
      <c r="P22" s="24"/>
      <c r="Q22" s="24"/>
      <c r="R22" s="24"/>
      <c r="S22" s="24"/>
      <c r="T22" s="46"/>
      <c r="U22" s="4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B23" s="49" t="s">
        <v>4211</v>
      </c>
      <c r="K23" s="752" t="n">
        <v>-892000000000</v>
      </c>
      <c r="L23" s="752" t="n">
        <v>-697000000000</v>
      </c>
      <c r="M23" s="474" t="n">
        <v>-1723000000000</v>
      </c>
      <c r="N23" s="753" t="n">
        <v>-2171000000000</v>
      </c>
      <c r="O23" s="24" t="n">
        <v>-1986000000000</v>
      </c>
      <c r="P23" s="24" t="n">
        <v>-799000000000</v>
      </c>
      <c r="Q23" s="24" t="n">
        <v>-960000000000</v>
      </c>
      <c r="R23" s="24" t="n">
        <v>-1841000000000</v>
      </c>
      <c r="S23" s="24" t="n">
        <v>-3664000000000</v>
      </c>
      <c r="T23" s="24" t="n">
        <v>-4328000000000</v>
      </c>
      <c r="U23" s="24" t="n">
        <v>-5020000000000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B24" s="47" t="s">
        <v>4206</v>
      </c>
      <c r="K24" s="158"/>
      <c r="L24" s="158"/>
      <c r="M24" s="474" t="n">
        <v>-1141000000000</v>
      </c>
      <c r="N24" s="753" t="n">
        <v>-1850000000000</v>
      </c>
      <c r="O24" s="24" t="n">
        <v>-1671000000000</v>
      </c>
      <c r="P24" s="24" t="n">
        <v>-1865000000000</v>
      </c>
      <c r="Q24" s="24" t="n">
        <v>-1747000000000</v>
      </c>
      <c r="R24" s="24" t="n">
        <v>-2248000000000</v>
      </c>
      <c r="S24" s="24" t="n">
        <v>-3348000000000</v>
      </c>
      <c r="T24" s="24" t="n">
        <v>-4031000000000</v>
      </c>
      <c r="U24" s="24" t="n">
        <v>-4658000000000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B25" s="47" t="s">
        <v>4208</v>
      </c>
      <c r="K25" s="158"/>
      <c r="L25" s="158"/>
      <c r="M25" s="474" t="n">
        <v>-581000000000</v>
      </c>
      <c r="N25" s="753" t="n">
        <v>-321000000000</v>
      </c>
      <c r="O25" s="24" t="n">
        <v>-377000000000</v>
      </c>
      <c r="P25" s="24" t="n">
        <v>1066000000000</v>
      </c>
      <c r="Q25" s="24" t="n">
        <v>787000000000</v>
      </c>
      <c r="R25" s="24" t="n">
        <v>407000000000</v>
      </c>
      <c r="S25" s="24" t="n">
        <v>-315000000000</v>
      </c>
      <c r="T25" s="24" t="n">
        <v>-297000000000</v>
      </c>
      <c r="U25" s="24" t="n">
        <v>-362000000000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s="13" customFormat="true" ht="16.5" hidden="false" customHeight="false" outlineLevel="0" collapsed="false">
      <c r="A26" s="63" t="s">
        <v>110</v>
      </c>
      <c r="B26" s="63" t="s">
        <v>110</v>
      </c>
      <c r="C26" s="216" t="s">
        <v>34</v>
      </c>
      <c r="K26" s="751" t="n">
        <v>892000000000</v>
      </c>
      <c r="L26" s="755" t="n">
        <f aca="false">L27+L28</f>
        <v>697700000000</v>
      </c>
      <c r="M26" s="473" t="n">
        <v>1723000000000</v>
      </c>
      <c r="N26" s="754" t="n">
        <v>2171000000000</v>
      </c>
      <c r="O26" s="35" t="n">
        <v>1986000000000</v>
      </c>
      <c r="P26" s="35" t="n">
        <v>803000000000</v>
      </c>
      <c r="Q26" s="35" t="n">
        <v>1237000000000</v>
      </c>
      <c r="R26" s="35" t="n">
        <v>1841000000000</v>
      </c>
      <c r="S26" s="35" t="n">
        <v>3664000000000</v>
      </c>
      <c r="T26" s="109" t="n">
        <v>4328000000000</v>
      </c>
      <c r="U26" s="109" t="n">
        <v>5020000000000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18" t="s">
        <v>112</v>
      </c>
      <c r="B27" s="49" t="s">
        <v>4212</v>
      </c>
      <c r="C27" s="20" t="s">
        <v>114</v>
      </c>
      <c r="K27" s="752" t="n">
        <v>2000000000</v>
      </c>
      <c r="L27" s="752" t="n">
        <v>1700000000</v>
      </c>
      <c r="M27" s="474" t="n">
        <v>4000000000</v>
      </c>
      <c r="N27" s="753" t="n">
        <v>3000000000</v>
      </c>
      <c r="O27" s="24" t="n">
        <v>6000000000</v>
      </c>
      <c r="P27" s="24" t="n">
        <v>583000000000</v>
      </c>
      <c r="Q27" s="24" t="n">
        <v>536000000000</v>
      </c>
      <c r="R27" s="24" t="n">
        <v>233000000000</v>
      </c>
      <c r="S27" s="24" t="n">
        <v>1004000000000</v>
      </c>
      <c r="T27" s="24" t="n">
        <v>1926000000000</v>
      </c>
      <c r="U27" s="24" t="n">
        <v>2265000000000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18" t="s">
        <v>115</v>
      </c>
      <c r="B28" s="49" t="s">
        <v>4213</v>
      </c>
      <c r="C28" s="20" t="s">
        <v>114</v>
      </c>
      <c r="K28" s="752" t="n">
        <v>890000000000</v>
      </c>
      <c r="L28" s="752" t="n">
        <v>696000000000</v>
      </c>
      <c r="M28" s="474" t="n">
        <v>1719000000000</v>
      </c>
      <c r="N28" s="753" t="n">
        <v>2167000000000</v>
      </c>
      <c r="O28" s="24" t="n">
        <v>1980000000000</v>
      </c>
      <c r="P28" s="24" t="n">
        <v>219000000000</v>
      </c>
      <c r="Q28" s="24" t="n">
        <v>701000000000</v>
      </c>
      <c r="R28" s="24" t="n">
        <v>1608000000000</v>
      </c>
      <c r="S28" s="24" t="n">
        <v>2659000000000</v>
      </c>
      <c r="T28" s="24" t="n">
        <v>2402000000000</v>
      </c>
      <c r="U28" s="24" t="n">
        <v>2755000000000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47" t="s">
        <v>4214</v>
      </c>
      <c r="B29" s="47" t="s">
        <v>4215</v>
      </c>
      <c r="C29" s="19" t="s">
        <v>119</v>
      </c>
      <c r="K29" s="752" t="n">
        <v>641000000000</v>
      </c>
      <c r="L29" s="752" t="n">
        <v>852000000000</v>
      </c>
      <c r="M29" s="474" t="n">
        <v>1189000000000</v>
      </c>
      <c r="N29" s="753" t="n">
        <v>1407000000000</v>
      </c>
      <c r="O29" s="24" t="n">
        <v>790000000000</v>
      </c>
      <c r="P29" s="24" t="n">
        <v>645000000000</v>
      </c>
      <c r="Q29" s="24" t="n">
        <v>408000000000</v>
      </c>
      <c r="R29" s="24" t="n">
        <v>1400000000000</v>
      </c>
      <c r="S29" s="24" t="n">
        <v>789000000000</v>
      </c>
      <c r="T29" s="24" t="n">
        <v>480000000000</v>
      </c>
      <c r="U29" s="24" t="n">
        <v>0</v>
      </c>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47" t="s">
        <v>1943</v>
      </c>
      <c r="B30" s="47" t="s">
        <v>651</v>
      </c>
      <c r="C30" s="19" t="s">
        <v>119</v>
      </c>
      <c r="K30" s="752" t="n">
        <v>62000000000</v>
      </c>
      <c r="L30" s="752" t="n">
        <v>118000000000</v>
      </c>
      <c r="M30" s="474" t="n">
        <v>467000000000</v>
      </c>
      <c r="N30" s="753" t="n">
        <v>437000000000</v>
      </c>
      <c r="O30" s="24"/>
      <c r="P30" s="24"/>
      <c r="Q30" s="24"/>
      <c r="R30" s="24"/>
      <c r="S30" s="24"/>
      <c r="T30" s="46"/>
      <c r="U30" s="4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339" t="s">
        <v>2231</v>
      </c>
      <c r="B31" s="47" t="s">
        <v>4216</v>
      </c>
      <c r="C31" s="19" t="s">
        <v>119</v>
      </c>
      <c r="K31" s="752" t="n">
        <v>187000000000</v>
      </c>
      <c r="L31" s="752" t="n">
        <v>-274000000000</v>
      </c>
      <c r="M31" s="474" t="n">
        <v>63000000000</v>
      </c>
      <c r="N31" s="753" t="n">
        <v>323000000000</v>
      </c>
      <c r="O31" s="24" t="n">
        <f aca="false">O28-O30-O29</f>
        <v>1190000000000</v>
      </c>
      <c r="P31" s="24" t="n">
        <f aca="false">P28-P30-P29</f>
        <v>-426000000000</v>
      </c>
      <c r="Q31" s="24" t="n">
        <f aca="false">Q28-Q30-Q29</f>
        <v>293000000000</v>
      </c>
      <c r="R31" s="24" t="n">
        <f aca="false">R28-R30-R29</f>
        <v>208000000000</v>
      </c>
      <c r="S31" s="24" t="n">
        <f aca="false">S28-S30-S29</f>
        <v>1870000000000</v>
      </c>
      <c r="T31" s="24" t="n">
        <f aca="false">T28-T30-T29</f>
        <v>1922000000000</v>
      </c>
      <c r="U31" s="24" t="n">
        <f aca="false">U28-U30-U29</f>
        <v>2755000000000</v>
      </c>
    </row>
    <row r="33" customFormat="false" ht="15" hidden="false" customHeight="false" outlineLevel="0" collapsed="false">
      <c r="K33" s="0" t="s">
        <v>128</v>
      </c>
      <c r="L33" s="0" t="s">
        <v>128</v>
      </c>
      <c r="M33" s="0" t="s">
        <v>128</v>
      </c>
      <c r="N33" s="0" t="s">
        <v>128</v>
      </c>
      <c r="O33" s="0" t="s">
        <v>128</v>
      </c>
      <c r="P33" s="0" t="s">
        <v>128</v>
      </c>
      <c r="Q33" s="0" t="s">
        <v>128</v>
      </c>
      <c r="R33" s="0" t="s">
        <v>128</v>
      </c>
      <c r="S33" s="0" t="s">
        <v>128</v>
      </c>
      <c r="T33" s="0" t="s">
        <v>128</v>
      </c>
      <c r="U33" s="0" t="s">
        <v>128</v>
      </c>
    </row>
    <row r="35" customFormat="false" ht="15" hidden="false" customHeight="false" outlineLevel="0" collapsed="false">
      <c r="B35" s="0" t="s">
        <v>261</v>
      </c>
      <c r="D35" s="114"/>
      <c r="E35" s="114"/>
      <c r="F35" s="114"/>
      <c r="G35" s="114"/>
      <c r="H35" s="114"/>
      <c r="I35" s="114"/>
      <c r="J35" s="114"/>
      <c r="K35" s="114" t="n">
        <f aca="false">K6-K7-K12</f>
        <v>0</v>
      </c>
      <c r="L35" s="114" t="n">
        <f aca="false">L6-L7-L12</f>
        <v>0</v>
      </c>
      <c r="M35" s="114" t="n">
        <f aca="false">M6-M7-M12</f>
        <v>0</v>
      </c>
      <c r="N35" s="114" t="n">
        <f aca="false">N6-N7-N12</f>
        <v>0</v>
      </c>
      <c r="O35" s="114" t="n">
        <f aca="false">O6-O7-O12</f>
        <v>0</v>
      </c>
      <c r="P35" s="114" t="n">
        <f aca="false">P6-P7-P12</f>
        <v>0</v>
      </c>
      <c r="Q35" s="114" t="n">
        <f aca="false">Q6-Q7-Q12</f>
        <v>0</v>
      </c>
      <c r="R35" s="114" t="n">
        <f aca="false">R6-R7-R12</f>
        <v>0</v>
      </c>
      <c r="S35" s="114" t="n">
        <f aca="false">S6-S7-S12</f>
        <v>0</v>
      </c>
      <c r="T35" s="114" t="n">
        <f aca="false">T6-T7-T12</f>
        <v>0</v>
      </c>
      <c r="U35" s="114" t="n">
        <f aca="false">U6-U7-U12</f>
        <v>0</v>
      </c>
    </row>
    <row r="36" customFormat="false" ht="15" hidden="false" customHeight="false" outlineLevel="0" collapsed="false">
      <c r="B36" s="0" t="s">
        <v>426</v>
      </c>
      <c r="D36" s="114"/>
      <c r="E36" s="114"/>
      <c r="F36" s="114"/>
      <c r="G36" s="114"/>
      <c r="H36" s="114"/>
      <c r="I36" s="114"/>
      <c r="J36" s="114"/>
      <c r="K36" s="114" t="n">
        <f aca="false">K7-K8-K9-K10-K11</f>
        <v>0</v>
      </c>
      <c r="L36" s="114" t="n">
        <f aca="false">L7-L8-L9-L10-L11</f>
        <v>0</v>
      </c>
      <c r="M36" s="114" t="n">
        <f aca="false">M7-M8-M9-M10-M11</f>
        <v>0</v>
      </c>
      <c r="N36" s="114" t="n">
        <f aca="false">N7-N8-N9-N10-N11</f>
        <v>0</v>
      </c>
      <c r="O36" s="114" t="n">
        <f aca="false">O7-O8-O9-O10-O11</f>
        <v>0</v>
      </c>
      <c r="P36" s="114" t="n">
        <f aca="false">P7-P8-P9-P10-P11</f>
        <v>0</v>
      </c>
      <c r="Q36" s="114" t="n">
        <f aca="false">Q7-Q8-Q9-Q10-Q11</f>
        <v>0</v>
      </c>
      <c r="R36" s="114" t="n">
        <f aca="false">R7-R8-R9-R10-R11</f>
        <v>0</v>
      </c>
      <c r="S36" s="114" t="n">
        <f aca="false">S7-S8-S9-S10-S11</f>
        <v>0</v>
      </c>
      <c r="T36" s="114" t="n">
        <f aca="false">T7-T8-T9-T10-T11</f>
        <v>0</v>
      </c>
      <c r="U36" s="114" t="n">
        <f aca="false">U7-U8-U9-U10-U11</f>
        <v>0</v>
      </c>
    </row>
    <row r="37" customFormat="false" ht="15" hidden="false" customHeight="false" outlineLevel="0" collapsed="false">
      <c r="B37" s="0" t="s">
        <v>1115</v>
      </c>
      <c r="D37" s="114"/>
      <c r="E37" s="114"/>
      <c r="F37" s="114"/>
      <c r="G37" s="114"/>
      <c r="H37" s="114"/>
      <c r="I37" s="114"/>
      <c r="J37" s="114"/>
      <c r="K37" s="114" t="n">
        <f aca="false">K13-K14-K17</f>
        <v>0</v>
      </c>
      <c r="L37" s="114" t="n">
        <f aca="false">L13-L14-L17</f>
        <v>0</v>
      </c>
      <c r="M37" s="114" t="n">
        <f aca="false">M13-M14-M17</f>
        <v>0</v>
      </c>
      <c r="N37" s="114" t="n">
        <f aca="false">N13-N14-N17</f>
        <v>0</v>
      </c>
      <c r="O37" s="114" t="n">
        <f aca="false">O13-O14-O17</f>
        <v>0</v>
      </c>
      <c r="P37" s="114" t="n">
        <f aca="false">P13-P14-P17</f>
        <v>0</v>
      </c>
      <c r="Q37" s="114" t="n">
        <f aca="false">Q13-Q14-Q17</f>
        <v>0</v>
      </c>
      <c r="R37" s="114" t="n">
        <f aca="false">R13-R14-R17</f>
        <v>0</v>
      </c>
      <c r="S37" s="114" t="n">
        <f aca="false">S13-S14-S17</f>
        <v>0</v>
      </c>
      <c r="T37" s="114" t="n">
        <f aca="false">T13-T14-T17</f>
        <v>0</v>
      </c>
      <c r="U37" s="114" t="n">
        <f aca="false">U13-U14-U17</f>
        <v>0</v>
      </c>
    </row>
    <row r="38" customFormat="false" ht="15" hidden="false" customHeight="false" outlineLevel="0" collapsed="false">
      <c r="B38" s="0" t="s">
        <v>583</v>
      </c>
      <c r="D38" s="114"/>
      <c r="E38" s="114"/>
      <c r="F38" s="114"/>
      <c r="G38" s="114"/>
      <c r="H38" s="114"/>
      <c r="I38" s="114"/>
      <c r="J38" s="114"/>
      <c r="K38" s="117" t="n">
        <f aca="false">K14-K15-K16</f>
        <v>2557000000000</v>
      </c>
      <c r="L38" s="117" t="n">
        <f aca="false">L14-L15-L16</f>
        <v>2767000000000</v>
      </c>
      <c r="M38" s="114" t="n">
        <f aca="false">M14-M15-M16</f>
        <v>1000000000</v>
      </c>
      <c r="N38" s="114" t="n">
        <f aca="false">N14-N15-N16</f>
        <v>0</v>
      </c>
      <c r="O38" s="114" t="n">
        <f aca="false">O14-O15-O16</f>
        <v>0</v>
      </c>
      <c r="P38" s="114" t="n">
        <f aca="false">P14-P15-P16</f>
        <v>0</v>
      </c>
      <c r="Q38" s="114" t="n">
        <f aca="false">Q14-Q15-Q16</f>
        <v>0</v>
      </c>
      <c r="R38" s="114" t="n">
        <f aca="false">R14-R15-R16</f>
        <v>1000000000</v>
      </c>
      <c r="S38" s="114" t="n">
        <f aca="false">S14-S15-S16</f>
        <v>-1000000000</v>
      </c>
      <c r="T38" s="114" t="n">
        <f aca="false">T14-T15-T16</f>
        <v>0</v>
      </c>
      <c r="U38" s="114" t="n">
        <f aca="false">U14-U15-U16</f>
        <v>0</v>
      </c>
    </row>
    <row r="39" customFormat="false" ht="15" hidden="false" customHeight="false" outlineLevel="0" collapsed="false">
      <c r="B39" s="0" t="s">
        <v>822</v>
      </c>
      <c r="D39" s="114"/>
      <c r="E39" s="114"/>
      <c r="F39" s="114"/>
      <c r="G39" s="114"/>
      <c r="H39" s="114"/>
      <c r="I39" s="114"/>
      <c r="J39" s="114"/>
      <c r="K39" s="117" t="n">
        <f aca="false">K17-K18-K19</f>
        <v>1620000000000</v>
      </c>
      <c r="L39" s="117" t="n">
        <f aca="false">L17-L18-L19</f>
        <v>1683000000000</v>
      </c>
      <c r="M39" s="114" t="n">
        <f aca="false">M17-M18-M19</f>
        <v>0</v>
      </c>
      <c r="N39" s="114" t="n">
        <f aca="false">N17-N18-N19</f>
        <v>0</v>
      </c>
      <c r="O39" s="114" t="n">
        <f aca="false">O17-O18-O19</f>
        <v>0</v>
      </c>
      <c r="P39" s="114" t="n">
        <f aca="false">P17-P18-P19</f>
        <v>0</v>
      </c>
      <c r="Q39" s="114" t="n">
        <f aca="false">Q17-Q18-Q19</f>
        <v>0</v>
      </c>
      <c r="R39" s="114" t="n">
        <f aca="false">R17-R18-R19</f>
        <v>0</v>
      </c>
      <c r="S39" s="114" t="n">
        <f aca="false">S17-S18-S19</f>
        <v>0</v>
      </c>
      <c r="T39" s="114" t="n">
        <f aca="false">T17-T18-T19</f>
        <v>-1000000000</v>
      </c>
      <c r="U39" s="114" t="n">
        <f aca="false">U17-U18-U19</f>
        <v>0</v>
      </c>
    </row>
    <row r="40" customFormat="false" ht="15" hidden="false" customHeight="false" outlineLevel="0" collapsed="false">
      <c r="B40" s="0" t="s">
        <v>137</v>
      </c>
      <c r="D40" s="114"/>
      <c r="E40" s="114"/>
      <c r="F40" s="114"/>
      <c r="G40" s="114"/>
      <c r="H40" s="114"/>
      <c r="I40" s="114"/>
      <c r="J40" s="114"/>
      <c r="K40" s="114" t="n">
        <f aca="false">K26-K27-K28</f>
        <v>0</v>
      </c>
      <c r="L40" s="145" t="n">
        <f aca="false">L26-L27-L28</f>
        <v>0</v>
      </c>
      <c r="M40" s="114" t="n">
        <f aca="false">M26-M27-M28</f>
        <v>0</v>
      </c>
      <c r="N40" s="114" t="n">
        <f aca="false">N26-N27-N28</f>
        <v>1000000000</v>
      </c>
      <c r="O40" s="114" t="n">
        <f aca="false">O26-O27-O28</f>
        <v>0</v>
      </c>
      <c r="P40" s="114" t="n">
        <f aca="false">P26-P27-P28</f>
        <v>1000000000</v>
      </c>
      <c r="Q40" s="114" t="n">
        <f aca="false">Q26-Q27-Q28</f>
        <v>0</v>
      </c>
      <c r="R40" s="114" t="n">
        <f aca="false">R26-R27-R28</f>
        <v>0</v>
      </c>
      <c r="S40" s="114" t="n">
        <f aca="false">S26-S27-S28</f>
        <v>1000000000</v>
      </c>
      <c r="T40" s="114" t="n">
        <f aca="false">T26-T27-T28</f>
        <v>0</v>
      </c>
      <c r="U40" s="114" t="n">
        <f aca="false">U26-U27-U28</f>
        <v>0</v>
      </c>
    </row>
    <row r="41" customFormat="false" ht="15" hidden="false" customHeight="false" outlineLevel="0" collapsed="false">
      <c r="B41" s="0" t="s">
        <v>138</v>
      </c>
      <c r="D41" s="114"/>
      <c r="E41" s="114"/>
      <c r="F41" s="114"/>
      <c r="G41" s="114"/>
      <c r="H41" s="114"/>
      <c r="I41" s="114"/>
      <c r="J41" s="114"/>
      <c r="K41" s="114" t="n">
        <f aca="false">K28-K29-K30-K31</f>
        <v>0</v>
      </c>
      <c r="L41" s="114" t="n">
        <f aca="false">L28-L29-L30-L31</f>
        <v>0</v>
      </c>
      <c r="M41" s="114" t="n">
        <f aca="false">M28-M29-M30-M31</f>
        <v>0</v>
      </c>
      <c r="N41" s="114" t="n">
        <f aca="false">N28-N29-N30-N31</f>
        <v>0</v>
      </c>
      <c r="O41" s="114" t="n">
        <f aca="false">O28-O29-O30-O31</f>
        <v>0</v>
      </c>
      <c r="P41" s="114" t="n">
        <f aca="false">P28-P29-P30-P31</f>
        <v>0</v>
      </c>
      <c r="Q41" s="114" t="n">
        <f aca="false">Q28-Q29-Q30-Q31</f>
        <v>0</v>
      </c>
      <c r="R41" s="114" t="n">
        <f aca="false">R28-R29-R30-R31</f>
        <v>0</v>
      </c>
      <c r="S41" s="114" t="n">
        <f aca="false">S28-S29-S30-S31</f>
        <v>0</v>
      </c>
      <c r="T41" s="114" t="n">
        <f aca="false">T28-T29-T30-T31</f>
        <v>0</v>
      </c>
      <c r="U41" s="114" t="n">
        <f aca="false">U28-U29-U30-U31</f>
        <v>0</v>
      </c>
    </row>
    <row r="42" customFormat="false" ht="15" hidden="false" customHeight="false" outlineLevel="0" collapsed="false">
      <c r="J42" s="55"/>
    </row>
    <row r="43" customFormat="false" ht="15" hidden="false" customHeight="false" outlineLevel="0" collapsed="false">
      <c r="B43" s="0" t="s">
        <v>586</v>
      </c>
      <c r="D43" s="57"/>
      <c r="E43" s="57"/>
      <c r="F43" s="57"/>
      <c r="G43" s="57"/>
      <c r="H43" s="57"/>
      <c r="I43" s="57"/>
      <c r="J43" s="57"/>
      <c r="K43" s="57" t="n">
        <v>31699306000000</v>
      </c>
      <c r="L43" s="57" t="n">
        <v>34957867000000</v>
      </c>
      <c r="M43" s="57" t="n">
        <v>39846694000000</v>
      </c>
      <c r="N43" s="57" t="n">
        <v>43368386000000</v>
      </c>
      <c r="O43" s="57" t="n">
        <v>47850546000000</v>
      </c>
      <c r="P43" s="57" t="n">
        <v>54756386000000</v>
      </c>
      <c r="Q43" s="57" t="n">
        <v>63323111000000</v>
      </c>
      <c r="R43" s="57" t="n">
        <v>73042316000000</v>
      </c>
      <c r="S43" s="57" t="n">
        <v>84267048000000</v>
      </c>
      <c r="T43" s="57"/>
      <c r="U43" s="57"/>
      <c r="V43" s="57"/>
    </row>
    <row r="44" customFormat="false" ht="15" hidden="false" customHeight="false" outlineLevel="0" collapsed="false">
      <c r="B44" s="0" t="s">
        <v>335</v>
      </c>
      <c r="K44" s="313" t="n">
        <f aca="false">(K6/K43)*100</f>
        <v>10.3636338284504</v>
      </c>
      <c r="L44" s="313" t="n">
        <f aca="false">(L6/L43)*100</f>
        <v>10.7337784653738</v>
      </c>
      <c r="M44" s="313" t="n">
        <f aca="false">(M6/M43)*100</f>
        <v>9.3846179560091</v>
      </c>
      <c r="N44" s="313" t="n">
        <f aca="false">(N6/N43)*100</f>
        <v>10.4923434319184</v>
      </c>
      <c r="O44" s="313" t="n">
        <f aca="false">(O6/O43)*100</f>
        <v>10.913605876096</v>
      </c>
      <c r="P44" s="313" t="n">
        <f aca="false">(P6/P43)*100</f>
        <v>20.3757055843678</v>
      </c>
      <c r="Q44" s="313" t="n">
        <f aca="false">(Q6/Q43)*100</f>
        <v>20.1711504666914</v>
      </c>
      <c r="R44" s="313" t="n">
        <f aca="false">(R6/R43)*100</f>
        <v>22.6758965309917</v>
      </c>
      <c r="S44" s="313" t="n">
        <f aca="false">(S6/S43)*100</f>
        <v>18.891132866076</v>
      </c>
    </row>
    <row r="45" customFormat="false" ht="15" hidden="false" customHeight="false" outlineLevel="0" collapsed="false">
      <c r="B45" s="0" t="s">
        <v>141</v>
      </c>
      <c r="K45" s="313" t="n">
        <f aca="false">(K13/K43)*100</f>
        <v>13.1769446309014</v>
      </c>
      <c r="L45" s="313" t="n">
        <f aca="false">(L13/L43)*100</f>
        <v>12.7296096183443</v>
      </c>
      <c r="M45" s="313" t="n">
        <f aca="false">(M13/M43)*100</f>
        <v>13.7100458070624</v>
      </c>
      <c r="N45" s="313" t="n">
        <f aca="false">(N13/N43)*100</f>
        <v>15.49976980928</v>
      </c>
      <c r="O45" s="313" t="n">
        <f aca="false">(O13/O43)*100</f>
        <v>15.0635689716059</v>
      </c>
      <c r="P45" s="313" t="n">
        <f aca="false">(P13/P43)*100</f>
        <v>21.8330698450405</v>
      </c>
      <c r="Q45" s="313" t="n">
        <f aca="false">(Q13/Q43)*100</f>
        <v>21.6856054340097</v>
      </c>
      <c r="R45" s="313" t="n">
        <f aca="false">(R13/R43)*100</f>
        <v>25.19772237233</v>
      </c>
      <c r="S45" s="313" t="n">
        <f aca="false">(S13/S43)*100</f>
        <v>23.238027751963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6.xml><?xml version="1.0" encoding="utf-8"?>
<worksheet xmlns="http://schemas.openxmlformats.org/spreadsheetml/2006/main" xmlns:r="http://schemas.openxmlformats.org/officeDocument/2006/relationships">
  <sheetPr filterMode="false">
    <pageSetUpPr fitToPage="false"/>
  </sheetPr>
  <dimension ref="A1:AA6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U6" activePane="bottomRight" state="frozen"/>
      <selection pane="topLeft" activeCell="A1" activeCellId="0" sqref="A1"/>
      <selection pane="topRight" activeCell="U1" activeCellId="0" sqref="U1"/>
      <selection pane="bottomLeft" activeCell="A6" activeCellId="0" sqref="A6"/>
      <selection pane="bottomRight" activeCell="U30" activeCellId="0" sqref="U30"/>
    </sheetView>
  </sheetViews>
  <sheetFormatPr defaultRowHeight="15"/>
  <cols>
    <col collapsed="false" hidden="false" max="1" min="1" style="0" width="27.4030612244898"/>
    <col collapsed="false" hidden="false" max="2" min="2" style="0" width="23.3520408163265"/>
    <col collapsed="false" hidden="false" max="3" min="3" style="0" width="38.4744897959184"/>
    <col collapsed="false" hidden="false" max="5" min="4" style="0" width="14.5816326530612"/>
    <col collapsed="false" hidden="false" max="8" min="6" style="0" width="15.6581632653061"/>
    <col collapsed="false" hidden="false" max="11" min="9" style="0" width="17.8214285714286"/>
    <col collapsed="false" hidden="false" max="14" min="12" style="0" width="16.1989795918367"/>
    <col collapsed="false" hidden="false" max="15" min="15" style="0" width="16.3316326530612"/>
    <col collapsed="false" hidden="false" max="16" min="16" style="0" width="21.0612244897959"/>
    <col collapsed="false" hidden="false" max="18" min="17" style="0" width="16.3316326530612"/>
    <col collapsed="false" hidden="false" max="20" min="19" style="0" width="18.765306122449"/>
    <col collapsed="false" hidden="false" max="22" min="21" style="0" width="17.1428571428571"/>
    <col collapsed="false" hidden="false" max="23" min="23" style="0" width="17.5510204081633"/>
    <col collapsed="false" hidden="false" max="24" min="24" style="0" width="18.0867346938776"/>
    <col collapsed="false" hidden="false" max="25" min="25" style="0" width="17.1428571428571"/>
    <col collapsed="false" hidden="false" max="26" min="26" style="0" width="8.50510204081633"/>
    <col collapsed="false" hidden="false" max="27" min="27" style="0" width="10.2602040816327"/>
    <col collapsed="false" hidden="false" max="1025" min="28" style="0" width="8.50510204081633"/>
  </cols>
  <sheetData>
    <row r="1" customFormat="false" ht="15" hidden="false" customHeight="false" outlineLevel="0" collapsed="false">
      <c r="A1" s="59" t="s">
        <v>4217</v>
      </c>
      <c r="B1" s="2" t="s">
        <v>4218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4219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t="n">
        <v>2020</v>
      </c>
      <c r="Z3" s="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c r="Y5" s="4" t="s">
        <v>31</v>
      </c>
    </row>
    <row r="6" s="13" customFormat="true" ht="16.5" hidden="false" customHeight="false" outlineLevel="0" collapsed="false">
      <c r="A6" s="32" t="s">
        <v>32</v>
      </c>
      <c r="B6" s="98" t="s">
        <v>590</v>
      </c>
      <c r="C6" s="32" t="s">
        <v>34</v>
      </c>
      <c r="D6" s="162" t="n">
        <v>7228000000</v>
      </c>
      <c r="E6" s="162" t="n">
        <v>8209000000</v>
      </c>
      <c r="F6" s="162" t="n">
        <v>8960000000</v>
      </c>
      <c r="G6" s="162" t="n">
        <v>10469000000</v>
      </c>
      <c r="H6" s="162" t="n">
        <v>9754100000</v>
      </c>
      <c r="I6" s="110" t="n">
        <v>11387800000</v>
      </c>
      <c r="J6" s="110" t="n">
        <v>13075300000</v>
      </c>
      <c r="K6" s="110" t="n">
        <v>16893000000</v>
      </c>
      <c r="L6" s="102" t="n">
        <v>20672000000</v>
      </c>
      <c r="M6" s="102" t="n">
        <v>23447000000</v>
      </c>
      <c r="N6" s="102" t="n">
        <v>24017000000</v>
      </c>
      <c r="O6" s="16" t="n">
        <v>23378000000</v>
      </c>
      <c r="P6" s="16" t="n">
        <v>29917000000</v>
      </c>
      <c r="Q6" s="16" t="n">
        <v>36590000000</v>
      </c>
      <c r="R6" s="756" t="n">
        <f aca="false">R7+R21</f>
        <v>39991000000</v>
      </c>
      <c r="S6" s="16" t="n">
        <v>52597000000</v>
      </c>
      <c r="T6" s="16" t="n">
        <v>55062000000</v>
      </c>
      <c r="U6" s="16" t="n">
        <v>55323000000</v>
      </c>
      <c r="V6" s="16" t="n">
        <v>64271000000</v>
      </c>
      <c r="W6" s="16" t="n">
        <v>72628000000</v>
      </c>
      <c r="X6" s="16" t="n">
        <v>79240000000</v>
      </c>
      <c r="Y6" s="16" t="n">
        <v>86791000000</v>
      </c>
    </row>
    <row r="7" customFormat="false" ht="16.5" hidden="false" customHeight="false" outlineLevel="0" collapsed="false">
      <c r="A7" s="30" t="s">
        <v>35</v>
      </c>
      <c r="B7" s="30" t="s">
        <v>35</v>
      </c>
      <c r="C7" s="20" t="s">
        <v>37</v>
      </c>
      <c r="D7" s="103" t="n">
        <v>7183000000</v>
      </c>
      <c r="E7" s="103" t="n">
        <v>8166000000</v>
      </c>
      <c r="F7" s="103" t="n">
        <v>8902000000</v>
      </c>
      <c r="G7" s="103" t="n">
        <v>10435000000</v>
      </c>
      <c r="H7" s="103" t="n">
        <v>9719900000</v>
      </c>
      <c r="I7" s="100" t="n">
        <v>11317300000</v>
      </c>
      <c r="J7" s="100" t="n">
        <v>13036300000</v>
      </c>
      <c r="K7" s="100" t="n">
        <v>16843000000</v>
      </c>
      <c r="L7" s="16" t="n">
        <v>20594000000</v>
      </c>
      <c r="M7" s="16" t="n">
        <v>23364000000</v>
      </c>
      <c r="N7" s="16" t="n">
        <v>23816000000</v>
      </c>
      <c r="O7" s="16" t="n">
        <v>23354000000</v>
      </c>
      <c r="P7" s="16" t="n">
        <v>29739000000</v>
      </c>
      <c r="Q7" s="16" t="n">
        <v>36405000000</v>
      </c>
      <c r="R7" s="756" t="n">
        <f aca="false">R8+R17</f>
        <v>39713000000</v>
      </c>
      <c r="S7" s="16" t="n">
        <v>52487000000</v>
      </c>
      <c r="T7" s="16" t="n">
        <v>55017000000</v>
      </c>
      <c r="U7" s="16" t="n">
        <v>55160000000</v>
      </c>
      <c r="V7" s="16" t="n">
        <v>64108000000</v>
      </c>
      <c r="W7" s="16" t="n">
        <v>72446000000</v>
      </c>
      <c r="X7" s="16" t="n">
        <v>79038000000</v>
      </c>
      <c r="Y7" s="16" t="n">
        <v>86569000000</v>
      </c>
    </row>
    <row r="8" customFormat="false" ht="16.5" hidden="false" customHeight="false" outlineLevel="0" collapsed="false">
      <c r="A8" s="19" t="s">
        <v>38</v>
      </c>
      <c r="B8" s="30" t="s">
        <v>293</v>
      </c>
      <c r="C8" s="49" t="s">
        <v>40</v>
      </c>
      <c r="D8" s="103" t="n">
        <v>6486000000</v>
      </c>
      <c r="E8" s="103" t="n">
        <v>7461000000</v>
      </c>
      <c r="F8" s="103" t="n">
        <v>8054000000</v>
      </c>
      <c r="G8" s="103" t="n">
        <v>9196000000</v>
      </c>
      <c r="H8" s="103" t="n">
        <v>8632700000</v>
      </c>
      <c r="I8" s="100" t="n">
        <v>10358000000</v>
      </c>
      <c r="J8" s="100" t="n">
        <v>11886700000</v>
      </c>
      <c r="K8" s="100" t="n">
        <v>15734000000</v>
      </c>
      <c r="L8" s="16" t="n">
        <v>19027000000</v>
      </c>
      <c r="M8" s="16" t="n">
        <v>21086000000</v>
      </c>
      <c r="N8" s="16" t="n">
        <v>22138000000</v>
      </c>
      <c r="O8" s="16" t="n">
        <v>21393000000</v>
      </c>
      <c r="P8" s="16" t="n">
        <v>27053000000</v>
      </c>
      <c r="Q8" s="16" t="n">
        <v>34234000000</v>
      </c>
      <c r="R8" s="756" t="n">
        <f aca="false">R9+R10+R14+R15+R16</f>
        <v>37587000000</v>
      </c>
      <c r="S8" s="16" t="n">
        <v>50075000000</v>
      </c>
      <c r="T8" s="16" t="n">
        <v>52666000000</v>
      </c>
      <c r="U8" s="16" t="n">
        <v>52396000000</v>
      </c>
      <c r="V8" s="16" t="n">
        <v>60621000000</v>
      </c>
      <c r="W8" s="16" t="n">
        <v>68517000000</v>
      </c>
      <c r="X8" s="16" t="n">
        <v>74836000000</v>
      </c>
      <c r="Y8" s="16" t="n">
        <v>82069000000</v>
      </c>
    </row>
    <row r="9" customFormat="false" ht="16.5" hidden="false" customHeight="false" outlineLevel="0" collapsed="false">
      <c r="A9" s="27" t="s">
        <v>160</v>
      </c>
      <c r="B9" s="29" t="s">
        <v>2122</v>
      </c>
      <c r="C9" s="3" t="s">
        <v>43</v>
      </c>
      <c r="D9" s="103" t="n">
        <v>1509000000</v>
      </c>
      <c r="E9" s="103" t="n">
        <v>1507000000</v>
      </c>
      <c r="F9" s="103" t="n">
        <v>1833000000</v>
      </c>
      <c r="G9" s="103" t="n">
        <v>2181000000</v>
      </c>
      <c r="H9" s="103" t="n">
        <v>2333600000</v>
      </c>
      <c r="I9" s="100" t="n">
        <v>2661900000</v>
      </c>
      <c r="J9" s="100" t="n">
        <v>2905300000</v>
      </c>
      <c r="K9" s="100" t="n">
        <v>3374000000</v>
      </c>
      <c r="L9" s="16" t="n">
        <v>3714000000</v>
      </c>
      <c r="M9" s="16" t="n">
        <v>4606000000</v>
      </c>
      <c r="N9" s="16" t="n">
        <v>5084000000</v>
      </c>
      <c r="O9" s="16" t="n">
        <v>5945000000</v>
      </c>
      <c r="P9" s="16" t="n">
        <v>7326000000</v>
      </c>
      <c r="Q9" s="16" t="n">
        <v>8189000000</v>
      </c>
      <c r="R9" s="16" t="n">
        <v>9537000000</v>
      </c>
      <c r="S9" s="16" t="n">
        <v>12522000000</v>
      </c>
      <c r="T9" s="16" t="n">
        <v>13973000000</v>
      </c>
      <c r="U9" s="16" t="n">
        <v>15603000000</v>
      </c>
      <c r="V9" s="16" t="n">
        <v>17544000000</v>
      </c>
      <c r="W9" s="16" t="n">
        <v>19590000000</v>
      </c>
      <c r="X9" s="16" t="n">
        <v>21637000000</v>
      </c>
      <c r="Y9" s="16" t="n">
        <v>23901000000</v>
      </c>
      <c r="AA9" s="184"/>
    </row>
    <row r="10" customFormat="false" ht="16.5" hidden="false" customHeight="false" outlineLevel="0" collapsed="false">
      <c r="A10" s="27" t="s">
        <v>1387</v>
      </c>
      <c r="B10" s="29" t="s">
        <v>2124</v>
      </c>
      <c r="C10" s="3" t="s">
        <v>43</v>
      </c>
      <c r="D10" s="103" t="n">
        <v>713000000</v>
      </c>
      <c r="E10" s="103" t="n">
        <v>903000000</v>
      </c>
      <c r="F10" s="103" t="n">
        <v>1335000000</v>
      </c>
      <c r="G10" s="103" t="n">
        <v>2113000000</v>
      </c>
      <c r="H10" s="103" t="n">
        <v>1198400000</v>
      </c>
      <c r="I10" s="100" t="n">
        <v>1222200000</v>
      </c>
      <c r="J10" s="100" t="n">
        <v>1573100000</v>
      </c>
      <c r="K10" s="100" t="n">
        <v>2161000000</v>
      </c>
      <c r="L10" s="16" t="n">
        <v>2834000000</v>
      </c>
      <c r="M10" s="16" t="n">
        <v>3269000000</v>
      </c>
      <c r="N10" s="16" t="n">
        <v>2852000000</v>
      </c>
      <c r="O10" s="16" t="n">
        <v>3585000000</v>
      </c>
      <c r="P10" s="16" t="n">
        <v>3916000000</v>
      </c>
      <c r="Q10" s="16" t="n">
        <v>4510000000</v>
      </c>
      <c r="R10" s="16" t="n">
        <v>3434000000</v>
      </c>
      <c r="S10" s="16" t="n">
        <v>7149000000</v>
      </c>
      <c r="T10" s="16" t="n">
        <v>7673000000</v>
      </c>
      <c r="U10" s="16" t="n">
        <v>8550000000</v>
      </c>
      <c r="V10" s="16" t="n">
        <v>9569000000</v>
      </c>
      <c r="W10" s="16" t="n">
        <v>10551000000</v>
      </c>
      <c r="X10" s="16" t="n">
        <v>11511000000</v>
      </c>
      <c r="Y10" s="16" t="n">
        <v>12715000000</v>
      </c>
    </row>
    <row r="11" customFormat="false" ht="16.5" hidden="false" customHeight="false" outlineLevel="0" collapsed="false">
      <c r="A11" s="45" t="s">
        <v>4220</v>
      </c>
      <c r="B11" s="105" t="s">
        <v>4221</v>
      </c>
      <c r="C11" s="3" t="s">
        <v>4222</v>
      </c>
      <c r="D11" s="103" t="n">
        <v>143000000</v>
      </c>
      <c r="E11" s="103" t="n">
        <v>440000000</v>
      </c>
      <c r="F11" s="103" t="n">
        <v>764000000</v>
      </c>
      <c r="G11" s="103" t="n">
        <v>1157000000</v>
      </c>
      <c r="H11" s="103" t="n">
        <v>175400000</v>
      </c>
      <c r="I11" s="100" t="n">
        <v>301400000</v>
      </c>
      <c r="J11" s="100" t="n">
        <v>199300000</v>
      </c>
      <c r="K11" s="100" t="n">
        <v>360000000</v>
      </c>
      <c r="L11" s="16" t="n">
        <v>221000000</v>
      </c>
      <c r="M11" s="16" t="n">
        <v>499000000</v>
      </c>
      <c r="N11" s="16" t="n">
        <v>511000000</v>
      </c>
      <c r="O11" s="16" t="n">
        <v>354000000</v>
      </c>
      <c r="P11" s="16" t="n">
        <v>841000000</v>
      </c>
      <c r="Q11" s="16" t="n">
        <v>685000000</v>
      </c>
      <c r="R11" s="16" t="n">
        <v>592000000</v>
      </c>
      <c r="S11" s="16" t="n">
        <v>607000000</v>
      </c>
      <c r="T11" s="16" t="n">
        <v>664000000</v>
      </c>
      <c r="U11" s="16" t="n">
        <v>600000000</v>
      </c>
      <c r="V11" s="16" t="n">
        <v>654000000</v>
      </c>
      <c r="W11" s="77"/>
      <c r="X11" s="77"/>
      <c r="Y11" s="46"/>
    </row>
    <row r="12" customFormat="false" ht="16.5" hidden="false" customHeight="false" outlineLevel="0" collapsed="false">
      <c r="A12" s="45" t="s">
        <v>4223</v>
      </c>
      <c r="B12" s="105" t="s">
        <v>4224</v>
      </c>
      <c r="C12" s="3" t="s">
        <v>4222</v>
      </c>
      <c r="D12" s="103" t="n">
        <v>212000000</v>
      </c>
      <c r="E12" s="103" t="n">
        <v>36000000</v>
      </c>
      <c r="F12" s="103" t="n">
        <v>106000000</v>
      </c>
      <c r="G12" s="103" t="n">
        <v>284000000</v>
      </c>
      <c r="H12" s="103" t="n">
        <v>3200000</v>
      </c>
      <c r="I12" s="100" t="n">
        <v>7900000</v>
      </c>
      <c r="J12" s="100" t="n">
        <v>900000</v>
      </c>
      <c r="K12" s="100" t="n">
        <v>351000000</v>
      </c>
      <c r="L12" s="16" t="n">
        <v>780000000</v>
      </c>
      <c r="M12" s="16" t="n">
        <v>731000000</v>
      </c>
      <c r="N12" s="16" t="n">
        <v>61000000</v>
      </c>
      <c r="O12" s="16" t="n">
        <v>213000000</v>
      </c>
      <c r="P12" s="16" t="n">
        <v>10000000</v>
      </c>
      <c r="Q12" s="16" t="n">
        <v>11000000</v>
      </c>
      <c r="R12" s="16" t="n">
        <v>646000000</v>
      </c>
      <c r="S12" s="16" t="n">
        <v>760000000</v>
      </c>
      <c r="T12" s="16" t="n">
        <v>830000000</v>
      </c>
      <c r="U12" s="16" t="n">
        <v>936000000</v>
      </c>
      <c r="V12" s="16" t="n">
        <v>1021000000</v>
      </c>
      <c r="W12" s="77"/>
      <c r="X12" s="77"/>
      <c r="Y12" s="46"/>
    </row>
    <row r="13" customFormat="false" ht="16.5" hidden="false" customHeight="false" outlineLevel="0" collapsed="false">
      <c r="A13" s="105" t="s">
        <v>4225</v>
      </c>
      <c r="B13" s="105" t="s">
        <v>4225</v>
      </c>
      <c r="C13" s="3" t="s">
        <v>4222</v>
      </c>
      <c r="D13" s="103" t="n">
        <v>359000000</v>
      </c>
      <c r="E13" s="103" t="n">
        <v>426000000</v>
      </c>
      <c r="F13" s="103" t="n">
        <v>465000000</v>
      </c>
      <c r="G13" s="103" t="n">
        <v>672000000</v>
      </c>
      <c r="H13" s="103" t="n">
        <v>1019800000</v>
      </c>
      <c r="I13" s="100" t="n">
        <v>912900000</v>
      </c>
      <c r="J13" s="100" t="n">
        <v>1373000000</v>
      </c>
      <c r="K13" s="100" t="n">
        <v>1451000000</v>
      </c>
      <c r="L13" s="16" t="n">
        <v>1834000000</v>
      </c>
      <c r="M13" s="16" t="n">
        <v>2039000000</v>
      </c>
      <c r="N13" s="16" t="n">
        <v>2279000000</v>
      </c>
      <c r="O13" s="16" t="n">
        <v>3018000000</v>
      </c>
      <c r="P13" s="16" t="n">
        <v>3065000000</v>
      </c>
      <c r="Q13" s="16" t="n">
        <v>3404000000</v>
      </c>
      <c r="R13" s="16" t="n">
        <v>3651000000</v>
      </c>
      <c r="S13" s="16" t="n">
        <v>4772000000</v>
      </c>
      <c r="T13" s="16" t="n">
        <v>5217000000</v>
      </c>
      <c r="U13" s="16" t="n">
        <v>5583000000</v>
      </c>
      <c r="V13" s="16" t="n">
        <v>5926000000</v>
      </c>
      <c r="W13" s="77"/>
      <c r="X13" s="77"/>
      <c r="Y13" s="46"/>
    </row>
    <row r="14" customFormat="false" ht="16.5" hidden="false" customHeight="false" outlineLevel="0" collapsed="false">
      <c r="A14" s="27" t="s">
        <v>4226</v>
      </c>
      <c r="B14" s="29" t="s">
        <v>4227</v>
      </c>
      <c r="C14" s="3" t="s">
        <v>43</v>
      </c>
      <c r="D14" s="103" t="n">
        <v>1470000000</v>
      </c>
      <c r="E14" s="103" t="n">
        <v>1766000000</v>
      </c>
      <c r="F14" s="103" t="n">
        <v>1938000000</v>
      </c>
      <c r="G14" s="103" t="n">
        <v>2009000000</v>
      </c>
      <c r="H14" s="103" t="n">
        <v>1756400000</v>
      </c>
      <c r="I14" s="100" t="n">
        <v>1827800000</v>
      </c>
      <c r="J14" s="100" t="n">
        <v>3108100000</v>
      </c>
      <c r="K14" s="100" t="n">
        <v>3002000000</v>
      </c>
      <c r="L14" s="16" t="n">
        <v>3854000000</v>
      </c>
      <c r="M14" s="16" t="n">
        <v>4096000000</v>
      </c>
      <c r="N14" s="16" t="n">
        <v>4976000000</v>
      </c>
      <c r="O14" s="16" t="n">
        <v>5057000000</v>
      </c>
      <c r="P14" s="16" t="n">
        <v>7782000000</v>
      </c>
      <c r="Q14" s="16" t="n">
        <v>6971000000</v>
      </c>
      <c r="R14" s="16" t="n">
        <v>8199000000</v>
      </c>
      <c r="S14" s="16" t="n">
        <v>11127000000</v>
      </c>
      <c r="T14" s="16" t="n">
        <v>12502000000</v>
      </c>
      <c r="U14" s="16" t="n">
        <v>13985000000</v>
      </c>
      <c r="V14" s="16" t="n">
        <v>15957000000</v>
      </c>
      <c r="W14" s="16" t="n">
        <v>17899000000</v>
      </c>
      <c r="X14" s="16" t="n">
        <v>19623000000</v>
      </c>
      <c r="Y14" s="16" t="n">
        <v>21676000000</v>
      </c>
    </row>
    <row r="15" customFormat="false" ht="16.5" hidden="false" customHeight="false" outlineLevel="0" collapsed="false">
      <c r="A15" s="27" t="s">
        <v>3374</v>
      </c>
      <c r="B15" s="29" t="s">
        <v>4228</v>
      </c>
      <c r="C15" s="3" t="s">
        <v>43</v>
      </c>
      <c r="D15" s="103" t="n">
        <v>2241000000</v>
      </c>
      <c r="E15" s="103" t="n">
        <v>2877000000</v>
      </c>
      <c r="F15" s="103" t="n">
        <v>2641000000</v>
      </c>
      <c r="G15" s="103" t="n">
        <v>2597000000</v>
      </c>
      <c r="H15" s="103" t="n">
        <v>3035600000</v>
      </c>
      <c r="I15" s="100" t="n">
        <v>4206800000</v>
      </c>
      <c r="J15" s="100" t="n">
        <v>3891900000</v>
      </c>
      <c r="K15" s="100" t="n">
        <v>6698000000</v>
      </c>
      <c r="L15" s="16" t="n">
        <v>8085000000</v>
      </c>
      <c r="M15" s="16" t="n">
        <v>8502000000</v>
      </c>
      <c r="N15" s="16" t="n">
        <v>8585000000</v>
      </c>
      <c r="O15" s="16" t="n">
        <v>5976000000</v>
      </c>
      <c r="P15" s="16" t="n">
        <v>7137000000</v>
      </c>
      <c r="Q15" s="16" t="n">
        <v>13796000000</v>
      </c>
      <c r="R15" s="16" t="n">
        <v>14727000000</v>
      </c>
      <c r="S15" s="16" t="n">
        <v>18117000000</v>
      </c>
      <c r="T15" s="16" t="n">
        <v>17123000000</v>
      </c>
      <c r="U15" s="16" t="n">
        <v>12700000000</v>
      </c>
      <c r="V15" s="16" t="n">
        <v>15800000000</v>
      </c>
      <c r="W15" s="16" t="n">
        <v>18521000000</v>
      </c>
      <c r="X15" s="16" t="n">
        <v>19905000000</v>
      </c>
      <c r="Y15" s="16" t="n">
        <v>21391000000</v>
      </c>
    </row>
    <row r="16" customFormat="false" ht="16.5" hidden="false" customHeight="false" outlineLevel="0" collapsed="false">
      <c r="A16" s="27" t="s">
        <v>48</v>
      </c>
      <c r="B16" s="29" t="s">
        <v>610</v>
      </c>
      <c r="C16" s="3" t="s">
        <v>43</v>
      </c>
      <c r="D16" s="103" t="n">
        <v>553000000</v>
      </c>
      <c r="E16" s="103" t="n">
        <v>407000000</v>
      </c>
      <c r="F16" s="103" t="n">
        <v>306000000</v>
      </c>
      <c r="G16" s="103" t="n">
        <v>296000000</v>
      </c>
      <c r="H16" s="103" t="n">
        <v>308700000</v>
      </c>
      <c r="I16" s="100" t="n">
        <v>439400000</v>
      </c>
      <c r="J16" s="100" t="n">
        <v>408200000</v>
      </c>
      <c r="K16" s="100" t="n">
        <v>500000000</v>
      </c>
      <c r="L16" s="16" t="n">
        <v>539000000</v>
      </c>
      <c r="M16" s="16" t="n">
        <v>613000000</v>
      </c>
      <c r="N16" s="16" t="n">
        <v>641000000</v>
      </c>
      <c r="O16" s="16" t="n">
        <v>830000000</v>
      </c>
      <c r="P16" s="16" t="n">
        <v>892000000</v>
      </c>
      <c r="Q16" s="16" t="n">
        <v>768000000</v>
      </c>
      <c r="R16" s="16" t="n">
        <v>1690000000</v>
      </c>
      <c r="S16" s="16" t="n">
        <v>1160000000</v>
      </c>
      <c r="T16" s="16" t="n">
        <v>1395000000</v>
      </c>
      <c r="U16" s="16" t="n">
        <v>1557000000</v>
      </c>
      <c r="V16" s="16" t="n">
        <v>1751000000</v>
      </c>
      <c r="W16" s="16" t="n">
        <v>1955000000</v>
      </c>
      <c r="X16" s="16" t="n">
        <v>2160000000</v>
      </c>
      <c r="Y16" s="16" t="n">
        <v>2386000000</v>
      </c>
    </row>
    <row r="17" customFormat="false" ht="16.5" hidden="false" customHeight="false" outlineLevel="0" collapsed="false">
      <c r="A17" s="19" t="s">
        <v>50</v>
      </c>
      <c r="B17" s="30" t="s">
        <v>1056</v>
      </c>
      <c r="C17" s="49" t="s">
        <v>40</v>
      </c>
      <c r="D17" s="103" t="n">
        <v>697000000</v>
      </c>
      <c r="E17" s="103" t="n">
        <v>704000000</v>
      </c>
      <c r="F17" s="103" t="n">
        <v>847000000</v>
      </c>
      <c r="G17" s="103" t="n">
        <v>1239000000</v>
      </c>
      <c r="H17" s="103" t="n">
        <v>1087200000</v>
      </c>
      <c r="I17" s="100" t="n">
        <v>959300000</v>
      </c>
      <c r="J17" s="100" t="n">
        <v>1149600000</v>
      </c>
      <c r="K17" s="100" t="n">
        <v>1109000000</v>
      </c>
      <c r="L17" s="16" t="n">
        <v>1568000000</v>
      </c>
      <c r="M17" s="16" t="n">
        <v>2277000000</v>
      </c>
      <c r="N17" s="16" t="n">
        <v>1678000000</v>
      </c>
      <c r="O17" s="16" t="n">
        <v>1961000000</v>
      </c>
      <c r="P17" s="16" t="n">
        <v>2685000000</v>
      </c>
      <c r="Q17" s="16" t="n">
        <v>2171000000</v>
      </c>
      <c r="R17" s="16" t="n">
        <v>2126000000</v>
      </c>
      <c r="S17" s="16" t="n">
        <v>2413000000</v>
      </c>
      <c r="T17" s="16" t="n">
        <v>2351000000</v>
      </c>
      <c r="U17" s="16" t="n">
        <v>2764000000</v>
      </c>
      <c r="V17" s="16" t="n">
        <v>3487000000</v>
      </c>
      <c r="W17" s="16" t="n">
        <v>3929000000</v>
      </c>
      <c r="X17" s="16" t="n">
        <v>4203000000</v>
      </c>
      <c r="Y17" s="16" t="n">
        <v>4500000000</v>
      </c>
    </row>
    <row r="18" customFormat="false" ht="16.5" hidden="false" customHeight="false" outlineLevel="0" collapsed="false">
      <c r="A18" s="27" t="s">
        <v>4229</v>
      </c>
      <c r="B18" s="29" t="s">
        <v>4230</v>
      </c>
      <c r="C18" s="3" t="s">
        <v>1623</v>
      </c>
      <c r="D18" s="103" t="n">
        <v>270000000</v>
      </c>
      <c r="E18" s="103" t="n">
        <v>240000000</v>
      </c>
      <c r="F18" s="103" t="n">
        <v>286000000</v>
      </c>
      <c r="G18" s="103" t="n">
        <v>479000000</v>
      </c>
      <c r="H18" s="103" t="n">
        <v>301900000</v>
      </c>
      <c r="I18" s="100" t="n">
        <v>385400000</v>
      </c>
      <c r="J18" s="100" t="n">
        <v>404600000</v>
      </c>
      <c r="K18" s="100" t="n">
        <v>482000000</v>
      </c>
      <c r="L18" s="16" t="n">
        <v>643000000</v>
      </c>
      <c r="M18" s="16" t="n">
        <v>545000000</v>
      </c>
      <c r="N18" s="16" t="n">
        <v>492000000</v>
      </c>
      <c r="O18" s="16" t="n">
        <v>882000000</v>
      </c>
      <c r="P18" s="16" t="n">
        <v>937000000</v>
      </c>
      <c r="Q18" s="16" t="n">
        <v>944000000</v>
      </c>
      <c r="R18" s="16" t="n">
        <v>293000000</v>
      </c>
      <c r="S18" s="16" t="n">
        <v>852000000</v>
      </c>
      <c r="T18" s="16" t="n">
        <v>928000000</v>
      </c>
      <c r="U18" s="16" t="n">
        <v>1175000000</v>
      </c>
      <c r="V18" s="16" t="n">
        <v>1490000000</v>
      </c>
      <c r="W18" s="16" t="n">
        <v>1700000000</v>
      </c>
      <c r="X18" s="16" t="n">
        <v>1740000000</v>
      </c>
      <c r="Y18" s="16" t="n">
        <v>1780000000</v>
      </c>
    </row>
    <row r="19" customFormat="false" ht="16.5" hidden="false" customHeight="false" outlineLevel="0" collapsed="false">
      <c r="A19" s="27" t="s">
        <v>4231</v>
      </c>
      <c r="B19" s="29" t="s">
        <v>4232</v>
      </c>
      <c r="C19" s="3" t="s">
        <v>1623</v>
      </c>
      <c r="D19" s="103" t="n">
        <v>210000000</v>
      </c>
      <c r="E19" s="103" t="n">
        <v>237000000</v>
      </c>
      <c r="F19" s="103" t="n">
        <v>258000000</v>
      </c>
      <c r="G19" s="103" t="n">
        <v>388000000</v>
      </c>
      <c r="H19" s="103" t="n">
        <v>461100000</v>
      </c>
      <c r="I19" s="100" t="n">
        <v>348800000</v>
      </c>
      <c r="J19" s="100" t="n">
        <v>519200000</v>
      </c>
      <c r="K19" s="100" t="n">
        <v>412000000</v>
      </c>
      <c r="L19" s="16" t="n">
        <v>478000000</v>
      </c>
      <c r="M19" s="16" t="n">
        <v>503000000</v>
      </c>
      <c r="N19" s="16" t="n">
        <v>433000000</v>
      </c>
      <c r="O19" s="16" t="n">
        <v>545000000</v>
      </c>
      <c r="P19" s="16" t="n">
        <v>483000000</v>
      </c>
      <c r="Q19" s="16" t="n">
        <v>211000000</v>
      </c>
      <c r="R19" s="16" t="n">
        <v>450000000</v>
      </c>
      <c r="S19" s="16" t="n">
        <v>590000000</v>
      </c>
      <c r="T19" s="16" t="n">
        <v>624000000</v>
      </c>
      <c r="U19" s="16" t="n">
        <v>696000000</v>
      </c>
      <c r="V19" s="16" t="n">
        <v>783000000</v>
      </c>
      <c r="W19" s="16" t="n">
        <v>874000000</v>
      </c>
      <c r="X19" s="16" t="n">
        <v>966000000</v>
      </c>
      <c r="Y19" s="16" t="n">
        <v>1067000000</v>
      </c>
    </row>
    <row r="20" customFormat="false" ht="16.5" hidden="false" customHeight="false" outlineLevel="0" collapsed="false">
      <c r="A20" s="29" t="s">
        <v>49</v>
      </c>
      <c r="B20" s="29" t="s">
        <v>49</v>
      </c>
      <c r="C20" s="3" t="s">
        <v>1623</v>
      </c>
      <c r="D20" s="103" t="n">
        <v>217000000</v>
      </c>
      <c r="E20" s="103" t="n">
        <v>227000000</v>
      </c>
      <c r="F20" s="103" t="n">
        <v>303000000</v>
      </c>
      <c r="G20" s="103" t="n">
        <v>372000000</v>
      </c>
      <c r="H20" s="103" t="n">
        <v>324200000</v>
      </c>
      <c r="I20" s="100" t="n">
        <v>225100000</v>
      </c>
      <c r="J20" s="100" t="n">
        <v>225800000</v>
      </c>
      <c r="K20" s="100" t="n">
        <v>215000000</v>
      </c>
      <c r="L20" s="16" t="n">
        <v>446000000</v>
      </c>
      <c r="M20" s="16" t="n">
        <v>1230000000</v>
      </c>
      <c r="N20" s="16" t="n">
        <v>753000000</v>
      </c>
      <c r="O20" s="16" t="n">
        <v>534000000</v>
      </c>
      <c r="P20" s="16" t="n">
        <v>1265000000</v>
      </c>
      <c r="Q20" s="16" t="n">
        <v>1016000000</v>
      </c>
      <c r="R20" s="16" t="n">
        <v>1383000000</v>
      </c>
      <c r="S20" s="16" t="n">
        <v>970000000</v>
      </c>
      <c r="T20" s="16" t="n">
        <v>800000000</v>
      </c>
      <c r="U20" s="16" t="n">
        <v>893000000</v>
      </c>
      <c r="V20" s="16" t="n">
        <v>1214000000</v>
      </c>
      <c r="W20" s="16" t="n">
        <v>1355000000</v>
      </c>
      <c r="X20" s="16" t="n">
        <v>1497000000</v>
      </c>
      <c r="Y20" s="16" t="n">
        <v>1653000000</v>
      </c>
    </row>
    <row r="21" customFormat="false" ht="16.5" hidden="false" customHeight="false" outlineLevel="0" collapsed="false">
      <c r="A21" s="30" t="s">
        <v>52</v>
      </c>
      <c r="B21" s="30" t="s">
        <v>52</v>
      </c>
      <c r="C21" s="20" t="s">
        <v>37</v>
      </c>
      <c r="D21" s="103" t="n">
        <v>44000000</v>
      </c>
      <c r="E21" s="103" t="n">
        <v>44000000</v>
      </c>
      <c r="F21" s="103" t="n">
        <v>58000000</v>
      </c>
      <c r="G21" s="103" t="n">
        <v>34000000</v>
      </c>
      <c r="H21" s="103" t="n">
        <v>34200000</v>
      </c>
      <c r="I21" s="100" t="n">
        <v>70400000</v>
      </c>
      <c r="J21" s="100" t="n">
        <v>39000000</v>
      </c>
      <c r="K21" s="100" t="n">
        <v>50000000</v>
      </c>
      <c r="L21" s="16" t="n">
        <v>78000000</v>
      </c>
      <c r="M21" s="16" t="n">
        <v>83000000</v>
      </c>
      <c r="N21" s="16" t="n">
        <v>201000000</v>
      </c>
      <c r="O21" s="16" t="n">
        <v>24000000</v>
      </c>
      <c r="P21" s="16" t="n">
        <v>179000000</v>
      </c>
      <c r="Q21" s="16" t="n">
        <v>184000000</v>
      </c>
      <c r="R21" s="16" t="n">
        <v>278000000</v>
      </c>
      <c r="S21" s="16" t="n">
        <v>110000000</v>
      </c>
      <c r="T21" s="16" t="n">
        <v>45000000</v>
      </c>
      <c r="U21" s="16" t="n">
        <v>163000000</v>
      </c>
      <c r="V21" s="16" t="n">
        <v>163000000</v>
      </c>
      <c r="W21" s="16" t="n">
        <v>182000000</v>
      </c>
      <c r="X21" s="16" t="n">
        <v>201000000</v>
      </c>
      <c r="Y21" s="16" t="n">
        <v>222000000</v>
      </c>
    </row>
    <row r="22" s="13" customFormat="true" ht="16.5" hidden="false" customHeight="false" outlineLevel="0" collapsed="false">
      <c r="A22" s="13" t="s">
        <v>68</v>
      </c>
      <c r="B22" s="98" t="s">
        <v>4233</v>
      </c>
      <c r="C22" s="32" t="s">
        <v>34</v>
      </c>
      <c r="D22" s="162" t="n">
        <v>7736000000</v>
      </c>
      <c r="E22" s="162" t="n">
        <v>8566000000</v>
      </c>
      <c r="F22" s="162" t="n">
        <v>10256000000</v>
      </c>
      <c r="G22" s="162" t="n">
        <v>11573000000</v>
      </c>
      <c r="H22" s="162" t="n">
        <v>12334800000</v>
      </c>
      <c r="I22" s="110" t="n">
        <v>12640300000</v>
      </c>
      <c r="J22" s="110" t="n">
        <v>13279400000</v>
      </c>
      <c r="K22" s="110" t="n">
        <v>15315000000</v>
      </c>
      <c r="L22" s="102" t="n">
        <v>17541000000</v>
      </c>
      <c r="M22" s="102" t="n">
        <v>21898000000</v>
      </c>
      <c r="N22" s="102" t="n">
        <v>25712000000</v>
      </c>
      <c r="O22" s="16" t="n">
        <v>28142000000</v>
      </c>
      <c r="P22" s="16" t="n">
        <v>37961000000</v>
      </c>
      <c r="Q22" s="16" t="n">
        <v>38395000000</v>
      </c>
      <c r="R22" s="16" t="n">
        <v>47408000000</v>
      </c>
      <c r="S22" s="16" t="n">
        <v>58224000000</v>
      </c>
      <c r="T22" s="16" t="n">
        <v>66226000000</v>
      </c>
      <c r="U22" s="16" t="n">
        <v>69920000000</v>
      </c>
      <c r="V22" s="16" t="n">
        <v>75147000000</v>
      </c>
      <c r="W22" s="16" t="n">
        <v>81859000000</v>
      </c>
      <c r="X22" s="16" t="n">
        <v>89651000000</v>
      </c>
      <c r="Y22" s="16" t="n">
        <v>98574000000</v>
      </c>
    </row>
    <row r="23" customFormat="false" ht="16.5" hidden="false" customHeight="false" outlineLevel="0" collapsed="false">
      <c r="A23" s="0" t="s">
        <v>70</v>
      </c>
      <c r="B23" s="30" t="s">
        <v>4234</v>
      </c>
      <c r="C23" s="49" t="s">
        <v>191</v>
      </c>
      <c r="D23" s="103" t="n">
        <v>6705000000</v>
      </c>
      <c r="E23" s="103" t="n">
        <v>7253000000</v>
      </c>
      <c r="F23" s="103" t="n">
        <v>8717000000</v>
      </c>
      <c r="G23" s="103" t="n">
        <v>9482000000</v>
      </c>
      <c r="H23" s="103" t="n">
        <v>10387000000</v>
      </c>
      <c r="I23" s="100" t="n">
        <v>10684100000</v>
      </c>
      <c r="J23" s="100" t="n">
        <v>11614300000</v>
      </c>
      <c r="K23" s="100" t="n">
        <v>12512000000</v>
      </c>
      <c r="L23" s="16" t="n">
        <v>13812000000</v>
      </c>
      <c r="M23" s="16" t="n">
        <v>16854000000</v>
      </c>
      <c r="N23" s="16" t="n">
        <v>19708000000</v>
      </c>
      <c r="O23" s="16" t="n">
        <v>22153000000</v>
      </c>
      <c r="P23" s="16" t="n">
        <v>27922000000</v>
      </c>
      <c r="Q23" s="16" t="n">
        <v>30803000000</v>
      </c>
      <c r="R23" s="16" t="n">
        <v>38595000000</v>
      </c>
      <c r="S23" s="16" t="n">
        <v>46337000000</v>
      </c>
      <c r="T23" s="16" t="n">
        <v>52630000000</v>
      </c>
      <c r="U23" s="16" t="n">
        <v>54264000000</v>
      </c>
      <c r="V23" s="16" t="n">
        <v>59088000000</v>
      </c>
      <c r="W23" s="16" t="n">
        <v>65155000000</v>
      </c>
      <c r="X23" s="16" t="n">
        <v>71201000000</v>
      </c>
      <c r="Y23" s="16" t="n">
        <v>78223000000</v>
      </c>
    </row>
    <row r="24" customFormat="false" ht="16.5" hidden="false" customHeight="false" outlineLevel="0" collapsed="false">
      <c r="A24" s="29" t="s">
        <v>4235</v>
      </c>
      <c r="B24" s="29" t="s">
        <v>4235</v>
      </c>
      <c r="C24" s="49" t="s">
        <v>194</v>
      </c>
      <c r="D24" s="103" t="n">
        <v>3615000000</v>
      </c>
      <c r="E24" s="103" t="n">
        <v>3720000000</v>
      </c>
      <c r="F24" s="103" t="n">
        <v>4326000000</v>
      </c>
      <c r="G24" s="103" t="n">
        <v>4709000000</v>
      </c>
      <c r="H24" s="103" t="n">
        <v>5117000000</v>
      </c>
      <c r="I24" s="100" t="n">
        <v>5445800000</v>
      </c>
      <c r="J24" s="100" t="n">
        <v>5888800000</v>
      </c>
      <c r="K24" s="100" t="n">
        <v>6213000000</v>
      </c>
      <c r="L24" s="16" t="n">
        <v>6805000000</v>
      </c>
      <c r="M24" s="16" t="n">
        <v>7559000000</v>
      </c>
      <c r="N24" s="16" t="n">
        <v>9045000000</v>
      </c>
      <c r="O24" s="16" t="n">
        <v>10797000000</v>
      </c>
      <c r="P24" s="16" t="n">
        <v>12690000000</v>
      </c>
      <c r="Q24" s="16" t="n">
        <v>13925000000</v>
      </c>
      <c r="R24" s="16" t="n">
        <v>17932000000</v>
      </c>
      <c r="S24" s="16" t="n">
        <v>21594000000</v>
      </c>
      <c r="T24" s="16" t="n">
        <v>23270000000</v>
      </c>
      <c r="U24" s="16" t="n">
        <v>24073000000</v>
      </c>
      <c r="V24" s="16" t="n">
        <v>25505000000</v>
      </c>
      <c r="W24" s="16" t="n">
        <v>28480000000</v>
      </c>
      <c r="X24" s="16" t="n">
        <v>31456000000</v>
      </c>
      <c r="Y24" s="16" t="n">
        <v>34747000000</v>
      </c>
    </row>
    <row r="25" customFormat="false" ht="16.5" hidden="false" customHeight="false" outlineLevel="0" collapsed="false">
      <c r="A25" s="27" t="s">
        <v>79</v>
      </c>
      <c r="B25" s="29" t="s">
        <v>47</v>
      </c>
      <c r="C25" s="49" t="s">
        <v>194</v>
      </c>
      <c r="D25" s="103" t="n">
        <v>1421000000</v>
      </c>
      <c r="E25" s="103" t="n">
        <v>1571000000</v>
      </c>
      <c r="F25" s="103" t="n">
        <v>2034000000</v>
      </c>
      <c r="G25" s="103" t="n">
        <v>2057000000</v>
      </c>
      <c r="H25" s="103" t="n">
        <v>2149900000</v>
      </c>
      <c r="I25" s="100" t="n">
        <v>1957100000</v>
      </c>
      <c r="J25" s="100" t="n">
        <v>2017600000</v>
      </c>
      <c r="K25" s="100" t="n">
        <v>2289000000</v>
      </c>
      <c r="L25" s="16" t="n">
        <v>2864000000</v>
      </c>
      <c r="M25" s="16" t="n">
        <v>3683000000</v>
      </c>
      <c r="N25" s="16" t="n">
        <v>4271000000</v>
      </c>
      <c r="O25" s="16" t="n">
        <v>4105000000</v>
      </c>
      <c r="P25" s="16" t="n">
        <v>5467000000</v>
      </c>
      <c r="Q25" s="16" t="n">
        <v>5290000000</v>
      </c>
      <c r="R25" s="16" t="n">
        <v>6551000000</v>
      </c>
      <c r="S25" s="16" t="n">
        <v>8182000000</v>
      </c>
      <c r="T25" s="16" t="n">
        <v>9262000000</v>
      </c>
      <c r="U25" s="16" t="n">
        <v>8818000000</v>
      </c>
      <c r="V25" s="16" t="n">
        <v>9318000000</v>
      </c>
      <c r="W25" s="16" t="n">
        <v>10301000000</v>
      </c>
      <c r="X25" s="16" t="n">
        <v>10809000000</v>
      </c>
      <c r="Y25" s="16" t="n">
        <v>11283000000</v>
      </c>
    </row>
    <row r="26" customFormat="false" ht="16.5" hidden="false" customHeight="false" outlineLevel="0" collapsed="false">
      <c r="A26" s="27" t="s">
        <v>86</v>
      </c>
      <c r="B26" s="29" t="s">
        <v>319</v>
      </c>
      <c r="C26" s="49" t="s">
        <v>194</v>
      </c>
      <c r="D26" s="103" t="n">
        <v>492000000</v>
      </c>
      <c r="E26" s="103" t="n">
        <v>533000000</v>
      </c>
      <c r="F26" s="103" t="n">
        <v>587000000</v>
      </c>
      <c r="G26" s="103" t="n">
        <v>823000000</v>
      </c>
      <c r="H26" s="103" t="n">
        <v>864800000</v>
      </c>
      <c r="I26" s="100" t="n">
        <v>999200000</v>
      </c>
      <c r="J26" s="100" t="n">
        <v>1162400000</v>
      </c>
      <c r="K26" s="100" t="n">
        <v>1263000000</v>
      </c>
      <c r="L26" s="16" t="n">
        <v>1179000000</v>
      </c>
      <c r="M26" s="16" t="n">
        <v>1111000000</v>
      </c>
      <c r="N26" s="16" t="n">
        <v>1197000000</v>
      </c>
      <c r="O26" s="16" t="n">
        <v>966000000</v>
      </c>
      <c r="P26" s="16" t="n">
        <v>1131000000</v>
      </c>
      <c r="Q26" s="16" t="n">
        <v>1719000000</v>
      </c>
      <c r="R26" s="16" t="n">
        <v>1796000000</v>
      </c>
      <c r="S26" s="16" t="n">
        <v>1991000000</v>
      </c>
      <c r="T26" s="16" t="n">
        <v>2455000000</v>
      </c>
      <c r="U26" s="16" t="n">
        <v>3599000000</v>
      </c>
      <c r="V26" s="16" t="n">
        <v>5036000000</v>
      </c>
      <c r="W26" s="16" t="n">
        <v>5979000000</v>
      </c>
      <c r="X26" s="16" t="n">
        <v>6849000000</v>
      </c>
      <c r="Y26" s="16" t="n">
        <v>7795000000</v>
      </c>
    </row>
    <row r="27" customFormat="false" ht="16.5" hidden="false" customHeight="false" outlineLevel="0" collapsed="false">
      <c r="A27" s="105" t="s">
        <v>199</v>
      </c>
      <c r="B27" s="105" t="s">
        <v>199</v>
      </c>
      <c r="C27" s="3" t="s">
        <v>201</v>
      </c>
      <c r="D27" s="103" t="n">
        <v>479000000</v>
      </c>
      <c r="E27" s="103" t="n">
        <v>520000000</v>
      </c>
      <c r="F27" s="103" t="n">
        <v>559000000</v>
      </c>
      <c r="G27" s="103" t="n">
        <v>772000000</v>
      </c>
      <c r="H27" s="103" t="n">
        <v>813800000</v>
      </c>
      <c r="I27" s="100" t="n">
        <v>930200000</v>
      </c>
      <c r="J27" s="100" t="n">
        <v>1080100000</v>
      </c>
      <c r="K27" s="100" t="n">
        <v>1169000000</v>
      </c>
      <c r="L27" s="16" t="n">
        <v>1067000000</v>
      </c>
      <c r="M27" s="16" t="n">
        <v>952000000</v>
      </c>
      <c r="N27" s="16" t="n">
        <v>1033000000</v>
      </c>
      <c r="O27" s="16" t="n">
        <v>881000000</v>
      </c>
      <c r="P27" s="16" t="n">
        <v>1060000000</v>
      </c>
      <c r="Q27" s="16" t="n">
        <v>1419000000</v>
      </c>
      <c r="R27" s="16" t="n">
        <v>1389000000</v>
      </c>
      <c r="S27" s="16" t="n">
        <v>1556000000</v>
      </c>
      <c r="T27" s="16" t="n">
        <v>2024000000</v>
      </c>
      <c r="U27" s="16" t="n">
        <v>2695000000</v>
      </c>
      <c r="V27" s="16" t="n">
        <v>3720000000</v>
      </c>
      <c r="W27" s="16" t="n">
        <v>4399000000</v>
      </c>
      <c r="X27" s="16" t="n">
        <v>5022000000</v>
      </c>
      <c r="Y27" s="16" t="n">
        <v>5833000000</v>
      </c>
    </row>
    <row r="28" customFormat="false" ht="16.5" hidden="false" customHeight="false" outlineLevel="0" collapsed="false">
      <c r="A28" s="105" t="s">
        <v>202</v>
      </c>
      <c r="B28" s="105" t="s">
        <v>202</v>
      </c>
      <c r="C28" s="3" t="s">
        <v>201</v>
      </c>
      <c r="D28" s="103" t="n">
        <v>13000000</v>
      </c>
      <c r="E28" s="103" t="n">
        <v>13000000</v>
      </c>
      <c r="F28" s="103" t="n">
        <v>28000000</v>
      </c>
      <c r="G28" s="103" t="n">
        <v>52000000</v>
      </c>
      <c r="H28" s="103" t="n">
        <v>51100000</v>
      </c>
      <c r="I28" s="100" t="n">
        <v>69000000</v>
      </c>
      <c r="J28" s="100" t="n">
        <v>82300000</v>
      </c>
      <c r="K28" s="100" t="n">
        <v>94000000</v>
      </c>
      <c r="L28" s="16" t="n">
        <v>112000000</v>
      </c>
      <c r="M28" s="16" t="n">
        <v>158000000</v>
      </c>
      <c r="N28" s="16" t="n">
        <v>164000000</v>
      </c>
      <c r="O28" s="16" t="n">
        <v>85000000</v>
      </c>
      <c r="P28" s="16" t="n">
        <v>72000000</v>
      </c>
      <c r="Q28" s="16" t="n">
        <v>300000000</v>
      </c>
      <c r="R28" s="16" t="n">
        <v>407000000</v>
      </c>
      <c r="S28" s="16" t="n">
        <v>435000000</v>
      </c>
      <c r="T28" s="16" t="n">
        <v>432000000</v>
      </c>
      <c r="U28" s="16" t="n">
        <v>904000000</v>
      </c>
      <c r="V28" s="16" t="n">
        <v>1316000000</v>
      </c>
      <c r="W28" s="16" t="n">
        <v>1580000000</v>
      </c>
      <c r="X28" s="16" t="n">
        <v>1827000000</v>
      </c>
      <c r="Y28" s="16" t="n">
        <v>1963000000</v>
      </c>
    </row>
    <row r="29" customFormat="false" ht="16.5" hidden="false" customHeight="false" outlineLevel="0" collapsed="false">
      <c r="A29" s="27" t="s">
        <v>4236</v>
      </c>
      <c r="B29" s="29" t="s">
        <v>4237</v>
      </c>
      <c r="C29" s="49" t="s">
        <v>194</v>
      </c>
      <c r="D29" s="103" t="n">
        <v>1141000000</v>
      </c>
      <c r="E29" s="103" t="n">
        <v>1395000000</v>
      </c>
      <c r="F29" s="103" t="n">
        <v>1770000000</v>
      </c>
      <c r="G29" s="103" t="n">
        <v>1893000000</v>
      </c>
      <c r="H29" s="103" t="n">
        <v>2255300000</v>
      </c>
      <c r="I29" s="100" t="n">
        <v>2282000000</v>
      </c>
      <c r="J29" s="100" t="n">
        <v>2545600000</v>
      </c>
      <c r="K29" s="100" t="n">
        <v>2747000000</v>
      </c>
      <c r="L29" s="16" t="n">
        <v>2964000000</v>
      </c>
      <c r="M29" s="16" t="n">
        <v>4501000000</v>
      </c>
      <c r="N29" s="16" t="n">
        <v>4965000000</v>
      </c>
      <c r="O29" s="16" t="n">
        <v>6285000000</v>
      </c>
      <c r="P29" s="16" t="n">
        <v>8375000000</v>
      </c>
      <c r="Q29" s="16" t="n">
        <v>9869000000</v>
      </c>
      <c r="R29" s="16" t="n">
        <v>12316000000</v>
      </c>
      <c r="S29" s="16" t="n">
        <v>14569000000</v>
      </c>
      <c r="T29" s="16" t="n">
        <v>17642000000</v>
      </c>
      <c r="U29" s="16" t="n">
        <v>17774000000</v>
      </c>
      <c r="V29" s="16" t="n">
        <v>19229000000</v>
      </c>
      <c r="W29" s="16" t="n">
        <v>20395000000</v>
      </c>
      <c r="X29" s="16" t="n">
        <v>22088000000</v>
      </c>
      <c r="Y29" s="16" t="n">
        <v>24398000000</v>
      </c>
    </row>
    <row r="30" customFormat="false" ht="16.5" hidden="false" customHeight="false" outlineLevel="0" collapsed="false">
      <c r="A30" s="27" t="s">
        <v>49</v>
      </c>
      <c r="B30" s="27" t="s">
        <v>49</v>
      </c>
      <c r="C30" s="49" t="s">
        <v>194</v>
      </c>
      <c r="D30" s="103" t="n">
        <v>36000000</v>
      </c>
      <c r="E30" s="103" t="n">
        <v>34000000</v>
      </c>
      <c r="F30" s="103" t="n">
        <v>0</v>
      </c>
      <c r="G30" s="103" t="n">
        <v>0</v>
      </c>
      <c r="H30" s="103" t="n">
        <v>0</v>
      </c>
      <c r="I30" s="100" t="n">
        <v>0</v>
      </c>
      <c r="J30" s="100" t="n">
        <v>0</v>
      </c>
      <c r="K30" s="16" t="n">
        <f aca="false">K23-K24-K25-K26-K29</f>
        <v>0</v>
      </c>
      <c r="L30" s="16" t="n">
        <f aca="false">L23-L24-L25-L26-L29</f>
        <v>0</v>
      </c>
      <c r="M30" s="16" t="n">
        <f aca="false">M23-M24-M25-M26-M29</f>
        <v>0</v>
      </c>
      <c r="N30" s="16" t="n">
        <f aca="false">N23-N24-N25-N26-N29</f>
        <v>230000000</v>
      </c>
      <c r="O30" s="16" t="n">
        <f aca="false">O23-O24-O25-O26-O29</f>
        <v>0</v>
      </c>
      <c r="P30" s="16" t="n">
        <f aca="false">P23-P24-P25-P26-P29</f>
        <v>259000000</v>
      </c>
      <c r="Q30" s="16" t="n">
        <f aca="false">Q23-Q24-Q25-Q26-Q29</f>
        <v>0</v>
      </c>
      <c r="R30" s="16" t="n">
        <f aca="false">R23-R24-R25-R26-R29</f>
        <v>0</v>
      </c>
      <c r="S30" s="16" t="n">
        <f aca="false">S23-S24-S25-S26-S29</f>
        <v>1000000</v>
      </c>
      <c r="T30" s="16" t="n">
        <f aca="false">T23-T24-T25-T26-T29</f>
        <v>1000000</v>
      </c>
      <c r="U30" s="16" t="n">
        <f aca="false">U23-U24-U25-U26-U29</f>
        <v>0</v>
      </c>
      <c r="V30" s="16" t="n">
        <f aca="false">V23-V24-V25-V26-V29</f>
        <v>0</v>
      </c>
      <c r="W30" s="16" t="n">
        <f aca="false">W23-W24-W25-W26-W29</f>
        <v>0</v>
      </c>
      <c r="X30" s="16"/>
      <c r="Y30" s="16" t="n">
        <f aca="false">Y23-Y24-Y25-Y26-Y29</f>
        <v>0</v>
      </c>
    </row>
    <row r="31" customFormat="false" ht="16.5" hidden="false" customHeight="false" outlineLevel="0" collapsed="false">
      <c r="A31" s="19" t="s">
        <v>227</v>
      </c>
      <c r="B31" s="30" t="s">
        <v>320</v>
      </c>
      <c r="C31" s="49" t="s">
        <v>191</v>
      </c>
      <c r="D31" s="103" t="n">
        <v>941000000</v>
      </c>
      <c r="E31" s="103" t="n">
        <v>1182000000</v>
      </c>
      <c r="F31" s="103" t="n">
        <v>1082000000</v>
      </c>
      <c r="G31" s="103" t="n">
        <v>1457000000</v>
      </c>
      <c r="H31" s="103" t="n">
        <v>1561200000</v>
      </c>
      <c r="I31" s="100" t="n">
        <v>1627100000</v>
      </c>
      <c r="J31" s="100" t="n">
        <v>1489900000</v>
      </c>
      <c r="K31" s="100" t="n">
        <v>2169000000</v>
      </c>
      <c r="L31" s="16" t="n">
        <v>2530000000</v>
      </c>
      <c r="M31" s="16" t="n">
        <v>3925000000</v>
      </c>
      <c r="N31" s="16" t="n">
        <v>5334000000</v>
      </c>
      <c r="O31" s="16" t="n">
        <v>5989000000</v>
      </c>
      <c r="P31" s="16" t="n">
        <v>8795000000</v>
      </c>
      <c r="Q31" s="16" t="n">
        <v>6887000000</v>
      </c>
      <c r="R31" s="16" t="n">
        <v>8819000000</v>
      </c>
      <c r="S31" s="16" t="n">
        <v>11883000000</v>
      </c>
      <c r="T31" s="16" t="n">
        <v>13587000000</v>
      </c>
      <c r="U31" s="16" t="n">
        <v>15666000000</v>
      </c>
      <c r="V31" s="16" t="n">
        <v>16071000000</v>
      </c>
      <c r="W31" s="16" t="n">
        <v>16717000000</v>
      </c>
      <c r="X31" s="16" t="n">
        <v>18463000000</v>
      </c>
      <c r="Y31" s="16" t="n">
        <v>20367000000</v>
      </c>
    </row>
    <row r="32" customFormat="false" ht="16.5" hidden="false" customHeight="false" outlineLevel="0" collapsed="false">
      <c r="A32" s="27" t="s">
        <v>4238</v>
      </c>
      <c r="B32" s="29" t="s">
        <v>4239</v>
      </c>
      <c r="C32" s="49" t="s">
        <v>231</v>
      </c>
      <c r="D32" s="103" t="n">
        <v>907000000</v>
      </c>
      <c r="E32" s="103" t="n">
        <v>1152000000</v>
      </c>
      <c r="F32" s="103" t="n">
        <v>1038000000</v>
      </c>
      <c r="G32" s="103" t="n">
        <v>1370000000</v>
      </c>
      <c r="H32" s="103" t="n">
        <v>1470300000</v>
      </c>
      <c r="I32" s="100" t="n">
        <v>1421400000</v>
      </c>
      <c r="J32" s="100" t="n">
        <v>1383900000</v>
      </c>
      <c r="K32" s="100"/>
      <c r="L32" s="16" t="n">
        <v>1791000000</v>
      </c>
      <c r="M32" s="16" t="n">
        <v>2930000000</v>
      </c>
      <c r="N32" s="16" t="n">
        <v>3632000000</v>
      </c>
      <c r="O32" s="16" t="n">
        <v>3335000000</v>
      </c>
      <c r="P32" s="16" t="n">
        <v>4111000000</v>
      </c>
      <c r="Q32" s="16" t="n">
        <v>5371000000</v>
      </c>
      <c r="R32" s="16" t="n">
        <v>7337000000</v>
      </c>
      <c r="S32" s="16" t="n">
        <v>8597000000</v>
      </c>
      <c r="T32" s="16" t="n">
        <v>11095000000</v>
      </c>
      <c r="U32" s="16" t="n">
        <v>11468000000</v>
      </c>
      <c r="V32" s="16" t="n">
        <v>12490000000</v>
      </c>
      <c r="W32" s="16" t="n">
        <v>13877000000</v>
      </c>
      <c r="X32" s="16" t="n">
        <v>15327000000</v>
      </c>
      <c r="Y32" s="16" t="n">
        <v>16902000000</v>
      </c>
    </row>
    <row r="33" customFormat="false" ht="16.5" hidden="false" customHeight="false" outlineLevel="0" collapsed="false">
      <c r="A33" s="27" t="s">
        <v>4240</v>
      </c>
      <c r="B33" s="29" t="s">
        <v>4241</v>
      </c>
      <c r="C33" s="49" t="s">
        <v>231</v>
      </c>
      <c r="D33" s="46"/>
      <c r="E33" s="46"/>
      <c r="F33" s="46"/>
      <c r="G33" s="46"/>
      <c r="H33" s="46"/>
      <c r="I33" s="46"/>
      <c r="J33" s="100" t="n">
        <v>106000000</v>
      </c>
      <c r="K33" s="100"/>
      <c r="L33" s="16" t="n">
        <v>355000000</v>
      </c>
      <c r="M33" s="16" t="n">
        <v>226000000</v>
      </c>
      <c r="N33" s="16" t="n">
        <v>802000000</v>
      </c>
      <c r="O33" s="16" t="n">
        <v>1259000000</v>
      </c>
      <c r="P33" s="16" t="n">
        <v>1354000000</v>
      </c>
      <c r="Q33" s="16" t="n">
        <v>302000000</v>
      </c>
      <c r="R33" s="16" t="n">
        <v>678000000</v>
      </c>
      <c r="S33" s="16" t="n">
        <v>583000000</v>
      </c>
      <c r="T33" s="16" t="n">
        <v>815000000</v>
      </c>
      <c r="U33" s="16" t="n">
        <v>2708000000</v>
      </c>
      <c r="V33" s="16" t="n">
        <v>2061000000</v>
      </c>
      <c r="W33" s="16" t="n">
        <v>1143000000</v>
      </c>
      <c r="X33" s="16" t="n">
        <v>1262000000</v>
      </c>
      <c r="Y33" s="16" t="n">
        <v>1394000000</v>
      </c>
    </row>
    <row r="34" customFormat="false" ht="16.5" hidden="false" customHeight="false" outlineLevel="0" collapsed="false">
      <c r="A34" s="27" t="s">
        <v>1139</v>
      </c>
      <c r="B34" s="29" t="s">
        <v>1140</v>
      </c>
      <c r="C34" s="49" t="s">
        <v>231</v>
      </c>
      <c r="D34" s="103" t="n">
        <v>33000000</v>
      </c>
      <c r="E34" s="103" t="n">
        <v>30000000</v>
      </c>
      <c r="F34" s="103" t="n">
        <v>44000000</v>
      </c>
      <c r="G34" s="103" t="n">
        <v>87000000</v>
      </c>
      <c r="H34" s="46" t="n">
        <v>91000000</v>
      </c>
      <c r="I34" s="46" t="n">
        <v>205700000</v>
      </c>
      <c r="J34" s="46"/>
      <c r="K34" s="100"/>
      <c r="L34" s="16" t="n">
        <v>383000000</v>
      </c>
      <c r="M34" s="16" t="n">
        <v>769000000</v>
      </c>
      <c r="N34" s="16" t="n">
        <v>900000000</v>
      </c>
      <c r="O34" s="16" t="n">
        <v>1395000000</v>
      </c>
      <c r="P34" s="16" t="n">
        <v>3330000000</v>
      </c>
      <c r="Q34" s="16" t="n">
        <v>1214000000</v>
      </c>
      <c r="R34" s="16" t="n">
        <v>804000000</v>
      </c>
      <c r="S34" s="16" t="n">
        <v>2703000000</v>
      </c>
      <c r="T34" s="16" t="n">
        <v>1677000000</v>
      </c>
      <c r="U34" s="16" t="n">
        <v>1490000000</v>
      </c>
      <c r="V34" s="16" t="n">
        <v>1520000000</v>
      </c>
      <c r="W34" s="16" t="n">
        <v>1697000000</v>
      </c>
      <c r="X34" s="16" t="n">
        <v>1874000000</v>
      </c>
      <c r="Y34" s="16" t="n">
        <v>2070000000</v>
      </c>
    </row>
    <row r="35" customFormat="false" ht="16.5" hidden="false" customHeight="false" outlineLevel="0" collapsed="false">
      <c r="A35" s="19" t="s">
        <v>575</v>
      </c>
      <c r="B35" s="30" t="s">
        <v>1069</v>
      </c>
      <c r="C35" s="49" t="s">
        <v>191</v>
      </c>
      <c r="D35" s="103" t="n">
        <v>89000000</v>
      </c>
      <c r="E35" s="103" t="n">
        <v>131000000</v>
      </c>
      <c r="F35" s="103" t="n">
        <v>456000000</v>
      </c>
      <c r="G35" s="46" t="n">
        <v>634000000</v>
      </c>
      <c r="H35" s="46" t="n">
        <v>386500000</v>
      </c>
      <c r="I35" s="46" t="n">
        <v>329100000</v>
      </c>
      <c r="J35" s="100" t="n">
        <v>175100000</v>
      </c>
      <c r="K35" s="100" t="n">
        <v>633000000</v>
      </c>
      <c r="L35" s="16" t="n">
        <v>1200000000</v>
      </c>
      <c r="M35" s="16" t="n">
        <v>1119000000</v>
      </c>
      <c r="N35" s="16" t="n">
        <v>670000000</v>
      </c>
      <c r="O35" s="16" t="n">
        <v>0</v>
      </c>
      <c r="P35" s="16" t="n">
        <v>1243000000</v>
      </c>
      <c r="Q35" s="16" t="n">
        <v>705000000</v>
      </c>
      <c r="R35" s="16" t="n">
        <v>-6000000</v>
      </c>
      <c r="S35" s="16" t="n">
        <v>5000000</v>
      </c>
      <c r="T35" s="16" t="n">
        <v>10000000</v>
      </c>
      <c r="U35" s="16" t="n">
        <v>-10000000</v>
      </c>
      <c r="V35" s="16" t="n">
        <v>-11000000</v>
      </c>
      <c r="W35" s="16" t="n">
        <v>-13000000</v>
      </c>
      <c r="X35" s="16" t="n">
        <v>-14000000</v>
      </c>
      <c r="Y35" s="16" t="n">
        <v>-15000000</v>
      </c>
    </row>
    <row r="36" customFormat="false" ht="16.5" hidden="false" customHeight="false" outlineLevel="0" collapsed="false">
      <c r="B36" s="19" t="s">
        <v>903</v>
      </c>
      <c r="C36" s="11"/>
      <c r="D36" s="103" t="n">
        <v>-508000000</v>
      </c>
      <c r="E36" s="103" t="n">
        <v>-357000000</v>
      </c>
      <c r="F36" s="103" t="n">
        <v>-1296000000</v>
      </c>
      <c r="G36" s="103" t="n">
        <v>-1104000000</v>
      </c>
      <c r="H36" s="46" t="n">
        <v>-2580700000</v>
      </c>
      <c r="I36" s="46" t="n">
        <v>-1252600000</v>
      </c>
      <c r="J36" s="46" t="n">
        <v>-204100000</v>
      </c>
      <c r="K36" s="46" t="n">
        <v>1578000000</v>
      </c>
      <c r="L36" s="16" t="n">
        <v>3131000000</v>
      </c>
      <c r="M36" s="16" t="n">
        <v>1549000000</v>
      </c>
      <c r="N36" s="16" t="n">
        <v>-1695000000</v>
      </c>
      <c r="O36" s="16" t="n">
        <v>-4764000000</v>
      </c>
      <c r="P36" s="16" t="n">
        <v>-8044000000</v>
      </c>
      <c r="Q36" s="16" t="n">
        <v>-1805000000</v>
      </c>
      <c r="R36" s="16" t="n">
        <v>-5519000000</v>
      </c>
      <c r="S36" s="16" t="n">
        <v>-5627000000</v>
      </c>
      <c r="T36" s="16" t="n">
        <v>-11164000000</v>
      </c>
      <c r="U36" s="16" t="n">
        <v>-14597000000</v>
      </c>
      <c r="V36" s="16" t="n">
        <v>-10876000000</v>
      </c>
      <c r="W36" s="77" t="n">
        <v>-9231000000</v>
      </c>
      <c r="X36" s="77" t="n">
        <v>-10411000000</v>
      </c>
      <c r="Y36" s="16" t="n">
        <v>-11784000000</v>
      </c>
    </row>
    <row r="37" customFormat="false" ht="16.5" hidden="false" customHeight="false" outlineLevel="0" collapsed="false">
      <c r="B37" s="19" t="s">
        <v>4242</v>
      </c>
      <c r="C37" s="11"/>
      <c r="D37" s="46"/>
      <c r="E37" s="46"/>
      <c r="F37" s="46"/>
      <c r="G37" s="46"/>
      <c r="H37" s="46" t="n">
        <v>-2345600000</v>
      </c>
      <c r="I37" s="46" t="n">
        <v>-1027000000</v>
      </c>
      <c r="J37" s="46" t="n">
        <v>-57800000</v>
      </c>
      <c r="K37" s="46" t="n">
        <v>1776000000</v>
      </c>
      <c r="L37" s="16" t="n">
        <v>3486000000</v>
      </c>
      <c r="M37" s="16" t="n">
        <v>1774000000</v>
      </c>
      <c r="N37" s="16" t="n">
        <v>-1895000000</v>
      </c>
      <c r="O37" s="16" t="n">
        <v>-4788000000</v>
      </c>
      <c r="P37" s="16" t="n">
        <v>-8222000000</v>
      </c>
      <c r="Q37" s="16" t="n">
        <v>-1989000000</v>
      </c>
      <c r="R37" s="16" t="n">
        <v>-5797000000</v>
      </c>
      <c r="S37" s="16" t="n">
        <v>-5737000000</v>
      </c>
      <c r="T37" s="16" t="n">
        <v>-11209000000</v>
      </c>
      <c r="U37" s="16" t="n">
        <v>-14760000000</v>
      </c>
      <c r="V37" s="16" t="n">
        <v>-11039000000</v>
      </c>
      <c r="W37" s="77" t="n">
        <v>-9413000000</v>
      </c>
      <c r="X37" s="77" t="n">
        <v>-10612000000</v>
      </c>
      <c r="Y37" s="16" t="n">
        <v>-12006000000</v>
      </c>
    </row>
    <row r="38" customFormat="false" ht="16.5" hidden="false" customHeight="false" outlineLevel="0" collapsed="false">
      <c r="B38" s="19" t="s">
        <v>4243</v>
      </c>
      <c r="C38" s="11"/>
      <c r="D38" s="46"/>
      <c r="E38" s="46"/>
      <c r="F38" s="46"/>
      <c r="G38" s="46"/>
      <c r="H38" s="46"/>
      <c r="I38" s="46"/>
      <c r="J38" s="46"/>
      <c r="K38" s="46"/>
      <c r="L38" s="46"/>
      <c r="M38" s="46"/>
      <c r="N38" s="16" t="n">
        <v>-2323000000</v>
      </c>
      <c r="O38" s="16"/>
      <c r="P38" s="16"/>
      <c r="Q38" s="16"/>
      <c r="R38" s="16"/>
      <c r="S38" s="16"/>
      <c r="T38" s="16"/>
      <c r="U38" s="16"/>
      <c r="V38" s="16"/>
      <c r="W38" s="77"/>
      <c r="X38" s="77"/>
      <c r="Y38" s="46"/>
    </row>
    <row r="39" customFormat="false" ht="16.5" hidden="false" customHeight="false" outlineLevel="0" collapsed="false">
      <c r="B39" s="30" t="s">
        <v>1786</v>
      </c>
      <c r="C39" s="11"/>
      <c r="D39" s="103" t="n">
        <v>-16000000</v>
      </c>
      <c r="E39" s="103" t="n">
        <v>176000000</v>
      </c>
      <c r="F39" s="103" t="n">
        <v>-709000000</v>
      </c>
      <c r="G39" s="103" t="n">
        <v>-280000000</v>
      </c>
      <c r="H39" s="46" t="n">
        <v>-1715800000</v>
      </c>
      <c r="I39" s="46" t="n">
        <v>-253400000</v>
      </c>
      <c r="J39" s="46" t="n">
        <v>958300000</v>
      </c>
      <c r="K39" s="46" t="n">
        <v>2840000000</v>
      </c>
      <c r="L39" s="16" t="n">
        <v>4310000000</v>
      </c>
      <c r="M39" s="16" t="n">
        <v>2659000000</v>
      </c>
      <c r="N39" s="16" t="n">
        <v>-497000000</v>
      </c>
      <c r="O39" s="16" t="n">
        <v>-3798000000</v>
      </c>
      <c r="P39" s="16" t="n">
        <v>-6912000000</v>
      </c>
      <c r="Q39" s="16" t="n">
        <v>-86000000</v>
      </c>
      <c r="R39" s="16" t="n">
        <v>-3722000000</v>
      </c>
      <c r="S39" s="16" t="n">
        <v>-3636000000</v>
      </c>
      <c r="T39" s="16" t="n">
        <v>-8709000000</v>
      </c>
      <c r="U39" s="16" t="n">
        <v>-10998000000</v>
      </c>
      <c r="V39" s="16" t="n">
        <v>-5840000000</v>
      </c>
      <c r="W39" s="77" t="n">
        <v>-3252000000</v>
      </c>
      <c r="X39" s="77" t="n">
        <v>-3562000000</v>
      </c>
      <c r="Y39" s="16" t="n">
        <v>-3989000000</v>
      </c>
    </row>
    <row r="40" s="13" customFormat="true" ht="16.5" hidden="false" customHeight="false" outlineLevel="0" collapsed="false">
      <c r="A40" s="98" t="s">
        <v>110</v>
      </c>
      <c r="B40" s="98" t="s">
        <v>110</v>
      </c>
      <c r="C40" s="32" t="s">
        <v>34</v>
      </c>
      <c r="D40" s="162" t="n">
        <v>603000000</v>
      </c>
      <c r="E40" s="162" t="n">
        <v>702000000</v>
      </c>
      <c r="F40" s="162" t="n">
        <v>1164000000</v>
      </c>
      <c r="G40" s="162" t="n">
        <v>1076000000</v>
      </c>
      <c r="H40" s="109" t="n">
        <v>2602900000</v>
      </c>
      <c r="I40" s="181" t="n">
        <f aca="false">I41+I46</f>
        <v>1451800000</v>
      </c>
      <c r="J40" s="109" t="n">
        <v>213100000</v>
      </c>
      <c r="K40" s="109" t="n">
        <v>-1578000000</v>
      </c>
      <c r="L40" s="102" t="n">
        <v>-3131000000</v>
      </c>
      <c r="M40" s="102" t="n">
        <v>-1549000000</v>
      </c>
      <c r="N40" s="102" t="n">
        <v>1695000000</v>
      </c>
      <c r="O40" s="16" t="n">
        <v>4764000000</v>
      </c>
      <c r="P40" s="16" t="n">
        <v>8044000000</v>
      </c>
      <c r="Q40" s="16" t="n">
        <v>1805000000</v>
      </c>
      <c r="R40" s="16" t="n">
        <v>5519000000</v>
      </c>
      <c r="S40" s="16" t="n">
        <v>5627000000</v>
      </c>
      <c r="T40" s="16" t="n">
        <v>11164000000</v>
      </c>
      <c r="U40" s="16" t="n">
        <v>14597000000</v>
      </c>
      <c r="V40" s="16" t="n">
        <v>10876000000</v>
      </c>
      <c r="W40" s="16" t="n">
        <v>9231000000</v>
      </c>
      <c r="X40" s="16" t="n">
        <v>10411000000</v>
      </c>
      <c r="Y40" s="16" t="n">
        <v>11784000000</v>
      </c>
    </row>
    <row r="41" customFormat="false" ht="16.5" hidden="false" customHeight="false" outlineLevel="0" collapsed="false">
      <c r="A41" s="0" t="s">
        <v>115</v>
      </c>
      <c r="B41" s="30" t="s">
        <v>3753</v>
      </c>
      <c r="C41" s="49" t="s">
        <v>242</v>
      </c>
      <c r="D41" s="103" t="n">
        <v>596000000</v>
      </c>
      <c r="E41" s="103" t="n">
        <v>401000000</v>
      </c>
      <c r="F41" s="103" t="n">
        <v>1062000000</v>
      </c>
      <c r="G41" s="103" t="n">
        <v>815000000</v>
      </c>
      <c r="H41" s="46" t="n">
        <v>2387200000</v>
      </c>
      <c r="I41" s="46" t="n">
        <v>1254000000</v>
      </c>
      <c r="J41" s="46" t="n">
        <v>100900000</v>
      </c>
      <c r="K41" s="46" t="n">
        <v>-1742000000</v>
      </c>
      <c r="L41" s="16" t="n">
        <v>-3415000000</v>
      </c>
      <c r="M41" s="16" t="n">
        <v>-1624000000</v>
      </c>
      <c r="N41" s="16" t="n">
        <v>967000000</v>
      </c>
      <c r="O41" s="16" t="n">
        <v>3678000000</v>
      </c>
      <c r="P41" s="16" t="n">
        <v>3233000000</v>
      </c>
      <c r="Q41" s="16" t="n">
        <v>908000000</v>
      </c>
      <c r="R41" s="16" t="n">
        <v>5115000000</v>
      </c>
      <c r="S41" s="16" t="n">
        <v>5321000000</v>
      </c>
      <c r="T41" s="16" t="n">
        <v>6643000000</v>
      </c>
      <c r="U41" s="16" t="n">
        <v>9166000000</v>
      </c>
      <c r="V41" s="16" t="n">
        <v>7075000000</v>
      </c>
      <c r="W41" s="16" t="n">
        <v>6333000000</v>
      </c>
      <c r="X41" s="16" t="n">
        <v>8460000000</v>
      </c>
      <c r="Y41" s="16" t="n">
        <v>10958000000</v>
      </c>
    </row>
    <row r="42" customFormat="false" ht="16.5" hidden="false" customHeight="false" outlineLevel="0" collapsed="false">
      <c r="A42" s="27" t="s">
        <v>4244</v>
      </c>
      <c r="B42" s="29" t="s">
        <v>4245</v>
      </c>
      <c r="C42" s="49" t="s">
        <v>119</v>
      </c>
      <c r="D42" s="46"/>
      <c r="E42" s="46"/>
      <c r="F42" s="46"/>
      <c r="G42" s="46"/>
      <c r="H42" s="46"/>
      <c r="I42" s="46"/>
      <c r="J42" s="46"/>
      <c r="K42" s="46"/>
      <c r="L42" s="101"/>
      <c r="M42" s="16" t="n">
        <v>-4023000000</v>
      </c>
      <c r="N42" s="16" t="n">
        <v>1439000000</v>
      </c>
      <c r="O42" s="16"/>
      <c r="P42" s="16"/>
      <c r="Q42" s="16"/>
      <c r="R42" s="16"/>
      <c r="S42" s="16"/>
      <c r="T42" s="16"/>
      <c r="U42" s="16"/>
      <c r="V42" s="16"/>
      <c r="W42" s="77"/>
      <c r="X42" s="77"/>
      <c r="Y42" s="46"/>
    </row>
    <row r="43" customFormat="false" ht="16.5" hidden="false" customHeight="false" outlineLevel="0" collapsed="false">
      <c r="A43" s="45"/>
      <c r="B43" s="105" t="s">
        <v>3758</v>
      </c>
      <c r="C43" s="11"/>
      <c r="D43" s="46"/>
      <c r="E43" s="46"/>
      <c r="F43" s="46"/>
      <c r="G43" s="46"/>
      <c r="H43" s="46"/>
      <c r="I43" s="46" t="n">
        <v>-682800000</v>
      </c>
      <c r="J43" s="46" t="n">
        <v>-46000000</v>
      </c>
      <c r="K43" s="46" t="n">
        <v>-2800000000</v>
      </c>
      <c r="L43" s="101"/>
      <c r="M43" s="16" t="n">
        <v>-3446000000</v>
      </c>
      <c r="N43" s="16" t="n">
        <v>2098000000</v>
      </c>
      <c r="O43" s="16"/>
      <c r="P43" s="16"/>
      <c r="Q43" s="16"/>
      <c r="R43" s="16"/>
      <c r="S43" s="16"/>
      <c r="T43" s="16"/>
      <c r="U43" s="16"/>
      <c r="V43" s="16"/>
      <c r="W43" s="77"/>
      <c r="X43" s="77"/>
      <c r="Y43" s="46"/>
    </row>
    <row r="44" customFormat="false" ht="16.5" hidden="false" customHeight="false" outlineLevel="0" collapsed="false">
      <c r="A44" s="45"/>
      <c r="B44" s="105" t="s">
        <v>1175</v>
      </c>
      <c r="C44" s="11"/>
      <c r="D44" s="46"/>
      <c r="E44" s="46"/>
      <c r="F44" s="46"/>
      <c r="G44" s="46"/>
      <c r="H44" s="46"/>
      <c r="I44" s="46" t="n">
        <v>517800000</v>
      </c>
      <c r="J44" s="46" t="n">
        <v>481600000</v>
      </c>
      <c r="K44" s="46" t="n">
        <v>584000000</v>
      </c>
      <c r="L44" s="101"/>
      <c r="M44" s="16" t="n">
        <v>-577000000</v>
      </c>
      <c r="N44" s="16" t="n">
        <v>-659000000</v>
      </c>
      <c r="O44" s="16"/>
      <c r="P44" s="16"/>
      <c r="Q44" s="16"/>
      <c r="R44" s="16"/>
      <c r="S44" s="16"/>
      <c r="T44" s="16"/>
      <c r="U44" s="16"/>
      <c r="V44" s="16"/>
      <c r="W44" s="77"/>
      <c r="X44" s="77"/>
      <c r="Y44" s="46"/>
    </row>
    <row r="45" customFormat="false" ht="16.5" hidden="false" customHeight="false" outlineLevel="0" collapsed="false">
      <c r="A45" s="27" t="s">
        <v>4246</v>
      </c>
      <c r="B45" s="29" t="s">
        <v>4247</v>
      </c>
      <c r="C45" s="49" t="s">
        <v>119</v>
      </c>
      <c r="D45" s="46"/>
      <c r="E45" s="46"/>
      <c r="F45" s="46"/>
      <c r="G45" s="46"/>
      <c r="H45" s="46"/>
      <c r="I45" s="46" t="n">
        <v>1419000000</v>
      </c>
      <c r="J45" s="46" t="n">
        <v>-334800000</v>
      </c>
      <c r="K45" s="46" t="n">
        <v>473000000</v>
      </c>
      <c r="L45" s="101"/>
      <c r="M45" s="16" t="n">
        <v>2398000000</v>
      </c>
      <c r="N45" s="16" t="n">
        <v>-472000000</v>
      </c>
      <c r="O45" s="16"/>
      <c r="P45" s="16"/>
      <c r="Q45" s="16"/>
      <c r="R45" s="16"/>
      <c r="S45" s="16"/>
      <c r="T45" s="16"/>
      <c r="U45" s="16"/>
      <c r="V45" s="16"/>
      <c r="W45" s="77"/>
      <c r="X45" s="77"/>
      <c r="Y45" s="46"/>
    </row>
    <row r="46" customFormat="false" ht="16.5" hidden="false" customHeight="false" outlineLevel="0" collapsed="false">
      <c r="A46" s="49" t="s">
        <v>112</v>
      </c>
      <c r="B46" s="30" t="s">
        <v>3747</v>
      </c>
      <c r="C46" s="49" t="s">
        <v>242</v>
      </c>
      <c r="D46" s="103" t="n">
        <v>6000000</v>
      </c>
      <c r="E46" s="103" t="n">
        <v>301000000</v>
      </c>
      <c r="F46" s="103" t="n">
        <v>103000000</v>
      </c>
      <c r="G46" s="103" t="n">
        <v>261000000</v>
      </c>
      <c r="H46" s="46" t="n">
        <v>215700000</v>
      </c>
      <c r="I46" s="181" t="n">
        <f aca="false">I47+I48</f>
        <v>197800000</v>
      </c>
      <c r="J46" s="46" t="n">
        <v>112200000</v>
      </c>
      <c r="K46" s="46" t="n">
        <v>164000000</v>
      </c>
      <c r="L46" s="16" t="n">
        <v>284000000</v>
      </c>
      <c r="M46" s="16" t="n">
        <v>76000000</v>
      </c>
      <c r="N46" s="16" t="n">
        <v>728000000</v>
      </c>
      <c r="O46" s="16" t="n">
        <v>1086000000</v>
      </c>
      <c r="P46" s="16" t="n">
        <v>4810000000</v>
      </c>
      <c r="Q46" s="16" t="n">
        <v>896000000</v>
      </c>
      <c r="R46" s="16" t="n">
        <v>403000000</v>
      </c>
      <c r="S46" s="16" t="n">
        <v>306000000</v>
      </c>
      <c r="T46" s="16" t="n">
        <v>4521000000</v>
      </c>
      <c r="U46" s="16" t="n">
        <v>5431000000</v>
      </c>
      <c r="V46" s="16" t="n">
        <v>3801000000</v>
      </c>
      <c r="W46" s="16" t="n">
        <v>2898000000</v>
      </c>
      <c r="X46" s="16" t="n">
        <v>1951000000</v>
      </c>
      <c r="Y46" s="16" t="n">
        <v>826000000</v>
      </c>
    </row>
    <row r="47" customFormat="false" ht="16.5" hidden="false" customHeight="false" outlineLevel="0" collapsed="false">
      <c r="A47" s="29" t="s">
        <v>390</v>
      </c>
      <c r="B47" s="29" t="s">
        <v>390</v>
      </c>
      <c r="C47" s="49" t="s">
        <v>251</v>
      </c>
      <c r="D47" s="103" t="n">
        <v>7000000</v>
      </c>
      <c r="E47" s="103" t="n">
        <v>308000000</v>
      </c>
      <c r="F47" s="103" t="n">
        <v>110000000</v>
      </c>
      <c r="G47" s="103" t="n">
        <v>275000000</v>
      </c>
      <c r="H47" s="46" t="n">
        <v>235100000</v>
      </c>
      <c r="I47" s="46" t="n">
        <v>225200000</v>
      </c>
      <c r="J47" s="46" t="n">
        <v>146200000</v>
      </c>
      <c r="K47" s="46" t="n">
        <v>198000000</v>
      </c>
      <c r="L47" s="16" t="n">
        <v>355000000</v>
      </c>
      <c r="M47" s="16" t="n">
        <v>226000000</v>
      </c>
      <c r="N47" s="16" t="n">
        <v>802000000</v>
      </c>
      <c r="O47" s="16" t="n">
        <v>1259000000</v>
      </c>
      <c r="P47" s="16" t="n">
        <v>5004000000</v>
      </c>
      <c r="Q47" s="16" t="n">
        <v>1152000000</v>
      </c>
      <c r="R47" s="16" t="n">
        <v>678000000</v>
      </c>
      <c r="S47" s="16" t="n">
        <v>583000000</v>
      </c>
      <c r="T47" s="16" t="n">
        <v>4815000000</v>
      </c>
      <c r="U47" s="16" t="n">
        <v>5708000000</v>
      </c>
      <c r="V47" s="16" t="n">
        <v>4061000000</v>
      </c>
      <c r="W47" s="16" t="n">
        <v>3143000000</v>
      </c>
      <c r="X47" s="16" t="n">
        <v>2262000000</v>
      </c>
      <c r="Y47" s="16" t="n">
        <v>1394000000</v>
      </c>
    </row>
    <row r="48" customFormat="false" ht="16.5" hidden="false" customHeight="false" outlineLevel="0" collapsed="false">
      <c r="A48" s="29" t="s">
        <v>393</v>
      </c>
      <c r="B48" s="29" t="s">
        <v>393</v>
      </c>
      <c r="C48" s="49" t="s">
        <v>251</v>
      </c>
      <c r="D48" s="103" t="n">
        <v>-1000000</v>
      </c>
      <c r="E48" s="103" t="n">
        <v>-7000000</v>
      </c>
      <c r="F48" s="103" t="n">
        <v>-7000000</v>
      </c>
      <c r="G48" s="103" t="n">
        <v>-14000000</v>
      </c>
      <c r="H48" s="46" t="n">
        <v>-19400000</v>
      </c>
      <c r="I48" s="46" t="n">
        <v>-27400000</v>
      </c>
      <c r="J48" s="46" t="n">
        <v>-34000000</v>
      </c>
      <c r="K48" s="46" t="n">
        <v>-34000000</v>
      </c>
      <c r="L48" s="16" t="n">
        <v>-71000000</v>
      </c>
      <c r="M48" s="16" t="n">
        <v>-150000000</v>
      </c>
      <c r="N48" s="16" t="n">
        <v>-74000000</v>
      </c>
      <c r="O48" s="16" t="n">
        <v>-174000000</v>
      </c>
      <c r="P48" s="16" t="n">
        <v>-194000000</v>
      </c>
      <c r="Q48" s="16" t="n">
        <v>-256000000</v>
      </c>
      <c r="R48" s="16" t="n">
        <v>-275000000</v>
      </c>
      <c r="S48" s="16" t="n">
        <v>-278000000</v>
      </c>
      <c r="T48" s="16" t="n">
        <v>-294000000</v>
      </c>
      <c r="U48" s="16" t="n">
        <v>-277000000</v>
      </c>
      <c r="V48" s="16" t="n">
        <v>-260000000</v>
      </c>
      <c r="W48" s="16" t="n">
        <v>-244000000</v>
      </c>
      <c r="X48" s="16" t="n">
        <v>-311000000</v>
      </c>
      <c r="Y48" s="16" t="n">
        <v>-568000000</v>
      </c>
    </row>
    <row r="49" customFormat="false" ht="15" hidden="false" customHeight="false" outlineLevel="0" collapsed="false">
      <c r="C49" s="11"/>
      <c r="W49" s="4"/>
      <c r="X49" s="4"/>
    </row>
    <row r="50" customFormat="false" ht="15" hidden="false" customHeight="false" outlineLevel="0" collapsed="false">
      <c r="C50" s="11"/>
      <c r="D50" s="0" t="s">
        <v>128</v>
      </c>
      <c r="E50" s="0" t="s">
        <v>128</v>
      </c>
      <c r="F50" s="0" t="s">
        <v>128</v>
      </c>
      <c r="G50" s="0" t="s">
        <v>128</v>
      </c>
      <c r="H50" s="0" t="s">
        <v>128</v>
      </c>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0" t="s">
        <v>128</v>
      </c>
      <c r="Y50" s="0" t="s">
        <v>128</v>
      </c>
    </row>
    <row r="51" customFormat="false" ht="15" hidden="false" customHeight="false" outlineLevel="0" collapsed="false">
      <c r="C51" s="11"/>
      <c r="W51" s="4"/>
      <c r="X51" s="4"/>
    </row>
    <row r="52" customFormat="false" ht="15" hidden="false" customHeight="false" outlineLevel="0" collapsed="false">
      <c r="B52" s="0" t="s">
        <v>1646</v>
      </c>
      <c r="C52" s="11"/>
      <c r="D52" s="114" t="n">
        <f aca="false">D6-D7-D21</f>
        <v>1000000</v>
      </c>
      <c r="E52" s="114" t="n">
        <f aca="false">E6-E7-E21</f>
        <v>-1000000</v>
      </c>
      <c r="F52" s="114" t="n">
        <f aca="false">F6-F7-F21</f>
        <v>0</v>
      </c>
      <c r="G52" s="114" t="n">
        <f aca="false">G6-G7-G21</f>
        <v>0</v>
      </c>
      <c r="H52" s="114" t="n">
        <f aca="false">H6-H7-H21</f>
        <v>0</v>
      </c>
      <c r="I52" s="114" t="n">
        <f aca="false">I6-I7-I21</f>
        <v>100000</v>
      </c>
      <c r="J52" s="114" t="n">
        <f aca="false">J6-J7-J21</f>
        <v>0</v>
      </c>
      <c r="K52" s="114" t="n">
        <f aca="false">K6-K7-K21</f>
        <v>0</v>
      </c>
      <c r="L52" s="114" t="n">
        <f aca="false">L6-L7-L21</f>
        <v>0</v>
      </c>
      <c r="M52" s="114" t="n">
        <f aca="false">M6-M7-M21</f>
        <v>0</v>
      </c>
      <c r="N52" s="114" t="n">
        <f aca="false">N6-N7-N21</f>
        <v>0</v>
      </c>
      <c r="O52" s="114" t="n">
        <f aca="false">O6-O7-O21</f>
        <v>0</v>
      </c>
      <c r="P52" s="114" t="n">
        <f aca="false">P6-P7-P21</f>
        <v>-1000000</v>
      </c>
      <c r="Q52" s="114" t="n">
        <f aca="false">Q6-Q7-Q21</f>
        <v>1000000</v>
      </c>
      <c r="R52" s="114" t="n">
        <f aca="false">R6-R7-R21</f>
        <v>0</v>
      </c>
      <c r="S52" s="114" t="n">
        <f aca="false">S6-S7-S21</f>
        <v>0</v>
      </c>
      <c r="T52" s="114" t="n">
        <f aca="false">T6-T7-T21</f>
        <v>0</v>
      </c>
      <c r="U52" s="114" t="n">
        <f aca="false">U6-U7-U21</f>
        <v>0</v>
      </c>
      <c r="V52" s="114" t="n">
        <f aca="false">V6-V7-V21</f>
        <v>0</v>
      </c>
      <c r="W52" s="114" t="n">
        <f aca="false">W6-W7-W21</f>
        <v>0</v>
      </c>
      <c r="X52" s="114" t="n">
        <f aca="false">X6-X7-X21</f>
        <v>1000000</v>
      </c>
      <c r="Y52" s="114" t="n">
        <f aca="false">Y6-Y7-Y21</f>
        <v>0</v>
      </c>
    </row>
    <row r="53" customFormat="false" ht="15" hidden="false" customHeight="false" outlineLevel="0" collapsed="false">
      <c r="B53" s="0" t="s">
        <v>130</v>
      </c>
      <c r="C53" s="11"/>
      <c r="D53" s="114" t="n">
        <f aca="false">D7-D8-D17</f>
        <v>0</v>
      </c>
      <c r="E53" s="114" t="n">
        <f aca="false">E7-E8-E17</f>
        <v>1000000</v>
      </c>
      <c r="F53" s="114" t="n">
        <f aca="false">F7-F8-F17</f>
        <v>1000000</v>
      </c>
      <c r="G53" s="114" t="n">
        <f aca="false">G7-G8-G17</f>
        <v>0</v>
      </c>
      <c r="H53" s="114" t="n">
        <f aca="false">H7-H8-H17</f>
        <v>0</v>
      </c>
      <c r="I53" s="114" t="n">
        <f aca="false">I7-I8-I17</f>
        <v>0</v>
      </c>
      <c r="J53" s="114" t="n">
        <f aca="false">J7-J8-J17</f>
        <v>0</v>
      </c>
      <c r="K53" s="114" t="n">
        <f aca="false">K7-K8-K17</f>
        <v>0</v>
      </c>
      <c r="L53" s="114" t="n">
        <f aca="false">L7-L8-L17</f>
        <v>-1000000</v>
      </c>
      <c r="M53" s="114" t="n">
        <f aca="false">M7-M8-M17</f>
        <v>1000000</v>
      </c>
      <c r="N53" s="114" t="n">
        <f aca="false">N7-N8-N17</f>
        <v>0</v>
      </c>
      <c r="O53" s="114" t="n">
        <f aca="false">O7-O8-O17</f>
        <v>0</v>
      </c>
      <c r="P53" s="114" t="n">
        <f aca="false">P7-P8-P17</f>
        <v>1000000</v>
      </c>
      <c r="Q53" s="114" t="n">
        <f aca="false">Q7-Q8-Q17</f>
        <v>0</v>
      </c>
      <c r="R53" s="114" t="n">
        <f aca="false">R7-R8-R17</f>
        <v>0</v>
      </c>
      <c r="S53" s="114" t="n">
        <f aca="false">S7-S8-S17</f>
        <v>-1000000</v>
      </c>
      <c r="T53" s="114" t="n">
        <f aca="false">T7-T8-T17</f>
        <v>0</v>
      </c>
      <c r="U53" s="114" t="n">
        <f aca="false">U7-U8-U17</f>
        <v>0</v>
      </c>
      <c r="V53" s="114" t="n">
        <f aca="false">V7-V8-V17</f>
        <v>0</v>
      </c>
      <c r="W53" s="114" t="n">
        <f aca="false">W7-W8-W17</f>
        <v>0</v>
      </c>
      <c r="X53" s="114" t="n">
        <f aca="false">X7-X8-X17</f>
        <v>-1000000</v>
      </c>
      <c r="Y53" s="114" t="n">
        <f aca="false">Y7-Y8-Y17</f>
        <v>0</v>
      </c>
    </row>
    <row r="54" customFormat="false" ht="15" hidden="false" customHeight="false" outlineLevel="0" collapsed="false">
      <c r="B54" s="0" t="s">
        <v>131</v>
      </c>
      <c r="C54" s="11"/>
      <c r="D54" s="114" t="n">
        <f aca="false">D8-D9-D10-D14-D15-D16</f>
        <v>0</v>
      </c>
      <c r="E54" s="114" t="n">
        <f aca="false">E8-E9-E10-E14-E15-E16</f>
        <v>1000000</v>
      </c>
      <c r="F54" s="114" t="n">
        <f aca="false">F8-F9-F10-F14-F15-F16</f>
        <v>1000000</v>
      </c>
      <c r="G54" s="114" t="n">
        <f aca="false">G8-G9-G10-G14-G15-G16</f>
        <v>0</v>
      </c>
      <c r="H54" s="114" t="n">
        <f aca="false">H8-H9-H10-H14-H15-H16</f>
        <v>0</v>
      </c>
      <c r="I54" s="114" t="n">
        <f aca="false">I8-I9-I10-I14-I15-I16</f>
        <v>-100000</v>
      </c>
      <c r="J54" s="114" t="n">
        <f aca="false">J8-J9-J10-J14-J15-J16</f>
        <v>100000</v>
      </c>
      <c r="K54" s="114" t="n">
        <f aca="false">K8-K9-K10-K14-K15-K16</f>
        <v>-1000000</v>
      </c>
      <c r="L54" s="114" t="n">
        <f aca="false">L8-L9-L10-L14-L15-L16</f>
        <v>1000000</v>
      </c>
      <c r="M54" s="114" t="n">
        <f aca="false">M8-M9-M10-M14-M15-M16</f>
        <v>0</v>
      </c>
      <c r="N54" s="114" t="n">
        <f aca="false">N8-N9-N10-N14-N15-N16</f>
        <v>0</v>
      </c>
      <c r="O54" s="114" t="n">
        <f aca="false">O8-O9-O10-O14-O15-O16</f>
        <v>0</v>
      </c>
      <c r="P54" s="114" t="n">
        <f aca="false">P8-P9-P10-P14-P15-P16</f>
        <v>0</v>
      </c>
      <c r="Q54" s="114" t="n">
        <f aca="false">Q8-Q9-Q10-Q14-Q15-Q16</f>
        <v>0</v>
      </c>
      <c r="R54" s="114" t="n">
        <f aca="false">R8-R9-R10-R14-R15-R16</f>
        <v>0</v>
      </c>
      <c r="S54" s="114" t="n">
        <f aca="false">S8-S9-S10-S14-S15-S16</f>
        <v>0</v>
      </c>
      <c r="T54" s="114" t="n">
        <f aca="false">T8-T9-T10-T14-T15-T16</f>
        <v>0</v>
      </c>
      <c r="U54" s="114" t="n">
        <f aca="false">U8-U9-U10-U14-U15-U16</f>
        <v>1000000</v>
      </c>
      <c r="V54" s="114" t="n">
        <f aca="false">V8-V9-V10-V14-V15-V16</f>
        <v>0</v>
      </c>
      <c r="W54" s="114" t="n">
        <f aca="false">W8-W9-W10-W14-W15-W16</f>
        <v>1000000</v>
      </c>
      <c r="X54" s="114" t="n">
        <f aca="false">X8-X9-X10-X14-X15-X16</f>
        <v>0</v>
      </c>
      <c r="Y54" s="114" t="n">
        <f aca="false">Y8-Y9-Y10-Y14-Y15-Y16</f>
        <v>0</v>
      </c>
    </row>
    <row r="55" customFormat="false" ht="15" hidden="false" customHeight="false" outlineLevel="0" collapsed="false">
      <c r="B55" s="0" t="s">
        <v>332</v>
      </c>
      <c r="C55" s="11"/>
      <c r="D55" s="114" t="n">
        <f aca="false">D17-D18-D19-D20</f>
        <v>0</v>
      </c>
      <c r="E55" s="114" t="n">
        <f aca="false">E17-E18-E19-E20</f>
        <v>0</v>
      </c>
      <c r="F55" s="114" t="n">
        <f aca="false">F17-F18-F19-F20</f>
        <v>0</v>
      </c>
      <c r="G55" s="114" t="n">
        <f aca="false">G17-G18-G19-G20</f>
        <v>0</v>
      </c>
      <c r="H55" s="114" t="n">
        <f aca="false">H17-H18-H19-H20</f>
        <v>0</v>
      </c>
      <c r="I55" s="114" t="n">
        <f aca="false">I17-I18-I19-I20</f>
        <v>0</v>
      </c>
      <c r="J55" s="114" t="n">
        <f aca="false">J17-J18-J19-J20</f>
        <v>0</v>
      </c>
      <c r="K55" s="114" t="n">
        <f aca="false">K17-K18-K19-K20</f>
        <v>0</v>
      </c>
      <c r="L55" s="114" t="n">
        <f aca="false">L17-L18-L19-L20</f>
        <v>1000000</v>
      </c>
      <c r="M55" s="114" t="n">
        <f aca="false">M17-M18-M19-M20</f>
        <v>-1000000</v>
      </c>
      <c r="N55" s="114" t="n">
        <f aca="false">N17-N18-N19-N20</f>
        <v>0</v>
      </c>
      <c r="O55" s="114" t="n">
        <f aca="false">O17-O18-O19-O20</f>
        <v>0</v>
      </c>
      <c r="P55" s="114" t="n">
        <f aca="false">P17-P18-P19-P20</f>
        <v>0</v>
      </c>
      <c r="Q55" s="114" t="n">
        <f aca="false">Q17-Q18-Q19-Q20</f>
        <v>0</v>
      </c>
      <c r="R55" s="114" t="n">
        <f aca="false">R17-R18-R19-R20</f>
        <v>0</v>
      </c>
      <c r="S55" s="114" t="n">
        <f aca="false">S17-S18-S19-S20</f>
        <v>1000000</v>
      </c>
      <c r="T55" s="114" t="n">
        <f aca="false">T17-T18-T19-T20</f>
        <v>-1000000</v>
      </c>
      <c r="U55" s="114" t="n">
        <f aca="false">U17-U18-U19-U20</f>
        <v>0</v>
      </c>
      <c r="V55" s="114" t="n">
        <f aca="false">V17-V18-V19-V20</f>
        <v>0</v>
      </c>
      <c r="W55" s="114" t="n">
        <f aca="false">W17-W18-W19-W20</f>
        <v>0</v>
      </c>
      <c r="X55" s="114" t="n">
        <f aca="false">X17-X18-X19-X20</f>
        <v>0</v>
      </c>
      <c r="Y55" s="114" t="n">
        <f aca="false">Y17-Y18-Y19-Y20</f>
        <v>0</v>
      </c>
    </row>
    <row r="56" customFormat="false" ht="15" hidden="false" customHeight="false" outlineLevel="0" collapsed="false">
      <c r="B56" s="0" t="s">
        <v>134</v>
      </c>
      <c r="C56" s="11"/>
      <c r="D56" s="114" t="n">
        <f aca="false">D22-D23-D31-D35</f>
        <v>1000000</v>
      </c>
      <c r="E56" s="114" t="n">
        <f aca="false">E22-E23-E31-E35</f>
        <v>0</v>
      </c>
      <c r="F56" s="114" t="n">
        <f aca="false">F22-F23-F31-F35</f>
        <v>1000000</v>
      </c>
      <c r="G56" s="114" t="n">
        <f aca="false">G22-G23-G31-G35</f>
        <v>0</v>
      </c>
      <c r="H56" s="114" t="n">
        <f aca="false">H22-H23-H31-H35</f>
        <v>100000</v>
      </c>
      <c r="I56" s="114" t="n">
        <f aca="false">I22-I23-I31-I35</f>
        <v>0</v>
      </c>
      <c r="J56" s="114" t="n">
        <f aca="false">J22-J23-J31-J35</f>
        <v>100000</v>
      </c>
      <c r="K56" s="114" t="n">
        <f aca="false">K22-K23-K31-K35</f>
        <v>1000000</v>
      </c>
      <c r="L56" s="114" t="n">
        <f aca="false">L22-L23-L31-L35</f>
        <v>-1000000</v>
      </c>
      <c r="M56" s="114" t="n">
        <f aca="false">M22-M23-M31-M35</f>
        <v>0</v>
      </c>
      <c r="N56" s="114" t="n">
        <f aca="false">N22-N23-N31-N35</f>
        <v>0</v>
      </c>
      <c r="O56" s="114" t="n">
        <f aca="false">O22-O23-O31-O35</f>
        <v>0</v>
      </c>
      <c r="P56" s="114" t="n">
        <f aca="false">P22-P23-P31-P35</f>
        <v>1000000</v>
      </c>
      <c r="Q56" s="114" t="n">
        <f aca="false">Q22-Q23-Q31-Q35</f>
        <v>0</v>
      </c>
      <c r="R56" s="114" t="n">
        <f aca="false">R22-R23-R31-R35</f>
        <v>0</v>
      </c>
      <c r="S56" s="114" t="n">
        <f aca="false">S22-S23-S31-S35</f>
        <v>-1000000</v>
      </c>
      <c r="T56" s="114" t="n">
        <f aca="false">T22-T23-T31-T35</f>
        <v>-1000000</v>
      </c>
      <c r="U56" s="114" t="n">
        <f aca="false">U22-U23-U31-U35</f>
        <v>0</v>
      </c>
      <c r="V56" s="114" t="n">
        <f aca="false">V22-V23-V31-V35</f>
        <v>-1000000</v>
      </c>
      <c r="W56" s="114" t="n">
        <f aca="false">W22-W23-W31-W35</f>
        <v>0</v>
      </c>
      <c r="X56" s="114" t="n">
        <f aca="false">X22-X23-X31-X35</f>
        <v>1000000</v>
      </c>
      <c r="Y56" s="114" t="n">
        <f aca="false">Y22-Y23-Y31-Y35</f>
        <v>-1000000</v>
      </c>
    </row>
    <row r="57" customFormat="false" ht="15" hidden="false" customHeight="false" outlineLevel="0" collapsed="false">
      <c r="B57" s="0" t="s">
        <v>333</v>
      </c>
      <c r="C57" s="11"/>
      <c r="D57" s="114" t="n">
        <f aca="false">D23-D24-D25-D26-D29-D30</f>
        <v>0</v>
      </c>
      <c r="E57" s="114" t="n">
        <f aca="false">E23-E24-E25-E26-E29-E30</f>
        <v>0</v>
      </c>
      <c r="F57" s="114" t="n">
        <f aca="false">F23-F24-F25-F26-F29-F30</f>
        <v>0</v>
      </c>
      <c r="G57" s="114" t="n">
        <f aca="false">G23-G24-G25-G26-G29-G30</f>
        <v>0</v>
      </c>
      <c r="H57" s="114" t="n">
        <f aca="false">H23-H24-H25-H26-H29-H30</f>
        <v>0</v>
      </c>
      <c r="I57" s="114" t="n">
        <f aca="false">I23-I24-I25-I26-I29-I30</f>
        <v>0</v>
      </c>
      <c r="J57" s="114" t="n">
        <f aca="false">J23-J24-J25-J26-J29-J30</f>
        <v>-100000</v>
      </c>
      <c r="K57" s="114" t="n">
        <f aca="false">K23-K24-K25-K26-K29-K30</f>
        <v>0</v>
      </c>
      <c r="L57" s="114" t="n">
        <f aca="false">L23-L24-L25-L26-L29-L30</f>
        <v>0</v>
      </c>
      <c r="M57" s="114" t="n">
        <f aca="false">M23-M24-M25-M26-M29-M30</f>
        <v>0</v>
      </c>
      <c r="N57" s="114" t="n">
        <f aca="false">N23-N24-N25-N26-N29-N30</f>
        <v>0</v>
      </c>
      <c r="O57" s="114" t="n">
        <f aca="false">O23-O24-O25-O26-O29-O30</f>
        <v>0</v>
      </c>
      <c r="P57" s="114" t="n">
        <f aca="false">P23-P24-P25-P26-P29-P30</f>
        <v>0</v>
      </c>
      <c r="Q57" s="114" t="n">
        <f aca="false">Q23-Q24-Q25-Q26-Q29-Q30</f>
        <v>0</v>
      </c>
      <c r="R57" s="114" t="n">
        <f aca="false">R23-R24-R25-R26-R29-R30</f>
        <v>0</v>
      </c>
      <c r="S57" s="114" t="n">
        <f aca="false">S23-S24-S25-S26-S29-S30</f>
        <v>0</v>
      </c>
      <c r="T57" s="114" t="n">
        <f aca="false">T23-T24-T25-T26-T29-T30</f>
        <v>0</v>
      </c>
      <c r="U57" s="114" t="n">
        <f aca="false">U23-U24-U25-U26-U29-U30</f>
        <v>0</v>
      </c>
      <c r="V57" s="114" t="n">
        <f aca="false">V23-V24-V25-V26-V29-V30</f>
        <v>0</v>
      </c>
      <c r="W57" s="114" t="n">
        <f aca="false">W23-W24-W25-W26-W29-W30</f>
        <v>0</v>
      </c>
      <c r="X57" s="114" t="n">
        <f aca="false">X23-X24-X25-X26-X29-X30</f>
        <v>-1000000</v>
      </c>
      <c r="Y57" s="114" t="n">
        <f aca="false">Y23-Y24-Y25-Y26-Y29-Y30</f>
        <v>0</v>
      </c>
    </row>
    <row r="58" customFormat="false" ht="15" hidden="false" customHeight="false" outlineLevel="0" collapsed="false">
      <c r="B58" s="0" t="s">
        <v>878</v>
      </c>
      <c r="C58" s="11"/>
      <c r="D58" s="114" t="n">
        <f aca="false">D26-D27-D28</f>
        <v>0</v>
      </c>
      <c r="E58" s="114" t="n">
        <f aca="false">E26-E27-E28</f>
        <v>0</v>
      </c>
      <c r="F58" s="114" t="n">
        <f aca="false">F26-F27-F28</f>
        <v>0</v>
      </c>
      <c r="G58" s="114" t="n">
        <f aca="false">G26-G27-G28</f>
        <v>-1000000</v>
      </c>
      <c r="H58" s="114" t="n">
        <f aca="false">H26-H27-H28</f>
        <v>-100000</v>
      </c>
      <c r="I58" s="114" t="n">
        <f aca="false">I26-I27-I28</f>
        <v>0</v>
      </c>
      <c r="J58" s="114" t="n">
        <f aca="false">J26-J27-J28</f>
        <v>0</v>
      </c>
      <c r="K58" s="114" t="n">
        <f aca="false">K26-K27-K28</f>
        <v>0</v>
      </c>
      <c r="L58" s="114" t="n">
        <f aca="false">L26-L27-L28</f>
        <v>0</v>
      </c>
      <c r="M58" s="114" t="n">
        <f aca="false">M26-M27-M28</f>
        <v>1000000</v>
      </c>
      <c r="N58" s="114" t="n">
        <f aca="false">N26-N27-N28</f>
        <v>0</v>
      </c>
      <c r="O58" s="114" t="n">
        <f aca="false">O26-O27-O28</f>
        <v>0</v>
      </c>
      <c r="P58" s="114" t="n">
        <f aca="false">P26-P27-P28</f>
        <v>-1000000</v>
      </c>
      <c r="Q58" s="114" t="n">
        <f aca="false">Q26-Q27-Q28</f>
        <v>0</v>
      </c>
      <c r="R58" s="114" t="n">
        <f aca="false">R26-R27-R28</f>
        <v>0</v>
      </c>
      <c r="S58" s="114" t="n">
        <f aca="false">S26-S27-S28</f>
        <v>0</v>
      </c>
      <c r="T58" s="114" t="n">
        <f aca="false">T26-T27-T28</f>
        <v>-1000000</v>
      </c>
      <c r="U58" s="114" t="n">
        <f aca="false">U26-U27-U28</f>
        <v>0</v>
      </c>
      <c r="V58" s="114" t="n">
        <f aca="false">V26-V27-V28</f>
        <v>0</v>
      </c>
      <c r="W58" s="114" t="n">
        <f aca="false">W26-W27-W28</f>
        <v>0</v>
      </c>
      <c r="X58" s="114" t="n">
        <f aca="false">X26-X27-X28</f>
        <v>0</v>
      </c>
      <c r="Y58" s="114" t="n">
        <f aca="false">Y26-Y27-Y28</f>
        <v>-1000000</v>
      </c>
    </row>
    <row r="59" customFormat="false" ht="15" hidden="false" customHeight="false" outlineLevel="0" collapsed="false">
      <c r="B59" s="0" t="s">
        <v>822</v>
      </c>
      <c r="C59" s="11"/>
      <c r="D59" s="114" t="n">
        <f aca="false">D31-D32-D33-D34</f>
        <v>1000000</v>
      </c>
      <c r="E59" s="114" t="n">
        <f aca="false">E31-E32-E33-E34</f>
        <v>0</v>
      </c>
      <c r="F59" s="114" t="n">
        <f aca="false">F31-F32-F33-F34</f>
        <v>0</v>
      </c>
      <c r="G59" s="114" t="n">
        <f aca="false">G31-G32-G33-G34</f>
        <v>0</v>
      </c>
      <c r="H59" s="114" t="n">
        <f aca="false">H31-H32-H33-H34</f>
        <v>-100000</v>
      </c>
      <c r="I59" s="114" t="n">
        <f aca="false">I31-I32-I33-I34</f>
        <v>0</v>
      </c>
      <c r="J59" s="114" t="n">
        <f aca="false">J31-J32-J33-J34</f>
        <v>0</v>
      </c>
      <c r="K59" s="117" t="n">
        <f aca="false">K31-K32-K33-K34</f>
        <v>2169000000</v>
      </c>
      <c r="L59" s="114" t="n">
        <f aca="false">L31-L32-L33-L34</f>
        <v>1000000</v>
      </c>
      <c r="M59" s="114" t="n">
        <f aca="false">M31-M32-M33-M34</f>
        <v>0</v>
      </c>
      <c r="N59" s="114" t="n">
        <f aca="false">N31-N32-N33-N34</f>
        <v>0</v>
      </c>
      <c r="O59" s="114" t="n">
        <f aca="false">O31-O32-O33-O34</f>
        <v>0</v>
      </c>
      <c r="P59" s="114" t="n">
        <f aca="false">P31-P32-P33-P34</f>
        <v>0</v>
      </c>
      <c r="Q59" s="114" t="n">
        <f aca="false">Q31-Q32-Q33-Q34</f>
        <v>0</v>
      </c>
      <c r="R59" s="114" t="n">
        <f aca="false">R31-R32-R33-R34</f>
        <v>0</v>
      </c>
      <c r="S59" s="114" t="n">
        <f aca="false">S31-S32-S33-S34</f>
        <v>0</v>
      </c>
      <c r="T59" s="114" t="n">
        <f aca="false">T31-T32-T33-T34</f>
        <v>0</v>
      </c>
      <c r="U59" s="114" t="n">
        <f aca="false">U31-U32-U33-U34</f>
        <v>0</v>
      </c>
      <c r="V59" s="114" t="n">
        <f aca="false">V31-V32-V33-V34</f>
        <v>0</v>
      </c>
      <c r="W59" s="114" t="n">
        <f aca="false">W31-W32-W33-W34</f>
        <v>0</v>
      </c>
      <c r="X59" s="114" t="n">
        <f aca="false">X31-X32-X33-X34</f>
        <v>0</v>
      </c>
      <c r="Y59" s="114" t="n">
        <f aca="false">Y31-Y32-Y33-Y34</f>
        <v>1000000</v>
      </c>
    </row>
    <row r="60" customFormat="false" ht="15" hidden="false" customHeight="false" outlineLevel="0" collapsed="false">
      <c r="B60" s="0" t="s">
        <v>137</v>
      </c>
      <c r="C60" s="11"/>
      <c r="D60" s="114" t="n">
        <f aca="false">D40-D41-D46</f>
        <v>1000000</v>
      </c>
      <c r="E60" s="114" t="n">
        <f aca="false">E40-E41-E46</f>
        <v>0</v>
      </c>
      <c r="F60" s="114" t="n">
        <f aca="false">F40-F41-F46</f>
        <v>-1000000</v>
      </c>
      <c r="G60" s="114" t="n">
        <f aca="false">G40-G41-G46</f>
        <v>0</v>
      </c>
      <c r="H60" s="114" t="n">
        <f aca="false">H40-H41-H46</f>
        <v>0</v>
      </c>
      <c r="I60" s="114" t="n">
        <f aca="false">I40-I41-I46</f>
        <v>0</v>
      </c>
      <c r="J60" s="114" t="n">
        <f aca="false">J40-J41-J46</f>
        <v>0</v>
      </c>
      <c r="K60" s="114" t="n">
        <f aca="false">K40-K41-K46</f>
        <v>0</v>
      </c>
      <c r="L60" s="114" t="n">
        <f aca="false">L40-L41-L46</f>
        <v>0</v>
      </c>
      <c r="M60" s="114" t="n">
        <f aca="false">M40-M41-M46</f>
        <v>-1000000</v>
      </c>
      <c r="N60" s="114" t="n">
        <f aca="false">N40-N41-N46</f>
        <v>0</v>
      </c>
      <c r="O60" s="114" t="n">
        <f aca="false">O40-O41-O46</f>
        <v>0</v>
      </c>
      <c r="P60" s="114" t="n">
        <f aca="false">P40-P41-P46</f>
        <v>1000000</v>
      </c>
      <c r="Q60" s="114" t="n">
        <f aca="false">Q40-Q41-Q46</f>
        <v>1000000</v>
      </c>
      <c r="R60" s="114" t="n">
        <f aca="false">R40-R41-R46</f>
        <v>1000000</v>
      </c>
      <c r="S60" s="114" t="n">
        <f aca="false">S40-S41-S46</f>
        <v>0</v>
      </c>
      <c r="T60" s="114" t="n">
        <f aca="false">T40-T41-T46</f>
        <v>0</v>
      </c>
      <c r="U60" s="114" t="n">
        <f aca="false">U40-U41-U46</f>
        <v>0</v>
      </c>
      <c r="V60" s="114" t="n">
        <f aca="false">V40-V41-V46</f>
        <v>0</v>
      </c>
      <c r="W60" s="114" t="n">
        <f aca="false">W40-W41-W46</f>
        <v>0</v>
      </c>
      <c r="X60" s="114" t="n">
        <f aca="false">X40-X41-X46</f>
        <v>0</v>
      </c>
      <c r="Y60" s="114" t="n">
        <f aca="false">Y40-Y41-Y46</f>
        <v>0</v>
      </c>
    </row>
    <row r="61" customFormat="false" ht="15" hidden="false" customHeight="false" outlineLevel="0" collapsed="false">
      <c r="B61" s="0" t="s">
        <v>334</v>
      </c>
      <c r="C61" s="11"/>
      <c r="D61" s="146" t="n">
        <f aca="false">D41-D42-D45</f>
        <v>596000000</v>
      </c>
      <c r="E61" s="146" t="n">
        <f aca="false">E41-E42-E45</f>
        <v>401000000</v>
      </c>
      <c r="F61" s="146" t="n">
        <f aca="false">F41-F42-F45</f>
        <v>1062000000</v>
      </c>
      <c r="G61" s="146" t="n">
        <f aca="false">G41-G42-G45</f>
        <v>815000000</v>
      </c>
      <c r="H61" s="146" t="n">
        <f aca="false">H41-H42-H45</f>
        <v>2387200000</v>
      </c>
      <c r="I61" s="146" t="n">
        <f aca="false">I41-I42-I45</f>
        <v>-165000000</v>
      </c>
      <c r="J61" s="146" t="n">
        <f aca="false">J41-J42-J45</f>
        <v>435700000</v>
      </c>
      <c r="K61" s="146" t="n">
        <f aca="false">K41-K42-K45</f>
        <v>-2215000000</v>
      </c>
      <c r="L61" s="146" t="n">
        <f aca="false">L41-L42-L45</f>
        <v>-3415000000</v>
      </c>
      <c r="M61" s="115" t="n">
        <f aca="false">M41-M42-M45</f>
        <v>1000000</v>
      </c>
      <c r="N61" s="115" t="n">
        <f aca="false">N41-N42-N45</f>
        <v>0</v>
      </c>
      <c r="O61" s="146" t="n">
        <f aca="false">O41-O42-O45</f>
        <v>3678000000</v>
      </c>
      <c r="P61" s="146" t="n">
        <f aca="false">P41-P42-P45</f>
        <v>3233000000</v>
      </c>
      <c r="Q61" s="146" t="n">
        <f aca="false">Q41-Q42-Q45</f>
        <v>908000000</v>
      </c>
      <c r="R61" s="146" t="n">
        <f aca="false">R41-R42-R45</f>
        <v>5115000000</v>
      </c>
      <c r="S61" s="146" t="n">
        <f aca="false">S41-S42-S45</f>
        <v>5321000000</v>
      </c>
      <c r="T61" s="146" t="n">
        <f aca="false">T41-T42-T45</f>
        <v>6643000000</v>
      </c>
      <c r="U61" s="146" t="n">
        <f aca="false">U41-U42-U45</f>
        <v>9166000000</v>
      </c>
      <c r="V61" s="146" t="n">
        <f aca="false">V41-V42-V45</f>
        <v>7075000000</v>
      </c>
      <c r="W61" s="146" t="n">
        <f aca="false">W41-W42-W45</f>
        <v>6333000000</v>
      </c>
      <c r="X61" s="146" t="n">
        <f aca="false">X41-X42-X45</f>
        <v>8460000000</v>
      </c>
      <c r="Y61" s="146" t="n">
        <f aca="false">Y41-Y42-Y45</f>
        <v>10958000000</v>
      </c>
    </row>
    <row r="62" customFormat="false" ht="15" hidden="false" customHeight="false" outlineLevel="0" collapsed="false">
      <c r="B62" s="0" t="s">
        <v>505</v>
      </c>
      <c r="C62" s="11"/>
      <c r="D62" s="115" t="n">
        <f aca="false">D46-D47-D48</f>
        <v>0</v>
      </c>
      <c r="E62" s="115" t="n">
        <f aca="false">E46-E47-E48</f>
        <v>0</v>
      </c>
      <c r="F62" s="115" t="n">
        <f aca="false">F46-F47-F48</f>
        <v>0</v>
      </c>
      <c r="G62" s="115" t="n">
        <f aca="false">G46-G47-G48</f>
        <v>0</v>
      </c>
      <c r="H62" s="115" t="n">
        <f aca="false">H46-H47-H48</f>
        <v>0</v>
      </c>
      <c r="I62" s="488" t="n">
        <f aca="false">I46-I47-I48</f>
        <v>0</v>
      </c>
      <c r="J62" s="115" t="n">
        <f aca="false">J46-J47-J48</f>
        <v>0</v>
      </c>
      <c r="K62" s="115" t="n">
        <f aca="false">K46-K47-K48</f>
        <v>0</v>
      </c>
      <c r="L62" s="115" t="n">
        <f aca="false">L46-L47-L48</f>
        <v>0</v>
      </c>
      <c r="M62" s="115" t="n">
        <f aca="false">M46-M47-M48</f>
        <v>0</v>
      </c>
      <c r="N62" s="115" t="n">
        <f aca="false">N46-N47-N48</f>
        <v>0</v>
      </c>
      <c r="O62" s="115" t="n">
        <f aca="false">O46-O47-O48</f>
        <v>1000000</v>
      </c>
      <c r="P62" s="115" t="n">
        <f aca="false">P46-P47-P48</f>
        <v>0</v>
      </c>
      <c r="Q62" s="115" t="n">
        <f aca="false">Q46-Q47-Q48</f>
        <v>0</v>
      </c>
      <c r="R62" s="115" t="n">
        <f aca="false">R46-R47-R48</f>
        <v>0</v>
      </c>
      <c r="S62" s="115" t="n">
        <f aca="false">S46-S47-S48</f>
        <v>1000000</v>
      </c>
      <c r="T62" s="115" t="n">
        <f aca="false">T46-T47-T48</f>
        <v>0</v>
      </c>
      <c r="U62" s="115" t="n">
        <f aca="false">U46-U47-U48</f>
        <v>0</v>
      </c>
      <c r="V62" s="115" t="n">
        <f aca="false">V46-V47-V48</f>
        <v>0</v>
      </c>
      <c r="W62" s="115" t="n">
        <f aca="false">W46-W47-W48</f>
        <v>-1000000</v>
      </c>
      <c r="X62" s="115" t="n">
        <f aca="false">X46-X47-X48</f>
        <v>0</v>
      </c>
      <c r="Y62" s="115" t="n">
        <f aca="false">Y46-Y47-Y48</f>
        <v>0</v>
      </c>
    </row>
    <row r="63" customFormat="false" ht="15" hidden="false" customHeight="false" outlineLevel="0" collapsed="false">
      <c r="D63" s="55"/>
    </row>
    <row r="64" customFormat="false" ht="15" hidden="false" customHeight="false" outlineLevel="0" collapsed="false">
      <c r="B64" s="0" t="s">
        <v>586</v>
      </c>
      <c r="D64" s="0" t="n">
        <v>27126000000</v>
      </c>
      <c r="E64" s="0" t="n">
        <v>30538000000</v>
      </c>
      <c r="F64" s="0" t="n">
        <v>35430000000</v>
      </c>
      <c r="G64" s="0" t="n">
        <v>37306000000</v>
      </c>
      <c r="H64" s="0" t="n">
        <v>42679000000</v>
      </c>
      <c r="I64" s="0" t="n">
        <v>46176000000</v>
      </c>
      <c r="J64" s="0" t="n">
        <v>54026000000</v>
      </c>
      <c r="K64" s="0" t="n">
        <v>62082000000</v>
      </c>
      <c r="L64" s="0" t="n">
        <v>72946000000</v>
      </c>
      <c r="M64" s="0" t="n">
        <v>75071000000</v>
      </c>
      <c r="N64" s="0" t="n">
        <v>81015000000</v>
      </c>
      <c r="O64" s="0" t="n">
        <v>91658000000</v>
      </c>
      <c r="P64" s="0" t="n">
        <v>107324000000</v>
      </c>
      <c r="Q64" s="0" t="n">
        <v>118230000000</v>
      </c>
      <c r="R64" s="0" t="n">
        <v>130600000000</v>
      </c>
      <c r="S64" s="0" t="n">
        <v>144312000000</v>
      </c>
      <c r="T64" s="0" t="n">
        <v>159361000000</v>
      </c>
      <c r="U64" s="0" t="n">
        <v>175948000000</v>
      </c>
      <c r="V64" s="0" t="n">
        <v>194200000000</v>
      </c>
    </row>
    <row r="65" customFormat="false" ht="15" hidden="false" customHeight="false" outlineLevel="0" collapsed="false">
      <c r="B65" s="0" t="s">
        <v>140</v>
      </c>
      <c r="D65" s="313" t="n">
        <f aca="false">(D6/D64)*100</f>
        <v>26.6460222664602</v>
      </c>
      <c r="E65" s="313" t="n">
        <f aca="false">(E6/E64)*100</f>
        <v>26.8812626891087</v>
      </c>
      <c r="F65" s="313" t="n">
        <f aca="false">(F6/F64)*100</f>
        <v>25.2893028506915</v>
      </c>
      <c r="G65" s="313" t="n">
        <f aca="false">(G6/G64)*100</f>
        <v>28.0625100520024</v>
      </c>
      <c r="H65" s="313" t="n">
        <f aca="false">(H6/H64)*100</f>
        <v>22.8545654771668</v>
      </c>
      <c r="I65" s="313" t="n">
        <f aca="false">(I6/I64)*100</f>
        <v>24.661729036729</v>
      </c>
      <c r="J65" s="313" t="n">
        <f aca="false">(J6/J64)*100</f>
        <v>24.2018657683338</v>
      </c>
      <c r="K65" s="313" t="n">
        <f aca="false">(K6/K64)*100</f>
        <v>27.2107857349957</v>
      </c>
      <c r="L65" s="313" t="n">
        <f aca="false">(L6/L64)*100</f>
        <v>28.3387711457791</v>
      </c>
      <c r="M65" s="313" t="n">
        <f aca="false">(M6/M64)*100</f>
        <v>31.2330993326318</v>
      </c>
      <c r="N65" s="313" t="n">
        <f aca="false">(N6/N64)*100</f>
        <v>29.6451274455348</v>
      </c>
      <c r="O65" s="313" t="n">
        <f aca="false">(O6/O64)*100</f>
        <v>25.5056841737764</v>
      </c>
      <c r="P65" s="313" t="n">
        <f aca="false">(P6/P64)*100</f>
        <v>27.8754053147479</v>
      </c>
      <c r="Q65" s="313" t="n">
        <f aca="false">(Q6/Q64)*100</f>
        <v>30.9481519072993</v>
      </c>
      <c r="R65" s="313" t="n">
        <f aca="false">(R6/R64)*100</f>
        <v>30.6209800918836</v>
      </c>
      <c r="S65" s="313" t="n">
        <f aca="false">(S6/S64)*100</f>
        <v>36.4467265369477</v>
      </c>
      <c r="T65" s="313" t="n">
        <f aca="false">(T6/T64)*100</f>
        <v>34.5517410156814</v>
      </c>
      <c r="U65" s="313" t="n">
        <f aca="false">(U6/U64)*100</f>
        <v>31.4428126491918</v>
      </c>
      <c r="V65" s="313" t="n">
        <f aca="false">(V6/V64)*100</f>
        <v>33.0952626158599</v>
      </c>
    </row>
    <row r="66" customFormat="false" ht="15" hidden="false" customHeight="false" outlineLevel="0" collapsed="false">
      <c r="B66" s="0" t="s">
        <v>141</v>
      </c>
      <c r="D66" s="313" t="n">
        <f aca="false">(D22/D64)*100</f>
        <v>28.5187642851876</v>
      </c>
      <c r="E66" s="313" t="n">
        <f aca="false">(E22/E64)*100</f>
        <v>28.0502979893903</v>
      </c>
      <c r="F66" s="313" t="n">
        <f aca="false">(F22/F64)*100</f>
        <v>28.9472198701665</v>
      </c>
      <c r="G66" s="313" t="n">
        <f aca="false">(G22/G64)*100</f>
        <v>31.0218195464537</v>
      </c>
      <c r="H66" s="313" t="n">
        <f aca="false">(H22/H64)*100</f>
        <v>28.9013332083695</v>
      </c>
      <c r="I66" s="313" t="n">
        <f aca="false">(I22/I64)*100</f>
        <v>27.3741770616771</v>
      </c>
      <c r="J66" s="313" t="n">
        <f aca="false">(J22/J64)*100</f>
        <v>24.5796468367083</v>
      </c>
      <c r="K66" s="313" t="n">
        <f aca="false">(K22/K64)*100</f>
        <v>24.668986179569</v>
      </c>
      <c r="L66" s="313" t="n">
        <f aca="false">(L22/L64)*100</f>
        <v>24.04655498588</v>
      </c>
      <c r="M66" s="313" t="n">
        <f aca="false">(M22/M64)*100</f>
        <v>29.1697193323654</v>
      </c>
      <c r="N66" s="313" t="n">
        <f aca="false">(N22/N64)*100</f>
        <v>31.7373325927297</v>
      </c>
      <c r="O66" s="313" t="n">
        <f aca="false">(O22/O64)*100</f>
        <v>30.70326649065</v>
      </c>
      <c r="P66" s="313" t="n">
        <f aca="false">(P22/P64)*100</f>
        <v>35.3704669971302</v>
      </c>
      <c r="Q66" s="313" t="n">
        <f aca="false">(Q22/Q64)*100</f>
        <v>32.4748371817644</v>
      </c>
      <c r="R66" s="313" t="n">
        <f aca="false">(R22/R64)*100</f>
        <v>36.3001531393568</v>
      </c>
      <c r="S66" s="313" t="n">
        <f aca="false">(S22/S64)*100</f>
        <v>40.3459171794445</v>
      </c>
      <c r="T66" s="313" t="n">
        <f aca="false">(T22/T64)*100</f>
        <v>41.5572191439562</v>
      </c>
      <c r="U66" s="313" t="n">
        <f aca="false">(U22/U64)*100</f>
        <v>39.7390137995317</v>
      </c>
      <c r="V66" s="313" t="n">
        <f aca="false">(V22/V64)*100</f>
        <v>38.6956745623069</v>
      </c>
    </row>
    <row r="67" customFormat="false" ht="15" hidden="false" customHeight="false" outlineLevel="0" collapsed="false">
      <c r="B67" s="489" t="s">
        <v>4248</v>
      </c>
      <c r="D67" s="0" t="n">
        <f aca="false">IF(D35&lt;0, (D35/D22)*100)</f>
        <v>0</v>
      </c>
      <c r="E67" s="0" t="n">
        <f aca="false">IF(E35&lt;0, (E35/E22)*100)</f>
        <v>0</v>
      </c>
      <c r="F67" s="0" t="n">
        <f aca="false">IF(F35&lt;0, (F35/F22)*100)</f>
        <v>0</v>
      </c>
      <c r="G67" s="0" t="n">
        <f aca="false">IF(G35&lt;0, (G35/G22)*100)</f>
        <v>0</v>
      </c>
      <c r="H67" s="0" t="n">
        <f aca="false">IF(H35&lt;0, (H35/H22)*100)</f>
        <v>0</v>
      </c>
      <c r="I67" s="0" t="n">
        <f aca="false">IF(I35&lt;0, (I35/I22)*100)</f>
        <v>0</v>
      </c>
      <c r="J67" s="0" t="n">
        <f aca="false">IF(J35&lt;0, (J35/J22)*100)</f>
        <v>0</v>
      </c>
      <c r="K67" s="0" t="n">
        <f aca="false">IF(K35&lt;0, (K35/K22)*100)</f>
        <v>0</v>
      </c>
      <c r="L67" s="0" t="n">
        <f aca="false">IF(L35&lt;0, (L35/L22)*100)</f>
        <v>0</v>
      </c>
      <c r="M67" s="0" t="n">
        <f aca="false">IF(M35&lt;0, (M35/M22)*100)</f>
        <v>0</v>
      </c>
      <c r="N67" s="0" t="n">
        <f aca="false">IF(N35&lt;0, (N35/N22)*100)</f>
        <v>0</v>
      </c>
      <c r="O67" s="0" t="n">
        <f aca="false">IF(O35&lt;0, (O35/O22)*100)</f>
        <v>0</v>
      </c>
      <c r="P67" s="0" t="n">
        <f aca="false">IF(P35&lt;0, (P35/P22)*100)</f>
        <v>0</v>
      </c>
      <c r="Q67" s="0" t="n">
        <f aca="false">IF(Q35&lt;0, (Q35/Q22)*100)</f>
        <v>0</v>
      </c>
      <c r="R67" s="0" t="n">
        <f aca="false">IF(R35&lt;0, (R35/R22)*100)</f>
        <v>-0.0126560917988525</v>
      </c>
      <c r="S67" s="0" t="n">
        <f aca="false">IF(S35&lt;0, (S35/S22)*100)</f>
        <v>0</v>
      </c>
      <c r="T67" s="0" t="n">
        <f aca="false">IF(T35&lt;0, (T35/T22)*100)</f>
        <v>0</v>
      </c>
      <c r="U67" s="0" t="n">
        <f aca="false">IF(U35&lt;0, (U35/U22)*100)</f>
        <v>-0.0143020594965675</v>
      </c>
      <c r="V67" s="0" t="n">
        <f aca="false">IF(V35&lt;0, (V35/V22)*100)</f>
        <v>-0.0146379762332495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7.xml><?xml version="1.0" encoding="utf-8"?>
<worksheet xmlns="http://schemas.openxmlformats.org/spreadsheetml/2006/main" xmlns:r="http://schemas.openxmlformats.org/officeDocument/2006/relationships">
  <sheetPr filterMode="false">
    <pageSetUpPr fitToPage="false"/>
  </sheetPr>
  <dimension ref="A1:AX4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27" activePane="bottomRight" state="frozen"/>
      <selection pane="topLeft" activeCell="A1" activeCellId="0" sqref="A1"/>
      <selection pane="topRight" activeCell="S1" activeCellId="0" sqref="S1"/>
      <selection pane="bottomLeft" activeCell="A27" activeCellId="0" sqref="A27"/>
      <selection pane="bottomRight" activeCell="X37" activeCellId="0" sqref="X37"/>
    </sheetView>
  </sheetViews>
  <sheetFormatPr defaultRowHeight="15"/>
  <cols>
    <col collapsed="false" hidden="false" max="1" min="1" style="0" width="29.5612244897959"/>
    <col collapsed="false" hidden="false" max="2" min="2" style="0" width="42.25"/>
    <col collapsed="false" hidden="false" max="3" min="3" style="0" width="27.8061224489796"/>
    <col collapsed="false" hidden="false" max="5" min="4" style="0" width="8.50510204081633"/>
    <col collapsed="false" hidden="false" max="6" min="6" style="0" width="17.0102040816327"/>
    <col collapsed="false" hidden="false" max="7" min="7" style="0" width="20.25"/>
    <col collapsed="false" hidden="false" max="8" min="8" style="0" width="17.8214285714286"/>
    <col collapsed="false" hidden="false" max="10" min="9" style="0" width="19.7091836734694"/>
    <col collapsed="false" hidden="false" max="12" min="11" style="0" width="20.7908163265306"/>
    <col collapsed="false" hidden="false" max="19" min="13" style="0" width="20.5204081632653"/>
    <col collapsed="false" hidden="false" max="24" min="20" style="0" width="17.8214285714286"/>
    <col collapsed="false" hidden="false" max="1025" min="25" style="0" width="8.50510204081633"/>
  </cols>
  <sheetData>
    <row r="1" customFormat="false" ht="15" hidden="false" customHeight="false" outlineLevel="0" collapsed="false">
      <c r="A1" s="1" t="s">
        <v>4249</v>
      </c>
      <c r="B1" s="2" t="s">
        <v>4250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4251</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30</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6.5" hidden="false" customHeight="false" outlineLevel="0" collapsed="false">
      <c r="A6" s="118" t="s">
        <v>32</v>
      </c>
      <c r="B6" s="12" t="s">
        <v>33</v>
      </c>
      <c r="C6" s="13" t="s">
        <v>34</v>
      </c>
      <c r="G6" s="757" t="n">
        <v>65700000000</v>
      </c>
      <c r="H6" s="757" t="n">
        <v>71800000000</v>
      </c>
      <c r="I6" s="758" t="n">
        <v>83300000000</v>
      </c>
      <c r="J6" s="758" t="n">
        <v>84600000000</v>
      </c>
      <c r="K6" s="758" t="n">
        <v>102000000000</v>
      </c>
      <c r="L6" s="758" t="n">
        <v>125300000000</v>
      </c>
      <c r="M6" s="759" t="n">
        <v>163800000000</v>
      </c>
      <c r="N6" s="759" t="n">
        <v>214700000000</v>
      </c>
      <c r="O6" s="759" t="n">
        <v>242000000000</v>
      </c>
      <c r="P6" s="759" t="n">
        <v>285000000000</v>
      </c>
      <c r="Q6" s="759" t="n">
        <v>327000000000</v>
      </c>
      <c r="R6" s="759" t="n">
        <v>399000000000</v>
      </c>
      <c r="S6" s="759" t="n">
        <v>443000000000</v>
      </c>
      <c r="T6" s="259" t="n">
        <v>525000000000</v>
      </c>
      <c r="U6" s="259" t="n">
        <v>601000000000</v>
      </c>
      <c r="V6" s="259" t="n">
        <v>681000000000</v>
      </c>
      <c r="W6" s="259" t="n">
        <v>751000000000</v>
      </c>
      <c r="X6" s="259" t="n">
        <v>820000000000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6.5" hidden="false" customHeight="false" outlineLevel="0" collapsed="false">
      <c r="A7" s="38" t="s">
        <v>341</v>
      </c>
      <c r="B7" s="30" t="s">
        <v>591</v>
      </c>
      <c r="C7" s="20" t="s">
        <v>37</v>
      </c>
      <c r="G7" s="760" t="n">
        <v>56100000000</v>
      </c>
      <c r="H7" s="760" t="n">
        <v>60500000000</v>
      </c>
      <c r="I7" s="761" t="n">
        <v>68900000000</v>
      </c>
      <c r="J7" s="761" t="n">
        <v>70800000000</v>
      </c>
      <c r="K7" s="761" t="n">
        <v>86200000000</v>
      </c>
      <c r="L7" s="761" t="n">
        <v>104900000000</v>
      </c>
      <c r="M7" s="762" t="n">
        <v>137400000000</v>
      </c>
      <c r="N7" s="762" t="n">
        <v>176200000000</v>
      </c>
      <c r="O7" s="762" t="n">
        <v>197000000000</v>
      </c>
      <c r="P7" s="762" t="n">
        <v>244000000000</v>
      </c>
      <c r="Q7" s="762" t="n">
        <v>296000000000</v>
      </c>
      <c r="R7" s="762" t="n">
        <v>357000000000</v>
      </c>
      <c r="S7" s="762" t="n">
        <v>403000000000</v>
      </c>
      <c r="T7" s="55" t="n">
        <v>458000000000</v>
      </c>
      <c r="U7" s="55" t="n">
        <v>529000000000</v>
      </c>
      <c r="V7" s="55" t="n">
        <v>604000000000</v>
      </c>
      <c r="W7" s="55" t="n">
        <v>667000000000</v>
      </c>
      <c r="X7" s="55" t="n">
        <v>729000000000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6.5" hidden="false" customHeight="false" outlineLevel="0" collapsed="false">
      <c r="A8" s="113" t="s">
        <v>38</v>
      </c>
      <c r="B8" s="29" t="s">
        <v>293</v>
      </c>
      <c r="C8" s="20" t="s">
        <v>40</v>
      </c>
      <c r="G8" s="760" t="n">
        <v>43900000000</v>
      </c>
      <c r="H8" s="760" t="n">
        <v>48200000000</v>
      </c>
      <c r="I8" s="761" t="n">
        <v>54100000000</v>
      </c>
      <c r="J8" s="761" t="n">
        <v>57400000000</v>
      </c>
      <c r="K8" s="761" t="n">
        <v>72000000000</v>
      </c>
      <c r="L8" s="761" t="n">
        <v>86200000000</v>
      </c>
      <c r="M8" s="762" t="n">
        <v>117000000000</v>
      </c>
      <c r="N8" s="762" t="n">
        <v>154700000000</v>
      </c>
      <c r="O8" s="762" t="n">
        <v>172000000000</v>
      </c>
      <c r="P8" s="762" t="n">
        <v>207000000000</v>
      </c>
      <c r="Q8" s="762" t="n">
        <v>260000000000</v>
      </c>
      <c r="R8" s="762" t="n">
        <v>312000000000</v>
      </c>
      <c r="S8" s="762" t="n">
        <v>358000000000</v>
      </c>
      <c r="T8" s="55" t="n">
        <v>403000000000</v>
      </c>
      <c r="U8" s="55" t="n">
        <v>466000000000</v>
      </c>
      <c r="V8" s="55" t="n">
        <v>534000000000</v>
      </c>
      <c r="W8" s="55" t="n">
        <v>589000000000</v>
      </c>
      <c r="X8" s="55" t="n">
        <v>644000000000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3" t="s">
        <v>50</v>
      </c>
      <c r="B9" s="29" t="s">
        <v>1720</v>
      </c>
      <c r="C9" s="20" t="s">
        <v>40</v>
      </c>
      <c r="G9" s="760" t="n">
        <v>12100000000</v>
      </c>
      <c r="H9" s="760" t="n">
        <v>12300000000</v>
      </c>
      <c r="I9" s="761" t="n">
        <v>14800000000</v>
      </c>
      <c r="J9" s="761" t="n">
        <v>13300000000</v>
      </c>
      <c r="K9" s="761" t="n">
        <v>14200000000</v>
      </c>
      <c r="L9" s="761" t="n">
        <v>18700000000</v>
      </c>
      <c r="M9" s="762" t="n">
        <v>20400000000</v>
      </c>
      <c r="N9" s="762" t="n">
        <v>21500000000</v>
      </c>
      <c r="O9" s="762" t="n">
        <v>26000000000</v>
      </c>
      <c r="P9" s="762" t="n">
        <v>38000000000</v>
      </c>
      <c r="Q9" s="762" t="n">
        <v>36000000000</v>
      </c>
      <c r="R9" s="762" t="n">
        <v>45000000000</v>
      </c>
      <c r="S9" s="762" t="n">
        <v>45000000000</v>
      </c>
      <c r="T9" s="55" t="n">
        <v>55000000000</v>
      </c>
      <c r="U9" s="55" t="n">
        <v>63000000000</v>
      </c>
      <c r="V9" s="55" t="n">
        <v>70000000000</v>
      </c>
      <c r="W9" s="55" t="n">
        <v>77000000000</v>
      </c>
      <c r="X9" s="55" t="n">
        <v>85000000000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s="13" customFormat="true" ht="16.5" hidden="false" customHeight="false" outlineLevel="0" collapsed="false">
      <c r="A10" s="195" t="s">
        <v>52</v>
      </c>
      <c r="B10" s="98" t="s">
        <v>52</v>
      </c>
      <c r="C10" s="33" t="s">
        <v>37</v>
      </c>
      <c r="G10" s="757" t="n">
        <v>9600000000</v>
      </c>
      <c r="H10" s="757" t="n">
        <v>11300000000</v>
      </c>
      <c r="I10" s="758" t="n">
        <v>14400000000</v>
      </c>
      <c r="J10" s="758" t="n">
        <v>13800000000</v>
      </c>
      <c r="K10" s="758" t="n">
        <v>15800000000</v>
      </c>
      <c r="L10" s="758" t="n">
        <v>20400000000</v>
      </c>
      <c r="M10" s="759" t="n">
        <v>26400000000</v>
      </c>
      <c r="N10" s="759" t="n">
        <v>38500000000</v>
      </c>
      <c r="O10" s="759" t="n">
        <v>44000000000</v>
      </c>
      <c r="P10" s="759" t="n">
        <v>41000000000</v>
      </c>
      <c r="Q10" s="759" t="n">
        <v>31000000000</v>
      </c>
      <c r="R10" s="759" t="n">
        <v>42000000000</v>
      </c>
      <c r="S10" s="759" t="n">
        <v>40000000000</v>
      </c>
      <c r="T10" s="259" t="n">
        <v>67000000000</v>
      </c>
      <c r="U10" s="259" t="n">
        <v>72000000000</v>
      </c>
      <c r="V10" s="259" t="n">
        <v>77000000000</v>
      </c>
      <c r="W10" s="259" t="n">
        <v>84000000000</v>
      </c>
      <c r="X10" s="259" t="n">
        <v>91000000000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s="17" customFormat="true" ht="16.5" hidden="false" customHeight="false" outlineLevel="0" collapsed="false">
      <c r="A11" s="13" t="s">
        <v>68</v>
      </c>
      <c r="B11" s="13" t="s">
        <v>935</v>
      </c>
      <c r="C11" s="32" t="s">
        <v>34</v>
      </c>
      <c r="G11" s="763" t="n">
        <v>72900000000</v>
      </c>
      <c r="H11" s="763" t="n">
        <v>76800000000</v>
      </c>
      <c r="I11" s="764" t="n">
        <v>87800000000</v>
      </c>
      <c r="J11" s="764" t="n">
        <v>95100000000</v>
      </c>
      <c r="K11" s="764" t="n">
        <v>115800000000</v>
      </c>
      <c r="L11" s="764" t="n">
        <v>142300000000</v>
      </c>
      <c r="M11" s="765" t="n">
        <v>189200000000</v>
      </c>
      <c r="N11" s="765" t="n">
        <v>224000000000</v>
      </c>
      <c r="O11" s="765" t="n">
        <v>255000000000</v>
      </c>
      <c r="P11" s="765" t="n">
        <v>295000000000</v>
      </c>
      <c r="Q11" s="765" t="n">
        <v>292000000000</v>
      </c>
      <c r="R11" s="765" t="n">
        <v>370000000000</v>
      </c>
      <c r="S11" s="765" t="n">
        <v>422000000000</v>
      </c>
      <c r="T11" s="458" t="n">
        <v>579000000000</v>
      </c>
      <c r="U11" s="458" t="n">
        <v>661000000000</v>
      </c>
      <c r="V11" s="458" t="n">
        <v>725000000000</v>
      </c>
      <c r="W11" s="458" t="n">
        <v>747000000000</v>
      </c>
      <c r="X11" s="458" t="n">
        <v>823000000000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3" t="s">
        <v>70</v>
      </c>
      <c r="B12" s="30" t="s">
        <v>745</v>
      </c>
      <c r="C12" s="20" t="s">
        <v>72</v>
      </c>
      <c r="G12" s="760" t="n">
        <v>52100000000</v>
      </c>
      <c r="H12" s="760" t="n">
        <v>55600000000</v>
      </c>
      <c r="I12" s="761" t="n">
        <v>61700000000</v>
      </c>
      <c r="J12" s="761" t="n">
        <v>67000000000</v>
      </c>
      <c r="K12" s="761" t="n">
        <v>77100000000</v>
      </c>
      <c r="L12" s="761" t="n">
        <v>91500000000</v>
      </c>
      <c r="M12" s="762" t="n">
        <v>161800000000</v>
      </c>
      <c r="N12" s="762" t="n">
        <v>186200000000</v>
      </c>
      <c r="O12" s="762" t="n">
        <v>208000000000</v>
      </c>
      <c r="P12" s="762" t="n">
        <v>243000000000</v>
      </c>
      <c r="Q12" s="762" t="n">
        <v>240000000000</v>
      </c>
      <c r="R12" s="762" t="n">
        <v>303000000000</v>
      </c>
      <c r="S12" s="762" t="n">
        <v>336000000000</v>
      </c>
      <c r="T12" s="55" t="n">
        <v>425000000000</v>
      </c>
      <c r="U12" s="55" t="n">
        <v>486000000000</v>
      </c>
      <c r="V12" s="55" t="n">
        <v>550000000000</v>
      </c>
      <c r="W12" s="55" t="n">
        <v>601000000000</v>
      </c>
      <c r="X12" s="55" t="n">
        <v>651000000000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26" t="s">
        <v>86</v>
      </c>
      <c r="B13" s="349" t="s">
        <v>4252</v>
      </c>
      <c r="C13" s="20" t="s">
        <v>77</v>
      </c>
      <c r="G13" s="760" t="n">
        <v>6600000000</v>
      </c>
      <c r="H13" s="760" t="n">
        <v>6500000000</v>
      </c>
      <c r="I13" s="761" t="n">
        <v>6200000000</v>
      </c>
      <c r="J13" s="761" t="n">
        <v>6200000000</v>
      </c>
      <c r="K13" s="761" t="n">
        <v>6200000000</v>
      </c>
      <c r="L13" s="761" t="n">
        <v>6400000000</v>
      </c>
      <c r="M13" s="762" t="n">
        <v>8200000000</v>
      </c>
      <c r="N13" s="762" t="n">
        <v>10000000000</v>
      </c>
      <c r="O13" s="762" t="n">
        <v>13000000000</v>
      </c>
      <c r="P13" s="762" t="n">
        <v>15000000000</v>
      </c>
      <c r="Q13" s="762" t="n">
        <v>14000000000</v>
      </c>
      <c r="R13" s="762" t="n">
        <v>12000000000</v>
      </c>
      <c r="S13" s="762" t="n">
        <v>9000000000</v>
      </c>
      <c r="T13" s="55" t="n">
        <v>14000000000</v>
      </c>
      <c r="U13" s="55" t="n">
        <v>16000000000</v>
      </c>
      <c r="V13" s="55" t="n">
        <v>19000000000</v>
      </c>
      <c r="W13" s="55" t="n">
        <v>23000000000</v>
      </c>
      <c r="X13" s="55" t="n">
        <v>23000000000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6.5" hidden="false" customHeight="false" outlineLevel="0" collapsed="false">
      <c r="A14" s="26" t="s">
        <v>4253</v>
      </c>
      <c r="B14" s="27" t="s">
        <v>4254</v>
      </c>
      <c r="C14" s="20" t="s">
        <v>77</v>
      </c>
      <c r="G14" s="136"/>
      <c r="H14" s="136"/>
      <c r="I14" s="136"/>
      <c r="J14" s="136"/>
      <c r="K14" s="136"/>
      <c r="L14" s="136"/>
      <c r="M14" s="766" t="n">
        <v>34400000000</v>
      </c>
      <c r="N14" s="762" t="n">
        <v>41900000000</v>
      </c>
      <c r="O14" s="762" t="n">
        <v>45000000000</v>
      </c>
      <c r="P14" s="762" t="n">
        <v>53000000000</v>
      </c>
      <c r="Q14" s="762" t="n">
        <v>51000000000</v>
      </c>
      <c r="R14" s="762" t="n">
        <v>68000000000</v>
      </c>
      <c r="S14" s="762" t="n">
        <v>74000000000</v>
      </c>
      <c r="T14" s="55" t="n">
        <v>96000000000</v>
      </c>
      <c r="U14" s="55" t="n">
        <v>119000000000</v>
      </c>
      <c r="V14" s="55" t="n">
        <v>140000000000</v>
      </c>
      <c r="W14" s="55" t="n">
        <v>157000000000</v>
      </c>
      <c r="X14" s="55" t="n">
        <v>173000000000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6.5" hidden="false" customHeight="false" outlineLevel="0" collapsed="false">
      <c r="A15" s="49" t="s">
        <v>227</v>
      </c>
      <c r="B15" s="19" t="s">
        <v>1096</v>
      </c>
      <c r="C15" s="20" t="s">
        <v>72</v>
      </c>
      <c r="G15" s="136" t="n">
        <v>20800000000</v>
      </c>
      <c r="H15" s="136" t="n">
        <v>21200000000</v>
      </c>
      <c r="I15" s="136" t="n">
        <v>26100000000</v>
      </c>
      <c r="J15" s="136" t="n">
        <v>28100000000</v>
      </c>
      <c r="K15" s="761" t="n">
        <v>38700000000</v>
      </c>
      <c r="L15" s="761" t="n">
        <v>50800000000</v>
      </c>
      <c r="M15" s="762" t="n">
        <v>27500000000</v>
      </c>
      <c r="N15" s="762" t="n">
        <v>37800000000</v>
      </c>
      <c r="O15" s="762" t="n">
        <v>47000000000</v>
      </c>
      <c r="P15" s="762" t="n">
        <v>51000000000</v>
      </c>
      <c r="Q15" s="762" t="n">
        <v>52000000000</v>
      </c>
      <c r="R15" s="762" t="n">
        <v>67000000000</v>
      </c>
      <c r="S15" s="762" t="n">
        <v>86000000000</v>
      </c>
      <c r="T15" s="55" t="n">
        <v>155000000000</v>
      </c>
      <c r="U15" s="55" t="n">
        <v>175000000000</v>
      </c>
      <c r="V15" s="55" t="n">
        <v>175000000000</v>
      </c>
      <c r="W15" s="55" t="n">
        <v>146000000000</v>
      </c>
      <c r="X15" s="55" t="n">
        <v>172000000000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B16" s="107" t="s">
        <v>4255</v>
      </c>
      <c r="C16" s="19"/>
      <c r="G16" s="136"/>
      <c r="H16" s="136"/>
      <c r="I16" s="136"/>
      <c r="J16" s="136"/>
      <c r="K16" s="761" t="n">
        <v>30800000000</v>
      </c>
      <c r="L16" s="761" t="n">
        <v>35500000000</v>
      </c>
      <c r="M16" s="761"/>
      <c r="N16" s="761"/>
      <c r="O16" s="761"/>
      <c r="P16" s="761"/>
      <c r="Q16" s="761"/>
      <c r="R16" s="761"/>
      <c r="S16" s="767" t="n">
        <f aca="false">S15/S11</f>
        <v>0.203791469194313</v>
      </c>
      <c r="T16" s="55"/>
      <c r="U16" s="55"/>
      <c r="V16" s="55"/>
      <c r="W16" s="55"/>
      <c r="X16" s="55"/>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B17" s="30" t="s">
        <v>4256</v>
      </c>
      <c r="C17" s="19"/>
      <c r="G17" s="136"/>
      <c r="H17" s="136"/>
      <c r="I17" s="136"/>
      <c r="J17" s="136"/>
      <c r="K17" s="136"/>
      <c r="L17" s="136"/>
      <c r="M17" s="136"/>
      <c r="N17" s="762" t="n">
        <v>28500000000</v>
      </c>
      <c r="O17" s="762" t="n">
        <v>34000000000</v>
      </c>
      <c r="P17" s="762" t="n">
        <v>42000000000</v>
      </c>
      <c r="Q17" s="762" t="n">
        <v>86000000000</v>
      </c>
      <c r="R17" s="762" t="n">
        <v>96000000000</v>
      </c>
      <c r="S17" s="762" t="n">
        <v>107000000000</v>
      </c>
      <c r="T17" s="55" t="n">
        <v>100000000000</v>
      </c>
      <c r="U17" s="55" t="n">
        <v>115000000000</v>
      </c>
      <c r="V17" s="55" t="n">
        <v>130000000000</v>
      </c>
      <c r="W17" s="55" t="n">
        <v>150000000000</v>
      </c>
      <c r="X17" s="55" t="n">
        <v>168000000000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B18" s="107" t="s">
        <v>4257</v>
      </c>
      <c r="C18" s="19"/>
      <c r="G18" s="136"/>
      <c r="H18" s="136" t="n">
        <v>21200000000</v>
      </c>
      <c r="I18" s="136" t="n">
        <v>-18900000000</v>
      </c>
      <c r="J18" s="136" t="n">
        <v>-24300000000</v>
      </c>
      <c r="K18" s="761" t="n">
        <v>-29700000000</v>
      </c>
      <c r="L18" s="761" t="n">
        <v>-37400000000</v>
      </c>
      <c r="M18" s="136"/>
      <c r="N18" s="136"/>
      <c r="O18" s="136"/>
      <c r="P18" s="136"/>
      <c r="Q18" s="136"/>
      <c r="R18" s="136"/>
      <c r="S18" s="136"/>
      <c r="T18" s="55"/>
      <c r="U18" s="55"/>
      <c r="V18" s="55"/>
      <c r="W18" s="55"/>
      <c r="X18" s="55"/>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B19" s="107" t="s">
        <v>4258</v>
      </c>
      <c r="C19" s="19"/>
      <c r="G19" s="136"/>
      <c r="H19" s="136" t="n">
        <v>-5000000000</v>
      </c>
      <c r="I19" s="136" t="n">
        <v>-4500000000</v>
      </c>
      <c r="J19" s="136" t="n">
        <v>-10500000000</v>
      </c>
      <c r="K19" s="761" t="n">
        <v>-13900000000</v>
      </c>
      <c r="L19" s="761" t="n">
        <v>-17000000000</v>
      </c>
      <c r="M19" s="136"/>
      <c r="N19" s="136"/>
      <c r="O19" s="136"/>
      <c r="P19" s="136"/>
      <c r="Q19" s="136"/>
      <c r="R19" s="136"/>
      <c r="S19" s="768"/>
      <c r="T19" s="55"/>
      <c r="U19" s="55"/>
      <c r="V19" s="55"/>
      <c r="W19" s="55"/>
      <c r="X19" s="55"/>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17" customFormat="true" ht="15" hidden="false" customHeight="false" outlineLevel="0" collapsed="false">
      <c r="A20" s="32" t="s">
        <v>110</v>
      </c>
      <c r="B20" s="32" t="s">
        <v>110</v>
      </c>
      <c r="C20" s="32" t="s">
        <v>34</v>
      </c>
      <c r="G20" s="763" t="n">
        <v>7300000000</v>
      </c>
      <c r="H20" s="763" t="n">
        <v>5000000000</v>
      </c>
      <c r="I20" s="769" t="n">
        <v>4500000000</v>
      </c>
      <c r="J20" s="769" t="n">
        <v>10500000000</v>
      </c>
      <c r="K20" s="764" t="n">
        <v>13900000000</v>
      </c>
      <c r="L20" s="764" t="n">
        <v>17000000000</v>
      </c>
      <c r="M20" s="138" t="n">
        <f aca="false">M29+M23</f>
        <v>25500000000</v>
      </c>
      <c r="N20" s="138" t="n">
        <f aca="false">N29+N23</f>
        <v>9200000000</v>
      </c>
      <c r="O20" s="138" t="n">
        <f aca="false">O29+O23</f>
        <v>13000000000</v>
      </c>
      <c r="P20" s="138" t="n">
        <f aca="false">P29+P23</f>
        <v>10000000000</v>
      </c>
      <c r="Q20" s="366" t="n">
        <f aca="false">Q24+Q30</f>
        <v>-37000000000</v>
      </c>
      <c r="R20" s="366" t="n">
        <f aca="false">R24+R30</f>
        <v>-46000000000</v>
      </c>
      <c r="S20" s="366" t="n">
        <f aca="false">S24+S30</f>
        <v>-34000000000</v>
      </c>
      <c r="T20" s="366" t="n">
        <f aca="false">T24+T30</f>
        <v>54000000000</v>
      </c>
      <c r="U20" s="366" t="n">
        <f aca="false">U24+U30</f>
        <v>60000000000</v>
      </c>
      <c r="V20" s="366" t="n">
        <f aca="false">V24+V30</f>
        <v>45000000000</v>
      </c>
      <c r="W20" s="366" t="n">
        <f aca="false">W24+W30</f>
        <v>-4000000000</v>
      </c>
      <c r="X20" s="366" t="n">
        <f aca="false">X24+X30</f>
        <v>3000000000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38" customFormat="true" ht="16.5" hidden="false" customHeight="false" outlineLevel="0" collapsed="false">
      <c r="B21" s="30" t="s">
        <v>3314</v>
      </c>
      <c r="C21" s="19"/>
      <c r="G21" s="136"/>
      <c r="H21" s="136"/>
      <c r="I21" s="136"/>
      <c r="J21" s="136"/>
      <c r="K21" s="136"/>
      <c r="L21" s="136"/>
      <c r="M21" s="136" t="n">
        <v>-25500000000</v>
      </c>
      <c r="N21" s="762" t="n">
        <v>-9200000000</v>
      </c>
      <c r="O21" s="762" t="n">
        <v>-13000000000</v>
      </c>
      <c r="P21" s="762" t="n">
        <v>-10000000000</v>
      </c>
      <c r="Q21" s="25" t="n">
        <v>38000000000</v>
      </c>
      <c r="R21" s="25" t="n">
        <v>46000000000</v>
      </c>
      <c r="S21" s="25" t="n">
        <v>34000000000</v>
      </c>
      <c r="T21" s="165" t="n">
        <v>-54000000000</v>
      </c>
      <c r="U21" s="165" t="n">
        <v>-60000000000</v>
      </c>
      <c r="V21" s="165" t="n">
        <v>-45000000000</v>
      </c>
      <c r="W21" s="165" t="n">
        <v>3000000000</v>
      </c>
      <c r="X21" s="165" t="n">
        <v>-4000000000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6.5" hidden="false" customHeight="false" outlineLevel="0" collapsed="false">
      <c r="B22" s="30" t="s">
        <v>2222</v>
      </c>
      <c r="C22" s="19"/>
      <c r="G22" s="136"/>
      <c r="H22" s="136"/>
      <c r="I22" s="136"/>
      <c r="J22" s="136"/>
      <c r="K22" s="136"/>
      <c r="L22" s="136"/>
      <c r="M22" s="136"/>
      <c r="N22" s="762" t="n">
        <v>9200000000</v>
      </c>
      <c r="O22" s="762" t="n">
        <v>13000000000</v>
      </c>
      <c r="P22" s="762" t="n">
        <v>10000000000</v>
      </c>
      <c r="Q22" s="25" t="n">
        <v>-38000000000</v>
      </c>
      <c r="R22" s="25" t="n">
        <v>-46000000000</v>
      </c>
      <c r="S22" s="25" t="n">
        <v>-34000000000</v>
      </c>
      <c r="T22" s="46" t="n">
        <v>54000000000</v>
      </c>
      <c r="U22" s="46" t="n">
        <v>60000000000</v>
      </c>
      <c r="V22" s="46" t="n">
        <v>45000000000</v>
      </c>
      <c r="W22" s="46" t="n">
        <v>-3000000000</v>
      </c>
      <c r="X22" s="46" t="n">
        <v>4000000000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B23" s="30" t="s">
        <v>764</v>
      </c>
      <c r="C23" s="19"/>
      <c r="G23" s="136"/>
      <c r="H23" s="136"/>
      <c r="I23" s="136"/>
      <c r="J23" s="136"/>
      <c r="K23" s="136"/>
      <c r="L23" s="136"/>
      <c r="M23" s="762" t="n">
        <v>-4200000000</v>
      </c>
      <c r="N23" s="762" t="n">
        <v>-12100000000</v>
      </c>
      <c r="O23" s="762" t="n">
        <v>-14000000000</v>
      </c>
      <c r="P23" s="762" t="n">
        <v>-24000000000</v>
      </c>
      <c r="Q23" s="25" t="n">
        <v>-18000000000</v>
      </c>
      <c r="R23" s="25" t="n">
        <v>-23000000000</v>
      </c>
      <c r="S23" s="25" t="n">
        <v>-29000000000</v>
      </c>
      <c r="T23" s="46" t="n">
        <v>-36000000000</v>
      </c>
      <c r="U23" s="46" t="n">
        <v>-33000000000</v>
      </c>
      <c r="V23" s="46" t="n">
        <v>-38000000000</v>
      </c>
      <c r="W23" s="46" t="n">
        <v>-39000000000</v>
      </c>
      <c r="X23" s="46" t="n">
        <v>-40000000000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0" t="s">
        <v>115</v>
      </c>
      <c r="B24" s="19" t="s">
        <v>2345</v>
      </c>
      <c r="C24" s="20" t="s">
        <v>114</v>
      </c>
      <c r="G24" s="760" t="n">
        <v>4200000000</v>
      </c>
      <c r="H24" s="760" t="n">
        <v>3200000000</v>
      </c>
      <c r="I24" s="136" t="n">
        <v>1200000000</v>
      </c>
      <c r="J24" s="136" t="n">
        <v>9300000000</v>
      </c>
      <c r="K24" s="761" t="n">
        <v>11300000000</v>
      </c>
      <c r="L24" s="761" t="n">
        <v>15900000000</v>
      </c>
      <c r="M24" s="762" t="n">
        <f aca="false">M26+M33</f>
        <v>25700000000</v>
      </c>
      <c r="N24" s="762" t="n">
        <f aca="false">N26+N33</f>
        <v>8700000000</v>
      </c>
      <c r="O24" s="762" t="n">
        <f aca="false">O26+O33</f>
        <v>18000000000</v>
      </c>
      <c r="P24" s="762" t="n">
        <f aca="false">P26+P33</f>
        <v>12000000000</v>
      </c>
      <c r="Q24" s="25" t="n">
        <f aca="false">Q26+Q33</f>
        <v>-32000000000</v>
      </c>
      <c r="R24" s="25" t="n">
        <f aca="false">R26+R33</f>
        <v>-45000000000</v>
      </c>
      <c r="S24" s="25" t="n">
        <f aca="false">S26+S33</f>
        <v>-51000000000</v>
      </c>
      <c r="T24" s="25" t="n">
        <f aca="false">T26+T33</f>
        <v>-15000000000</v>
      </c>
      <c r="U24" s="25" t="n">
        <f aca="false">U26+U33</f>
        <v>8000000000</v>
      </c>
      <c r="V24" s="25" t="n">
        <f aca="false">V26+V33</f>
        <v>-10000000000</v>
      </c>
      <c r="W24" s="25" t="n">
        <f aca="false">W26+W33</f>
        <v>-52000000000</v>
      </c>
      <c r="X24" s="25" t="n">
        <f aca="false">X26+X33</f>
        <v>-35000000000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B25" s="45" t="s">
        <v>202</v>
      </c>
      <c r="C25" s="19"/>
      <c r="G25" s="136"/>
      <c r="H25" s="136"/>
      <c r="I25" s="136"/>
      <c r="J25" s="136"/>
      <c r="K25" s="136"/>
      <c r="L25" s="136"/>
      <c r="M25" s="762" t="n">
        <v>0</v>
      </c>
      <c r="N25" s="762"/>
      <c r="O25" s="762"/>
      <c r="P25" s="762"/>
      <c r="Q25" s="25"/>
      <c r="R25" s="25"/>
      <c r="S25" s="25"/>
      <c r="T25" s="46"/>
      <c r="U25" s="46"/>
      <c r="V25" s="46"/>
      <c r="W25" s="46"/>
      <c r="X25" s="4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B26" s="45" t="s">
        <v>4213</v>
      </c>
      <c r="C26" s="20"/>
      <c r="G26" s="760" t="n">
        <v>4200000000</v>
      </c>
      <c r="H26" s="760" t="n">
        <v>3200000000</v>
      </c>
      <c r="I26" s="136" t="n">
        <v>1200000000</v>
      </c>
      <c r="J26" s="136" t="n">
        <v>9300000000</v>
      </c>
      <c r="K26" s="761" t="n">
        <v>11300000000</v>
      </c>
      <c r="L26" s="761" t="n">
        <v>15900000000</v>
      </c>
      <c r="M26" s="762" t="n">
        <v>-4200000000</v>
      </c>
      <c r="N26" s="762" t="n">
        <v>-12100000000</v>
      </c>
      <c r="O26" s="762" t="n">
        <v>-14000000000</v>
      </c>
      <c r="P26" s="762" t="n">
        <v>-24000000000</v>
      </c>
      <c r="Q26" s="25" t="n">
        <f aca="false">Q23</f>
        <v>-18000000000</v>
      </c>
      <c r="R26" s="25" t="n">
        <f aca="false">R23</f>
        <v>-23000000000</v>
      </c>
      <c r="S26" s="25" t="n">
        <f aca="false">S23</f>
        <v>-29000000000</v>
      </c>
      <c r="T26" s="25" t="n">
        <f aca="false">T23</f>
        <v>-36000000000</v>
      </c>
      <c r="U26" s="25" t="n">
        <f aca="false">U23</f>
        <v>-33000000000</v>
      </c>
      <c r="V26" s="25" t="n">
        <f aca="false">V23</f>
        <v>-38000000000</v>
      </c>
      <c r="W26" s="25" t="n">
        <f aca="false">W23</f>
        <v>-39000000000</v>
      </c>
      <c r="X26" s="25" t="n">
        <f aca="false">X23</f>
        <v>-40000000000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B27" s="45" t="s">
        <v>4259</v>
      </c>
      <c r="C27" s="19"/>
      <c r="G27" s="136"/>
      <c r="H27" s="136"/>
      <c r="I27" s="136"/>
      <c r="J27" s="136"/>
      <c r="K27" s="136"/>
      <c r="L27" s="136"/>
      <c r="M27" s="762" t="n">
        <v>-4100000000</v>
      </c>
      <c r="N27" s="762"/>
      <c r="O27" s="762"/>
      <c r="P27" s="762"/>
      <c r="Q27" s="25"/>
      <c r="R27" s="25"/>
      <c r="S27" s="25"/>
      <c r="T27" s="46"/>
      <c r="U27" s="46"/>
      <c r="V27" s="46"/>
      <c r="W27" s="46"/>
      <c r="X27" s="4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B28" s="45" t="s">
        <v>4260</v>
      </c>
      <c r="C28" s="19"/>
      <c r="G28" s="136"/>
      <c r="H28" s="136"/>
      <c r="I28" s="136"/>
      <c r="J28" s="136"/>
      <c r="K28" s="136"/>
      <c r="L28" s="136"/>
      <c r="M28" s="762" t="n">
        <v>-200000000</v>
      </c>
      <c r="N28" s="762"/>
      <c r="O28" s="762"/>
      <c r="P28" s="762"/>
      <c r="Q28" s="25"/>
      <c r="R28" s="25"/>
      <c r="S28" s="25"/>
      <c r="T28" s="46"/>
      <c r="U28" s="46"/>
      <c r="V28" s="46"/>
      <c r="W28" s="46"/>
      <c r="X28" s="4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B29" s="30" t="s">
        <v>770</v>
      </c>
      <c r="C29" s="19"/>
      <c r="G29" s="136"/>
      <c r="H29" s="136"/>
      <c r="I29" s="136"/>
      <c r="J29" s="136"/>
      <c r="K29" s="136"/>
      <c r="L29" s="136"/>
      <c r="M29" s="762" t="n">
        <v>29700000000</v>
      </c>
      <c r="N29" s="762" t="n">
        <v>21300000000</v>
      </c>
      <c r="O29" s="762" t="n">
        <v>27000000000</v>
      </c>
      <c r="P29" s="762" t="n">
        <v>34000000000</v>
      </c>
      <c r="Q29" s="25" t="n">
        <v>20000000000</v>
      </c>
      <c r="R29" s="25" t="n">
        <v>23000000000</v>
      </c>
      <c r="S29" s="25" t="n">
        <f aca="false">S30+S33</f>
        <v>-5000000000</v>
      </c>
      <c r="T29" s="25" t="n">
        <f aca="false">T30+T33</f>
        <v>90000000000</v>
      </c>
      <c r="U29" s="25" t="n">
        <f aca="false">U30+U33</f>
        <v>93000000000</v>
      </c>
      <c r="V29" s="25" t="n">
        <f aca="false">V30+V33</f>
        <v>83000000000</v>
      </c>
      <c r="W29" s="25" t="n">
        <f aca="false">W30+W33</f>
        <v>35000000000</v>
      </c>
      <c r="X29" s="25" t="n">
        <f aca="false">X30+X33</f>
        <v>43000000000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A30" s="0" t="s">
        <v>112</v>
      </c>
      <c r="B30" s="29" t="s">
        <v>202</v>
      </c>
      <c r="C30" s="20" t="s">
        <v>114</v>
      </c>
      <c r="G30" s="760" t="n">
        <v>3100000000</v>
      </c>
      <c r="H30" s="760" t="n">
        <v>1900000000</v>
      </c>
      <c r="I30" s="136" t="n">
        <v>3300000000</v>
      </c>
      <c r="J30" s="136" t="n">
        <v>1200000000</v>
      </c>
      <c r="K30" s="761" t="n">
        <v>2500000000</v>
      </c>
      <c r="L30" s="761" t="n">
        <v>1100000000</v>
      </c>
      <c r="M30" s="762" t="n">
        <v>-200000000</v>
      </c>
      <c r="N30" s="762" t="n">
        <v>500000000</v>
      </c>
      <c r="O30" s="762" t="n">
        <v>-4000000000</v>
      </c>
      <c r="P30" s="762" t="n">
        <v>-2000000000</v>
      </c>
      <c r="Q30" s="25" t="n">
        <v>-5000000000</v>
      </c>
      <c r="R30" s="25" t="n">
        <v>-1000000000</v>
      </c>
      <c r="S30" s="25" t="n">
        <v>17000000000</v>
      </c>
      <c r="T30" s="46" t="n">
        <v>69000000000</v>
      </c>
      <c r="U30" s="46" t="n">
        <v>52000000000</v>
      </c>
      <c r="V30" s="46" t="n">
        <v>55000000000</v>
      </c>
      <c r="W30" s="46" t="n">
        <v>48000000000</v>
      </c>
      <c r="X30" s="46" t="n">
        <v>38000000000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26" t="s">
        <v>390</v>
      </c>
      <c r="B31" s="106" t="s">
        <v>4261</v>
      </c>
      <c r="C31" s="49" t="s">
        <v>251</v>
      </c>
      <c r="G31" s="760" t="n">
        <v>8600000000</v>
      </c>
      <c r="H31" s="760" t="n">
        <v>7600000000</v>
      </c>
      <c r="I31" s="136" t="n">
        <v>9300000000</v>
      </c>
      <c r="J31" s="136" t="n">
        <v>8200000000</v>
      </c>
      <c r="K31" s="761" t="n">
        <v>10100000000</v>
      </c>
      <c r="L31" s="761" t="n">
        <v>9000000000</v>
      </c>
      <c r="M31" s="136"/>
      <c r="N31" s="136"/>
      <c r="O31" s="136"/>
      <c r="P31" s="136"/>
      <c r="Q31" s="22"/>
      <c r="R31" s="22"/>
      <c r="S31" s="22"/>
      <c r="T31" s="46"/>
      <c r="U31" s="46"/>
      <c r="V31" s="46"/>
      <c r="W31" s="46"/>
      <c r="X31" s="4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26" t="s">
        <v>393</v>
      </c>
      <c r="B32" s="106" t="s">
        <v>393</v>
      </c>
      <c r="C32" s="49" t="s">
        <v>251</v>
      </c>
      <c r="G32" s="760" t="n">
        <v>-5500000000</v>
      </c>
      <c r="H32" s="760" t="n">
        <v>-5800000000</v>
      </c>
      <c r="I32" s="136" t="n">
        <v>-6000000000</v>
      </c>
      <c r="J32" s="136" t="n">
        <v>-7000000000</v>
      </c>
      <c r="K32" s="761" t="n">
        <v>-7500000000</v>
      </c>
      <c r="L32" s="761" t="n">
        <v>-7900000000</v>
      </c>
      <c r="M32" s="136"/>
      <c r="N32" s="136"/>
      <c r="O32" s="136"/>
      <c r="P32" s="136"/>
      <c r="Q32" s="22"/>
      <c r="R32" s="22"/>
      <c r="S32" s="22"/>
      <c r="T32" s="46"/>
      <c r="U32" s="46"/>
      <c r="V32" s="46"/>
      <c r="W32" s="46"/>
      <c r="X32" s="4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6.5" hidden="false" customHeight="false" outlineLevel="0" collapsed="false">
      <c r="B33" s="29" t="s">
        <v>199</v>
      </c>
      <c r="C33" s="30"/>
      <c r="G33" s="55"/>
      <c r="H33" s="55"/>
      <c r="I33" s="55"/>
      <c r="J33" s="55"/>
      <c r="K33" s="55"/>
      <c r="L33" s="55"/>
      <c r="M33" s="762" t="n">
        <v>29900000000</v>
      </c>
      <c r="N33" s="762" t="n">
        <v>20800000000</v>
      </c>
      <c r="O33" s="762" t="n">
        <v>32000000000</v>
      </c>
      <c r="P33" s="762" t="n">
        <v>36000000000</v>
      </c>
      <c r="Q33" s="25" t="n">
        <v>-14000000000</v>
      </c>
      <c r="R33" s="25" t="n">
        <v>-22000000000</v>
      </c>
      <c r="S33" s="25" t="n">
        <v>-22000000000</v>
      </c>
      <c r="T33" s="46" t="n">
        <v>21000000000</v>
      </c>
      <c r="U33" s="46" t="n">
        <v>41000000000</v>
      </c>
      <c r="V33" s="46" t="n">
        <v>28000000000</v>
      </c>
      <c r="W33" s="46" t="n">
        <v>-13000000000</v>
      </c>
      <c r="X33" s="46" t="n">
        <v>5000000000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B34" s="19"/>
      <c r="C34" s="19"/>
      <c r="R34" s="19"/>
      <c r="S34" s="19"/>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6.5" hidden="false" customHeight="false" outlineLevel="0" collapsed="false">
      <c r="B35" s="19"/>
      <c r="C35" s="19"/>
      <c r="G35" s="0" t="s">
        <v>127</v>
      </c>
      <c r="H35" s="0" t="s">
        <v>127</v>
      </c>
      <c r="I35" s="0" t="s">
        <v>128</v>
      </c>
      <c r="J35" s="0" t="s">
        <v>128</v>
      </c>
      <c r="K35" s="0" t="s">
        <v>128</v>
      </c>
      <c r="L35" s="0" t="s">
        <v>128</v>
      </c>
      <c r="M35" s="0" t="s">
        <v>127</v>
      </c>
      <c r="N35" s="0" t="s">
        <v>127</v>
      </c>
      <c r="O35" s="329" t="s">
        <v>127</v>
      </c>
      <c r="P35" s="329" t="s">
        <v>127</v>
      </c>
      <c r="Q35" s="329" t="s">
        <v>127</v>
      </c>
      <c r="R35" s="329" t="s">
        <v>127</v>
      </c>
      <c r="S35" s="329" t="s">
        <v>127</v>
      </c>
      <c r="T35" s="329" t="s">
        <v>127</v>
      </c>
      <c r="U35" s="329" t="s">
        <v>127</v>
      </c>
      <c r="V35" s="329" t="s">
        <v>127</v>
      </c>
      <c r="W35" s="329" t="s">
        <v>127</v>
      </c>
      <c r="X35" s="329" t="s">
        <v>127</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6.5" hidden="false" customHeight="false" outlineLevel="0" collapsed="false">
      <c r="B36" s="19"/>
      <c r="C36" s="19"/>
      <c r="R36" s="329"/>
      <c r="S36" s="329"/>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6.5" hidden="false" customHeight="false" outlineLevel="0" collapsed="false">
      <c r="B37" s="19" t="s">
        <v>821</v>
      </c>
      <c r="C37" s="19"/>
      <c r="D37" s="329" t="n">
        <f aca="false">D6-D7-D10</f>
        <v>0</v>
      </c>
      <c r="E37" s="329" t="n">
        <f aca="false">E6-E7-E10</f>
        <v>0</v>
      </c>
      <c r="F37" s="329" t="n">
        <f aca="false">F6-F7-F10</f>
        <v>0</v>
      </c>
      <c r="G37" s="329" t="n">
        <f aca="false">G6-G7-G10</f>
        <v>0</v>
      </c>
      <c r="H37" s="329" t="n">
        <f aca="false">H6-H7-H10</f>
        <v>0</v>
      </c>
      <c r="I37" s="329" t="n">
        <f aca="false">I6-I7-I10</f>
        <v>0</v>
      </c>
      <c r="J37" s="329" t="n">
        <f aca="false">J6-J7-J10</f>
        <v>0</v>
      </c>
      <c r="K37" s="329" t="n">
        <f aca="false">K6-K7-K10</f>
        <v>0</v>
      </c>
      <c r="L37" s="329" t="n">
        <f aca="false">L6-L7-L10</f>
        <v>0</v>
      </c>
      <c r="M37" s="329" t="n">
        <f aca="false">M6-M7-M10</f>
        <v>0</v>
      </c>
      <c r="N37" s="329" t="n">
        <f aca="false">N6-N7-N10</f>
        <v>0</v>
      </c>
      <c r="O37" s="329" t="n">
        <f aca="false">O6-O7-O10</f>
        <v>1000000000</v>
      </c>
      <c r="P37" s="329" t="n">
        <f aca="false">P6-P7-P10</f>
        <v>0</v>
      </c>
      <c r="Q37" s="329" t="n">
        <f aca="false">Q6-Q7-Q10</f>
        <v>0</v>
      </c>
      <c r="R37" s="329" t="n">
        <f aca="false">R6-R7-R10</f>
        <v>0</v>
      </c>
      <c r="S37" s="329" t="n">
        <f aca="false">S6-S7-S10</f>
        <v>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6.5" hidden="false" customHeight="false" outlineLevel="0" collapsed="false">
      <c r="B38" s="19" t="s">
        <v>134</v>
      </c>
      <c r="C38" s="19"/>
      <c r="G38" s="143" t="n">
        <f aca="false">G11-G12-G15</f>
        <v>0</v>
      </c>
      <c r="H38" s="143" t="n">
        <f aca="false">H11-H12-H15</f>
        <v>0</v>
      </c>
      <c r="I38" s="143" t="n">
        <f aca="false">I11-I12-I15</f>
        <v>0</v>
      </c>
      <c r="J38" s="143" t="n">
        <f aca="false">J11-J12-J15</f>
        <v>0</v>
      </c>
      <c r="K38" s="143" t="n">
        <f aca="false">K11-K12-K15</f>
        <v>0</v>
      </c>
      <c r="L38" s="143" t="n">
        <f aca="false">L11-L12-L15</f>
        <v>0</v>
      </c>
      <c r="M38" s="329" t="n">
        <f aca="false">M11-M12-M15</f>
        <v>-100000000</v>
      </c>
      <c r="N38" s="329" t="n">
        <f aca="false">N11-N12-N15</f>
        <v>0</v>
      </c>
      <c r="O38" s="329" t="n">
        <f aca="false">O11-O12-O15</f>
        <v>0</v>
      </c>
      <c r="P38" s="329" t="n">
        <f aca="false">P11-P12-P15</f>
        <v>1000000000</v>
      </c>
      <c r="Q38" s="329" t="n">
        <f aca="false">Q11-Q12-Q15</f>
        <v>0</v>
      </c>
      <c r="R38" s="329" t="n">
        <f aca="false">R11-R12-R15</f>
        <v>0</v>
      </c>
      <c r="S38" s="329" t="n">
        <f aca="false">S11-S12-S15</f>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6.5" hidden="false" customHeight="false" outlineLevel="0" collapsed="false">
      <c r="B39" s="30" t="s">
        <v>504</v>
      </c>
      <c r="C39" s="30"/>
      <c r="G39" s="143" t="n">
        <f aca="false">G20-G30-G26</f>
        <v>0</v>
      </c>
      <c r="H39" s="143" t="n">
        <f aca="false">H20-H30-H26</f>
        <v>-100000000</v>
      </c>
      <c r="I39" s="143" t="n">
        <f aca="false">I20-I30-I26</f>
        <v>0</v>
      </c>
      <c r="J39" s="143" t="n">
        <f aca="false">J20-J30-J26</f>
        <v>0</v>
      </c>
      <c r="K39" s="143" t="n">
        <f aca="false">K20-K30-K26</f>
        <v>100000000</v>
      </c>
      <c r="L39" s="143" t="n">
        <f aca="false">L20-L30-L26</f>
        <v>0</v>
      </c>
      <c r="M39" s="143" t="n">
        <f aca="false">M20-M24-M30</f>
        <v>0</v>
      </c>
      <c r="N39" s="143" t="n">
        <f aca="false">N20-N24-N30</f>
        <v>0</v>
      </c>
      <c r="O39" s="143" t="n">
        <f aca="false">O20-O24-O30</f>
        <v>-1000000000</v>
      </c>
      <c r="P39" s="143" t="n">
        <f aca="false">P20-P24-P30</f>
        <v>0</v>
      </c>
      <c r="Q39" s="143" t="n">
        <f aca="false">Q20-Q24-Q30</f>
        <v>0</v>
      </c>
      <c r="R39" s="143" t="n">
        <f aca="false">R20-R24-R30</f>
        <v>0</v>
      </c>
      <c r="S39" s="143" t="n">
        <f aca="false">S20-S24-S30</f>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6.5" hidden="false" customHeight="false" outlineLevel="0" collapsed="false">
      <c r="B40" s="232" t="s">
        <v>505</v>
      </c>
      <c r="C40" s="232"/>
      <c r="G40" s="55" t="n">
        <f aca="false">G30-G31-G32</f>
        <v>0</v>
      </c>
      <c r="H40" s="55" t="n">
        <f aca="false">H30-H31-H32</f>
        <v>100000000</v>
      </c>
      <c r="I40" s="55" t="n">
        <f aca="false">I30-I31-I32</f>
        <v>0</v>
      </c>
      <c r="J40" s="55" t="n">
        <f aca="false">J30-J31-J32</f>
        <v>0</v>
      </c>
      <c r="K40" s="55" t="n">
        <f aca="false">K30-K31-K32</f>
        <v>-100000000</v>
      </c>
      <c r="L40" s="55" t="n">
        <f aca="false">L30-L31-L32</f>
        <v>0</v>
      </c>
      <c r="M40" s="56" t="n">
        <f aca="false">M30-M31-M32</f>
        <v>-200000000</v>
      </c>
      <c r="N40" s="56" t="n">
        <f aca="false">N30-N31-N32</f>
        <v>500000000</v>
      </c>
      <c r="O40" s="56" t="n">
        <f aca="false">O30-O31-O32</f>
        <v>-4000000000</v>
      </c>
      <c r="P40" s="56" t="n">
        <f aca="false">P30-P31-P32</f>
        <v>-2000000000</v>
      </c>
      <c r="Q40" s="56" t="n">
        <f aca="false">Q30-Q31-Q32</f>
        <v>-5000000000</v>
      </c>
      <c r="R40" s="56" t="n">
        <f aca="false">R30-R31-R32</f>
        <v>-1000000000</v>
      </c>
      <c r="S40" s="56" t="n">
        <f aca="false">S30-S31-S32</f>
        <v>17000000000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6.5" hidden="false" customHeight="false" outlineLevel="0" collapsed="false">
      <c r="B41" s="30"/>
      <c r="C41" s="30"/>
      <c r="F41" s="55"/>
      <c r="R41" s="329"/>
      <c r="S41" s="329"/>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9" t="s">
        <v>3498</v>
      </c>
      <c r="C42" s="19"/>
      <c r="G42" s="0" t="n">
        <v>459443000000</v>
      </c>
      <c r="H42" s="0" t="n">
        <v>492231000000</v>
      </c>
      <c r="I42" s="0" t="n">
        <v>536749000000</v>
      </c>
      <c r="J42" s="0" t="n">
        <v>589412000000</v>
      </c>
      <c r="K42" s="0" t="n">
        <v>654084000000</v>
      </c>
      <c r="L42" s="0" t="n">
        <v>727827000000</v>
      </c>
      <c r="M42" s="0" t="n">
        <v>815658000000</v>
      </c>
      <c r="N42" s="0" t="n">
        <v>988272000000</v>
      </c>
      <c r="O42" s="57" t="n">
        <v>1192774000000</v>
      </c>
      <c r="P42" s="57" t="n">
        <v>1366954000000</v>
      </c>
      <c r="Q42" s="57" t="n">
        <v>1527344000000</v>
      </c>
      <c r="R42" s="57" t="n">
        <v>1692643000000</v>
      </c>
      <c r="S42" s="57" t="n">
        <v>1928517000000</v>
      </c>
      <c r="T42" s="57"/>
      <c r="U42" s="57"/>
      <c r="V42" s="57"/>
      <c r="W42" s="57"/>
      <c r="X42" s="57"/>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9" t="s">
        <v>335</v>
      </c>
      <c r="C43" s="19"/>
      <c r="G43" s="0" t="n">
        <f aca="false">(G6/G42)*100</f>
        <v>14.2999240384553</v>
      </c>
      <c r="H43" s="0" t="n">
        <f aca="false">(H6/H42)*100</f>
        <v>14.5866473261538</v>
      </c>
      <c r="I43" s="0" t="n">
        <f aca="false">(I6/I42)*100</f>
        <v>15.5193582102622</v>
      </c>
      <c r="J43" s="0" t="n">
        <f aca="false">(J6/J42)*100</f>
        <v>14.3532876833183</v>
      </c>
      <c r="K43" s="0" t="n">
        <f aca="false">(K6/K42)*100</f>
        <v>15.5943273341039</v>
      </c>
      <c r="L43" s="0" t="n">
        <f aca="false">(L6/L42)*100</f>
        <v>17.2156295383381</v>
      </c>
      <c r="M43" s="0" t="n">
        <f aca="false">(M6/M42)*100</f>
        <v>20.0819461097666</v>
      </c>
      <c r="N43" s="0" t="n">
        <f aca="false">(N6/N42)*100</f>
        <v>21.7247883173863</v>
      </c>
      <c r="O43" s="0" t="n">
        <f aca="false">(O6/O42)*100</f>
        <v>20.2888392939484</v>
      </c>
      <c r="P43" s="0" t="n">
        <f aca="false">(P6/P42)*100</f>
        <v>20.8492751036246</v>
      </c>
      <c r="Q43" s="0" t="n">
        <f aca="false">(Q6/Q42)*100</f>
        <v>21.4097151656732</v>
      </c>
      <c r="R43" s="0" t="n">
        <f aca="false">(R6/R42)*100</f>
        <v>23.5726021376037</v>
      </c>
      <c r="S43" s="0" t="n">
        <f aca="false">(S6/S42)*100</f>
        <v>22.9710186635638</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9" t="s">
        <v>141</v>
      </c>
      <c r="C44" s="19"/>
      <c r="G44" s="0" t="n">
        <f aca="false">(G11/G42)*100</f>
        <v>15.8670390015736</v>
      </c>
      <c r="H44" s="0" t="n">
        <f aca="false">(H11/H42)*100</f>
        <v>15.6024305661366</v>
      </c>
      <c r="I44" s="0" t="n">
        <f aca="false">(I11/I42)*100</f>
        <v>16.3577389058946</v>
      </c>
      <c r="J44" s="0" t="n">
        <f aca="false">(J11/J42)*100</f>
        <v>16.1347240979145</v>
      </c>
      <c r="K44" s="0" t="n">
        <f aca="false">(K11/K42)*100</f>
        <v>17.7041480910709</v>
      </c>
      <c r="L44" s="0" t="n">
        <f aca="false">(L11/L42)*100</f>
        <v>19.5513494278173</v>
      </c>
      <c r="M44" s="0" t="n">
        <f aca="false">(M11/M42)*100</f>
        <v>23.19599636122</v>
      </c>
      <c r="N44" s="0" t="n">
        <f aca="false">(N11/N42)*100</f>
        <v>22.6658247931743</v>
      </c>
      <c r="O44" s="0" t="n">
        <f aca="false">(O11/O42)*100</f>
        <v>21.3787356196564</v>
      </c>
      <c r="P44" s="0" t="n">
        <f aca="false">(P11/P42)*100</f>
        <v>21.5808286160324</v>
      </c>
      <c r="Q44" s="0" t="n">
        <f aca="false">(Q11/Q42)*100</f>
        <v>19.1181554384605</v>
      </c>
      <c r="R44" s="0" t="n">
        <f aca="false">(R11/R42)*100</f>
        <v>21.8593052403844</v>
      </c>
      <c r="S44" s="0" t="n">
        <f aca="false">(S11/S42)*100</f>
        <v>21.8820990429434</v>
      </c>
    </row>
    <row r="45" customFormat="false" ht="16.5" hidden="false" customHeight="false" outlineLevel="0" collapsed="false">
      <c r="B45" s="19"/>
      <c r="C45" s="19"/>
      <c r="R45" s="329"/>
      <c r="S45" s="329"/>
    </row>
    <row r="46" customFormat="false" ht="16.5" hidden="false" customHeight="false" outlineLevel="0" collapsed="false">
      <c r="B46" s="19"/>
      <c r="C46" s="19"/>
      <c r="R46" s="329"/>
      <c r="S46" s="329"/>
    </row>
    <row r="47" customFormat="false" ht="15" hidden="false" customHeight="false" outlineLevel="0" collapsed="false">
      <c r="B47" s="0" t="s">
        <v>142</v>
      </c>
      <c r="C47" s="19"/>
      <c r="R47" s="19"/>
      <c r="S47" s="19"/>
    </row>
    <row r="48" customFormat="false" ht="16.5" hidden="false" customHeight="false" outlineLevel="0" collapsed="false"/>
    <row r="49" customFormat="false" ht="16.5" hidden="false" customHeight="false" outlineLevel="0" collapsed="false"/>
    <row r="50"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8.xml><?xml version="1.0" encoding="utf-8"?>
<worksheet xmlns="http://schemas.openxmlformats.org/spreadsheetml/2006/main" xmlns:r="http://schemas.openxmlformats.org/officeDocument/2006/relationships">
  <sheetPr filterMode="false">
    <pageSetUpPr fitToPage="false"/>
  </sheetPr>
  <dimension ref="A1:X69"/>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O23" activeCellId="0" sqref="O23"/>
    </sheetView>
  </sheetViews>
  <sheetFormatPr defaultRowHeight="12"/>
  <cols>
    <col collapsed="false" hidden="false" max="1" min="1" style="770" width="27.1326530612245"/>
    <col collapsed="false" hidden="false" max="2" min="2" style="770" width="46.5714285714286"/>
    <col collapsed="false" hidden="false" max="3" min="3" style="770" width="23.219387755102"/>
    <col collapsed="false" hidden="false" max="5" min="4" style="770" width="9.04591836734694"/>
    <col collapsed="false" hidden="false" max="6" min="6" style="770" width="14.5816326530612"/>
    <col collapsed="false" hidden="false" max="9" min="7" style="770" width="9.04591836734694"/>
    <col collapsed="false" hidden="false" max="18" min="10" style="770" width="13.3622448979592"/>
    <col collapsed="false" hidden="false" max="1025" min="19" style="770" width="9.04591836734694"/>
  </cols>
  <sheetData>
    <row r="1" customFormat="false" ht="12" hidden="false" customHeight="false" outlineLevel="0" collapsed="false">
      <c r="A1" s="771" t="s">
        <v>4262</v>
      </c>
      <c r="B1" s="772" t="s">
        <v>4263</v>
      </c>
      <c r="C1" s="772"/>
      <c r="D1" s="773"/>
      <c r="E1" s="773"/>
      <c r="F1" s="773"/>
      <c r="G1" s="773"/>
      <c r="H1" s="773"/>
      <c r="I1" s="773"/>
      <c r="J1" s="773"/>
      <c r="K1" s="773"/>
      <c r="L1" s="773"/>
      <c r="M1" s="773"/>
      <c r="N1" s="773"/>
      <c r="O1" s="774"/>
      <c r="P1" s="774"/>
      <c r="Q1" s="774"/>
      <c r="R1" s="775"/>
      <c r="S1" s="774"/>
      <c r="T1" s="774"/>
      <c r="U1" s="774"/>
      <c r="V1" s="774"/>
      <c r="W1" s="774"/>
      <c r="X1" s="774"/>
    </row>
    <row r="2" customFormat="false" ht="12" hidden="false" customHeight="false" outlineLevel="0" collapsed="false">
      <c r="A2" s="0"/>
      <c r="B2" s="776" t="s">
        <v>4264</v>
      </c>
      <c r="C2" s="776"/>
      <c r="D2" s="774"/>
      <c r="E2" s="774"/>
      <c r="F2" s="774"/>
      <c r="G2" s="774"/>
      <c r="H2" s="774"/>
      <c r="I2" s="774"/>
      <c r="J2" s="774"/>
      <c r="K2" s="774"/>
      <c r="L2" s="774"/>
      <c r="M2" s="774"/>
      <c r="N2" s="774"/>
      <c r="O2" s="774"/>
      <c r="P2" s="774"/>
      <c r="Q2" s="774"/>
      <c r="R2" s="777"/>
      <c r="S2" s="778"/>
      <c r="T2" s="779"/>
      <c r="U2" s="774"/>
      <c r="V2" s="0"/>
      <c r="W2" s="0"/>
      <c r="X2" s="0"/>
    </row>
    <row r="3" customFormat="false" ht="12" hidden="false" customHeight="false" outlineLevel="0" collapsed="false">
      <c r="A3" s="0"/>
      <c r="B3" s="780" t="s">
        <v>3</v>
      </c>
      <c r="C3" s="780"/>
      <c r="D3" s="774" t="n">
        <v>2000</v>
      </c>
      <c r="E3" s="774" t="n">
        <v>2001</v>
      </c>
      <c r="F3" s="774" t="n">
        <v>2002</v>
      </c>
      <c r="G3" s="774" t="n">
        <v>2003</v>
      </c>
      <c r="H3" s="774" t="n">
        <v>2004</v>
      </c>
      <c r="I3" s="774" t="n">
        <v>2005</v>
      </c>
      <c r="J3" s="774" t="n">
        <v>2006</v>
      </c>
      <c r="K3" s="774" t="n">
        <v>2007</v>
      </c>
      <c r="L3" s="774" t="n">
        <v>2008</v>
      </c>
      <c r="M3" s="774" t="n">
        <v>2009</v>
      </c>
      <c r="N3" s="774" t="n">
        <v>2010</v>
      </c>
      <c r="O3" s="774" t="n">
        <v>2011</v>
      </c>
      <c r="P3" s="774" t="n">
        <v>2012</v>
      </c>
      <c r="Q3" s="774" t="n">
        <v>2013</v>
      </c>
      <c r="R3" s="774" t="n">
        <v>2014</v>
      </c>
      <c r="S3" s="774" t="n">
        <v>2015</v>
      </c>
      <c r="T3" s="774" t="n">
        <v>2016</v>
      </c>
      <c r="U3" s="774" t="n">
        <v>2017</v>
      </c>
      <c r="V3" s="774" t="n">
        <v>2018</v>
      </c>
      <c r="W3" s="774" t="n">
        <v>2019</v>
      </c>
      <c r="X3" s="774" t="n">
        <v>2020</v>
      </c>
    </row>
    <row r="4" customFormat="false" ht="12" hidden="false" customHeight="false" outlineLevel="0" collapsed="false">
      <c r="A4" s="0"/>
      <c r="B4" s="780" t="s">
        <v>4</v>
      </c>
      <c r="C4" s="780"/>
      <c r="D4" s="774" t="s">
        <v>5</v>
      </c>
      <c r="E4" s="774" t="s">
        <v>6</v>
      </c>
      <c r="F4" s="774" t="s">
        <v>7</v>
      </c>
      <c r="G4" s="774" t="s">
        <v>8</v>
      </c>
      <c r="H4" s="774" t="s">
        <v>9</v>
      </c>
      <c r="I4" s="774" t="s">
        <v>10</v>
      </c>
      <c r="J4" s="774" t="s">
        <v>11</v>
      </c>
      <c r="K4" s="774" t="s">
        <v>12</v>
      </c>
      <c r="L4" s="774" t="s">
        <v>13</v>
      </c>
      <c r="M4" s="774" t="s">
        <v>14</v>
      </c>
      <c r="N4" s="774" t="s">
        <v>15</v>
      </c>
      <c r="O4" s="774" t="s">
        <v>16</v>
      </c>
      <c r="P4" s="774" t="s">
        <v>17</v>
      </c>
      <c r="Q4" s="774" t="s">
        <v>18</v>
      </c>
      <c r="R4" s="775" t="s">
        <v>19</v>
      </c>
      <c r="S4" s="774" t="s">
        <v>20</v>
      </c>
      <c r="T4" s="774" t="s">
        <v>21</v>
      </c>
      <c r="U4" s="774" t="s">
        <v>22</v>
      </c>
      <c r="V4" s="774" t="s">
        <v>23</v>
      </c>
      <c r="W4" s="774" t="s">
        <v>24</v>
      </c>
      <c r="X4" s="774" t="s">
        <v>25</v>
      </c>
    </row>
    <row r="5" customFormat="false" ht="12" hidden="false" customHeight="false" outlineLevel="0" collapsed="false">
      <c r="A5" s="770" t="s">
        <v>26</v>
      </c>
      <c r="B5" s="780" t="s">
        <v>27</v>
      </c>
      <c r="C5" s="780"/>
      <c r="D5" s="774" t="s">
        <v>28</v>
      </c>
      <c r="E5" s="774" t="s">
        <v>28</v>
      </c>
      <c r="F5" s="774" t="s">
        <v>28</v>
      </c>
      <c r="G5" s="774" t="s">
        <v>28</v>
      </c>
      <c r="H5" s="774" t="s">
        <v>28</v>
      </c>
      <c r="I5" s="773" t="s">
        <v>29</v>
      </c>
      <c r="J5" s="773" t="s">
        <v>28</v>
      </c>
      <c r="K5" s="773" t="s">
        <v>28</v>
      </c>
      <c r="L5" s="773" t="s">
        <v>28</v>
      </c>
      <c r="M5" s="773" t="s">
        <v>28</v>
      </c>
      <c r="N5" s="774" t="s">
        <v>29</v>
      </c>
      <c r="O5" s="774" t="s">
        <v>28</v>
      </c>
      <c r="P5" s="774" t="s">
        <v>28</v>
      </c>
      <c r="Q5" s="774" t="s">
        <v>31</v>
      </c>
      <c r="R5" s="774" t="s">
        <v>31</v>
      </c>
      <c r="S5" s="774" t="s">
        <v>31</v>
      </c>
      <c r="T5" s="774" t="s">
        <v>31</v>
      </c>
      <c r="U5" s="774" t="s">
        <v>31</v>
      </c>
      <c r="V5" s="774" t="s">
        <v>31</v>
      </c>
      <c r="W5" s="774" t="s">
        <v>31</v>
      </c>
      <c r="X5" s="774" t="s">
        <v>31</v>
      </c>
    </row>
    <row r="6" customFormat="false" ht="12" hidden="false" customHeight="false" outlineLevel="0" collapsed="false">
      <c r="A6" s="781" t="s">
        <v>733</v>
      </c>
      <c r="B6" s="781" t="s">
        <v>733</v>
      </c>
      <c r="C6" s="781" t="s">
        <v>34</v>
      </c>
      <c r="D6" s="782"/>
      <c r="E6" s="782"/>
      <c r="F6" s="783" t="n">
        <f aca="false">F7+F34</f>
        <v>10040800000</v>
      </c>
      <c r="G6" s="783" t="n">
        <f aca="false">G7+G34</f>
        <v>11970734000</v>
      </c>
      <c r="H6" s="783" t="n">
        <f aca="false">H7+H34</f>
        <v>14665806000</v>
      </c>
      <c r="I6" s="783" t="n">
        <f aca="false">I7+I34</f>
        <v>17764116000</v>
      </c>
      <c r="J6" s="783" t="n">
        <f aca="false">J7+J34</f>
        <v>19859320000</v>
      </c>
      <c r="K6" s="783" t="n">
        <f aca="false">K7+K34</f>
        <v>24491000000</v>
      </c>
      <c r="L6" s="783" t="n">
        <f aca="false">L7+L34</f>
        <v>27042000000</v>
      </c>
      <c r="M6" s="783" t="n">
        <f aca="false">M7+M34</f>
        <v>26939000000</v>
      </c>
      <c r="N6" s="783" t="n">
        <f aca="false">N7+N34</f>
        <v>31082000000</v>
      </c>
      <c r="O6" s="783" t="n">
        <f aca="false">O7+O34</f>
        <v>39033000000</v>
      </c>
      <c r="P6" s="783" t="n">
        <f aca="false">P7+P34</f>
        <v>45327000000</v>
      </c>
      <c r="Q6" s="783" t="n">
        <f aca="false">Q7+Q34</f>
        <v>51376000000</v>
      </c>
      <c r="R6" s="783" t="n">
        <f aca="false">R7+R34</f>
        <v>55440000000</v>
      </c>
      <c r="S6" s="782"/>
      <c r="T6" s="782"/>
      <c r="U6" s="782"/>
      <c r="V6" s="782"/>
      <c r="W6" s="782"/>
      <c r="X6" s="782"/>
    </row>
    <row r="7" customFormat="false" ht="12" hidden="false" customHeight="false" outlineLevel="0" collapsed="false">
      <c r="A7" s="570" t="s">
        <v>1619</v>
      </c>
      <c r="B7" s="562" t="s">
        <v>4265</v>
      </c>
      <c r="C7" s="784" t="s">
        <v>37</v>
      </c>
      <c r="D7" s="570"/>
      <c r="E7" s="774"/>
      <c r="F7" s="785" t="n">
        <v>8606400000</v>
      </c>
      <c r="G7" s="785" t="n">
        <v>10153188000</v>
      </c>
      <c r="H7" s="785" t="n">
        <v>12269907000</v>
      </c>
      <c r="I7" s="785" t="n">
        <v>14747568000</v>
      </c>
      <c r="J7" s="785" t="n">
        <v>16565120000</v>
      </c>
      <c r="K7" s="786" t="n">
        <v>20579000000</v>
      </c>
      <c r="L7" s="786" t="n">
        <v>23468000000</v>
      </c>
      <c r="M7" s="786" t="n">
        <v>23859000000</v>
      </c>
      <c r="N7" s="787" t="n">
        <v>27575000000</v>
      </c>
      <c r="O7" s="787" t="n">
        <v>34548000000</v>
      </c>
      <c r="P7" s="787" t="n">
        <v>40730000000</v>
      </c>
      <c r="Q7" s="787" t="n">
        <v>46262000000</v>
      </c>
      <c r="R7" s="787" t="n">
        <v>52082000000</v>
      </c>
      <c r="S7" s="788"/>
      <c r="T7" s="788"/>
      <c r="U7" s="774"/>
      <c r="V7" s="774"/>
      <c r="W7" s="774"/>
      <c r="X7" s="774"/>
    </row>
    <row r="8" customFormat="false" ht="12" hidden="false" customHeight="false" outlineLevel="0" collapsed="false">
      <c r="A8" s="789" t="s">
        <v>1275</v>
      </c>
      <c r="B8" s="789" t="s">
        <v>1275</v>
      </c>
      <c r="C8" s="790" t="s">
        <v>40</v>
      </c>
      <c r="D8" s="774"/>
      <c r="E8" s="774"/>
      <c r="F8" s="785" t="n">
        <v>7745760000</v>
      </c>
      <c r="G8" s="785" t="n">
        <v>9401100000</v>
      </c>
      <c r="H8" s="785" t="n">
        <v>11253465000</v>
      </c>
      <c r="I8" s="785" t="n">
        <v>13742052000</v>
      </c>
      <c r="J8" s="785" t="n">
        <v>15341560000</v>
      </c>
      <c r="K8" s="786" t="n">
        <v>18984000000</v>
      </c>
      <c r="L8" s="786" t="n">
        <v>21730000000</v>
      </c>
      <c r="M8" s="786" t="n">
        <v>22175000000</v>
      </c>
      <c r="N8" s="787" t="n">
        <v>25586000000</v>
      </c>
      <c r="O8" s="787" t="n">
        <v>31825000000</v>
      </c>
      <c r="P8" s="787" t="n">
        <v>37222000000</v>
      </c>
      <c r="Q8" s="787" t="n">
        <v>42924000000</v>
      </c>
      <c r="R8" s="787" t="n">
        <v>48392000000</v>
      </c>
      <c r="S8" s="788"/>
      <c r="T8" s="788"/>
      <c r="U8" s="774"/>
      <c r="V8" s="774"/>
      <c r="W8" s="774"/>
      <c r="X8" s="774"/>
    </row>
    <row r="9" customFormat="false" ht="12" hidden="false" customHeight="false" outlineLevel="0" collapsed="false">
      <c r="A9" s="791" t="s">
        <v>2120</v>
      </c>
      <c r="B9" s="792" t="s">
        <v>4266</v>
      </c>
      <c r="C9" s="570" t="s">
        <v>43</v>
      </c>
      <c r="D9" s="774"/>
      <c r="E9" s="774"/>
      <c r="F9" s="793"/>
      <c r="G9" s="793"/>
      <c r="H9" s="793"/>
      <c r="I9" s="793"/>
      <c r="J9" s="793"/>
      <c r="K9" s="786" t="n">
        <v>5746000000</v>
      </c>
      <c r="L9" s="786" t="n">
        <v>7002000000</v>
      </c>
      <c r="M9" s="786" t="n">
        <v>7865000000</v>
      </c>
      <c r="N9" s="787" t="n">
        <v>8481000000</v>
      </c>
      <c r="O9" s="787" t="n">
        <v>11335000000</v>
      </c>
      <c r="P9" s="787" t="n">
        <v>13347000000</v>
      </c>
      <c r="Q9" s="787" t="n">
        <v>15871000000</v>
      </c>
      <c r="R9" s="787" t="n">
        <v>18417000000</v>
      </c>
      <c r="S9" s="788"/>
      <c r="T9" s="788"/>
      <c r="U9" s="774"/>
      <c r="V9" s="774"/>
      <c r="W9" s="774"/>
      <c r="X9" s="774"/>
    </row>
    <row r="10" customFormat="false" ht="12" hidden="false" customHeight="false" outlineLevel="0" collapsed="false">
      <c r="A10" s="792" t="s">
        <v>151</v>
      </c>
      <c r="B10" s="792" t="s">
        <v>4267</v>
      </c>
      <c r="C10" s="570" t="s">
        <v>43</v>
      </c>
      <c r="D10" s="774"/>
      <c r="E10" s="774"/>
      <c r="F10" s="793"/>
      <c r="G10" s="793"/>
      <c r="H10" s="793"/>
      <c r="I10" s="793"/>
      <c r="J10" s="793"/>
      <c r="K10" s="786" t="n">
        <v>3103000000</v>
      </c>
      <c r="L10" s="786" t="n">
        <v>3139000000</v>
      </c>
      <c r="M10" s="786" t="n">
        <v>3885000000</v>
      </c>
      <c r="N10" s="787" t="n">
        <v>4028000000</v>
      </c>
      <c r="O10" s="787" t="n">
        <v>4605000000</v>
      </c>
      <c r="P10" s="787" t="n">
        <v>5219000000</v>
      </c>
      <c r="Q10" s="787" t="n">
        <v>5507000000</v>
      </c>
      <c r="R10" s="787" t="n">
        <v>6141000000</v>
      </c>
      <c r="S10" s="788"/>
      <c r="T10" s="788"/>
      <c r="U10" s="774"/>
      <c r="V10" s="774"/>
      <c r="W10" s="774"/>
      <c r="X10" s="774"/>
    </row>
    <row r="11" customFormat="false" ht="12" hidden="false" customHeight="false" outlineLevel="0" collapsed="false">
      <c r="A11" s="791" t="s">
        <v>1883</v>
      </c>
      <c r="B11" s="792" t="s">
        <v>4268</v>
      </c>
      <c r="C11" s="570" t="s">
        <v>43</v>
      </c>
      <c r="D11" s="774"/>
      <c r="E11" s="774"/>
      <c r="F11" s="793"/>
      <c r="G11" s="793"/>
      <c r="H11" s="793"/>
      <c r="I11" s="793"/>
      <c r="J11" s="793"/>
      <c r="K11" s="786" t="n">
        <v>3036000000</v>
      </c>
      <c r="L11" s="786" t="n">
        <v>3338000000</v>
      </c>
      <c r="M11" s="786" t="n">
        <v>3339000000</v>
      </c>
      <c r="N11" s="787" t="n">
        <v>5541000000</v>
      </c>
      <c r="O11" s="787" t="n">
        <v>6070000000</v>
      </c>
      <c r="P11" s="787" t="n">
        <v>6884000000</v>
      </c>
      <c r="Q11" s="787" t="n">
        <v>7849000000</v>
      </c>
      <c r="R11" s="787" t="n">
        <v>8910000000</v>
      </c>
      <c r="S11" s="788"/>
      <c r="T11" s="788"/>
      <c r="U11" s="774"/>
      <c r="V11" s="774"/>
      <c r="W11" s="774"/>
      <c r="X11" s="774"/>
    </row>
    <row r="12" customFormat="false" ht="12" hidden="false" customHeight="false" outlineLevel="0" collapsed="false">
      <c r="A12" s="791" t="s">
        <v>2323</v>
      </c>
      <c r="B12" s="792" t="s">
        <v>4269</v>
      </c>
      <c r="C12" s="570" t="s">
        <v>43</v>
      </c>
      <c r="D12" s="774"/>
      <c r="E12" s="774"/>
      <c r="F12" s="793"/>
      <c r="G12" s="793"/>
      <c r="H12" s="793"/>
      <c r="I12" s="793"/>
      <c r="J12" s="793"/>
      <c r="K12" s="786" t="n">
        <v>7099000000</v>
      </c>
      <c r="L12" s="786" t="n">
        <v>8251000000</v>
      </c>
      <c r="M12" s="786" t="n">
        <v>7086000000</v>
      </c>
      <c r="N12" s="787" t="n">
        <v>7535000000</v>
      </c>
      <c r="O12" s="787" t="n">
        <v>9814000000</v>
      </c>
      <c r="P12" s="787" t="n">
        <v>11772000000</v>
      </c>
      <c r="Q12" s="787" t="n">
        <v>13697000000</v>
      </c>
      <c r="R12" s="787" t="n">
        <v>14924000000</v>
      </c>
      <c r="S12" s="788"/>
      <c r="T12" s="788"/>
      <c r="U12" s="774"/>
      <c r="V12" s="774"/>
      <c r="W12" s="774"/>
      <c r="X12" s="774"/>
    </row>
    <row r="13" customFormat="false" ht="12" hidden="false" customHeight="false" outlineLevel="0" collapsed="false">
      <c r="A13" s="794" t="s">
        <v>4270</v>
      </c>
      <c r="B13" s="789" t="s">
        <v>4271</v>
      </c>
      <c r="C13" s="790" t="s">
        <v>40</v>
      </c>
      <c r="D13" s="774"/>
      <c r="E13" s="774"/>
      <c r="F13" s="785" t="n">
        <v>860640000</v>
      </c>
      <c r="G13" s="785" t="n">
        <v>752088000</v>
      </c>
      <c r="H13" s="785" t="n">
        <v>1016442000</v>
      </c>
      <c r="I13" s="785" t="n">
        <v>1005516000</v>
      </c>
      <c r="J13" s="785" t="n">
        <v>1223560000</v>
      </c>
      <c r="K13" s="786" t="n">
        <v>1595000000</v>
      </c>
      <c r="L13" s="786" t="n">
        <v>1739000000</v>
      </c>
      <c r="M13" s="786" t="n">
        <v>1684000000</v>
      </c>
      <c r="N13" s="787" t="n">
        <v>1989000000</v>
      </c>
      <c r="O13" s="787" t="n">
        <v>2723000000</v>
      </c>
      <c r="P13" s="787" t="n">
        <v>3508000000</v>
      </c>
      <c r="Q13" s="787" t="n">
        <v>3338000000</v>
      </c>
      <c r="R13" s="787" t="n">
        <v>3689000000</v>
      </c>
      <c r="S13" s="788"/>
      <c r="T13" s="788"/>
      <c r="U13" s="774"/>
      <c r="V13" s="774"/>
      <c r="W13" s="774"/>
      <c r="X13" s="774"/>
    </row>
    <row r="14" customFormat="false" ht="12" hidden="false" customHeight="false" outlineLevel="0" collapsed="false">
      <c r="B14" s="562" t="s">
        <v>4272</v>
      </c>
      <c r="C14" s="570"/>
      <c r="D14" s="570"/>
      <c r="E14" s="774"/>
      <c r="F14" s="785" t="n">
        <v>12278464000</v>
      </c>
      <c r="G14" s="785" t="n">
        <v>13976302000</v>
      </c>
      <c r="H14" s="785" t="n">
        <v>16190469000</v>
      </c>
      <c r="I14" s="785" t="n">
        <v>19188597000</v>
      </c>
      <c r="J14" s="785" t="n">
        <v>21365240000</v>
      </c>
      <c r="K14" s="786" t="n">
        <v>24092000000</v>
      </c>
      <c r="L14" s="786" t="n">
        <v>28578000000</v>
      </c>
      <c r="M14" s="786" t="n">
        <v>30424000000</v>
      </c>
      <c r="N14" s="787" t="n">
        <v>32487000000</v>
      </c>
      <c r="O14" s="787" t="n">
        <v>38611000000</v>
      </c>
      <c r="P14" s="787" t="n">
        <v>44955000000</v>
      </c>
      <c r="Q14" s="787" t="n">
        <v>51267000000</v>
      </c>
      <c r="R14" s="787" t="n">
        <v>56570000000</v>
      </c>
      <c r="S14" s="788"/>
      <c r="T14" s="788"/>
      <c r="U14" s="774"/>
      <c r="V14" s="774"/>
      <c r="W14" s="774"/>
      <c r="X14" s="774"/>
    </row>
    <row r="15" customFormat="false" ht="12" hidden="false" customHeight="false" outlineLevel="0" collapsed="false">
      <c r="A15" s="795" t="s">
        <v>188</v>
      </c>
      <c r="B15" s="795" t="s">
        <v>4273</v>
      </c>
      <c r="C15" s="795" t="s">
        <v>34</v>
      </c>
      <c r="D15" s="795"/>
      <c r="E15" s="782"/>
      <c r="F15" s="796" t="n">
        <f aca="false">F16+F25+F28+F29</f>
        <v>10844064000</v>
      </c>
      <c r="G15" s="796" t="n">
        <f aca="false">G16+G25+G28+G29</f>
        <v>12158756000</v>
      </c>
      <c r="H15" s="796" t="n">
        <f aca="false">(H14-H29-H34)</f>
        <v>13794570000</v>
      </c>
      <c r="I15" s="796" t="n">
        <f aca="false">(I14-I29-I34)</f>
        <v>16172049000</v>
      </c>
      <c r="J15" s="797" t="n">
        <f aca="false">J16+J25+J28</f>
        <v>18165160000</v>
      </c>
      <c r="K15" s="796" t="n">
        <f aca="false">K16+K25+K28+K29</f>
        <v>24092000000</v>
      </c>
      <c r="L15" s="796" t="n">
        <f aca="false">L16+L25+L28+L29</f>
        <v>28578000000</v>
      </c>
      <c r="M15" s="796" t="n">
        <f aca="false">M16+M25+M28+M29</f>
        <v>30424000000</v>
      </c>
      <c r="N15" s="796" t="n">
        <f aca="false">N16+N25+N28+N29</f>
        <v>32486000000</v>
      </c>
      <c r="O15" s="796" t="n">
        <f aca="false">O16+O25+O28+O29</f>
        <v>38611000000</v>
      </c>
      <c r="P15" s="796" t="n">
        <f aca="false">P16+P25+P28+P29</f>
        <v>44956000000</v>
      </c>
      <c r="Q15" s="796" t="n">
        <f aca="false">Q16+Q25+Q28+Q29</f>
        <v>51267000000</v>
      </c>
      <c r="R15" s="796" t="n">
        <f aca="false">R16+R25+R28+R29</f>
        <v>56570000000</v>
      </c>
      <c r="S15" s="783"/>
      <c r="T15" s="783"/>
      <c r="U15" s="782"/>
      <c r="V15" s="782"/>
      <c r="W15" s="782"/>
      <c r="X15" s="782"/>
    </row>
    <row r="16" customFormat="false" ht="12" hidden="false" customHeight="false" outlineLevel="0" collapsed="false">
      <c r="A16" s="570" t="s">
        <v>619</v>
      </c>
      <c r="B16" s="562" t="s">
        <v>4274</v>
      </c>
      <c r="C16" s="790" t="s">
        <v>191</v>
      </c>
      <c r="D16" s="774"/>
      <c r="E16" s="774"/>
      <c r="F16" s="793" t="n">
        <f aca="false">F17+F19+F20+F23</f>
        <v>8376896000</v>
      </c>
      <c r="G16" s="793" t="n">
        <f aca="false">G17+G19+G20+G23</f>
        <v>8711686000</v>
      </c>
      <c r="H16" s="793" t="n">
        <f aca="false">H17+H19+H20+H23</f>
        <v>9220581000</v>
      </c>
      <c r="I16" s="793" t="n">
        <f aca="false">I17+I19+I20+I23</f>
        <v>11144469000</v>
      </c>
      <c r="J16" s="793" t="n">
        <f aca="false">J17+J19+J20+J23</f>
        <v>13647400000</v>
      </c>
      <c r="K16" s="786" t="n">
        <v>16562000000</v>
      </c>
      <c r="L16" s="786" t="n">
        <v>21063000000</v>
      </c>
      <c r="M16" s="786" t="n">
        <v>23410000000</v>
      </c>
      <c r="N16" s="787" t="n">
        <v>24922000000</v>
      </c>
      <c r="O16" s="787" t="n">
        <v>30339000000</v>
      </c>
      <c r="P16" s="787" t="n">
        <v>34802000000</v>
      </c>
      <c r="Q16" s="787" t="n">
        <v>39070000000</v>
      </c>
      <c r="R16" s="787" t="n">
        <v>42188000000</v>
      </c>
      <c r="S16" s="788"/>
      <c r="T16" s="788"/>
      <c r="U16" s="774"/>
      <c r="V16" s="774"/>
      <c r="W16" s="774"/>
      <c r="X16" s="774"/>
    </row>
    <row r="17" customFormat="false" ht="12" hidden="false" customHeight="false" outlineLevel="0" collapsed="false">
      <c r="A17" s="794" t="s">
        <v>75</v>
      </c>
      <c r="B17" s="789" t="s">
        <v>4275</v>
      </c>
      <c r="C17" s="790" t="s">
        <v>194</v>
      </c>
      <c r="D17" s="774"/>
      <c r="E17" s="774"/>
      <c r="F17" s="785" t="n">
        <v>2524544000</v>
      </c>
      <c r="G17" s="785" t="n">
        <v>2820330000</v>
      </c>
      <c r="H17" s="785" t="n">
        <v>2904120000</v>
      </c>
      <c r="I17" s="785" t="n">
        <v>3351720000</v>
      </c>
      <c r="J17" s="785" t="n">
        <v>3953040000</v>
      </c>
      <c r="K17" s="786" t="n">
        <v>5745000000</v>
      </c>
      <c r="L17" s="786" t="n">
        <v>7629000000</v>
      </c>
      <c r="M17" s="786" t="n">
        <v>8615000000</v>
      </c>
      <c r="N17" s="787" t="n">
        <v>9606000000</v>
      </c>
      <c r="O17" s="787" t="n">
        <v>11390000000</v>
      </c>
      <c r="P17" s="787" t="n">
        <v>13034000000</v>
      </c>
      <c r="Q17" s="787" t="n">
        <v>14129000000</v>
      </c>
      <c r="R17" s="787" t="n">
        <v>15181000000</v>
      </c>
      <c r="S17" s="788"/>
      <c r="T17" s="788"/>
      <c r="U17" s="774"/>
      <c r="V17" s="774"/>
      <c r="W17" s="774"/>
      <c r="X17" s="774"/>
    </row>
    <row r="18" customFormat="false" ht="12" hidden="false" customHeight="false" outlineLevel="0" collapsed="false">
      <c r="B18" s="792" t="s">
        <v>4276</v>
      </c>
      <c r="C18" s="570"/>
      <c r="D18" s="774"/>
      <c r="E18" s="774"/>
      <c r="F18" s="793"/>
      <c r="G18" s="793"/>
      <c r="H18" s="793"/>
      <c r="I18" s="793"/>
      <c r="J18" s="793"/>
      <c r="K18" s="786" t="n">
        <v>0</v>
      </c>
      <c r="L18" s="786" t="n">
        <v>0</v>
      </c>
      <c r="M18" s="786" t="n">
        <v>0</v>
      </c>
      <c r="N18" s="787" t="n">
        <v>673000000</v>
      </c>
      <c r="O18" s="787" t="n">
        <v>1334000000</v>
      </c>
      <c r="P18" s="787" t="n">
        <v>1571000000</v>
      </c>
      <c r="Q18" s="787" t="n">
        <v>1662000000</v>
      </c>
      <c r="R18" s="787" t="n">
        <v>0</v>
      </c>
      <c r="S18" s="788"/>
      <c r="T18" s="788"/>
      <c r="U18" s="774"/>
      <c r="V18" s="774"/>
      <c r="W18" s="774"/>
      <c r="X18" s="774"/>
    </row>
    <row r="19" customFormat="false" ht="12" hidden="false" customHeight="false" outlineLevel="0" collapsed="false">
      <c r="A19" s="794" t="s">
        <v>79</v>
      </c>
      <c r="B19" s="789" t="s">
        <v>4277</v>
      </c>
      <c r="C19" s="790" t="s">
        <v>194</v>
      </c>
      <c r="D19" s="774"/>
      <c r="E19" s="774"/>
      <c r="F19" s="785" t="n">
        <v>1377024000</v>
      </c>
      <c r="G19" s="785" t="n">
        <v>1316154000</v>
      </c>
      <c r="H19" s="785" t="n">
        <v>1524663000</v>
      </c>
      <c r="I19" s="785" t="n">
        <v>1759653000</v>
      </c>
      <c r="J19" s="785" t="n">
        <v>2447120000</v>
      </c>
      <c r="K19" s="786" t="n">
        <v>2915000000</v>
      </c>
      <c r="L19" s="786" t="n">
        <v>4831000000</v>
      </c>
      <c r="M19" s="786" t="n">
        <v>4652000000</v>
      </c>
      <c r="N19" s="787" t="n">
        <v>4867000000</v>
      </c>
      <c r="O19" s="787" t="n">
        <v>6341000000</v>
      </c>
      <c r="P19" s="787" t="n">
        <v>7606000000</v>
      </c>
      <c r="Q19" s="787" t="n">
        <v>8504000000</v>
      </c>
      <c r="R19" s="787" t="n">
        <v>9297000000</v>
      </c>
      <c r="S19" s="788"/>
      <c r="T19" s="788"/>
      <c r="U19" s="774"/>
      <c r="V19" s="774"/>
      <c r="W19" s="774"/>
      <c r="X19" s="774"/>
    </row>
    <row r="20" customFormat="false" ht="12" hidden="false" customHeight="false" outlineLevel="0" collapsed="false">
      <c r="A20" s="789" t="s">
        <v>87</v>
      </c>
      <c r="B20" s="789" t="s">
        <v>87</v>
      </c>
      <c r="C20" s="790" t="s">
        <v>194</v>
      </c>
      <c r="D20" s="774"/>
      <c r="E20" s="774"/>
      <c r="F20" s="785" t="n">
        <v>2008160000</v>
      </c>
      <c r="G20" s="785" t="n">
        <v>1942894000</v>
      </c>
      <c r="H20" s="785" t="n">
        <v>1452060000</v>
      </c>
      <c r="I20" s="785" t="n">
        <v>1675860000</v>
      </c>
      <c r="J20" s="785" t="n">
        <v>1788280000</v>
      </c>
      <c r="K20" s="786" t="n">
        <v>1580000000</v>
      </c>
      <c r="L20" s="786" t="n">
        <v>1447000000</v>
      </c>
      <c r="M20" s="786" t="n">
        <v>1711000000</v>
      </c>
      <c r="N20" s="787" t="n">
        <v>1991000000</v>
      </c>
      <c r="O20" s="787" t="n">
        <v>2262000000</v>
      </c>
      <c r="P20" s="787" t="n">
        <v>2465000000</v>
      </c>
      <c r="Q20" s="787" t="n">
        <v>3064000000</v>
      </c>
      <c r="R20" s="787" t="n">
        <v>2930000000</v>
      </c>
      <c r="S20" s="788"/>
      <c r="T20" s="788"/>
      <c r="U20" s="774"/>
      <c r="V20" s="774"/>
      <c r="W20" s="774"/>
      <c r="X20" s="774"/>
    </row>
    <row r="21" customFormat="false" ht="12" hidden="false" customHeight="false" outlineLevel="0" collapsed="false">
      <c r="A21" s="792" t="s">
        <v>361</v>
      </c>
      <c r="B21" s="792" t="s">
        <v>2096</v>
      </c>
      <c r="C21" s="570"/>
      <c r="D21" s="774"/>
      <c r="E21" s="774"/>
      <c r="F21" s="793"/>
      <c r="G21" s="793"/>
      <c r="H21" s="793"/>
      <c r="I21" s="793"/>
      <c r="J21" s="793"/>
      <c r="K21" s="786" t="n">
        <v>463000000</v>
      </c>
      <c r="L21" s="786" t="n">
        <v>515000000</v>
      </c>
      <c r="M21" s="786" t="n">
        <v>553000000</v>
      </c>
      <c r="N21" s="787" t="n">
        <v>594000000</v>
      </c>
      <c r="O21" s="787" t="n">
        <v>709000000</v>
      </c>
      <c r="P21" s="787" t="n">
        <v>778000000</v>
      </c>
      <c r="Q21" s="787" t="n">
        <v>1040000000</v>
      </c>
      <c r="R21" s="787" t="n">
        <v>1291000000</v>
      </c>
      <c r="S21" s="788"/>
      <c r="T21" s="788"/>
      <c r="U21" s="774"/>
      <c r="V21" s="774"/>
      <c r="W21" s="774"/>
      <c r="X21" s="774"/>
    </row>
    <row r="22" customFormat="false" ht="12" hidden="false" customHeight="false" outlineLevel="0" collapsed="false">
      <c r="A22" s="798" t="s">
        <v>199</v>
      </c>
      <c r="B22" s="798" t="s">
        <v>199</v>
      </c>
      <c r="C22" s="570"/>
      <c r="D22" s="774"/>
      <c r="E22" s="774"/>
      <c r="F22" s="793"/>
      <c r="G22" s="793"/>
      <c r="H22" s="793"/>
      <c r="I22" s="793"/>
      <c r="J22" s="793"/>
      <c r="K22" s="786" t="n">
        <f aca="false">K20-K21</f>
        <v>1117000000</v>
      </c>
      <c r="L22" s="786" t="n">
        <f aca="false">L20-L21</f>
        <v>932000000</v>
      </c>
      <c r="M22" s="786" t="n">
        <f aca="false">M20-M21</f>
        <v>1158000000</v>
      </c>
      <c r="N22" s="786" t="n">
        <f aca="false">N20-N21</f>
        <v>1397000000</v>
      </c>
      <c r="O22" s="786" t="n">
        <f aca="false">O20-O21</f>
        <v>1553000000</v>
      </c>
      <c r="P22" s="786" t="n">
        <f aca="false">P20-P21</f>
        <v>1687000000</v>
      </c>
      <c r="Q22" s="786" t="n">
        <f aca="false">Q20-Q21</f>
        <v>2024000000</v>
      </c>
      <c r="R22" s="786" t="n">
        <f aca="false">R20-R21</f>
        <v>1639000000</v>
      </c>
      <c r="S22" s="788"/>
      <c r="T22" s="788"/>
      <c r="U22" s="774"/>
      <c r="V22" s="774"/>
      <c r="W22" s="774"/>
      <c r="X22" s="774"/>
    </row>
    <row r="23" customFormat="false" ht="12" hidden="false" customHeight="false" outlineLevel="0" collapsed="false">
      <c r="A23" s="794" t="s">
        <v>317</v>
      </c>
      <c r="B23" s="789" t="s">
        <v>4278</v>
      </c>
      <c r="C23" s="790" t="s">
        <v>194</v>
      </c>
      <c r="D23" s="774"/>
      <c r="E23" s="774"/>
      <c r="F23" s="785" t="n">
        <v>2467168000</v>
      </c>
      <c r="G23" s="785" t="n">
        <v>2632308000</v>
      </c>
      <c r="H23" s="785" t="n">
        <v>3339738000</v>
      </c>
      <c r="I23" s="785" t="n">
        <v>4357236000</v>
      </c>
      <c r="J23" s="785" t="n">
        <v>5458960000</v>
      </c>
      <c r="K23" s="786" t="n">
        <v>6323000000</v>
      </c>
      <c r="L23" s="786" t="n">
        <v>7156000000</v>
      </c>
      <c r="M23" s="786" t="n">
        <v>8432000000</v>
      </c>
      <c r="N23" s="787" t="n">
        <v>8459000000</v>
      </c>
      <c r="O23" s="787" t="n">
        <v>10346000000</v>
      </c>
      <c r="P23" s="787" t="n">
        <v>11697000000</v>
      </c>
      <c r="Q23" s="787" t="n">
        <v>13373000000</v>
      </c>
      <c r="R23" s="787" t="n">
        <v>14779000000</v>
      </c>
      <c r="S23" s="788"/>
      <c r="T23" s="788"/>
      <c r="U23" s="774"/>
      <c r="V23" s="774"/>
      <c r="W23" s="774"/>
      <c r="X23" s="774"/>
    </row>
    <row r="24" customFormat="false" ht="12" hidden="false" customHeight="false" outlineLevel="0" collapsed="false">
      <c r="B24" s="791" t="s">
        <v>4279</v>
      </c>
      <c r="C24" s="570"/>
      <c r="D24" s="774"/>
      <c r="E24" s="774"/>
      <c r="F24" s="785" t="n">
        <v>57376000</v>
      </c>
      <c r="G24" s="785" t="n">
        <v>0</v>
      </c>
      <c r="H24" s="785" t="n">
        <v>145206000</v>
      </c>
      <c r="I24" s="785" t="n">
        <v>251379000</v>
      </c>
      <c r="J24" s="785" t="n">
        <v>282360000</v>
      </c>
      <c r="K24" s="786"/>
      <c r="L24" s="786"/>
      <c r="M24" s="786"/>
      <c r="N24" s="787"/>
      <c r="O24" s="787"/>
      <c r="P24" s="787"/>
      <c r="Q24" s="787"/>
      <c r="R24" s="787"/>
      <c r="S24" s="788"/>
      <c r="T24" s="788"/>
      <c r="U24" s="774"/>
      <c r="V24" s="774"/>
      <c r="W24" s="774"/>
      <c r="X24" s="774"/>
    </row>
    <row r="25" customFormat="false" ht="12" hidden="false" customHeight="false" outlineLevel="0" collapsed="false">
      <c r="A25" s="570" t="s">
        <v>84</v>
      </c>
      <c r="B25" s="562" t="s">
        <v>4280</v>
      </c>
      <c r="C25" s="790" t="s">
        <v>191</v>
      </c>
      <c r="D25" s="774"/>
      <c r="E25" s="774"/>
      <c r="F25" s="793" t="n">
        <v>2467168000</v>
      </c>
      <c r="G25" s="793" t="n">
        <v>3447070000</v>
      </c>
      <c r="H25" s="793" t="n">
        <v>4283577000</v>
      </c>
      <c r="I25" s="793" t="n">
        <v>4692408000</v>
      </c>
      <c r="J25" s="793" t="n">
        <v>4517760000</v>
      </c>
      <c r="K25" s="786" t="n">
        <v>7488000000</v>
      </c>
      <c r="L25" s="786" t="n">
        <v>7417000000</v>
      </c>
      <c r="M25" s="786" t="n">
        <v>6977000000</v>
      </c>
      <c r="N25" s="787" t="n">
        <v>7564000000</v>
      </c>
      <c r="O25" s="787" t="n">
        <v>8272000000</v>
      </c>
      <c r="P25" s="787" t="n">
        <v>10154000000</v>
      </c>
      <c r="Q25" s="787" t="n">
        <v>12197000000</v>
      </c>
      <c r="R25" s="787" t="n">
        <v>14382000000</v>
      </c>
      <c r="S25" s="788"/>
      <c r="T25" s="788"/>
      <c r="U25" s="774"/>
      <c r="V25" s="774"/>
      <c r="W25" s="774"/>
      <c r="X25" s="774"/>
    </row>
    <row r="26" customFormat="false" ht="12" hidden="false" customHeight="false" outlineLevel="0" collapsed="false">
      <c r="A26" s="794" t="s">
        <v>229</v>
      </c>
      <c r="B26" s="789" t="s">
        <v>4281</v>
      </c>
      <c r="C26" s="790" t="s">
        <v>231</v>
      </c>
      <c r="D26" s="774"/>
      <c r="E26" s="774"/>
      <c r="F26" s="793"/>
      <c r="G26" s="793"/>
      <c r="H26" s="793"/>
      <c r="I26" s="793"/>
      <c r="J26" s="793"/>
      <c r="K26" s="786" t="n">
        <v>2192000000</v>
      </c>
      <c r="L26" s="786" t="n">
        <v>1839000000</v>
      </c>
      <c r="M26" s="786" t="n">
        <v>904000000</v>
      </c>
      <c r="N26" s="787" t="n">
        <v>1699000000</v>
      </c>
      <c r="O26" s="787" t="n">
        <v>2245000000</v>
      </c>
      <c r="P26" s="787" t="n">
        <v>4385000000</v>
      </c>
      <c r="Q26" s="787" t="n">
        <v>4604000000</v>
      </c>
      <c r="R26" s="787" t="n">
        <v>5343000000</v>
      </c>
      <c r="S26" s="788"/>
      <c r="T26" s="788"/>
      <c r="U26" s="774"/>
      <c r="V26" s="774"/>
      <c r="W26" s="774"/>
      <c r="X26" s="774"/>
    </row>
    <row r="27" customFormat="false" ht="12" hidden="false" customHeight="false" outlineLevel="0" collapsed="false">
      <c r="A27" s="794" t="s">
        <v>367</v>
      </c>
      <c r="B27" s="789" t="s">
        <v>4282</v>
      </c>
      <c r="C27" s="790" t="s">
        <v>231</v>
      </c>
      <c r="D27" s="774"/>
      <c r="E27" s="774"/>
      <c r="F27" s="793"/>
      <c r="G27" s="793"/>
      <c r="H27" s="793"/>
      <c r="I27" s="793"/>
      <c r="J27" s="793"/>
      <c r="K27" s="786" t="n">
        <v>5296000000</v>
      </c>
      <c r="L27" s="786" t="n">
        <v>5578000000</v>
      </c>
      <c r="M27" s="786" t="n">
        <v>6073000000</v>
      </c>
      <c r="N27" s="787" t="n">
        <v>5866000000</v>
      </c>
      <c r="O27" s="787" t="n">
        <v>6027000000</v>
      </c>
      <c r="P27" s="787" t="n">
        <v>5768000000</v>
      </c>
      <c r="Q27" s="787" t="n">
        <v>7593000000</v>
      </c>
      <c r="R27" s="787" t="n">
        <v>9039000000</v>
      </c>
      <c r="S27" s="788"/>
      <c r="T27" s="788"/>
      <c r="U27" s="774"/>
      <c r="V27" s="774"/>
      <c r="W27" s="774"/>
      <c r="X27" s="774"/>
    </row>
    <row r="28" customFormat="false" ht="12" hidden="false" customHeight="false" outlineLevel="0" collapsed="false">
      <c r="A28" s="799" t="s">
        <v>370</v>
      </c>
      <c r="B28" s="799" t="s">
        <v>370</v>
      </c>
      <c r="C28" s="790" t="s">
        <v>191</v>
      </c>
      <c r="D28" s="774"/>
      <c r="E28" s="774"/>
      <c r="F28" s="793"/>
      <c r="G28" s="793"/>
      <c r="H28" s="793" t="n">
        <f aca="false">H15-H16-H25</f>
        <v>290412000</v>
      </c>
      <c r="I28" s="793" t="n">
        <f aca="false">I15-I16-I25</f>
        <v>335171999.999997</v>
      </c>
      <c r="J28" s="793"/>
      <c r="K28" s="786"/>
      <c r="L28" s="786"/>
      <c r="M28" s="786"/>
      <c r="N28" s="787"/>
      <c r="O28" s="787"/>
      <c r="P28" s="787"/>
      <c r="Q28" s="787"/>
      <c r="R28" s="787"/>
      <c r="S28" s="788"/>
      <c r="T28" s="788"/>
      <c r="U28" s="774"/>
      <c r="V28" s="774"/>
      <c r="W28" s="774"/>
      <c r="X28" s="774"/>
    </row>
    <row r="29" customFormat="false" ht="12" hidden="false" customHeight="false" outlineLevel="0" collapsed="false">
      <c r="A29" s="570" t="s">
        <v>553</v>
      </c>
      <c r="B29" s="570" t="s">
        <v>553</v>
      </c>
      <c r="C29" s="790" t="s">
        <v>191</v>
      </c>
      <c r="D29" s="774"/>
      <c r="E29" s="774"/>
      <c r="F29" s="793"/>
      <c r="G29" s="793"/>
      <c r="H29" s="793"/>
      <c r="I29" s="793"/>
      <c r="J29" s="793"/>
      <c r="K29" s="786" t="n">
        <v>42000000</v>
      </c>
      <c r="L29" s="786" t="n">
        <v>98000000</v>
      </c>
      <c r="M29" s="786" t="n">
        <v>37000000</v>
      </c>
      <c r="N29" s="787"/>
      <c r="O29" s="787"/>
      <c r="P29" s="787"/>
      <c r="Q29" s="787"/>
      <c r="R29" s="787"/>
      <c r="S29" s="788"/>
      <c r="T29" s="788"/>
      <c r="U29" s="774"/>
      <c r="V29" s="774"/>
      <c r="W29" s="774"/>
      <c r="X29" s="774"/>
    </row>
    <row r="30" customFormat="false" ht="12" hidden="false" customHeight="false" outlineLevel="0" collapsed="false">
      <c r="B30" s="570" t="s">
        <v>1578</v>
      </c>
      <c r="C30" s="570"/>
      <c r="D30" s="774"/>
      <c r="E30" s="774"/>
      <c r="F30" s="785" t="n">
        <v>1491776000</v>
      </c>
      <c r="G30" s="785" t="n">
        <v>1880220000</v>
      </c>
      <c r="H30" s="785" t="n">
        <v>2686311000</v>
      </c>
      <c r="I30" s="785" t="n">
        <v>3435513000</v>
      </c>
      <c r="J30" s="785" t="n">
        <v>3200080000</v>
      </c>
      <c r="K30" s="786"/>
      <c r="L30" s="786"/>
      <c r="M30" s="786"/>
      <c r="N30" s="787"/>
      <c r="O30" s="787"/>
      <c r="P30" s="787"/>
      <c r="Q30" s="787"/>
      <c r="R30" s="787"/>
      <c r="S30" s="788"/>
      <c r="T30" s="788"/>
      <c r="U30" s="774"/>
      <c r="V30" s="774"/>
      <c r="W30" s="774"/>
      <c r="X30" s="774"/>
    </row>
    <row r="31" customFormat="false" ht="12" hidden="false" customHeight="false" outlineLevel="0" collapsed="false">
      <c r="B31" s="570" t="s">
        <v>4279</v>
      </c>
      <c r="C31" s="570"/>
      <c r="D31" s="774"/>
      <c r="E31" s="774"/>
      <c r="F31" s="785" t="n">
        <v>114752000</v>
      </c>
      <c r="G31" s="785" t="n">
        <v>125348000</v>
      </c>
      <c r="H31" s="785" t="n">
        <v>290412000</v>
      </c>
      <c r="I31" s="785" t="n">
        <v>586551000</v>
      </c>
      <c r="J31" s="785" t="n">
        <v>658840000</v>
      </c>
      <c r="K31" s="786"/>
      <c r="L31" s="786"/>
      <c r="M31" s="786"/>
      <c r="N31" s="787"/>
      <c r="O31" s="787"/>
      <c r="P31" s="787"/>
      <c r="Q31" s="787"/>
      <c r="R31" s="787"/>
      <c r="S31" s="788"/>
      <c r="T31" s="788"/>
      <c r="U31" s="774"/>
      <c r="V31" s="774"/>
      <c r="W31" s="774"/>
      <c r="X31" s="774"/>
    </row>
    <row r="32" customFormat="false" ht="12" hidden="false" customHeight="false" outlineLevel="0" collapsed="false">
      <c r="B32" s="562" t="s">
        <v>4283</v>
      </c>
      <c r="C32" s="570"/>
      <c r="D32" s="570"/>
      <c r="E32" s="774"/>
      <c r="F32" s="785" t="n">
        <v>-6400000</v>
      </c>
      <c r="G32" s="785" t="n">
        <v>-6100000</v>
      </c>
      <c r="H32" s="785" t="n">
        <v>-5400000</v>
      </c>
      <c r="I32" s="785" t="n">
        <v>-5300000</v>
      </c>
      <c r="J32" s="785" t="n">
        <v>-5100000</v>
      </c>
      <c r="K32" s="786" t="n">
        <v>-3513000000</v>
      </c>
      <c r="L32" s="786" t="n">
        <v>-5110000000</v>
      </c>
      <c r="M32" s="786" t="n">
        <v>-6564000000</v>
      </c>
      <c r="N32" s="787" t="n">
        <v>-4912000000</v>
      </c>
      <c r="O32" s="787" t="n">
        <v>-4063000000</v>
      </c>
      <c r="P32" s="787" t="n">
        <v>-4226000000</v>
      </c>
      <c r="Q32" s="787" t="n">
        <v>-5005000000</v>
      </c>
      <c r="R32" s="787" t="n">
        <v>-4488000000</v>
      </c>
      <c r="S32" s="788"/>
      <c r="T32" s="788"/>
      <c r="U32" s="774"/>
      <c r="V32" s="774"/>
      <c r="W32" s="774"/>
      <c r="X32" s="774"/>
    </row>
    <row r="33" customFormat="false" ht="12" hidden="false" customHeight="false" outlineLevel="0" collapsed="false">
      <c r="B33" s="800" t="s">
        <v>4284</v>
      </c>
      <c r="C33" s="570"/>
      <c r="D33" s="570"/>
      <c r="E33" s="774"/>
      <c r="F33" s="801" t="n">
        <v>-1663904000</v>
      </c>
      <c r="G33" s="801" t="n">
        <v>-1880220000</v>
      </c>
      <c r="H33" s="801" t="n">
        <v>-2468502000</v>
      </c>
      <c r="I33" s="801" t="n">
        <v>-2848962000</v>
      </c>
      <c r="J33" s="801" t="n">
        <v>-3011840000</v>
      </c>
      <c r="K33" s="786"/>
      <c r="L33" s="786"/>
      <c r="M33" s="786"/>
      <c r="N33" s="787"/>
      <c r="O33" s="787"/>
      <c r="P33" s="787"/>
      <c r="Q33" s="787"/>
      <c r="R33" s="787"/>
      <c r="S33" s="788"/>
      <c r="T33" s="788"/>
      <c r="U33" s="774"/>
      <c r="V33" s="774"/>
      <c r="W33" s="774"/>
      <c r="X33" s="774"/>
    </row>
    <row r="34" customFormat="false" ht="12" hidden="false" customHeight="false" outlineLevel="0" collapsed="false">
      <c r="A34" s="802" t="s">
        <v>52</v>
      </c>
      <c r="B34" s="802" t="s">
        <v>4285</v>
      </c>
      <c r="C34" s="803" t="s">
        <v>37</v>
      </c>
      <c r="D34" s="782"/>
      <c r="E34" s="782"/>
      <c r="F34" s="804" t="n">
        <v>1434400000</v>
      </c>
      <c r="G34" s="804" t="n">
        <v>1817546000</v>
      </c>
      <c r="H34" s="804" t="n">
        <v>2395899000</v>
      </c>
      <c r="I34" s="804" t="n">
        <v>3016548000</v>
      </c>
      <c r="J34" s="804" t="n">
        <v>3294200000</v>
      </c>
      <c r="K34" s="805" t="n">
        <v>3912000000</v>
      </c>
      <c r="L34" s="805" t="n">
        <v>3574000000</v>
      </c>
      <c r="M34" s="805" t="n">
        <v>3080000000</v>
      </c>
      <c r="N34" s="806" t="n">
        <v>3507000000</v>
      </c>
      <c r="O34" s="806" t="n">
        <v>4485000000</v>
      </c>
      <c r="P34" s="806" t="n">
        <v>4597000000</v>
      </c>
      <c r="Q34" s="806" t="n">
        <v>5114000000</v>
      </c>
      <c r="R34" s="806" t="n">
        <v>3358000000</v>
      </c>
      <c r="S34" s="783"/>
      <c r="T34" s="783"/>
      <c r="U34" s="782"/>
      <c r="V34" s="782"/>
      <c r="W34" s="782"/>
      <c r="X34" s="782"/>
    </row>
    <row r="35" customFormat="false" ht="12" hidden="false" customHeight="false" outlineLevel="0" collapsed="false">
      <c r="A35" s="807" t="s">
        <v>4286</v>
      </c>
      <c r="B35" s="807" t="s">
        <v>4286</v>
      </c>
      <c r="C35" s="570" t="s">
        <v>56</v>
      </c>
      <c r="D35" s="774"/>
      <c r="E35" s="774"/>
      <c r="F35" s="793"/>
      <c r="G35" s="793"/>
      <c r="H35" s="793"/>
      <c r="I35" s="793"/>
      <c r="J35" s="793"/>
      <c r="K35" s="786" t="n">
        <v>2930000000</v>
      </c>
      <c r="L35" s="786" t="n">
        <v>2977000000</v>
      </c>
      <c r="M35" s="786" t="n">
        <v>2742000000</v>
      </c>
      <c r="N35" s="787" t="n">
        <v>2396000000</v>
      </c>
      <c r="O35" s="787" t="n">
        <v>3151000000</v>
      </c>
      <c r="P35" s="787" t="n">
        <v>3026000000</v>
      </c>
      <c r="Q35" s="787" t="n">
        <v>3452000000</v>
      </c>
      <c r="R35" s="787" t="n">
        <v>3358000000</v>
      </c>
      <c r="S35" s="788"/>
      <c r="T35" s="788"/>
      <c r="U35" s="774"/>
      <c r="V35" s="774"/>
      <c r="W35" s="774"/>
      <c r="X35" s="774"/>
    </row>
    <row r="36" customFormat="false" ht="12" hidden="false" customHeight="false" outlineLevel="0" collapsed="false">
      <c r="A36" s="799" t="s">
        <v>64</v>
      </c>
      <c r="B36" s="799" t="s">
        <v>4287</v>
      </c>
      <c r="C36" s="570" t="s">
        <v>56</v>
      </c>
      <c r="D36" s="774"/>
      <c r="E36" s="774"/>
      <c r="F36" s="793"/>
      <c r="G36" s="793"/>
      <c r="H36" s="793"/>
      <c r="I36" s="793"/>
      <c r="J36" s="793"/>
      <c r="K36" s="786" t="n">
        <f aca="false">K34-K35</f>
        <v>982000000</v>
      </c>
      <c r="L36" s="786" t="n">
        <f aca="false">L34-L35</f>
        <v>597000000</v>
      </c>
      <c r="M36" s="786" t="n">
        <f aca="false">M34-M35</f>
        <v>338000000</v>
      </c>
      <c r="N36" s="786" t="n">
        <f aca="false">N34-N35</f>
        <v>1111000000</v>
      </c>
      <c r="O36" s="786" t="n">
        <f aca="false">O34-O35</f>
        <v>1334000000</v>
      </c>
      <c r="P36" s="786" t="n">
        <f aca="false">P34-P35</f>
        <v>1571000000</v>
      </c>
      <c r="Q36" s="786" t="n">
        <f aca="false">Q34-Q35</f>
        <v>1662000000</v>
      </c>
      <c r="R36" s="786" t="n">
        <f aca="false">R34-R35</f>
        <v>0</v>
      </c>
      <c r="S36" s="788"/>
      <c r="T36" s="788"/>
      <c r="U36" s="774"/>
      <c r="V36" s="774"/>
      <c r="W36" s="774"/>
      <c r="X36" s="774"/>
    </row>
    <row r="37" customFormat="false" ht="12" hidden="false" customHeight="false" outlineLevel="0" collapsed="false">
      <c r="B37" s="562" t="s">
        <v>4288</v>
      </c>
      <c r="C37" s="570"/>
      <c r="D37" s="570"/>
      <c r="E37" s="774"/>
      <c r="F37" s="793"/>
      <c r="G37" s="793"/>
      <c r="H37" s="793"/>
      <c r="I37" s="793"/>
      <c r="J37" s="793"/>
      <c r="K37" s="786" t="n">
        <v>1979000000</v>
      </c>
      <c r="L37" s="786" t="n">
        <v>-89000000</v>
      </c>
      <c r="M37" s="786" t="n">
        <v>-1774000000</v>
      </c>
      <c r="N37" s="787" t="n">
        <v>586000000</v>
      </c>
      <c r="O37" s="787" t="n">
        <v>2684000000</v>
      </c>
      <c r="P37" s="787" t="n">
        <v>2836000000</v>
      </c>
      <c r="Q37" s="787" t="n">
        <v>3173000000</v>
      </c>
      <c r="R37" s="787" t="n">
        <v>1800000000</v>
      </c>
      <c r="S37" s="788"/>
      <c r="T37" s="788"/>
      <c r="U37" s="774"/>
      <c r="V37" s="774"/>
      <c r="W37" s="774"/>
      <c r="X37" s="774"/>
    </row>
    <row r="38" customFormat="false" ht="12" hidden="false" customHeight="false" outlineLevel="0" collapsed="false">
      <c r="B38" s="562" t="s">
        <v>4289</v>
      </c>
      <c r="C38" s="570"/>
      <c r="D38" s="570"/>
      <c r="E38" s="774"/>
      <c r="F38" s="793" t="n">
        <v>-2237664000</v>
      </c>
      <c r="G38" s="793" t="n">
        <v>-2005568000</v>
      </c>
      <c r="H38" s="793" t="n">
        <v>-1597266000</v>
      </c>
      <c r="I38" s="793" t="n">
        <v>-1424481000</v>
      </c>
      <c r="J38" s="793" t="n">
        <v>-1600040000</v>
      </c>
      <c r="K38" s="786" t="n">
        <v>399000000</v>
      </c>
      <c r="L38" s="786" t="n">
        <v>-1537000000</v>
      </c>
      <c r="M38" s="786" t="n">
        <v>-3485000000</v>
      </c>
      <c r="N38" s="787" t="n">
        <v>-1405000000</v>
      </c>
      <c r="O38" s="787" t="n">
        <v>423000000</v>
      </c>
      <c r="P38" s="787" t="n">
        <v>371000000</v>
      </c>
      <c r="Q38" s="787" t="n">
        <v>109000000</v>
      </c>
      <c r="R38" s="787" t="n">
        <v>-1130000000</v>
      </c>
      <c r="S38" s="788"/>
      <c r="T38" s="788"/>
      <c r="U38" s="774"/>
      <c r="V38" s="774"/>
      <c r="W38" s="774"/>
      <c r="X38" s="774"/>
    </row>
    <row r="39" customFormat="false" ht="12" hidden="false" customHeight="false" outlineLevel="0" collapsed="false">
      <c r="A39" s="795" t="s">
        <v>110</v>
      </c>
      <c r="B39" s="802" t="s">
        <v>4290</v>
      </c>
      <c r="C39" s="795" t="s">
        <v>34</v>
      </c>
      <c r="D39" s="795"/>
      <c r="E39" s="782"/>
      <c r="F39" s="808" t="n">
        <f aca="false">F40+F46</f>
        <v>2295040000</v>
      </c>
      <c r="G39" s="809" t="n">
        <v>2005568000</v>
      </c>
      <c r="H39" s="809" t="n">
        <v>1597266000</v>
      </c>
      <c r="I39" s="808" t="n">
        <f aca="false">I40+I46</f>
        <v>1592067000</v>
      </c>
      <c r="J39" s="808" t="n">
        <f aca="false">J40+J46</f>
        <v>1505920000</v>
      </c>
      <c r="K39" s="805" t="n">
        <v>-399000000</v>
      </c>
      <c r="L39" s="805" t="n">
        <v>1537000000</v>
      </c>
      <c r="M39" s="805" t="n">
        <v>3485000000</v>
      </c>
      <c r="N39" s="806" t="n">
        <v>1405000000</v>
      </c>
      <c r="O39" s="806" t="n">
        <v>-423000000</v>
      </c>
      <c r="P39" s="806" t="n">
        <v>-371000000</v>
      </c>
      <c r="Q39" s="806" t="n">
        <v>-109000000</v>
      </c>
      <c r="R39" s="806" t="n">
        <v>1130000000</v>
      </c>
      <c r="S39" s="783"/>
      <c r="T39" s="783"/>
      <c r="U39" s="782"/>
      <c r="V39" s="782"/>
      <c r="W39" s="782"/>
      <c r="X39" s="782"/>
    </row>
    <row r="40" customFormat="false" ht="12" hidden="false" customHeight="false" outlineLevel="0" collapsed="false">
      <c r="A40" s="562" t="s">
        <v>112</v>
      </c>
      <c r="B40" s="562" t="s">
        <v>361</v>
      </c>
      <c r="C40" s="790" t="s">
        <v>242</v>
      </c>
      <c r="D40" s="570"/>
      <c r="E40" s="774"/>
      <c r="F40" s="793" t="n">
        <v>2122912000</v>
      </c>
      <c r="G40" s="793" t="n">
        <v>3384396000</v>
      </c>
      <c r="H40" s="793" t="n">
        <v>4065768000</v>
      </c>
      <c r="I40" s="808" t="n">
        <f aca="false">I41+I42+I45</f>
        <v>2848962000</v>
      </c>
      <c r="J40" s="808" t="n">
        <f aca="false">J41+J42+J45</f>
        <v>4329520000</v>
      </c>
      <c r="K40" s="786" t="n">
        <v>2754000000</v>
      </c>
      <c r="L40" s="786" t="n">
        <v>1865000000</v>
      </c>
      <c r="M40" s="786" t="n">
        <v>4019000000</v>
      </c>
      <c r="N40" s="787" t="n">
        <v>3458000000</v>
      </c>
      <c r="O40" s="787" t="n">
        <v>3019000000</v>
      </c>
      <c r="P40" s="787" t="n">
        <v>2983000000</v>
      </c>
      <c r="Q40" s="787" t="n">
        <v>3703000000</v>
      </c>
      <c r="R40" s="787" t="n">
        <v>5031000000</v>
      </c>
      <c r="S40" s="788"/>
      <c r="T40" s="788"/>
      <c r="U40" s="774"/>
      <c r="V40" s="774"/>
      <c r="W40" s="774"/>
      <c r="X40" s="774"/>
    </row>
    <row r="41" customFormat="false" ht="12" hidden="false" customHeight="false" outlineLevel="0" collapsed="false">
      <c r="A41" s="789" t="s">
        <v>394</v>
      </c>
      <c r="B41" s="789" t="s">
        <v>394</v>
      </c>
      <c r="C41" s="570" t="s">
        <v>251</v>
      </c>
      <c r="D41" s="570"/>
      <c r="E41" s="774"/>
      <c r="F41" s="793" t="n">
        <v>-2639296000</v>
      </c>
      <c r="G41" s="793" t="n">
        <v>-2757656000</v>
      </c>
      <c r="H41" s="793" t="n">
        <v>-363015000</v>
      </c>
      <c r="I41" s="793" t="n">
        <v>-502758000</v>
      </c>
      <c r="J41" s="793" t="n">
        <v>-752960000</v>
      </c>
      <c r="K41" s="786" t="n">
        <v>-635000000</v>
      </c>
      <c r="L41" s="786" t="n">
        <v>-735000000</v>
      </c>
      <c r="M41" s="786" t="n">
        <v>-911000000</v>
      </c>
      <c r="N41" s="787" t="n">
        <v>-921000000</v>
      </c>
      <c r="O41" s="787" t="n">
        <v>-865000000</v>
      </c>
      <c r="P41" s="787" t="n">
        <v>-817000000</v>
      </c>
      <c r="Q41" s="787" t="n">
        <v>-1549000000</v>
      </c>
      <c r="R41" s="787" t="n">
        <v>-1820000000</v>
      </c>
      <c r="S41" s="788"/>
      <c r="T41" s="788"/>
      <c r="U41" s="774"/>
      <c r="V41" s="774"/>
      <c r="W41" s="774"/>
      <c r="X41" s="774"/>
    </row>
    <row r="42" customFormat="false" ht="12" hidden="false" customHeight="false" outlineLevel="0" collapsed="false">
      <c r="A42" s="789" t="s">
        <v>390</v>
      </c>
      <c r="B42" s="789" t="s">
        <v>390</v>
      </c>
      <c r="C42" s="570" t="s">
        <v>251</v>
      </c>
      <c r="D42" s="570"/>
      <c r="E42" s="774"/>
      <c r="F42" s="793" t="n">
        <v>2467168000</v>
      </c>
      <c r="G42" s="793" t="n">
        <v>3697766000</v>
      </c>
      <c r="H42" s="793" t="n">
        <v>4428783000</v>
      </c>
      <c r="I42" s="793" t="n">
        <v>3351720000</v>
      </c>
      <c r="J42" s="793" t="n">
        <v>5082480000</v>
      </c>
      <c r="K42" s="786" t="n">
        <v>3389000000</v>
      </c>
      <c r="L42" s="786" t="n">
        <v>2600000000</v>
      </c>
      <c r="M42" s="786" t="n">
        <v>4930000000</v>
      </c>
      <c r="N42" s="787" t="n">
        <v>4380000000</v>
      </c>
      <c r="O42" s="787" t="n">
        <v>3884000000</v>
      </c>
      <c r="P42" s="787" t="n">
        <v>3800000000</v>
      </c>
      <c r="Q42" s="787" t="n">
        <v>5253000000</v>
      </c>
      <c r="R42" s="787" t="n">
        <v>6851000000</v>
      </c>
      <c r="S42" s="788"/>
      <c r="T42" s="788"/>
      <c r="U42" s="774"/>
      <c r="V42" s="774"/>
      <c r="W42" s="774"/>
      <c r="X42" s="774"/>
    </row>
    <row r="43" customFormat="false" ht="12" hidden="false" customHeight="false" outlineLevel="0" collapsed="false">
      <c r="A43" s="792" t="s">
        <v>4291</v>
      </c>
      <c r="B43" s="792" t="s">
        <v>4292</v>
      </c>
      <c r="C43" s="570" t="s">
        <v>662</v>
      </c>
      <c r="D43" s="570"/>
      <c r="E43" s="774"/>
      <c r="F43" s="793"/>
      <c r="G43" s="793"/>
      <c r="H43" s="793"/>
      <c r="I43" s="793"/>
      <c r="J43" s="793"/>
      <c r="K43" s="786" t="n">
        <v>2366000000</v>
      </c>
      <c r="L43" s="786" t="n">
        <v>2600000000</v>
      </c>
      <c r="M43" s="786" t="n">
        <v>3331000000</v>
      </c>
      <c r="N43" s="787" t="n">
        <v>3470000000</v>
      </c>
      <c r="O43" s="787" t="n">
        <v>2876000000</v>
      </c>
      <c r="P43" s="787" t="n">
        <v>2742000000</v>
      </c>
      <c r="Q43" s="787" t="n">
        <v>4141000000</v>
      </c>
      <c r="R43" s="787" t="n">
        <v>5681000000</v>
      </c>
      <c r="S43" s="788"/>
      <c r="T43" s="788"/>
      <c r="U43" s="774"/>
      <c r="V43" s="774"/>
      <c r="W43" s="774"/>
      <c r="X43" s="774"/>
    </row>
    <row r="44" customFormat="false" ht="12" hidden="false" customHeight="false" outlineLevel="0" collapsed="false">
      <c r="A44" s="791" t="s">
        <v>249</v>
      </c>
      <c r="B44" s="792" t="s">
        <v>4293</v>
      </c>
      <c r="C44" s="570" t="s">
        <v>662</v>
      </c>
      <c r="D44" s="570"/>
      <c r="E44" s="774"/>
      <c r="F44" s="793"/>
      <c r="G44" s="793"/>
      <c r="H44" s="793"/>
      <c r="I44" s="793"/>
      <c r="J44" s="793"/>
      <c r="K44" s="786" t="n">
        <v>1022000000</v>
      </c>
      <c r="L44" s="786" t="n">
        <v>0</v>
      </c>
      <c r="M44" s="786" t="n">
        <v>1599000000</v>
      </c>
      <c r="N44" s="787" t="n">
        <v>910000000</v>
      </c>
      <c r="O44" s="787" t="n">
        <v>1008000000</v>
      </c>
      <c r="P44" s="787" t="n">
        <v>1058000000</v>
      </c>
      <c r="Q44" s="787" t="n">
        <v>1112000000</v>
      </c>
      <c r="R44" s="787" t="n">
        <v>1170000000</v>
      </c>
      <c r="S44" s="788"/>
      <c r="T44" s="788"/>
      <c r="U44" s="774"/>
      <c r="V44" s="774"/>
      <c r="W44" s="774"/>
      <c r="X44" s="774"/>
    </row>
    <row r="45" customFormat="false" ht="12" hidden="false" customHeight="false" outlineLevel="0" collapsed="false">
      <c r="A45" s="794" t="s">
        <v>571</v>
      </c>
      <c r="B45" s="794" t="s">
        <v>853</v>
      </c>
      <c r="C45" s="570" t="s">
        <v>251</v>
      </c>
      <c r="D45" s="570"/>
      <c r="E45" s="774"/>
      <c r="F45" s="793" t="n">
        <v>2295040000</v>
      </c>
      <c r="G45" s="793" t="n">
        <v>2444286000</v>
      </c>
      <c r="H45" s="793" t="n">
        <v>0</v>
      </c>
      <c r="I45" s="793" t="n">
        <v>0</v>
      </c>
      <c r="J45" s="793" t="n">
        <v>0</v>
      </c>
      <c r="K45" s="786"/>
      <c r="L45" s="786"/>
      <c r="M45" s="786"/>
      <c r="N45" s="787"/>
      <c r="O45" s="787"/>
      <c r="P45" s="787"/>
      <c r="Q45" s="787"/>
      <c r="R45" s="787"/>
      <c r="S45" s="788"/>
      <c r="T45" s="788"/>
      <c r="U45" s="774"/>
      <c r="V45" s="774"/>
      <c r="W45" s="774"/>
      <c r="X45" s="774"/>
    </row>
    <row r="46" customFormat="false" ht="12" hidden="false" customHeight="false" outlineLevel="0" collapsed="false">
      <c r="A46" s="562" t="s">
        <v>115</v>
      </c>
      <c r="B46" s="562" t="s">
        <v>199</v>
      </c>
      <c r="C46" s="790" t="s">
        <v>242</v>
      </c>
      <c r="D46" s="570"/>
      <c r="E46" s="774"/>
      <c r="F46" s="808" t="n">
        <f aca="false">F47+F48+F49+F50+F51+F52</f>
        <v>172128000</v>
      </c>
      <c r="G46" s="808" t="n">
        <f aca="false">G47+G48+G49+G50+G51+G52</f>
        <v>-1378828000</v>
      </c>
      <c r="H46" s="808" t="n">
        <f aca="false">H47+H48+H49+H50+H51+H52</f>
        <v>-2468502000</v>
      </c>
      <c r="I46" s="808" t="n">
        <f aca="false">I47+I48+I49+I50+I51+I52</f>
        <v>-1256895000</v>
      </c>
      <c r="J46" s="808" t="n">
        <f aca="false">J47+J48+J49+J50+J51+J52</f>
        <v>-2823600000</v>
      </c>
      <c r="K46" s="808" t="n">
        <f aca="false">K47+K48+K49+K50+K51+K52</f>
        <v>-3154000000</v>
      </c>
      <c r="L46" s="808" t="n">
        <f aca="false">L47+L48+L49+L50+L51+L52</f>
        <v>-328000000</v>
      </c>
      <c r="M46" s="808" t="n">
        <f aca="false">M47+M48+M49+M50+M51+M52</f>
        <v>-535000000</v>
      </c>
      <c r="N46" s="787" t="n">
        <v>-2053000000</v>
      </c>
      <c r="O46" s="787" t="n">
        <v>-3442000000</v>
      </c>
      <c r="P46" s="787" t="n">
        <v>-3354000000</v>
      </c>
      <c r="Q46" s="787" t="n">
        <v>-3812000000</v>
      </c>
      <c r="R46" s="787" t="n">
        <v>-3901000000</v>
      </c>
      <c r="S46" s="788"/>
      <c r="T46" s="788"/>
      <c r="U46" s="774"/>
      <c r="V46" s="774"/>
      <c r="W46" s="774"/>
      <c r="X46" s="774"/>
    </row>
    <row r="47" customFormat="false" ht="12" hidden="false" customHeight="false" outlineLevel="0" collapsed="false">
      <c r="A47" s="794" t="s">
        <v>964</v>
      </c>
      <c r="B47" s="690" t="s">
        <v>4294</v>
      </c>
      <c r="C47" s="570" t="s">
        <v>119</v>
      </c>
      <c r="D47" s="570"/>
      <c r="E47" s="774"/>
      <c r="F47" s="793" t="n">
        <v>-1377024000</v>
      </c>
      <c r="G47" s="793" t="n">
        <v>-1002784000</v>
      </c>
      <c r="H47" s="793" t="n">
        <v>-3194532000</v>
      </c>
      <c r="I47" s="793" t="n">
        <v>-754137000</v>
      </c>
      <c r="J47" s="793" t="n">
        <v>-1976520000</v>
      </c>
      <c r="K47" s="786" t="n">
        <v>-2389000000</v>
      </c>
      <c r="L47" s="786" t="n">
        <v>932000000</v>
      </c>
      <c r="M47" s="786" t="n">
        <v>-824000000</v>
      </c>
      <c r="N47" s="787"/>
      <c r="O47" s="787"/>
      <c r="P47" s="787"/>
      <c r="Q47" s="787"/>
      <c r="R47" s="787"/>
      <c r="S47" s="788"/>
      <c r="T47" s="788"/>
      <c r="U47" s="774"/>
      <c r="V47" s="774"/>
      <c r="W47" s="774"/>
      <c r="X47" s="774"/>
    </row>
    <row r="48" customFormat="false" ht="12" hidden="false" customHeight="false" outlineLevel="0" collapsed="false">
      <c r="A48" s="794" t="s">
        <v>1943</v>
      </c>
      <c r="B48" s="690" t="s">
        <v>4295</v>
      </c>
      <c r="C48" s="570" t="s">
        <v>119</v>
      </c>
      <c r="D48" s="570"/>
      <c r="E48" s="774"/>
      <c r="F48" s="793" t="n">
        <v>344256000</v>
      </c>
      <c r="G48" s="793" t="n">
        <v>62674000</v>
      </c>
      <c r="H48" s="793" t="n">
        <v>-72603000</v>
      </c>
      <c r="I48" s="793" t="n">
        <v>-83793000</v>
      </c>
      <c r="J48" s="793" t="n">
        <v>-94120000</v>
      </c>
      <c r="K48" s="786" t="n">
        <v>11000000</v>
      </c>
      <c r="L48" s="786" t="n">
        <v>-147000000</v>
      </c>
      <c r="M48" s="786" t="n">
        <v>-19000000</v>
      </c>
      <c r="N48" s="787"/>
      <c r="O48" s="787"/>
      <c r="P48" s="787"/>
      <c r="Q48" s="787"/>
      <c r="R48" s="787"/>
      <c r="S48" s="788"/>
      <c r="T48" s="788"/>
      <c r="U48" s="774"/>
      <c r="V48" s="774"/>
      <c r="W48" s="774"/>
      <c r="X48" s="774"/>
    </row>
    <row r="49" customFormat="false" ht="12" hidden="false" customHeight="false" outlineLevel="0" collapsed="false">
      <c r="A49" s="794" t="s">
        <v>4296</v>
      </c>
      <c r="B49" s="690" t="s">
        <v>4297</v>
      </c>
      <c r="C49" s="570" t="s">
        <v>119</v>
      </c>
      <c r="D49" s="570"/>
      <c r="E49" s="774"/>
      <c r="F49" s="793"/>
      <c r="G49" s="793"/>
      <c r="H49" s="793"/>
      <c r="I49" s="793"/>
      <c r="J49" s="793"/>
      <c r="K49" s="786" t="n">
        <v>-1724000000</v>
      </c>
      <c r="L49" s="786" t="n">
        <v>-2320000000</v>
      </c>
      <c r="M49" s="786" t="n">
        <v>-2313000000</v>
      </c>
      <c r="N49" s="787"/>
      <c r="O49" s="787"/>
      <c r="P49" s="787"/>
      <c r="Q49" s="787"/>
      <c r="R49" s="787"/>
      <c r="S49" s="788"/>
      <c r="T49" s="788"/>
      <c r="U49" s="774"/>
      <c r="V49" s="774"/>
      <c r="W49" s="774"/>
      <c r="X49" s="774"/>
    </row>
    <row r="50" customFormat="false" ht="12" hidden="false" customHeight="false" outlineLevel="0" collapsed="false">
      <c r="A50" s="794" t="s">
        <v>4298</v>
      </c>
      <c r="B50" s="690" t="s">
        <v>4299</v>
      </c>
      <c r="C50" s="570" t="s">
        <v>119</v>
      </c>
      <c r="D50" s="570"/>
      <c r="E50" s="774"/>
      <c r="F50" s="793"/>
      <c r="G50" s="793"/>
      <c r="H50" s="793"/>
      <c r="I50" s="793"/>
      <c r="J50" s="793"/>
      <c r="K50" s="786" t="n">
        <v>142000000</v>
      </c>
      <c r="L50" s="786" t="n">
        <v>867000000</v>
      </c>
      <c r="M50" s="786" t="n">
        <v>2414000000</v>
      </c>
      <c r="N50" s="787"/>
      <c r="O50" s="787"/>
      <c r="P50" s="787"/>
      <c r="Q50" s="787"/>
      <c r="R50" s="787"/>
      <c r="S50" s="788"/>
      <c r="T50" s="788"/>
      <c r="U50" s="774"/>
      <c r="V50" s="774"/>
      <c r="W50" s="774"/>
      <c r="X50" s="774"/>
    </row>
    <row r="51" customFormat="false" ht="12" hidden="false" customHeight="false" outlineLevel="0" collapsed="false">
      <c r="A51" s="690" t="s">
        <v>3188</v>
      </c>
      <c r="B51" s="690" t="s">
        <v>3188</v>
      </c>
      <c r="C51" s="570" t="s">
        <v>119</v>
      </c>
      <c r="D51" s="570"/>
      <c r="E51" s="774"/>
      <c r="F51" s="793" t="n">
        <v>975392000</v>
      </c>
      <c r="G51" s="793" t="n">
        <v>-626740000</v>
      </c>
      <c r="H51" s="793" t="n">
        <v>-217809000</v>
      </c>
      <c r="I51" s="793" t="n">
        <v>-586551000</v>
      </c>
      <c r="J51" s="793" t="n">
        <v>-941200000</v>
      </c>
      <c r="K51" s="786" t="n">
        <v>806000000</v>
      </c>
      <c r="L51" s="786" t="n">
        <v>340000000</v>
      </c>
      <c r="M51" s="786" t="n">
        <v>207000000</v>
      </c>
      <c r="N51" s="787"/>
      <c r="O51" s="787"/>
      <c r="P51" s="787"/>
      <c r="Q51" s="787"/>
      <c r="R51" s="787"/>
      <c r="S51" s="788"/>
      <c r="T51" s="788"/>
      <c r="U51" s="774"/>
      <c r="V51" s="774"/>
      <c r="W51" s="774"/>
      <c r="X51" s="774"/>
    </row>
    <row r="52" customFormat="false" ht="12" hidden="false" customHeight="false" outlineLevel="0" collapsed="false">
      <c r="A52" s="810" t="s">
        <v>805</v>
      </c>
      <c r="B52" s="810" t="s">
        <v>805</v>
      </c>
      <c r="C52" s="570" t="s">
        <v>119</v>
      </c>
      <c r="D52" s="570"/>
      <c r="E52" s="774"/>
      <c r="F52" s="793" t="n">
        <v>229504000</v>
      </c>
      <c r="G52" s="793" t="n">
        <v>188022000</v>
      </c>
      <c r="H52" s="793" t="n">
        <v>1016442000</v>
      </c>
      <c r="I52" s="793" t="n">
        <v>167586000</v>
      </c>
      <c r="J52" s="793" t="n">
        <v>188240000</v>
      </c>
      <c r="K52" s="786" t="n">
        <v>0</v>
      </c>
      <c r="L52" s="786" t="n">
        <v>0</v>
      </c>
      <c r="M52" s="793"/>
      <c r="N52" s="787"/>
      <c r="O52" s="787"/>
      <c r="P52" s="787"/>
      <c r="Q52" s="787"/>
      <c r="R52" s="787"/>
      <c r="S52" s="788"/>
      <c r="T52" s="788"/>
      <c r="U52" s="774"/>
      <c r="V52" s="774"/>
      <c r="W52" s="774"/>
      <c r="X52" s="774"/>
    </row>
    <row r="53" customFormat="false" ht="12" hidden="false" customHeight="false" outlineLevel="0" collapsed="false">
      <c r="B53" s="794"/>
      <c r="C53" s="570"/>
      <c r="D53" s="570"/>
      <c r="E53" s="774"/>
      <c r="F53" s="0"/>
      <c r="G53" s="0"/>
      <c r="H53" s="0"/>
      <c r="I53" s="0"/>
      <c r="J53" s="0"/>
      <c r="K53" s="0"/>
      <c r="L53" s="811"/>
      <c r="M53" s="0"/>
      <c r="N53" s="812"/>
      <c r="O53" s="812"/>
      <c r="P53" s="812"/>
      <c r="Q53" s="812"/>
      <c r="R53" s="812"/>
      <c r="S53" s="774"/>
      <c r="T53" s="774"/>
      <c r="U53" s="774"/>
      <c r="V53" s="774"/>
      <c r="W53" s="774"/>
      <c r="X53" s="774"/>
    </row>
    <row r="54" customFormat="false" ht="12" hidden="false" customHeight="false" outlineLevel="0" collapsed="false">
      <c r="B54" s="794"/>
      <c r="C54" s="570"/>
      <c r="D54" s="570"/>
      <c r="E54" s="774"/>
      <c r="F54" s="770" t="s">
        <v>128</v>
      </c>
      <c r="G54" s="770" t="s">
        <v>128</v>
      </c>
      <c r="H54" s="770" t="s">
        <v>128</v>
      </c>
      <c r="I54" s="770" t="s">
        <v>128</v>
      </c>
      <c r="J54" s="770" t="s">
        <v>128</v>
      </c>
      <c r="K54" s="770" t="s">
        <v>128</v>
      </c>
      <c r="L54" s="770" t="s">
        <v>127</v>
      </c>
      <c r="M54" s="770" t="s">
        <v>128</v>
      </c>
      <c r="N54" s="770" t="s">
        <v>128</v>
      </c>
      <c r="O54" s="770" t="s">
        <v>128</v>
      </c>
      <c r="P54" s="770" t="s">
        <v>128</v>
      </c>
      <c r="Q54" s="770" t="s">
        <v>128</v>
      </c>
      <c r="R54" s="770" t="s">
        <v>128</v>
      </c>
      <c r="S54" s="774"/>
      <c r="T54" s="774"/>
      <c r="U54" s="774"/>
      <c r="V54" s="774"/>
      <c r="W54" s="774"/>
      <c r="X54" s="774"/>
    </row>
    <row r="55" customFormat="false" ht="12" hidden="false" customHeight="false" outlineLevel="0" collapsed="false">
      <c r="B55" s="794"/>
      <c r="C55" s="570"/>
      <c r="D55" s="570"/>
      <c r="E55" s="774"/>
      <c r="F55" s="0"/>
      <c r="G55" s="0"/>
      <c r="H55" s="0"/>
      <c r="I55" s="0"/>
      <c r="J55" s="0"/>
      <c r="K55" s="0"/>
      <c r="L55" s="0"/>
      <c r="M55" s="0"/>
      <c r="N55" s="812"/>
      <c r="O55" s="812"/>
      <c r="P55" s="812"/>
      <c r="Q55" s="812"/>
      <c r="R55" s="812"/>
      <c r="S55" s="774"/>
      <c r="T55" s="774"/>
      <c r="U55" s="774"/>
      <c r="V55" s="774"/>
      <c r="W55" s="774"/>
      <c r="X55" s="774"/>
    </row>
    <row r="56" customFormat="false" ht="12" hidden="false" customHeight="false" outlineLevel="0" collapsed="false">
      <c r="B56" s="794" t="s">
        <v>2196</v>
      </c>
      <c r="C56" s="570"/>
      <c r="D56" s="570"/>
      <c r="E56" s="774"/>
      <c r="F56" s="813" t="n">
        <f aca="false">F6-F34-F7</f>
        <v>0</v>
      </c>
      <c r="G56" s="813" t="n">
        <f aca="false">G6-G34-G7</f>
        <v>0</v>
      </c>
      <c r="H56" s="813" t="n">
        <f aca="false">H6-H34-H7</f>
        <v>0</v>
      </c>
      <c r="I56" s="813" t="n">
        <f aca="false">I6-I34-I7</f>
        <v>0</v>
      </c>
      <c r="J56" s="813" t="n">
        <f aca="false">J6-J34-J7</f>
        <v>0</v>
      </c>
      <c r="K56" s="813" t="n">
        <f aca="false">K6-K34-K7</f>
        <v>0</v>
      </c>
      <c r="L56" s="813" t="n">
        <f aca="false">L6-L34-L7</f>
        <v>0</v>
      </c>
      <c r="M56" s="813" t="n">
        <f aca="false">M6-M34-M7</f>
        <v>0</v>
      </c>
      <c r="N56" s="813" t="n">
        <f aca="false">N6-N34-N7</f>
        <v>0</v>
      </c>
      <c r="O56" s="813" t="n">
        <f aca="false">O6-O34-O7</f>
        <v>0</v>
      </c>
      <c r="P56" s="813" t="n">
        <f aca="false">P6-P34-P7</f>
        <v>0</v>
      </c>
      <c r="Q56" s="813" t="n">
        <f aca="false">Q6-Q34-Q7</f>
        <v>0</v>
      </c>
      <c r="R56" s="813" t="n">
        <f aca="false">R6-R34-R7</f>
        <v>0</v>
      </c>
      <c r="S56" s="774"/>
      <c r="T56" s="774"/>
      <c r="U56" s="774"/>
      <c r="V56" s="774"/>
      <c r="W56" s="774"/>
      <c r="X56" s="774"/>
    </row>
    <row r="57" customFormat="false" ht="12" hidden="false" customHeight="false" outlineLevel="0" collapsed="false">
      <c r="B57" s="770" t="s">
        <v>130</v>
      </c>
      <c r="C57" s="570"/>
      <c r="D57" s="570"/>
      <c r="E57" s="774"/>
      <c r="F57" s="814" t="n">
        <f aca="false">F7-F8-F13</f>
        <v>0</v>
      </c>
      <c r="G57" s="814" t="n">
        <f aca="false">G7-G8-G13</f>
        <v>0</v>
      </c>
      <c r="H57" s="814" t="n">
        <f aca="false">H7-H8-H13</f>
        <v>0</v>
      </c>
      <c r="I57" s="814" t="n">
        <f aca="false">I7-I8-I13</f>
        <v>3.93390655517578E-006</v>
      </c>
      <c r="J57" s="814" t="n">
        <f aca="false">J7-J8-J13</f>
        <v>0</v>
      </c>
      <c r="K57" s="814" t="n">
        <f aca="false">K7-K8-K13</f>
        <v>0</v>
      </c>
      <c r="L57" s="814" t="n">
        <f aca="false">L7-L8-L13</f>
        <v>-1000000</v>
      </c>
      <c r="M57" s="814" t="n">
        <f aca="false">M7-M8-M13</f>
        <v>0</v>
      </c>
      <c r="N57" s="814" t="n">
        <f aca="false">N7-N8-N13</f>
        <v>0</v>
      </c>
      <c r="O57" s="814" t="n">
        <f aca="false">O7-O8-O13</f>
        <v>0</v>
      </c>
      <c r="P57" s="814" t="n">
        <f aca="false">P7-P8-P13</f>
        <v>0</v>
      </c>
      <c r="Q57" s="814" t="n">
        <f aca="false">Q7-Q8-Q13</f>
        <v>0</v>
      </c>
      <c r="R57" s="814" t="n">
        <f aca="false">R7-R8-R13</f>
        <v>1000000</v>
      </c>
      <c r="S57" s="774"/>
      <c r="T57" s="774"/>
      <c r="U57" s="774"/>
      <c r="V57" s="774"/>
      <c r="W57" s="774"/>
      <c r="X57" s="774"/>
    </row>
    <row r="58" customFormat="false" ht="12" hidden="false" customHeight="false" outlineLevel="0" collapsed="false">
      <c r="B58" s="770" t="s">
        <v>131</v>
      </c>
      <c r="C58" s="570"/>
      <c r="D58" s="570"/>
      <c r="E58" s="774"/>
      <c r="F58" s="815" t="n">
        <f aca="false">F8-F9-F10-F11-F12</f>
        <v>7745760000</v>
      </c>
      <c r="G58" s="815" t="n">
        <f aca="false">G8-G9-G10-G11-G12</f>
        <v>9401100000</v>
      </c>
      <c r="H58" s="815" t="n">
        <f aca="false">H8-H9-H10-H11-H12</f>
        <v>11253465000</v>
      </c>
      <c r="I58" s="815" t="n">
        <f aca="false">I8-I9-I10-I11-I12</f>
        <v>13742052000</v>
      </c>
      <c r="J58" s="815" t="n">
        <f aca="false">J8-J9-J10-J11-J12</f>
        <v>15341560000</v>
      </c>
      <c r="K58" s="814" t="n">
        <f aca="false">K8-K9-K10-K11-K12</f>
        <v>0</v>
      </c>
      <c r="L58" s="814" t="n">
        <f aca="false">L8-L9-L10-L11-L12</f>
        <v>0</v>
      </c>
      <c r="M58" s="814" t="n">
        <f aca="false">M8-M9-M10-M11-M12</f>
        <v>0</v>
      </c>
      <c r="N58" s="814" t="n">
        <f aca="false">N8-N9-N10-N11-N12</f>
        <v>1000000</v>
      </c>
      <c r="O58" s="814" t="n">
        <f aca="false">O8-O9-O10-O11-O12</f>
        <v>1000000</v>
      </c>
      <c r="P58" s="814" t="n">
        <f aca="false">P8-P9-P10-P11-P12</f>
        <v>0</v>
      </c>
      <c r="Q58" s="814" t="n">
        <f aca="false">Q8-Q9-Q10-Q11-Q12</f>
        <v>0</v>
      </c>
      <c r="R58" s="814" t="n">
        <f aca="false">R8-R9-R10-R11-R12</f>
        <v>0</v>
      </c>
      <c r="S58" s="774"/>
      <c r="T58" s="774"/>
      <c r="U58" s="774"/>
      <c r="V58" s="774"/>
      <c r="W58" s="774"/>
      <c r="X58" s="774"/>
    </row>
    <row r="59" customFormat="false" ht="12" hidden="false" customHeight="false" outlineLevel="0" collapsed="false">
      <c r="B59" s="770" t="s">
        <v>134</v>
      </c>
      <c r="C59" s="570"/>
      <c r="D59" s="570"/>
      <c r="E59" s="774"/>
      <c r="F59" s="814" t="n">
        <f aca="false">F15-F16-F25-F28-F29</f>
        <v>0</v>
      </c>
      <c r="G59" s="814" t="n">
        <f aca="false">G15-G16-G25-G28-G29</f>
        <v>0</v>
      </c>
      <c r="H59" s="814" t="n">
        <f aca="false">H15-H16-H25-H28-H29</f>
        <v>0</v>
      </c>
      <c r="I59" s="814" t="n">
        <f aca="false">I15-I16-I25-I28-I29</f>
        <v>0</v>
      </c>
      <c r="J59" s="814" t="n">
        <f aca="false">J15-J16-J25-J28-J29</f>
        <v>0</v>
      </c>
      <c r="K59" s="814" t="n">
        <f aca="false">K15-K16-K25-K28-K29</f>
        <v>0</v>
      </c>
      <c r="L59" s="814" t="n">
        <f aca="false">L15-L16-L25-L28-L29</f>
        <v>0</v>
      </c>
      <c r="M59" s="814" t="n">
        <f aca="false">M15-M16-M25-M28-M29</f>
        <v>0</v>
      </c>
      <c r="N59" s="814" t="n">
        <f aca="false">N15-N16-N25-N28-N29</f>
        <v>0</v>
      </c>
      <c r="O59" s="814" t="n">
        <f aca="false">O15-O16-O25-O28-O29</f>
        <v>0</v>
      </c>
      <c r="P59" s="814" t="n">
        <f aca="false">P15-P16-P25-P28-P29</f>
        <v>0</v>
      </c>
      <c r="Q59" s="814" t="n">
        <f aca="false">Q15-Q16-Q25-Q28-Q29</f>
        <v>0</v>
      </c>
      <c r="R59" s="814" t="n">
        <f aca="false">R15-R16-R25-R28-R29</f>
        <v>0</v>
      </c>
      <c r="S59" s="774"/>
      <c r="T59" s="774"/>
      <c r="U59" s="813"/>
      <c r="V59" s="774"/>
      <c r="W59" s="774"/>
      <c r="X59" s="774"/>
    </row>
    <row r="60" customFormat="false" ht="12" hidden="false" customHeight="false" outlineLevel="0" collapsed="false">
      <c r="B60" s="770" t="s">
        <v>333</v>
      </c>
      <c r="C60" s="570"/>
      <c r="D60" s="570"/>
      <c r="E60" s="774"/>
      <c r="F60" s="814" t="n">
        <f aca="false">F16-F17-F19-F20-F23</f>
        <v>0</v>
      </c>
      <c r="G60" s="814" t="n">
        <f aca="false">G16-G17-G19-G20-G23</f>
        <v>0</v>
      </c>
      <c r="H60" s="814" t="n">
        <f aca="false">H16-H17-H19-H20-H23</f>
        <v>0</v>
      </c>
      <c r="I60" s="814" t="n">
        <f aca="false">I16-I17-I19-I20-I23</f>
        <v>0</v>
      </c>
      <c r="J60" s="814" t="n">
        <f aca="false">J16-J17-J19-J20-J23</f>
        <v>0</v>
      </c>
      <c r="K60" s="814" t="n">
        <f aca="false">K16-K17-K19-K20-K23</f>
        <v>-1000000</v>
      </c>
      <c r="L60" s="814" t="n">
        <f aca="false">L16-L17-L19-L20-L23</f>
        <v>0</v>
      </c>
      <c r="M60" s="814" t="n">
        <f aca="false">M16-M17-M19-M20-M23</f>
        <v>0</v>
      </c>
      <c r="N60" s="814" t="n">
        <f aca="false">N16-N17-N19-N20-N23</f>
        <v>-1000000</v>
      </c>
      <c r="O60" s="814" t="n">
        <f aca="false">O16-O17-O19-O20-O23</f>
        <v>0</v>
      </c>
      <c r="P60" s="814" t="n">
        <f aca="false">P16-P17-P19-P20-P23</f>
        <v>0</v>
      </c>
      <c r="Q60" s="814" t="n">
        <f aca="false">Q16-Q17-Q19-Q20-Q23</f>
        <v>0</v>
      </c>
      <c r="R60" s="814" t="n">
        <f aca="false">R16-R17-R19-R20-R23</f>
        <v>1000000</v>
      </c>
      <c r="S60" s="774"/>
      <c r="T60" s="774"/>
      <c r="U60" s="774"/>
      <c r="V60" s="774"/>
      <c r="W60" s="774"/>
      <c r="X60" s="774"/>
    </row>
    <row r="61" customFormat="false" ht="12" hidden="false" customHeight="false" outlineLevel="0" collapsed="false">
      <c r="B61" s="770" t="s">
        <v>822</v>
      </c>
      <c r="C61" s="570"/>
      <c r="D61" s="570"/>
      <c r="E61" s="774"/>
      <c r="F61" s="815" t="n">
        <f aca="false">F25-F26-F27</f>
        <v>2467168000</v>
      </c>
      <c r="G61" s="815" t="n">
        <f aca="false">G25-G26-G27</f>
        <v>3447070000</v>
      </c>
      <c r="H61" s="815" t="n">
        <f aca="false">H25-H26-H27</f>
        <v>4283577000</v>
      </c>
      <c r="I61" s="815" t="n">
        <f aca="false">I25-I26-I27</f>
        <v>4692408000</v>
      </c>
      <c r="J61" s="815" t="n">
        <f aca="false">J25-J26-J27</f>
        <v>4517760000</v>
      </c>
      <c r="K61" s="814" t="n">
        <f aca="false">K25-K26-K27</f>
        <v>0</v>
      </c>
      <c r="L61" s="814" t="n">
        <f aca="false">L25-L26-L27</f>
        <v>0</v>
      </c>
      <c r="M61" s="814" t="n">
        <f aca="false">M25-M26-M27</f>
        <v>0</v>
      </c>
      <c r="N61" s="814" t="n">
        <f aca="false">N25-N26-N27</f>
        <v>-1000000</v>
      </c>
      <c r="O61" s="814" t="n">
        <f aca="false">O25-O26-O27</f>
        <v>0</v>
      </c>
      <c r="P61" s="814" t="n">
        <f aca="false">P25-P26-P27</f>
        <v>1000000</v>
      </c>
      <c r="Q61" s="814" t="n">
        <f aca="false">Q25-Q26-Q27</f>
        <v>0</v>
      </c>
      <c r="R61" s="814" t="n">
        <f aca="false">R25-R26-R27</f>
        <v>0</v>
      </c>
      <c r="S61" s="774"/>
      <c r="T61" s="774"/>
      <c r="U61" s="774"/>
      <c r="V61" s="774"/>
      <c r="W61" s="774"/>
      <c r="X61" s="774"/>
    </row>
    <row r="62" customFormat="false" ht="12" hidden="false" customHeight="false" outlineLevel="0" collapsed="false">
      <c r="B62" s="770" t="s">
        <v>137</v>
      </c>
      <c r="C62" s="570"/>
      <c r="D62" s="570"/>
      <c r="E62" s="774"/>
      <c r="F62" s="814" t="n">
        <f aca="false">F39-F40-F46</f>
        <v>0</v>
      </c>
      <c r="G62" s="814" t="n">
        <f aca="false">G39-G40-G46</f>
        <v>0</v>
      </c>
      <c r="H62" s="814" t="n">
        <f aca="false">H39-H40-H46</f>
        <v>0</v>
      </c>
      <c r="I62" s="814" t="n">
        <f aca="false">I39-I40-I46</f>
        <v>0</v>
      </c>
      <c r="J62" s="814" t="n">
        <f aca="false">J39-J40-J46</f>
        <v>0</v>
      </c>
      <c r="K62" s="814" t="n">
        <f aca="false">K39-K40-K46</f>
        <v>1000000</v>
      </c>
      <c r="L62" s="814" t="n">
        <f aca="false">L39-L40-L46</f>
        <v>0</v>
      </c>
      <c r="M62" s="814" t="n">
        <f aca="false">M39-M40-M46</f>
        <v>1000000</v>
      </c>
      <c r="N62" s="814" t="n">
        <f aca="false">N39-N40-N46</f>
        <v>0</v>
      </c>
      <c r="O62" s="814" t="n">
        <f aca="false">O39-O40-O46</f>
        <v>0</v>
      </c>
      <c r="P62" s="814" t="n">
        <f aca="false">P39-P40-P46</f>
        <v>0</v>
      </c>
      <c r="Q62" s="814" t="n">
        <f aca="false">Q39-Q40-Q46</f>
        <v>0</v>
      </c>
      <c r="R62" s="814" t="n">
        <f aca="false">R39-R40-R46</f>
        <v>0</v>
      </c>
      <c r="S62" s="774"/>
      <c r="T62" s="774"/>
      <c r="U62" s="774"/>
      <c r="V62" s="774"/>
      <c r="W62" s="774"/>
      <c r="X62" s="774"/>
    </row>
    <row r="63" customFormat="false" ht="12" hidden="false" customHeight="false" outlineLevel="0" collapsed="false">
      <c r="B63" s="770" t="s">
        <v>505</v>
      </c>
      <c r="C63" s="570"/>
      <c r="D63" s="570"/>
      <c r="E63" s="774"/>
      <c r="F63" s="814" t="n">
        <f aca="false">F40-F41-F42-F45</f>
        <v>0</v>
      </c>
      <c r="G63" s="814" t="n">
        <f aca="false">G40-G41-G42-G45</f>
        <v>0</v>
      </c>
      <c r="H63" s="814" t="n">
        <f aca="false">H40-H41-H42-H45</f>
        <v>0</v>
      </c>
      <c r="I63" s="814" t="n">
        <f aca="false">I40-I41-I42-I45</f>
        <v>0</v>
      </c>
      <c r="J63" s="814" t="n">
        <f aca="false">J40-J41-J42-J45</f>
        <v>0</v>
      </c>
      <c r="K63" s="814" t="n">
        <f aca="false">K40-K41-K42</f>
        <v>0</v>
      </c>
      <c r="L63" s="814" t="n">
        <f aca="false">L40-L41-L42</f>
        <v>0</v>
      </c>
      <c r="M63" s="814" t="n">
        <f aca="false">M40-M41-M42</f>
        <v>0</v>
      </c>
      <c r="N63" s="814" t="n">
        <f aca="false">N40-N41-N42</f>
        <v>-1000000</v>
      </c>
      <c r="O63" s="814" t="n">
        <f aca="false">O40-O41-O42</f>
        <v>0</v>
      </c>
      <c r="P63" s="814" t="n">
        <f aca="false">P40-P41-P42</f>
        <v>0</v>
      </c>
      <c r="Q63" s="814" t="n">
        <f aca="false">Q40-Q41-Q42</f>
        <v>-1000000</v>
      </c>
      <c r="R63" s="814" t="n">
        <f aca="false">R40-R41-R42</f>
        <v>0</v>
      </c>
      <c r="S63" s="774"/>
      <c r="T63" s="774"/>
      <c r="U63" s="774"/>
      <c r="V63" s="774"/>
      <c r="W63" s="774"/>
      <c r="X63" s="774"/>
    </row>
    <row r="64" customFormat="false" ht="12" hidden="false" customHeight="false" outlineLevel="0" collapsed="false">
      <c r="B64" s="770" t="s">
        <v>4300</v>
      </c>
      <c r="C64" s="570"/>
      <c r="D64" s="570"/>
      <c r="E64" s="774"/>
      <c r="F64" s="815" t="n">
        <f aca="false">F42-F43-F44</f>
        <v>2467168000</v>
      </c>
      <c r="G64" s="815" t="n">
        <f aca="false">G42-G43-G44</f>
        <v>3697766000</v>
      </c>
      <c r="H64" s="815" t="n">
        <f aca="false">H42-H43-H44</f>
        <v>4428783000</v>
      </c>
      <c r="I64" s="815" t="n">
        <f aca="false">I42-I43-I44</f>
        <v>3351720000</v>
      </c>
      <c r="J64" s="815" t="n">
        <f aca="false">J42-J43-J44</f>
        <v>5082480000</v>
      </c>
      <c r="K64" s="814" t="n">
        <f aca="false">K42-K43-K44</f>
        <v>1000000</v>
      </c>
      <c r="L64" s="814" t="n">
        <f aca="false">L42-L43-L44</f>
        <v>0</v>
      </c>
      <c r="M64" s="814" t="n">
        <f aca="false">M42-M43-M44</f>
        <v>0</v>
      </c>
      <c r="N64" s="814" t="n">
        <f aca="false">N42-N43-N44</f>
        <v>0</v>
      </c>
      <c r="O64" s="814" t="n">
        <f aca="false">O42-O43-O44</f>
        <v>0</v>
      </c>
      <c r="P64" s="814" t="n">
        <f aca="false">P42-P43-P44</f>
        <v>0</v>
      </c>
      <c r="Q64" s="814" t="n">
        <f aca="false">Q42-Q43-Q44</f>
        <v>0</v>
      </c>
      <c r="R64" s="814" t="n">
        <f aca="false">R42-R43-R44</f>
        <v>0</v>
      </c>
      <c r="S64" s="774"/>
      <c r="T64" s="774"/>
      <c r="U64" s="774"/>
      <c r="V64" s="774"/>
      <c r="W64" s="774"/>
      <c r="X64" s="774"/>
    </row>
    <row r="65" customFormat="false" ht="12" hidden="false" customHeight="false" outlineLevel="0" collapsed="false">
      <c r="B65" s="770" t="s">
        <v>274</v>
      </c>
      <c r="C65" s="570"/>
      <c r="D65" s="570"/>
      <c r="E65" s="774"/>
      <c r="F65" s="814" t="n">
        <f aca="false">F46-F47-F48-F49-F50-F51-F52</f>
        <v>0</v>
      </c>
      <c r="G65" s="814" t="n">
        <f aca="false">G46-G47-G48-G49-G50-G51-G52</f>
        <v>0</v>
      </c>
      <c r="H65" s="814" t="n">
        <f aca="false">H46-H47-H48-H49-H50-H51-H52</f>
        <v>0</v>
      </c>
      <c r="I65" s="814" t="n">
        <f aca="false">I46-I47-I48-I49-I50-I51-I52</f>
        <v>0</v>
      </c>
      <c r="J65" s="814" t="n">
        <f aca="false">J46-J47-J48-J49-J50-J51-J52</f>
        <v>0</v>
      </c>
      <c r="K65" s="814" t="n">
        <f aca="false">K46-K47-K48-K49-K50-K51-K52</f>
        <v>0</v>
      </c>
      <c r="L65" s="814" t="n">
        <f aca="false">L46-L47-L48-L49-L50-L51-L52</f>
        <v>0</v>
      </c>
      <c r="M65" s="814" t="n">
        <f aca="false">M46-M47-M48-M49-M50-M51-M52</f>
        <v>0</v>
      </c>
      <c r="N65" s="815" t="n">
        <f aca="false">N46-N47-N48-N49-N50-N51-N52</f>
        <v>-2053000000</v>
      </c>
      <c r="O65" s="815" t="n">
        <f aca="false">O46-O47-O48-O49-O50-O51-O52</f>
        <v>-3442000000</v>
      </c>
      <c r="P65" s="815" t="n">
        <f aca="false">P46-P47-P48-P49-P50-P51-P52</f>
        <v>-3354000000</v>
      </c>
      <c r="Q65" s="815" t="n">
        <f aca="false">Q46-Q47-Q48-Q49-Q50-Q51-Q52</f>
        <v>-3812000000</v>
      </c>
      <c r="R65" s="815" t="n">
        <f aca="false">R46-R47-R48-R49-R50-R51-R52</f>
        <v>-3901000000</v>
      </c>
      <c r="S65" s="774"/>
      <c r="T65" s="774"/>
      <c r="U65" s="774"/>
      <c r="V65" s="774"/>
      <c r="W65" s="774"/>
      <c r="X65" s="774"/>
    </row>
    <row r="66" customFormat="false" ht="12.75" hidden="false" customHeight="false" outlineLevel="0" collapsed="false">
      <c r="B66" s="0"/>
      <c r="E66" s="813"/>
      <c r="F66" s="0"/>
      <c r="G66" s="0"/>
      <c r="H66" s="0"/>
      <c r="I66" s="0"/>
      <c r="J66" s="0"/>
      <c r="K66" s="0"/>
      <c r="L66" s="0"/>
      <c r="M66" s="0"/>
      <c r="N66" s="0"/>
      <c r="O66" s="0"/>
      <c r="P66" s="0"/>
      <c r="Q66" s="0"/>
      <c r="R66" s="0"/>
      <c r="S66" s="0"/>
      <c r="T66" s="0"/>
      <c r="U66" s="0"/>
      <c r="V66" s="0"/>
    </row>
    <row r="67" customFormat="false" ht="12.75" hidden="false" customHeight="false" outlineLevel="0" collapsed="false">
      <c r="B67" s="770" t="s">
        <v>586</v>
      </c>
      <c r="F67" s="816" t="n">
        <v>74445000000</v>
      </c>
      <c r="G67" s="817" t="n">
        <v>80390000000</v>
      </c>
      <c r="H67" s="817" t="n">
        <v>92323000000</v>
      </c>
      <c r="I67" s="817" t="n">
        <v>105777000000</v>
      </c>
      <c r="J67" s="817" t="n">
        <v>119235000000</v>
      </c>
      <c r="K67" s="817" t="n">
        <v>137591000000</v>
      </c>
      <c r="L67" s="817" t="n">
        <v>164494000000</v>
      </c>
      <c r="M67" s="817" t="n">
        <v>170460000000</v>
      </c>
      <c r="N67" s="817" t="n">
        <v>190888000000</v>
      </c>
      <c r="O67" s="817" t="n">
        <v>221969000000</v>
      </c>
      <c r="P67" s="817" t="n">
        <v>250653000000</v>
      </c>
      <c r="Q67" s="817" t="n">
        <v>278270000000</v>
      </c>
      <c r="R67" s="818" t="n">
        <v>307544000000</v>
      </c>
      <c r="S67" s="818"/>
      <c r="T67" s="818"/>
      <c r="U67" s="818"/>
      <c r="V67" s="819"/>
    </row>
    <row r="68" customFormat="false" ht="12" hidden="false" customHeight="false" outlineLevel="0" collapsed="false">
      <c r="B68" s="770" t="s">
        <v>140</v>
      </c>
      <c r="F68" s="770" t="n">
        <f aca="false">F7/F67</f>
        <v>0.115607495466452</v>
      </c>
      <c r="G68" s="770" t="n">
        <f aca="false">G7/G67</f>
        <v>0.126299141684289</v>
      </c>
      <c r="H68" s="770" t="n">
        <f aca="false">H7/H67</f>
        <v>0.13290195292614</v>
      </c>
      <c r="I68" s="770" t="n">
        <f aca="false">I7/I67</f>
        <v>0.139421310870983</v>
      </c>
      <c r="J68" s="770" t="n">
        <f aca="false">J7/J67</f>
        <v>0.138928334801023</v>
      </c>
      <c r="K68" s="770" t="n">
        <f aca="false">K7/K67</f>
        <v>0.149566468737054</v>
      </c>
      <c r="L68" s="770" t="n">
        <f aca="false">L7/L67</f>
        <v>0.142667817671161</v>
      </c>
      <c r="M68" s="770" t="n">
        <f aca="false">M7/M67</f>
        <v>0.139968321013728</v>
      </c>
      <c r="N68" s="770" t="n">
        <f aca="false">N7/N67</f>
        <v>0.144456435187125</v>
      </c>
      <c r="O68" s="770" t="n">
        <f aca="false">O7/O67</f>
        <v>0.15564335560371</v>
      </c>
      <c r="P68" s="770" t="n">
        <f aca="false">P7/P67</f>
        <v>0.162495561593119</v>
      </c>
      <c r="Q68" s="770" t="n">
        <f aca="false">Q7/Q67</f>
        <v>0.166248607467567</v>
      </c>
      <c r="R68" s="770" t="n">
        <f aca="false">R7/R67</f>
        <v>0.169348125796634</v>
      </c>
    </row>
    <row r="69" customFormat="false" ht="12" hidden="false" customHeight="false" outlineLevel="0" collapsed="false">
      <c r="B69" s="770" t="s">
        <v>141</v>
      </c>
      <c r="F69" s="770" t="n">
        <f aca="false">F15/F67</f>
        <v>0.145665444287729</v>
      </c>
      <c r="G69" s="770" t="n">
        <f aca="false">G15/G67</f>
        <v>0.151247120288593</v>
      </c>
      <c r="H69" s="770" t="n">
        <f aca="false">H15/H67</f>
        <v>0.149416396780867</v>
      </c>
      <c r="I69" s="770" t="n">
        <f aca="false">I15/I67</f>
        <v>0.152888142034658</v>
      </c>
      <c r="J69" s="770" t="n">
        <f aca="false">J15/J67</f>
        <v>0.15234754895794</v>
      </c>
      <c r="K69" s="770" t="n">
        <f aca="false">K15/K67</f>
        <v>0.175098661976437</v>
      </c>
      <c r="L69" s="770" t="n">
        <f aca="false">L15/L67</f>
        <v>0.173732780526949</v>
      </c>
      <c r="M69" s="770" t="n">
        <f aca="false">M15/M67</f>
        <v>0.178481755250499</v>
      </c>
      <c r="N69" s="770" t="n">
        <f aca="false">N15/N67</f>
        <v>0.170183563136499</v>
      </c>
      <c r="O69" s="770" t="n">
        <f aca="false">O15/O67</f>
        <v>0.173947713419441</v>
      </c>
      <c r="P69" s="770" t="n">
        <f aca="false">P15/P67</f>
        <v>0.17935552337295</v>
      </c>
      <c r="Q69" s="770" t="n">
        <f aca="false">Q15/Q67</f>
        <v>0.184234736047723</v>
      </c>
      <c r="R69" s="770" t="n">
        <f aca="false">R15/R67</f>
        <v>0.183941159638946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9.xml><?xml version="1.0" encoding="utf-8"?>
<worksheet xmlns="http://schemas.openxmlformats.org/spreadsheetml/2006/main" xmlns:r="http://schemas.openxmlformats.org/officeDocument/2006/relationships">
  <sheetPr filterMode="false">
    <pageSetUpPr fitToPage="false"/>
  </sheetPr>
  <dimension ref="A1:BB9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30" activePane="bottomRight" state="frozen"/>
      <selection pane="topLeft" activeCell="A1" activeCellId="0" sqref="A1"/>
      <selection pane="topRight" activeCell="L1" activeCellId="0" sqref="L1"/>
      <selection pane="bottomLeft" activeCell="A30" activeCellId="0" sqref="A30"/>
      <selection pane="bottomRight" activeCell="R7" activeCellId="0" sqref="R7"/>
    </sheetView>
  </sheetViews>
  <sheetFormatPr defaultRowHeight="15"/>
  <cols>
    <col collapsed="false" hidden="false" max="1" min="1" style="0" width="33.4795918367347"/>
    <col collapsed="false" hidden="false" max="2" min="2" style="0" width="54.1326530612245"/>
    <col collapsed="false" hidden="false" max="3" min="3" style="0" width="40.9030612244898"/>
    <col collapsed="false" hidden="false" max="6" min="4" style="0" width="20.6530612244898"/>
    <col collapsed="false" hidden="false" max="7" min="7" style="0" width="21.4642857142857"/>
    <col collapsed="false" hidden="false" max="13" min="8" style="0" width="20.6530612244898"/>
    <col collapsed="false" hidden="false" max="14" min="14" style="0" width="19.5714285714286"/>
    <col collapsed="false" hidden="false" max="16" min="15" style="0" width="20.6530612244898"/>
    <col collapsed="false" hidden="false" max="22" min="17" style="0" width="22.5459183673469"/>
    <col collapsed="false" hidden="false" max="24" min="23" style="0" width="19.8418367346939"/>
    <col collapsed="false" hidden="false" max="28" min="25" style="0" width="8.50510204081633"/>
    <col collapsed="false" hidden="false" max="29" min="29" style="0" width="19.4387755102041"/>
    <col collapsed="false" hidden="false" max="1025" min="30" style="0" width="8.50510204081633"/>
  </cols>
  <sheetData>
    <row r="1" customFormat="false" ht="15" hidden="false" customHeight="false" outlineLevel="0" collapsed="false">
      <c r="A1" s="0" t="s">
        <v>4301</v>
      </c>
      <c r="B1" s="2" t="s">
        <v>4302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row>
    <row r="2" customFormat="false" ht="15" hidden="false" customHeight="false" outlineLevel="0" collapsed="false">
      <c r="B2" s="7" t="s">
        <v>1118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17" customFormat="true" ht="15" hidden="false" customHeight="false" outlineLevel="0" collapsed="false">
      <c r="A6" s="118" t="s">
        <v>32</v>
      </c>
      <c r="B6" s="118" t="s">
        <v>33</v>
      </c>
      <c r="C6" s="13" t="s">
        <v>34</v>
      </c>
      <c r="D6" s="120" t="n">
        <v>169400000000</v>
      </c>
      <c r="E6" s="120" t="n">
        <v>199300000000</v>
      </c>
      <c r="F6" s="120" t="n">
        <v>235500000000</v>
      </c>
      <c r="G6" s="120" t="n">
        <v>232700000000</v>
      </c>
      <c r="H6" s="120" t="n">
        <v>263000000000</v>
      </c>
      <c r="I6" s="120" t="n">
        <v>291200000000</v>
      </c>
      <c r="J6" s="120" t="n">
        <v>1145800000000</v>
      </c>
      <c r="K6" s="120" t="n">
        <v>455500000000</v>
      </c>
      <c r="L6" s="120" t="n">
        <v>583900000000</v>
      </c>
      <c r="M6" s="120" t="n">
        <v>474500000000</v>
      </c>
      <c r="N6" s="120" t="n">
        <v>515700000000</v>
      </c>
      <c r="O6" s="120" t="n">
        <v>542300000000</v>
      </c>
      <c r="P6" s="120" t="n">
        <v>759500000000</v>
      </c>
      <c r="Q6" s="241" t="n">
        <f aca="false">Q7+Q50</f>
        <v>933400000000</v>
      </c>
      <c r="R6" s="241" t="n">
        <f aca="false">R7+R50</f>
        <v>936300000000</v>
      </c>
      <c r="S6" s="241" t="n">
        <f aca="false">S7+S50</f>
        <v>1041700000000</v>
      </c>
      <c r="T6" s="241" t="n">
        <f aca="false">T7+T50</f>
        <v>1093200000000</v>
      </c>
      <c r="U6" s="241" t="n">
        <f aca="false">U7+U50</f>
        <v>1155600000000</v>
      </c>
      <c r="V6" s="241" t="n">
        <f aca="false">V7+V50</f>
        <v>1304500000000</v>
      </c>
      <c r="W6" s="241" t="n">
        <f aca="false">W7+W50</f>
        <v>1420200000000</v>
      </c>
      <c r="X6" s="241" t="n">
        <f aca="false">X7+X50</f>
        <v>1584600000000</v>
      </c>
      <c r="Z6" s="6"/>
      <c r="AA6" s="6"/>
      <c r="AB6" s="6"/>
      <c r="AC6" s="40"/>
      <c r="AD6" s="6"/>
      <c r="AE6" s="6"/>
      <c r="AF6" s="6"/>
      <c r="AG6" s="6"/>
      <c r="AH6" s="6"/>
      <c r="AI6" s="6"/>
      <c r="AJ6" s="6"/>
      <c r="AK6" s="6"/>
      <c r="AL6" s="6"/>
      <c r="AM6" s="6"/>
      <c r="AN6" s="6"/>
      <c r="AO6" s="6"/>
      <c r="AP6" s="6"/>
      <c r="AQ6" s="6"/>
      <c r="AR6" s="6"/>
      <c r="AS6" s="6"/>
      <c r="AT6" s="6"/>
      <c r="AU6" s="6"/>
      <c r="AV6" s="6"/>
      <c r="AW6" s="6"/>
      <c r="AX6" s="6"/>
      <c r="AY6" s="6"/>
      <c r="AZ6" s="6"/>
      <c r="BA6" s="6"/>
      <c r="BB6" s="6"/>
    </row>
    <row r="7" s="38" customFormat="true" ht="15" hidden="false" customHeight="false" outlineLevel="0" collapsed="false">
      <c r="A7" s="19" t="s">
        <v>341</v>
      </c>
      <c r="B7" s="107" t="s">
        <v>513</v>
      </c>
      <c r="C7" s="20" t="s">
        <v>37</v>
      </c>
      <c r="D7" s="142" t="n">
        <v>110100000000</v>
      </c>
      <c r="E7" s="142" t="n">
        <v>132800000000</v>
      </c>
      <c r="F7" s="142" t="n">
        <v>160900000000</v>
      </c>
      <c r="G7" s="142" t="n">
        <v>156700000000</v>
      </c>
      <c r="H7" s="142" t="n">
        <v>173800000000</v>
      </c>
      <c r="I7" s="142" t="n">
        <v>189000000000</v>
      </c>
      <c r="J7" s="142" t="n">
        <v>247200000000</v>
      </c>
      <c r="K7" s="142" t="n">
        <v>309000000000</v>
      </c>
      <c r="L7" s="142" t="n">
        <v>442000000000</v>
      </c>
      <c r="M7" s="142" t="n">
        <v>363600000000</v>
      </c>
      <c r="N7" s="741" t="n">
        <v>385600000000</v>
      </c>
      <c r="O7" s="142" t="n">
        <v>428800000000</v>
      </c>
      <c r="P7" s="91" t="n">
        <v>543000000000</v>
      </c>
      <c r="Q7" s="91" t="n">
        <v>628500000000</v>
      </c>
      <c r="R7" s="91" t="n">
        <v>714200000000</v>
      </c>
      <c r="S7" s="91" t="n">
        <v>784900000000</v>
      </c>
      <c r="T7" s="91" t="n">
        <v>841000000000</v>
      </c>
      <c r="U7" s="91" t="n">
        <v>940800000000</v>
      </c>
      <c r="V7" s="91" t="n">
        <v>1079000000000</v>
      </c>
      <c r="W7" s="91" t="n">
        <v>1193900000000</v>
      </c>
      <c r="X7" s="91" t="n">
        <v>1365000000000</v>
      </c>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5" hidden="false" customHeight="false" outlineLevel="0" collapsed="false">
      <c r="A8" s="26" t="s">
        <v>38</v>
      </c>
      <c r="B8" s="107" t="s">
        <v>441</v>
      </c>
      <c r="C8" s="20" t="s">
        <v>40</v>
      </c>
      <c r="D8" s="142" t="n">
        <v>102800000000</v>
      </c>
      <c r="E8" s="142" t="n">
        <v>125500000000</v>
      </c>
      <c r="F8" s="142" t="n">
        <v>144600000000</v>
      </c>
      <c r="G8" s="142" t="n">
        <v>152100000000</v>
      </c>
      <c r="H8" s="142" t="n">
        <v>167600000000</v>
      </c>
      <c r="I8" s="142" t="n">
        <v>181300000000</v>
      </c>
      <c r="J8" s="142" t="n">
        <v>203800000000</v>
      </c>
      <c r="K8" s="142" t="n">
        <v>233200000000</v>
      </c>
      <c r="L8" s="142" t="n">
        <v>281100000000</v>
      </c>
      <c r="M8" s="142" t="n">
        <v>343000000000</v>
      </c>
      <c r="N8" s="741" t="n">
        <v>361800000000</v>
      </c>
      <c r="O8" s="142" t="n">
        <v>399900000000</v>
      </c>
      <c r="P8" s="91" t="n">
        <v>495700000000</v>
      </c>
      <c r="Q8" s="91" t="n">
        <v>577300000000</v>
      </c>
      <c r="R8" s="91" t="n">
        <v>633200000000</v>
      </c>
      <c r="S8" s="91" t="n">
        <v>724600000000</v>
      </c>
      <c r="T8" s="91" t="n">
        <v>793900000000</v>
      </c>
      <c r="U8" s="91" t="n">
        <v>869400000000</v>
      </c>
      <c r="V8" s="91" t="n">
        <v>987400000000</v>
      </c>
      <c r="W8" s="91" t="n">
        <v>1082200000000</v>
      </c>
      <c r="X8" s="91" t="n">
        <v>1217900000000</v>
      </c>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5" hidden="false" customHeight="false" outlineLevel="0" collapsed="false">
      <c r="A9" s="18"/>
      <c r="B9" s="351" t="s">
        <v>4303</v>
      </c>
      <c r="D9" s="136"/>
      <c r="E9" s="136"/>
      <c r="F9" s="136"/>
      <c r="G9" s="136"/>
      <c r="H9" s="136"/>
      <c r="I9" s="136"/>
      <c r="J9" s="142" t="n">
        <v>95800000000</v>
      </c>
      <c r="K9" s="142" t="n">
        <v>100700000000</v>
      </c>
      <c r="L9" s="142" t="n">
        <v>110700000000</v>
      </c>
      <c r="M9" s="142"/>
      <c r="N9" s="142"/>
      <c r="O9" s="142"/>
      <c r="P9" s="142"/>
      <c r="Q9" s="23"/>
      <c r="R9" s="23"/>
      <c r="S9" s="23"/>
      <c r="T9" s="23"/>
      <c r="U9" s="23"/>
      <c r="V9" s="46"/>
      <c r="X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5" hidden="false" customHeight="false" outlineLevel="0" collapsed="false">
      <c r="A10" s="26" t="s">
        <v>50</v>
      </c>
      <c r="B10" s="107" t="s">
        <v>1281</v>
      </c>
      <c r="C10" s="20" t="s">
        <v>40</v>
      </c>
      <c r="D10" s="142" t="n">
        <v>3800000000</v>
      </c>
      <c r="E10" s="142" t="n">
        <v>4100000000</v>
      </c>
      <c r="F10" s="142" t="n">
        <v>3800000000</v>
      </c>
      <c r="G10" s="142" t="n">
        <v>1200000000</v>
      </c>
      <c r="H10" s="142" t="n">
        <v>1400000000</v>
      </c>
      <c r="I10" s="142" t="n">
        <v>4900000000</v>
      </c>
      <c r="J10" s="142" t="n">
        <v>38500000000</v>
      </c>
      <c r="K10" s="142" t="n">
        <v>71200000000</v>
      </c>
      <c r="L10" s="142" t="n">
        <v>158800000000</v>
      </c>
      <c r="M10" s="142" t="n">
        <v>20600000000</v>
      </c>
      <c r="N10" s="741" t="n">
        <v>19800000000</v>
      </c>
      <c r="O10" s="142" t="n">
        <v>19400000000</v>
      </c>
      <c r="P10" s="91" t="n">
        <v>43700000000</v>
      </c>
      <c r="Q10" s="91" t="n">
        <v>46200000000</v>
      </c>
      <c r="R10" s="91" t="n">
        <v>76300000000</v>
      </c>
      <c r="S10" s="91" t="n">
        <v>53300000000</v>
      </c>
      <c r="T10" s="91" t="n">
        <v>38500000000</v>
      </c>
      <c r="U10" s="91" t="n">
        <v>61800000000</v>
      </c>
      <c r="V10" s="91" t="n">
        <v>80700000000</v>
      </c>
      <c r="W10" s="91" t="n">
        <v>99700000000</v>
      </c>
      <c r="X10" s="91" t="n">
        <v>134000000000</v>
      </c>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5" hidden="false" customHeight="false" outlineLevel="0" collapsed="false">
      <c r="B11" s="351" t="s">
        <v>4304</v>
      </c>
      <c r="C11" s="49"/>
      <c r="D11" s="136"/>
      <c r="E11" s="136"/>
      <c r="F11" s="136"/>
      <c r="G11" s="136"/>
      <c r="H11" s="136"/>
      <c r="I11" s="136"/>
      <c r="J11" s="142" t="n">
        <v>30400000000</v>
      </c>
      <c r="K11" s="142" t="n">
        <v>27500000000</v>
      </c>
      <c r="L11" s="142" t="n">
        <v>123400000000</v>
      </c>
      <c r="M11" s="142"/>
      <c r="N11" s="142"/>
      <c r="O11" s="142"/>
      <c r="P11" s="142"/>
      <c r="Q11" s="23"/>
      <c r="R11" s="23"/>
      <c r="S11" s="23"/>
      <c r="T11" s="23"/>
      <c r="U11" s="23"/>
      <c r="V11" s="46"/>
      <c r="X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5" hidden="false" customHeight="false" outlineLevel="0" collapsed="false">
      <c r="A12" s="19" t="s">
        <v>4305</v>
      </c>
      <c r="B12" s="107" t="s">
        <v>4306</v>
      </c>
      <c r="C12" s="20" t="s">
        <v>40</v>
      </c>
      <c r="D12" s="142" t="n">
        <v>3500000000</v>
      </c>
      <c r="E12" s="142" t="n">
        <v>3200000000</v>
      </c>
      <c r="F12" s="142" t="n">
        <v>4100000000</v>
      </c>
      <c r="G12" s="142" t="n">
        <v>3400000000</v>
      </c>
      <c r="H12" s="142" t="n">
        <v>3900000000</v>
      </c>
      <c r="I12" s="142" t="n">
        <v>2800000000</v>
      </c>
      <c r="J12" s="142" t="n">
        <v>4900000000</v>
      </c>
      <c r="K12" s="142" t="n">
        <v>4600000000</v>
      </c>
      <c r="L12" s="142" t="n">
        <v>2100000000</v>
      </c>
      <c r="M12" s="136"/>
      <c r="N12" s="741" t="n">
        <v>4000000000</v>
      </c>
      <c r="O12" s="142" t="n">
        <v>9500000000</v>
      </c>
      <c r="P12" s="91" t="n">
        <v>3600000000</v>
      </c>
      <c r="Q12" s="91" t="n">
        <v>5000000000</v>
      </c>
      <c r="R12" s="91" t="n">
        <v>4700000000</v>
      </c>
      <c r="S12" s="91" t="n">
        <v>7000000000</v>
      </c>
      <c r="T12" s="91" t="n">
        <v>8600000000</v>
      </c>
      <c r="U12" s="91" t="n">
        <v>9600000000</v>
      </c>
      <c r="V12" s="91" t="n">
        <v>11000000000</v>
      </c>
      <c r="W12" s="91" t="n">
        <v>11900000000</v>
      </c>
      <c r="X12" s="91" t="n">
        <v>13100000000</v>
      </c>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5" hidden="false" customHeight="false" outlineLevel="0" collapsed="false">
      <c r="A13" s="19" t="s">
        <v>348</v>
      </c>
      <c r="B13" s="362" t="s">
        <v>348</v>
      </c>
      <c r="C13" s="20" t="s">
        <v>40</v>
      </c>
      <c r="D13" s="142"/>
      <c r="E13" s="142"/>
      <c r="F13" s="142" t="n">
        <f aca="false">F7-F8-F10-F12</f>
        <v>8400000000</v>
      </c>
      <c r="G13" s="142" t="n">
        <f aca="false">G7-G8-G10-G12</f>
        <v>0</v>
      </c>
      <c r="H13" s="142" t="n">
        <f aca="false">H7-H8-H10-H12</f>
        <v>900000000</v>
      </c>
      <c r="I13" s="142" t="n">
        <f aca="false">I7-I8-I10-I12</f>
        <v>0</v>
      </c>
      <c r="J13" s="142"/>
      <c r="K13" s="142"/>
      <c r="L13" s="142"/>
      <c r="M13" s="136"/>
      <c r="N13" s="741"/>
      <c r="O13" s="142"/>
      <c r="P13" s="142"/>
      <c r="Q13" s="23"/>
      <c r="R13" s="23"/>
      <c r="S13" s="23"/>
      <c r="T13" s="23"/>
      <c r="U13" s="23"/>
      <c r="V13" s="46"/>
      <c r="X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s="13" customFormat="true" ht="15" hidden="false" customHeight="false" outlineLevel="0" collapsed="false">
      <c r="B14" s="13" t="s">
        <v>350</v>
      </c>
      <c r="D14" s="820" t="n">
        <v>214300000000</v>
      </c>
      <c r="E14" s="820" t="n">
        <v>245600000000</v>
      </c>
      <c r="F14" s="820" t="n">
        <v>278100000000</v>
      </c>
      <c r="G14" s="820" t="n">
        <v>275400000000</v>
      </c>
      <c r="H14" s="820" t="n">
        <v>317600000000</v>
      </c>
      <c r="I14" s="820" t="n">
        <v>358400000000</v>
      </c>
      <c r="J14" s="820" t="n">
        <v>376600000000</v>
      </c>
      <c r="K14" s="820" t="n">
        <v>476000000000</v>
      </c>
      <c r="L14" s="820" t="n">
        <v>547900000000</v>
      </c>
      <c r="M14" s="820" t="n">
        <v>609900000000</v>
      </c>
      <c r="N14" s="744" t="n">
        <v>584100000000</v>
      </c>
      <c r="O14" s="820" t="n">
        <v>632500000000</v>
      </c>
      <c r="P14" s="91" t="n">
        <v>799200000000</v>
      </c>
      <c r="Q14" s="91" t="n">
        <v>1030300000000</v>
      </c>
      <c r="R14" s="91" t="n">
        <v>1263700000000</v>
      </c>
      <c r="S14" s="91" t="n">
        <v>1347700000000</v>
      </c>
      <c r="T14" s="91" t="n">
        <v>1433200000000</v>
      </c>
      <c r="U14" s="91" t="n">
        <v>1385000000000</v>
      </c>
      <c r="V14" s="91" t="n">
        <v>1455900000000</v>
      </c>
      <c r="W14" s="91" t="n">
        <v>1554500000000</v>
      </c>
      <c r="X14" s="91" t="n">
        <v>1725400000000</v>
      </c>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customFormat="false" ht="15" hidden="false" customHeight="false" outlineLevel="0" collapsed="false">
      <c r="A15" s="13" t="s">
        <v>68</v>
      </c>
      <c r="B15" s="13" t="s">
        <v>350</v>
      </c>
      <c r="C15" s="32" t="s">
        <v>34</v>
      </c>
      <c r="D15" s="820" t="n">
        <f aca="false">D17+D30+D37</f>
        <v>214300000000</v>
      </c>
      <c r="E15" s="820" t="n">
        <f aca="false">E17+E30+E37</f>
        <v>245600000000</v>
      </c>
      <c r="F15" s="820" t="n">
        <f aca="false">F17+F30+F37</f>
        <v>278100000000</v>
      </c>
      <c r="G15" s="820" t="n">
        <f aca="false">G17+G30+G37</f>
        <v>275400000000</v>
      </c>
      <c r="H15" s="820" t="n">
        <f aca="false">H17+H30+H37</f>
        <v>317600000000</v>
      </c>
      <c r="I15" s="820" t="n">
        <f aca="false">I17+I30+I37</f>
        <v>358400000000</v>
      </c>
      <c r="J15" s="820" t="n">
        <f aca="false">J17+J30+J37</f>
        <v>376500000000</v>
      </c>
      <c r="K15" s="820" t="n">
        <f aca="false">K17+K30+K37</f>
        <v>476000000000</v>
      </c>
      <c r="L15" s="820" t="n">
        <f aca="false">L17+L30+L37</f>
        <v>547900000000</v>
      </c>
      <c r="M15" s="820" t="n">
        <f aca="false">M17+M30+M37</f>
        <v>613900000000</v>
      </c>
      <c r="N15" s="820" t="n">
        <f aca="false">N17+N30+N37</f>
        <v>584100000000</v>
      </c>
      <c r="O15" s="820" t="n">
        <f aca="false">O17+O30+O37</f>
        <v>633100000000</v>
      </c>
      <c r="P15" s="820" t="n">
        <f aca="false">P17+P30+P37</f>
        <v>799200000000</v>
      </c>
      <c r="Q15" s="820" t="n">
        <f aca="false">Q17+Q30+Q37</f>
        <v>1030300000000</v>
      </c>
      <c r="R15" s="820" t="n">
        <f aca="false">R17+R30+R37</f>
        <v>1263700000000</v>
      </c>
      <c r="S15" s="820" t="n">
        <f aca="false">S17+S30+S37</f>
        <v>1347800000000</v>
      </c>
      <c r="T15" s="820" t="n">
        <f aca="false">T17+T30+T37</f>
        <v>1433300000000</v>
      </c>
      <c r="U15" s="820" t="n">
        <f aca="false">U17+U30+U37</f>
        <v>1385100000000</v>
      </c>
      <c r="V15" s="820" t="n">
        <f aca="false">V17+V30+V37</f>
        <v>1455900000000</v>
      </c>
      <c r="W15" s="820" t="n">
        <f aca="false">W17+W30+W37</f>
        <v>1554500000000</v>
      </c>
      <c r="X15" s="820" t="n">
        <f aca="false">X17+X30+X37</f>
        <v>1725400000000</v>
      </c>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5" hidden="false" customHeight="false" outlineLevel="0" collapsed="false">
      <c r="B16" s="338" t="s">
        <v>4307</v>
      </c>
      <c r="C16" s="19"/>
      <c r="D16" s="657"/>
      <c r="E16" s="657"/>
      <c r="F16" s="657"/>
      <c r="G16" s="657"/>
      <c r="H16" s="657"/>
      <c r="I16" s="657"/>
      <c r="J16" s="142" t="n">
        <v>241400000000</v>
      </c>
      <c r="K16" s="142" t="n">
        <v>326900000000</v>
      </c>
      <c r="L16" s="142" t="n">
        <v>411100000000</v>
      </c>
      <c r="M16" s="142" t="n">
        <v>464500000000</v>
      </c>
      <c r="N16" s="741" t="n">
        <v>466400000000</v>
      </c>
      <c r="O16" s="142" t="n">
        <v>541000000000</v>
      </c>
      <c r="P16" s="91" t="n">
        <v>603600000000</v>
      </c>
      <c r="Q16" s="91" t="n">
        <v>706200000000</v>
      </c>
      <c r="R16" s="91" t="n">
        <v>976000000000</v>
      </c>
      <c r="S16" s="91" t="n">
        <v>1015000000000</v>
      </c>
      <c r="T16" s="91" t="n">
        <v>1009900000000</v>
      </c>
      <c r="U16" s="91" t="n">
        <v>1019600000000</v>
      </c>
      <c r="V16" s="91" t="n">
        <v>1087900000000</v>
      </c>
      <c r="W16" s="91" t="n">
        <v>1155500000000</v>
      </c>
      <c r="X16" s="91" t="n">
        <v>1335200000000</v>
      </c>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s="38" customFormat="true" ht="15" hidden="false" customHeight="false" outlineLevel="0" collapsed="false">
      <c r="A17" s="18" t="s">
        <v>70</v>
      </c>
      <c r="B17" s="107" t="s">
        <v>4308</v>
      </c>
      <c r="C17" s="20" t="s">
        <v>72</v>
      </c>
      <c r="D17" s="142" t="n">
        <v>143800000000</v>
      </c>
      <c r="E17" s="142" t="n">
        <v>157400000000</v>
      </c>
      <c r="F17" s="142" t="n">
        <v>161800000000</v>
      </c>
      <c r="G17" s="142" t="n">
        <v>159900000000</v>
      </c>
      <c r="H17" s="142" t="n">
        <v>172700000000</v>
      </c>
      <c r="I17" s="142" t="n">
        <v>165300000000</v>
      </c>
      <c r="J17" s="142" t="n">
        <v>174200000000</v>
      </c>
      <c r="K17" s="142" t="n">
        <v>239400000000</v>
      </c>
      <c r="L17" s="142" t="n">
        <v>300800000000</v>
      </c>
      <c r="M17" s="821" t="n">
        <f aca="false">M19+M20+M23+M21+M24+M27+M28</f>
        <v>304800000000</v>
      </c>
      <c r="N17" s="741" t="n">
        <v>366400000000</v>
      </c>
      <c r="O17" s="821" t="n">
        <f aca="false">O19+O20+O23+O21+O24+O27+O28</f>
        <v>381600000000</v>
      </c>
      <c r="P17" s="91" t="n">
        <v>405000000000</v>
      </c>
      <c r="Q17" s="91" t="n">
        <v>511600000000</v>
      </c>
      <c r="R17" s="91" t="n">
        <v>595200000000</v>
      </c>
      <c r="S17" s="91" t="n">
        <v>663300000000</v>
      </c>
      <c r="T17" s="91" t="n">
        <v>681000000000</v>
      </c>
      <c r="U17" s="91" t="n">
        <v>718300000000</v>
      </c>
      <c r="V17" s="91" t="n">
        <v>773500000000</v>
      </c>
      <c r="W17" s="91" t="n">
        <v>811100000000</v>
      </c>
      <c r="X17" s="91" t="n">
        <v>896200000000</v>
      </c>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customFormat="false" ht="15" hidden="false" customHeight="false" outlineLevel="0" collapsed="false">
      <c r="B18" s="107" t="s">
        <v>4309</v>
      </c>
      <c r="C18" s="19"/>
      <c r="D18" s="142" t="n">
        <v>138500000000</v>
      </c>
      <c r="E18" s="142" t="n">
        <v>147100000000</v>
      </c>
      <c r="F18" s="142" t="n">
        <v>153700000000</v>
      </c>
      <c r="G18" s="142" t="n">
        <v>151300000000</v>
      </c>
      <c r="H18" s="142" t="n">
        <v>155800000000</v>
      </c>
      <c r="I18" s="142" t="n">
        <v>148700000000</v>
      </c>
      <c r="J18" s="142" t="n">
        <v>163800000000</v>
      </c>
      <c r="K18" s="142" t="n">
        <v>199300000000</v>
      </c>
      <c r="L18" s="142" t="n">
        <v>254800000000</v>
      </c>
      <c r="M18" s="142" t="n">
        <v>276500000000</v>
      </c>
      <c r="N18" s="741" t="n">
        <v>346300000000</v>
      </c>
      <c r="O18" s="142" t="n">
        <v>356300000000</v>
      </c>
      <c r="P18" s="91" t="n">
        <v>391600000000</v>
      </c>
      <c r="Q18" s="91" t="n">
        <v>497000000000</v>
      </c>
      <c r="R18" s="91" t="n">
        <v>580900000000</v>
      </c>
      <c r="S18" s="91" t="n">
        <v>640300000000</v>
      </c>
      <c r="T18" s="91" t="n">
        <v>657900000000</v>
      </c>
      <c r="U18" s="91" t="n">
        <v>693200000000</v>
      </c>
      <c r="V18" s="91" t="n">
        <v>746100000000</v>
      </c>
      <c r="W18" s="91" t="n">
        <v>781200000000</v>
      </c>
      <c r="X18" s="91" t="n">
        <v>863400000000</v>
      </c>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customFormat="false" ht="15" hidden="false" customHeight="false" outlineLevel="0" collapsed="false">
      <c r="A19" s="27" t="s">
        <v>75</v>
      </c>
      <c r="B19" s="134" t="s">
        <v>456</v>
      </c>
      <c r="C19" s="20" t="s">
        <v>77</v>
      </c>
      <c r="D19" s="142" t="n">
        <v>51800000000</v>
      </c>
      <c r="E19" s="142" t="n">
        <v>50400000000</v>
      </c>
      <c r="F19" s="142" t="n">
        <v>55300000000</v>
      </c>
      <c r="G19" s="142" t="n">
        <v>57100000000</v>
      </c>
      <c r="H19" s="142" t="n">
        <v>59200000000</v>
      </c>
      <c r="I19" s="142" t="n">
        <v>63000000000</v>
      </c>
      <c r="J19" s="142" t="n">
        <v>68000000000</v>
      </c>
      <c r="K19" s="142" t="n">
        <v>72200000000</v>
      </c>
      <c r="L19" s="142" t="n">
        <v>83800000000</v>
      </c>
      <c r="M19" s="142" t="n">
        <v>93600000000</v>
      </c>
      <c r="N19" s="741" t="n">
        <v>103200000000</v>
      </c>
      <c r="O19" s="142" t="n">
        <v>134600000000</v>
      </c>
      <c r="P19" s="91" t="n">
        <v>155200000000</v>
      </c>
      <c r="Q19" s="91" t="n">
        <v>189800000000</v>
      </c>
      <c r="R19" s="91" t="n">
        <v>214500000000</v>
      </c>
      <c r="S19" s="91" t="n">
        <v>242000000000</v>
      </c>
      <c r="T19" s="91" t="n">
        <v>245800000000</v>
      </c>
      <c r="U19" s="91" t="n">
        <v>254300000000</v>
      </c>
      <c r="V19" s="91" t="n">
        <v>273500000000</v>
      </c>
      <c r="W19" s="91" t="n">
        <v>291600000000</v>
      </c>
      <c r="X19" s="91" t="n">
        <v>321600000000</v>
      </c>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5" hidden="false" customHeight="false" outlineLevel="0" collapsed="false">
      <c r="A20" s="26" t="s">
        <v>79</v>
      </c>
      <c r="B20" s="134" t="s">
        <v>3403</v>
      </c>
      <c r="C20" s="20" t="s">
        <v>77</v>
      </c>
      <c r="D20" s="142" t="n">
        <v>39900000000</v>
      </c>
      <c r="E20" s="142" t="n">
        <v>44200000000</v>
      </c>
      <c r="F20" s="142" t="n">
        <v>48700000000</v>
      </c>
      <c r="G20" s="142" t="n">
        <v>39500000000</v>
      </c>
      <c r="H20" s="142" t="n">
        <v>50300000000</v>
      </c>
      <c r="I20" s="142" t="n">
        <v>43600000000</v>
      </c>
      <c r="J20" s="142" t="n">
        <v>47400000000</v>
      </c>
      <c r="K20" s="142" t="n">
        <v>61700000000</v>
      </c>
      <c r="L20" s="142" t="n">
        <v>63400000000</v>
      </c>
      <c r="M20" s="142" t="n">
        <v>83900000000</v>
      </c>
      <c r="N20" s="741" t="n">
        <v>94300000000</v>
      </c>
      <c r="O20" s="142" t="n">
        <v>115400000000</v>
      </c>
      <c r="P20" s="91" t="n">
        <v>80400000000</v>
      </c>
      <c r="Q20" s="91" t="n">
        <v>105800000000</v>
      </c>
      <c r="R20" s="91" t="n">
        <v>127400000000</v>
      </c>
      <c r="S20" s="91" t="n">
        <v>166500000000</v>
      </c>
      <c r="T20" s="91" t="n">
        <v>139900000000</v>
      </c>
      <c r="U20" s="91" t="n">
        <v>151300000000</v>
      </c>
      <c r="V20" s="91" t="n">
        <v>165700000000</v>
      </c>
      <c r="W20" s="91" t="n">
        <v>172600000000</v>
      </c>
      <c r="X20" s="91" t="n">
        <v>195600000000</v>
      </c>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customFormat="false" ht="15" hidden="false" customHeight="false" outlineLevel="0" collapsed="false">
      <c r="A21" s="27" t="s">
        <v>81</v>
      </c>
      <c r="B21" s="134" t="s">
        <v>4310</v>
      </c>
      <c r="C21" s="20" t="s">
        <v>77</v>
      </c>
      <c r="D21" s="142" t="n">
        <v>24000000000</v>
      </c>
      <c r="E21" s="142" t="n">
        <v>28100000000</v>
      </c>
      <c r="F21" s="142" t="n">
        <v>30300000000</v>
      </c>
      <c r="G21" s="142" t="n">
        <v>37300000000</v>
      </c>
      <c r="H21" s="142" t="n">
        <v>38200000000</v>
      </c>
      <c r="I21" s="142" t="n">
        <v>31900000000</v>
      </c>
      <c r="J21" s="142" t="n">
        <v>43500000000</v>
      </c>
      <c r="K21" s="142" t="n">
        <v>58300000000</v>
      </c>
      <c r="L21" s="142" t="n">
        <v>102100000000</v>
      </c>
      <c r="M21" s="142" t="n">
        <v>97200000000</v>
      </c>
      <c r="N21" s="741"/>
      <c r="O21" s="741"/>
      <c r="P21" s="741"/>
      <c r="Q21" s="24"/>
      <c r="R21" s="24"/>
      <c r="S21" s="24"/>
      <c r="T21" s="24"/>
      <c r="U21" s="24"/>
      <c r="V21" s="46"/>
      <c r="X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customFormat="false" ht="15" hidden="false" customHeight="false" outlineLevel="0" collapsed="false">
      <c r="B22" s="106" t="s">
        <v>4311</v>
      </c>
      <c r="C22" s="19"/>
      <c r="D22" s="657"/>
      <c r="E22" s="657"/>
      <c r="F22" s="657"/>
      <c r="G22" s="657"/>
      <c r="H22" s="657"/>
      <c r="I22" s="657"/>
      <c r="J22" s="136"/>
      <c r="K22" s="136"/>
      <c r="L22" s="136"/>
      <c r="M22" s="142" t="n">
        <v>13500000000</v>
      </c>
      <c r="N22" s="741"/>
      <c r="O22" s="741"/>
      <c r="P22" s="741"/>
      <c r="Q22" s="24"/>
      <c r="R22" s="24"/>
      <c r="S22" s="24"/>
      <c r="T22" s="24"/>
      <c r="U22" s="24"/>
      <c r="V22" s="46"/>
      <c r="X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customFormat="false" ht="15" hidden="false" customHeight="false" outlineLevel="0" collapsed="false">
      <c r="A23" s="26" t="s">
        <v>363</v>
      </c>
      <c r="B23" s="134" t="s">
        <v>2293</v>
      </c>
      <c r="C23" s="20" t="s">
        <v>77</v>
      </c>
      <c r="D23" s="657"/>
      <c r="E23" s="657"/>
      <c r="F23" s="657"/>
      <c r="G23" s="657"/>
      <c r="H23" s="657"/>
      <c r="I23" s="657"/>
      <c r="J23" s="136"/>
      <c r="K23" s="138" t="n">
        <f aca="false">K17-K19-K20-K21-K24-K27-K28</f>
        <v>300000000</v>
      </c>
      <c r="L23" s="138" t="n">
        <f aca="false">L17-L19-L20-L21-L24-L27-L28</f>
        <v>9300000000</v>
      </c>
      <c r="M23" s="136"/>
      <c r="N23" s="741" t="n">
        <v>135500000000</v>
      </c>
      <c r="O23" s="142" t="n">
        <v>96800000000</v>
      </c>
      <c r="P23" s="91" t="n">
        <v>149600000000</v>
      </c>
      <c r="Q23" s="91" t="n">
        <v>188000000000</v>
      </c>
      <c r="R23" s="91" t="n">
        <v>221000000000</v>
      </c>
      <c r="S23" s="91" t="n">
        <v>203800000000</v>
      </c>
      <c r="T23" s="91" t="n">
        <v>232200000000</v>
      </c>
      <c r="U23" s="91" t="n">
        <v>240300000000</v>
      </c>
      <c r="V23" s="91" t="n">
        <v>255900000000</v>
      </c>
      <c r="W23" s="91" t="n">
        <v>266500000000</v>
      </c>
      <c r="X23" s="91" t="n">
        <v>293500000000</v>
      </c>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5" hidden="false" customHeight="false" outlineLevel="0" collapsed="false">
      <c r="A24" s="26" t="s">
        <v>86</v>
      </c>
      <c r="B24" s="134" t="s">
        <v>87</v>
      </c>
      <c r="C24" s="20" t="s">
        <v>77</v>
      </c>
      <c r="D24" s="142" t="n">
        <v>21600000000</v>
      </c>
      <c r="E24" s="142" t="n">
        <v>25400000000</v>
      </c>
      <c r="F24" s="142" t="n">
        <v>22600000000</v>
      </c>
      <c r="G24" s="142" t="n">
        <v>17400000000</v>
      </c>
      <c r="H24" s="142" t="n">
        <v>8100000000</v>
      </c>
      <c r="I24" s="142" t="n">
        <v>10100000000</v>
      </c>
      <c r="J24" s="142" t="n">
        <v>4900000000</v>
      </c>
      <c r="K24" s="142" t="n">
        <v>7100000000</v>
      </c>
      <c r="L24" s="142" t="n">
        <v>5500000000</v>
      </c>
      <c r="M24" s="142" t="n">
        <v>5800000000</v>
      </c>
      <c r="N24" s="741" t="n">
        <v>6000000000</v>
      </c>
      <c r="O24" s="142" t="n">
        <v>10200000000</v>
      </c>
      <c r="P24" s="91" t="n">
        <v>10900000000</v>
      </c>
      <c r="Q24" s="91" t="n">
        <v>11500000000</v>
      </c>
      <c r="R24" s="91" t="n">
        <v>16000000000</v>
      </c>
      <c r="S24" s="91" t="n">
        <v>27900000000</v>
      </c>
      <c r="T24" s="91" t="n">
        <v>40000000000</v>
      </c>
      <c r="U24" s="91" t="n">
        <v>47300000000</v>
      </c>
      <c r="V24" s="91" t="n">
        <v>51000000000</v>
      </c>
      <c r="W24" s="91" t="n">
        <v>50400000000</v>
      </c>
      <c r="X24" s="91" t="n">
        <v>52700000000</v>
      </c>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5" hidden="false" customHeight="false" outlineLevel="0" collapsed="false">
      <c r="A25" s="26" t="s">
        <v>548</v>
      </c>
      <c r="B25" s="156" t="s">
        <v>4312</v>
      </c>
      <c r="C25" s="19" t="s">
        <v>201</v>
      </c>
      <c r="D25" s="142" t="n">
        <v>19600000000</v>
      </c>
      <c r="E25" s="142" t="n">
        <v>24100000000</v>
      </c>
      <c r="F25" s="142" t="n">
        <v>21200000000</v>
      </c>
      <c r="G25" s="142" t="n">
        <v>16100000000</v>
      </c>
      <c r="H25" s="142" t="n">
        <v>8000000000</v>
      </c>
      <c r="I25" s="142" t="n">
        <v>8000000000</v>
      </c>
      <c r="J25" s="142" t="n">
        <v>3700000000</v>
      </c>
      <c r="K25" s="142" t="n">
        <v>4400000000</v>
      </c>
      <c r="L25" s="142" t="n">
        <v>3700000000</v>
      </c>
      <c r="M25" s="142" t="n">
        <v>4500000000</v>
      </c>
      <c r="N25" s="741" t="n">
        <v>3800000000</v>
      </c>
      <c r="O25" s="142" t="n">
        <v>6900000000</v>
      </c>
      <c r="P25" s="91" t="n">
        <v>6900000000</v>
      </c>
      <c r="Q25" s="91" t="n">
        <v>8400000000</v>
      </c>
      <c r="R25" s="91" t="n">
        <v>10000000000</v>
      </c>
      <c r="S25" s="91" t="n">
        <v>13200000000</v>
      </c>
      <c r="T25" s="91" t="n">
        <v>16200000000</v>
      </c>
      <c r="U25" s="91" t="n">
        <v>19500000000</v>
      </c>
      <c r="V25" s="91" t="n">
        <v>20700000000</v>
      </c>
      <c r="W25" s="91" t="n">
        <v>21900000000</v>
      </c>
      <c r="X25" s="91" t="n">
        <v>23500000000</v>
      </c>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5" hidden="false" customHeight="false" outlineLevel="0" collapsed="false">
      <c r="A26" s="26" t="s">
        <v>199</v>
      </c>
      <c r="B26" s="45" t="s">
        <v>4313</v>
      </c>
      <c r="C26" s="19" t="s">
        <v>201</v>
      </c>
      <c r="D26" s="142" t="n">
        <v>2000000000</v>
      </c>
      <c r="E26" s="142" t="n">
        <v>1300000000</v>
      </c>
      <c r="F26" s="142" t="n">
        <v>1500000000</v>
      </c>
      <c r="G26" s="142" t="n">
        <v>1300000000</v>
      </c>
      <c r="H26" s="142" t="n">
        <v>100000000</v>
      </c>
      <c r="I26" s="142" t="n">
        <v>2100000000</v>
      </c>
      <c r="J26" s="142" t="n">
        <v>1200000000</v>
      </c>
      <c r="K26" s="142" t="n">
        <v>2700000000</v>
      </c>
      <c r="L26" s="142" t="n">
        <v>1800000000</v>
      </c>
      <c r="M26" s="142" t="n">
        <v>1300000000</v>
      </c>
      <c r="N26" s="142" t="n">
        <v>2200000000</v>
      </c>
      <c r="O26" s="142" t="n">
        <v>3300000000</v>
      </c>
      <c r="P26" s="23" t="n">
        <f aca="false">P24-P25</f>
        <v>4000000000</v>
      </c>
      <c r="Q26" s="23" t="n">
        <f aca="false">Q24-Q25</f>
        <v>3100000000</v>
      </c>
      <c r="R26" s="23" t="n">
        <f aca="false">R24-R25</f>
        <v>6000000000</v>
      </c>
      <c r="S26" s="23" t="n">
        <f aca="false">S24-S25</f>
        <v>14700000000</v>
      </c>
      <c r="T26" s="23" t="n">
        <f aca="false">T24-T25</f>
        <v>23800000000</v>
      </c>
      <c r="U26" s="23" t="n">
        <f aca="false">U24-U25</f>
        <v>27800000000</v>
      </c>
      <c r="V26" s="23" t="n">
        <f aca="false">V24-V25</f>
        <v>30300000000</v>
      </c>
      <c r="W26" s="23" t="n">
        <f aca="false">W24-W25</f>
        <v>28500000000</v>
      </c>
      <c r="X26" s="23" t="n">
        <f aca="false">X24-X25</f>
        <v>29200000000</v>
      </c>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5" hidden="false" customHeight="false" outlineLevel="0" collapsed="false">
      <c r="A27" s="27" t="s">
        <v>4314</v>
      </c>
      <c r="B27" s="134" t="s">
        <v>4315</v>
      </c>
      <c r="C27" s="20" t="s">
        <v>77</v>
      </c>
      <c r="D27" s="657"/>
      <c r="E27" s="657"/>
      <c r="F27" s="657"/>
      <c r="G27" s="657"/>
      <c r="H27" s="657"/>
      <c r="I27" s="657"/>
      <c r="J27" s="136"/>
      <c r="K27" s="136"/>
      <c r="L27" s="136"/>
      <c r="M27" s="142"/>
      <c r="N27" s="741" t="n">
        <v>7300000000</v>
      </c>
      <c r="O27" s="142"/>
      <c r="P27" s="91" t="n">
        <v>-4600000000</v>
      </c>
      <c r="Q27" s="91" t="n">
        <v>1900000000</v>
      </c>
      <c r="R27" s="91" t="n">
        <v>1900000000</v>
      </c>
      <c r="S27" s="91" t="n">
        <v>0</v>
      </c>
      <c r="T27" s="91" t="n">
        <v>0</v>
      </c>
      <c r="U27" s="91" t="n">
        <v>0</v>
      </c>
      <c r="V27" s="91" t="n">
        <v>0</v>
      </c>
      <c r="W27" s="91" t="n">
        <v>0</v>
      </c>
      <c r="X27" s="91" t="n">
        <v>0</v>
      </c>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5" hidden="false" customHeight="false" outlineLevel="0" collapsed="false">
      <c r="A28" s="27" t="s">
        <v>3798</v>
      </c>
      <c r="B28" s="134" t="s">
        <v>4316</v>
      </c>
      <c r="C28" s="20" t="s">
        <v>77</v>
      </c>
      <c r="D28" s="142" t="n">
        <v>6400000000</v>
      </c>
      <c r="E28" s="142" t="n">
        <v>9300000000</v>
      </c>
      <c r="F28" s="142" t="n">
        <v>4900000000</v>
      </c>
      <c r="G28" s="142" t="n">
        <v>8600000000</v>
      </c>
      <c r="H28" s="142" t="n">
        <v>16900000000</v>
      </c>
      <c r="I28" s="142" t="n">
        <v>16600000000</v>
      </c>
      <c r="J28" s="142" t="n">
        <v>10400000000</v>
      </c>
      <c r="K28" s="142" t="n">
        <v>39800000000</v>
      </c>
      <c r="L28" s="142" t="n">
        <v>36700000000</v>
      </c>
      <c r="M28" s="142" t="n">
        <v>24300000000</v>
      </c>
      <c r="N28" s="741" t="n">
        <v>20100000000</v>
      </c>
      <c r="O28" s="142" t="n">
        <v>24600000000</v>
      </c>
      <c r="P28" s="91" t="n">
        <v>13400000000</v>
      </c>
      <c r="Q28" s="91" t="n">
        <v>14600000000</v>
      </c>
      <c r="R28" s="91" t="n">
        <v>14300000000</v>
      </c>
      <c r="S28" s="91" t="n">
        <v>23000000000</v>
      </c>
      <c r="T28" s="91" t="n">
        <v>23100000000</v>
      </c>
      <c r="U28" s="91" t="n">
        <v>25100000000</v>
      </c>
      <c r="V28" s="91" t="n">
        <v>27400000000</v>
      </c>
      <c r="W28" s="91" t="n">
        <v>29800000000</v>
      </c>
      <c r="X28" s="91" t="n">
        <v>32800000000</v>
      </c>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5" hidden="false" customHeight="false" outlineLevel="0" collapsed="false">
      <c r="B29" s="107" t="s">
        <v>467</v>
      </c>
      <c r="C29" s="19"/>
      <c r="D29" s="142" t="n">
        <v>70500000000</v>
      </c>
      <c r="E29" s="142" t="n">
        <v>88100000000</v>
      </c>
      <c r="F29" s="142" t="n">
        <v>116300000000</v>
      </c>
      <c r="G29" s="142" t="n">
        <v>115500000000</v>
      </c>
      <c r="H29" s="142" t="n">
        <v>144900000000</v>
      </c>
      <c r="I29" s="142" t="n">
        <v>192900000000</v>
      </c>
      <c r="J29" s="142" t="n">
        <v>202300000000</v>
      </c>
      <c r="K29" s="142" t="n">
        <v>236600000000</v>
      </c>
      <c r="L29" s="142" t="n">
        <v>247100000000</v>
      </c>
      <c r="M29" s="142" t="n">
        <v>309100000000</v>
      </c>
      <c r="N29" s="741" t="n">
        <v>217700000000</v>
      </c>
      <c r="O29" s="142" t="n">
        <v>251500000000</v>
      </c>
      <c r="P29" s="91" t="n">
        <v>394200000000</v>
      </c>
      <c r="Q29" s="91" t="n">
        <v>518700000000</v>
      </c>
      <c r="R29" s="91" t="n">
        <v>668500000000</v>
      </c>
      <c r="S29" s="91" t="n">
        <v>684500000000</v>
      </c>
      <c r="T29" s="91" t="n">
        <v>752300000000</v>
      </c>
      <c r="U29" s="91" t="n">
        <v>666800000000</v>
      </c>
      <c r="V29" s="91" t="n">
        <v>682400000000</v>
      </c>
      <c r="W29" s="91" t="n">
        <v>743400000000</v>
      </c>
      <c r="X29" s="91" t="n">
        <v>829200000000</v>
      </c>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5" hidden="false" customHeight="false" outlineLevel="0" collapsed="false">
      <c r="A30" s="19" t="s">
        <v>227</v>
      </c>
      <c r="B30" s="107" t="s">
        <v>1469</v>
      </c>
      <c r="C30" s="20" t="s">
        <v>72</v>
      </c>
      <c r="D30" s="142" t="n">
        <v>73600000000</v>
      </c>
      <c r="E30" s="142" t="n">
        <v>89000000000</v>
      </c>
      <c r="F30" s="142" t="n">
        <v>116500000000</v>
      </c>
      <c r="G30" s="142" t="n">
        <v>115500000000</v>
      </c>
      <c r="H30" s="142" t="n">
        <f aca="false">144000000000</f>
        <v>144000000000</v>
      </c>
      <c r="I30" s="821" t="n">
        <f aca="false">I31+I34</f>
        <v>193300000000</v>
      </c>
      <c r="J30" s="142" t="n">
        <v>202300000000</v>
      </c>
      <c r="K30" s="142" t="n">
        <v>236600000000</v>
      </c>
      <c r="L30" s="142" t="n">
        <v>247100000000</v>
      </c>
      <c r="M30" s="142" t="n">
        <v>309100000000</v>
      </c>
      <c r="N30" s="741" t="n">
        <v>217700000000</v>
      </c>
      <c r="O30" s="142" t="n">
        <v>206000000000</v>
      </c>
      <c r="P30" s="91" t="n">
        <v>394200000000</v>
      </c>
      <c r="Q30" s="91" t="n">
        <v>518700000000</v>
      </c>
      <c r="R30" s="91" t="n">
        <v>668500000000</v>
      </c>
      <c r="S30" s="91" t="n">
        <v>684500000000</v>
      </c>
      <c r="T30" s="91" t="n">
        <v>752300000000</v>
      </c>
      <c r="U30" s="91" t="n">
        <v>666800000000</v>
      </c>
      <c r="V30" s="91" t="n">
        <v>682400000000</v>
      </c>
      <c r="W30" s="91" t="n">
        <v>743400000000</v>
      </c>
      <c r="X30" s="91" t="n">
        <v>829200000000</v>
      </c>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5" hidden="false" customHeight="false" outlineLevel="0" collapsed="false">
      <c r="A31" s="27" t="s">
        <v>229</v>
      </c>
      <c r="B31" s="134" t="s">
        <v>1414</v>
      </c>
      <c r="C31" s="20" t="s">
        <v>91</v>
      </c>
      <c r="D31" s="142" t="n">
        <v>8100000000</v>
      </c>
      <c r="E31" s="142" t="n">
        <v>25100000000</v>
      </c>
      <c r="F31" s="142" t="n">
        <v>27100000000</v>
      </c>
      <c r="G31" s="142" t="n">
        <f aca="false">28500000000+G32</f>
        <v>40500000000</v>
      </c>
      <c r="H31" s="142" t="n">
        <f aca="false">34000000000+H32</f>
        <v>51000000000</v>
      </c>
      <c r="I31" s="821" t="n">
        <f aca="false">51000000000+I32</f>
        <v>73300000000</v>
      </c>
      <c r="J31" s="821" t="n">
        <f aca="false">51500000000+J32</f>
        <v>67100000000</v>
      </c>
      <c r="K31" s="821" t="n">
        <f aca="false">73700000000+K32</f>
        <v>87500000000</v>
      </c>
      <c r="L31" s="142" t="n">
        <f aca="false">96700000000+L32</f>
        <v>110300000000</v>
      </c>
      <c r="M31" s="142" t="n">
        <v>163700000000</v>
      </c>
      <c r="N31" s="741" t="n">
        <v>100000000000</v>
      </c>
      <c r="O31" s="142" t="n">
        <v>114500000000</v>
      </c>
      <c r="P31" s="91" t="n">
        <v>198600000000</v>
      </c>
      <c r="Q31" s="91" t="n">
        <v>194600000000</v>
      </c>
      <c r="R31" s="91" t="n">
        <v>380800000000</v>
      </c>
      <c r="S31" s="91" t="n">
        <v>351700000000</v>
      </c>
      <c r="T31" s="91" t="n">
        <v>328900000000</v>
      </c>
      <c r="U31" s="91" t="n">
        <v>301300000000</v>
      </c>
      <c r="V31" s="91" t="n">
        <v>314400000000</v>
      </c>
      <c r="W31" s="91" t="n">
        <v>344400000000</v>
      </c>
      <c r="X31" s="91" t="n">
        <v>439000000000</v>
      </c>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5" hidden="false" customHeight="false" outlineLevel="0" collapsed="false">
      <c r="A32" s="45" t="s">
        <v>4317</v>
      </c>
      <c r="B32" s="45" t="s">
        <v>4318</v>
      </c>
      <c r="C32" s="19" t="s">
        <v>1141</v>
      </c>
      <c r="D32" s="142" t="n">
        <v>0</v>
      </c>
      <c r="E32" s="142" t="n">
        <v>7900000000</v>
      </c>
      <c r="F32" s="142" t="n">
        <v>9800000000</v>
      </c>
      <c r="G32" s="142" t="n">
        <v>12000000000</v>
      </c>
      <c r="H32" s="142" t="n">
        <v>17000000000</v>
      </c>
      <c r="I32" s="142" t="n">
        <v>22300000000</v>
      </c>
      <c r="J32" s="142" t="n">
        <v>15600000000</v>
      </c>
      <c r="K32" s="142" t="n">
        <v>13800000000</v>
      </c>
      <c r="L32" s="142" t="n">
        <v>13600000000</v>
      </c>
      <c r="M32" s="142"/>
      <c r="N32" s="142"/>
      <c r="O32" s="142"/>
      <c r="P32" s="142"/>
      <c r="Q32" s="23"/>
      <c r="R32" s="23"/>
      <c r="S32" s="23"/>
      <c r="T32" s="23"/>
      <c r="U32" s="23"/>
      <c r="V32" s="46"/>
      <c r="X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5" hidden="false" customHeight="false" outlineLevel="0" collapsed="false">
      <c r="A33" s="45" t="s">
        <v>4319</v>
      </c>
      <c r="B33" s="45" t="s">
        <v>4320</v>
      </c>
      <c r="C33" s="19" t="s">
        <v>1141</v>
      </c>
      <c r="D33" s="142" t="n">
        <v>8100000000</v>
      </c>
      <c r="E33" s="142" t="n">
        <v>17200000000</v>
      </c>
      <c r="F33" s="142" t="n">
        <v>17300000000</v>
      </c>
      <c r="G33" s="142" t="n">
        <f aca="false">G31-G32</f>
        <v>28500000000</v>
      </c>
      <c r="H33" s="142" t="n">
        <f aca="false">H31-H32</f>
        <v>34000000000</v>
      </c>
      <c r="I33" s="821" t="n">
        <f aca="false">I31-I32</f>
        <v>51000000000</v>
      </c>
      <c r="J33" s="821" t="n">
        <f aca="false">J31-J32</f>
        <v>51500000000</v>
      </c>
      <c r="K33" s="821" t="n">
        <f aca="false">K31-K32</f>
        <v>73700000000</v>
      </c>
      <c r="L33" s="142" t="n">
        <f aca="false">L31-L32</f>
        <v>96700000000</v>
      </c>
      <c r="M33" s="142"/>
      <c r="N33" s="142"/>
      <c r="O33" s="142"/>
      <c r="P33" s="142"/>
      <c r="Q33" s="23"/>
      <c r="R33" s="23"/>
      <c r="S33" s="23"/>
      <c r="T33" s="23"/>
      <c r="U33" s="23"/>
      <c r="V33" s="46"/>
      <c r="X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5" hidden="false" customHeight="false" outlineLevel="0" collapsed="false">
      <c r="A34" s="27" t="s">
        <v>367</v>
      </c>
      <c r="B34" s="134" t="s">
        <v>1470</v>
      </c>
      <c r="C34" s="20" t="s">
        <v>91</v>
      </c>
      <c r="D34" s="142" t="n">
        <v>65500000000</v>
      </c>
      <c r="E34" s="142" t="n">
        <v>63900000000</v>
      </c>
      <c r="F34" s="142" t="n">
        <v>89400000000</v>
      </c>
      <c r="G34" s="142" t="n">
        <v>75000000000</v>
      </c>
      <c r="H34" s="142" t="n">
        <v>93000000000</v>
      </c>
      <c r="I34" s="142" t="n">
        <v>120000000000</v>
      </c>
      <c r="J34" s="142" t="n">
        <v>135200000000</v>
      </c>
      <c r="K34" s="142" t="n">
        <v>149100000000</v>
      </c>
      <c r="L34" s="142" t="n">
        <v>136800000000</v>
      </c>
      <c r="M34" s="142" t="n">
        <v>145400000000</v>
      </c>
      <c r="N34" s="741" t="n">
        <v>117700000000</v>
      </c>
      <c r="O34" s="142" t="n">
        <v>91500000000</v>
      </c>
      <c r="P34" s="91" t="n">
        <v>195600000000</v>
      </c>
      <c r="Q34" s="91" t="n">
        <v>324100000000</v>
      </c>
      <c r="R34" s="91" t="n">
        <v>287800000000</v>
      </c>
      <c r="S34" s="91" t="n">
        <v>332800000000</v>
      </c>
      <c r="T34" s="91" t="n">
        <v>423400000000</v>
      </c>
      <c r="U34" s="91" t="n">
        <v>365400000000</v>
      </c>
      <c r="V34" s="91" t="n">
        <v>368000000000</v>
      </c>
      <c r="W34" s="91" t="n">
        <v>399000000000</v>
      </c>
      <c r="X34" s="91" t="n">
        <v>390200000000</v>
      </c>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5" hidden="false" customHeight="false" outlineLevel="0" collapsed="false">
      <c r="A35" s="0" t="s">
        <v>744</v>
      </c>
      <c r="B35" s="156" t="s">
        <v>4321</v>
      </c>
      <c r="C35" s="19" t="s">
        <v>4322</v>
      </c>
      <c r="D35" s="657"/>
      <c r="E35" s="657"/>
      <c r="F35" s="657"/>
      <c r="G35" s="657"/>
      <c r="H35" s="657"/>
      <c r="I35" s="657"/>
      <c r="J35" s="142" t="n">
        <v>95700000000</v>
      </c>
      <c r="K35" s="142" t="n">
        <v>119000000000</v>
      </c>
      <c r="L35" s="142" t="n">
        <v>106300000000</v>
      </c>
      <c r="M35" s="142" t="n">
        <v>105000000000</v>
      </c>
      <c r="N35" s="741" t="n">
        <v>83000000000</v>
      </c>
      <c r="O35" s="142" t="n">
        <v>57000000000</v>
      </c>
      <c r="P35" s="91" t="n">
        <v>123400000000</v>
      </c>
      <c r="Q35" s="91" t="n">
        <v>251000000000</v>
      </c>
      <c r="R35" s="91" t="n">
        <v>154300000000</v>
      </c>
      <c r="S35" s="91" t="n">
        <v>174800000000</v>
      </c>
      <c r="T35" s="91" t="n">
        <v>197700000000</v>
      </c>
      <c r="U35" s="91" t="n">
        <v>172900000000</v>
      </c>
      <c r="V35" s="91" t="n">
        <v>170500000000</v>
      </c>
      <c r="W35" s="91" t="n">
        <v>176300000000</v>
      </c>
      <c r="X35" s="91" t="n">
        <v>174600000000</v>
      </c>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5" hidden="false" customHeight="false" outlineLevel="0" collapsed="false">
      <c r="A36" s="0" t="s">
        <v>4323</v>
      </c>
      <c r="B36" s="106" t="s">
        <v>4324</v>
      </c>
      <c r="C36" s="19" t="s">
        <v>4322</v>
      </c>
      <c r="D36" s="657"/>
      <c r="E36" s="657"/>
      <c r="F36" s="657"/>
      <c r="G36" s="657"/>
      <c r="H36" s="657"/>
      <c r="I36" s="657"/>
      <c r="J36" s="136"/>
      <c r="K36" s="136"/>
      <c r="L36" s="136"/>
      <c r="M36" s="142" t="n">
        <v>40400000000</v>
      </c>
      <c r="N36" s="741" t="n">
        <v>34700000000</v>
      </c>
      <c r="O36" s="142" t="n">
        <v>34500000000</v>
      </c>
      <c r="P36" s="91" t="n">
        <v>72200000000</v>
      </c>
      <c r="Q36" s="91" t="n">
        <v>73200000000</v>
      </c>
      <c r="R36" s="91" t="n">
        <v>133500000000</v>
      </c>
      <c r="S36" s="91" t="n">
        <v>158000000000</v>
      </c>
      <c r="T36" s="91" t="n">
        <v>225700000000</v>
      </c>
      <c r="U36" s="91" t="n">
        <v>192500000000</v>
      </c>
      <c r="V36" s="91" t="n">
        <v>197500000000</v>
      </c>
      <c r="W36" s="91" t="n">
        <v>222700000000</v>
      </c>
      <c r="X36" s="91" t="n">
        <v>215600000000</v>
      </c>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5" hidden="false" customHeight="false" outlineLevel="0" collapsed="false">
      <c r="A37" s="19" t="s">
        <v>234</v>
      </c>
      <c r="B37" s="107" t="s">
        <v>565</v>
      </c>
      <c r="C37" s="20" t="s">
        <v>72</v>
      </c>
      <c r="D37" s="142" t="n">
        <v>-3100000000</v>
      </c>
      <c r="E37" s="142" t="n">
        <v>-800000000</v>
      </c>
      <c r="F37" s="142" t="n">
        <v>-200000000</v>
      </c>
      <c r="G37" s="142" t="n">
        <v>0</v>
      </c>
      <c r="H37" s="142" t="n">
        <v>900000000</v>
      </c>
      <c r="I37" s="142" t="n">
        <v>-200000000</v>
      </c>
      <c r="J37" s="142" t="n">
        <v>0</v>
      </c>
      <c r="K37" s="142" t="n">
        <v>0</v>
      </c>
      <c r="L37" s="142" t="n">
        <v>0</v>
      </c>
      <c r="M37" s="142" t="n">
        <v>0</v>
      </c>
      <c r="N37" s="741" t="n">
        <v>0</v>
      </c>
      <c r="O37" s="142" t="n">
        <v>45500000000</v>
      </c>
      <c r="P37" s="91" t="n">
        <v>0</v>
      </c>
      <c r="Q37" s="91" t="n">
        <v>0</v>
      </c>
      <c r="R37" s="91" t="n">
        <v>0</v>
      </c>
      <c r="S37" s="91" t="n">
        <v>0</v>
      </c>
      <c r="T37" s="91" t="n">
        <v>0</v>
      </c>
      <c r="U37" s="91" t="n">
        <v>0</v>
      </c>
      <c r="V37" s="91" t="n">
        <v>0</v>
      </c>
      <c r="W37" s="91" t="n">
        <v>0</v>
      </c>
      <c r="X37" s="91" t="n">
        <v>0</v>
      </c>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5" hidden="false" customHeight="false" outlineLevel="0" collapsed="false">
      <c r="B38" s="107" t="s">
        <v>4325</v>
      </c>
      <c r="C38" s="19"/>
      <c r="D38" s="142" t="n">
        <v>-104200000000</v>
      </c>
      <c r="E38" s="142" t="n">
        <v>-112800000000</v>
      </c>
      <c r="F38" s="142" t="n">
        <v>-117200000000</v>
      </c>
      <c r="G38" s="142" t="n">
        <v>-118700000000</v>
      </c>
      <c r="H38" s="142" t="n">
        <v>-143800000000</v>
      </c>
      <c r="I38" s="142" t="n">
        <v>-169300000000</v>
      </c>
      <c r="J38" s="142" t="n">
        <v>-129400000000</v>
      </c>
      <c r="K38" s="142" t="n">
        <v>-167000000000</v>
      </c>
      <c r="L38" s="142" t="n">
        <v>-105900000000</v>
      </c>
      <c r="M38" s="142" t="n">
        <v>-246300000000</v>
      </c>
      <c r="N38" s="741" t="n">
        <v>-198500000000</v>
      </c>
      <c r="O38" s="142" t="n">
        <v>-203700000000</v>
      </c>
      <c r="P38" s="91" t="n">
        <v>-256200000000</v>
      </c>
      <c r="Q38" s="91" t="n">
        <v>-401800000000</v>
      </c>
      <c r="R38" s="91" t="n">
        <v>-549600000000</v>
      </c>
      <c r="S38" s="91" t="n">
        <v>-562800000000</v>
      </c>
      <c r="T38" s="91" t="n">
        <v>-592200000000</v>
      </c>
      <c r="U38" s="91" t="n">
        <v>-444200000000</v>
      </c>
      <c r="V38" s="91" t="n">
        <v>-376900000000</v>
      </c>
      <c r="W38" s="91" t="n">
        <v>-360600000000</v>
      </c>
      <c r="X38" s="91" t="n">
        <v>-360400000000</v>
      </c>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5" hidden="false" customHeight="false" outlineLevel="0" collapsed="false">
      <c r="B39" s="107" t="s">
        <v>4326</v>
      </c>
      <c r="C39" s="19"/>
      <c r="D39" s="142" t="n">
        <v>-38700000000</v>
      </c>
      <c r="E39" s="142" t="n">
        <v>-48900000000</v>
      </c>
      <c r="F39" s="142" t="n">
        <v>-27800000000</v>
      </c>
      <c r="G39" s="142" t="n">
        <v>-31700000000</v>
      </c>
      <c r="H39" s="142" t="n">
        <v>-33800000000</v>
      </c>
      <c r="I39" s="142" t="n">
        <v>-27000000000</v>
      </c>
      <c r="J39" s="142"/>
      <c r="K39" s="142"/>
      <c r="L39" s="142"/>
      <c r="M39" s="142"/>
      <c r="N39" s="142"/>
      <c r="O39" s="142"/>
      <c r="P39" s="142"/>
      <c r="Q39" s="23"/>
      <c r="R39" s="23"/>
      <c r="S39" s="23"/>
      <c r="T39" s="23"/>
      <c r="U39" s="23"/>
      <c r="V39" s="46"/>
      <c r="X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5" hidden="false" customHeight="false" outlineLevel="0" collapsed="false">
      <c r="B40" s="107" t="s">
        <v>4327</v>
      </c>
      <c r="C40" s="19"/>
      <c r="D40" s="142" t="n">
        <v>-38700000000</v>
      </c>
      <c r="E40" s="142" t="n">
        <v>-56800000000</v>
      </c>
      <c r="F40" s="142" t="n">
        <v>-37600000000</v>
      </c>
      <c r="G40" s="142" t="n">
        <v>-43700000000</v>
      </c>
      <c r="H40" s="142" t="n">
        <v>-50800000000</v>
      </c>
      <c r="I40" s="142" t="n">
        <v>-49300000000</v>
      </c>
      <c r="J40" s="142" t="n">
        <v>5800000000</v>
      </c>
      <c r="K40" s="142" t="n">
        <v>-17900000000</v>
      </c>
      <c r="L40" s="142" t="n">
        <v>30900000000</v>
      </c>
      <c r="M40" s="142" t="n">
        <v>-100900000000</v>
      </c>
      <c r="N40" s="741" t="n">
        <v>-80800000000</v>
      </c>
      <c r="O40" s="142" t="n">
        <v>-112200000000</v>
      </c>
      <c r="P40" s="91" t="n">
        <v>-60600000000</v>
      </c>
      <c r="Q40" s="91" t="n">
        <v>-77700000000</v>
      </c>
      <c r="R40" s="91" t="n">
        <v>-261800000000</v>
      </c>
      <c r="S40" s="91" t="n">
        <v>-230100000000</v>
      </c>
      <c r="T40" s="91" t="n">
        <v>-168900000000</v>
      </c>
      <c r="U40" s="91" t="n">
        <v>-78800000000</v>
      </c>
      <c r="V40" s="91" t="n">
        <v>-8900000000</v>
      </c>
      <c r="W40" s="91" t="n">
        <v>38400000000</v>
      </c>
      <c r="X40" s="91" t="n">
        <v>29800000000</v>
      </c>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customFormat="false" ht="15" hidden="false" customHeight="false" outlineLevel="0" collapsed="false">
      <c r="B41" s="107" t="s">
        <v>4328</v>
      </c>
      <c r="C41" s="19"/>
      <c r="D41" s="142" t="n">
        <v>-112000000000</v>
      </c>
      <c r="E41" s="142" t="n">
        <v>-17000000000</v>
      </c>
      <c r="F41" s="142" t="n">
        <v>-33400000000</v>
      </c>
      <c r="G41" s="142" t="n">
        <v>-12200000000</v>
      </c>
      <c r="H41" s="142" t="n">
        <v>-19300000000</v>
      </c>
      <c r="I41" s="142" t="n">
        <v>-12400000000</v>
      </c>
      <c r="J41" s="142" t="n">
        <v>-14000000000</v>
      </c>
      <c r="K41" s="142" t="n">
        <v>-8400000000</v>
      </c>
      <c r="L41" s="142" t="n">
        <v>-15700000000</v>
      </c>
      <c r="M41" s="142" t="n">
        <v>-13900000000</v>
      </c>
      <c r="N41" s="741" t="n">
        <v>-12400000000</v>
      </c>
      <c r="O41" s="142" t="n">
        <v>-1900000000</v>
      </c>
      <c r="P41" s="91" t="n">
        <v>8800000000</v>
      </c>
      <c r="Q41" s="91" t="n">
        <v>-22400000000</v>
      </c>
      <c r="R41" s="91" t="n">
        <v>57700000000</v>
      </c>
      <c r="S41" s="91" t="n">
        <v>-63800000000</v>
      </c>
      <c r="T41" s="91" t="n">
        <v>-10000000000</v>
      </c>
      <c r="U41" s="91" t="n">
        <v>-3000000000</v>
      </c>
      <c r="V41" s="91" t="n">
        <v>-2000000000</v>
      </c>
      <c r="W41" s="91" t="n">
        <v>-2000000000</v>
      </c>
      <c r="X41" s="91" t="n">
        <v>0</v>
      </c>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customFormat="false" ht="15" hidden="false" customHeight="false" outlineLevel="0" collapsed="false">
      <c r="B42" s="19" t="s">
        <v>4329</v>
      </c>
      <c r="C42" s="19"/>
      <c r="D42" s="142" t="n">
        <v>3600000000</v>
      </c>
      <c r="E42" s="142" t="n">
        <v>-17000000000</v>
      </c>
      <c r="F42" s="142" t="n">
        <v>-33400000000</v>
      </c>
      <c r="G42" s="142" t="n">
        <v>-12200000000</v>
      </c>
      <c r="H42" s="142" t="n">
        <v>-19300000000</v>
      </c>
      <c r="I42" s="142" t="n">
        <v>-12400000000</v>
      </c>
      <c r="J42" s="142" t="n">
        <v>-14000000000</v>
      </c>
      <c r="K42" s="142" t="n">
        <v>-14800000000</v>
      </c>
      <c r="L42" s="142" t="n">
        <v>-15700000000</v>
      </c>
      <c r="M42" s="142"/>
      <c r="N42" s="142"/>
      <c r="O42" s="142"/>
      <c r="P42" s="142"/>
      <c r="Q42" s="46"/>
      <c r="R42" s="46"/>
      <c r="S42" s="46"/>
      <c r="T42" s="46"/>
      <c r="U42" s="46"/>
      <c r="V42" s="46"/>
      <c r="X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5" hidden="false" customHeight="false" outlineLevel="0" collapsed="false">
      <c r="B43" s="107" t="s">
        <v>4330</v>
      </c>
      <c r="C43" s="19"/>
      <c r="D43" s="142" t="n">
        <v>-115600000000</v>
      </c>
      <c r="E43" s="142" t="n">
        <v>0</v>
      </c>
      <c r="F43" s="142" t="n">
        <v>0</v>
      </c>
      <c r="G43" s="142" t="n">
        <v>0</v>
      </c>
      <c r="H43" s="142" t="n">
        <v>0</v>
      </c>
      <c r="I43" s="142" t="n">
        <v>0</v>
      </c>
      <c r="J43" s="142"/>
      <c r="K43" s="142"/>
      <c r="L43" s="142"/>
      <c r="M43" s="142"/>
      <c r="N43" s="142"/>
      <c r="O43" s="142"/>
      <c r="P43" s="142"/>
      <c r="Q43" s="23"/>
      <c r="R43" s="23"/>
      <c r="S43" s="23"/>
      <c r="T43" s="23"/>
      <c r="U43" s="23"/>
      <c r="V43" s="46"/>
      <c r="X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B44" s="19" t="s">
        <v>1236</v>
      </c>
      <c r="C44" s="19"/>
      <c r="D44" s="657"/>
      <c r="E44" s="657"/>
      <c r="F44" s="657"/>
      <c r="G44" s="657"/>
      <c r="H44" s="657"/>
      <c r="I44" s="657"/>
      <c r="J44" s="142" t="n">
        <v>0</v>
      </c>
      <c r="K44" s="142" t="n">
        <v>0</v>
      </c>
      <c r="L44" s="142" t="n">
        <v>0</v>
      </c>
      <c r="M44" s="142"/>
      <c r="N44" s="142"/>
      <c r="O44" s="142"/>
      <c r="P44" s="142"/>
      <c r="Q44" s="23"/>
      <c r="R44" s="23"/>
      <c r="S44" s="23"/>
      <c r="T44" s="23"/>
      <c r="U44" s="23"/>
      <c r="V44" s="46"/>
      <c r="X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5" hidden="false" customHeight="false" outlineLevel="0" collapsed="false">
      <c r="B45" s="107" t="s">
        <v>4331</v>
      </c>
      <c r="C45" s="19"/>
      <c r="D45" s="142" t="n">
        <v>-216200000000</v>
      </c>
      <c r="E45" s="142" t="n">
        <v>-129800000000</v>
      </c>
      <c r="F45" s="142" t="n">
        <v>-150600000000</v>
      </c>
      <c r="G45" s="142" t="n">
        <v>-131200000000</v>
      </c>
      <c r="H45" s="142" t="n">
        <v>-163100000000</v>
      </c>
      <c r="I45" s="142" t="n">
        <v>-181700000000</v>
      </c>
      <c r="J45" s="142" t="n">
        <v>-143800000000</v>
      </c>
      <c r="K45" s="142" t="n">
        <v>-175400000000</v>
      </c>
      <c r="L45" s="142" t="n">
        <v>-121800000000</v>
      </c>
      <c r="M45" s="142" t="n">
        <v>-260200000000</v>
      </c>
      <c r="N45" s="741" t="n">
        <v>-210900000000</v>
      </c>
      <c r="O45" s="142" t="n">
        <v>-205700000000</v>
      </c>
      <c r="P45" s="91" t="n">
        <v>-247300000000</v>
      </c>
      <c r="Q45" s="91" t="n">
        <v>-424300000000</v>
      </c>
      <c r="R45" s="91" t="n">
        <v>-491800000000</v>
      </c>
      <c r="S45" s="91" t="n">
        <v>-626600000000</v>
      </c>
      <c r="T45" s="91" t="n">
        <v>-602200000000</v>
      </c>
      <c r="U45" s="91" t="n">
        <v>-447200000000</v>
      </c>
      <c r="V45" s="91" t="n">
        <v>-378900000000</v>
      </c>
      <c r="W45" s="91" t="n">
        <v>-362600000000</v>
      </c>
      <c r="X45" s="91" t="n">
        <v>-360400000000</v>
      </c>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s="17" customFormat="true" ht="15" hidden="false" customHeight="false" outlineLevel="0" collapsed="false">
      <c r="A46" s="360" t="s">
        <v>110</v>
      </c>
      <c r="B46" s="51" t="s">
        <v>110</v>
      </c>
      <c r="C46" s="51" t="s">
        <v>34</v>
      </c>
      <c r="D46" s="822" t="n">
        <v>156900000000</v>
      </c>
      <c r="E46" s="822" t="n">
        <v>63300000000</v>
      </c>
      <c r="F46" s="822" t="n">
        <v>76000000000</v>
      </c>
      <c r="G46" s="822" t="n">
        <v>55200000000</v>
      </c>
      <c r="H46" s="822" t="n">
        <v>73900000000</v>
      </c>
      <c r="I46" s="822" t="n">
        <v>79400000000</v>
      </c>
      <c r="J46" s="822" t="n">
        <v>-754800000000</v>
      </c>
      <c r="K46" s="822" t="n">
        <v>28900000000</v>
      </c>
      <c r="L46" s="822" t="n">
        <v>-20100000000</v>
      </c>
      <c r="M46" s="822" t="n">
        <v>149300000000</v>
      </c>
      <c r="N46" s="822" t="n">
        <v>80800000000</v>
      </c>
      <c r="O46" s="822" t="n">
        <v>92200000000</v>
      </c>
      <c r="P46" s="41" t="n">
        <f aca="false">P48+P61</f>
        <v>30800000000</v>
      </c>
      <c r="Q46" s="41" t="n">
        <f aca="false">Q48+Q61</f>
        <v>119400000000</v>
      </c>
      <c r="R46" s="41" t="n">
        <f aca="false">R48+R61</f>
        <v>269700000000</v>
      </c>
      <c r="S46" s="41" t="n">
        <f aca="false">S48+S61</f>
        <v>369800000000</v>
      </c>
      <c r="T46" s="41" t="n">
        <f aca="false">T48+T61</f>
        <v>350100000000</v>
      </c>
      <c r="U46" s="41" t="n">
        <f aca="false">U48+U61</f>
        <v>232400000000</v>
      </c>
      <c r="V46" s="41" t="n">
        <f aca="false">V48+V61</f>
        <v>153400000000</v>
      </c>
      <c r="W46" s="41" t="n">
        <f aca="false">W48+W61</f>
        <v>136400000000</v>
      </c>
      <c r="X46" s="41" t="n">
        <f aca="false">X48+X61</f>
        <v>140800000000</v>
      </c>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s="38" customFormat="true" ht="15" hidden="false" customHeight="false" outlineLevel="0" collapsed="false">
      <c r="B47" s="107" t="s">
        <v>4332</v>
      </c>
      <c r="C47" s="20"/>
      <c r="D47" s="142" t="n">
        <v>216200000000</v>
      </c>
      <c r="E47" s="142" t="n">
        <v>129800000000</v>
      </c>
      <c r="F47" s="142" t="n">
        <v>150600000000</v>
      </c>
      <c r="G47" s="142" t="n">
        <v>131200000000</v>
      </c>
      <c r="H47" s="142" t="n">
        <v>163100000000</v>
      </c>
      <c r="I47" s="142" t="n">
        <v>181600000000</v>
      </c>
      <c r="J47" s="142" t="n">
        <v>143800000000</v>
      </c>
      <c r="K47" s="142" t="n">
        <v>175400000000</v>
      </c>
      <c r="L47" s="142" t="n">
        <v>121800000000</v>
      </c>
      <c r="M47" s="142" t="n">
        <v>260200000000</v>
      </c>
      <c r="N47" s="741" t="n">
        <v>210900000000</v>
      </c>
      <c r="O47" s="142" t="n">
        <v>205700000000</v>
      </c>
      <c r="P47" s="91" t="n">
        <v>247300000000</v>
      </c>
      <c r="Q47" s="91" t="n">
        <v>424300000000</v>
      </c>
      <c r="R47" s="91" t="n">
        <v>491800000000</v>
      </c>
      <c r="S47" s="91" t="n">
        <v>626600000000</v>
      </c>
      <c r="T47" s="91" t="n">
        <v>602200000000</v>
      </c>
      <c r="U47" s="91" t="n">
        <v>447200000000</v>
      </c>
      <c r="V47" s="91" t="n">
        <v>378900000000</v>
      </c>
      <c r="W47" s="91" t="n">
        <v>362600000000</v>
      </c>
      <c r="X47" s="91" t="n">
        <v>360400000000</v>
      </c>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5" hidden="false" customHeight="false" outlineLevel="0" collapsed="false">
      <c r="A48" s="0" t="s">
        <v>112</v>
      </c>
      <c r="B48" s="403" t="s">
        <v>4333</v>
      </c>
      <c r="C48" s="20" t="s">
        <v>114</v>
      </c>
      <c r="D48" s="142" t="n">
        <v>177000000000</v>
      </c>
      <c r="E48" s="142" t="n">
        <v>54000000000</v>
      </c>
      <c r="F48" s="142" t="n">
        <v>65300000000</v>
      </c>
      <c r="G48" s="142" t="n">
        <v>58500000000</v>
      </c>
      <c r="H48" s="142" t="n">
        <v>49400000000</v>
      </c>
      <c r="I48" s="142" t="n">
        <v>77900000000</v>
      </c>
      <c r="J48" s="142" t="n">
        <v>-663600000000</v>
      </c>
      <c r="K48" s="142" t="n">
        <v>50600000000</v>
      </c>
      <c r="L48" s="142" t="n">
        <v>25700000000</v>
      </c>
      <c r="M48" s="142" t="n">
        <v>35300000000</v>
      </c>
      <c r="N48" s="142" t="n">
        <v>27300000000</v>
      </c>
      <c r="O48" s="142" t="n">
        <v>82400000000</v>
      </c>
      <c r="P48" s="142" t="n">
        <v>73000000000</v>
      </c>
      <c r="Q48" s="23" t="n">
        <f aca="false">Q49-Q50</f>
        <v>102000000000</v>
      </c>
      <c r="R48" s="23" t="n">
        <f aca="false">R49-R50</f>
        <v>120200000000</v>
      </c>
      <c r="S48" s="23" t="n">
        <f aca="false">S49-S50</f>
        <v>205100000000</v>
      </c>
      <c r="T48" s="23" t="n">
        <f aca="false">T49-T50</f>
        <v>233400000000</v>
      </c>
      <c r="U48" s="23" t="n">
        <f aca="false">U49-U50</f>
        <v>212300000000</v>
      </c>
      <c r="V48" s="23" t="n">
        <f aca="false">V49-V50</f>
        <v>213900000000</v>
      </c>
      <c r="W48" s="23" t="n">
        <f aca="false">W49-W50</f>
        <v>238600000000</v>
      </c>
      <c r="X48" s="23" t="n">
        <f aca="false">X49-X50</f>
        <v>231400000000</v>
      </c>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5" hidden="false" customHeight="false" outlineLevel="0" collapsed="false">
      <c r="B49" s="107" t="s">
        <v>4334</v>
      </c>
      <c r="C49" s="19"/>
      <c r="D49" s="142" t="n">
        <v>236300000000</v>
      </c>
      <c r="E49" s="142" t="n">
        <v>120500000000</v>
      </c>
      <c r="F49" s="142" t="n">
        <v>139900000000</v>
      </c>
      <c r="G49" s="142" t="n">
        <v>134500000000</v>
      </c>
      <c r="H49" s="142" t="n">
        <v>138600000000</v>
      </c>
      <c r="I49" s="142" t="n">
        <v>180100000000</v>
      </c>
      <c r="J49" s="142" t="n">
        <v>235000000000</v>
      </c>
      <c r="K49" s="142" t="n">
        <v>197100000000</v>
      </c>
      <c r="L49" s="142" t="n">
        <v>167600000000</v>
      </c>
      <c r="M49" s="142" t="n">
        <v>146200000000</v>
      </c>
      <c r="N49" s="741" t="n">
        <v>157400000000</v>
      </c>
      <c r="O49" s="142" t="n">
        <v>195900000000</v>
      </c>
      <c r="P49" s="91" t="n">
        <v>289500000000</v>
      </c>
      <c r="Q49" s="91" t="n">
        <v>406900000000</v>
      </c>
      <c r="R49" s="91" t="n">
        <v>342300000000</v>
      </c>
      <c r="S49" s="91" t="n">
        <v>461900000000</v>
      </c>
      <c r="T49" s="91" t="n">
        <v>485600000000</v>
      </c>
      <c r="U49" s="91" t="n">
        <v>427100000000</v>
      </c>
      <c r="V49" s="91" t="n">
        <v>439400000000</v>
      </c>
      <c r="W49" s="91" t="n">
        <v>464900000000</v>
      </c>
      <c r="X49" s="91" t="n">
        <v>451000000000</v>
      </c>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s="17" customFormat="true" ht="15" hidden="false" customHeight="false" outlineLevel="0" collapsed="false">
      <c r="A50" s="823" t="s">
        <v>52</v>
      </c>
      <c r="B50" s="823" t="s">
        <v>52</v>
      </c>
      <c r="C50" s="243" t="s">
        <v>37</v>
      </c>
      <c r="D50" s="822" t="n">
        <v>59300000000</v>
      </c>
      <c r="E50" s="822" t="n">
        <v>66500000000</v>
      </c>
      <c r="F50" s="822" t="n">
        <v>74600000000</v>
      </c>
      <c r="G50" s="822" t="n">
        <v>76000000000</v>
      </c>
      <c r="H50" s="822" t="n">
        <v>89200000000</v>
      </c>
      <c r="I50" s="822" t="n">
        <v>102200000000</v>
      </c>
      <c r="J50" s="822" t="n">
        <v>898600000000</v>
      </c>
      <c r="K50" s="822" t="n">
        <v>146500000000</v>
      </c>
      <c r="L50" s="822" t="n">
        <v>141900000000</v>
      </c>
      <c r="M50" s="822" t="n">
        <v>110900000000</v>
      </c>
      <c r="N50" s="824" t="n">
        <v>130100000000</v>
      </c>
      <c r="O50" s="822" t="n">
        <v>113500000000</v>
      </c>
      <c r="P50" s="91" t="n">
        <v>216500000000</v>
      </c>
      <c r="Q50" s="91" t="n">
        <v>304900000000</v>
      </c>
      <c r="R50" s="91" t="n">
        <v>222100000000</v>
      </c>
      <c r="S50" s="91" t="n">
        <v>256800000000</v>
      </c>
      <c r="T50" s="91" t="n">
        <v>252200000000</v>
      </c>
      <c r="U50" s="91" t="n">
        <v>214800000000</v>
      </c>
      <c r="V50" s="91" t="n">
        <v>225500000000</v>
      </c>
      <c r="W50" s="91" t="n">
        <v>226300000000</v>
      </c>
      <c r="X50" s="91" t="n">
        <v>219600000000</v>
      </c>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customFormat="false" ht="15" hidden="false" customHeight="false" outlineLevel="0" collapsed="false">
      <c r="A51" s="26" t="s">
        <v>830</v>
      </c>
      <c r="B51" s="134" t="s">
        <v>4335</v>
      </c>
      <c r="C51" s="36" t="s">
        <v>56</v>
      </c>
      <c r="D51" s="142" t="n">
        <v>22200000000</v>
      </c>
      <c r="E51" s="142" t="n">
        <v>25700000000</v>
      </c>
      <c r="F51" s="142" t="n">
        <v>18600000000</v>
      </c>
      <c r="G51" s="142" t="n">
        <v>25100000000</v>
      </c>
      <c r="H51" s="142" t="n">
        <v>26500000000</v>
      </c>
      <c r="I51" s="142" t="n">
        <v>38700000000</v>
      </c>
      <c r="J51" s="142" t="n">
        <v>18600000000</v>
      </c>
      <c r="K51" s="142" t="n">
        <v>27500000000</v>
      </c>
      <c r="L51" s="142" t="n">
        <v>35600000000</v>
      </c>
      <c r="M51" s="142" t="n">
        <v>5900000000</v>
      </c>
      <c r="N51" s="663" t="n">
        <v>0</v>
      </c>
      <c r="O51" s="668" t="n">
        <v>0</v>
      </c>
      <c r="P51" s="668" t="n">
        <v>0</v>
      </c>
      <c r="Q51" s="668" t="n">
        <v>0</v>
      </c>
      <c r="R51" s="668" t="n">
        <v>0</v>
      </c>
      <c r="S51" s="668" t="n">
        <v>0</v>
      </c>
      <c r="T51" s="668" t="n">
        <v>0</v>
      </c>
      <c r="U51" s="668" t="n">
        <v>0</v>
      </c>
      <c r="V51" s="46" t="n">
        <v>0</v>
      </c>
      <c r="W51" s="0" t="n">
        <v>0</v>
      </c>
      <c r="X51" s="6" t="n">
        <v>0</v>
      </c>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5" hidden="false" customHeight="false" outlineLevel="0" collapsed="false">
      <c r="A52" s="26" t="s">
        <v>2249</v>
      </c>
      <c r="B52" s="351" t="s">
        <v>4336</v>
      </c>
      <c r="C52" s="36" t="s">
        <v>56</v>
      </c>
      <c r="D52" s="142" t="n">
        <v>37100000000</v>
      </c>
      <c r="E52" s="142" t="n">
        <v>32700000000</v>
      </c>
      <c r="F52" s="142" t="n">
        <v>45800000000</v>
      </c>
      <c r="G52" s="142" t="n">
        <v>39400000000</v>
      </c>
      <c r="H52" s="142" t="n">
        <v>46500000000</v>
      </c>
      <c r="I52" s="142" t="n">
        <v>45300000000</v>
      </c>
      <c r="J52" s="142" t="n">
        <v>95700000000</v>
      </c>
      <c r="K52" s="142" t="n">
        <v>119000000000</v>
      </c>
      <c r="L52" s="142" t="n">
        <v>106300000000</v>
      </c>
      <c r="M52" s="142" t="n">
        <v>105000000000</v>
      </c>
      <c r="N52" s="663" t="n">
        <v>83000000000</v>
      </c>
      <c r="O52" s="668" t="n">
        <v>57000000000</v>
      </c>
      <c r="P52" s="91" t="n">
        <v>123400000000</v>
      </c>
      <c r="Q52" s="91" t="n">
        <v>251000000000</v>
      </c>
      <c r="R52" s="91" t="n">
        <v>154300000000</v>
      </c>
      <c r="S52" s="91" t="n">
        <v>174800000000</v>
      </c>
      <c r="T52" s="91" t="n">
        <v>197700000000</v>
      </c>
      <c r="U52" s="91" t="n">
        <v>172900000000</v>
      </c>
      <c r="V52" s="91" t="n">
        <v>170500000000</v>
      </c>
      <c r="W52" s="91" t="n">
        <v>176300000000</v>
      </c>
      <c r="X52" s="91" t="n">
        <v>174600000000</v>
      </c>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5" hidden="false" customHeight="false" outlineLevel="0" collapsed="false">
      <c r="A53" s="27" t="s">
        <v>4337</v>
      </c>
      <c r="B53" s="27" t="s">
        <v>4338</v>
      </c>
      <c r="C53" s="36" t="s">
        <v>56</v>
      </c>
      <c r="D53" s="142" t="n">
        <v>100000000</v>
      </c>
      <c r="E53" s="142" t="n">
        <v>8100000000</v>
      </c>
      <c r="F53" s="142" t="n">
        <v>10300000000</v>
      </c>
      <c r="G53" s="142" t="n">
        <v>11500000000</v>
      </c>
      <c r="H53" s="142" t="n">
        <v>16200000000</v>
      </c>
      <c r="I53" s="142" t="n">
        <v>18200000000</v>
      </c>
      <c r="J53" s="142" t="n">
        <v>784300000000</v>
      </c>
      <c r="K53" s="142" t="n">
        <v>0</v>
      </c>
      <c r="L53" s="142" t="n">
        <v>0</v>
      </c>
      <c r="M53" s="142"/>
      <c r="N53" s="668"/>
      <c r="O53" s="668"/>
      <c r="P53" s="668"/>
      <c r="Q53" s="668"/>
      <c r="R53" s="668"/>
      <c r="S53" s="668"/>
      <c r="T53" s="668"/>
      <c r="U53" s="668"/>
      <c r="V53" s="46"/>
      <c r="X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5" hidden="false" customHeight="false" outlineLevel="0" collapsed="false">
      <c r="A54" s="27" t="s">
        <v>49</v>
      </c>
      <c r="B54" s="141" t="s">
        <v>49</v>
      </c>
      <c r="C54" s="36" t="s">
        <v>56</v>
      </c>
      <c r="D54" s="142"/>
      <c r="E54" s="142"/>
      <c r="F54" s="142"/>
      <c r="G54" s="142"/>
      <c r="H54" s="142"/>
      <c r="I54" s="142"/>
      <c r="J54" s="142"/>
      <c r="K54" s="142"/>
      <c r="L54" s="142"/>
      <c r="M54" s="142"/>
      <c r="N54" s="668" t="n">
        <v>47100000000</v>
      </c>
      <c r="O54" s="668" t="n">
        <v>56500000000</v>
      </c>
      <c r="P54" s="668" t="n">
        <f aca="false">P50-P51-P52-P53</f>
        <v>93100000000</v>
      </c>
      <c r="Q54" s="668" t="n">
        <f aca="false">Q50-Q51-Q52-Q53</f>
        <v>53900000000</v>
      </c>
      <c r="R54" s="668" t="n">
        <f aca="false">R50-R51-R52-R53</f>
        <v>67800000000</v>
      </c>
      <c r="S54" s="668" t="n">
        <f aca="false">S50-S51-S52-S53</f>
        <v>82000000000</v>
      </c>
      <c r="T54" s="668" t="n">
        <f aca="false">T50-T51-T52-T53</f>
        <v>54500000000</v>
      </c>
      <c r="U54" s="668" t="n">
        <f aca="false">U50-U51-U52-U53</f>
        <v>41900000000</v>
      </c>
      <c r="V54" s="668" t="n">
        <f aca="false">V50-V51-V52-V53</f>
        <v>55000000000</v>
      </c>
      <c r="W54" s="668" t="n">
        <f aca="false">W50-W51-W52-W53</f>
        <v>50000000000</v>
      </c>
      <c r="X54" s="668" t="n">
        <f aca="false">X50-X51-X52-X53</f>
        <v>45000000000</v>
      </c>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A55" s="134" t="s">
        <v>422</v>
      </c>
      <c r="B55" s="134" t="s">
        <v>422</v>
      </c>
      <c r="C55" s="49" t="s">
        <v>251</v>
      </c>
      <c r="D55" s="142" t="n">
        <v>54700000000</v>
      </c>
      <c r="E55" s="142" t="n">
        <v>53700000000</v>
      </c>
      <c r="F55" s="142" t="n">
        <v>78000000000</v>
      </c>
      <c r="G55" s="142" t="n">
        <v>68400000000</v>
      </c>
      <c r="H55" s="142" t="n">
        <v>64100000000</v>
      </c>
      <c r="I55" s="142" t="n">
        <v>55000000000</v>
      </c>
      <c r="J55" s="142" t="n">
        <v>59300000000</v>
      </c>
      <c r="K55" s="142" t="n">
        <v>53100000000</v>
      </c>
      <c r="L55" s="142" t="n">
        <v>30500000000</v>
      </c>
      <c r="M55" s="142" t="n">
        <v>40400000000</v>
      </c>
      <c r="N55" s="741" t="n">
        <v>34700000000</v>
      </c>
      <c r="O55" s="142" t="n">
        <v>90600000000</v>
      </c>
      <c r="P55" s="91" t="n">
        <v>88600000000</v>
      </c>
      <c r="Q55" s="91" t="n">
        <v>116600000000</v>
      </c>
      <c r="R55" s="91" t="n">
        <v>140800000000</v>
      </c>
      <c r="S55" s="91" t="n">
        <v>236400000000</v>
      </c>
      <c r="T55" s="91" t="n">
        <v>268500000000</v>
      </c>
      <c r="U55" s="91" t="n">
        <v>244100000000</v>
      </c>
      <c r="V55" s="91" t="n">
        <v>249100000000</v>
      </c>
      <c r="W55" s="91" t="n">
        <v>274300000000</v>
      </c>
      <c r="X55" s="91" t="n">
        <v>267200000000</v>
      </c>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5" hidden="false" customHeight="false" outlineLevel="0" collapsed="false">
      <c r="A56" s="0" t="s">
        <v>4339</v>
      </c>
      <c r="B56" s="156" t="s">
        <v>4340</v>
      </c>
      <c r="C56" s="19" t="s">
        <v>476</v>
      </c>
      <c r="D56" s="142" t="n">
        <v>26300000000</v>
      </c>
      <c r="E56" s="142" t="n">
        <v>30400000000</v>
      </c>
      <c r="F56" s="142" t="n">
        <v>44200000000</v>
      </c>
      <c r="G56" s="142" t="n">
        <v>32800000000</v>
      </c>
      <c r="H56" s="142" t="n">
        <v>17600000000</v>
      </c>
      <c r="I56" s="142" t="n">
        <v>14800000000</v>
      </c>
      <c r="J56" s="142" t="n">
        <v>19800000000</v>
      </c>
      <c r="K56" s="142" t="n">
        <v>23000000000</v>
      </c>
      <c r="L56" s="142" t="n">
        <v>0</v>
      </c>
      <c r="M56" s="142" t="n">
        <v>0</v>
      </c>
      <c r="N56" s="741" t="n">
        <v>0</v>
      </c>
      <c r="O56" s="142" t="n">
        <v>10600000000</v>
      </c>
      <c r="P56" s="91" t="n">
        <v>16400000000</v>
      </c>
      <c r="Q56" s="91" t="n">
        <v>43500000000</v>
      </c>
      <c r="R56" s="91" t="n">
        <v>7300000000</v>
      </c>
      <c r="S56" s="91" t="n">
        <v>78400000000</v>
      </c>
      <c r="T56" s="91" t="n">
        <v>42800000000</v>
      </c>
      <c r="U56" s="91" t="n">
        <v>51600000000</v>
      </c>
      <c r="V56" s="91" t="n">
        <v>51600000000</v>
      </c>
      <c r="W56" s="91" t="n">
        <v>51600000000</v>
      </c>
      <c r="X56" s="91" t="n">
        <v>51600000000</v>
      </c>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5" hidden="false" customHeight="false" outlineLevel="0" collapsed="false">
      <c r="A57" s="0" t="s">
        <v>1160</v>
      </c>
      <c r="B57" s="45" t="s">
        <v>867</v>
      </c>
      <c r="C57" s="19" t="s">
        <v>476</v>
      </c>
      <c r="D57" s="142" t="n">
        <v>28400000000</v>
      </c>
      <c r="E57" s="142" t="n">
        <v>23300000000</v>
      </c>
      <c r="F57" s="142" t="n">
        <v>33800000000</v>
      </c>
      <c r="G57" s="142" t="n">
        <v>35600000000</v>
      </c>
      <c r="H57" s="142" t="n">
        <v>46500000000</v>
      </c>
      <c r="I57" s="821" t="n">
        <v>40200000000</v>
      </c>
      <c r="J57" s="821" t="n">
        <f aca="false">J55-J56</f>
        <v>39500000000</v>
      </c>
      <c r="K57" s="821" t="n">
        <f aca="false">K55-K56</f>
        <v>30100000000</v>
      </c>
      <c r="L57" s="821" t="n">
        <f aca="false">L55-L56</f>
        <v>30500000000</v>
      </c>
      <c r="M57" s="821" t="n">
        <f aca="false">M55-M56</f>
        <v>40400000000</v>
      </c>
      <c r="N57" s="821" t="n">
        <f aca="false">N55-N56</f>
        <v>34700000000</v>
      </c>
      <c r="O57" s="821" t="n">
        <f aca="false">O55-O56</f>
        <v>80000000000</v>
      </c>
      <c r="P57" s="821" t="n">
        <f aca="false">P55-P56</f>
        <v>72200000000</v>
      </c>
      <c r="Q57" s="348" t="n">
        <f aca="false">Q55-Q56</f>
        <v>73100000000</v>
      </c>
      <c r="R57" s="348" t="n">
        <f aca="false">R55-R56</f>
        <v>133500000000</v>
      </c>
      <c r="S57" s="348" t="n">
        <f aca="false">S55-S56</f>
        <v>158000000000</v>
      </c>
      <c r="T57" s="348" t="n">
        <f aca="false">T55-T56</f>
        <v>225700000000</v>
      </c>
      <c r="U57" s="348" t="n">
        <f aca="false">U55-U56</f>
        <v>192500000000</v>
      </c>
      <c r="V57" s="348" t="n">
        <f aca="false">V55-V56</f>
        <v>197500000000</v>
      </c>
      <c r="W57" s="348" t="n">
        <f aca="false">W55-W56</f>
        <v>222700000000</v>
      </c>
      <c r="X57" s="348" t="n">
        <f aca="false">X55-X56</f>
        <v>215600000000</v>
      </c>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5" hidden="false" customHeight="false" outlineLevel="0" collapsed="false">
      <c r="A58" s="26" t="s">
        <v>393</v>
      </c>
      <c r="B58" s="134" t="s">
        <v>393</v>
      </c>
      <c r="C58" s="49" t="s">
        <v>251</v>
      </c>
      <c r="D58" s="142" t="n">
        <v>-35400000000</v>
      </c>
      <c r="E58" s="142" t="n">
        <v>-41300000000</v>
      </c>
      <c r="F58" s="142" t="n">
        <v>-46200000000</v>
      </c>
      <c r="G58" s="142" t="n">
        <v>-38600000000</v>
      </c>
      <c r="H58" s="142" t="n">
        <v>-22400000000</v>
      </c>
      <c r="I58" s="142" t="n">
        <v>-14600000000</v>
      </c>
      <c r="J58" s="142" t="n">
        <v>-726000000000</v>
      </c>
      <c r="K58" s="142" t="n">
        <v>-6100000000</v>
      </c>
      <c r="L58" s="142" t="n">
        <v>-8800000000</v>
      </c>
      <c r="M58" s="142" t="n">
        <v>-8400000000</v>
      </c>
      <c r="N58" s="741" t="n">
        <v>-11200000000</v>
      </c>
      <c r="O58" s="142" t="n">
        <v>-10100000000</v>
      </c>
      <c r="P58" s="91" t="n">
        <v>-17900000000</v>
      </c>
      <c r="Q58" s="91" t="n">
        <v>-14600000000</v>
      </c>
      <c r="R58" s="91" t="n">
        <v>-20600000000</v>
      </c>
      <c r="S58" s="91" t="n">
        <v>-31300000000</v>
      </c>
      <c r="T58" s="91" t="n">
        <v>-35100000000</v>
      </c>
      <c r="U58" s="91" t="n">
        <v>-31800000000</v>
      </c>
      <c r="V58" s="91" t="n">
        <v>-35200000000</v>
      </c>
      <c r="W58" s="91" t="n">
        <v>-35800000000</v>
      </c>
      <c r="X58" s="91" t="n">
        <v>-35800000000</v>
      </c>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customFormat="false" ht="16.5" hidden="false" customHeight="false" outlineLevel="0" collapsed="false">
      <c r="A59" s="339" t="s">
        <v>1254</v>
      </c>
      <c r="B59" s="134" t="s">
        <v>4341</v>
      </c>
      <c r="C59" s="49" t="s">
        <v>251</v>
      </c>
      <c r="D59" s="142" t="n">
        <v>157700000000</v>
      </c>
      <c r="E59" s="142" t="n">
        <v>41600000000</v>
      </c>
      <c r="F59" s="142" t="n">
        <v>33500000000</v>
      </c>
      <c r="G59" s="142" t="n">
        <v>28700000000</v>
      </c>
      <c r="H59" s="142" t="n">
        <v>7700000000</v>
      </c>
      <c r="I59" s="142" t="n">
        <v>3000000000</v>
      </c>
      <c r="J59" s="142" t="n">
        <v>3100000000</v>
      </c>
      <c r="K59" s="142" t="n">
        <v>3500000000</v>
      </c>
      <c r="L59" s="142" t="n">
        <v>4000000000</v>
      </c>
      <c r="M59" s="142" t="n">
        <v>3300000000</v>
      </c>
      <c r="N59" s="741" t="n">
        <v>3700000000</v>
      </c>
      <c r="O59" s="142" t="n">
        <v>1900000000</v>
      </c>
      <c r="P59" s="91" t="n">
        <v>2400000000</v>
      </c>
      <c r="Q59" s="91" t="n">
        <v>0</v>
      </c>
      <c r="R59" s="91" t="n">
        <v>0</v>
      </c>
      <c r="S59" s="91" t="n">
        <v>0</v>
      </c>
      <c r="T59" s="91" t="n">
        <v>0</v>
      </c>
      <c r="U59" s="91" t="n">
        <v>0</v>
      </c>
      <c r="V59" s="91" t="n">
        <v>0</v>
      </c>
      <c r="W59" s="91" t="n">
        <v>0</v>
      </c>
      <c r="X59" s="91" t="n">
        <v>0</v>
      </c>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customFormat="false" ht="15" hidden="false" customHeight="false" outlineLevel="0" collapsed="false">
      <c r="A60" s="27" t="s">
        <v>1544</v>
      </c>
      <c r="B60" s="27" t="s">
        <v>1544</v>
      </c>
      <c r="C60" s="49" t="s">
        <v>251</v>
      </c>
      <c r="D60" s="142"/>
      <c r="E60" s="142"/>
      <c r="F60" s="142"/>
      <c r="G60" s="142"/>
      <c r="H60" s="142"/>
      <c r="I60" s="142" t="n">
        <f aca="false">I48-I55-I58-I59</f>
        <v>34500000000</v>
      </c>
      <c r="J60" s="142"/>
      <c r="K60" s="142"/>
      <c r="L60" s="142"/>
      <c r="M60" s="142"/>
      <c r="N60" s="741"/>
      <c r="O60" s="142"/>
      <c r="P60" s="142"/>
      <c r="Q60" s="23"/>
      <c r="R60" s="23"/>
      <c r="S60" s="23"/>
      <c r="T60" s="23"/>
      <c r="U60" s="23"/>
      <c r="V60" s="46"/>
      <c r="X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customFormat="false" ht="15" hidden="false" customHeight="false" outlineLevel="0" collapsed="false">
      <c r="A61" s="18" t="s">
        <v>115</v>
      </c>
      <c r="B61" s="107" t="s">
        <v>557</v>
      </c>
      <c r="C61" s="20" t="s">
        <v>114</v>
      </c>
      <c r="D61" s="142" t="n">
        <v>-20200000000</v>
      </c>
      <c r="E61" s="142" t="n">
        <v>9300000000</v>
      </c>
      <c r="F61" s="142" t="n">
        <v>10700000000</v>
      </c>
      <c r="G61" s="142" t="n">
        <v>-3400000000</v>
      </c>
      <c r="H61" s="142" t="n">
        <v>24500000000</v>
      </c>
      <c r="I61" s="142" t="n">
        <v>1500000000</v>
      </c>
      <c r="J61" s="142" t="n">
        <v>-91200000000</v>
      </c>
      <c r="K61" s="142" t="n">
        <v>-21700000000</v>
      </c>
      <c r="L61" s="142" t="n">
        <v>-45900000000</v>
      </c>
      <c r="M61" s="142" t="n">
        <v>114000000000</v>
      </c>
      <c r="N61" s="741" t="n">
        <v>53500000000</v>
      </c>
      <c r="O61" s="142" t="n">
        <v>9800000000</v>
      </c>
      <c r="P61" s="91" t="n">
        <v>-42200000000</v>
      </c>
      <c r="Q61" s="91" t="n">
        <v>17400000000</v>
      </c>
      <c r="R61" s="91" t="n">
        <v>149500000000</v>
      </c>
      <c r="S61" s="91" t="n">
        <v>164700000000</v>
      </c>
      <c r="T61" s="91" t="n">
        <v>116700000000</v>
      </c>
      <c r="U61" s="91" t="n">
        <v>20100000000</v>
      </c>
      <c r="V61" s="91" t="n">
        <v>-60500000000</v>
      </c>
      <c r="W61" s="91" t="n">
        <v>-102200000000</v>
      </c>
      <c r="X61" s="91" t="n">
        <v>-90600000000</v>
      </c>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A62" s="26" t="s">
        <v>117</v>
      </c>
      <c r="B62" s="134" t="s">
        <v>1258</v>
      </c>
      <c r="C62" s="19" t="s">
        <v>119</v>
      </c>
      <c r="D62" s="142" t="n">
        <v>-28600000000</v>
      </c>
      <c r="E62" s="142" t="n">
        <v>5000000000</v>
      </c>
      <c r="F62" s="142" t="n">
        <v>5100000000</v>
      </c>
      <c r="G62" s="142" t="n">
        <v>3500000000</v>
      </c>
      <c r="H62" s="142" t="n">
        <v>28700000000</v>
      </c>
      <c r="I62" s="142" t="n">
        <v>-14800000000</v>
      </c>
      <c r="J62" s="142" t="n">
        <v>-82800000000</v>
      </c>
      <c r="K62" s="142" t="n">
        <v>-31600000000</v>
      </c>
      <c r="L62" s="142" t="n">
        <v>-56400000000</v>
      </c>
      <c r="M62" s="142" t="n">
        <v>115200000000</v>
      </c>
      <c r="N62" s="741" t="n">
        <v>24800000000</v>
      </c>
      <c r="O62" s="142" t="n">
        <v>23700000000</v>
      </c>
      <c r="P62" s="91" t="n">
        <v>-42700000000</v>
      </c>
      <c r="Q62" s="91" t="n">
        <v>-31500000000</v>
      </c>
      <c r="R62" s="91" t="n">
        <v>54900000000</v>
      </c>
      <c r="S62" s="91" t="n">
        <v>32500000000</v>
      </c>
      <c r="T62" s="91" t="n">
        <v>64800000000</v>
      </c>
      <c r="U62" s="91" t="n">
        <v>-7300000000</v>
      </c>
      <c r="V62" s="91" t="n">
        <v>-36900000000</v>
      </c>
      <c r="W62" s="91" t="n">
        <v>-45600000000</v>
      </c>
      <c r="X62" s="91" t="n">
        <v>-48700000000</v>
      </c>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5" hidden="false" customHeight="false" outlineLevel="0" collapsed="false">
      <c r="B63" s="106" t="s">
        <v>260</v>
      </c>
      <c r="C63" s="107"/>
      <c r="D63" s="142" t="n">
        <v>6700000000</v>
      </c>
      <c r="E63" s="142" t="n">
        <v>6900000000</v>
      </c>
      <c r="F63" s="142" t="n">
        <v>12900000000</v>
      </c>
      <c r="G63" s="142" t="n">
        <v>8200000000</v>
      </c>
      <c r="H63" s="142" t="n">
        <v>600000000</v>
      </c>
      <c r="I63" s="142" t="n">
        <v>1700000000</v>
      </c>
      <c r="J63" s="142" t="n">
        <v>-61400000000</v>
      </c>
      <c r="K63" s="142" t="n">
        <v>5800000000</v>
      </c>
      <c r="L63" s="142" t="n">
        <v>5300000000</v>
      </c>
      <c r="M63" s="142" t="n">
        <v>2400000000</v>
      </c>
      <c r="N63" s="741" t="n">
        <v>2300000000</v>
      </c>
      <c r="O63" s="142" t="n">
        <v>-2300000000</v>
      </c>
      <c r="P63" s="91" t="n">
        <v>5300000000</v>
      </c>
      <c r="Q63" s="91" t="n">
        <v>4300000000</v>
      </c>
      <c r="R63" s="91" t="n">
        <v>20200000000</v>
      </c>
      <c r="S63" s="91" t="n">
        <v>26600000000</v>
      </c>
      <c r="T63" s="91" t="n">
        <v>16300000000</v>
      </c>
      <c r="U63" s="91" t="n">
        <v>-4000000000</v>
      </c>
      <c r="V63" s="91" t="n">
        <v>-4800000000</v>
      </c>
      <c r="W63" s="91" t="n">
        <v>-6400000000</v>
      </c>
      <c r="X63" s="91" t="n">
        <v>-9600000000</v>
      </c>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5" hidden="false" customHeight="false" outlineLevel="0" collapsed="false">
      <c r="B64" s="106" t="s">
        <v>4342</v>
      </c>
      <c r="C64" s="19"/>
      <c r="D64" s="136"/>
      <c r="E64" s="136"/>
      <c r="F64" s="136"/>
      <c r="G64" s="136"/>
      <c r="H64" s="136"/>
      <c r="I64" s="136"/>
      <c r="J64" s="136"/>
      <c r="K64" s="136"/>
      <c r="L64" s="136"/>
      <c r="M64" s="142" t="n">
        <v>-500000000</v>
      </c>
      <c r="N64" s="741" t="n">
        <v>-4200000000</v>
      </c>
      <c r="O64" s="142" t="n">
        <v>2200000000</v>
      </c>
      <c r="P64" s="91" t="n">
        <v>-4100000000</v>
      </c>
      <c r="Q64" s="91" t="n">
        <v>-7100000000</v>
      </c>
      <c r="R64" s="91" t="n">
        <v>-7500000000</v>
      </c>
      <c r="S64" s="91" t="n">
        <v>-7900000000</v>
      </c>
      <c r="T64" s="91" t="n">
        <v>-8200000000</v>
      </c>
      <c r="U64" s="91" t="n">
        <v>-8400000000</v>
      </c>
      <c r="V64" s="91" t="n">
        <v>-8700000000</v>
      </c>
      <c r="W64" s="91" t="n">
        <v>-7600000000</v>
      </c>
      <c r="X64" s="91" t="n">
        <v>-3600000000</v>
      </c>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customFormat="false" ht="15" hidden="false" customHeight="false" outlineLevel="0" collapsed="false">
      <c r="B65" s="106" t="s">
        <v>4343</v>
      </c>
      <c r="C65" s="19"/>
      <c r="D65" s="136"/>
      <c r="E65" s="136"/>
      <c r="F65" s="136"/>
      <c r="G65" s="136"/>
      <c r="H65" s="136"/>
      <c r="I65" s="136"/>
      <c r="J65" s="136"/>
      <c r="K65" s="136"/>
      <c r="L65" s="136"/>
      <c r="M65" s="142" t="n">
        <v>113300000000</v>
      </c>
      <c r="N65" s="741" t="n">
        <v>18100000000</v>
      </c>
      <c r="O65" s="142" t="n">
        <v>18500000000</v>
      </c>
      <c r="P65" s="91" t="n">
        <v>-44100000000</v>
      </c>
      <c r="Q65" s="91" t="n">
        <v>-29400000000</v>
      </c>
      <c r="R65" s="91" t="n">
        <v>-28500000000</v>
      </c>
      <c r="S65" s="91" t="n">
        <v>17600000000</v>
      </c>
      <c r="T65" s="91" t="n">
        <v>38000000000</v>
      </c>
      <c r="U65" s="91" t="n">
        <v>-15000000000</v>
      </c>
      <c r="V65" s="91" t="n">
        <v>-20000000000</v>
      </c>
      <c r="W65" s="91" t="n">
        <v>-20000000000</v>
      </c>
      <c r="X65" s="91" t="n">
        <v>-25000000000</v>
      </c>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customFormat="false" ht="15" hidden="false" customHeight="false" outlineLevel="0" collapsed="false">
      <c r="B66" s="106" t="s">
        <v>4344</v>
      </c>
      <c r="C66" s="19"/>
      <c r="D66" s="136"/>
      <c r="E66" s="136"/>
      <c r="F66" s="136"/>
      <c r="G66" s="136"/>
      <c r="H66" s="136"/>
      <c r="I66" s="136"/>
      <c r="J66" s="136"/>
      <c r="K66" s="136"/>
      <c r="L66" s="136"/>
      <c r="M66" s="657"/>
      <c r="N66" s="741" t="n">
        <v>8600000000</v>
      </c>
      <c r="O66" s="142" t="n">
        <v>5300000000</v>
      </c>
      <c r="P66" s="91" t="n">
        <v>200000000</v>
      </c>
      <c r="Q66" s="91" t="n">
        <v>700000000</v>
      </c>
      <c r="R66" s="91" t="n">
        <v>70700000000</v>
      </c>
      <c r="S66" s="91" t="n">
        <v>-3800000000</v>
      </c>
      <c r="T66" s="91" t="n">
        <v>18700000000</v>
      </c>
      <c r="U66" s="91" t="n">
        <v>20100000000</v>
      </c>
      <c r="V66" s="91" t="n">
        <v>-3400000000</v>
      </c>
      <c r="W66" s="91" t="n">
        <v>-11700000000</v>
      </c>
      <c r="X66" s="91" t="n">
        <v>-10500000000</v>
      </c>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customFormat="false" ht="15" hidden="false" customHeight="false" outlineLevel="0" collapsed="false">
      <c r="A67" s="26" t="s">
        <v>404</v>
      </c>
      <c r="B67" s="134" t="s">
        <v>4345</v>
      </c>
      <c r="C67" s="19" t="s">
        <v>119</v>
      </c>
      <c r="D67" s="142" t="n">
        <v>0</v>
      </c>
      <c r="E67" s="142" t="n">
        <v>-700000000</v>
      </c>
      <c r="F67" s="142" t="n">
        <v>8600000000</v>
      </c>
      <c r="G67" s="142" t="n">
        <v>-4300000000</v>
      </c>
      <c r="H67" s="142" t="n">
        <v>-4200000000</v>
      </c>
      <c r="I67" s="142" t="n">
        <v>16300000000</v>
      </c>
      <c r="J67" s="142" t="n">
        <v>-8400000000</v>
      </c>
      <c r="K67" s="142" t="n">
        <v>9900000000</v>
      </c>
      <c r="L67" s="142" t="n">
        <v>10500000000</v>
      </c>
      <c r="M67" s="142" t="n">
        <v>-1300000000</v>
      </c>
      <c r="N67" s="741" t="n">
        <v>28800000000</v>
      </c>
      <c r="O67" s="142" t="n">
        <v>-13800000000</v>
      </c>
      <c r="P67" s="91" t="n">
        <v>500000000</v>
      </c>
      <c r="Q67" s="91" t="n">
        <v>48900000000</v>
      </c>
      <c r="R67" s="91" t="n">
        <v>94600000000</v>
      </c>
      <c r="S67" s="91" t="n">
        <v>132200000000</v>
      </c>
      <c r="T67" s="91" t="n">
        <v>51800000000</v>
      </c>
      <c r="U67" s="91" t="n">
        <v>27400000000</v>
      </c>
      <c r="V67" s="91" t="n">
        <v>-23600000000</v>
      </c>
      <c r="W67" s="91" t="n">
        <v>-56600000000</v>
      </c>
      <c r="X67" s="91" t="n">
        <v>-42000000000</v>
      </c>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customFormat="false" ht="15" hidden="false" customHeight="false" outlineLevel="0" collapsed="false">
      <c r="A68" s="0" t="s">
        <v>243</v>
      </c>
      <c r="B68" s="19" t="s">
        <v>4346</v>
      </c>
      <c r="C68" s="19" t="s">
        <v>119</v>
      </c>
      <c r="D68" s="142" t="n">
        <v>8500000000</v>
      </c>
      <c r="E68" s="142" t="n">
        <v>5000000000</v>
      </c>
      <c r="F68" s="142" t="n">
        <v>-3000000000</v>
      </c>
      <c r="G68" s="142" t="n">
        <v>-2500000000</v>
      </c>
      <c r="H68" s="142" t="n">
        <v>0</v>
      </c>
      <c r="I68" s="142" t="n">
        <v>0</v>
      </c>
      <c r="J68" s="142" t="n">
        <v>0</v>
      </c>
      <c r="K68" s="142"/>
      <c r="L68" s="142"/>
      <c r="M68" s="142"/>
      <c r="N68" s="142"/>
      <c r="O68" s="142"/>
      <c r="P68" s="142"/>
      <c r="Q68" s="23"/>
      <c r="R68" s="23"/>
      <c r="S68" s="23"/>
      <c r="T68" s="23"/>
      <c r="U68" s="23"/>
      <c r="V68" s="46"/>
      <c r="X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customFormat="false" ht="15" hidden="false" customHeight="false" outlineLevel="0" collapsed="false">
      <c r="B69" s="107" t="s">
        <v>4347</v>
      </c>
      <c r="C69" s="19"/>
      <c r="D69" s="136"/>
      <c r="E69" s="136"/>
      <c r="F69" s="136"/>
      <c r="G69" s="136"/>
      <c r="H69" s="136"/>
      <c r="I69" s="136"/>
      <c r="J69" s="142" t="n">
        <v>0</v>
      </c>
      <c r="K69" s="142" t="n">
        <v>0</v>
      </c>
      <c r="L69" s="142" t="n">
        <v>0</v>
      </c>
      <c r="M69" s="142" t="n">
        <v>0</v>
      </c>
      <c r="N69" s="741" t="n">
        <v>0</v>
      </c>
      <c r="O69" s="142" t="n">
        <v>0</v>
      </c>
      <c r="P69" s="142" t="n">
        <v>0</v>
      </c>
      <c r="Q69" s="100" t="n">
        <v>0</v>
      </c>
      <c r="R69" s="100" t="n">
        <v>0</v>
      </c>
      <c r="S69" s="100" t="n">
        <v>0</v>
      </c>
      <c r="T69" s="100" t="n">
        <v>0</v>
      </c>
      <c r="U69" s="100" t="n">
        <v>0</v>
      </c>
      <c r="V69" s="100" t="n">
        <v>0</v>
      </c>
      <c r="X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customFormat="false" ht="15" hidden="false" customHeight="false" outlineLevel="0" collapsed="false">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customFormat="false" ht="15" hidden="false" customHeight="false" outlineLevel="0" collapsed="false">
      <c r="D71" s="0" t="s">
        <v>128</v>
      </c>
      <c r="E71" s="0" t="s">
        <v>128</v>
      </c>
      <c r="F71" s="0" t="s">
        <v>128</v>
      </c>
      <c r="G71" s="0" t="s">
        <v>128</v>
      </c>
      <c r="H71" s="0" t="s">
        <v>128</v>
      </c>
      <c r="I71" s="0" t="s">
        <v>128</v>
      </c>
      <c r="J71" s="0" t="s">
        <v>128</v>
      </c>
      <c r="K71" s="0" t="s">
        <v>128</v>
      </c>
      <c r="L71" s="0" t="s">
        <v>128</v>
      </c>
      <c r="M71" s="0" t="s">
        <v>128</v>
      </c>
      <c r="N71" s="0" t="s">
        <v>128</v>
      </c>
      <c r="O71" s="0" t="s">
        <v>128</v>
      </c>
      <c r="P71" s="0" t="s">
        <v>128</v>
      </c>
      <c r="Q71" s="0" t="s">
        <v>128</v>
      </c>
      <c r="R71" s="0" t="s">
        <v>128</v>
      </c>
      <c r="S71" s="0" t="s">
        <v>128</v>
      </c>
      <c r="T71" s="0" t="s">
        <v>128</v>
      </c>
      <c r="U71" s="0" t="s">
        <v>128</v>
      </c>
      <c r="V71" s="0" t="s">
        <v>128</v>
      </c>
      <c r="W71" s="0" t="s">
        <v>128</v>
      </c>
      <c r="X71" s="0" t="s">
        <v>128</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customFormat="false" ht="15" hidden="false" customHeight="false" outlineLevel="0" collapsed="false">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row>
    <row r="73" customFormat="false" ht="15" hidden="false" customHeight="false" outlineLevel="0" collapsed="false">
      <c r="B73" s="0" t="s">
        <v>261</v>
      </c>
      <c r="D73" s="55" t="n">
        <f aca="false">D6-D7-D50</f>
        <v>0</v>
      </c>
      <c r="E73" s="55" t="n">
        <f aca="false">E6-E7-E50</f>
        <v>0</v>
      </c>
      <c r="F73" s="55" t="n">
        <f aca="false">F6-F7-F50</f>
        <v>0</v>
      </c>
      <c r="G73" s="55" t="n">
        <f aca="false">G6-G7-G50</f>
        <v>0</v>
      </c>
      <c r="H73" s="55" t="n">
        <f aca="false">H6-H7-H50</f>
        <v>0</v>
      </c>
      <c r="I73" s="55" t="n">
        <f aca="false">I6-I7-I50</f>
        <v>0</v>
      </c>
      <c r="J73" s="55" t="n">
        <f aca="false">J6-J7-J50</f>
        <v>0</v>
      </c>
      <c r="K73" s="55" t="n">
        <f aca="false">K6-K7-K50</f>
        <v>0</v>
      </c>
      <c r="L73" s="55" t="n">
        <f aca="false">L6-L7-L50</f>
        <v>0</v>
      </c>
      <c r="M73" s="55" t="n">
        <f aca="false">M6-M7-M50</f>
        <v>0</v>
      </c>
      <c r="N73" s="55" t="n">
        <f aca="false">N6-N7-N50</f>
        <v>0</v>
      </c>
      <c r="O73" s="55" t="n">
        <f aca="false">O6-O7-O50</f>
        <v>0</v>
      </c>
      <c r="P73" s="55" t="n">
        <f aca="false">P6-P7-P50</f>
        <v>0</v>
      </c>
      <c r="Q73" s="55" t="n">
        <f aca="false">Q6-Q7-Q50</f>
        <v>0</v>
      </c>
      <c r="R73" s="55" t="n">
        <f aca="false">R6-R7-R50</f>
        <v>0</v>
      </c>
      <c r="S73" s="55" t="n">
        <f aca="false">S6-S7-S50</f>
        <v>0</v>
      </c>
      <c r="T73" s="55" t="n">
        <f aca="false">T6-T7-T50</f>
        <v>0</v>
      </c>
      <c r="U73" s="55" t="n">
        <f aca="false">U6-U7-U50</f>
        <v>0</v>
      </c>
      <c r="V73" s="55" t="n">
        <f aca="false">V6-V7-V50</f>
        <v>0</v>
      </c>
      <c r="W73" s="55" t="n">
        <f aca="false">W6-W7-W50</f>
        <v>0</v>
      </c>
      <c r="X73" s="55" t="n">
        <f aca="false">X6-X7-X50</f>
        <v>0</v>
      </c>
      <c r="Y73" s="55" t="n">
        <f aca="false">Y6-Y7-Y50</f>
        <v>0</v>
      </c>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row>
    <row r="74" customFormat="false" ht="15" hidden="false" customHeight="false" outlineLevel="0" collapsed="false">
      <c r="B74" s="0" t="s">
        <v>130</v>
      </c>
      <c r="D74" s="143" t="n">
        <f aca="false">D7-D8-D10-D12-D13</f>
        <v>0</v>
      </c>
      <c r="E74" s="143" t="n">
        <f aca="false">E7-E8-E10-E12-E13</f>
        <v>1.57356262207031E-005</v>
      </c>
      <c r="F74" s="143" t="n">
        <f aca="false">F7-F8-F10-F12-F13</f>
        <v>0</v>
      </c>
      <c r="G74" s="143" t="n">
        <f aca="false">G7-G8-G10-G12-G13</f>
        <v>0</v>
      </c>
      <c r="H74" s="143" t="n">
        <f aca="false">H7-H8-H10-H12-H13</f>
        <v>0</v>
      </c>
      <c r="I74" s="143" t="n">
        <f aca="false">I7-I8-I10-I12-I13</f>
        <v>0</v>
      </c>
      <c r="J74" s="143" t="n">
        <f aca="false">J7-J8-J10-J12-J13</f>
        <v>0</v>
      </c>
      <c r="K74" s="143" t="n">
        <f aca="false">K7-K8-K10-K12-K13</f>
        <v>0</v>
      </c>
      <c r="L74" s="143" t="n">
        <f aca="false">L7-L8-L10-L12-L13</f>
        <v>0</v>
      </c>
      <c r="M74" s="143" t="n">
        <f aca="false">M7-M8-M10-M12-M13</f>
        <v>0</v>
      </c>
      <c r="N74" s="143" t="n">
        <f aca="false">N7-N8-N10-N12-N13</f>
        <v>0</v>
      </c>
      <c r="O74" s="143" t="n">
        <f aca="false">O7-O8-O10-O12-O13</f>
        <v>0</v>
      </c>
      <c r="P74" s="143" t="n">
        <f aca="false">P7-P8-P10-P12-P13</f>
        <v>0</v>
      </c>
      <c r="Q74" s="143" t="n">
        <f aca="false">Q7-Q8-Q10-Q12-Q13</f>
        <v>0</v>
      </c>
      <c r="R74" s="143" t="n">
        <f aca="false">R7-R8-R10-R12-R13</f>
        <v>0</v>
      </c>
      <c r="S74" s="143" t="n">
        <f aca="false">S7-S8-S10-S12-S13</f>
        <v>0</v>
      </c>
      <c r="T74" s="143" t="n">
        <f aca="false">T7-T8-T10-T12-T13</f>
        <v>0</v>
      </c>
      <c r="U74" s="143" t="n">
        <f aca="false">U7-U8-U10-U12-U13</f>
        <v>0</v>
      </c>
      <c r="V74" s="143" t="n">
        <f aca="false">V7-V8-V10-V12-V13</f>
        <v>-100000000</v>
      </c>
      <c r="W74" s="143" t="n">
        <f aca="false">W7-W8-W10-W12-W13</f>
        <v>100000000</v>
      </c>
      <c r="X74" s="143" t="n">
        <f aca="false">X7-X8-X10-X12-X13</f>
        <v>0</v>
      </c>
      <c r="Y74" s="143" t="n">
        <f aca="false">Y7-Y8-Y10-Y12-Y13</f>
        <v>0</v>
      </c>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row>
    <row r="75" customFormat="false" ht="15" hidden="false" customHeight="false" outlineLevel="0" collapsed="false">
      <c r="B75" s="0" t="s">
        <v>134</v>
      </c>
      <c r="D75" s="143" t="n">
        <f aca="false">D15-D17-D30-D37</f>
        <v>0</v>
      </c>
      <c r="E75" s="143" t="n">
        <f aca="false">E15-E17-E30-E37</f>
        <v>0</v>
      </c>
      <c r="F75" s="143" t="n">
        <f aca="false">F15-F17-F30-F37</f>
        <v>0</v>
      </c>
      <c r="G75" s="143" t="n">
        <f aca="false">G15-G17-G30-G37</f>
        <v>0</v>
      </c>
      <c r="H75" s="143" t="n">
        <f aca="false">H15-H17-H30-H37</f>
        <v>0</v>
      </c>
      <c r="I75" s="143" t="n">
        <f aca="false">I15-I17-I30-I37</f>
        <v>0</v>
      </c>
      <c r="J75" s="143" t="n">
        <f aca="false">J15-J17-J30-J37</f>
        <v>0</v>
      </c>
      <c r="K75" s="143" t="n">
        <f aca="false">K15-K17-K30-K37</f>
        <v>0</v>
      </c>
      <c r="L75" s="143" t="n">
        <f aca="false">L15-L17-L30-L37</f>
        <v>0</v>
      </c>
      <c r="M75" s="143" t="n">
        <f aca="false">M15-M17-M30-M37</f>
        <v>0</v>
      </c>
      <c r="N75" s="143" t="n">
        <f aca="false">N15-N17-N30-N37</f>
        <v>0</v>
      </c>
      <c r="O75" s="143" t="n">
        <f aca="false">O15-O17-O30-O37</f>
        <v>0</v>
      </c>
      <c r="P75" s="143" t="n">
        <f aca="false">P15-P17-P30-P37</f>
        <v>0</v>
      </c>
      <c r="Q75" s="143" t="n">
        <f aca="false">Q15-Q17-Q30-Q37</f>
        <v>0</v>
      </c>
      <c r="R75" s="143" t="n">
        <f aca="false">R15-R17-R30-R37</f>
        <v>0</v>
      </c>
      <c r="S75" s="143" t="n">
        <f aca="false">S15-S17-S30-S37</f>
        <v>0</v>
      </c>
      <c r="T75" s="143" t="n">
        <f aca="false">T15-T17-T30-T37</f>
        <v>0</v>
      </c>
      <c r="U75" s="143" t="n">
        <f aca="false">U15-U17-U30-U37</f>
        <v>0</v>
      </c>
      <c r="V75" s="143" t="n">
        <f aca="false">V15-V17-V30-V37</f>
        <v>0</v>
      </c>
      <c r="W75" s="143" t="n">
        <f aca="false">W15-W17-W30-W37</f>
        <v>0</v>
      </c>
      <c r="X75" s="143" t="n">
        <f aca="false">X15-X17-X30-X37</f>
        <v>0</v>
      </c>
      <c r="Y75" s="143" t="n">
        <f aca="false">Y15-Y17-Y30-Y37</f>
        <v>0</v>
      </c>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row>
    <row r="76" customFormat="false" ht="15" hidden="false" customHeight="false" outlineLevel="0" collapsed="false">
      <c r="B76" s="0" t="s">
        <v>333</v>
      </c>
      <c r="D76" s="143" t="n">
        <f aca="false">D17-D19-D20-D21-D24-D23-D27-D28</f>
        <v>100000000</v>
      </c>
      <c r="E76" s="143" t="n">
        <f aca="false">E17-E19-E20-E21-E24-E23-E27-E28</f>
        <v>0</v>
      </c>
      <c r="F76" s="143" t="n">
        <f aca="false">F17-F19-F20-F21-F24-F23-F27-F28</f>
        <v>0</v>
      </c>
      <c r="G76" s="143" t="n">
        <f aca="false">G17-G19-G20-G21-G24-G23-G27-G28</f>
        <v>0</v>
      </c>
      <c r="H76" s="143" t="n">
        <f aca="false">H17-H19-H20-H21-H24-H23-H27-H28</f>
        <v>0</v>
      </c>
      <c r="I76" s="143" t="n">
        <f aca="false">I17-I19-I20-I21-I24-I23-I27-I28</f>
        <v>99999999.9999981</v>
      </c>
      <c r="J76" s="143" t="n">
        <f aca="false">J17-J19-J20-J21-J24-J23-J27-J28</f>
        <v>0</v>
      </c>
      <c r="K76" s="143" t="n">
        <f aca="false">K17-K19-K20-K21-K24-K23-K27-K28</f>
        <v>0</v>
      </c>
      <c r="L76" s="143" t="n">
        <f aca="false">L17-L19-L20-L21-L24-L23-L27-L28</f>
        <v>0</v>
      </c>
      <c r="M76" s="143" t="n">
        <f aca="false">M17-M19-M20-M21-M24-M23-M27-M28</f>
        <v>0</v>
      </c>
      <c r="N76" s="143" t="n">
        <f aca="false">N17-N19-N20-N21-N24-N23-N27-N28</f>
        <v>0</v>
      </c>
      <c r="O76" s="143" t="n">
        <f aca="false">O17-O19-O20-O21-O24-O23-O27-O28</f>
        <v>0</v>
      </c>
      <c r="P76" s="143" t="n">
        <f aca="false">P17-P19-P20-P21-P24-P23-P27-P28</f>
        <v>100000000</v>
      </c>
      <c r="Q76" s="143" t="n">
        <f aca="false">Q17-Q19-Q20-Q21-Q24-Q23-Q27-Q28</f>
        <v>0</v>
      </c>
      <c r="R76" s="143" t="n">
        <f aca="false">R17-R19-R20-R21-R24-R23-R27-R28</f>
        <v>100000000</v>
      </c>
      <c r="S76" s="143" t="n">
        <f aca="false">S17-S19-S20-S21-S24-S23-S27-S28</f>
        <v>100000000</v>
      </c>
      <c r="T76" s="143" t="n">
        <f aca="false">T17-T19-T20-T21-T24-T23-T27-T28</f>
        <v>0</v>
      </c>
      <c r="U76" s="143" t="n">
        <f aca="false">U17-U19-U20-U21-U24-U23-U27-U28</f>
        <v>0</v>
      </c>
      <c r="V76" s="143" t="n">
        <f aca="false">V17-V19-V20-V21-V24-V23-V27-V28</f>
        <v>0</v>
      </c>
      <c r="W76" s="143" t="n">
        <f aca="false">W17-W19-W20-W21-W24-W23-W27-W28</f>
        <v>200000000</v>
      </c>
      <c r="X76" s="143" t="n">
        <f aca="false">X17-X19-X20-X21-X24-X23-X27-X28</f>
        <v>0</v>
      </c>
      <c r="Y76" s="143" t="n">
        <f aca="false">Y17-Y19-Y20-Y21-Y24-Y23-Y27-Y28</f>
        <v>0</v>
      </c>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row>
    <row r="77" customFormat="false" ht="15" hidden="false" customHeight="false" outlineLevel="0" collapsed="false">
      <c r="B77" s="0" t="s">
        <v>268</v>
      </c>
      <c r="D77" s="143" t="n">
        <f aca="false">D24-D25-D26</f>
        <v>0</v>
      </c>
      <c r="E77" s="143" t="n">
        <f aca="false">E24-E25-E26</f>
        <v>0</v>
      </c>
      <c r="F77" s="143" t="n">
        <f aca="false">F24-F25-F26</f>
        <v>-100000000</v>
      </c>
      <c r="G77" s="143" t="n">
        <f aca="false">G24-G25-G26</f>
        <v>0</v>
      </c>
      <c r="H77" s="143" t="n">
        <f aca="false">H24-H25-H26</f>
        <v>0</v>
      </c>
      <c r="I77" s="143" t="n">
        <f aca="false">I24-I25-I26</f>
        <v>0</v>
      </c>
      <c r="J77" s="143" t="n">
        <f aca="false">J24-J25-J26</f>
        <v>0</v>
      </c>
      <c r="K77" s="143" t="n">
        <f aca="false">K24-K25-K26</f>
        <v>0</v>
      </c>
      <c r="L77" s="143" t="n">
        <f aca="false">L24-L25-L26</f>
        <v>0</v>
      </c>
      <c r="M77" s="143" t="n">
        <f aca="false">M24-M25-M26</f>
        <v>0</v>
      </c>
      <c r="N77" s="143" t="n">
        <f aca="false">N24-N25-N26</f>
        <v>0</v>
      </c>
      <c r="O77" s="143" t="n">
        <f aca="false">O24-O25-O26</f>
        <v>0</v>
      </c>
      <c r="P77" s="143" t="n">
        <f aca="false">P24-P25-P26</f>
        <v>0</v>
      </c>
      <c r="Q77" s="143" t="n">
        <f aca="false">Q24-Q25-Q26</f>
        <v>0</v>
      </c>
      <c r="R77" s="143" t="n">
        <f aca="false">R24-R25-R26</f>
        <v>0</v>
      </c>
      <c r="S77" s="143" t="n">
        <f aca="false">S24-S25-S26</f>
        <v>0</v>
      </c>
      <c r="T77" s="143" t="n">
        <f aca="false">T24-T25-T26</f>
        <v>0</v>
      </c>
      <c r="U77" s="143" t="n">
        <f aca="false">U24-U25-U26</f>
        <v>0</v>
      </c>
      <c r="V77" s="143" t="n">
        <f aca="false">V24-V25-V26</f>
        <v>0</v>
      </c>
      <c r="W77" s="143" t="n">
        <f aca="false">W24-W25-W26</f>
        <v>0</v>
      </c>
      <c r="X77" s="143" t="n">
        <f aca="false">X24-X25-X26</f>
        <v>0</v>
      </c>
      <c r="Y77" s="143" t="n">
        <f aca="false">Y24-Y25-Y26</f>
        <v>0</v>
      </c>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row>
    <row r="78" customFormat="false" ht="15" hidden="false" customHeight="false" outlineLevel="0" collapsed="false">
      <c r="B78" s="0" t="s">
        <v>822</v>
      </c>
      <c r="D78" s="143" t="n">
        <f aca="false">D30-D31-D34</f>
        <v>0</v>
      </c>
      <c r="E78" s="143" t="n">
        <f aca="false">E30-E31-E34</f>
        <v>0</v>
      </c>
      <c r="F78" s="143" t="n">
        <f aca="false">F30-F31-F34</f>
        <v>0</v>
      </c>
      <c r="G78" s="143" t="n">
        <f aca="false">G30-G31-G34</f>
        <v>0</v>
      </c>
      <c r="H78" s="143" t="n">
        <f aca="false">H30-H31-H34</f>
        <v>0</v>
      </c>
      <c r="I78" s="143" t="n">
        <f aca="false">I30-I31-I34</f>
        <v>0</v>
      </c>
      <c r="J78" s="143" t="n">
        <f aca="false">J30-J31-J34</f>
        <v>0</v>
      </c>
      <c r="K78" s="143" t="n">
        <f aca="false">K30-K31-K34</f>
        <v>0</v>
      </c>
      <c r="L78" s="143" t="n">
        <f aca="false">L30-L31-L34</f>
        <v>0</v>
      </c>
      <c r="M78" s="143" t="n">
        <f aca="false">M30-M31-M34</f>
        <v>0</v>
      </c>
      <c r="N78" s="143" t="n">
        <f aca="false">N30-N31-N34</f>
        <v>0</v>
      </c>
      <c r="O78" s="143" t="n">
        <f aca="false">O30-O31-O34</f>
        <v>0</v>
      </c>
      <c r="P78" s="143" t="n">
        <f aca="false">P30-P31-P34</f>
        <v>0</v>
      </c>
      <c r="Q78" s="143" t="n">
        <f aca="false">Q30-Q31-Q34</f>
        <v>0</v>
      </c>
      <c r="R78" s="143" t="n">
        <f aca="false">R30-R31-R34</f>
        <v>-100000000</v>
      </c>
      <c r="S78" s="143" t="n">
        <f aca="false">S30-S31-S34</f>
        <v>0</v>
      </c>
      <c r="T78" s="143" t="n">
        <f aca="false">T30-T31-T34</f>
        <v>0</v>
      </c>
      <c r="U78" s="143" t="n">
        <f aca="false">U30-U31-U34</f>
        <v>100000000</v>
      </c>
      <c r="V78" s="143" t="n">
        <f aca="false">V30-V31-V34</f>
        <v>0</v>
      </c>
      <c r="W78" s="143" t="n">
        <f aca="false">W30-W31-W34</f>
        <v>0</v>
      </c>
      <c r="X78" s="143" t="n">
        <f aca="false">X30-X31-X34</f>
        <v>0</v>
      </c>
      <c r="Y78" s="143" t="n">
        <f aca="false">Y30-Y31-Y34</f>
        <v>0</v>
      </c>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row>
    <row r="79" customFormat="false" ht="15" hidden="false" customHeight="false" outlineLevel="0" collapsed="false">
      <c r="B79" s="0" t="s">
        <v>2405</v>
      </c>
      <c r="D79" s="55" t="n">
        <f aca="false">D31-D32-D33</f>
        <v>0</v>
      </c>
      <c r="E79" s="55" t="n">
        <f aca="false">E31-E32-E33</f>
        <v>0</v>
      </c>
      <c r="F79" s="55" t="n">
        <f aca="false">F31-F32-F33</f>
        <v>0</v>
      </c>
      <c r="G79" s="55" t="n">
        <f aca="false">G31-G32-G33</f>
        <v>0</v>
      </c>
      <c r="H79" s="55" t="n">
        <f aca="false">H31-H32-H33</f>
        <v>0</v>
      </c>
      <c r="I79" s="55" t="n">
        <f aca="false">I31-I32-I33</f>
        <v>0</v>
      </c>
      <c r="J79" s="55" t="n">
        <f aca="false">J31-J32-J33</f>
        <v>0</v>
      </c>
      <c r="K79" s="55" t="n">
        <f aca="false">K31-K32-K33</f>
        <v>0</v>
      </c>
      <c r="L79" s="55" t="n">
        <f aca="false">L31-L32-L33</f>
        <v>0</v>
      </c>
      <c r="M79" s="56" t="n">
        <f aca="false">M31-M32-M33</f>
        <v>163700000000</v>
      </c>
      <c r="N79" s="56" t="n">
        <f aca="false">N31-N32-N33</f>
        <v>100000000000</v>
      </c>
      <c r="O79" s="56" t="n">
        <f aca="false">O31-O32-O33</f>
        <v>114500000000</v>
      </c>
      <c r="P79" s="56" t="n">
        <f aca="false">P31-P32-P33</f>
        <v>198600000000</v>
      </c>
      <c r="Q79" s="56" t="n">
        <f aca="false">Q31-Q32-Q33</f>
        <v>194600000000</v>
      </c>
      <c r="R79" s="56" t="n">
        <f aca="false">R31-R32-R33</f>
        <v>380800000000</v>
      </c>
      <c r="S79" s="56" t="n">
        <f aca="false">S31-S32-S33</f>
        <v>351700000000</v>
      </c>
      <c r="T79" s="56" t="n">
        <f aca="false">T31-T32-T33</f>
        <v>328900000000</v>
      </c>
      <c r="U79" s="56" t="n">
        <f aca="false">U31-U32-U33</f>
        <v>301300000000</v>
      </c>
      <c r="V79" s="56" t="n">
        <f aca="false">V31-V32-V33</f>
        <v>314400000000</v>
      </c>
      <c r="W79" s="56" t="n">
        <f aca="false">W31-W32-W33</f>
        <v>344400000000</v>
      </c>
      <c r="X79" s="56" t="n">
        <f aca="false">X31-X32-X33</f>
        <v>439000000000</v>
      </c>
      <c r="Y79" s="56" t="n">
        <f aca="false">Y31-Y32-Y33</f>
        <v>0</v>
      </c>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row>
    <row r="80" customFormat="false" ht="15" hidden="false" customHeight="false" outlineLevel="0" collapsed="false">
      <c r="B80" s="0" t="s">
        <v>4348</v>
      </c>
      <c r="D80" s="56" t="n">
        <f aca="false">D34-D35-D36</f>
        <v>65500000000</v>
      </c>
      <c r="E80" s="56" t="n">
        <f aca="false">E34-E35-E36</f>
        <v>63900000000</v>
      </c>
      <c r="F80" s="56" t="n">
        <f aca="false">F34-F35-F36</f>
        <v>89400000000</v>
      </c>
      <c r="G80" s="56" t="n">
        <f aca="false">G34-G35-G36</f>
        <v>75000000000</v>
      </c>
      <c r="H80" s="56" t="n">
        <f aca="false">H34-H35-H36</f>
        <v>93000000000</v>
      </c>
      <c r="I80" s="56" t="n">
        <f aca="false">I34-I35-I36</f>
        <v>120000000000</v>
      </c>
      <c r="J80" s="56" t="n">
        <f aca="false">J34-J35-J36</f>
        <v>39500000000</v>
      </c>
      <c r="K80" s="56" t="n">
        <f aca="false">K34-K35-K36</f>
        <v>30100000000</v>
      </c>
      <c r="L80" s="56" t="n">
        <f aca="false">L34-L35-L36</f>
        <v>30500000000</v>
      </c>
      <c r="M80" s="55" t="n">
        <f aca="false">M34-M35-M36</f>
        <v>0</v>
      </c>
      <c r="N80" s="55" t="n">
        <f aca="false">N34-N35-N36</f>
        <v>0</v>
      </c>
      <c r="O80" s="55" t="n">
        <f aca="false">O34-O35-O36</f>
        <v>0</v>
      </c>
      <c r="P80" s="55" t="n">
        <f aca="false">P34-P35-P36</f>
        <v>0</v>
      </c>
      <c r="Q80" s="55" t="n">
        <f aca="false">Q34-Q35-Q36</f>
        <v>-100000000</v>
      </c>
      <c r="R80" s="55" t="n">
        <f aca="false">R34-R35-R36</f>
        <v>0</v>
      </c>
      <c r="S80" s="55" t="n">
        <f aca="false">S34-S35-S36</f>
        <v>0</v>
      </c>
      <c r="T80" s="55" t="n">
        <f aca="false">T34-T35-T36</f>
        <v>0</v>
      </c>
      <c r="U80" s="55" t="n">
        <f aca="false">U34-U35-U36</f>
        <v>0</v>
      </c>
      <c r="V80" s="55" t="n">
        <f aca="false">V34-V35-V36</f>
        <v>0</v>
      </c>
      <c r="W80" s="55" t="n">
        <f aca="false">W34-W35-W36</f>
        <v>0</v>
      </c>
      <c r="X80" s="55" t="n">
        <f aca="false">X34-X35-X36</f>
        <v>0</v>
      </c>
      <c r="Y80" s="55" t="n">
        <f aca="false">Y34-Y35-Y36</f>
        <v>0</v>
      </c>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row>
    <row r="81" customFormat="false" ht="15" hidden="false" customHeight="false" outlineLevel="0" collapsed="false">
      <c r="B81" s="0" t="s">
        <v>433</v>
      </c>
      <c r="D81" s="55" t="n">
        <f aca="false">D46-D48-D61</f>
        <v>100000000</v>
      </c>
      <c r="E81" s="55" t="n">
        <f aca="false">E46-E48-E61</f>
        <v>0</v>
      </c>
      <c r="F81" s="55" t="n">
        <f aca="false">F46-F48-F61</f>
        <v>0</v>
      </c>
      <c r="G81" s="55" t="n">
        <f aca="false">G46-G48-G61</f>
        <v>99999999.9999847</v>
      </c>
      <c r="H81" s="55" t="n">
        <f aca="false">H46-H48-H61</f>
        <v>0</v>
      </c>
      <c r="I81" s="55" t="n">
        <f aca="false">I46-I48-I61</f>
        <v>0</v>
      </c>
      <c r="J81" s="55" t="n">
        <f aca="false">J46-J48-J61</f>
        <v>0</v>
      </c>
      <c r="K81" s="55" t="n">
        <f aca="false">K46-K48-K61</f>
        <v>0</v>
      </c>
      <c r="L81" s="55" t="n">
        <f aca="false">L46-L48-L61</f>
        <v>100000000</v>
      </c>
      <c r="M81" s="55" t="n">
        <f aca="false">M46-M48-M61</f>
        <v>0</v>
      </c>
      <c r="N81" s="55" t="n">
        <f aca="false">N46-N48-N61</f>
        <v>0</v>
      </c>
      <c r="O81" s="55" t="n">
        <f aca="false">O46-O48-O61</f>
        <v>0</v>
      </c>
      <c r="P81" s="55" t="n">
        <f aca="false">P46-P48-P61</f>
        <v>0</v>
      </c>
      <c r="Q81" s="55" t="n">
        <f aca="false">Q46-Q48-Q61</f>
        <v>0</v>
      </c>
      <c r="R81" s="55" t="n">
        <f aca="false">R46-R48-R61</f>
        <v>0</v>
      </c>
      <c r="S81" s="55" t="n">
        <f aca="false">S46-S48-S61</f>
        <v>0</v>
      </c>
      <c r="T81" s="55" t="n">
        <f aca="false">T46-T48-T61</f>
        <v>0</v>
      </c>
      <c r="U81" s="55" t="n">
        <f aca="false">U46-U48-U61</f>
        <v>0</v>
      </c>
      <c r="V81" s="55" t="n">
        <f aca="false">V46-V48-V61</f>
        <v>0</v>
      </c>
      <c r="W81" s="55" t="n">
        <f aca="false">W46-W48-W61</f>
        <v>0</v>
      </c>
      <c r="X81" s="55" t="n">
        <f aca="false">X46-X48-X61</f>
        <v>0</v>
      </c>
      <c r="Y81" s="55" t="n">
        <f aca="false">Y46-Y48-Y61</f>
        <v>0</v>
      </c>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row>
    <row r="82" customFormat="false" ht="15" hidden="false" customHeight="false" outlineLevel="0" collapsed="false">
      <c r="B82" s="0" t="s">
        <v>2282</v>
      </c>
      <c r="D82" s="55" t="n">
        <f aca="false">D48-D55-D58-D59-D60</f>
        <v>0</v>
      </c>
      <c r="E82" s="55" t="n">
        <f aca="false">E48-E55-E58-E59-E60</f>
        <v>0</v>
      </c>
      <c r="F82" s="55" t="n">
        <f aca="false">F48-F55-F58-F59-F60</f>
        <v>0</v>
      </c>
      <c r="G82" s="55" t="n">
        <f aca="false">G48-G55-G58-G59-G60</f>
        <v>0</v>
      </c>
      <c r="H82" s="55" t="n">
        <f aca="false">H48-H55-H58-H59-H60</f>
        <v>0</v>
      </c>
      <c r="I82" s="55" t="n">
        <f aca="false">I48-I55-I58-I59-I60</f>
        <v>0</v>
      </c>
      <c r="J82" s="55" t="n">
        <f aca="false">J48-J55-J58-J59-J60</f>
        <v>0</v>
      </c>
      <c r="K82" s="55" t="n">
        <f aca="false">K48-K55-K58-K59-K60</f>
        <v>100000000</v>
      </c>
      <c r="L82" s="55" t="n">
        <f aca="false">L48-L55-L58-L59-L60</f>
        <v>0</v>
      </c>
      <c r="M82" s="55" t="n">
        <f aca="false">M48-M55-M58-M59-M60</f>
        <v>0</v>
      </c>
      <c r="N82" s="55" t="n">
        <f aca="false">N48-N55-N58-N59-N60</f>
        <v>100000000</v>
      </c>
      <c r="O82" s="55" t="n">
        <f aca="false">O48-O55-O58-O59-O60</f>
        <v>0</v>
      </c>
      <c r="P82" s="55" t="n">
        <f aca="false">P48-P55-P58-P59-P60</f>
        <v>-100000000</v>
      </c>
      <c r="Q82" s="55" t="n">
        <f aca="false">Q48-Q55-Q58-Q59-Q60</f>
        <v>0</v>
      </c>
      <c r="R82" s="55" t="n">
        <f aca="false">R48-R55-R58-R59-R60</f>
        <v>0</v>
      </c>
      <c r="S82" s="55" t="n">
        <f aca="false">S48-S55-S58-S59-S60</f>
        <v>0</v>
      </c>
      <c r="T82" s="55" t="n">
        <f aca="false">T48-T55-T58-T59-T60</f>
        <v>0</v>
      </c>
      <c r="U82" s="55" t="n">
        <f aca="false">U48-U55-U58-U59-U60</f>
        <v>0</v>
      </c>
      <c r="V82" s="55" t="n">
        <f aca="false">V48-V55-V58-V59-V60</f>
        <v>0</v>
      </c>
      <c r="W82" s="55" t="n">
        <f aca="false">W48-W55-W58-W59-W60</f>
        <v>100000000</v>
      </c>
      <c r="X82" s="55" t="n">
        <f aca="false">X48-X55-X58-X59-X60</f>
        <v>0</v>
      </c>
      <c r="Y82" s="55" t="n">
        <f aca="false">Y48-Y55-Y58-Y59-Y60</f>
        <v>0</v>
      </c>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row>
    <row r="83" customFormat="false" ht="15" hidden="false" customHeight="false" outlineLevel="0" collapsed="false">
      <c r="B83" s="0" t="s">
        <v>2788</v>
      </c>
      <c r="D83" s="55" t="n">
        <f aca="false">D55-D56-D57</f>
        <v>0</v>
      </c>
      <c r="E83" s="55" t="n">
        <f aca="false">E55-E56-E57</f>
        <v>0</v>
      </c>
      <c r="F83" s="55" t="n">
        <f aca="false">F55-F56-F57</f>
        <v>0</v>
      </c>
      <c r="G83" s="55" t="n">
        <f aca="false">G55-G56-G57</f>
        <v>0</v>
      </c>
      <c r="H83" s="55" t="n">
        <f aca="false">H55-H56-H57</f>
        <v>0</v>
      </c>
      <c r="I83" s="55" t="n">
        <f aca="false">I55-I56-I57</f>
        <v>0</v>
      </c>
      <c r="J83" s="55" t="n">
        <f aca="false">J55-J56-J57</f>
        <v>0</v>
      </c>
      <c r="K83" s="55" t="n">
        <f aca="false">K55-K56-K57</f>
        <v>0</v>
      </c>
      <c r="L83" s="55" t="n">
        <f aca="false">L55-L56-L57</f>
        <v>0</v>
      </c>
      <c r="M83" s="55" t="n">
        <f aca="false">M55-M56-M57</f>
        <v>0</v>
      </c>
      <c r="N83" s="55" t="n">
        <f aca="false">N55-N56-N57</f>
        <v>0</v>
      </c>
      <c r="O83" s="55" t="n">
        <f aca="false">O55-O56-O57</f>
        <v>0</v>
      </c>
      <c r="P83" s="55" t="n">
        <f aca="false">P55-P56-P57</f>
        <v>0</v>
      </c>
      <c r="Q83" s="55" t="n">
        <f aca="false">Q55-Q56-Q57</f>
        <v>0</v>
      </c>
      <c r="R83" s="55" t="n">
        <f aca="false">R55-R56-R57</f>
        <v>0</v>
      </c>
      <c r="S83" s="55" t="n">
        <f aca="false">S55-S56-S57</f>
        <v>0</v>
      </c>
      <c r="T83" s="55" t="n">
        <f aca="false">T55-T56-T57</f>
        <v>0</v>
      </c>
      <c r="U83" s="55" t="n">
        <f aca="false">U55-U56-U57</f>
        <v>0</v>
      </c>
      <c r="V83" s="55" t="n">
        <f aca="false">V55-V56-V57</f>
        <v>0</v>
      </c>
      <c r="W83" s="55" t="n">
        <f aca="false">W55-W56-W57</f>
        <v>0</v>
      </c>
      <c r="X83" s="55" t="n">
        <f aca="false">X55-X56-X57</f>
        <v>0</v>
      </c>
      <c r="Y83" s="55" t="n">
        <f aca="false">Y55-Y56-Y57</f>
        <v>0</v>
      </c>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row>
    <row r="84" customFormat="false" ht="15" hidden="false" customHeight="false" outlineLevel="0" collapsed="false">
      <c r="B84" s="0" t="s">
        <v>334</v>
      </c>
      <c r="D84" s="55" t="n">
        <f aca="false">D61-D62-D67-D68</f>
        <v>-100000000</v>
      </c>
      <c r="E84" s="55" t="n">
        <f aca="false">E61-E62-E67-E68</f>
        <v>0</v>
      </c>
      <c r="F84" s="55" t="n">
        <f aca="false">F61-F62-F67-F68</f>
        <v>0</v>
      </c>
      <c r="G84" s="55" t="n">
        <f aca="false">G61-G62-G67-G68</f>
        <v>-100000000</v>
      </c>
      <c r="H84" s="55" t="n">
        <f aca="false">H61-H62-H67-H68</f>
        <v>0</v>
      </c>
      <c r="I84" s="55" t="n">
        <f aca="false">I61-I62-I67-I68</f>
        <v>0</v>
      </c>
      <c r="J84" s="55" t="n">
        <f aca="false">J61-J62-J67</f>
        <v>0</v>
      </c>
      <c r="K84" s="55" t="n">
        <f aca="false">K61-K62-K67</f>
        <v>0</v>
      </c>
      <c r="L84" s="55" t="n">
        <f aca="false">L61-L62-L67</f>
        <v>0</v>
      </c>
      <c r="M84" s="55" t="n">
        <f aca="false">M61-M62-M67</f>
        <v>100000000</v>
      </c>
      <c r="N84" s="55" t="n">
        <f aca="false">N61-N62-N67</f>
        <v>-100000000</v>
      </c>
      <c r="O84" s="55" t="n">
        <f aca="false">O61-O62-O67</f>
        <v>-100000000</v>
      </c>
      <c r="P84" s="55" t="n">
        <f aca="false">P61-P62-P67</f>
        <v>0</v>
      </c>
      <c r="Q84" s="55" t="n">
        <f aca="false">Q61-Q62-Q67</f>
        <v>0</v>
      </c>
      <c r="R84" s="55" t="n">
        <f aca="false">R61-R62-R67</f>
        <v>0</v>
      </c>
      <c r="S84" s="55" t="n">
        <f aca="false">S61-S62-S67</f>
        <v>0</v>
      </c>
      <c r="T84" s="55" t="n">
        <f aca="false">T61-T62-T67</f>
        <v>100000000</v>
      </c>
      <c r="U84" s="55" t="n">
        <f aca="false">U61-U62-U67</f>
        <v>0</v>
      </c>
      <c r="V84" s="55" t="n">
        <f aca="false">V61-V62-V67</f>
        <v>0</v>
      </c>
      <c r="W84" s="55" t="n">
        <f aca="false">W61-W62-W67</f>
        <v>0</v>
      </c>
      <c r="X84" s="55" t="n">
        <f aca="false">X61-X62-X67</f>
        <v>100000000</v>
      </c>
      <c r="Y84" s="55" t="n">
        <f aca="false">Y61-Y62-Y67</f>
        <v>0</v>
      </c>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row>
    <row r="85" customFormat="false" ht="15" hidden="false" customHeight="false" outlineLevel="0" collapsed="false">
      <c r="B85" s="0" t="s">
        <v>132</v>
      </c>
      <c r="D85" s="55" t="n">
        <f aca="false">D50-D51-D52-D53-D54</f>
        <v>-100000000</v>
      </c>
      <c r="E85" s="55" t="n">
        <f aca="false">E50-E51-E52-E53-E54</f>
        <v>0</v>
      </c>
      <c r="F85" s="55" t="n">
        <f aca="false">F50-F51-F52-F53-F54</f>
        <v>-100000000</v>
      </c>
      <c r="G85" s="55" t="n">
        <f aca="false">G50-G51-G52-G53-G54</f>
        <v>0</v>
      </c>
      <c r="H85" s="55" t="n">
        <f aca="false">H50-H51-H52-H53-H54</f>
        <v>0</v>
      </c>
      <c r="I85" s="55" t="n">
        <f aca="false">I50-I51-I52-I53-I54</f>
        <v>0</v>
      </c>
      <c r="J85" s="55" t="n">
        <f aca="false">J50-J51-J52-J53-J54</f>
        <v>0</v>
      </c>
      <c r="K85" s="55" t="n">
        <f aca="false">K50-K51-K52-K53-K54</f>
        <v>0</v>
      </c>
      <c r="L85" s="55" t="n">
        <f aca="false">L50-L51-L52-L53-L54</f>
        <v>0</v>
      </c>
      <c r="M85" s="55" t="n">
        <f aca="false">M50-M51-M52-M53-M54</f>
        <v>0</v>
      </c>
      <c r="N85" s="55" t="n">
        <f aca="false">N50-N51-N52-N53-N54</f>
        <v>0</v>
      </c>
      <c r="O85" s="55" t="n">
        <f aca="false">O50-O51-O52-O53-O54</f>
        <v>0</v>
      </c>
      <c r="P85" s="55" t="n">
        <f aca="false">P50-P51-P52-P53-P54</f>
        <v>0</v>
      </c>
      <c r="Q85" s="55" t="n">
        <f aca="false">Q50-Q51-Q52-Q53-Q54</f>
        <v>0</v>
      </c>
      <c r="R85" s="55" t="n">
        <f aca="false">R50-R51-R52-R53-R54</f>
        <v>0</v>
      </c>
      <c r="S85" s="55" t="n">
        <f aca="false">S50-S51-S52-S53-S54</f>
        <v>0</v>
      </c>
      <c r="T85" s="55" t="n">
        <f aca="false">T50-T51-T52-T53-T54</f>
        <v>0</v>
      </c>
      <c r="U85" s="55" t="n">
        <f aca="false">U50-U51-U52-U53-U54</f>
        <v>0</v>
      </c>
      <c r="V85" s="55" t="n">
        <f aca="false">V50-V51-V52-V53-V54</f>
        <v>0</v>
      </c>
      <c r="W85" s="55" t="n">
        <f aca="false">W50-W51-W52-W53-W54</f>
        <v>0</v>
      </c>
      <c r="X85" s="55" t="n">
        <f aca="false">X50-X51-X52-X53-X54</f>
        <v>0</v>
      </c>
      <c r="Y85" s="55" t="n">
        <f aca="false">Y50-Y51-Y52-Y53-Y54</f>
        <v>0</v>
      </c>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row>
    <row r="86" customFormat="false" ht="15" hidden="false" customHeight="false" outlineLevel="0" collapsed="false">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customFormat="false" ht="15" hidden="false" customHeight="false" outlineLevel="0" collapsed="false">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customFormat="false" ht="15" hidden="false" customHeight="false" outlineLevel="0" collapsed="false">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customFormat="false" ht="15" hidden="false" customHeight="false" outlineLevel="0" collapsed="false">
      <c r="B89" s="0" t="s">
        <v>1047</v>
      </c>
      <c r="D89" s="57" t="n">
        <v>1186278000000</v>
      </c>
      <c r="E89" s="57" t="n">
        <v>1329445000000</v>
      </c>
      <c r="F89" s="57" t="n">
        <v>1439530000000</v>
      </c>
      <c r="G89" s="57" t="n">
        <v>1534306000000</v>
      </c>
      <c r="H89" s="57" t="n">
        <v>1530443000000</v>
      </c>
      <c r="I89" s="57" t="n">
        <v>1776953000000</v>
      </c>
      <c r="J89" s="57" t="n">
        <v>1906838000000</v>
      </c>
      <c r="K89" s="57" t="n">
        <v>2052962000000</v>
      </c>
      <c r="L89" s="57" t="n">
        <v>2419656000000</v>
      </c>
      <c r="M89" s="57" t="n">
        <v>2548447000000</v>
      </c>
      <c r="N89" s="57" t="n">
        <v>2832286000000</v>
      </c>
      <c r="O89" s="57" t="n">
        <v>3025530000000</v>
      </c>
      <c r="P89" s="57" t="n">
        <v>3413801000000</v>
      </c>
      <c r="Q89" s="57" t="n">
        <v>3661172000000</v>
      </c>
      <c r="R89" s="57" t="n">
        <v>3952076000000</v>
      </c>
      <c r="S89" s="57" t="n">
        <v>4216559000000</v>
      </c>
      <c r="T89" s="57" t="n">
        <v>4505409000000</v>
      </c>
      <c r="U89" s="57" t="n">
        <v>5100997000000</v>
      </c>
      <c r="V89" s="57" t="n">
        <v>5629943000000</v>
      </c>
      <c r="W89" s="57"/>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row>
    <row r="90" customFormat="false" ht="15" hidden="false" customHeight="false" outlineLevel="0" collapsed="false">
      <c r="B90" s="0" t="s">
        <v>4349</v>
      </c>
      <c r="D90" s="0" t="n">
        <f aca="false">(D6/D89)*100</f>
        <v>14.2799579862393</v>
      </c>
      <c r="E90" s="0" t="n">
        <f aca="false">(E6/E89)*100</f>
        <v>14.9912181399005</v>
      </c>
      <c r="F90" s="0" t="n">
        <f aca="false">(F6/F89)*100</f>
        <v>16.3595062277271</v>
      </c>
      <c r="G90" s="0" t="n">
        <f aca="false">(G6/G89)*100</f>
        <v>15.1664661416953</v>
      </c>
      <c r="H90" s="0" t="n">
        <f aca="false">(H6/H89)*100</f>
        <v>17.184566821502</v>
      </c>
      <c r="I90" s="0" t="n">
        <f aca="false">(I6/I89)*100</f>
        <v>16.3876028234849</v>
      </c>
      <c r="J90" s="0" t="n">
        <f aca="false">(J6/J89)*100</f>
        <v>60.0890059879235</v>
      </c>
      <c r="K90" s="0" t="n">
        <f aca="false">(K6/K89)*100</f>
        <v>22.1874540298359</v>
      </c>
      <c r="L90" s="0" t="n">
        <f aca="false">(L6/L89)*100</f>
        <v>24.1315294405486</v>
      </c>
      <c r="M90" s="0" t="n">
        <f aca="false">(M6/M89)*100</f>
        <v>18.6191825845309</v>
      </c>
      <c r="N90" s="0" t="n">
        <f aca="false">(N6/N89)*100</f>
        <v>18.207906969847</v>
      </c>
      <c r="O90" s="0" t="n">
        <f aca="false">(O6/O89)*100</f>
        <v>17.924132300787</v>
      </c>
      <c r="P90" s="0" t="n">
        <f aca="false">(P6/P89)*100</f>
        <v>22.2479283356001</v>
      </c>
      <c r="Q90" s="0" t="n">
        <f aca="false">(Q6/Q89)*100</f>
        <v>25.494568405964</v>
      </c>
      <c r="R90" s="0" t="n">
        <f aca="false">(R6/R89)*100</f>
        <v>23.6913460166252</v>
      </c>
      <c r="S90" s="0" t="n">
        <f aca="false">(S6/S89)*100</f>
        <v>24.7049786330513</v>
      </c>
      <c r="T90" s="0" t="e">
        <f aca="false">(#REF!/T89)*100</f>
        <v>#REF!</v>
      </c>
      <c r="U90" s="0" t="n">
        <f aca="false">(T6/U89)*100</f>
        <v>21.431104546817</v>
      </c>
      <c r="V90" s="0" t="n">
        <f aca="false">(U6/V89)*100</f>
        <v>20.5259626962475</v>
      </c>
    </row>
    <row r="91" customFormat="false" ht="15" hidden="false" customHeight="false" outlineLevel="0" collapsed="false">
      <c r="B91" s="0" t="s">
        <v>1195</v>
      </c>
      <c r="D91" s="0" t="n">
        <f aca="false">(D14/D89)*100</f>
        <v>18.0649055280465</v>
      </c>
      <c r="E91" s="0" t="n">
        <f aca="false">(E14/E89)*100</f>
        <v>18.4738744363249</v>
      </c>
      <c r="F91" s="0" t="n">
        <f aca="false">(F14/F89)*100</f>
        <v>19.3188054434433</v>
      </c>
      <c r="G91" s="0" t="n">
        <f aca="false">(G14/G89)*100</f>
        <v>17.9494833494753</v>
      </c>
      <c r="H91" s="0" t="n">
        <f aca="false">(H14/H89)*100</f>
        <v>20.7521613023157</v>
      </c>
      <c r="I91" s="0" t="n">
        <f aca="false">(I14/I89)*100</f>
        <v>20.1693573212122</v>
      </c>
      <c r="J91" s="0" t="n">
        <f aca="false">(J14/J89)*100</f>
        <v>19.7499735163658</v>
      </c>
      <c r="K91" s="0" t="n">
        <f aca="false">(K14/K89)*100</f>
        <v>23.1860112364476</v>
      </c>
      <c r="L91" s="0" t="n">
        <f aca="false">(L14/L89)*100</f>
        <v>22.6437146437345</v>
      </c>
      <c r="M91" s="0" t="n">
        <f aca="false">(M14/M89)*100</f>
        <v>23.9322222514339</v>
      </c>
      <c r="N91" s="0" t="n">
        <f aca="false">(N14/N89)*100</f>
        <v>20.6229173183782</v>
      </c>
      <c r="O91" s="0" t="n">
        <f aca="false">(O14/O89)*100</f>
        <v>20.9054281398631</v>
      </c>
      <c r="P91" s="0" t="n">
        <f aca="false">(P14/P89)*100</f>
        <v>23.4108549385275</v>
      </c>
      <c r="Q91" s="0" t="n">
        <f aca="false">(Q14/Q89)*100</f>
        <v>28.1412618691501</v>
      </c>
      <c r="R91" s="0" t="n">
        <f aca="false">(R14/R89)*100</f>
        <v>31.9755996595207</v>
      </c>
      <c r="S91" s="0" t="n">
        <f aca="false">(S14/S89)*100</f>
        <v>31.9620809290229</v>
      </c>
      <c r="T91" s="0" t="e">
        <f aca="false">(#REF!/T89)*100</f>
        <v>#REF!</v>
      </c>
      <c r="U91" s="0" t="n">
        <f aca="false">(T14/U89)*100</f>
        <v>28.0964682002361</v>
      </c>
      <c r="V91" s="0" t="n">
        <f aca="false">(U14/V89)*100</f>
        <v>24.6006043045196</v>
      </c>
    </row>
    <row r="94" customFormat="false" ht="15" hidden="false" customHeight="false" outlineLevel="0" collapsed="false">
      <c r="B94" s="0" t="s">
        <v>142</v>
      </c>
      <c r="D94" s="0" t="n">
        <f aca="false">IF(D37&lt;0, (D37/D14)*100)</f>
        <v>-1.44657022865142</v>
      </c>
      <c r="E94" s="0" t="n">
        <f aca="false">IF(E37&lt;0, (E37/E14)*100)</f>
        <v>-0.325732899022801</v>
      </c>
      <c r="F94" s="0" t="n">
        <f aca="false">IF(F37&lt;0, (F37/F14)*100)</f>
        <v>-0.0719165767709457</v>
      </c>
      <c r="G94" s="0" t="n">
        <f aca="false">IF(G37&lt;0, (G37/G14)*100)</f>
        <v>0</v>
      </c>
      <c r="H94" s="0" t="n">
        <f aca="false">IF(H37&lt;0, (H37/H14)*100)</f>
        <v>0</v>
      </c>
      <c r="I94" s="0" t="n">
        <f aca="false">IF(I37&lt;0, (I37/I14)*100)</f>
        <v>-0.0558035714285714</v>
      </c>
      <c r="J94" s="0" t="n">
        <f aca="false">IF(J37&lt;0, (J37/J14)*100)</f>
        <v>0</v>
      </c>
      <c r="K94" s="0" t="n">
        <f aca="false">IF(K37&lt;0, (K37/K14)*100)</f>
        <v>0</v>
      </c>
      <c r="L94" s="0" t="n">
        <f aca="false">IF(L37&lt;0, (L37/L14)*100)</f>
        <v>0</v>
      </c>
      <c r="M94" s="0" t="n">
        <f aca="false">IF(M37&lt;0, (M37/M14)*100)</f>
        <v>0</v>
      </c>
      <c r="N94" s="0" t="n">
        <f aca="false">IF(N37&lt;0, (N37/N14)*100)</f>
        <v>0</v>
      </c>
      <c r="O94" s="0" t="n">
        <f aca="false">IF(O37&lt;0, (O37/O14)*100)</f>
        <v>0</v>
      </c>
      <c r="P94" s="0" t="n">
        <f aca="false">IF(P37&lt;0, (P37/P14)*100)</f>
        <v>0</v>
      </c>
      <c r="Q94" s="0" t="n">
        <f aca="false">IF(Q37&lt;0, (Q37/Q14)*100)</f>
        <v>0</v>
      </c>
      <c r="R94" s="0" t="n">
        <f aca="false">IF(R37&lt;0, (R37/R14)*100)</f>
        <v>0</v>
      </c>
      <c r="S94" s="0" t="n">
        <f aca="false">IF(S37&lt;0, (S37/S14)*100)</f>
        <v>0</v>
      </c>
      <c r="T94" s="0" t="e">
        <f aca="false">IF(#REF!&lt;0, (#REF!/#REF!)*100)</f>
        <v>#VALUE!</v>
      </c>
      <c r="U94" s="0" t="n">
        <f aca="false">IF(T37&lt;0, (T37/T14)*100)</f>
        <v>0</v>
      </c>
      <c r="V94" s="0" t="n">
        <f aca="false">IF(U37&lt;0, (U37/U14)*100)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0.xml><?xml version="1.0" encoding="utf-8"?>
<worksheet xmlns="http://schemas.openxmlformats.org/spreadsheetml/2006/main" xmlns:r="http://schemas.openxmlformats.org/officeDocument/2006/relationships">
  <sheetPr filterMode="false">
    <pageSetUpPr fitToPage="false"/>
  </sheetPr>
  <dimension ref="A1:Y11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V96" activePane="bottomRight" state="frozen"/>
      <selection pane="topLeft" activeCell="A1" activeCellId="0" sqref="A1"/>
      <selection pane="topRight" activeCell="V1" activeCellId="0" sqref="V1"/>
      <selection pane="bottomLeft" activeCell="A96" activeCellId="0" sqref="A96"/>
      <selection pane="bottomRight" activeCell="AC107" activeCellId="0" sqref="AC107"/>
    </sheetView>
  </sheetViews>
  <sheetFormatPr defaultRowHeight="15"/>
  <cols>
    <col collapsed="false" hidden="false" max="1" min="1" style="0" width="41.3061224489796"/>
    <col collapsed="false" hidden="false" max="2" min="2" style="0" width="34.9642857142857"/>
    <col collapsed="false" hidden="false" max="3" min="3" style="0" width="33.2091836734694"/>
    <col collapsed="false" hidden="false" max="5" min="4" style="0" width="8.50510204081633"/>
    <col collapsed="false" hidden="false" max="6" min="6" style="0" width="21.4642857142857"/>
    <col collapsed="false" hidden="false" max="8" min="7" style="0" width="22.5459183673469"/>
    <col collapsed="false" hidden="false" max="9" min="9" style="0" width="24.3010204081633"/>
    <col collapsed="false" hidden="false" max="11" min="10" style="0" width="24.9744897959184"/>
    <col collapsed="false" hidden="false" max="13" min="12" style="0" width="22.5459183673469"/>
    <col collapsed="false" hidden="false" max="14" min="14" style="0" width="22.1377551020408"/>
    <col collapsed="false" hidden="false" max="15" min="15" style="0" width="23.219387755102"/>
    <col collapsed="false" hidden="false" max="17" min="16" style="0" width="25.6479591836735"/>
    <col collapsed="false" hidden="false" max="18" min="18" style="0" width="25.3775510204082"/>
    <col collapsed="false" hidden="false" max="21" min="19" style="0" width="25.6479591836735"/>
    <col collapsed="false" hidden="false" max="24" min="22" style="0" width="22.6785714285714"/>
    <col collapsed="false" hidden="false" max="25" min="25" style="113" width="22.6785714285714"/>
    <col collapsed="false" hidden="false" max="1025" min="26" style="0" width="8.50510204081633"/>
  </cols>
  <sheetData>
    <row r="1" customFormat="false" ht="15" hidden="false" customHeight="false" outlineLevel="0" collapsed="false">
      <c r="A1" s="1" t="s">
        <v>4350</v>
      </c>
      <c r="B1" s="2" t="s">
        <v>4351</v>
      </c>
      <c r="C1" s="2"/>
      <c r="D1" s="3"/>
      <c r="E1" s="3"/>
      <c r="F1" s="3"/>
      <c r="G1" s="3"/>
      <c r="H1" s="3"/>
      <c r="I1" s="3"/>
      <c r="J1" s="3"/>
      <c r="K1" s="3"/>
      <c r="L1" s="3"/>
      <c r="M1" s="3"/>
      <c r="N1" s="3"/>
      <c r="O1" s="4"/>
      <c r="P1" s="4"/>
      <c r="Q1" s="4"/>
      <c r="R1" s="5"/>
      <c r="S1" s="4"/>
      <c r="T1" s="4"/>
      <c r="U1" s="4"/>
      <c r="V1" s="4"/>
      <c r="W1" s="4"/>
      <c r="X1" s="4"/>
      <c r="Y1" s="825"/>
    </row>
    <row r="2" customFormat="false" ht="15" hidden="false" customHeight="false" outlineLevel="0" collapsed="false">
      <c r="B2" s="7" t="s">
        <v>4352</v>
      </c>
      <c r="C2" s="7"/>
      <c r="D2" s="4"/>
      <c r="E2" s="4"/>
      <c r="F2" s="4"/>
      <c r="G2" s="4"/>
      <c r="H2" s="4"/>
      <c r="I2" s="4"/>
      <c r="J2" s="4"/>
      <c r="K2" s="4"/>
      <c r="L2" s="4"/>
      <c r="M2" s="4"/>
      <c r="N2" s="4"/>
      <c r="O2" s="4"/>
      <c r="P2" s="4"/>
      <c r="Q2" s="4"/>
      <c r="R2" s="8"/>
      <c r="S2" s="9"/>
      <c r="T2" s="10"/>
      <c r="U2" s="4"/>
      <c r="V2" s="4"/>
      <c r="W2" s="4"/>
      <c r="X2" s="4"/>
      <c r="Y2" s="825"/>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340</v>
      </c>
      <c r="T5" s="4" t="s">
        <v>31</v>
      </c>
      <c r="U5" s="4" t="s">
        <v>31</v>
      </c>
      <c r="V5" s="4" t="s">
        <v>31</v>
      </c>
      <c r="W5" s="4" t="s">
        <v>31</v>
      </c>
      <c r="X5" s="4" t="s">
        <v>31</v>
      </c>
      <c r="Y5" s="4" t="s">
        <v>31</v>
      </c>
    </row>
    <row r="6" s="13" customFormat="true" ht="15" hidden="false" customHeight="false" outlineLevel="0" collapsed="false">
      <c r="A6" s="216" t="s">
        <v>32</v>
      </c>
      <c r="B6" s="216" t="s">
        <v>32</v>
      </c>
      <c r="C6" s="216" t="s">
        <v>34</v>
      </c>
      <c r="D6" s="168"/>
      <c r="E6" s="168"/>
      <c r="F6" s="84" t="n">
        <f aca="false">F7+F27</f>
        <v>2053000000000</v>
      </c>
      <c r="G6" s="84" t="n">
        <f aca="false">G7+G27</f>
        <v>2795000000000</v>
      </c>
      <c r="H6" s="84" t="n">
        <f aca="false">H7+H27</f>
        <v>4127000000000</v>
      </c>
      <c r="I6" s="84" t="n">
        <f aca="false">I7+I27</f>
        <v>5621000000000</v>
      </c>
      <c r="J6" s="84" t="n">
        <f aca="false">J7+J27</f>
        <v>6336000000000</v>
      </c>
      <c r="K6" s="84" t="n">
        <f aca="false">K7+K27</f>
        <v>5926000000000</v>
      </c>
      <c r="L6" s="84" t="n">
        <f aca="false">L7+L27</f>
        <v>8063000000000</v>
      </c>
      <c r="M6" s="84" t="n">
        <f aca="false">M7+M27</f>
        <v>4471000000000</v>
      </c>
      <c r="N6" s="84" t="n">
        <f aca="false">N7+N27</f>
        <v>6883000000000</v>
      </c>
      <c r="O6" s="84" t="n">
        <f aca="false">O7+O27</f>
        <v>11285000000000</v>
      </c>
      <c r="P6" s="826" t="n">
        <f aca="false">P7+P27</f>
        <v>10416000000000</v>
      </c>
      <c r="Q6" s="826" t="n">
        <f aca="false">Q7+Q27</f>
        <v>8949000000000</v>
      </c>
      <c r="R6" s="826" t="n">
        <f aca="false">R7+R27</f>
        <v>9484000000000</v>
      </c>
      <c r="S6" s="826" t="n">
        <f aca="false">S7+S27</f>
        <v>7445000000000</v>
      </c>
      <c r="T6" s="826" t="n">
        <f aca="false">T7+T27</f>
        <v>6244000000000</v>
      </c>
      <c r="U6" s="826" t="n">
        <f aca="false">U7+U27</f>
        <v>8361000000000</v>
      </c>
      <c r="V6" s="826" t="n">
        <f aca="false">V7+V27</f>
        <v>10389000000000</v>
      </c>
      <c r="W6" s="826" t="n">
        <f aca="false">W7+W27</f>
        <v>12463000000000</v>
      </c>
      <c r="X6" s="826" t="n">
        <f aca="false">X7+X27</f>
        <v>15125000000000</v>
      </c>
      <c r="Y6" s="826" t="n">
        <f aca="false">Y7+Y27</f>
        <v>17220000000000</v>
      </c>
    </row>
    <row r="7" s="38" customFormat="true" ht="16.5" hidden="false" customHeight="false" outlineLevel="0" collapsed="false">
      <c r="A7" s="19" t="s">
        <v>341</v>
      </c>
      <c r="B7" s="30" t="s">
        <v>591</v>
      </c>
      <c r="C7" s="20" t="s">
        <v>37</v>
      </c>
      <c r="D7" s="45"/>
      <c r="E7" s="45"/>
      <c r="F7" s="242" t="n">
        <v>2053000000000</v>
      </c>
      <c r="G7" s="23" t="n">
        <v>2795000000000</v>
      </c>
      <c r="H7" s="23" t="n">
        <v>4127000000000</v>
      </c>
      <c r="I7" s="23" t="n">
        <v>5621000000000</v>
      </c>
      <c r="J7" s="23" t="n">
        <v>6336000000000</v>
      </c>
      <c r="K7" s="23" t="n">
        <v>5926000000000</v>
      </c>
      <c r="L7" s="23" t="n">
        <v>8063000000000</v>
      </c>
      <c r="M7" s="23" t="n">
        <v>4471000000000</v>
      </c>
      <c r="N7" s="25" t="n">
        <v>6883000000000</v>
      </c>
      <c r="O7" s="25" t="n">
        <v>11285000000000</v>
      </c>
      <c r="P7" s="827" t="n">
        <v>10416000000000</v>
      </c>
      <c r="Q7" s="827" t="n">
        <v>8949000000000</v>
      </c>
      <c r="R7" s="827" t="n">
        <v>9484000000000</v>
      </c>
      <c r="S7" s="827" t="n">
        <v>7445000000000</v>
      </c>
      <c r="T7" s="827" t="n">
        <v>6244000000000</v>
      </c>
      <c r="U7" s="827" t="n">
        <v>8361000000000</v>
      </c>
      <c r="V7" s="152" t="n">
        <v>10389000000000</v>
      </c>
      <c r="W7" s="152" t="n">
        <v>12463000000000</v>
      </c>
      <c r="X7" s="152" t="n">
        <v>15125000000000</v>
      </c>
      <c r="Y7" s="587" t="n">
        <v>17220000000000</v>
      </c>
    </row>
    <row r="8" customFormat="false" ht="16.5" hidden="false" customHeight="false" outlineLevel="0" collapsed="false">
      <c r="A8" s="30" t="s">
        <v>820</v>
      </c>
      <c r="B8" s="30" t="s">
        <v>820</v>
      </c>
      <c r="C8" s="19" t="s">
        <v>40</v>
      </c>
      <c r="D8" s="45"/>
      <c r="E8" s="21"/>
      <c r="F8" s="242" t="n">
        <v>1476000000000</v>
      </c>
      <c r="G8" s="23" t="n">
        <v>2106000000000</v>
      </c>
      <c r="H8" s="23" t="n">
        <v>3355000000000</v>
      </c>
      <c r="I8" s="23" t="n">
        <v>4759000000000</v>
      </c>
      <c r="J8" s="23" t="n">
        <v>5445000000000</v>
      </c>
      <c r="K8" s="23" t="n">
        <v>4564000000000</v>
      </c>
      <c r="L8" s="23" t="n">
        <v>6535000000000</v>
      </c>
      <c r="M8" s="23" t="n">
        <v>2660000000000</v>
      </c>
      <c r="N8" s="25" t="n">
        <v>4809000000000</v>
      </c>
      <c r="O8" s="25" t="n">
        <v>8834000000000</v>
      </c>
      <c r="P8" s="827" t="n">
        <v>7583000000000</v>
      </c>
      <c r="Q8" s="827" t="n">
        <v>5774000000000</v>
      </c>
      <c r="R8" s="827" t="n">
        <v>5890000000000</v>
      </c>
      <c r="S8" s="827" t="n">
        <v>3560000000000</v>
      </c>
      <c r="T8" s="827" t="n">
        <v>1557000000000</v>
      </c>
      <c r="U8" s="827" t="n">
        <v>2371000000000</v>
      </c>
      <c r="V8" s="55" t="n">
        <v>2953000000000</v>
      </c>
      <c r="W8" s="55" t="n">
        <v>3353000000000</v>
      </c>
      <c r="X8" s="55" t="n">
        <v>4147000000000</v>
      </c>
      <c r="Y8" s="587" t="n">
        <v>4922000000000</v>
      </c>
    </row>
    <row r="9" customFormat="false" ht="16.5" hidden="false" customHeight="false" outlineLevel="0" collapsed="false">
      <c r="A9" s="0" t="s">
        <v>4353</v>
      </c>
      <c r="B9" s="349" t="s">
        <v>4354</v>
      </c>
      <c r="C9" s="19" t="s">
        <v>1498</v>
      </c>
      <c r="D9" s="45"/>
      <c r="E9" s="21"/>
      <c r="F9" s="28"/>
      <c r="G9" s="22"/>
      <c r="H9" s="22"/>
      <c r="I9" s="22"/>
      <c r="J9" s="22"/>
      <c r="K9" s="22"/>
      <c r="L9" s="22"/>
      <c r="M9" s="23" t="n">
        <v>203000000000</v>
      </c>
      <c r="N9" s="25" t="n">
        <v>381000000000</v>
      </c>
      <c r="O9" s="25" t="n">
        <v>975000000000</v>
      </c>
      <c r="P9" s="827"/>
      <c r="Q9" s="827"/>
      <c r="R9" s="827"/>
      <c r="S9" s="827"/>
      <c r="T9" s="827"/>
      <c r="U9" s="158"/>
      <c r="V9" s="55"/>
      <c r="W9" s="55"/>
      <c r="X9" s="55"/>
      <c r="Y9" s="587"/>
    </row>
    <row r="10" customFormat="false" ht="15" hidden="false" customHeight="false" outlineLevel="0" collapsed="false">
      <c r="A10" s="27" t="s">
        <v>4355</v>
      </c>
      <c r="B10" s="134" t="s">
        <v>4356</v>
      </c>
      <c r="C10" s="19" t="s">
        <v>1498</v>
      </c>
      <c r="D10" s="45"/>
      <c r="E10" s="21"/>
      <c r="F10" s="242" t="n">
        <v>719000000000</v>
      </c>
      <c r="G10" s="23" t="n">
        <v>967000000000</v>
      </c>
      <c r="H10" s="23" t="n">
        <v>1440000000000</v>
      </c>
      <c r="I10" s="23" t="n">
        <v>1938000000000</v>
      </c>
      <c r="J10" s="22"/>
      <c r="K10" s="22"/>
      <c r="L10" s="22"/>
      <c r="M10" s="22"/>
      <c r="N10" s="22"/>
      <c r="O10" s="22"/>
      <c r="P10" s="158"/>
      <c r="Q10" s="158"/>
      <c r="R10" s="158"/>
      <c r="S10" s="158"/>
      <c r="T10" s="158"/>
      <c r="U10" s="158"/>
      <c r="V10" s="55"/>
      <c r="W10" s="55"/>
      <c r="X10" s="55"/>
      <c r="Y10" s="587"/>
    </row>
    <row r="11" customFormat="false" ht="15" hidden="false" customHeight="false" outlineLevel="0" collapsed="false">
      <c r="A11" s="27" t="s">
        <v>4357</v>
      </c>
      <c r="B11" s="134" t="s">
        <v>4358</v>
      </c>
      <c r="C11" s="19" t="s">
        <v>1498</v>
      </c>
      <c r="D11" s="45"/>
      <c r="E11" s="21"/>
      <c r="F11" s="242"/>
      <c r="G11" s="23" t="n">
        <v>683000000000</v>
      </c>
      <c r="H11" s="23"/>
      <c r="I11" s="23"/>
      <c r="J11" s="22"/>
      <c r="K11" s="22"/>
      <c r="L11" s="22"/>
      <c r="M11" s="22"/>
      <c r="N11" s="22"/>
      <c r="O11" s="22"/>
      <c r="P11" s="158"/>
      <c r="Q11" s="158"/>
      <c r="R11" s="158"/>
      <c r="S11" s="158"/>
      <c r="T11" s="158"/>
      <c r="U11" s="158"/>
      <c r="V11" s="55"/>
      <c r="W11" s="55"/>
      <c r="X11" s="55"/>
      <c r="Y11" s="587"/>
    </row>
    <row r="12" customFormat="false" ht="15" hidden="false" customHeight="false" outlineLevel="0" collapsed="false">
      <c r="A12" s="27" t="s">
        <v>4359</v>
      </c>
      <c r="B12" s="134" t="s">
        <v>4360</v>
      </c>
      <c r="C12" s="19" t="s">
        <v>1498</v>
      </c>
      <c r="D12" s="45"/>
      <c r="E12" s="21"/>
      <c r="F12" s="242" t="n">
        <v>224000000000</v>
      </c>
      <c r="G12" s="22"/>
      <c r="H12" s="23" t="n">
        <v>826000000000</v>
      </c>
      <c r="I12" s="23" t="n">
        <v>1312000000000</v>
      </c>
      <c r="J12" s="22"/>
      <c r="K12" s="22"/>
      <c r="L12" s="22"/>
      <c r="M12" s="22"/>
      <c r="N12" s="22"/>
      <c r="O12" s="22"/>
      <c r="P12" s="158"/>
      <c r="Q12" s="158"/>
      <c r="R12" s="158"/>
      <c r="S12" s="158"/>
      <c r="T12" s="158"/>
      <c r="U12" s="158"/>
      <c r="V12" s="55"/>
      <c r="W12" s="55"/>
      <c r="X12" s="55"/>
      <c r="Y12" s="587"/>
    </row>
    <row r="13" customFormat="false" ht="15" hidden="false" customHeight="false" outlineLevel="0" collapsed="false">
      <c r="A13" s="134" t="s">
        <v>4361</v>
      </c>
      <c r="B13" s="134" t="s">
        <v>4361</v>
      </c>
      <c r="C13" s="19" t="s">
        <v>1498</v>
      </c>
      <c r="D13" s="45"/>
      <c r="E13" s="21"/>
      <c r="F13" s="242" t="n">
        <v>169000000000</v>
      </c>
      <c r="G13" s="22"/>
      <c r="H13" s="23" t="n">
        <v>358000000000</v>
      </c>
      <c r="I13" s="23" t="n">
        <v>593000000000</v>
      </c>
      <c r="J13" s="22"/>
      <c r="K13" s="22"/>
      <c r="L13" s="22"/>
      <c r="M13" s="22"/>
      <c r="N13" s="22"/>
      <c r="O13" s="22"/>
      <c r="P13" s="158"/>
      <c r="Q13" s="158"/>
      <c r="R13" s="158"/>
      <c r="S13" s="158"/>
      <c r="T13" s="158"/>
      <c r="U13" s="158"/>
      <c r="V13" s="55"/>
      <c r="W13" s="55"/>
      <c r="X13" s="55"/>
      <c r="Y13" s="587"/>
    </row>
    <row r="14" customFormat="false" ht="15" hidden="false" customHeight="false" outlineLevel="0" collapsed="false">
      <c r="A14" s="27" t="s">
        <v>4362</v>
      </c>
      <c r="B14" s="134" t="s">
        <v>4363</v>
      </c>
      <c r="C14" s="19" t="s">
        <v>1498</v>
      </c>
      <c r="D14" s="45"/>
      <c r="E14" s="21"/>
      <c r="F14" s="242" t="n">
        <v>34000000000</v>
      </c>
      <c r="G14" s="23" t="n">
        <v>32000000000</v>
      </c>
      <c r="H14" s="23" t="n">
        <v>91000000000</v>
      </c>
      <c r="I14" s="23" t="n">
        <v>139000000000</v>
      </c>
      <c r="J14" s="22"/>
      <c r="K14" s="22"/>
      <c r="L14" s="22"/>
      <c r="M14" s="366" t="n">
        <f aca="false">M8-M9-M10-M11-M12-M13-M15-M16-M17</f>
        <v>2457000000000</v>
      </c>
      <c r="N14" s="366" t="n">
        <f aca="false">N8-N9-N10-N11-N12-N13-N15-N16-N17</f>
        <v>4428000000000</v>
      </c>
      <c r="O14" s="366" t="n">
        <f aca="false">O8-O9-O10-O11-O12-O13-O15-O16-O17</f>
        <v>7859000000000</v>
      </c>
      <c r="P14" s="828"/>
      <c r="Q14" s="158"/>
      <c r="R14" s="158"/>
      <c r="S14" s="158"/>
      <c r="T14" s="158"/>
      <c r="U14" s="158"/>
      <c r="V14" s="55"/>
      <c r="W14" s="55"/>
      <c r="X14" s="55"/>
      <c r="Y14" s="587"/>
    </row>
    <row r="15" customFormat="false" ht="15" hidden="false" customHeight="false" outlineLevel="0" collapsed="false">
      <c r="A15" s="27" t="s">
        <v>4364</v>
      </c>
      <c r="B15" s="134" t="s">
        <v>4365</v>
      </c>
      <c r="C15" s="19" t="s">
        <v>1498</v>
      </c>
      <c r="D15" s="45"/>
      <c r="E15" s="21"/>
      <c r="F15" s="242" t="n">
        <v>25000000000</v>
      </c>
      <c r="G15" s="23" t="n">
        <v>38000000000</v>
      </c>
      <c r="H15" s="23" t="n">
        <v>5000000000</v>
      </c>
      <c r="I15" s="23" t="n">
        <v>5000000000</v>
      </c>
      <c r="J15" s="22"/>
      <c r="K15" s="22"/>
      <c r="L15" s="22"/>
      <c r="M15" s="22"/>
      <c r="N15" s="22"/>
      <c r="O15" s="22"/>
      <c r="P15" s="158"/>
      <c r="Q15" s="505"/>
      <c r="R15" s="158"/>
      <c r="S15" s="158"/>
      <c r="T15" s="158"/>
      <c r="U15" s="158"/>
      <c r="V15" s="55"/>
      <c r="W15" s="55"/>
      <c r="X15" s="55"/>
      <c r="Y15" s="587"/>
    </row>
    <row r="16" customFormat="false" ht="15" hidden="false" customHeight="false" outlineLevel="0" collapsed="false">
      <c r="A16" s="27" t="s">
        <v>4366</v>
      </c>
      <c r="B16" s="134" t="s">
        <v>4367</v>
      </c>
      <c r="C16" s="19" t="s">
        <v>1498</v>
      </c>
      <c r="D16" s="45"/>
      <c r="E16" s="21"/>
      <c r="F16" s="242" t="n">
        <v>304000000000</v>
      </c>
      <c r="G16" s="23" t="n">
        <v>386000000000</v>
      </c>
      <c r="H16" s="23" t="n">
        <v>635000000000</v>
      </c>
      <c r="I16" s="23" t="n">
        <v>771000000000</v>
      </c>
      <c r="J16" s="22"/>
      <c r="K16" s="22"/>
      <c r="L16" s="22"/>
      <c r="M16" s="22"/>
      <c r="N16" s="22"/>
      <c r="O16" s="22"/>
      <c r="P16" s="158"/>
      <c r="Q16" s="158"/>
      <c r="R16" s="158"/>
      <c r="S16" s="158"/>
      <c r="T16" s="158"/>
      <c r="U16" s="158"/>
      <c r="V16" s="55"/>
      <c r="W16" s="55"/>
      <c r="X16" s="55"/>
      <c r="Y16" s="587"/>
    </row>
    <row r="17" customFormat="false" ht="15" hidden="false" customHeight="false" outlineLevel="0" collapsed="false">
      <c r="A17" s="27" t="s">
        <v>4368</v>
      </c>
      <c r="B17" s="134" t="s">
        <v>4369</v>
      </c>
      <c r="C17" s="19" t="s">
        <v>1498</v>
      </c>
      <c r="D17" s="45"/>
      <c r="E17" s="21"/>
      <c r="F17" s="28"/>
      <c r="G17" s="23" t="n">
        <v>0</v>
      </c>
      <c r="H17" s="23" t="n">
        <v>0</v>
      </c>
      <c r="I17" s="23" t="n">
        <v>0</v>
      </c>
      <c r="J17" s="22"/>
      <c r="K17" s="22"/>
      <c r="L17" s="22"/>
      <c r="M17" s="22"/>
      <c r="N17" s="22"/>
      <c r="O17" s="22"/>
      <c r="P17" s="158"/>
      <c r="Q17" s="158"/>
      <c r="R17" s="158"/>
      <c r="S17" s="158"/>
      <c r="T17" s="158"/>
      <c r="U17" s="158"/>
      <c r="V17" s="55"/>
      <c r="W17" s="55"/>
      <c r="X17" s="55"/>
      <c r="Y17" s="587"/>
    </row>
    <row r="18" customFormat="false" ht="16.5" hidden="false" customHeight="false" outlineLevel="0" collapsed="false">
      <c r="A18" s="30" t="s">
        <v>1712</v>
      </c>
      <c r="B18" s="30" t="s">
        <v>1712</v>
      </c>
      <c r="C18" s="19" t="s">
        <v>40</v>
      </c>
      <c r="D18" s="45"/>
      <c r="E18" s="21"/>
      <c r="F18" s="242" t="n">
        <v>577000000000</v>
      </c>
      <c r="G18" s="23" t="n">
        <v>689000000000</v>
      </c>
      <c r="H18" s="23" t="n">
        <v>773000000000</v>
      </c>
      <c r="I18" s="23" t="n">
        <v>863000000000</v>
      </c>
      <c r="J18" s="23" t="n">
        <v>891000000000</v>
      </c>
      <c r="K18" s="23" t="n">
        <v>1362000000000</v>
      </c>
      <c r="L18" s="23" t="n">
        <v>1529000000000</v>
      </c>
      <c r="M18" s="23" t="n">
        <v>1811000000000</v>
      </c>
      <c r="N18" s="25" t="n">
        <v>2074000000000</v>
      </c>
      <c r="O18" s="25" t="n">
        <v>2451000000000</v>
      </c>
      <c r="P18" s="827" t="n">
        <v>2833000000000</v>
      </c>
      <c r="Q18" s="827" t="n">
        <v>3176000000000</v>
      </c>
      <c r="R18" s="827" t="n">
        <v>3595000000000</v>
      </c>
      <c r="S18" s="827" t="n">
        <v>3885000000000</v>
      </c>
      <c r="T18" s="827" t="n">
        <v>4687000000000</v>
      </c>
      <c r="U18" s="827" t="n">
        <v>5990000000000</v>
      </c>
      <c r="V18" s="55" t="n">
        <v>7435000000000</v>
      </c>
      <c r="W18" s="55" t="n">
        <v>9109000000000</v>
      </c>
      <c r="X18" s="55" t="n">
        <v>10978000000000</v>
      </c>
      <c r="Y18" s="587" t="n">
        <v>12299000000000</v>
      </c>
    </row>
    <row r="19" customFormat="false" ht="16.5" hidden="false" customHeight="false" outlineLevel="0" collapsed="false">
      <c r="A19" s="27" t="s">
        <v>4370</v>
      </c>
      <c r="B19" s="29" t="s">
        <v>4371</v>
      </c>
      <c r="C19" s="19" t="s">
        <v>1715</v>
      </c>
      <c r="D19" s="45"/>
      <c r="E19" s="21"/>
      <c r="F19" s="242" t="n">
        <v>181000000000</v>
      </c>
      <c r="G19" s="23" t="n">
        <v>195000000000</v>
      </c>
      <c r="H19" s="23" t="n">
        <v>217000000000</v>
      </c>
      <c r="I19" s="23" t="n">
        <v>233000000000</v>
      </c>
      <c r="J19" s="23" t="n">
        <v>178000000000</v>
      </c>
      <c r="K19" s="23" t="n">
        <v>241000000000</v>
      </c>
      <c r="L19" s="23" t="n">
        <v>281000000000</v>
      </c>
      <c r="M19" s="23" t="n">
        <v>298000000000</v>
      </c>
      <c r="N19" s="25" t="n">
        <v>309000000000</v>
      </c>
      <c r="O19" s="25" t="n">
        <v>422000000000</v>
      </c>
      <c r="P19" s="827" t="n">
        <v>475000000000</v>
      </c>
      <c r="Q19" s="827" t="n">
        <v>433000000000</v>
      </c>
      <c r="R19" s="827" t="n">
        <v>566000000000</v>
      </c>
      <c r="S19" s="827" t="n">
        <v>514000000000</v>
      </c>
      <c r="T19" s="827" t="n">
        <v>636000000000</v>
      </c>
      <c r="U19" s="827" t="n">
        <v>698000000000</v>
      </c>
      <c r="V19" s="55" t="n">
        <v>784000000000</v>
      </c>
      <c r="W19" s="55" t="n">
        <v>907000000000</v>
      </c>
      <c r="X19" s="55" t="n">
        <v>1041000000000</v>
      </c>
      <c r="Y19" s="587" t="n">
        <v>1142000000000</v>
      </c>
    </row>
    <row r="20" customFormat="false" ht="16.5" hidden="false" customHeight="false" outlineLevel="0" collapsed="false">
      <c r="A20" s="27" t="s">
        <v>4372</v>
      </c>
      <c r="B20" s="29" t="s">
        <v>4373</v>
      </c>
      <c r="C20" s="19" t="s">
        <v>1715</v>
      </c>
      <c r="D20" s="45"/>
      <c r="E20" s="21"/>
      <c r="F20" s="242" t="n">
        <v>89000000000</v>
      </c>
      <c r="G20" s="23" t="n">
        <v>115000000000</v>
      </c>
      <c r="H20" s="23" t="n">
        <v>130000000000</v>
      </c>
      <c r="I20" s="23" t="n">
        <v>162000000000</v>
      </c>
      <c r="J20" s="23" t="n">
        <v>245000000000</v>
      </c>
      <c r="K20" s="23" t="n">
        <v>327000000000</v>
      </c>
      <c r="L20" s="23" t="n">
        <v>417000000000</v>
      </c>
      <c r="M20" s="23" t="n">
        <v>568000000000</v>
      </c>
      <c r="N20" s="25" t="n">
        <v>657000000000</v>
      </c>
      <c r="O20" s="25" t="n">
        <v>717000000000</v>
      </c>
      <c r="P20" s="827" t="n">
        <v>849000000000</v>
      </c>
      <c r="Q20" s="827" t="n">
        <v>986000000000</v>
      </c>
      <c r="R20" s="827" t="n">
        <v>1207000000000</v>
      </c>
      <c r="S20" s="827" t="n">
        <v>1029000000000</v>
      </c>
      <c r="T20" s="827" t="n">
        <v>1632000000000</v>
      </c>
      <c r="U20" s="827" t="n">
        <v>1972000000000</v>
      </c>
      <c r="V20" s="55" t="n">
        <v>2388000000000</v>
      </c>
      <c r="W20" s="55" t="n">
        <v>2846000000000</v>
      </c>
      <c r="X20" s="55" t="n">
        <v>3344000000000</v>
      </c>
      <c r="Y20" s="587" t="n">
        <v>3796000000000</v>
      </c>
    </row>
    <row r="21" customFormat="false" ht="16.5" hidden="false" customHeight="false" outlineLevel="0" collapsed="false">
      <c r="A21" s="27" t="s">
        <v>3717</v>
      </c>
      <c r="B21" s="29" t="s">
        <v>4374</v>
      </c>
      <c r="C21" s="19" t="s">
        <v>1715</v>
      </c>
      <c r="D21" s="45"/>
      <c r="E21" s="21"/>
      <c r="F21" s="242" t="n">
        <v>109000000000</v>
      </c>
      <c r="G21" s="23" t="n">
        <v>136000000000</v>
      </c>
      <c r="H21" s="23" t="n">
        <v>157000000000</v>
      </c>
      <c r="I21" s="23" t="n">
        <v>184000000000</v>
      </c>
      <c r="J21" s="23" t="n">
        <v>227000000000</v>
      </c>
      <c r="K21" s="23" t="n">
        <v>302000000000</v>
      </c>
      <c r="L21" s="23" t="n">
        <v>405000000000</v>
      </c>
      <c r="M21" s="23" t="n">
        <v>468000000000</v>
      </c>
      <c r="N21" s="25" t="n">
        <v>563000000000</v>
      </c>
      <c r="O21" s="25" t="n">
        <v>649000000000</v>
      </c>
      <c r="P21" s="827" t="n">
        <v>710000000000</v>
      </c>
      <c r="Q21" s="827" t="n">
        <v>796000000000</v>
      </c>
      <c r="R21" s="827" t="n">
        <v>794000000000</v>
      </c>
      <c r="S21" s="827" t="n">
        <v>773000000000</v>
      </c>
      <c r="T21" s="827" t="n">
        <v>1178000000000</v>
      </c>
      <c r="U21" s="827" t="n">
        <v>1728000000000</v>
      </c>
      <c r="V21" s="55" t="n">
        <v>2422000000000</v>
      </c>
      <c r="W21" s="55" t="n">
        <v>3244000000000</v>
      </c>
      <c r="X21" s="55" t="n">
        <v>4199000000000</v>
      </c>
      <c r="Y21" s="587" t="n">
        <v>4696000000000</v>
      </c>
    </row>
    <row r="22" customFormat="false" ht="16.5" hidden="false" customHeight="false" outlineLevel="0" collapsed="false">
      <c r="A22" s="27" t="s">
        <v>226</v>
      </c>
      <c r="B22" s="29" t="s">
        <v>4375</v>
      </c>
      <c r="C22" s="19" t="s">
        <v>1715</v>
      </c>
      <c r="D22" s="45"/>
      <c r="E22" s="21"/>
      <c r="F22" s="242" t="n">
        <v>10000000000</v>
      </c>
      <c r="G22" s="23" t="n">
        <v>10000000000</v>
      </c>
      <c r="H22" s="23" t="n">
        <v>17000000000</v>
      </c>
      <c r="I22" s="23" t="n">
        <v>22000000000</v>
      </c>
      <c r="J22" s="23" t="n">
        <v>60000000000</v>
      </c>
      <c r="K22" s="23" t="n">
        <v>92000000000</v>
      </c>
      <c r="L22" s="23" t="n">
        <v>129000000000</v>
      </c>
      <c r="M22" s="23" t="n">
        <v>201000000000</v>
      </c>
      <c r="N22" s="25" t="n">
        <v>166000000000</v>
      </c>
      <c r="O22" s="25" t="n">
        <v>236000000000</v>
      </c>
      <c r="P22" s="827" t="n">
        <v>306000000000</v>
      </c>
      <c r="Q22" s="827" t="n">
        <v>390000000000</v>
      </c>
      <c r="R22" s="827" t="n">
        <v>363000000000</v>
      </c>
      <c r="S22" s="827" t="n">
        <v>334000000000</v>
      </c>
      <c r="T22" s="827" t="n">
        <v>459000000000</v>
      </c>
      <c r="U22" s="827" t="n">
        <v>537000000000</v>
      </c>
      <c r="V22" s="55" t="n">
        <v>635000000000</v>
      </c>
      <c r="W22" s="55" t="n">
        <v>750000000000</v>
      </c>
      <c r="X22" s="55" t="n">
        <v>875000000000</v>
      </c>
      <c r="Y22" s="587" t="n">
        <v>983000000000</v>
      </c>
    </row>
    <row r="23" customFormat="false" ht="16.5" hidden="false" customHeight="false" outlineLevel="0" collapsed="false">
      <c r="A23" s="27" t="s">
        <v>4376</v>
      </c>
      <c r="B23" s="29" t="s">
        <v>4377</v>
      </c>
      <c r="C23" s="19" t="s">
        <v>1715</v>
      </c>
      <c r="D23" s="45"/>
      <c r="E23" s="21"/>
      <c r="F23" s="242" t="n">
        <v>68000000000</v>
      </c>
      <c r="G23" s="23" t="n">
        <v>54000000000</v>
      </c>
      <c r="H23" s="23" t="n">
        <v>59000000000</v>
      </c>
      <c r="I23" s="23" t="n">
        <v>55000000000</v>
      </c>
      <c r="J23" s="23" t="n">
        <v>33000000000</v>
      </c>
      <c r="K23" s="23" t="n">
        <v>243000000000</v>
      </c>
      <c r="L23" s="23" t="n">
        <v>115000000000</v>
      </c>
      <c r="M23" s="23" t="n">
        <v>73000000000</v>
      </c>
      <c r="N23" s="25" t="n">
        <v>154000000000</v>
      </c>
      <c r="O23" s="25" t="n">
        <v>182000000000</v>
      </c>
      <c r="P23" s="827" t="n">
        <v>207000000000</v>
      </c>
      <c r="Q23" s="827" t="n">
        <v>262000000000</v>
      </c>
      <c r="R23" s="827" t="n">
        <v>330000000000</v>
      </c>
      <c r="S23" s="827" t="n">
        <v>869000000000</v>
      </c>
      <c r="T23" s="827" t="n">
        <v>366000000000</v>
      </c>
      <c r="U23" s="827" t="n">
        <v>421000000000</v>
      </c>
      <c r="V23" s="55" t="n">
        <v>487000000000</v>
      </c>
      <c r="W23" s="55" t="n">
        <v>556000000000</v>
      </c>
      <c r="X23" s="55" t="n">
        <v>626000000000</v>
      </c>
      <c r="Y23" s="587" t="n">
        <v>700000000000</v>
      </c>
    </row>
    <row r="24" customFormat="false" ht="16.5" hidden="false" customHeight="false" outlineLevel="0" collapsed="false">
      <c r="A24" s="27" t="s">
        <v>4378</v>
      </c>
      <c r="B24" s="29" t="s">
        <v>4379</v>
      </c>
      <c r="C24" s="19" t="s">
        <v>1715</v>
      </c>
      <c r="D24" s="45"/>
      <c r="E24" s="21"/>
      <c r="F24" s="28"/>
      <c r="G24" s="22"/>
      <c r="H24" s="22"/>
      <c r="I24" s="22"/>
      <c r="J24" s="23" t="n">
        <v>148000000000</v>
      </c>
      <c r="K24" s="23" t="n">
        <v>158000000000</v>
      </c>
      <c r="L24" s="23" t="n">
        <v>182000000000</v>
      </c>
      <c r="M24" s="23" t="n">
        <v>204000000000</v>
      </c>
      <c r="N24" s="25" t="n">
        <v>225000000000</v>
      </c>
      <c r="O24" s="25" t="n">
        <v>245000000000</v>
      </c>
      <c r="P24" s="827" t="n">
        <v>286000000000</v>
      </c>
      <c r="Q24" s="827" t="n">
        <v>309000000000</v>
      </c>
      <c r="R24" s="827" t="n">
        <v>334000000000</v>
      </c>
      <c r="S24" s="827" t="n">
        <v>366000000000</v>
      </c>
      <c r="T24" s="827" t="n">
        <v>417000000000</v>
      </c>
      <c r="U24" s="827" t="n">
        <v>633000000000</v>
      </c>
      <c r="V24" s="55" t="n">
        <v>720000000000</v>
      </c>
      <c r="W24" s="55" t="n">
        <v>807000000000</v>
      </c>
      <c r="X24" s="55" t="n">
        <v>893000000000</v>
      </c>
      <c r="Y24" s="587" t="n">
        <v>980000000000</v>
      </c>
    </row>
    <row r="25" customFormat="false" ht="15" hidden="false" customHeight="false" outlineLevel="0" collapsed="false">
      <c r="A25" s="27" t="s">
        <v>4380</v>
      </c>
      <c r="B25" s="27" t="s">
        <v>4381</v>
      </c>
      <c r="C25" s="19" t="s">
        <v>1715</v>
      </c>
      <c r="D25" s="45"/>
      <c r="E25" s="21"/>
      <c r="F25" s="242" t="n">
        <v>100000000000</v>
      </c>
      <c r="G25" s="23" t="n">
        <v>139000000000</v>
      </c>
      <c r="H25" s="23" t="n">
        <v>157000000000</v>
      </c>
      <c r="I25" s="23" t="n">
        <v>175000000000</v>
      </c>
      <c r="J25" s="23"/>
      <c r="K25" s="23"/>
      <c r="L25" s="23"/>
      <c r="M25" s="23"/>
      <c r="N25" s="23"/>
      <c r="O25" s="23"/>
      <c r="P25" s="827"/>
      <c r="Q25" s="827"/>
      <c r="R25" s="827"/>
      <c r="S25" s="827"/>
      <c r="T25" s="827"/>
      <c r="U25" s="158"/>
      <c r="V25" s="55"/>
      <c r="W25" s="55"/>
      <c r="X25" s="55"/>
      <c r="Y25" s="587"/>
    </row>
    <row r="26" customFormat="false" ht="15" hidden="false" customHeight="false" outlineLevel="0" collapsed="false">
      <c r="A26" s="27" t="s">
        <v>4382</v>
      </c>
      <c r="B26" s="27" t="s">
        <v>4383</v>
      </c>
      <c r="C26" s="19" t="s">
        <v>1715</v>
      </c>
      <c r="D26" s="45"/>
      <c r="E26" s="21"/>
      <c r="F26" s="242" t="n">
        <v>20000000000</v>
      </c>
      <c r="G26" s="23" t="n">
        <v>39000000000</v>
      </c>
      <c r="H26" s="23" t="n">
        <v>35000000000</v>
      </c>
      <c r="I26" s="23" t="n">
        <v>32000000000</v>
      </c>
      <c r="J26" s="23"/>
      <c r="K26" s="23"/>
      <c r="L26" s="23"/>
      <c r="M26" s="23"/>
      <c r="N26" s="23"/>
      <c r="O26" s="23"/>
      <c r="P26" s="827"/>
      <c r="Q26" s="829"/>
      <c r="R26" s="827"/>
      <c r="S26" s="827"/>
      <c r="T26" s="827"/>
      <c r="U26" s="158"/>
      <c r="V26" s="55"/>
      <c r="W26" s="55"/>
      <c r="X26" s="55"/>
      <c r="Y26" s="587"/>
    </row>
    <row r="27" s="13" customFormat="true" ht="15" hidden="false" customHeight="false" outlineLevel="0" collapsed="false">
      <c r="A27" s="633" t="s">
        <v>52</v>
      </c>
      <c r="B27" s="633" t="s">
        <v>52</v>
      </c>
      <c r="C27" s="33" t="s">
        <v>37</v>
      </c>
      <c r="D27" s="730"/>
      <c r="E27" s="830"/>
      <c r="F27" s="324"/>
      <c r="G27" s="325"/>
      <c r="H27" s="325"/>
      <c r="I27" s="325"/>
      <c r="J27" s="325"/>
      <c r="K27" s="325"/>
      <c r="L27" s="325"/>
      <c r="M27" s="325"/>
      <c r="N27" s="325"/>
      <c r="O27" s="325"/>
      <c r="P27" s="826"/>
      <c r="Q27" s="826"/>
      <c r="R27" s="826"/>
      <c r="S27" s="826"/>
      <c r="T27" s="826"/>
      <c r="U27" s="473"/>
      <c r="V27" s="259"/>
      <c r="W27" s="259"/>
      <c r="X27" s="259"/>
      <c r="Y27" s="831"/>
    </row>
    <row r="28" customFormat="false" ht="15" hidden="false" customHeight="false" outlineLevel="0" collapsed="false">
      <c r="A28" s="13" t="s">
        <v>188</v>
      </c>
      <c r="B28" s="260" t="s">
        <v>350</v>
      </c>
      <c r="C28" s="32" t="s">
        <v>34</v>
      </c>
      <c r="D28" s="730"/>
      <c r="E28" s="830"/>
      <c r="F28" s="324" t="n">
        <f aca="false">F29+F48</f>
        <v>2204000000000</v>
      </c>
      <c r="G28" s="324" t="n">
        <f aca="false">G29+G48</f>
        <v>2795000000000</v>
      </c>
      <c r="H28" s="324" t="n">
        <f aca="false">H29+H48</f>
        <v>3177000000000</v>
      </c>
      <c r="I28" s="324" t="n">
        <f aca="false">I29+I48</f>
        <v>4234000000000</v>
      </c>
      <c r="J28" s="324" t="n">
        <f aca="false">J29+J48</f>
        <v>5231000000000</v>
      </c>
      <c r="K28" s="324" t="n">
        <f aca="false">K29+K48</f>
        <v>6001000000000</v>
      </c>
      <c r="L28" s="324" t="n">
        <f aca="false">L29+L48</f>
        <v>6934000000000</v>
      </c>
      <c r="M28" s="324" t="n">
        <f aca="false">M29+M48</f>
        <v>7070000000000</v>
      </c>
      <c r="N28" s="324" t="n">
        <f aca="false">N29+N48</f>
        <v>9809000000000</v>
      </c>
      <c r="O28" s="324" t="n">
        <f aca="false">O29+O48</f>
        <v>11093000000000</v>
      </c>
      <c r="P28" s="826" t="n">
        <f aca="false">P31+P54+P52+P57+P64</f>
        <v>11036000000000</v>
      </c>
      <c r="Q28" s="826" t="n">
        <f aca="false">Q31+Q54+Q52+Q57+Q64</f>
        <v>11609000000000</v>
      </c>
      <c r="R28" s="826" t="n">
        <v>11074000000000</v>
      </c>
      <c r="S28" s="826" t="n">
        <v>10945000000000</v>
      </c>
      <c r="T28" s="826" t="n">
        <v>10886000000000</v>
      </c>
      <c r="U28" s="826" t="n">
        <v>13276000000000</v>
      </c>
      <c r="V28" s="259" t="n">
        <v>15715000000000</v>
      </c>
      <c r="W28" s="259" t="n">
        <v>18847000000000</v>
      </c>
      <c r="X28" s="259" t="n">
        <v>22213000000000</v>
      </c>
      <c r="Y28" s="831" t="n">
        <v>25147000000000</v>
      </c>
    </row>
    <row r="29" s="38" customFormat="true" ht="16.5" hidden="false" customHeight="false" outlineLevel="0" collapsed="false">
      <c r="A29" s="245"/>
      <c r="B29" s="38" t="s">
        <v>4384</v>
      </c>
      <c r="C29" s="19"/>
      <c r="D29" s="45"/>
      <c r="E29" s="45"/>
      <c r="F29" s="242" t="n">
        <v>2196000000000</v>
      </c>
      <c r="G29" s="23" t="n">
        <v>2795000000000</v>
      </c>
      <c r="H29" s="23" t="n">
        <v>3177000000000</v>
      </c>
      <c r="I29" s="23" t="n">
        <v>4234000000000</v>
      </c>
      <c r="J29" s="23" t="n">
        <v>5033000000000</v>
      </c>
      <c r="K29" s="23" t="n">
        <v>6001000000000</v>
      </c>
      <c r="L29" s="23" t="n">
        <v>6934000000000</v>
      </c>
      <c r="M29" s="23" t="n">
        <v>6830000000000</v>
      </c>
      <c r="N29" s="25" t="n">
        <v>9244000000000</v>
      </c>
      <c r="O29" s="25" t="n">
        <v>11093000000000</v>
      </c>
      <c r="P29" s="827" t="n">
        <v>10637000000000</v>
      </c>
      <c r="Q29" s="827" t="n">
        <v>10876000000000</v>
      </c>
      <c r="R29" s="827"/>
      <c r="S29" s="827"/>
      <c r="T29" s="827"/>
      <c r="U29" s="827"/>
      <c r="V29" s="152"/>
      <c r="W29" s="152"/>
      <c r="X29" s="152"/>
      <c r="Y29" s="587"/>
    </row>
    <row r="30" customFormat="false" ht="16.5" hidden="false" customHeight="false" outlineLevel="0" collapsed="false">
      <c r="B30" s="30" t="s">
        <v>4385</v>
      </c>
      <c r="D30" s="21"/>
      <c r="E30" s="45"/>
      <c r="F30" s="242" t="n">
        <v>1434000000000</v>
      </c>
      <c r="G30" s="23" t="n">
        <v>1605000000000</v>
      </c>
      <c r="H30" s="23" t="n">
        <v>1654000000000</v>
      </c>
      <c r="I30" s="23" t="n">
        <v>2223000000000</v>
      </c>
      <c r="J30" s="23" t="n">
        <v>1669000000000</v>
      </c>
      <c r="K30" s="23" t="n">
        <v>2425000000000</v>
      </c>
      <c r="L30" s="23" t="n">
        <v>2784000000000</v>
      </c>
      <c r="M30" s="23" t="n">
        <v>2768000000000</v>
      </c>
      <c r="N30" s="25" t="n">
        <v>3980000000000</v>
      </c>
      <c r="O30" s="25" t="n">
        <v>4070000000000</v>
      </c>
      <c r="P30" s="827" t="n">
        <v>4153000000000</v>
      </c>
      <c r="Q30" s="827" t="n">
        <v>4438000000000</v>
      </c>
      <c r="R30" s="827" t="n">
        <v>4013000000000</v>
      </c>
      <c r="S30" s="827" t="n">
        <v>5405000000000</v>
      </c>
      <c r="T30" s="827" t="n">
        <v>5452000000000</v>
      </c>
      <c r="U30" s="827" t="n">
        <v>5975000000000</v>
      </c>
      <c r="V30" s="55" t="n">
        <v>6384000000000</v>
      </c>
      <c r="W30" s="55" t="n">
        <v>7608000000000</v>
      </c>
      <c r="X30" s="55" t="n">
        <v>9259000000000</v>
      </c>
      <c r="Y30" s="587" t="n">
        <v>10671000000000</v>
      </c>
    </row>
    <row r="31" customFormat="false" ht="15" hidden="false" customHeight="false" outlineLevel="0" collapsed="false">
      <c r="A31" s="19" t="s">
        <v>4386</v>
      </c>
      <c r="B31" s="362" t="s">
        <v>4387</v>
      </c>
      <c r="C31" s="19" t="s">
        <v>191</v>
      </c>
      <c r="D31" s="21"/>
      <c r="E31" s="45"/>
      <c r="F31" s="242" t="n">
        <v>1434000000000</v>
      </c>
      <c r="G31" s="23" t="n">
        <v>1605000000000</v>
      </c>
      <c r="H31" s="23" t="n">
        <v>1654000000000</v>
      </c>
      <c r="I31" s="23" t="n">
        <v>2223000000000</v>
      </c>
      <c r="J31" s="23" t="n">
        <f aca="false">J30+J48</f>
        <v>1867000000000</v>
      </c>
      <c r="K31" s="23" t="n">
        <f aca="false">K30+K48</f>
        <v>2425000000000</v>
      </c>
      <c r="L31" s="23" t="n">
        <f aca="false">L30+L48</f>
        <v>2784000000000</v>
      </c>
      <c r="M31" s="23" t="n">
        <f aca="false">M30+M48</f>
        <v>3008000000000</v>
      </c>
      <c r="N31" s="23" t="n">
        <f aca="false">N30+N48</f>
        <v>4545000000000</v>
      </c>
      <c r="O31" s="23" t="n">
        <f aca="false">O30+O48</f>
        <v>4070000000000</v>
      </c>
      <c r="P31" s="827" t="n">
        <f aca="false">P30+P48</f>
        <v>4297000000000</v>
      </c>
      <c r="Q31" s="827" t="n">
        <f aca="false">Q30+Q48</f>
        <v>4595000000000</v>
      </c>
      <c r="R31" s="827" t="n">
        <f aca="false">R30+R48</f>
        <v>4013000000000</v>
      </c>
      <c r="S31" s="827" t="n">
        <f aca="false">S30+S48</f>
        <v>5405000000000</v>
      </c>
      <c r="T31" s="827" t="n">
        <f aca="false">T30+T48</f>
        <v>5452000000000</v>
      </c>
      <c r="U31" s="827" t="n">
        <f aca="false">U30+U48</f>
        <v>5975000000000</v>
      </c>
      <c r="V31" s="827" t="n">
        <f aca="false">V30+V48</f>
        <v>6384000000000</v>
      </c>
      <c r="W31" s="827" t="n">
        <f aca="false">W30+W48</f>
        <v>7608000000000</v>
      </c>
      <c r="X31" s="827" t="n">
        <f aca="false">X30+X48</f>
        <v>9259000000000</v>
      </c>
      <c r="Y31" s="827" t="n">
        <f aca="false">Y30+Y48</f>
        <v>10671000000000</v>
      </c>
    </row>
    <row r="32" customFormat="false" ht="16.5" hidden="false" customHeight="false" outlineLevel="0" collapsed="false">
      <c r="A32" s="3" t="s">
        <v>4388</v>
      </c>
      <c r="B32" s="832" t="s">
        <v>4389</v>
      </c>
      <c r="C32" s="19" t="s">
        <v>4390</v>
      </c>
      <c r="D32" s="21"/>
      <c r="E32" s="45"/>
      <c r="F32" s="242" t="n">
        <v>1109000000000</v>
      </c>
      <c r="G32" s="366" t="n">
        <f aca="false">G33+G35+G36+G37+G38+G39+G41</f>
        <v>1337000000000</v>
      </c>
      <c r="H32" s="23" t="n">
        <v>1393000000000</v>
      </c>
      <c r="I32" s="23" t="n">
        <v>1879000000000</v>
      </c>
      <c r="J32" s="100" t="n">
        <v>1174000000000</v>
      </c>
      <c r="K32" s="100" t="n">
        <v>1593000000000</v>
      </c>
      <c r="L32" s="100" t="n">
        <v>2075000000000</v>
      </c>
      <c r="M32" s="100" t="n">
        <v>2205000000000</v>
      </c>
      <c r="N32" s="16" t="n">
        <v>3080000000000</v>
      </c>
      <c r="O32" s="16" t="n">
        <v>3357000000000</v>
      </c>
      <c r="P32" s="827" t="n">
        <v>3409000000000</v>
      </c>
      <c r="Q32" s="827" t="n">
        <v>3597000000000</v>
      </c>
      <c r="R32" s="827"/>
      <c r="S32" s="827"/>
      <c r="T32" s="827"/>
      <c r="U32" s="827"/>
      <c r="V32" s="55"/>
      <c r="W32" s="55"/>
      <c r="X32" s="55"/>
      <c r="Y32" s="587"/>
    </row>
    <row r="33" customFormat="false" ht="15" hidden="false" customHeight="false" outlineLevel="0" collapsed="false">
      <c r="B33" s="134" t="s">
        <v>4391</v>
      </c>
      <c r="C33" s="19"/>
      <c r="D33" s="21"/>
      <c r="E33" s="45"/>
      <c r="F33" s="242" t="n">
        <v>478000000000</v>
      </c>
      <c r="G33" s="23" t="n">
        <v>514000000000</v>
      </c>
      <c r="H33" s="23" t="n">
        <v>571000000000</v>
      </c>
      <c r="I33" s="23" t="n">
        <v>730000000000</v>
      </c>
      <c r="J33" s="23"/>
      <c r="K33" s="23"/>
      <c r="L33" s="23"/>
      <c r="M33" s="23"/>
      <c r="N33" s="23"/>
      <c r="O33" s="23"/>
      <c r="P33" s="827"/>
      <c r="Q33" s="827"/>
      <c r="R33" s="827"/>
      <c r="S33" s="827"/>
      <c r="T33" s="827"/>
      <c r="U33" s="158"/>
      <c r="V33" s="55"/>
      <c r="W33" s="55"/>
      <c r="X33" s="55"/>
      <c r="Y33" s="587"/>
    </row>
    <row r="34" customFormat="false" ht="15" hidden="false" customHeight="false" outlineLevel="0" collapsed="false">
      <c r="A34" s="27" t="s">
        <v>3996</v>
      </c>
      <c r="B34" s="27" t="s">
        <v>701</v>
      </c>
      <c r="C34" s="19" t="s">
        <v>4392</v>
      </c>
      <c r="D34" s="21"/>
      <c r="E34" s="45"/>
      <c r="F34" s="242" t="n">
        <f aca="false">F33-F38-F35</f>
        <v>369000000000</v>
      </c>
      <c r="G34" s="242" t="n">
        <f aca="false">G33-G38-G35</f>
        <v>514000000000</v>
      </c>
      <c r="H34" s="242" t="n">
        <f aca="false">H33-H38-H35</f>
        <v>0</v>
      </c>
      <c r="I34" s="242" t="n">
        <f aca="false">I33-I38-I35</f>
        <v>0</v>
      </c>
      <c r="J34" s="23"/>
      <c r="K34" s="23"/>
      <c r="L34" s="23"/>
      <c r="M34" s="23"/>
      <c r="N34" s="23"/>
      <c r="O34" s="23"/>
      <c r="P34" s="829"/>
      <c r="Q34" s="829"/>
      <c r="R34" s="827"/>
      <c r="S34" s="827"/>
      <c r="T34" s="827"/>
      <c r="U34" s="158"/>
      <c r="V34" s="55"/>
      <c r="W34" s="55"/>
      <c r="X34" s="55"/>
      <c r="Y34" s="587"/>
    </row>
    <row r="35" customFormat="false" ht="16.5" hidden="false" customHeight="false" outlineLevel="0" collapsed="false">
      <c r="B35" s="134" t="s">
        <v>4393</v>
      </c>
      <c r="C35" s="19"/>
      <c r="D35" s="21"/>
      <c r="E35" s="45"/>
      <c r="F35" s="28"/>
      <c r="G35" s="22"/>
      <c r="H35" s="23" t="n">
        <v>443000000000</v>
      </c>
      <c r="I35" s="23" t="n">
        <v>527000000000</v>
      </c>
      <c r="J35" s="100"/>
      <c r="K35" s="100"/>
      <c r="L35" s="100"/>
      <c r="M35" s="100"/>
      <c r="N35" s="16"/>
      <c r="O35" s="16"/>
      <c r="P35" s="829"/>
      <c r="Q35" s="827"/>
      <c r="R35" s="827"/>
      <c r="S35" s="827"/>
      <c r="T35" s="827"/>
      <c r="U35" s="158"/>
      <c r="V35" s="55"/>
      <c r="W35" s="55"/>
      <c r="X35" s="55"/>
      <c r="Y35" s="587"/>
    </row>
    <row r="36" customFormat="false" ht="16.5" hidden="false" customHeight="false" outlineLevel="0" collapsed="false">
      <c r="A36" s="134" t="s">
        <v>4235</v>
      </c>
      <c r="B36" s="134" t="s">
        <v>4235</v>
      </c>
      <c r="C36" s="19" t="s">
        <v>4392</v>
      </c>
      <c r="D36" s="21"/>
      <c r="E36" s="45"/>
      <c r="F36" s="28"/>
      <c r="G36" s="22"/>
      <c r="H36" s="23" t="n">
        <v>370000000000</v>
      </c>
      <c r="I36" s="23" t="n">
        <v>443000000000</v>
      </c>
      <c r="J36" s="100" t="n">
        <v>665000000000</v>
      </c>
      <c r="K36" s="100" t="n">
        <v>915000000000</v>
      </c>
      <c r="L36" s="100" t="n">
        <v>1081000000000</v>
      </c>
      <c r="M36" s="100" t="n">
        <v>1148000000000</v>
      </c>
      <c r="N36" s="16" t="n">
        <v>1564000000000</v>
      </c>
      <c r="O36" s="16" t="n">
        <v>1854000000000</v>
      </c>
      <c r="P36" s="827" t="n">
        <v>1811000000000</v>
      </c>
      <c r="Q36" s="827" t="n">
        <v>1861000000000</v>
      </c>
      <c r="R36" s="827"/>
      <c r="S36" s="827"/>
      <c r="T36" s="827"/>
      <c r="U36" s="827"/>
      <c r="V36" s="55"/>
      <c r="W36" s="55"/>
      <c r="X36" s="55"/>
      <c r="Y36" s="587"/>
    </row>
    <row r="37" customFormat="false" ht="15" hidden="false" customHeight="false" outlineLevel="0" collapsed="false">
      <c r="A37" s="134" t="s">
        <v>83</v>
      </c>
      <c r="B37" s="134" t="s">
        <v>83</v>
      </c>
      <c r="C37" s="19" t="s">
        <v>4392</v>
      </c>
      <c r="D37" s="21"/>
      <c r="E37" s="45"/>
      <c r="F37" s="28"/>
      <c r="G37" s="22"/>
      <c r="H37" s="23" t="n">
        <v>72000000000</v>
      </c>
      <c r="I37" s="23" t="n">
        <v>84000000000</v>
      </c>
      <c r="J37" s="23"/>
      <c r="K37" s="23"/>
      <c r="L37" s="23"/>
      <c r="M37" s="23"/>
      <c r="N37" s="23"/>
      <c r="O37" s="23"/>
      <c r="P37" s="827"/>
      <c r="Q37" s="827"/>
      <c r="R37" s="827"/>
      <c r="S37" s="827"/>
      <c r="T37" s="827"/>
      <c r="U37" s="158"/>
      <c r="V37" s="55"/>
      <c r="W37" s="55"/>
      <c r="X37" s="55"/>
      <c r="Y37" s="587"/>
    </row>
    <row r="38" customFormat="false" ht="16.5" hidden="false" customHeight="false" outlineLevel="0" collapsed="false">
      <c r="A38" s="27" t="s">
        <v>4394</v>
      </c>
      <c r="B38" s="134" t="s">
        <v>4395</v>
      </c>
      <c r="C38" s="19" t="s">
        <v>4392</v>
      </c>
      <c r="D38" s="21"/>
      <c r="E38" s="45"/>
      <c r="F38" s="242" t="n">
        <v>109000000000</v>
      </c>
      <c r="G38" s="22"/>
      <c r="H38" s="23" t="n">
        <v>128000000000</v>
      </c>
      <c r="I38" s="23" t="n">
        <v>203000000000</v>
      </c>
      <c r="J38" s="100" t="n">
        <v>223000000000</v>
      </c>
      <c r="K38" s="100" t="n">
        <v>347000000000</v>
      </c>
      <c r="L38" s="100" t="n">
        <v>471000000000</v>
      </c>
      <c r="M38" s="100" t="n">
        <v>564000000000</v>
      </c>
      <c r="N38" s="16" t="n">
        <v>916000000000</v>
      </c>
      <c r="O38" s="16" t="n">
        <v>636000000000</v>
      </c>
      <c r="P38" s="827" t="n">
        <v>590000000000</v>
      </c>
      <c r="Q38" s="827" t="n">
        <v>526000000000</v>
      </c>
      <c r="R38" s="827"/>
      <c r="S38" s="827"/>
      <c r="T38" s="827"/>
      <c r="U38" s="827"/>
      <c r="V38" s="55"/>
      <c r="W38" s="55"/>
      <c r="X38" s="55"/>
      <c r="Y38" s="587"/>
    </row>
    <row r="39" customFormat="false" ht="16.5" hidden="false" customHeight="false" outlineLevel="0" collapsed="false">
      <c r="A39" s="27" t="s">
        <v>86</v>
      </c>
      <c r="B39" s="134" t="s">
        <v>1666</v>
      </c>
      <c r="C39" s="19" t="s">
        <v>4392</v>
      </c>
      <c r="D39" s="21"/>
      <c r="E39" s="45"/>
      <c r="F39" s="242" t="n">
        <v>213000000000</v>
      </c>
      <c r="G39" s="23" t="n">
        <v>242000000000</v>
      </c>
      <c r="H39" s="23" t="n">
        <v>231000000000</v>
      </c>
      <c r="I39" s="23" t="n">
        <v>382000000000</v>
      </c>
      <c r="J39" s="100" t="n">
        <v>187000000000</v>
      </c>
      <c r="K39" s="100" t="n">
        <v>205000000000</v>
      </c>
      <c r="L39" s="100" t="n">
        <v>242000000000</v>
      </c>
      <c r="M39" s="100" t="n">
        <v>284000000000</v>
      </c>
      <c r="N39" s="16" t="n">
        <v>352000000000</v>
      </c>
      <c r="O39" s="16" t="n">
        <v>535000000000</v>
      </c>
      <c r="P39" s="827" t="n">
        <v>701000000000</v>
      </c>
      <c r="Q39" s="827" t="n">
        <v>822000000000</v>
      </c>
      <c r="R39" s="827"/>
      <c r="S39" s="827"/>
      <c r="T39" s="827"/>
      <c r="U39" s="827"/>
      <c r="V39" s="55"/>
      <c r="W39" s="55"/>
      <c r="X39" s="55"/>
      <c r="Y39" s="587"/>
    </row>
    <row r="40" customFormat="false" ht="15" hidden="false" customHeight="false" outlineLevel="0" collapsed="false">
      <c r="A40" s="27" t="s">
        <v>794</v>
      </c>
      <c r="B40" s="141" t="s">
        <v>4396</v>
      </c>
      <c r="C40" s="19" t="s">
        <v>4392</v>
      </c>
      <c r="D40" s="21"/>
      <c r="E40" s="45"/>
      <c r="F40" s="242" t="n">
        <f aca="false">F32-F34-F36-F37-F38-F39</f>
        <v>418000000000</v>
      </c>
      <c r="G40" s="242" t="n">
        <f aca="false">G32-G34-G36-G37-G38-G39</f>
        <v>581000000000</v>
      </c>
      <c r="H40" s="242"/>
      <c r="I40" s="242"/>
      <c r="J40" s="242"/>
      <c r="K40" s="242"/>
      <c r="L40" s="242"/>
      <c r="M40" s="242"/>
      <c r="N40" s="242"/>
      <c r="O40" s="242"/>
      <c r="P40" s="827"/>
      <c r="Q40" s="827"/>
      <c r="R40" s="827"/>
      <c r="S40" s="827"/>
      <c r="T40" s="827"/>
      <c r="U40" s="158"/>
      <c r="V40" s="55"/>
      <c r="W40" s="55"/>
      <c r="X40" s="55"/>
      <c r="Y40" s="587"/>
    </row>
    <row r="41" customFormat="false" ht="16.5" hidden="false" customHeight="false" outlineLevel="0" collapsed="false">
      <c r="A41" s="134" t="s">
        <v>360</v>
      </c>
      <c r="B41" s="134" t="s">
        <v>360</v>
      </c>
      <c r="C41" s="19" t="s">
        <v>4392</v>
      </c>
      <c r="D41" s="21"/>
      <c r="E41" s="45"/>
      <c r="F41" s="242" t="n">
        <v>419000000000</v>
      </c>
      <c r="G41" s="23" t="n">
        <v>581000000000</v>
      </c>
      <c r="H41" s="23" t="n">
        <v>591000000000</v>
      </c>
      <c r="I41" s="23" t="n">
        <v>767000000000</v>
      </c>
      <c r="J41" s="100" t="n">
        <v>99000000000</v>
      </c>
      <c r="K41" s="100" t="n">
        <v>126000000000</v>
      </c>
      <c r="L41" s="100" t="n">
        <v>282000000000</v>
      </c>
      <c r="M41" s="100" t="n">
        <v>209000000000</v>
      </c>
      <c r="N41" s="16" t="n">
        <v>248000000000</v>
      </c>
      <c r="O41" s="16" t="n">
        <v>332000000000</v>
      </c>
      <c r="P41" s="827" t="n">
        <v>307000000000</v>
      </c>
      <c r="Q41" s="827" t="n">
        <v>388000000000</v>
      </c>
      <c r="R41" s="827"/>
      <c r="S41" s="827"/>
      <c r="T41" s="827"/>
      <c r="U41" s="827"/>
      <c r="V41" s="55"/>
      <c r="W41" s="55"/>
      <c r="X41" s="55"/>
      <c r="Y41" s="587"/>
    </row>
    <row r="42" customFormat="false" ht="15" hidden="false" customHeight="false" outlineLevel="0" collapsed="false">
      <c r="A42" s="45" t="s">
        <v>4397</v>
      </c>
      <c r="B42" s="156" t="s">
        <v>4398</v>
      </c>
      <c r="C42" s="19" t="s">
        <v>1729</v>
      </c>
      <c r="D42" s="21"/>
      <c r="E42" s="45"/>
      <c r="F42" s="242" t="n">
        <v>346000000000</v>
      </c>
      <c r="G42" s="23" t="n">
        <v>451000000000</v>
      </c>
      <c r="H42" s="23" t="n">
        <v>455000000000</v>
      </c>
      <c r="I42" s="23" t="n">
        <v>532000000000</v>
      </c>
      <c r="J42" s="23"/>
      <c r="K42" s="23"/>
      <c r="L42" s="23"/>
      <c r="M42" s="23"/>
      <c r="N42" s="23"/>
      <c r="O42" s="23"/>
      <c r="P42" s="827"/>
      <c r="Q42" s="827"/>
      <c r="R42" s="827"/>
      <c r="S42" s="827"/>
      <c r="T42" s="827"/>
      <c r="U42" s="158"/>
      <c r="V42" s="55"/>
      <c r="W42" s="55"/>
      <c r="X42" s="55"/>
      <c r="Y42" s="587"/>
    </row>
    <row r="43" customFormat="false" ht="15" hidden="false" customHeight="false" outlineLevel="0" collapsed="false">
      <c r="A43" s="45" t="s">
        <v>4399</v>
      </c>
      <c r="B43" s="171" t="s">
        <v>4400</v>
      </c>
      <c r="C43" s="19" t="s">
        <v>1729</v>
      </c>
      <c r="D43" s="21"/>
      <c r="E43" s="45"/>
      <c r="F43" s="242" t="n">
        <v>15000000000</v>
      </c>
      <c r="G43" s="23" t="n">
        <v>0</v>
      </c>
      <c r="H43" s="23"/>
      <c r="I43" s="23"/>
      <c r="J43" s="23"/>
      <c r="K43" s="23"/>
      <c r="L43" s="23"/>
      <c r="M43" s="23"/>
      <c r="N43" s="23"/>
      <c r="O43" s="23"/>
      <c r="P43" s="827"/>
      <c r="Q43" s="827"/>
      <c r="R43" s="827"/>
      <c r="S43" s="827"/>
      <c r="T43" s="827"/>
      <c r="U43" s="158"/>
      <c r="V43" s="55"/>
      <c r="W43" s="55"/>
      <c r="X43" s="55"/>
      <c r="Y43" s="587"/>
    </row>
    <row r="44" customFormat="false" ht="15" hidden="false" customHeight="false" outlineLevel="0" collapsed="false">
      <c r="A44" s="45" t="s">
        <v>4401</v>
      </c>
      <c r="B44" s="171" t="s">
        <v>4402</v>
      </c>
      <c r="C44" s="19" t="s">
        <v>1729</v>
      </c>
      <c r="D44" s="21"/>
      <c r="E44" s="45"/>
      <c r="F44" s="242" t="n">
        <v>14000000000</v>
      </c>
      <c r="G44" s="23" t="n">
        <v>0</v>
      </c>
      <c r="H44" s="23"/>
      <c r="I44" s="23"/>
      <c r="J44" s="23"/>
      <c r="K44" s="23"/>
      <c r="L44" s="23"/>
      <c r="M44" s="23"/>
      <c r="N44" s="23"/>
      <c r="O44" s="23"/>
      <c r="P44" s="827"/>
      <c r="Q44" s="827"/>
      <c r="R44" s="827"/>
      <c r="S44" s="827"/>
      <c r="T44" s="827"/>
      <c r="U44" s="158"/>
      <c r="V44" s="55"/>
      <c r="W44" s="55"/>
      <c r="X44" s="55"/>
      <c r="Y44" s="587"/>
    </row>
    <row r="45" customFormat="false" ht="15" hidden="false" customHeight="false" outlineLevel="0" collapsed="false">
      <c r="A45" s="45" t="s">
        <v>4403</v>
      </c>
      <c r="B45" s="171" t="s">
        <v>4404</v>
      </c>
      <c r="C45" s="19" t="s">
        <v>1729</v>
      </c>
      <c r="D45" s="21"/>
      <c r="E45" s="45"/>
      <c r="F45" s="242" t="n">
        <v>20000000000</v>
      </c>
      <c r="G45" s="23" t="n">
        <v>0</v>
      </c>
      <c r="H45" s="23"/>
      <c r="I45" s="23"/>
      <c r="J45" s="23"/>
      <c r="K45" s="23"/>
      <c r="L45" s="23"/>
      <c r="M45" s="23"/>
      <c r="N45" s="23"/>
      <c r="O45" s="23"/>
      <c r="P45" s="827"/>
      <c r="Q45" s="827"/>
      <c r="R45" s="827"/>
      <c r="S45" s="827"/>
      <c r="T45" s="827"/>
      <c r="U45" s="158"/>
      <c r="V45" s="55"/>
      <c r="W45" s="55"/>
      <c r="X45" s="55"/>
      <c r="Y45" s="587"/>
    </row>
    <row r="46" customFormat="false" ht="15" hidden="false" customHeight="false" outlineLevel="0" collapsed="false">
      <c r="A46" s="45" t="s">
        <v>4405</v>
      </c>
      <c r="B46" s="171" t="s">
        <v>4406</v>
      </c>
      <c r="C46" s="19" t="s">
        <v>1729</v>
      </c>
      <c r="D46" s="21"/>
      <c r="E46" s="45"/>
      <c r="F46" s="242" t="n">
        <v>10000000000</v>
      </c>
      <c r="G46" s="23" t="n">
        <v>0</v>
      </c>
      <c r="H46" s="23"/>
      <c r="I46" s="23"/>
      <c r="J46" s="23"/>
      <c r="K46" s="23"/>
      <c r="L46" s="23"/>
      <c r="M46" s="23"/>
      <c r="N46" s="23"/>
      <c r="O46" s="23"/>
      <c r="P46" s="827"/>
      <c r="Q46" s="827"/>
      <c r="R46" s="827"/>
      <c r="S46" s="827"/>
      <c r="T46" s="827"/>
      <c r="U46" s="158"/>
      <c r="V46" s="55"/>
      <c r="W46" s="55"/>
      <c r="X46" s="55"/>
      <c r="Y46" s="587"/>
    </row>
    <row r="47" customFormat="false" ht="15" hidden="false" customHeight="false" outlineLevel="0" collapsed="false">
      <c r="A47" s="45" t="s">
        <v>4407</v>
      </c>
      <c r="B47" s="135" t="s">
        <v>4408</v>
      </c>
      <c r="C47" s="19" t="s">
        <v>1729</v>
      </c>
      <c r="D47" s="21"/>
      <c r="E47" s="45"/>
      <c r="F47" s="242" t="n">
        <f aca="false">F41-F42-F43-F44-F45-F46</f>
        <v>14000000000</v>
      </c>
      <c r="G47" s="242" t="n">
        <f aca="false">G41-G42-G43-G44-G45-G46</f>
        <v>130000000000</v>
      </c>
      <c r="H47" s="242" t="n">
        <f aca="false">H41-H42-H43-H44-H45-H46</f>
        <v>136000000000</v>
      </c>
      <c r="I47" s="242" t="n">
        <f aca="false">I41-I42-I43-I44-I45-I46</f>
        <v>235000000000</v>
      </c>
      <c r="J47" s="242"/>
      <c r="K47" s="242"/>
      <c r="L47" s="242"/>
      <c r="M47" s="242"/>
      <c r="N47" s="242"/>
      <c r="O47" s="242"/>
      <c r="P47" s="827"/>
      <c r="Q47" s="827"/>
      <c r="R47" s="827"/>
      <c r="S47" s="827"/>
      <c r="T47" s="827"/>
      <c r="U47" s="158"/>
      <c r="V47" s="55"/>
      <c r="W47" s="55"/>
      <c r="X47" s="55"/>
      <c r="Y47" s="587"/>
    </row>
    <row r="48" customFormat="false" ht="15" hidden="false" customHeight="false" outlineLevel="0" collapsed="false">
      <c r="A48" s="832" t="s">
        <v>4409</v>
      </c>
      <c r="B48" s="833" t="s">
        <v>4410</v>
      </c>
      <c r="C48" s="19" t="s">
        <v>4390</v>
      </c>
      <c r="D48" s="21"/>
      <c r="E48" s="45"/>
      <c r="F48" s="242" t="n">
        <v>8000000000</v>
      </c>
      <c r="G48" s="23" t="n">
        <f aca="false">G60+G62</f>
        <v>0</v>
      </c>
      <c r="H48" s="23" t="n">
        <f aca="false">H60+H62</f>
        <v>0</v>
      </c>
      <c r="I48" s="23" t="n">
        <f aca="false">I60+I62</f>
        <v>0</v>
      </c>
      <c r="J48" s="23" t="n">
        <f aca="false">J60+J62</f>
        <v>198000000000</v>
      </c>
      <c r="K48" s="23" t="n">
        <f aca="false">K60+K62</f>
        <v>0</v>
      </c>
      <c r="L48" s="23" t="n">
        <f aca="false">L60+L62</f>
        <v>0</v>
      </c>
      <c r="M48" s="23" t="n">
        <f aca="false">M60+M62</f>
        <v>240000000000</v>
      </c>
      <c r="N48" s="23" t="n">
        <f aca="false">N60+N62</f>
        <v>565000000000</v>
      </c>
      <c r="O48" s="23" t="n">
        <f aca="false">O60+O62</f>
        <v>0</v>
      </c>
      <c r="P48" s="827" t="n">
        <f aca="false">P60+P62</f>
        <v>144000000000</v>
      </c>
      <c r="Q48" s="827" t="n">
        <f aca="false">Q60+Q62</f>
        <v>157000000000</v>
      </c>
      <c r="R48" s="827" t="n">
        <f aca="false">R60+R62</f>
        <v>0</v>
      </c>
      <c r="S48" s="827" t="n">
        <f aca="false">S60+S62</f>
        <v>0</v>
      </c>
      <c r="T48" s="827" t="n">
        <f aca="false">T60+T62</f>
        <v>0</v>
      </c>
      <c r="U48" s="827" t="n">
        <f aca="false">U60+U62</f>
        <v>0</v>
      </c>
      <c r="V48" s="827" t="n">
        <f aca="false">V60+V62</f>
        <v>0</v>
      </c>
      <c r="W48" s="827" t="n">
        <f aca="false">W60+W62</f>
        <v>0</v>
      </c>
      <c r="X48" s="827" t="n">
        <f aca="false">X60+X62</f>
        <v>0</v>
      </c>
      <c r="Y48" s="827" t="n">
        <f aca="false">Y60+Y62</f>
        <v>0</v>
      </c>
    </row>
    <row r="49" customFormat="false" ht="16.5" hidden="false" customHeight="false" outlineLevel="0" collapsed="false">
      <c r="A49" s="832" t="s">
        <v>4411</v>
      </c>
      <c r="B49" s="834" t="s">
        <v>4412</v>
      </c>
      <c r="C49" s="19" t="s">
        <v>4390</v>
      </c>
      <c r="D49" s="21"/>
      <c r="E49" s="45"/>
      <c r="F49" s="242" t="n">
        <v>318000000000</v>
      </c>
      <c r="G49" s="23" t="n">
        <v>267000000000</v>
      </c>
      <c r="H49" s="23" t="n">
        <v>261000000000</v>
      </c>
      <c r="I49" s="23" t="n">
        <v>344000000000</v>
      </c>
      <c r="J49" s="100" t="n">
        <v>495000000000</v>
      </c>
      <c r="K49" s="100" t="n">
        <v>833000000000</v>
      </c>
      <c r="L49" s="100" t="n">
        <v>710000000000</v>
      </c>
      <c r="M49" s="100" t="n">
        <v>562000000000</v>
      </c>
      <c r="N49" s="16" t="n">
        <v>900000000000</v>
      </c>
      <c r="O49" s="16" t="n">
        <v>713000000000</v>
      </c>
      <c r="P49" s="827" t="n">
        <v>744000000000</v>
      </c>
      <c r="Q49" s="827" t="n">
        <v>842000000000</v>
      </c>
      <c r="R49" s="827"/>
      <c r="S49" s="827"/>
      <c r="T49" s="827"/>
      <c r="U49" s="827"/>
      <c r="V49" s="55"/>
      <c r="W49" s="55"/>
      <c r="X49" s="55"/>
      <c r="Y49" s="587"/>
    </row>
    <row r="50" customFormat="false" ht="15" hidden="false" customHeight="false" outlineLevel="0" collapsed="false">
      <c r="A50" s="27" t="s">
        <v>229</v>
      </c>
      <c r="B50" s="134" t="s">
        <v>1414</v>
      </c>
      <c r="C50" s="19" t="s">
        <v>4413</v>
      </c>
      <c r="D50" s="21"/>
      <c r="E50" s="45"/>
      <c r="F50" s="242" t="n">
        <v>305000000000</v>
      </c>
      <c r="G50" s="23" t="n">
        <v>257000000000</v>
      </c>
      <c r="H50" s="23" t="n">
        <v>231000000000</v>
      </c>
      <c r="I50" s="23" t="n">
        <v>254000000000</v>
      </c>
      <c r="J50" s="23"/>
      <c r="K50" s="23" t="n">
        <f aca="false">K49-K51</f>
        <v>774000000000</v>
      </c>
      <c r="L50" s="23" t="n">
        <f aca="false">L49-L51</f>
        <v>667000000000</v>
      </c>
      <c r="M50" s="23" t="n">
        <f aca="false">M49-M51</f>
        <v>477000000000</v>
      </c>
      <c r="N50" s="23" t="n">
        <f aca="false">N49-N51</f>
        <v>730000000000</v>
      </c>
      <c r="O50" s="23" t="n">
        <f aca="false">O49-O51</f>
        <v>440000000000</v>
      </c>
      <c r="P50" s="142" t="n">
        <f aca="false">P49-P51</f>
        <v>596000000000</v>
      </c>
      <c r="Q50" s="142" t="n">
        <f aca="false">Q49-Q51</f>
        <v>545000000000</v>
      </c>
      <c r="R50" s="142" t="n">
        <f aca="false">R49-R51</f>
        <v>0</v>
      </c>
      <c r="S50" s="142" t="n">
        <f aca="false">S49-S51</f>
        <v>0</v>
      </c>
      <c r="T50" s="142" t="n">
        <f aca="false">T49-T51</f>
        <v>0</v>
      </c>
      <c r="U50" s="142" t="n">
        <f aca="false">U49-U51</f>
        <v>0</v>
      </c>
      <c r="V50" s="142" t="n">
        <f aca="false">V49-V51</f>
        <v>0</v>
      </c>
      <c r="W50" s="142" t="n">
        <f aca="false">W49-W51</f>
        <v>0</v>
      </c>
      <c r="X50" s="142" t="n">
        <f aca="false">X49-X51</f>
        <v>0</v>
      </c>
      <c r="Y50" s="142" t="n">
        <f aca="false">Y49-Y51</f>
        <v>0</v>
      </c>
    </row>
    <row r="51" customFormat="false" ht="16.5" hidden="false" customHeight="false" outlineLevel="0" collapsed="false">
      <c r="A51" s="27" t="s">
        <v>232</v>
      </c>
      <c r="B51" s="134" t="s">
        <v>1413</v>
      </c>
      <c r="C51" s="19" t="s">
        <v>4413</v>
      </c>
      <c r="D51" s="21"/>
      <c r="E51" s="45"/>
      <c r="F51" s="242" t="n">
        <v>13000000000</v>
      </c>
      <c r="G51" s="23" t="n">
        <v>10000000000</v>
      </c>
      <c r="H51" s="23" t="n">
        <v>30000000000</v>
      </c>
      <c r="I51" s="23" t="n">
        <v>90000000000</v>
      </c>
      <c r="J51" s="23"/>
      <c r="K51" s="23" t="n">
        <v>59000000000</v>
      </c>
      <c r="L51" s="23" t="n">
        <v>43000000000</v>
      </c>
      <c r="M51" s="23" t="n">
        <v>85000000000</v>
      </c>
      <c r="N51" s="25" t="n">
        <v>170000000000</v>
      </c>
      <c r="O51" s="25" t="n">
        <v>273000000000</v>
      </c>
      <c r="P51" s="827" t="n">
        <v>148000000000</v>
      </c>
      <c r="Q51" s="827" t="n">
        <v>297000000000</v>
      </c>
      <c r="R51" s="827"/>
      <c r="S51" s="827"/>
      <c r="T51" s="827"/>
      <c r="U51" s="827"/>
      <c r="V51" s="55"/>
      <c r="W51" s="55"/>
      <c r="X51" s="55"/>
      <c r="Y51" s="587"/>
    </row>
    <row r="52" customFormat="false" ht="16.5" hidden="false" customHeight="false" outlineLevel="0" collapsed="false">
      <c r="A52" s="19" t="s">
        <v>4414</v>
      </c>
      <c r="B52" s="30" t="s">
        <v>4415</v>
      </c>
      <c r="C52" s="19" t="s">
        <v>191</v>
      </c>
      <c r="D52" s="21"/>
      <c r="E52" s="45"/>
      <c r="F52" s="28"/>
      <c r="G52" s="22"/>
      <c r="H52" s="22"/>
      <c r="I52" s="22"/>
      <c r="J52" s="23" t="n">
        <v>212000000000</v>
      </c>
      <c r="K52" s="23" t="n">
        <v>367000000000</v>
      </c>
      <c r="L52" s="23" t="n">
        <v>265000000000</v>
      </c>
      <c r="M52" s="23" t="n">
        <v>481000000000</v>
      </c>
      <c r="N52" s="25" t="n">
        <v>812000000000</v>
      </c>
      <c r="O52" s="25" t="n">
        <v>1632000000000</v>
      </c>
      <c r="P52" s="827" t="n">
        <v>1804000000000</v>
      </c>
      <c r="Q52" s="827" t="n">
        <v>1347000000000</v>
      </c>
      <c r="R52" s="827" t="n">
        <v>2150000000000</v>
      </c>
      <c r="S52" s="827" t="n">
        <v>871000000000</v>
      </c>
      <c r="T52" s="827" t="n">
        <v>773000000000</v>
      </c>
      <c r="U52" s="158" t="n">
        <v>942000000000</v>
      </c>
      <c r="V52" s="55" t="n">
        <v>1138000000000</v>
      </c>
      <c r="W52" s="55" t="n">
        <v>1358000000000</v>
      </c>
      <c r="X52" s="55" t="n">
        <v>1614000000000</v>
      </c>
      <c r="Y52" s="587" t="n">
        <v>1822000000000</v>
      </c>
    </row>
    <row r="53" customFormat="false" ht="16.5" hidden="false" customHeight="false" outlineLevel="0" collapsed="false">
      <c r="A53" s="0" t="s">
        <v>4353</v>
      </c>
      <c r="B53" s="349" t="s">
        <v>4416</v>
      </c>
      <c r="C53" s="19" t="s">
        <v>4417</v>
      </c>
      <c r="D53" s="21"/>
      <c r="E53" s="45"/>
      <c r="F53" s="28"/>
      <c r="G53" s="22"/>
      <c r="H53" s="22"/>
      <c r="I53" s="22"/>
      <c r="J53" s="22"/>
      <c r="K53" s="22"/>
      <c r="L53" s="22"/>
      <c r="M53" s="22"/>
      <c r="N53" s="25" t="n">
        <v>381000000000</v>
      </c>
      <c r="O53" s="25" t="n">
        <v>975000000000</v>
      </c>
      <c r="P53" s="827" t="n">
        <v>688000000000</v>
      </c>
      <c r="Q53" s="827" t="n">
        <v>0</v>
      </c>
      <c r="Y53" s="0"/>
    </row>
    <row r="54" customFormat="false" ht="16.5" hidden="false" customHeight="false" outlineLevel="0" collapsed="false">
      <c r="A54" s="19" t="s">
        <v>4418</v>
      </c>
      <c r="B54" s="30" t="s">
        <v>4419</v>
      </c>
      <c r="C54" s="19" t="s">
        <v>191</v>
      </c>
      <c r="D54" s="21"/>
      <c r="E54" s="45"/>
      <c r="F54" s="242" t="n">
        <v>762000000000</v>
      </c>
      <c r="G54" s="23" t="n">
        <v>1190000000000</v>
      </c>
      <c r="H54" s="23" t="n">
        <v>1523000000000</v>
      </c>
      <c r="I54" s="23" t="n">
        <v>1961000000000</v>
      </c>
      <c r="J54" s="23" t="n">
        <v>2362000000000</v>
      </c>
      <c r="K54" s="23" t="n">
        <v>2156000000000</v>
      </c>
      <c r="L54" s="23" t="n">
        <v>2886000000000</v>
      </c>
      <c r="M54" s="23" t="n">
        <v>2856000000000</v>
      </c>
      <c r="N54" s="25" t="n">
        <v>3300000000000</v>
      </c>
      <c r="O54" s="25" t="n">
        <v>4332000000000</v>
      </c>
      <c r="P54" s="827" t="n">
        <v>4531000000000</v>
      </c>
      <c r="Q54" s="827" t="n">
        <v>4795000000000</v>
      </c>
      <c r="R54" s="827" t="n">
        <v>4911000000000</v>
      </c>
      <c r="S54" s="827" t="n">
        <v>4670000000000</v>
      </c>
      <c r="T54" s="827" t="n">
        <v>4662000000000</v>
      </c>
      <c r="U54" s="827" t="n">
        <v>6358000000000</v>
      </c>
      <c r="V54" s="55" t="n">
        <v>8193000000000</v>
      </c>
      <c r="W54" s="55" t="n">
        <v>9880000000000</v>
      </c>
      <c r="X54" s="55" t="n">
        <v>11340000000000</v>
      </c>
      <c r="Y54" s="587" t="n">
        <v>12654000000000</v>
      </c>
    </row>
    <row r="55" customFormat="false" ht="15" hidden="false" customHeight="false" outlineLevel="0" collapsed="false">
      <c r="A55" s="27" t="s">
        <v>1090</v>
      </c>
      <c r="B55" s="134" t="s">
        <v>4420</v>
      </c>
      <c r="C55" s="19" t="s">
        <v>4421</v>
      </c>
      <c r="D55" s="21"/>
      <c r="E55" s="45"/>
      <c r="F55" s="242" t="n">
        <v>762000000000</v>
      </c>
      <c r="G55" s="23" t="n">
        <v>1178000000000</v>
      </c>
      <c r="H55" s="23" t="n">
        <v>1515000000000</v>
      </c>
      <c r="I55" s="23" t="n">
        <v>1928000000000</v>
      </c>
      <c r="J55" s="23"/>
      <c r="K55" s="23"/>
      <c r="L55" s="23"/>
      <c r="M55" s="23"/>
      <c r="N55" s="23"/>
      <c r="O55" s="23"/>
      <c r="P55" s="827"/>
      <c r="Q55" s="827"/>
      <c r="R55" s="827"/>
      <c r="S55" s="827"/>
      <c r="T55" s="827"/>
      <c r="U55" s="158"/>
      <c r="V55" s="55"/>
      <c r="W55" s="55"/>
      <c r="X55" s="55"/>
      <c r="Y55" s="587"/>
    </row>
    <row r="56" customFormat="false" ht="15" hidden="false" customHeight="false" outlineLevel="0" collapsed="false">
      <c r="A56" s="27" t="s">
        <v>4422</v>
      </c>
      <c r="B56" s="134" t="s">
        <v>4423</v>
      </c>
      <c r="C56" s="19" t="s">
        <v>4421</v>
      </c>
      <c r="D56" s="21"/>
      <c r="E56" s="45"/>
      <c r="F56" s="242" t="n">
        <v>0</v>
      </c>
      <c r="G56" s="23" t="n">
        <v>12000000000</v>
      </c>
      <c r="H56" s="23" t="n">
        <v>8000000000</v>
      </c>
      <c r="I56" s="23" t="n">
        <v>33000000000</v>
      </c>
      <c r="J56" s="23"/>
      <c r="K56" s="23"/>
      <c r="L56" s="23"/>
      <c r="M56" s="23"/>
      <c r="N56" s="23"/>
      <c r="O56" s="23"/>
      <c r="P56" s="827"/>
      <c r="Q56" s="827"/>
      <c r="R56" s="827"/>
      <c r="S56" s="827"/>
      <c r="T56" s="827"/>
      <c r="U56" s="158"/>
      <c r="V56" s="55"/>
      <c r="W56" s="55"/>
      <c r="X56" s="55"/>
      <c r="Y56" s="587"/>
    </row>
    <row r="57" customFormat="false" ht="16.5" hidden="false" customHeight="false" outlineLevel="0" collapsed="false">
      <c r="A57" s="19" t="s">
        <v>4424</v>
      </c>
      <c r="B57" s="30" t="s">
        <v>4425</v>
      </c>
      <c r="C57" s="19" t="s">
        <v>191</v>
      </c>
      <c r="D57" s="21"/>
      <c r="E57" s="45"/>
      <c r="F57" s="28"/>
      <c r="G57" s="22"/>
      <c r="H57" s="22"/>
      <c r="I57" s="22"/>
      <c r="J57" s="22"/>
      <c r="K57" s="22"/>
      <c r="L57" s="22"/>
      <c r="M57" s="23" t="n">
        <v>436000000000</v>
      </c>
      <c r="N57" s="25" t="n">
        <v>981000000000</v>
      </c>
      <c r="O57" s="25" t="n">
        <v>786000000000</v>
      </c>
      <c r="P57" s="827" t="n">
        <v>404000000000</v>
      </c>
      <c r="Q57" s="827" t="n">
        <v>872000000000</v>
      </c>
      <c r="R57" s="827"/>
      <c r="S57" s="827"/>
      <c r="T57" s="827"/>
      <c r="U57" s="158"/>
      <c r="V57" s="55"/>
      <c r="W57" s="55"/>
      <c r="X57" s="55"/>
      <c r="Y57" s="587"/>
    </row>
    <row r="58" customFormat="false" ht="16.5" hidden="false" customHeight="false" outlineLevel="0" collapsed="false">
      <c r="A58" s="27" t="s">
        <v>4426</v>
      </c>
      <c r="B58" s="349" t="s">
        <v>4427</v>
      </c>
      <c r="C58" s="19" t="s">
        <v>4428</v>
      </c>
      <c r="D58" s="21"/>
      <c r="E58" s="45"/>
      <c r="F58" s="28"/>
      <c r="G58" s="22"/>
      <c r="H58" s="22"/>
      <c r="I58" s="22"/>
      <c r="J58" s="22"/>
      <c r="K58" s="22"/>
      <c r="L58" s="22"/>
      <c r="M58" s="23" t="n">
        <v>196000000000</v>
      </c>
      <c r="N58" s="25" t="n">
        <v>416000000000</v>
      </c>
      <c r="O58" s="25" t="n">
        <v>786000000000</v>
      </c>
      <c r="P58" s="827" t="n">
        <v>260000000000</v>
      </c>
      <c r="Q58" s="827" t="n">
        <v>715000000000</v>
      </c>
      <c r="R58" s="827"/>
      <c r="S58" s="827"/>
      <c r="T58" s="827"/>
      <c r="U58" s="158"/>
      <c r="V58" s="55"/>
      <c r="W58" s="55"/>
      <c r="X58" s="55"/>
      <c r="Y58" s="587"/>
    </row>
    <row r="59" customFormat="false" ht="15" hidden="false" customHeight="false" outlineLevel="0" collapsed="false">
      <c r="A59" s="27" t="s">
        <v>4429</v>
      </c>
      <c r="B59" s="141" t="s">
        <v>4430</v>
      </c>
      <c r="C59" s="19" t="s">
        <v>4428</v>
      </c>
      <c r="D59" s="21"/>
      <c r="E59" s="45"/>
      <c r="F59" s="28"/>
      <c r="G59" s="22"/>
      <c r="H59" s="22"/>
      <c r="I59" s="22"/>
      <c r="J59" s="22"/>
      <c r="K59" s="22"/>
      <c r="L59" s="22"/>
      <c r="M59" s="23" t="n">
        <f aca="false">M57-M58</f>
        <v>240000000000</v>
      </c>
      <c r="N59" s="23" t="n">
        <f aca="false">N57-N58</f>
        <v>565000000000</v>
      </c>
      <c r="O59" s="23" t="n">
        <f aca="false">O57-O58</f>
        <v>0</v>
      </c>
      <c r="P59" s="827" t="n">
        <f aca="false">P57-P58</f>
        <v>144000000000</v>
      </c>
      <c r="Q59" s="827" t="n">
        <f aca="false">Q57-Q58</f>
        <v>157000000000</v>
      </c>
      <c r="R59" s="827" t="n">
        <f aca="false">R57-R58</f>
        <v>0</v>
      </c>
      <c r="S59" s="827" t="n">
        <f aca="false">S57-S58</f>
        <v>0</v>
      </c>
      <c r="T59" s="827" t="n">
        <f aca="false">T57-T58</f>
        <v>0</v>
      </c>
      <c r="U59" s="827" t="n">
        <f aca="false">U57-U58</f>
        <v>0</v>
      </c>
      <c r="V59" s="827" t="n">
        <f aca="false">V57-V58</f>
        <v>0</v>
      </c>
      <c r="W59" s="827" t="n">
        <f aca="false">W57-W58</f>
        <v>0</v>
      </c>
      <c r="X59" s="827" t="n">
        <f aca="false">X57-X58</f>
        <v>0</v>
      </c>
      <c r="Y59" s="827" t="n">
        <f aca="false">Y57-Y58</f>
        <v>0</v>
      </c>
    </row>
    <row r="60" customFormat="false" ht="16.5" hidden="false" customHeight="false" outlineLevel="0" collapsed="false">
      <c r="A60" s="45" t="s">
        <v>4431</v>
      </c>
      <c r="B60" s="105" t="s">
        <v>4432</v>
      </c>
      <c r="C60" s="19" t="s">
        <v>4433</v>
      </c>
      <c r="D60" s="21"/>
      <c r="E60" s="45"/>
      <c r="F60" s="28"/>
      <c r="G60" s="22"/>
      <c r="H60" s="22"/>
      <c r="I60" s="22"/>
      <c r="J60" s="23" t="n">
        <v>194000000000</v>
      </c>
      <c r="K60" s="22"/>
      <c r="L60" s="22"/>
      <c r="M60" s="23" t="n">
        <v>240000000000</v>
      </c>
      <c r="N60" s="25" t="n">
        <v>565000000000</v>
      </c>
      <c r="O60" s="25" t="n">
        <v>0</v>
      </c>
      <c r="P60" s="827" t="n">
        <v>144000000000</v>
      </c>
      <c r="Q60" s="827" t="n">
        <v>157000000000</v>
      </c>
      <c r="R60" s="827"/>
      <c r="S60" s="827"/>
      <c r="T60" s="827"/>
      <c r="U60" s="158"/>
      <c r="V60" s="55"/>
      <c r="W60" s="55"/>
      <c r="X60" s="55"/>
      <c r="Y60" s="587"/>
    </row>
    <row r="61" customFormat="false" ht="16.5" hidden="false" customHeight="false" outlineLevel="0" collapsed="false">
      <c r="B61" s="19" t="s">
        <v>4434</v>
      </c>
      <c r="C61" s="19"/>
      <c r="D61" s="21"/>
      <c r="E61" s="45"/>
      <c r="F61" s="28"/>
      <c r="G61" s="22"/>
      <c r="H61" s="22"/>
      <c r="I61" s="22"/>
      <c r="J61" s="22"/>
      <c r="K61" s="22"/>
      <c r="L61" s="22"/>
      <c r="M61" s="23" t="n">
        <v>203000000000</v>
      </c>
      <c r="N61" s="25"/>
      <c r="O61" s="25"/>
      <c r="P61" s="827"/>
      <c r="Q61" s="827"/>
      <c r="R61" s="827"/>
      <c r="S61" s="827"/>
      <c r="T61" s="827"/>
      <c r="U61" s="158"/>
      <c r="V61" s="55"/>
      <c r="W61" s="55"/>
      <c r="X61" s="55"/>
      <c r="Y61" s="587"/>
    </row>
    <row r="62" customFormat="false" ht="16.5" hidden="false" customHeight="false" outlineLevel="0" collapsed="false">
      <c r="A62" s="45" t="s">
        <v>4435</v>
      </c>
      <c r="B62" s="45" t="s">
        <v>4436</v>
      </c>
      <c r="C62" s="19" t="s">
        <v>4433</v>
      </c>
      <c r="D62" s="21"/>
      <c r="E62" s="45"/>
      <c r="F62" s="28"/>
      <c r="G62" s="22"/>
      <c r="H62" s="23" t="n">
        <v>0</v>
      </c>
      <c r="I62" s="23" t="n">
        <v>0</v>
      </c>
      <c r="J62" s="22" t="n">
        <v>4000000000</v>
      </c>
      <c r="K62" s="22" t="n">
        <v>0</v>
      </c>
      <c r="L62" s="22" t="n">
        <v>0</v>
      </c>
      <c r="M62" s="23" t="n">
        <v>0</v>
      </c>
      <c r="N62" s="25"/>
      <c r="O62" s="25"/>
      <c r="P62" s="827"/>
      <c r="Q62" s="827"/>
      <c r="R62" s="827"/>
      <c r="S62" s="827"/>
      <c r="T62" s="827"/>
      <c r="U62" s="158"/>
      <c r="V62" s="55"/>
      <c r="W62" s="55"/>
      <c r="X62" s="55"/>
      <c r="Y62" s="587"/>
    </row>
    <row r="63" customFormat="false" ht="16.5" hidden="false" customHeight="false" outlineLevel="0" collapsed="false">
      <c r="A63" s="19"/>
      <c r="B63" s="30" t="s">
        <v>4437</v>
      </c>
      <c r="C63" s="19"/>
      <c r="D63" s="21"/>
      <c r="E63" s="45"/>
      <c r="F63" s="28"/>
      <c r="G63" s="22"/>
      <c r="H63" s="22"/>
      <c r="I63" s="22"/>
      <c r="J63" s="22"/>
      <c r="K63" s="23"/>
      <c r="L63" s="23"/>
      <c r="M63" s="23"/>
      <c r="N63" s="25"/>
      <c r="O63" s="25"/>
      <c r="P63" s="827"/>
      <c r="Q63" s="827"/>
      <c r="R63" s="827"/>
      <c r="S63" s="827"/>
      <c r="T63" s="827"/>
      <c r="U63" s="743"/>
      <c r="V63" s="55"/>
      <c r="W63" s="55"/>
      <c r="X63" s="55"/>
      <c r="Y63" s="587"/>
    </row>
    <row r="64" customFormat="false" ht="15" hidden="false" customHeight="false" outlineLevel="0" collapsed="false">
      <c r="A64" s="19" t="s">
        <v>370</v>
      </c>
      <c r="B64" s="362" t="s">
        <v>1129</v>
      </c>
      <c r="C64" s="19" t="s">
        <v>191</v>
      </c>
      <c r="D64" s="21"/>
      <c r="E64" s="45"/>
      <c r="F64" s="143" t="n">
        <f aca="false">F28-F31-F52-F54-F57-F63</f>
        <v>8000000000</v>
      </c>
      <c r="G64" s="143" t="n">
        <f aca="false">G28-G31-G52-G54-G57-G63</f>
        <v>0</v>
      </c>
      <c r="H64" s="143" t="n">
        <f aca="false">H28-H31-H52-H54-H57-H63</f>
        <v>0</v>
      </c>
      <c r="I64" s="143" t="n">
        <f aca="false">I28-I31-I52-I54-I57-I63</f>
        <v>50000000000</v>
      </c>
      <c r="J64" s="143" t="n">
        <f aca="false">J28-J31-J52-J54-J57-J63</f>
        <v>790000000000</v>
      </c>
      <c r="K64" s="143" t="n">
        <f aca="false">K28-K31-K52-K54-K57-K63</f>
        <v>1053000000000</v>
      </c>
      <c r="L64" s="143" t="n">
        <f aca="false">L28-L31-L52-L54-L57-L63</f>
        <v>999000000000</v>
      </c>
      <c r="M64" s="143" t="n">
        <f aca="false">M28-M31-M52-M54-M57-M63</f>
        <v>289000000000</v>
      </c>
      <c r="N64" s="143" t="n">
        <f aca="false">N28-N31-N52-N54-N57-N63</f>
        <v>171000000000</v>
      </c>
      <c r="O64" s="22" t="n">
        <f aca="false">O28-O31-O52-O57-O63-O54</f>
        <v>273000000000</v>
      </c>
      <c r="P64" s="158"/>
      <c r="Q64" s="158"/>
      <c r="R64" s="158"/>
      <c r="S64" s="158"/>
      <c r="T64" s="158"/>
      <c r="U64" s="158"/>
      <c r="V64" s="55"/>
      <c r="W64" s="55"/>
      <c r="X64" s="55"/>
      <c r="Y64" s="587"/>
    </row>
    <row r="65" customFormat="false" ht="15" hidden="false" customHeight="false" outlineLevel="0" collapsed="false">
      <c r="B65" s="19" t="s">
        <v>864</v>
      </c>
      <c r="C65" s="19"/>
      <c r="D65" s="21"/>
      <c r="E65" s="45"/>
      <c r="F65" s="28"/>
      <c r="G65" s="22"/>
      <c r="H65" s="22"/>
      <c r="I65" s="22"/>
      <c r="J65" s="22" t="n">
        <v>592000000000</v>
      </c>
      <c r="K65" s="23" t="n">
        <v>789000000000</v>
      </c>
      <c r="L65" s="23" t="n">
        <v>956000000000</v>
      </c>
      <c r="M65" s="23"/>
      <c r="N65" s="23"/>
      <c r="O65" s="23"/>
      <c r="P65" s="827"/>
      <c r="Q65" s="827"/>
      <c r="R65" s="827"/>
      <c r="S65" s="827"/>
      <c r="T65" s="827"/>
      <c r="U65" s="158"/>
      <c r="V65" s="55"/>
      <c r="W65" s="55"/>
      <c r="X65" s="55"/>
      <c r="Y65" s="587"/>
    </row>
    <row r="66" customFormat="false" ht="16.5" hidden="false" customHeight="false" outlineLevel="0" collapsed="false">
      <c r="B66" s="30" t="s">
        <v>324</v>
      </c>
      <c r="C66" s="19"/>
      <c r="D66" s="45"/>
      <c r="E66" s="45"/>
      <c r="F66" s="28" t="n">
        <v>-143000000000</v>
      </c>
      <c r="G66" s="22" t="n">
        <v>0</v>
      </c>
      <c r="H66" s="23" t="n">
        <v>951000000000</v>
      </c>
      <c r="I66" s="23" t="n">
        <v>1387000000000</v>
      </c>
      <c r="J66" s="23" t="n">
        <v>1303000000000</v>
      </c>
      <c r="K66" s="23" t="n">
        <v>-74000000000</v>
      </c>
      <c r="L66" s="23" t="n">
        <v>1129000000000</v>
      </c>
      <c r="M66" s="23" t="n">
        <v>-2358000000000</v>
      </c>
      <c r="N66" s="25" t="n">
        <v>-2361000000000</v>
      </c>
      <c r="O66" s="25" t="n">
        <v>192000000000</v>
      </c>
      <c r="P66" s="99" t="n">
        <v>-221000000000</v>
      </c>
      <c r="Q66" s="99" t="n">
        <v>-1927000000000</v>
      </c>
      <c r="R66" s="99" t="n">
        <v>-1590000000000</v>
      </c>
      <c r="S66" s="99" t="n">
        <v>-3500000000000</v>
      </c>
      <c r="T66" s="99" t="n">
        <v>-4642000000000</v>
      </c>
      <c r="U66" s="99" t="n">
        <v>-4915000000000</v>
      </c>
      <c r="V66" s="55" t="n">
        <v>-5326000000000</v>
      </c>
      <c r="W66" s="55" t="n">
        <v>-6384000000000</v>
      </c>
      <c r="X66" s="55" t="n">
        <v>-7087000000000</v>
      </c>
      <c r="Y66" s="587" t="n">
        <v>-7927000000000</v>
      </c>
    </row>
    <row r="67" customFormat="false" ht="16.5" hidden="false" customHeight="false" outlineLevel="0" collapsed="false">
      <c r="B67" s="30" t="s">
        <v>1738</v>
      </c>
      <c r="C67" s="19"/>
      <c r="D67" s="45"/>
      <c r="E67" s="45"/>
      <c r="F67" s="28"/>
      <c r="G67" s="22"/>
      <c r="H67" s="22"/>
      <c r="I67" s="22"/>
      <c r="J67" s="22"/>
      <c r="K67" s="22"/>
      <c r="L67" s="22"/>
      <c r="M67" s="23" t="n">
        <v>-4730000000000</v>
      </c>
      <c r="N67" s="25" t="n">
        <v>-6813000000000</v>
      </c>
      <c r="O67" s="25" t="n">
        <v>-8100000000000</v>
      </c>
      <c r="P67" s="99" t="n">
        <v>-7096000000000</v>
      </c>
      <c r="Q67" s="99" t="n">
        <v>-6869000000000</v>
      </c>
      <c r="R67" s="99" t="n">
        <v>-6604000000000</v>
      </c>
      <c r="S67" s="99" t="n">
        <v>-6047000000000</v>
      </c>
      <c r="T67" s="99" t="n">
        <v>-5347000000000</v>
      </c>
      <c r="U67" s="99" t="n">
        <v>-6107000000000</v>
      </c>
      <c r="V67" s="55" t="n">
        <v>-6791000000000</v>
      </c>
      <c r="W67" s="55" t="n">
        <v>-7596000000000</v>
      </c>
      <c r="X67" s="55" t="n">
        <v>-8845000000000</v>
      </c>
      <c r="Y67" s="587" t="n">
        <v>-10102000000000</v>
      </c>
    </row>
    <row r="68" s="13" customFormat="true" ht="16.5" hidden="false" customHeight="false" outlineLevel="0" collapsed="false">
      <c r="A68" s="32" t="s">
        <v>110</v>
      </c>
      <c r="B68" s="32" t="s">
        <v>110</v>
      </c>
      <c r="C68" s="98" t="s">
        <v>34</v>
      </c>
      <c r="D68" s="730"/>
      <c r="E68" s="730"/>
      <c r="F68" s="324" t="n">
        <v>284000000000</v>
      </c>
      <c r="G68" s="325" t="n">
        <f aca="false">182000000000</f>
        <v>182000000000</v>
      </c>
      <c r="H68" s="325" t="n">
        <v>-925000000000</v>
      </c>
      <c r="I68" s="325" t="n">
        <v>-1183000000000</v>
      </c>
      <c r="J68" s="325" t="n">
        <v>-1680000000000</v>
      </c>
      <c r="K68" s="325" t="n">
        <v>-694000000000</v>
      </c>
      <c r="L68" s="325" t="n">
        <v>-1326000000000</v>
      </c>
      <c r="M68" s="325" t="n">
        <v>2136000000000</v>
      </c>
      <c r="N68" s="326" t="n">
        <v>2746000000000</v>
      </c>
      <c r="O68" s="326" t="n">
        <v>264000000000</v>
      </c>
      <c r="P68" s="826" t="n">
        <v>295000000000</v>
      </c>
      <c r="Q68" s="826" t="n">
        <v>2136000000000</v>
      </c>
      <c r="R68" s="826" t="n">
        <v>-1590000000000</v>
      </c>
      <c r="S68" s="826" t="n">
        <v>-3500000000000</v>
      </c>
      <c r="T68" s="826" t="n">
        <v>-4642000000000</v>
      </c>
      <c r="U68" s="826" t="n">
        <v>-4915000000000</v>
      </c>
      <c r="V68" s="259" t="n">
        <v>-5326000000000</v>
      </c>
      <c r="W68" s="259" t="n">
        <v>-6384000000000</v>
      </c>
      <c r="X68" s="259" t="n">
        <v>-7087000000000</v>
      </c>
      <c r="Y68" s="831" t="n">
        <v>-7927000000000</v>
      </c>
    </row>
    <row r="69" customFormat="false" ht="16.5" hidden="false" customHeight="false" outlineLevel="0" collapsed="false">
      <c r="A69" s="0" t="s">
        <v>112</v>
      </c>
      <c r="B69" s="30" t="s">
        <v>361</v>
      </c>
      <c r="C69" s="20" t="s">
        <v>114</v>
      </c>
      <c r="D69" s="21"/>
      <c r="E69" s="45"/>
      <c r="F69" s="242" t="n">
        <v>-105000000000</v>
      </c>
      <c r="G69" s="23" t="n">
        <v>-153000000000</v>
      </c>
      <c r="H69" s="23" t="n">
        <v>-155000000000</v>
      </c>
      <c r="I69" s="23" t="n">
        <v>-868000000000</v>
      </c>
      <c r="J69" s="23" t="n">
        <v>-772000000000</v>
      </c>
      <c r="K69" s="23" t="n">
        <v>2000000000</v>
      </c>
      <c r="L69" s="23" t="n">
        <v>2000000000</v>
      </c>
      <c r="M69" s="23" t="n">
        <v>55000000000</v>
      </c>
      <c r="N69" s="25" t="n">
        <v>130000000000</v>
      </c>
      <c r="O69" s="25" t="n">
        <v>238000000000</v>
      </c>
      <c r="P69" s="827" t="n">
        <v>121000000000</v>
      </c>
      <c r="Q69" s="827" t="n">
        <v>231000000000</v>
      </c>
      <c r="R69" s="827" t="n">
        <v>263000000000</v>
      </c>
      <c r="S69" s="827" t="n">
        <v>257000000000</v>
      </c>
      <c r="T69" s="827" t="n">
        <v>940000000000</v>
      </c>
      <c r="U69" s="827" t="n">
        <v>549000000000</v>
      </c>
      <c r="V69" s="55" t="n">
        <v>513000000000</v>
      </c>
      <c r="W69" s="55" t="n">
        <v>600000000000</v>
      </c>
      <c r="X69" s="55" t="n">
        <v>701000000000</v>
      </c>
      <c r="Y69" s="587" t="n">
        <v>535000000000</v>
      </c>
    </row>
    <row r="70" customFormat="false" ht="16.5" hidden="false" customHeight="false" outlineLevel="0" collapsed="false">
      <c r="A70" s="638" t="s">
        <v>422</v>
      </c>
      <c r="B70" s="29" t="s">
        <v>2303</v>
      </c>
      <c r="C70" s="49" t="s">
        <v>251</v>
      </c>
      <c r="D70" s="21"/>
      <c r="E70" s="835"/>
      <c r="F70" s="242" t="n">
        <v>13000000000</v>
      </c>
      <c r="G70" s="23" t="n">
        <v>10000000000</v>
      </c>
      <c r="H70" s="23" t="n">
        <v>30000000000</v>
      </c>
      <c r="I70" s="23" t="n">
        <v>90000000000</v>
      </c>
      <c r="J70" s="23" t="n">
        <v>64000000000</v>
      </c>
      <c r="K70" s="23" t="n">
        <v>59000000000</v>
      </c>
      <c r="L70" s="23" t="n">
        <v>43000000000</v>
      </c>
      <c r="M70" s="23" t="n">
        <v>100000000000</v>
      </c>
      <c r="N70" s="25" t="n">
        <v>170000000000</v>
      </c>
      <c r="O70" s="25" t="n">
        <v>273000000000</v>
      </c>
      <c r="P70" s="827" t="n">
        <v>148000000000</v>
      </c>
      <c r="Q70" s="827" t="n">
        <v>297000000000</v>
      </c>
      <c r="R70" s="827" t="n">
        <v>310000000000</v>
      </c>
      <c r="S70" s="827" t="n">
        <v>300000000000</v>
      </c>
      <c r="T70" s="827" t="n">
        <v>984000000000</v>
      </c>
      <c r="U70" s="827" t="n">
        <v>591000000000</v>
      </c>
      <c r="V70" s="55" t="n">
        <v>673000000000</v>
      </c>
      <c r="W70" s="55" t="n">
        <v>681000000000</v>
      </c>
      <c r="X70" s="55" t="n">
        <v>803000000000</v>
      </c>
      <c r="Y70" s="587" t="n">
        <v>802000000000</v>
      </c>
    </row>
    <row r="71" customFormat="false" ht="16.5" hidden="false" customHeight="false" outlineLevel="0" collapsed="false">
      <c r="A71" s="47" t="s">
        <v>393</v>
      </c>
      <c r="B71" s="29" t="s">
        <v>393</v>
      </c>
      <c r="C71" s="49" t="s">
        <v>251</v>
      </c>
      <c r="D71" s="21"/>
      <c r="E71" s="45"/>
      <c r="F71" s="242" t="n">
        <v>-101000000000</v>
      </c>
      <c r="G71" s="23" t="n">
        <v>-163000000000</v>
      </c>
      <c r="H71" s="23" t="n">
        <v>-185000000000</v>
      </c>
      <c r="I71" s="23" t="n">
        <v>-958000000000</v>
      </c>
      <c r="J71" s="23" t="n">
        <v>-69000000000</v>
      </c>
      <c r="K71" s="23" t="n">
        <v>-57000000000</v>
      </c>
      <c r="L71" s="23" t="n">
        <v>-41000000000</v>
      </c>
      <c r="M71" s="23" t="n">
        <v>-45000000000</v>
      </c>
      <c r="N71" s="25" t="n">
        <v>-40000000000</v>
      </c>
      <c r="O71" s="25" t="n">
        <v>-36000000000</v>
      </c>
      <c r="P71" s="827" t="n">
        <v>-27000000000</v>
      </c>
      <c r="Q71" s="827" t="n">
        <v>-34000000000</v>
      </c>
      <c r="R71" s="827" t="n">
        <v>-27000000000</v>
      </c>
      <c r="S71" s="827" t="n">
        <v>-25000000000</v>
      </c>
      <c r="T71" s="827" t="n">
        <v>-44000000000</v>
      </c>
      <c r="U71" s="827" t="n">
        <v>-42000000000</v>
      </c>
      <c r="V71" s="55" t="n">
        <v>-153000000000</v>
      </c>
      <c r="W71" s="55" t="n">
        <v>-74000000000</v>
      </c>
      <c r="X71" s="55" t="n">
        <v>-94000000000</v>
      </c>
      <c r="Y71" s="587" t="n">
        <v>-260000000000</v>
      </c>
    </row>
    <row r="72" customFormat="false" ht="16.5" hidden="false" customHeight="false" outlineLevel="0" collapsed="false">
      <c r="A72" s="27" t="s">
        <v>4438</v>
      </c>
      <c r="B72" s="29" t="s">
        <v>4439</v>
      </c>
      <c r="C72" s="49" t="s">
        <v>251</v>
      </c>
      <c r="D72" s="21"/>
      <c r="E72" s="45"/>
      <c r="F72" s="28"/>
      <c r="G72" s="22"/>
      <c r="H72" s="22"/>
      <c r="I72" s="22"/>
      <c r="J72" s="22"/>
      <c r="K72" s="22"/>
      <c r="L72" s="22"/>
      <c r="M72" s="23"/>
      <c r="N72" s="25"/>
      <c r="O72" s="25"/>
      <c r="P72" s="827" t="n">
        <v>0</v>
      </c>
      <c r="Q72" s="827" t="n">
        <v>-31000000000</v>
      </c>
      <c r="R72" s="827" t="n">
        <v>-19000000000</v>
      </c>
      <c r="S72" s="827" t="n">
        <v>-19000000000</v>
      </c>
      <c r="T72" s="827" t="n">
        <v>0</v>
      </c>
      <c r="U72" s="827" t="n">
        <v>0</v>
      </c>
      <c r="V72" s="55" t="n">
        <v>-7000000000</v>
      </c>
      <c r="W72" s="55" t="n">
        <v>-7000000000</v>
      </c>
      <c r="X72" s="55" t="n">
        <v>-7000000000</v>
      </c>
      <c r="Y72" s="587" t="n">
        <v>-7000000000</v>
      </c>
    </row>
    <row r="73" customFormat="false" ht="16.5" hidden="false" customHeight="false" outlineLevel="0" collapsed="false">
      <c r="A73" s="26" t="s">
        <v>4440</v>
      </c>
      <c r="B73" s="26" t="s">
        <v>4441</v>
      </c>
      <c r="C73" s="49" t="s">
        <v>251</v>
      </c>
      <c r="D73" s="21"/>
      <c r="E73" s="45"/>
      <c r="F73" s="28" t="n">
        <v>-17000000000</v>
      </c>
      <c r="G73" s="22"/>
      <c r="H73" s="22"/>
      <c r="I73" s="22"/>
      <c r="J73" s="22" t="n">
        <v>-767000000000</v>
      </c>
      <c r="K73" s="22"/>
      <c r="L73" s="22"/>
      <c r="M73" s="23"/>
      <c r="N73" s="25"/>
      <c r="O73" s="25"/>
      <c r="P73" s="827"/>
      <c r="Q73" s="827"/>
      <c r="R73" s="827"/>
      <c r="S73" s="827"/>
      <c r="T73" s="827"/>
      <c r="U73" s="158"/>
      <c r="V73" s="55"/>
      <c r="W73" s="55"/>
      <c r="X73" s="55"/>
      <c r="Y73" s="587"/>
    </row>
    <row r="74" customFormat="false" ht="16.5" hidden="false" customHeight="false" outlineLevel="0" collapsed="false">
      <c r="A74" s="0" t="s">
        <v>115</v>
      </c>
      <c r="B74" s="30" t="s">
        <v>199</v>
      </c>
      <c r="C74" s="20" t="s">
        <v>114</v>
      </c>
      <c r="D74" s="21"/>
      <c r="E74" s="45"/>
      <c r="F74" s="365" t="n">
        <f aca="false">369000000000+F81+F82+F83+F84</f>
        <v>389000000000</v>
      </c>
      <c r="G74" s="365" t="n">
        <f aca="false">G75+G82</f>
        <v>335000000000</v>
      </c>
      <c r="H74" s="365" t="n">
        <f aca="false">H75+H84+H82+H81+H83</f>
        <v>-771000000000</v>
      </c>
      <c r="I74" s="348" t="n">
        <f aca="false">-393000000000+I81+I82</f>
        <v>-314000000000</v>
      </c>
      <c r="J74" s="23" t="n">
        <f aca="false">-937000000000+J84</f>
        <v>-907000000000</v>
      </c>
      <c r="K74" s="23" t="n">
        <v>-696000000000</v>
      </c>
      <c r="L74" s="23" t="n">
        <v>-1328000000000</v>
      </c>
      <c r="M74" s="23" t="n">
        <v>2081000000000</v>
      </c>
      <c r="N74" s="25" t="n">
        <v>2616000000000</v>
      </c>
      <c r="O74" s="25" t="n">
        <v>26000000000</v>
      </c>
      <c r="P74" s="827" t="n">
        <v>174000000000</v>
      </c>
      <c r="Q74" s="827" t="n">
        <v>1904000000000</v>
      </c>
      <c r="R74" s="827" t="n">
        <v>2601000000000</v>
      </c>
      <c r="S74" s="827" t="n">
        <v>1510000000000</v>
      </c>
      <c r="T74" s="827" t="n">
        <v>3702000000000</v>
      </c>
      <c r="U74" s="827" t="n">
        <v>4366000000000</v>
      </c>
      <c r="V74" s="55" t="n">
        <v>4813000000000</v>
      </c>
      <c r="W74" s="55" t="n">
        <v>5784000000000</v>
      </c>
      <c r="X74" s="55" t="n">
        <v>6386000000000</v>
      </c>
      <c r="Y74" s="587" t="n">
        <v>7392000000000</v>
      </c>
    </row>
    <row r="75" customFormat="false" ht="16.5" hidden="false" customHeight="false" outlineLevel="0" collapsed="false">
      <c r="A75" s="0" t="s">
        <v>117</v>
      </c>
      <c r="B75" s="29" t="s">
        <v>4442</v>
      </c>
      <c r="C75" s="19" t="s">
        <v>119</v>
      </c>
      <c r="D75" s="21"/>
      <c r="E75" s="45"/>
      <c r="F75" s="52" t="n">
        <f aca="false">F76+F77+F78+F79+F80</f>
        <v>369000000000</v>
      </c>
      <c r="G75" s="52" t="n">
        <f aca="false">G76+G77+G78+G783+G79+G80</f>
        <v>305000000000</v>
      </c>
      <c r="H75" s="52" t="n">
        <f aca="false">H76+H77+H78+H783+H79+H80</f>
        <v>-778000000000</v>
      </c>
      <c r="I75" s="52" t="n">
        <f aca="false">I76+I77+I78+I783+I79+I80</f>
        <v>-393000000000</v>
      </c>
      <c r="J75" s="25" t="n">
        <f aca="false">J76+J77+J78+J79+J80</f>
        <v>-937000000000</v>
      </c>
      <c r="K75" s="23" t="n">
        <v>-208000000000</v>
      </c>
      <c r="L75" s="23" t="n">
        <v>-1194000000000</v>
      </c>
      <c r="M75" s="23" t="n">
        <v>921000000000</v>
      </c>
      <c r="N75" s="25" t="n">
        <v>1175000000000</v>
      </c>
      <c r="O75" s="25" t="n">
        <v>362000000000</v>
      </c>
      <c r="P75" s="827" t="n">
        <v>-1751000000000</v>
      </c>
      <c r="Q75" s="827" t="n">
        <v>989000000000</v>
      </c>
      <c r="R75" s="827" t="n">
        <v>2474000000000</v>
      </c>
      <c r="S75" s="827" t="n">
        <v>1507000000000</v>
      </c>
      <c r="T75" s="827" t="n">
        <v>3416000000000</v>
      </c>
      <c r="U75" s="827" t="n">
        <v>3861000000000</v>
      </c>
      <c r="V75" s="55" t="n">
        <v>4217000000000</v>
      </c>
      <c r="W75" s="55" t="n">
        <v>5192000000000</v>
      </c>
      <c r="X75" s="55" t="n">
        <v>5776000000000</v>
      </c>
      <c r="Y75" s="587" t="n">
        <v>6690000000000</v>
      </c>
    </row>
    <row r="76" customFormat="false" ht="16.5" hidden="false" customHeight="false" outlineLevel="0" collapsed="false">
      <c r="B76" s="105" t="s">
        <v>4443</v>
      </c>
      <c r="C76" s="19"/>
      <c r="D76" s="21"/>
      <c r="E76" s="45"/>
      <c r="F76" s="28"/>
      <c r="G76" s="22"/>
      <c r="H76" s="22"/>
      <c r="I76" s="22"/>
      <c r="J76" s="22"/>
      <c r="K76" s="22"/>
      <c r="L76" s="22"/>
      <c r="M76" s="22"/>
      <c r="N76" s="25"/>
      <c r="O76" s="25"/>
      <c r="P76" s="827" t="n">
        <v>847000000000</v>
      </c>
      <c r="Q76" s="827" t="n">
        <v>1534000000000</v>
      </c>
      <c r="R76" s="827"/>
      <c r="S76" s="827"/>
      <c r="T76" s="827"/>
      <c r="U76" s="827"/>
      <c r="V76" s="55"/>
      <c r="W76" s="55"/>
      <c r="X76" s="55"/>
      <c r="Y76" s="587"/>
    </row>
    <row r="77" customFormat="false" ht="15" hidden="false" customHeight="false" outlineLevel="0" collapsed="false">
      <c r="B77" s="45" t="s">
        <v>4444</v>
      </c>
      <c r="D77" s="21"/>
      <c r="E77" s="45"/>
      <c r="F77" s="28" t="n">
        <v>138000000000</v>
      </c>
      <c r="G77" s="23" t="n">
        <v>415000000000</v>
      </c>
      <c r="H77" s="23" t="n">
        <v>-975000000000</v>
      </c>
      <c r="I77" s="23" t="n">
        <v>-503000000000</v>
      </c>
      <c r="J77" s="23" t="n">
        <v>-1204000000000</v>
      </c>
      <c r="K77" s="22"/>
      <c r="L77" s="22"/>
      <c r="M77" s="22"/>
      <c r="N77" s="22"/>
      <c r="O77" s="22"/>
      <c r="P77" s="158"/>
      <c r="Q77" s="158"/>
      <c r="R77" s="158"/>
      <c r="S77" s="158"/>
      <c r="T77" s="158"/>
      <c r="U77" s="158"/>
      <c r="V77" s="55"/>
      <c r="W77" s="55"/>
      <c r="X77" s="55"/>
      <c r="Y77" s="587"/>
    </row>
    <row r="78" customFormat="false" ht="15" hidden="false" customHeight="false" outlineLevel="0" collapsed="false">
      <c r="B78" s="45" t="s">
        <v>4445</v>
      </c>
      <c r="C78" s="19"/>
      <c r="D78" s="21"/>
      <c r="E78" s="45"/>
      <c r="F78" s="28"/>
      <c r="G78" s="22"/>
      <c r="H78" s="22"/>
      <c r="I78" s="22"/>
      <c r="J78" s="23" t="n">
        <v>267000000000</v>
      </c>
      <c r="K78" s="22"/>
      <c r="L78" s="22"/>
      <c r="M78" s="22"/>
      <c r="N78" s="22"/>
      <c r="O78" s="22"/>
      <c r="P78" s="158"/>
      <c r="Q78" s="158"/>
      <c r="R78" s="158"/>
      <c r="S78" s="158"/>
      <c r="T78" s="158"/>
      <c r="U78" s="158"/>
      <c r="V78" s="55"/>
      <c r="W78" s="55"/>
      <c r="X78" s="55"/>
      <c r="Y78" s="587"/>
    </row>
    <row r="79" customFormat="false" ht="15" hidden="false" customHeight="false" outlineLevel="0" collapsed="false">
      <c r="B79" s="45" t="s">
        <v>4446</v>
      </c>
      <c r="C79" s="19"/>
      <c r="D79" s="21"/>
      <c r="E79" s="45"/>
      <c r="F79" s="242" t="n">
        <v>261000000000</v>
      </c>
      <c r="G79" s="23" t="n">
        <v>-116000000000</v>
      </c>
      <c r="H79" s="23" t="n">
        <v>193000000000</v>
      </c>
      <c r="I79" s="23" t="n">
        <v>95000000000</v>
      </c>
      <c r="J79" s="23"/>
      <c r="K79" s="23"/>
      <c r="L79" s="23"/>
      <c r="M79" s="23"/>
      <c r="N79" s="23"/>
      <c r="O79" s="23"/>
      <c r="P79" s="827"/>
      <c r="Q79" s="827"/>
      <c r="R79" s="827"/>
      <c r="S79" s="827"/>
      <c r="T79" s="827"/>
      <c r="U79" s="158"/>
      <c r="V79" s="55"/>
      <c r="W79" s="55"/>
      <c r="X79" s="55"/>
      <c r="Y79" s="587"/>
    </row>
    <row r="80" customFormat="false" ht="15" hidden="false" customHeight="false" outlineLevel="0" collapsed="false">
      <c r="B80" s="45" t="s">
        <v>4447</v>
      </c>
      <c r="C80" s="19"/>
      <c r="D80" s="21"/>
      <c r="E80" s="45"/>
      <c r="F80" s="242" t="n">
        <v>-30000000000</v>
      </c>
      <c r="G80" s="23" t="n">
        <v>6000000000</v>
      </c>
      <c r="H80" s="23" t="n">
        <v>4000000000</v>
      </c>
      <c r="I80" s="23" t="n">
        <v>15000000000</v>
      </c>
      <c r="J80" s="23"/>
      <c r="K80" s="23"/>
      <c r="L80" s="23"/>
      <c r="M80" s="23"/>
      <c r="N80" s="23"/>
      <c r="O80" s="23"/>
      <c r="P80" s="827"/>
      <c r="Q80" s="827"/>
      <c r="R80" s="827"/>
      <c r="S80" s="827"/>
      <c r="T80" s="827"/>
      <c r="U80" s="158"/>
      <c r="V80" s="55"/>
      <c r="W80" s="55"/>
      <c r="X80" s="55"/>
      <c r="Y80" s="587"/>
    </row>
    <row r="81" customFormat="false" ht="15" hidden="false" customHeight="false" outlineLevel="0" collapsed="false">
      <c r="A81" s="26" t="s">
        <v>805</v>
      </c>
      <c r="B81" s="134" t="s">
        <v>562</v>
      </c>
      <c r="C81" s="19" t="s">
        <v>119</v>
      </c>
      <c r="D81" s="45"/>
      <c r="E81" s="45"/>
      <c r="F81" s="28" t="n">
        <v>20000000000</v>
      </c>
      <c r="G81" s="23" t="n">
        <v>0</v>
      </c>
      <c r="H81" s="23" t="n">
        <v>0</v>
      </c>
      <c r="I81" s="23" t="n">
        <v>20000000000</v>
      </c>
      <c r="J81" s="23"/>
      <c r="K81" s="23"/>
      <c r="L81" s="23"/>
      <c r="M81" s="23"/>
      <c r="N81" s="23"/>
      <c r="O81" s="23"/>
      <c r="P81" s="827"/>
      <c r="Q81" s="827"/>
      <c r="R81" s="827"/>
      <c r="S81" s="827"/>
      <c r="T81" s="827"/>
      <c r="U81" s="158"/>
      <c r="V81" s="55"/>
      <c r="W81" s="55"/>
      <c r="X81" s="55"/>
      <c r="Y81" s="587"/>
    </row>
    <row r="82" customFormat="false" ht="15" hidden="false" customHeight="false" outlineLevel="0" collapsed="false">
      <c r="A82" s="27" t="s">
        <v>4448</v>
      </c>
      <c r="B82" s="134" t="s">
        <v>4449</v>
      </c>
      <c r="C82" s="19" t="s">
        <v>119</v>
      </c>
      <c r="D82" s="45"/>
      <c r="E82" s="45"/>
      <c r="F82" s="28" t="n">
        <v>0</v>
      </c>
      <c r="G82" s="22" t="n">
        <v>30000000000</v>
      </c>
      <c r="H82" s="23" t="n">
        <v>7000000000</v>
      </c>
      <c r="I82" s="23" t="n">
        <v>59000000000</v>
      </c>
      <c r="J82" s="23"/>
      <c r="K82" s="23"/>
      <c r="L82" s="23"/>
      <c r="M82" s="23"/>
      <c r="N82" s="23"/>
      <c r="O82" s="23"/>
      <c r="P82" s="827"/>
      <c r="Q82" s="827"/>
      <c r="R82" s="827"/>
      <c r="S82" s="827"/>
      <c r="T82" s="827"/>
      <c r="U82" s="158"/>
      <c r="V82" s="55"/>
      <c r="W82" s="55"/>
      <c r="X82" s="55"/>
      <c r="Y82" s="587"/>
    </row>
    <row r="83" customFormat="false" ht="16.5" hidden="false" customHeight="false" outlineLevel="0" collapsed="false">
      <c r="A83" s="0" t="s">
        <v>404</v>
      </c>
      <c r="B83" s="29" t="s">
        <v>1178</v>
      </c>
      <c r="C83" s="19" t="s">
        <v>119</v>
      </c>
      <c r="D83" s="21"/>
      <c r="E83" s="45"/>
      <c r="F83" s="28"/>
      <c r="G83" s="22"/>
      <c r="H83" s="22"/>
      <c r="I83" s="22"/>
      <c r="J83" s="23" t="n">
        <v>0</v>
      </c>
      <c r="K83" s="23" t="n">
        <v>-488000000000</v>
      </c>
      <c r="L83" s="23" t="n">
        <v>-134000000000</v>
      </c>
      <c r="M83" s="23" t="n">
        <v>1123000000000</v>
      </c>
      <c r="N83" s="25" t="n">
        <v>1324000000000</v>
      </c>
      <c r="O83" s="25" t="n">
        <v>-356000000000</v>
      </c>
      <c r="P83" s="827" t="n">
        <v>1904000000000</v>
      </c>
      <c r="Q83" s="827" t="n">
        <v>906000000000</v>
      </c>
      <c r="R83" s="827" t="n">
        <v>109000000000</v>
      </c>
      <c r="S83" s="827" t="n">
        <v>-16000000000</v>
      </c>
      <c r="T83" s="827" t="n">
        <v>267000000000</v>
      </c>
      <c r="U83" s="827" t="n">
        <v>486000000000</v>
      </c>
      <c r="V83" s="55" t="n">
        <v>577000000000</v>
      </c>
      <c r="W83" s="55" t="n">
        <v>592000000000</v>
      </c>
      <c r="X83" s="55" t="n">
        <v>610000000000</v>
      </c>
      <c r="Y83" s="587" t="n">
        <v>701000000000</v>
      </c>
    </row>
    <row r="84" customFormat="false" ht="16.5" hidden="false" customHeight="false" outlineLevel="0" collapsed="false">
      <c r="A84" s="27" t="s">
        <v>2231</v>
      </c>
      <c r="B84" s="29" t="s">
        <v>2232</v>
      </c>
      <c r="C84" s="19" t="s">
        <v>119</v>
      </c>
      <c r="D84" s="21"/>
      <c r="E84" s="45"/>
      <c r="F84" s="28"/>
      <c r="G84" s="22"/>
      <c r="H84" s="22"/>
      <c r="I84" s="22"/>
      <c r="J84" s="23" t="n">
        <v>30000000000</v>
      </c>
      <c r="K84" s="22"/>
      <c r="L84" s="22"/>
      <c r="M84" s="23" t="n">
        <v>37000000000</v>
      </c>
      <c r="N84" s="25" t="n">
        <v>117000000000</v>
      </c>
      <c r="O84" s="25" t="n">
        <v>20000000000</v>
      </c>
      <c r="P84" s="827" t="n">
        <v>20000000000</v>
      </c>
      <c r="Q84" s="827" t="n">
        <v>10000000000</v>
      </c>
      <c r="R84" s="827" t="n">
        <v>18000000000</v>
      </c>
      <c r="S84" s="827" t="n">
        <v>19000000000</v>
      </c>
      <c r="T84" s="827" t="n">
        <v>19000000000</v>
      </c>
      <c r="U84" s="827" t="n">
        <v>19000000000</v>
      </c>
      <c r="V84" s="55" t="n">
        <v>19000000000</v>
      </c>
      <c r="W84" s="55" t="n">
        <v>0</v>
      </c>
      <c r="X84" s="55" t="n">
        <v>0</v>
      </c>
      <c r="Y84" s="587" t="n">
        <v>0</v>
      </c>
    </row>
    <row r="85" customFormat="false" ht="16.5" hidden="false" customHeight="false" outlineLevel="0" collapsed="false">
      <c r="B85" s="30" t="s">
        <v>4450</v>
      </c>
      <c r="C85" s="30"/>
      <c r="D85" s="45"/>
      <c r="E85" s="45"/>
      <c r="F85" s="28" t="n">
        <v>140000000000</v>
      </c>
      <c r="G85" s="23" t="n">
        <v>182000000000</v>
      </c>
      <c r="H85" s="23" t="n">
        <v>26000000000</v>
      </c>
      <c r="I85" s="23" t="n">
        <v>204000000000</v>
      </c>
      <c r="J85" s="23" t="n">
        <v>-377000000000</v>
      </c>
      <c r="K85" s="23" t="n">
        <v>756000000000</v>
      </c>
      <c r="L85" s="23" t="n">
        <v>197000000000</v>
      </c>
      <c r="M85" s="23" t="n">
        <v>223000000000</v>
      </c>
      <c r="N85" s="25" t="n">
        <v>-384000000000</v>
      </c>
      <c r="O85" s="25" t="n">
        <v>-455000000000</v>
      </c>
      <c r="P85" s="827" t="n">
        <v>937000000000</v>
      </c>
      <c r="Q85" s="827" t="n">
        <v>0</v>
      </c>
      <c r="R85" s="827" t="n">
        <v>-1274000000000</v>
      </c>
      <c r="S85" s="827" t="n">
        <v>1733000000000</v>
      </c>
      <c r="T85" s="827" t="n">
        <v>0</v>
      </c>
      <c r="U85" s="158" t="n">
        <v>0</v>
      </c>
      <c r="V85" s="55" t="n">
        <v>0</v>
      </c>
      <c r="W85" s="55" t="n">
        <v>0</v>
      </c>
      <c r="X85" s="55" t="n">
        <v>0</v>
      </c>
      <c r="Y85" s="587" t="n">
        <v>0</v>
      </c>
    </row>
    <row r="86" customFormat="false" ht="16.5" hidden="false" customHeight="false" outlineLevel="0" collapsed="false">
      <c r="B86" s="44" t="s">
        <v>4451</v>
      </c>
      <c r="C86" s="30"/>
      <c r="D86" s="45"/>
      <c r="E86" s="45"/>
      <c r="F86" s="28"/>
      <c r="G86" s="23"/>
      <c r="H86" s="23"/>
      <c r="I86" s="23"/>
      <c r="J86" s="23"/>
      <c r="K86" s="23"/>
      <c r="L86" s="23"/>
      <c r="M86" s="23"/>
      <c r="N86" s="25"/>
      <c r="O86" s="25"/>
      <c r="P86" s="827"/>
      <c r="Q86" s="827"/>
      <c r="R86" s="827"/>
      <c r="S86" s="827"/>
      <c r="T86" s="827"/>
      <c r="U86" s="158"/>
      <c r="V86" s="55"/>
      <c r="W86" s="55"/>
      <c r="X86" s="55"/>
      <c r="Y86" s="587"/>
    </row>
    <row r="87" customFormat="false" ht="16.5" hidden="false" customHeight="false" outlineLevel="0" collapsed="false">
      <c r="B87" s="19" t="s">
        <v>4452</v>
      </c>
      <c r="C87" s="30"/>
      <c r="D87" s="45"/>
      <c r="E87" s="45"/>
      <c r="F87" s="28"/>
      <c r="G87" s="23"/>
      <c r="H87" s="23"/>
      <c r="I87" s="23"/>
      <c r="J87" s="23"/>
      <c r="K87" s="23"/>
      <c r="L87" s="23"/>
      <c r="M87" s="23"/>
      <c r="N87" s="25"/>
      <c r="O87" s="25"/>
      <c r="P87" s="827"/>
      <c r="Q87" s="827"/>
      <c r="R87" s="827" t="n">
        <v>5011000000000</v>
      </c>
      <c r="S87" s="827" t="n">
        <v>4625000000000</v>
      </c>
      <c r="T87" s="827" t="n">
        <v>4663000000000</v>
      </c>
      <c r="U87" s="158" t="n">
        <v>4808000000000</v>
      </c>
      <c r="V87" s="55" t="n">
        <v>830000000000</v>
      </c>
      <c r="W87" s="55" t="n">
        <v>909000000000</v>
      </c>
      <c r="X87" s="55" t="n">
        <v>991000000000</v>
      </c>
      <c r="Y87" s="587" t="n">
        <v>1071000000000</v>
      </c>
    </row>
    <row r="88" customFormat="false" ht="15" hidden="false" customHeight="false" outlineLevel="0" collapsed="false">
      <c r="Y88" s="825"/>
    </row>
    <row r="89" customFormat="false" ht="15" hidden="false" customHeight="false" outlineLevel="0" collapsed="false">
      <c r="F89" s="0" t="s">
        <v>127</v>
      </c>
      <c r="G89" s="0" t="s">
        <v>127</v>
      </c>
      <c r="H89" s="0" t="s">
        <v>127</v>
      </c>
      <c r="I89" s="0" t="s">
        <v>127</v>
      </c>
      <c r="J89" s="0" t="s">
        <v>128</v>
      </c>
      <c r="K89" s="0" t="s">
        <v>128</v>
      </c>
      <c r="L89" s="0" t="s">
        <v>128</v>
      </c>
      <c r="M89" s="0" t="s">
        <v>127</v>
      </c>
      <c r="N89" s="0" t="s">
        <v>128</v>
      </c>
      <c r="O89" s="0" t="s">
        <v>128</v>
      </c>
      <c r="P89" s="0" t="s">
        <v>128</v>
      </c>
      <c r="Q89" s="0" t="s">
        <v>128</v>
      </c>
      <c r="R89" s="0" t="s">
        <v>128</v>
      </c>
      <c r="S89" s="0" t="s">
        <v>128</v>
      </c>
      <c r="T89" s="0" t="s">
        <v>128</v>
      </c>
      <c r="U89" s="0" t="s">
        <v>128</v>
      </c>
      <c r="V89" s="0" t="s">
        <v>128</v>
      </c>
      <c r="W89" s="0" t="s">
        <v>128</v>
      </c>
      <c r="X89" s="0" t="s">
        <v>128</v>
      </c>
      <c r="Y89" s="0" t="s">
        <v>128</v>
      </c>
    </row>
    <row r="91" customFormat="false" ht="15" hidden="false" customHeight="false" outlineLevel="0" collapsed="false">
      <c r="B91" s="0" t="s">
        <v>426</v>
      </c>
      <c r="F91" s="143" t="n">
        <f aca="false">F7-F18-F8</f>
        <v>0</v>
      </c>
      <c r="G91" s="143" t="n">
        <f aca="false">G7-G18-G8</f>
        <v>0</v>
      </c>
      <c r="H91" s="143" t="n">
        <f aca="false">H7-H18-H8</f>
        <v>-1000000000</v>
      </c>
      <c r="I91" s="143" t="n">
        <f aca="false">I7-I18-I8</f>
        <v>-1000000000</v>
      </c>
      <c r="J91" s="143" t="n">
        <f aca="false">J7-J18-J8</f>
        <v>0</v>
      </c>
      <c r="K91" s="143" t="n">
        <f aca="false">K7-K18-K8</f>
        <v>0</v>
      </c>
      <c r="L91" s="143" t="n">
        <f aca="false">L7-L18-L8</f>
        <v>-1000000000</v>
      </c>
      <c r="M91" s="143" t="n">
        <f aca="false">M7-M18-M8</f>
        <v>0</v>
      </c>
      <c r="N91" s="143" t="n">
        <f aca="false">N7-N18-N8</f>
        <v>0</v>
      </c>
      <c r="O91" s="143" t="n">
        <f aca="false">O7-O18-O8</f>
        <v>0</v>
      </c>
      <c r="P91" s="143" t="n">
        <f aca="false">P7-P18-P8</f>
        <v>0</v>
      </c>
      <c r="Q91" s="143" t="n">
        <f aca="false">Q7-Q18-Q8</f>
        <v>-1000000000</v>
      </c>
      <c r="R91" s="143" t="n">
        <f aca="false">R7-R18-R8</f>
        <v>-1000000000</v>
      </c>
      <c r="S91" s="143" t="n">
        <f aca="false">S7-S18-S8</f>
        <v>0</v>
      </c>
      <c r="T91" s="143" t="n">
        <f aca="false">T7-T18-T8</f>
        <v>0</v>
      </c>
      <c r="U91" s="143" t="n">
        <f aca="false">U7-U18-U8</f>
        <v>0</v>
      </c>
      <c r="V91" s="55" t="n">
        <f aca="false">V7-V18-V8</f>
        <v>1000000000</v>
      </c>
      <c r="W91" s="55" t="n">
        <f aca="false">W7-W18-W8</f>
        <v>1000000000</v>
      </c>
      <c r="X91" s="55" t="n">
        <f aca="false">X7-X18-X8</f>
        <v>0</v>
      </c>
      <c r="Y91" s="55" t="n">
        <f aca="false">Y7-Y18-Y8</f>
        <v>-1000000000</v>
      </c>
    </row>
    <row r="92" customFormat="false" ht="15" hidden="false" customHeight="false" outlineLevel="0" collapsed="false">
      <c r="B92" s="0" t="s">
        <v>4453</v>
      </c>
      <c r="F92" s="143" t="n">
        <f aca="false">F18-F19-F20-F21-F22-F23-F25-F26</f>
        <v>0</v>
      </c>
      <c r="G92" s="143" t="n">
        <f aca="false">G18-G19-G20-G21-G22-G23-G25-G26</f>
        <v>1000000000</v>
      </c>
      <c r="H92" s="143" t="n">
        <f aca="false">H18-H19-H20-H21-H22-H23-H25-H26</f>
        <v>1000000000</v>
      </c>
      <c r="I92" s="143" t="n">
        <f aca="false">I18-I19-I20-I21-I22-I23-I25-I26</f>
        <v>0</v>
      </c>
      <c r="J92" s="143" t="n">
        <f aca="false">J18-J19-J20-J21-J22-J23-J24</f>
        <v>0</v>
      </c>
      <c r="K92" s="143" t="n">
        <f aca="false">K18-K19-K20-K21-K22-K23-K24</f>
        <v>-1000000000</v>
      </c>
      <c r="L92" s="143" t="n">
        <f aca="false">L18-L19-L20-L21-L22-L23-L24</f>
        <v>0</v>
      </c>
      <c r="M92" s="143" t="n">
        <f aca="false">M18-M19-M20-M21-M22-M23-M24</f>
        <v>-1000000000</v>
      </c>
      <c r="N92" s="143" t="n">
        <f aca="false">N18-N19-N20-N21-N22-N23-N24</f>
        <v>0</v>
      </c>
      <c r="O92" s="143" t="n">
        <f aca="false">O18-O19-O20-O21-O22-O23-O24</f>
        <v>0</v>
      </c>
      <c r="P92" s="143" t="n">
        <f aca="false">P18-P19-P20-P21-P22-P23-P24</f>
        <v>0</v>
      </c>
      <c r="Q92" s="143" t="n">
        <f aca="false">Q18-Q19-Q20-Q21-Q22-Q23-Q24</f>
        <v>0</v>
      </c>
      <c r="R92" s="143" t="n">
        <f aca="false">R18-R19-R20-R21-R22-R23-R24</f>
        <v>1000000000</v>
      </c>
      <c r="S92" s="143" t="n">
        <f aca="false">S18-S19-S20-S21-S22-S23-S24</f>
        <v>0</v>
      </c>
      <c r="T92" s="143" t="n">
        <f aca="false">T18-T19-T20-T21-T22-T23-T24</f>
        <v>-1000000000</v>
      </c>
      <c r="U92" s="143" t="n">
        <f aca="false">U18-U19-U20-U21-U22-U23-U24</f>
        <v>1000000000</v>
      </c>
      <c r="V92" s="55" t="n">
        <f aca="false">V18-V19-V20-V21-V22-V23-V24</f>
        <v>-1000000000</v>
      </c>
      <c r="W92" s="55" t="n">
        <f aca="false">W18-W19-W20-W21-W22-W23-W24</f>
        <v>-1000000000</v>
      </c>
      <c r="X92" s="55" t="n">
        <f aca="false">X18-X19-X20-X21-X22-X23-X24</f>
        <v>0</v>
      </c>
      <c r="Y92" s="55" t="n">
        <f aca="false">Y18-Y19-Y20-Y21-Y22-Y23-Y24</f>
        <v>2000000000</v>
      </c>
    </row>
    <row r="93" customFormat="false" ht="15" hidden="false" customHeight="false" outlineLevel="0" collapsed="false">
      <c r="B93" s="0" t="s">
        <v>2109</v>
      </c>
      <c r="F93" s="143" t="n">
        <f aca="false">F8-F9-F10-F12-F13-F14-F15-F16-F11</f>
        <v>1000000000</v>
      </c>
      <c r="G93" s="143" t="n">
        <f aca="false">G8-G9-G10-G12-G13-G14-G15-G16-G11</f>
        <v>0</v>
      </c>
      <c r="H93" s="143" t="n">
        <f aca="false">H8-H9-H10-H12-H13-H14-H15-H16</f>
        <v>0</v>
      </c>
      <c r="I93" s="143" t="n">
        <f aca="false">I8-I9-I10-I12-I13-I14-I15-I16</f>
        <v>1000000000</v>
      </c>
      <c r="J93" s="369" t="n">
        <f aca="false">J8-J9-J10-J12-J13-J14-J15-J16</f>
        <v>5445000000000</v>
      </c>
      <c r="K93" s="369" t="n">
        <f aca="false">K8-K9-K10-K12-K13-K14-K15-K16</f>
        <v>4564000000000</v>
      </c>
      <c r="L93" s="369" t="n">
        <f aca="false">L8-L9-L10-L12-L13-L14-L15-L16</f>
        <v>6535000000000</v>
      </c>
      <c r="M93" s="143" t="n">
        <f aca="false">M8-M9-M10-M12-M13-M14-M15-M16</f>
        <v>0</v>
      </c>
      <c r="N93" s="143" t="n">
        <f aca="false">N8-N9-N10-N12-N13-N14-N15-N16</f>
        <v>0</v>
      </c>
      <c r="O93" s="143" t="n">
        <f aca="false">O8-O9-O10-O12-O13-O14-O15-O16</f>
        <v>0</v>
      </c>
      <c r="P93" s="369" t="n">
        <f aca="false">P8-P9-P10-P12-P13-P14-P15-P16</f>
        <v>7583000000000</v>
      </c>
      <c r="Q93" s="369" t="n">
        <f aca="false">Q8-Q9-Q10-Q12-Q13-Q14-Q15-Q16</f>
        <v>5774000000000</v>
      </c>
      <c r="R93" s="369" t="n">
        <f aca="false">R8-R9-R10-R12-R13-R14-R15-R16</f>
        <v>5890000000000</v>
      </c>
      <c r="S93" s="369" t="n">
        <f aca="false">S8-S9-S10-S12-S13-S14-S15-S16</f>
        <v>3560000000000</v>
      </c>
      <c r="T93" s="369" t="n">
        <f aca="false">T8-T9-T10-T12-T13-T14-T15-T16</f>
        <v>1557000000000</v>
      </c>
      <c r="U93" s="369" t="n">
        <f aca="false">U8-U9-U10-U12-U13-U14-U15-U16</f>
        <v>2371000000000</v>
      </c>
      <c r="V93" s="56" t="n">
        <f aca="false">V8-V9-V10-V12-V13-V14-V15-V16</f>
        <v>2953000000000</v>
      </c>
      <c r="W93" s="56" t="n">
        <f aca="false">W8-W9-W10-W12-W13-W14-W15-W16</f>
        <v>3353000000000</v>
      </c>
      <c r="X93" s="56" t="n">
        <f aca="false">X8-X9-X10-X12-X13-X14-X15-X16</f>
        <v>4147000000000</v>
      </c>
      <c r="Y93" s="56" t="n">
        <f aca="false">Y8-Y9-Y10-Y12-Y13-Y14-Y15-Y16</f>
        <v>4922000000000</v>
      </c>
    </row>
    <row r="94" customFormat="false" ht="15" hidden="false" customHeight="false" outlineLevel="0" collapsed="false">
      <c r="B94" s="0" t="s">
        <v>1115</v>
      </c>
      <c r="F94" s="143" t="n">
        <f aca="false">F28-F31-F54-F64-F63-F52</f>
        <v>0</v>
      </c>
      <c r="G94" s="143" t="n">
        <f aca="false">G28-G31-G54-G64-G63-G52</f>
        <v>0</v>
      </c>
      <c r="H94" s="143" t="n">
        <f aca="false">H28-H31-H54-H64-H63-H52</f>
        <v>0</v>
      </c>
      <c r="I94" s="143" t="n">
        <f aca="false">I28-I31-I54-I64-I63-I52</f>
        <v>0</v>
      </c>
      <c r="J94" s="143" t="n">
        <f aca="false">J28-J31-J54-J64-J63-J52</f>
        <v>0</v>
      </c>
      <c r="K94" s="143" t="n">
        <f aca="false">K28-K31-K54-K64-K63-K52</f>
        <v>0</v>
      </c>
      <c r="L94" s="143" t="n">
        <f aca="false">L28-L31-L54-L64-L63-L52</f>
        <v>0</v>
      </c>
      <c r="M94" s="143" t="n">
        <f aca="false">M28-M31-M54-M64-M63-M52-M57</f>
        <v>0</v>
      </c>
      <c r="N94" s="143" t="n">
        <f aca="false">N28-N31-N54-N64-N63-N52-N57</f>
        <v>0</v>
      </c>
      <c r="O94" s="143" t="n">
        <f aca="false">O28-O31-O54-O64-O63-O52-O57</f>
        <v>0</v>
      </c>
      <c r="P94" s="143" t="n">
        <f aca="false">P28-P31-P54-P64-P63-P52-P57</f>
        <v>0</v>
      </c>
      <c r="Q94" s="143" t="n">
        <f aca="false">Q28-Q31-Q54-Q64-Q63-Q52-Q57</f>
        <v>0</v>
      </c>
      <c r="R94" s="143" t="n">
        <f aca="false">R28-R31-R54-R64-R63-R52-R57</f>
        <v>0</v>
      </c>
      <c r="S94" s="143" t="n">
        <f aca="false">S28-S31-S54-S64-S63-S52-S57</f>
        <v>-1000000000</v>
      </c>
      <c r="T94" s="143" t="n">
        <f aca="false">T28-T31-T54-T64-T63-T52-T57</f>
        <v>-1000000000</v>
      </c>
      <c r="U94" s="143" t="n">
        <f aca="false">U28-U31-U54-U64-U63-U52-U57</f>
        <v>1000000000</v>
      </c>
      <c r="V94" s="143" t="n">
        <f aca="false">V28-V31-V54-V64-V63-V52-V57</f>
        <v>0</v>
      </c>
      <c r="W94" s="143" t="n">
        <f aca="false">W28-W31-W54-W64-W63-W52-W57</f>
        <v>1000000000</v>
      </c>
      <c r="X94" s="143" t="n">
        <f aca="false">X28-X31-X54-X64-X63-X52-X57</f>
        <v>0</v>
      </c>
      <c r="Y94" s="143" t="n">
        <f aca="false">Y28-Y31-Y54-Y64-Y63-Y52-Y57</f>
        <v>0</v>
      </c>
    </row>
    <row r="95" customFormat="false" ht="15" hidden="false" customHeight="false" outlineLevel="0" collapsed="false">
      <c r="B95" s="0" t="s">
        <v>4454</v>
      </c>
      <c r="F95" s="143" t="n">
        <f aca="false">F30-F32-F48-F49</f>
        <v>-1000000000</v>
      </c>
      <c r="G95" s="143" t="n">
        <f aca="false">G30-G32-G48-G49</f>
        <v>1000000000</v>
      </c>
      <c r="H95" s="143" t="n">
        <f aca="false">H30-H32-H48-H49</f>
        <v>0</v>
      </c>
      <c r="I95" s="143" t="n">
        <f aca="false">I30-I32-I48-I49</f>
        <v>0</v>
      </c>
      <c r="J95" s="143" t="n">
        <f aca="false">J31-J32-J48-J49</f>
        <v>0</v>
      </c>
      <c r="K95" s="143" t="n">
        <f aca="false">K31-K32-K48-K49</f>
        <v>-1000000000</v>
      </c>
      <c r="L95" s="143" t="n">
        <f aca="false">L31-L32-L48-L49</f>
        <v>-1000000000</v>
      </c>
      <c r="M95" s="143" t="n">
        <f aca="false">M31-M32-M48-M49</f>
        <v>1000000000</v>
      </c>
      <c r="N95" s="143" t="n">
        <f aca="false">N31-N32-N48-N49</f>
        <v>0</v>
      </c>
      <c r="O95" s="143" t="n">
        <f aca="false">O31-O32-O48-O49</f>
        <v>0</v>
      </c>
      <c r="P95" s="143" t="n">
        <f aca="false">P31-P32-P48-P49</f>
        <v>0</v>
      </c>
      <c r="Q95" s="143" t="n">
        <f aca="false">Q31-Q32-Q48-Q49</f>
        <v>-1000000000</v>
      </c>
      <c r="R95" s="369" t="n">
        <f aca="false">R31-R32-R48-R49</f>
        <v>4013000000000</v>
      </c>
      <c r="S95" s="369" t="n">
        <f aca="false">S31-S32-S48-S49</f>
        <v>5405000000000</v>
      </c>
      <c r="T95" s="369" t="n">
        <f aca="false">T31-T32-T48-T49</f>
        <v>5452000000000</v>
      </c>
      <c r="U95" s="369" t="n">
        <f aca="false">U31-U32-U48-U49</f>
        <v>5975000000000</v>
      </c>
      <c r="V95" s="56" t="n">
        <f aca="false">V31-V32-V48-V49</f>
        <v>6384000000000</v>
      </c>
      <c r="W95" s="56" t="n">
        <f aca="false">W31-W32-W48-W49</f>
        <v>7608000000000</v>
      </c>
      <c r="X95" s="56" t="n">
        <f aca="false">X31-X32-X48-X49</f>
        <v>9259000000000</v>
      </c>
      <c r="Y95" s="56" t="n">
        <f aca="false">Y31-Y32-Y48-Y49</f>
        <v>10671000000000</v>
      </c>
    </row>
    <row r="96" customFormat="false" ht="15" hidden="false" customHeight="false" outlineLevel="0" collapsed="false">
      <c r="B96" s="0" t="s">
        <v>1791</v>
      </c>
      <c r="F96" s="143" t="n">
        <f aca="false">F32-F36-F37-F38-F39-F40-F34</f>
        <v>0</v>
      </c>
      <c r="G96" s="143" t="n">
        <f aca="false">G32-G36-G37-G38-G39-G40-G34</f>
        <v>0</v>
      </c>
      <c r="H96" s="143" t="n">
        <f aca="false">H32-H36-H37-H38-H39-H41</f>
        <v>1000000000</v>
      </c>
      <c r="I96" s="143" t="n">
        <f aca="false">I32-I36-I37-I38-I39-I41</f>
        <v>0</v>
      </c>
      <c r="J96" s="143" t="n">
        <f aca="false">J32-J36-J37-J38-J39-J41</f>
        <v>0</v>
      </c>
      <c r="K96" s="143" t="n">
        <f aca="false">K32-K36-K37-K38-K39-K41</f>
        <v>0</v>
      </c>
      <c r="L96" s="143" t="n">
        <f aca="false">L32-L36-L37-L38-L39-L41</f>
        <v>-1000000000</v>
      </c>
      <c r="M96" s="143" t="n">
        <f aca="false">M32-M36-M37-M38-M39-M41</f>
        <v>0</v>
      </c>
      <c r="N96" s="143" t="n">
        <f aca="false">N32-N36-N37-N38-N39-N41</f>
        <v>0</v>
      </c>
      <c r="O96" s="143" t="n">
        <f aca="false">O32-O36-O37-O38-O39-O41</f>
        <v>0</v>
      </c>
      <c r="P96" s="143" t="n">
        <f aca="false">P32-P36-P37-P38-P39-P41</f>
        <v>0</v>
      </c>
      <c r="Q96" s="143" t="n">
        <f aca="false">Q32-Q36-Q37-Q38-Q39-Q41</f>
        <v>0</v>
      </c>
      <c r="R96" s="143" t="n">
        <f aca="false">R32-R36-R37-R38-R39-R41</f>
        <v>0</v>
      </c>
      <c r="S96" s="143" t="n">
        <f aca="false">S32-S36-S37-S38-S39-S41</f>
        <v>0</v>
      </c>
      <c r="T96" s="143" t="n">
        <f aca="false">T32-T36-T37-T38-T39-T41</f>
        <v>0</v>
      </c>
      <c r="U96" s="143" t="n">
        <f aca="false">U32-U36-U37-U38-U39-U41</f>
        <v>0</v>
      </c>
      <c r="V96" s="55" t="n">
        <f aca="false">V32-V36-V37-V38-V39-V41</f>
        <v>0</v>
      </c>
      <c r="W96" s="55" t="n">
        <f aca="false">W32-W36-W37-W38-W39-W41</f>
        <v>0</v>
      </c>
      <c r="X96" s="55" t="n">
        <f aca="false">X32-X36-X37-X38-X39-X41</f>
        <v>0</v>
      </c>
      <c r="Y96" s="55" t="n">
        <f aca="false">Y32-Y36-Y37-Y38-Y39-Y41</f>
        <v>0</v>
      </c>
    </row>
    <row r="97" customFormat="false" ht="15" hidden="false" customHeight="false" outlineLevel="0" collapsed="false">
      <c r="B97" s="0" t="s">
        <v>1767</v>
      </c>
      <c r="F97" s="143" t="n">
        <f aca="false">F41-F42-F43-F44-F45-F46-F47</f>
        <v>0</v>
      </c>
      <c r="G97" s="143" t="n">
        <f aca="false">G41-G42-G43-G44-G45-G46-G47</f>
        <v>0</v>
      </c>
      <c r="H97" s="143" t="n">
        <f aca="false">H41-H42-H43-H44-H45-H46-H47</f>
        <v>0</v>
      </c>
      <c r="I97" s="143" t="n">
        <f aca="false">I41-I42-I43-I44-I45-I46-I47</f>
        <v>0</v>
      </c>
      <c r="J97" s="369" t="n">
        <f aca="false">J41-J42-J43-J44-J45-J46</f>
        <v>99000000000</v>
      </c>
      <c r="K97" s="369" t="n">
        <f aca="false">K41-K42-K43-K44-K45-K46</f>
        <v>126000000000</v>
      </c>
      <c r="L97" s="369" t="n">
        <f aca="false">L41-L42-L43-L44-L45-L46</f>
        <v>282000000000</v>
      </c>
      <c r="M97" s="369" t="n">
        <f aca="false">M41-M42-M43-M44-M45-M46</f>
        <v>209000000000</v>
      </c>
      <c r="N97" s="369" t="n">
        <f aca="false">N41-N42-N43-N44-N45-N46</f>
        <v>248000000000</v>
      </c>
      <c r="O97" s="369" t="n">
        <f aca="false">O41-O42-O43-O44-O45-O46</f>
        <v>332000000000</v>
      </c>
      <c r="P97" s="369" t="n">
        <f aca="false">P41-P42-P43-P44-P45-P46</f>
        <v>307000000000</v>
      </c>
      <c r="Q97" s="369" t="n">
        <f aca="false">Q41-Q42-Q43-Q44-Q45-Q46</f>
        <v>388000000000</v>
      </c>
      <c r="R97" s="369" t="n">
        <f aca="false">R41-R42-R43-R44-R45-R46</f>
        <v>0</v>
      </c>
      <c r="S97" s="369" t="n">
        <f aca="false">S41-S42-S43-S44-S45-S46</f>
        <v>0</v>
      </c>
      <c r="T97" s="369" t="n">
        <f aca="false">T41-T42-T43-T44-T45-T46</f>
        <v>0</v>
      </c>
      <c r="U97" s="369" t="n">
        <f aca="false">U41-U42-U43-U44-U45-U46</f>
        <v>0</v>
      </c>
      <c r="V97" s="56" t="n">
        <f aca="false">V41-V42-V43-V44-V45-V46</f>
        <v>0</v>
      </c>
      <c r="W97" s="56" t="n">
        <f aca="false">W41-W42-W43-W44-W45-W46</f>
        <v>0</v>
      </c>
      <c r="X97" s="56" t="n">
        <f aca="false">X41-X42-X43-X44-X45-X46</f>
        <v>0</v>
      </c>
      <c r="Y97" s="56" t="n">
        <f aca="false">Y41-Y42-Y43-Y44-Y45-Y46</f>
        <v>0</v>
      </c>
    </row>
    <row r="98" customFormat="false" ht="15" hidden="false" customHeight="false" outlineLevel="0" collapsed="false">
      <c r="B98" s="0" t="s">
        <v>4455</v>
      </c>
      <c r="F98" s="143" t="n">
        <f aca="false">F49-F50-F51</f>
        <v>0</v>
      </c>
      <c r="G98" s="143" t="n">
        <f aca="false">G49-G50-G51</f>
        <v>0</v>
      </c>
      <c r="H98" s="143" t="n">
        <f aca="false">H49-H50-H51</f>
        <v>0</v>
      </c>
      <c r="I98" s="143" t="n">
        <f aca="false">I49-I50-I51</f>
        <v>0</v>
      </c>
      <c r="J98" s="369" t="n">
        <f aca="false">J49-J50-J51</f>
        <v>495000000000</v>
      </c>
      <c r="K98" s="369" t="n">
        <f aca="false">K49-K50-K51</f>
        <v>0</v>
      </c>
      <c r="L98" s="369" t="n">
        <f aca="false">L49-L50-L51</f>
        <v>0</v>
      </c>
      <c r="M98" s="369" t="n">
        <f aca="false">M49-M50-M51</f>
        <v>0</v>
      </c>
      <c r="N98" s="369" t="n">
        <f aca="false">N49-N50-N51</f>
        <v>0</v>
      </c>
      <c r="O98" s="369" t="n">
        <f aca="false">O49-O50-O51</f>
        <v>0</v>
      </c>
      <c r="P98" s="369" t="n">
        <f aca="false">P49-P50-P51</f>
        <v>0</v>
      </c>
      <c r="Q98" s="369" t="n">
        <f aca="false">Q49-Q50-Q51</f>
        <v>0</v>
      </c>
      <c r="R98" s="369" t="n">
        <f aca="false">R49-R50-R51</f>
        <v>0</v>
      </c>
      <c r="S98" s="369" t="n">
        <f aca="false">S49-S50-S51</f>
        <v>0</v>
      </c>
      <c r="T98" s="369" t="n">
        <f aca="false">T49-T50-T51</f>
        <v>0</v>
      </c>
      <c r="U98" s="369" t="n">
        <f aca="false">U49-U50-U51</f>
        <v>0</v>
      </c>
      <c r="V98" s="56" t="n">
        <f aca="false">V49-V50-V51</f>
        <v>0</v>
      </c>
      <c r="W98" s="56" t="n">
        <f aca="false">W49-W50-W51</f>
        <v>0</v>
      </c>
      <c r="X98" s="56" t="n">
        <f aca="false">X49-X50-X51</f>
        <v>0</v>
      </c>
      <c r="Y98" s="56" t="n">
        <f aca="false">Y49-Y50-Y51</f>
        <v>0</v>
      </c>
    </row>
    <row r="99" customFormat="false" ht="15" hidden="false" customHeight="false" outlineLevel="0" collapsed="false">
      <c r="B99" s="0" t="s">
        <v>4456</v>
      </c>
      <c r="F99" s="143" t="n">
        <f aca="false">F54-F55-F56</f>
        <v>0</v>
      </c>
      <c r="G99" s="143" t="n">
        <f aca="false">G54-G55-G56</f>
        <v>0</v>
      </c>
      <c r="H99" s="143" t="n">
        <f aca="false">H54-H55-H56</f>
        <v>0</v>
      </c>
      <c r="I99" s="143" t="n">
        <f aca="false">I54-I55-I56</f>
        <v>0</v>
      </c>
      <c r="J99" s="369" t="n">
        <f aca="false">J54-J55-J56</f>
        <v>2362000000000</v>
      </c>
      <c r="K99" s="369" t="n">
        <f aca="false">K54-K55-K56</f>
        <v>2156000000000</v>
      </c>
      <c r="L99" s="369" t="n">
        <f aca="false">L54-L55-L56</f>
        <v>2886000000000</v>
      </c>
      <c r="M99" s="369" t="n">
        <f aca="false">M54-M55-M56</f>
        <v>2856000000000</v>
      </c>
      <c r="N99" s="369" t="n">
        <f aca="false">N54-N55-N56</f>
        <v>3300000000000</v>
      </c>
      <c r="O99" s="369" t="n">
        <f aca="false">O54-O55-O56</f>
        <v>4332000000000</v>
      </c>
      <c r="P99" s="369" t="n">
        <f aca="false">P54-P55-P56</f>
        <v>4531000000000</v>
      </c>
      <c r="Q99" s="369" t="n">
        <f aca="false">Q54-Q55-Q56</f>
        <v>4795000000000</v>
      </c>
      <c r="R99" s="369" t="n">
        <f aca="false">R54-R55-R56</f>
        <v>4911000000000</v>
      </c>
      <c r="S99" s="369" t="n">
        <f aca="false">S54-S55-S56</f>
        <v>4670000000000</v>
      </c>
      <c r="T99" s="369" t="n">
        <f aca="false">T54-T55-T56</f>
        <v>4662000000000</v>
      </c>
      <c r="U99" s="369" t="n">
        <f aca="false">U54-U55-U56</f>
        <v>6358000000000</v>
      </c>
      <c r="V99" s="56" t="n">
        <f aca="false">V54-V55-V56</f>
        <v>8193000000000</v>
      </c>
      <c r="W99" s="56" t="n">
        <f aca="false">W54-W55-W56</f>
        <v>9880000000000</v>
      </c>
      <c r="X99" s="56" t="n">
        <f aca="false">X54-X55-X56</f>
        <v>11340000000000</v>
      </c>
      <c r="Y99" s="56" t="n">
        <f aca="false">Y54-Y55-Y56</f>
        <v>12654000000000</v>
      </c>
    </row>
    <row r="100" customFormat="false" ht="15" hidden="false" customHeight="false" outlineLevel="0" collapsed="false">
      <c r="B100" s="0" t="s">
        <v>4457</v>
      </c>
      <c r="F100" s="143" t="n">
        <f aca="false">F57-F58-F59</f>
        <v>0</v>
      </c>
      <c r="G100" s="143" t="n">
        <f aca="false">G57-G58-G59</f>
        <v>0</v>
      </c>
      <c r="H100" s="143" t="n">
        <f aca="false">H57-H58-H59</f>
        <v>0</v>
      </c>
      <c r="I100" s="143" t="n">
        <f aca="false">I57-I58-I59</f>
        <v>0</v>
      </c>
      <c r="J100" s="143" t="n">
        <f aca="false">J57-J58-J59</f>
        <v>0</v>
      </c>
      <c r="K100" s="143" t="n">
        <f aca="false">K57-K58-K59</f>
        <v>0</v>
      </c>
      <c r="L100" s="143" t="n">
        <f aca="false">L57-L58-L59</f>
        <v>0</v>
      </c>
      <c r="M100" s="143" t="n">
        <f aca="false">M57-M58-M59</f>
        <v>0</v>
      </c>
      <c r="N100" s="143" t="n">
        <f aca="false">N57-N58-N59</f>
        <v>0</v>
      </c>
      <c r="O100" s="143" t="n">
        <f aca="false">O57-O58-O59</f>
        <v>0</v>
      </c>
      <c r="P100" s="143" t="n">
        <f aca="false">P57-P58-P59</f>
        <v>0</v>
      </c>
      <c r="Q100" s="143" t="n">
        <f aca="false">Q57-Q58-Q59</f>
        <v>0</v>
      </c>
      <c r="R100" s="143" t="n">
        <f aca="false">R57-R58-R59</f>
        <v>0</v>
      </c>
      <c r="S100" s="143" t="n">
        <f aca="false">S57-S58-S59</f>
        <v>0</v>
      </c>
      <c r="T100" s="143" t="n">
        <f aca="false">T57-T58-T59</f>
        <v>0</v>
      </c>
      <c r="U100" s="143" t="n">
        <f aca="false">U57-U58-U59</f>
        <v>0</v>
      </c>
      <c r="V100" s="55" t="n">
        <f aca="false">V57-V58-V59</f>
        <v>0</v>
      </c>
      <c r="W100" s="55" t="n">
        <f aca="false">W57-W58-W59</f>
        <v>0</v>
      </c>
      <c r="X100" s="55" t="n">
        <f aca="false">X57-X58-X59</f>
        <v>0</v>
      </c>
      <c r="Y100" s="55" t="n">
        <f aca="false">Y57-Y58-Y59</f>
        <v>0</v>
      </c>
    </row>
    <row r="101" customFormat="false" ht="15" hidden="false" customHeight="false" outlineLevel="0" collapsed="false">
      <c r="B101" s="0" t="s">
        <v>4458</v>
      </c>
      <c r="F101" s="369" t="n">
        <f aca="false">F48-F60-F62</f>
        <v>8000000000</v>
      </c>
      <c r="G101" s="143" t="n">
        <f aca="false">G48-G60-G62</f>
        <v>0</v>
      </c>
      <c r="H101" s="143" t="n">
        <f aca="false">H48-H60-H62</f>
        <v>0</v>
      </c>
      <c r="I101" s="143" t="n">
        <f aca="false">I48-I60-I62</f>
        <v>0</v>
      </c>
      <c r="J101" s="143" t="n">
        <f aca="false">J48-J60-J62</f>
        <v>0</v>
      </c>
      <c r="K101" s="143" t="n">
        <f aca="false">K48-K60-K62</f>
        <v>0</v>
      </c>
      <c r="L101" s="143" t="n">
        <f aca="false">L48-L60-L62</f>
        <v>0</v>
      </c>
      <c r="M101" s="143" t="n">
        <f aca="false">M48-M60-M62</f>
        <v>0</v>
      </c>
      <c r="N101" s="143" t="n">
        <f aca="false">N48-N60-N62</f>
        <v>0</v>
      </c>
      <c r="O101" s="143" t="n">
        <f aca="false">O48-O60-O62</f>
        <v>0</v>
      </c>
      <c r="P101" s="143" t="n">
        <f aca="false">P48-P60-P62</f>
        <v>0</v>
      </c>
      <c r="Q101" s="143" t="n">
        <f aca="false">Q48-Q60-Q62</f>
        <v>0</v>
      </c>
      <c r="R101" s="143" t="n">
        <f aca="false">R48-R60-R62</f>
        <v>0</v>
      </c>
      <c r="S101" s="143" t="n">
        <f aca="false">S48-S60-S62</f>
        <v>0</v>
      </c>
      <c r="T101" s="143" t="n">
        <f aca="false">T48-T60-T62</f>
        <v>0</v>
      </c>
      <c r="U101" s="143" t="n">
        <f aca="false">U48-U60-U62</f>
        <v>0</v>
      </c>
      <c r="V101" s="55" t="n">
        <f aca="false">V48-V60-V62</f>
        <v>0</v>
      </c>
      <c r="W101" s="55" t="n">
        <f aca="false">W48-W60-W62</f>
        <v>0</v>
      </c>
      <c r="X101" s="55" t="n">
        <f aca="false">X48-X60-X62</f>
        <v>0</v>
      </c>
      <c r="Y101" s="55" t="n">
        <f aca="false">Y48-Y60-Y62</f>
        <v>0</v>
      </c>
    </row>
    <row r="102" customFormat="false" ht="15" hidden="false" customHeight="false" outlineLevel="0" collapsed="false">
      <c r="B102" s="0" t="s">
        <v>273</v>
      </c>
      <c r="F102" s="143" t="n">
        <f aca="false">F68-F74-F69</f>
        <v>0</v>
      </c>
      <c r="G102" s="143" t="n">
        <f aca="false">G68-G74-G69</f>
        <v>0</v>
      </c>
      <c r="H102" s="143" t="n">
        <f aca="false">H68-H74-H69</f>
        <v>1000000000</v>
      </c>
      <c r="I102" s="143" t="n">
        <f aca="false">I68-I74-I69</f>
        <v>-1000000000</v>
      </c>
      <c r="J102" s="143" t="n">
        <f aca="false">J68-J74-J69</f>
        <v>-1000000000</v>
      </c>
      <c r="K102" s="143" t="n">
        <f aca="false">K68-K74-K69</f>
        <v>0</v>
      </c>
      <c r="L102" s="143" t="n">
        <f aca="false">L68-L74-L69</f>
        <v>0</v>
      </c>
      <c r="M102" s="143" t="n">
        <f aca="false">M68-M74-M69</f>
        <v>0</v>
      </c>
      <c r="N102" s="143" t="n">
        <f aca="false">N68-N74-N69</f>
        <v>0</v>
      </c>
      <c r="O102" s="143" t="n">
        <f aca="false">O68-O74-O69</f>
        <v>0</v>
      </c>
      <c r="P102" s="143" t="n">
        <f aca="false">P68-P74-P69</f>
        <v>0</v>
      </c>
      <c r="Q102" s="143" t="n">
        <f aca="false">Q68-Q74-Q69</f>
        <v>1000000000</v>
      </c>
      <c r="R102" s="143" t="n">
        <f aca="false">R68-R74-R69</f>
        <v>-4454000000000</v>
      </c>
      <c r="S102" s="143" t="n">
        <f aca="false">S68-S74-S69</f>
        <v>-5267000000000</v>
      </c>
      <c r="T102" s="143" t="n">
        <f aca="false">T68-T74-T69</f>
        <v>-9284000000000</v>
      </c>
      <c r="U102" s="143" t="n">
        <f aca="false">U68-U74-U69</f>
        <v>-9830000000000</v>
      </c>
      <c r="V102" s="55" t="n">
        <f aca="false">V68-V74-V69</f>
        <v>-10652000000000</v>
      </c>
      <c r="W102" s="55" t="n">
        <f aca="false">W68-W74-W69</f>
        <v>-12768000000000</v>
      </c>
      <c r="X102" s="55" t="n">
        <f aca="false">X68-X74-X69</f>
        <v>-14174000000000</v>
      </c>
      <c r="Y102" s="55" t="n">
        <f aca="false">Y68-Y74-Y69</f>
        <v>-15854000000000</v>
      </c>
    </row>
    <row r="103" customFormat="false" ht="15" hidden="false" customHeight="false" outlineLevel="0" collapsed="false">
      <c r="B103" s="0" t="s">
        <v>4459</v>
      </c>
      <c r="F103" s="143" t="n">
        <f aca="false">F70+F71+F73+F72-F69</f>
        <v>0</v>
      </c>
      <c r="G103" s="143" t="n">
        <f aca="false">G70+G71+G73+G72-G69</f>
        <v>0</v>
      </c>
      <c r="H103" s="143" t="n">
        <f aca="false">H70+H71+H73+H72-H69</f>
        <v>0</v>
      </c>
      <c r="I103" s="143" t="n">
        <f aca="false">I70+I71+I73+I72-I69</f>
        <v>0</v>
      </c>
      <c r="J103" s="143" t="n">
        <f aca="false">J70+J71+J73+J72-J69</f>
        <v>0</v>
      </c>
      <c r="K103" s="143" t="n">
        <f aca="false">K70+K71+K73+K72-K69</f>
        <v>0</v>
      </c>
      <c r="L103" s="143" t="n">
        <f aca="false">L70+L71+L73+L72-L69</f>
        <v>0</v>
      </c>
      <c r="M103" s="143" t="n">
        <f aca="false">M70+M71+M73+M72-M69</f>
        <v>0</v>
      </c>
      <c r="N103" s="143" t="n">
        <f aca="false">N70+N71+N73+N72-N69</f>
        <v>0</v>
      </c>
      <c r="O103" s="143" t="n">
        <f aca="false">O70+O71+O73+O72-O69</f>
        <v>-1000000000</v>
      </c>
      <c r="P103" s="143" t="n">
        <f aca="false">P70+P71+P73+P72-P69</f>
        <v>0</v>
      </c>
      <c r="Q103" s="143" t="n">
        <f aca="false">Q70+Q71+Q73+Q72-Q69</f>
        <v>1000000000</v>
      </c>
      <c r="R103" s="143" t="n">
        <f aca="false">R70+R71+R73+R72-R69</f>
        <v>1000000000</v>
      </c>
      <c r="S103" s="143" t="n">
        <f aca="false">S70+S71+S73+S72-S69</f>
        <v>-1000000000</v>
      </c>
      <c r="T103" s="143" t="n">
        <f aca="false">T70+T71+T73+T72-T69</f>
        <v>0</v>
      </c>
      <c r="U103" s="143" t="n">
        <f aca="false">U70+U71+U73+U72-U69</f>
        <v>0</v>
      </c>
      <c r="V103" s="55" t="n">
        <f aca="false">V70+V71+V73+V72-V69</f>
        <v>0</v>
      </c>
      <c r="W103" s="55" t="n">
        <f aca="false">W70+W71+W73+W72-W69</f>
        <v>0</v>
      </c>
      <c r="X103" s="55" t="n">
        <f aca="false">X70+X71+X73+X72-X69</f>
        <v>1000000000</v>
      </c>
      <c r="Y103" s="55" t="n">
        <f aca="false">Y70+Y71+Y73+Y72-Y69</f>
        <v>0</v>
      </c>
    </row>
    <row r="104" customFormat="false" ht="15" hidden="false" customHeight="false" outlineLevel="0" collapsed="false">
      <c r="B104" s="0" t="s">
        <v>4460</v>
      </c>
      <c r="F104" s="472" t="n">
        <f aca="false">F74-F75-F81-F82-F83-F84</f>
        <v>0</v>
      </c>
      <c r="G104" s="472" t="n">
        <f aca="false">G74-G75-G81-G82-G83-G84</f>
        <v>0</v>
      </c>
      <c r="H104" s="472" t="n">
        <f aca="false">H74-H75-H81-H82-H83-H84</f>
        <v>0</v>
      </c>
      <c r="I104" s="472" t="n">
        <f aca="false">I74-I75-I81-I82-I83-I84</f>
        <v>0</v>
      </c>
      <c r="J104" s="472" t="n">
        <f aca="false">J74-J75-J81-J82-J83-J84</f>
        <v>0</v>
      </c>
      <c r="K104" s="472" t="n">
        <f aca="false">K74-K75-K81-K82-K83-K84</f>
        <v>0</v>
      </c>
      <c r="L104" s="472" t="n">
        <f aca="false">L74-L75-L81-L82-L83-L84</f>
        <v>0</v>
      </c>
      <c r="M104" s="472" t="n">
        <f aca="false">M74-M75-M81-M82-M83-M84</f>
        <v>0</v>
      </c>
      <c r="N104" s="472" t="n">
        <f aca="false">N74-N75-N81-N82-N83-N84</f>
        <v>0</v>
      </c>
      <c r="O104" s="472" t="n">
        <f aca="false">O74-O75-O81-O82-O83-O84</f>
        <v>0</v>
      </c>
      <c r="P104" s="472" t="n">
        <f aca="false">P74-P75-P81-P82-P83-P84</f>
        <v>1000000000</v>
      </c>
      <c r="Q104" s="472" t="n">
        <f aca="false">Q74-Q75-Q81-Q82-Q83-Q84</f>
        <v>-1000000000</v>
      </c>
      <c r="R104" s="472" t="n">
        <f aca="false">R74-R75-R81-R82-R83-R84</f>
        <v>0</v>
      </c>
      <c r="S104" s="472" t="n">
        <f aca="false">S74-S75-S81-S82-S83-S84</f>
        <v>0</v>
      </c>
      <c r="T104" s="472" t="n">
        <f aca="false">T74-T75-T81-T82-T83-T84</f>
        <v>0</v>
      </c>
      <c r="U104" s="472" t="n">
        <f aca="false">U74-U75-U81-U82-U83-U84</f>
        <v>0</v>
      </c>
      <c r="V104" s="152" t="n">
        <f aca="false">V74-V75-V81-V82-V83-V84</f>
        <v>0</v>
      </c>
      <c r="W104" s="152" t="n">
        <f aca="false">W74-W75-W81-W82-W83-W84</f>
        <v>0</v>
      </c>
      <c r="X104" s="152" t="n">
        <f aca="false">X74-X75-X81-X82-X83-X84</f>
        <v>0</v>
      </c>
      <c r="Y104" s="152" t="n">
        <f aca="false">Y74-Y75-Y81-Y82-Y83-Y84</f>
        <v>1000000000</v>
      </c>
    </row>
    <row r="105" customFormat="false" ht="15.75" hidden="false" customHeight="false" outlineLevel="0" collapsed="false">
      <c r="F105" s="472"/>
      <c r="G105" s="143"/>
      <c r="H105" s="143"/>
      <c r="I105" s="143"/>
      <c r="J105" s="143"/>
      <c r="K105" s="143"/>
      <c r="L105" s="143"/>
      <c r="M105" s="143"/>
      <c r="N105" s="143"/>
      <c r="O105" s="143"/>
      <c r="P105" s="143"/>
      <c r="Q105" s="143"/>
      <c r="Y105" s="0"/>
    </row>
    <row r="106" customFormat="false" ht="15.75" hidden="false" customHeight="false" outlineLevel="0" collapsed="false">
      <c r="B106" s="0" t="s">
        <v>1047</v>
      </c>
      <c r="D106" s="214" t="n">
        <v>5993387000000</v>
      </c>
      <c r="E106" s="95" t="n">
        <v>6388708000000</v>
      </c>
      <c r="F106" s="95" t="n">
        <v>9500601000000</v>
      </c>
      <c r="G106" s="95" t="n">
        <v>11934700000000</v>
      </c>
      <c r="H106" s="95" t="n">
        <v>16321913000000</v>
      </c>
      <c r="I106" s="95" t="n">
        <v>21101991000000</v>
      </c>
      <c r="J106" s="95" t="n">
        <v>27442910000000</v>
      </c>
      <c r="K106" s="95" t="n">
        <v>31359432000000</v>
      </c>
      <c r="L106" s="95" t="n">
        <v>37779578000000</v>
      </c>
      <c r="M106" s="95" t="n">
        <v>39562036000000</v>
      </c>
      <c r="N106" s="95" t="n">
        <v>55469350000000</v>
      </c>
      <c r="O106" s="95" t="n">
        <v>63713379000000</v>
      </c>
      <c r="P106" s="95" t="n">
        <v>72599630000000</v>
      </c>
      <c r="Q106" s="95" t="n">
        <v>81009964000000</v>
      </c>
      <c r="R106" s="813" t="n">
        <v>90100000000000</v>
      </c>
      <c r="S106" s="813" t="n">
        <v>95200000000000</v>
      </c>
      <c r="T106" s="813" t="n">
        <v>105900000000000</v>
      </c>
      <c r="U106" s="813" t="n">
        <v>122300000000000</v>
      </c>
      <c r="V106" s="813" t="n">
        <v>141400000000000</v>
      </c>
      <c r="W106" s="813" t="n">
        <v>161200000000000</v>
      </c>
      <c r="X106" s="813" t="n">
        <v>181600000000000</v>
      </c>
      <c r="Y106" s="813" t="n">
        <v>203000000000000</v>
      </c>
    </row>
    <row r="107" customFormat="false" ht="15" hidden="false" customHeight="false" outlineLevel="0" collapsed="false">
      <c r="B107" s="0" t="s">
        <v>1194</v>
      </c>
      <c r="F107" s="0" t="n">
        <f aca="false">(F7/F106)*100</f>
        <v>21.6091592521357</v>
      </c>
      <c r="G107" s="0" t="n">
        <f aca="false">(G7/G106)*100</f>
        <v>23.4191056331537</v>
      </c>
      <c r="H107" s="0" t="n">
        <f aca="false">(H7/H106)*100</f>
        <v>25.2850263323913</v>
      </c>
      <c r="I107" s="0" t="n">
        <f aca="false">(I7/I106)*100</f>
        <v>26.6372969261526</v>
      </c>
      <c r="J107" s="0" t="n">
        <f aca="false">(J7/J106)*100</f>
        <v>23.0879305438089</v>
      </c>
      <c r="K107" s="0" t="n">
        <f aca="false">(K7/K106)*100</f>
        <v>18.8970259410311</v>
      </c>
      <c r="L107" s="0" t="n">
        <f aca="false">(L7/L106)*100</f>
        <v>21.3422182746456</v>
      </c>
      <c r="M107" s="0" t="n">
        <f aca="false">(M7/M106)*100</f>
        <v>11.3012383892477</v>
      </c>
      <c r="N107" s="0" t="n">
        <f aca="false">(N7/N106)*100</f>
        <v>12.4086545092019</v>
      </c>
      <c r="O107" s="0" t="n">
        <f aca="false">(O7/O106)*100</f>
        <v>17.7121354684391</v>
      </c>
      <c r="P107" s="0" t="n">
        <f aca="false">(P7/P106)*100</f>
        <v>14.3471805572563</v>
      </c>
      <c r="Q107" s="0" t="n">
        <f aca="false">(Q7/Q106)*100</f>
        <v>11.0467892566895</v>
      </c>
      <c r="R107" s="0" t="n">
        <f aca="false">(R7/R106)*100</f>
        <v>10.5260821309656</v>
      </c>
      <c r="S107" s="0" t="n">
        <f aca="false">(S7/S106)*100</f>
        <v>7.8203781512605</v>
      </c>
      <c r="T107" s="0" t="n">
        <f aca="false">(T7/T106)*100</f>
        <v>5.8961284230406</v>
      </c>
      <c r="U107" s="0" t="n">
        <f aca="false">(U7/U106)*100</f>
        <v>6.83646770237122</v>
      </c>
      <c r="V107" s="0" t="n">
        <f aca="false">(V7/V106)*100</f>
        <v>7.34724186704385</v>
      </c>
      <c r="W107" s="0" t="n">
        <f aca="false">(W7/W106)*100</f>
        <v>7.73138957816377</v>
      </c>
      <c r="X107" s="0" t="n">
        <f aca="false">(X7/X106)*100</f>
        <v>8.32874449339207</v>
      </c>
      <c r="Y107" s="113" t="n">
        <f aca="false">(Y7/Y106)*100</f>
        <v>8.48275862068966</v>
      </c>
    </row>
    <row r="108" customFormat="false" ht="15" hidden="false" customHeight="false" outlineLevel="0" collapsed="false">
      <c r="B108" s="0" t="s">
        <v>141</v>
      </c>
      <c r="F108" s="0" t="n">
        <f aca="false">(F28/F106)*100</f>
        <v>23.1985323875826</v>
      </c>
      <c r="G108" s="0" t="n">
        <f aca="false">(G28/G106)*100</f>
        <v>23.4191056331537</v>
      </c>
      <c r="H108" s="0" t="n">
        <f aca="false">(H28/H106)*100</f>
        <v>19.4646301570165</v>
      </c>
      <c r="I108" s="0" t="n">
        <f aca="false">(I28/I106)*100</f>
        <v>20.0644574248942</v>
      </c>
      <c r="J108" s="0" t="n">
        <f aca="false">(J28/J106)*100</f>
        <v>19.0613896266832</v>
      </c>
      <c r="K108" s="0" t="n">
        <f aca="false">(K28/K106)*100</f>
        <v>19.1361884360661</v>
      </c>
      <c r="L108" s="0" t="n">
        <f aca="false">(L28/L106)*100</f>
        <v>18.3538312683112</v>
      </c>
      <c r="M108" s="0" t="n">
        <f aca="false">(M28/M106)*100</f>
        <v>17.8706677280209</v>
      </c>
      <c r="N108" s="0" t="n">
        <f aca="false">(N28/N106)*100</f>
        <v>17.6836397037283</v>
      </c>
      <c r="O108" s="0" t="n">
        <f aca="false">(O28/O106)*100</f>
        <v>17.4107858884709</v>
      </c>
      <c r="P108" s="0" t="n">
        <f aca="false">(P28/P106)*100</f>
        <v>15.2011793999501</v>
      </c>
      <c r="Q108" s="0" t="n">
        <f aca="false">(Q28/Q106)*100</f>
        <v>14.3303359571916</v>
      </c>
      <c r="R108" s="0" t="n">
        <f aca="false">(R28/R106)*100</f>
        <v>12.2907880133185</v>
      </c>
      <c r="S108" s="0" t="n">
        <f aca="false">(S28/S106)*100</f>
        <v>11.4968487394958</v>
      </c>
      <c r="T108" s="0" t="n">
        <f aca="false">(T28/T106)*100</f>
        <v>10.2795089707271</v>
      </c>
      <c r="U108" s="0" t="n">
        <f aca="false">(U28/U106)*100</f>
        <v>10.8552739165985</v>
      </c>
      <c r="V108" s="0" t="n">
        <f aca="false">(V28/V106)*100</f>
        <v>11.1138613861386</v>
      </c>
      <c r="W108" s="0" t="n">
        <f aca="false">(W28/W106)*100</f>
        <v>11.6916873449132</v>
      </c>
      <c r="X108" s="0" t="n">
        <f aca="false">(X28/X106)*100</f>
        <v>12.2318281938326</v>
      </c>
      <c r="Y108" s="113" t="n">
        <f aca="false">(Y28/Y106)*100</f>
        <v>12.387684729064</v>
      </c>
    </row>
    <row r="111" customFormat="false" ht="15" hidden="false" customHeight="false" outlineLevel="0" collapsed="false">
      <c r="B111" s="0" t="s">
        <v>142</v>
      </c>
      <c r="F111" s="0" t="n">
        <f aca="false">IF(F67&lt;0, (F67/F36)*100)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1.xml><?xml version="1.0" encoding="utf-8"?>
<worksheet xmlns="http://schemas.openxmlformats.org/spreadsheetml/2006/main" xmlns:r="http://schemas.openxmlformats.org/officeDocument/2006/relationships">
  <sheetPr filterMode="false">
    <pageSetUpPr fitToPage="false"/>
  </sheetPr>
  <dimension ref="A1:X9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AC19" activeCellId="0" sqref="AC19"/>
    </sheetView>
  </sheetViews>
  <sheetFormatPr defaultRowHeight="15"/>
  <cols>
    <col collapsed="false" hidden="false" max="1" min="1" style="0" width="33.3418367346939"/>
    <col collapsed="false" hidden="false" max="2" min="2" style="0" width="61.2857142857143"/>
    <col collapsed="false" hidden="false" max="3" min="3" style="0" width="32.9387755102041"/>
    <col collapsed="false" hidden="false" max="4" min="4" style="0" width="8.50510204081633"/>
    <col collapsed="false" hidden="false" max="6" min="5" style="0" width="18.765306122449"/>
    <col collapsed="false" hidden="false" max="8" min="7" style="0" width="20.6530612244898"/>
    <col collapsed="false" hidden="false" max="11" min="9" style="0" width="22.5459183673469"/>
    <col collapsed="false" hidden="false" max="12" min="12" style="0" width="22.6785714285714"/>
    <col collapsed="false" hidden="false" max="13" min="13" style="0" width="20.6530612244898"/>
    <col collapsed="false" hidden="false" max="15" min="14" style="0" width="21.3265306122449"/>
    <col collapsed="false" hidden="false" max="17" min="16" style="0" width="21.734693877551"/>
    <col collapsed="false" hidden="false" max="18" min="18" style="0" width="21.3265306122449"/>
    <col collapsed="false" hidden="false" max="19" min="19" style="0" width="21.734693877551"/>
    <col collapsed="false" hidden="false" max="21" min="20" style="0" width="24.1632653061224"/>
    <col collapsed="false" hidden="false" max="23" min="22" style="0" width="8.50510204081633"/>
    <col collapsed="false" hidden="false" max="24" min="24" style="0" width="16.1989795918367"/>
    <col collapsed="false" hidden="false" max="1025" min="25" style="0" width="8.50510204081633"/>
  </cols>
  <sheetData>
    <row r="1" customFormat="false" ht="15" hidden="false" customHeight="false" outlineLevel="0" collapsed="false">
      <c r="A1" s="0" t="s">
        <v>4461</v>
      </c>
      <c r="B1" s="2" t="s">
        <v>4462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4463</v>
      </c>
      <c r="C2" s="7"/>
      <c r="D2" s="4"/>
      <c r="E2" s="4"/>
      <c r="F2" s="4"/>
      <c r="G2" s="4"/>
      <c r="H2" s="4"/>
      <c r="I2" s="4"/>
      <c r="J2" s="4"/>
      <c r="K2" s="4"/>
      <c r="L2" s="4"/>
      <c r="M2" s="4"/>
      <c r="N2" s="4"/>
      <c r="O2" s="4"/>
      <c r="P2" s="4"/>
      <c r="Q2" s="4"/>
      <c r="R2" s="8"/>
      <c r="S2" s="836"/>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row>
    <row r="6" s="17" customFormat="true" ht="16.5" hidden="false" customHeight="false" outlineLevel="0" collapsed="false">
      <c r="A6" s="118" t="s">
        <v>32</v>
      </c>
      <c r="B6" s="118" t="s">
        <v>33</v>
      </c>
      <c r="C6" s="13" t="s">
        <v>34</v>
      </c>
      <c r="D6" s="335"/>
      <c r="E6" s="42" t="n">
        <v>593500000000</v>
      </c>
      <c r="F6" s="42" t="n">
        <v>707000000000</v>
      </c>
      <c r="G6" s="42" t="n">
        <v>838000000000</v>
      </c>
      <c r="H6" s="42" t="n">
        <v>825000000000</v>
      </c>
      <c r="I6" s="42" t="n">
        <v>919000000000</v>
      </c>
      <c r="J6" s="42" t="n">
        <v>1121000000000</v>
      </c>
      <c r="K6" s="42" t="n">
        <v>1327000000000</v>
      </c>
      <c r="L6" s="42" t="n">
        <v>1530000000000</v>
      </c>
      <c r="M6" s="624" t="n">
        <v>1878000000000</v>
      </c>
      <c r="N6" s="624" t="n">
        <v>2130000000000</v>
      </c>
      <c r="O6" s="624" t="n">
        <v>2306000000000</v>
      </c>
      <c r="P6" s="624" t="n">
        <v>2611000000000</v>
      </c>
      <c r="Q6" s="624" t="n">
        <v>3011000000000</v>
      </c>
      <c r="R6" s="624" t="n">
        <v>3837000000000</v>
      </c>
      <c r="S6" s="624" t="n">
        <v>3984000000000</v>
      </c>
      <c r="T6" s="102" t="n">
        <v>4625000000000</v>
      </c>
      <c r="U6" s="458" t="n">
        <v>5274000000000</v>
      </c>
    </row>
    <row r="7" customFormat="false" ht="16.5" hidden="false" customHeight="false" outlineLevel="0" collapsed="false">
      <c r="A7" s="38" t="s">
        <v>35</v>
      </c>
      <c r="B7" s="49" t="s">
        <v>35</v>
      </c>
      <c r="C7" s="20" t="s">
        <v>37</v>
      </c>
      <c r="D7" s="49"/>
      <c r="E7" s="24" t="n">
        <v>553000000000</v>
      </c>
      <c r="F7" s="24" t="n">
        <v>624000000000</v>
      </c>
      <c r="G7" s="24" t="n">
        <v>719000000000</v>
      </c>
      <c r="H7" s="24" t="n">
        <v>794000000000</v>
      </c>
      <c r="I7" s="24" t="n">
        <v>900000000000</v>
      </c>
      <c r="J7" s="24" t="n">
        <v>1077000000000</v>
      </c>
      <c r="K7" s="24" t="n">
        <v>1298000000000</v>
      </c>
      <c r="L7" s="24" t="n">
        <v>1499000000000</v>
      </c>
      <c r="M7" s="125" t="n">
        <v>1851000000000</v>
      </c>
      <c r="N7" s="125" t="n">
        <v>2079000000000</v>
      </c>
      <c r="O7" s="125" t="n">
        <v>2261000000000</v>
      </c>
      <c r="P7" s="125" t="n">
        <v>2567000000000</v>
      </c>
      <c r="Q7" s="125" t="n">
        <v>2982000000000</v>
      </c>
      <c r="R7" s="125" t="n">
        <v>3631000000000</v>
      </c>
      <c r="S7" s="125" t="n">
        <v>3937000000000</v>
      </c>
      <c r="T7" s="16" t="n">
        <v>4556000000000</v>
      </c>
      <c r="U7" s="55" t="n">
        <v>5210000000000</v>
      </c>
    </row>
    <row r="8" customFormat="false" ht="16.5" hidden="false" customHeight="false" outlineLevel="0" collapsed="false">
      <c r="A8" s="113" t="s">
        <v>38</v>
      </c>
      <c r="B8" s="49" t="s">
        <v>262</v>
      </c>
      <c r="C8" s="20" t="s">
        <v>40</v>
      </c>
      <c r="D8" s="49"/>
      <c r="E8" s="24" t="n">
        <v>441500000000</v>
      </c>
      <c r="F8" s="24" t="n">
        <v>478000000000</v>
      </c>
      <c r="G8" s="24" t="n">
        <v>554000000000</v>
      </c>
      <c r="H8" s="24" t="n">
        <v>611000000000</v>
      </c>
      <c r="I8" s="24" t="n">
        <v>659000000000</v>
      </c>
      <c r="J8" s="24" t="n">
        <v>804000000000</v>
      </c>
      <c r="K8" s="24" t="n">
        <v>954000000000</v>
      </c>
      <c r="L8" s="24" t="n">
        <v>1086000000000</v>
      </c>
      <c r="M8" s="125" t="n">
        <v>1331000000000</v>
      </c>
      <c r="N8" s="125" t="n">
        <v>1500000000000</v>
      </c>
      <c r="O8" s="125" t="n">
        <v>1738000000000</v>
      </c>
      <c r="P8" s="125" t="n">
        <v>2076000000000</v>
      </c>
      <c r="Q8" s="125" t="n">
        <v>2231000000000</v>
      </c>
      <c r="R8" s="125" t="n">
        <v>2640000000000</v>
      </c>
      <c r="S8" s="125" t="n">
        <v>3024000000000</v>
      </c>
      <c r="T8" s="16" t="n">
        <v>3643000000000</v>
      </c>
      <c r="U8" s="55" t="n">
        <v>4244000000000</v>
      </c>
    </row>
    <row r="9" customFormat="false" ht="16.5" hidden="false" customHeight="false" outlineLevel="0" collapsed="false">
      <c r="A9" s="0" t="s">
        <v>4464</v>
      </c>
      <c r="B9" s="837" t="s">
        <v>4465</v>
      </c>
      <c r="C9" s="0" t="s">
        <v>43</v>
      </c>
      <c r="D9" s="113"/>
      <c r="E9" s="24" t="n">
        <v>422500000000</v>
      </c>
      <c r="F9" s="24" t="n">
        <v>459000000000</v>
      </c>
      <c r="G9" s="24" t="n">
        <v>532000000000</v>
      </c>
      <c r="H9" s="24" t="n">
        <v>583000000000</v>
      </c>
      <c r="I9" s="24" t="n">
        <v>624000000000</v>
      </c>
      <c r="J9" s="24" t="n">
        <v>767000000000</v>
      </c>
      <c r="K9" s="24" t="n">
        <v>917000000000</v>
      </c>
      <c r="L9" s="24" t="n">
        <v>1045000000000</v>
      </c>
      <c r="M9" s="125" t="n">
        <v>1285000000000</v>
      </c>
      <c r="N9" s="125" t="n">
        <v>1445000000000</v>
      </c>
      <c r="O9" s="125" t="n">
        <v>1673000000000</v>
      </c>
      <c r="P9" s="125" t="n">
        <v>1969000000000</v>
      </c>
      <c r="Q9" s="125" t="n">
        <v>2081000000000</v>
      </c>
      <c r="R9" s="125" t="n">
        <v>2450000000000</v>
      </c>
      <c r="S9" s="125" t="n">
        <v>2818000000000</v>
      </c>
      <c r="T9" s="16" t="n">
        <v>3377000000000</v>
      </c>
      <c r="U9" s="55" t="n">
        <v>3934000000000</v>
      </c>
    </row>
    <row r="10" customFormat="false" ht="16.5" hidden="false" customHeight="false" outlineLevel="0" collapsed="false">
      <c r="B10" s="47" t="s">
        <v>4466</v>
      </c>
      <c r="C10" s="49"/>
      <c r="D10" s="113"/>
      <c r="E10" s="24" t="n">
        <v>392100000000</v>
      </c>
      <c r="F10" s="24" t="n">
        <v>404000000000</v>
      </c>
      <c r="G10" s="24" t="n">
        <v>460000000000</v>
      </c>
      <c r="H10" s="24" t="n">
        <v>522000000000</v>
      </c>
      <c r="I10" s="24" t="n">
        <v>595000000000</v>
      </c>
      <c r="J10" s="24" t="n">
        <v>713000000000</v>
      </c>
      <c r="K10" s="24" t="n">
        <v>843000000000</v>
      </c>
      <c r="L10" s="24" t="n">
        <v>1007000000000</v>
      </c>
      <c r="M10" s="125" t="n">
        <v>1157000000000</v>
      </c>
      <c r="N10" s="125" t="n">
        <v>1329000000000</v>
      </c>
      <c r="O10" s="125" t="n">
        <v>1558000000000</v>
      </c>
      <c r="P10" s="125" t="n">
        <v>1881000000000</v>
      </c>
      <c r="Q10" s="125" t="n">
        <v>1936000000000</v>
      </c>
      <c r="R10" s="125" t="n">
        <v>2272000000000</v>
      </c>
      <c r="S10" s="125" t="n">
        <v>2594000000000</v>
      </c>
      <c r="T10" s="16" t="n">
        <v>3104000000000</v>
      </c>
      <c r="U10" s="55" t="n">
        <v>3621000000000</v>
      </c>
    </row>
    <row r="11" customFormat="false" ht="16.5" hidden="false" customHeight="false" outlineLevel="0" collapsed="false">
      <c r="A11" s="191" t="s">
        <v>920</v>
      </c>
      <c r="B11" s="191" t="s">
        <v>921</v>
      </c>
      <c r="C11" s="49" t="s">
        <v>4467</v>
      </c>
      <c r="D11" s="113"/>
      <c r="E11" s="24" t="n">
        <v>124600000000</v>
      </c>
      <c r="F11" s="24" t="n">
        <v>143000000000</v>
      </c>
      <c r="G11" s="24" t="n">
        <v>152000000000</v>
      </c>
      <c r="H11" s="24" t="n">
        <v>164000000000</v>
      </c>
      <c r="I11" s="24" t="n">
        <v>184000000000</v>
      </c>
      <c r="J11" s="24" t="n">
        <v>225000000000</v>
      </c>
      <c r="K11" s="24" t="n">
        <v>330000000000</v>
      </c>
      <c r="L11" s="24" t="n">
        <v>388000000000</v>
      </c>
      <c r="M11" s="125" t="n">
        <v>440000000000</v>
      </c>
      <c r="N11" s="125" t="n">
        <v>529000000000</v>
      </c>
      <c r="O11" s="125" t="n">
        <v>602000000000</v>
      </c>
      <c r="P11" s="125" t="n">
        <v>732000000000</v>
      </c>
      <c r="Q11" s="125" t="n">
        <v>736000000000</v>
      </c>
      <c r="R11" s="125" t="n">
        <v>884000000000</v>
      </c>
      <c r="S11" s="125" t="n">
        <v>1029000000000</v>
      </c>
      <c r="T11" s="16" t="n">
        <v>1284000000000</v>
      </c>
      <c r="U11" s="55" t="n">
        <v>1554000000000</v>
      </c>
    </row>
    <row r="12" customFormat="false" ht="16.5" hidden="false" customHeight="false" outlineLevel="0" collapsed="false">
      <c r="A12" s="191" t="s">
        <v>4468</v>
      </c>
      <c r="B12" s="191" t="s">
        <v>4469</v>
      </c>
      <c r="C12" s="49" t="s">
        <v>4467</v>
      </c>
      <c r="D12" s="113"/>
      <c r="E12" s="24" t="n">
        <v>49000000000</v>
      </c>
      <c r="F12" s="24" t="n">
        <v>47000000000</v>
      </c>
      <c r="G12" s="24" t="n">
        <v>44000000000</v>
      </c>
      <c r="H12" s="24" t="n">
        <v>46000000000</v>
      </c>
      <c r="I12" s="24" t="n">
        <v>59000000000</v>
      </c>
      <c r="J12" s="24" t="n">
        <v>55000000000</v>
      </c>
      <c r="K12" s="24" t="n">
        <v>72000000000</v>
      </c>
      <c r="L12" s="24" t="n">
        <v>84000000000</v>
      </c>
      <c r="M12" s="125" t="n">
        <v>116000000000</v>
      </c>
      <c r="N12" s="125" t="n">
        <v>121000000000</v>
      </c>
      <c r="O12" s="125" t="n">
        <v>137000000000</v>
      </c>
      <c r="P12" s="125" t="n">
        <v>122000000000</v>
      </c>
      <c r="Q12" s="125" t="n">
        <v>119000000000</v>
      </c>
      <c r="R12" s="125" t="n">
        <v>145000000000</v>
      </c>
      <c r="S12" s="125" t="n">
        <v>170000000000</v>
      </c>
      <c r="T12" s="16" t="n">
        <v>183000000000</v>
      </c>
      <c r="U12" s="55" t="n">
        <v>212000000000</v>
      </c>
    </row>
    <row r="13" customFormat="false" ht="16.5" hidden="false" customHeight="false" outlineLevel="0" collapsed="false">
      <c r="A13" s="191" t="s">
        <v>4470</v>
      </c>
      <c r="B13" s="191" t="s">
        <v>4471</v>
      </c>
      <c r="C13" s="49" t="s">
        <v>4467</v>
      </c>
      <c r="D13" s="113"/>
      <c r="E13" s="24" t="n">
        <v>153500000000</v>
      </c>
      <c r="F13" s="24" t="n">
        <v>166000000000</v>
      </c>
      <c r="G13" s="24" t="n">
        <v>195000000000</v>
      </c>
      <c r="H13" s="24" t="n">
        <v>221000000000</v>
      </c>
      <c r="I13" s="24" t="n">
        <v>236000000000</v>
      </c>
      <c r="J13" s="24" t="n">
        <v>295000000000</v>
      </c>
      <c r="K13" s="24" t="n">
        <v>309000000000</v>
      </c>
      <c r="L13" s="24" t="n">
        <v>385000000000</v>
      </c>
      <c r="M13" s="125" t="n">
        <v>452000000000</v>
      </c>
      <c r="N13" s="125" t="n">
        <v>517000000000</v>
      </c>
      <c r="O13" s="125" t="n">
        <v>633000000000</v>
      </c>
      <c r="P13" s="125" t="n">
        <v>809000000000</v>
      </c>
      <c r="Q13" s="125" t="n">
        <v>841000000000</v>
      </c>
      <c r="R13" s="125" t="n">
        <v>1002000000000</v>
      </c>
      <c r="S13" s="125" t="n">
        <v>1089000000000</v>
      </c>
      <c r="T13" s="16" t="n">
        <v>1262000000000</v>
      </c>
      <c r="U13" s="55" t="n">
        <v>1442000000000</v>
      </c>
    </row>
    <row r="14" customFormat="false" ht="16.5" hidden="false" customHeight="false" outlineLevel="0" collapsed="false">
      <c r="A14" s="191" t="s">
        <v>164</v>
      </c>
      <c r="B14" s="191" t="s">
        <v>4472</v>
      </c>
      <c r="C14" s="49" t="s">
        <v>4467</v>
      </c>
      <c r="D14" s="113"/>
      <c r="E14" s="24" t="n">
        <v>65000000000</v>
      </c>
      <c r="F14" s="24" t="n">
        <v>48000000000</v>
      </c>
      <c r="G14" s="24" t="n">
        <v>69000000000</v>
      </c>
      <c r="H14" s="24" t="n">
        <v>91000000000</v>
      </c>
      <c r="I14" s="24" t="n">
        <v>117000000000</v>
      </c>
      <c r="J14" s="24" t="n">
        <v>138000000000</v>
      </c>
      <c r="K14" s="24" t="n">
        <v>132000000000</v>
      </c>
      <c r="L14" s="24" t="n">
        <v>151000000000</v>
      </c>
      <c r="M14" s="125" t="n">
        <v>148000000000</v>
      </c>
      <c r="N14" s="125" t="n">
        <v>162000000000</v>
      </c>
      <c r="O14" s="125" t="n">
        <v>185000000000</v>
      </c>
      <c r="P14" s="125" t="n">
        <v>218000000000</v>
      </c>
      <c r="Q14" s="125" t="n">
        <v>240000000000</v>
      </c>
      <c r="R14" s="125" t="n">
        <v>241000000000</v>
      </c>
      <c r="S14" s="125" t="n">
        <v>306000000000</v>
      </c>
      <c r="T14" s="16" t="n">
        <v>375000000000</v>
      </c>
      <c r="U14" s="55" t="n">
        <v>413000000000</v>
      </c>
    </row>
    <row r="15" customFormat="false" ht="15" hidden="false" customHeight="false" outlineLevel="0" collapsed="false">
      <c r="A15" s="47" t="s">
        <v>4473</v>
      </c>
      <c r="B15" s="47" t="s">
        <v>4474</v>
      </c>
      <c r="C15" s="49" t="s">
        <v>4467</v>
      </c>
      <c r="D15" s="113"/>
      <c r="E15" s="24" t="n">
        <v>200000000</v>
      </c>
      <c r="F15" s="24" t="n">
        <v>55000000000</v>
      </c>
      <c r="G15" s="24" t="n">
        <v>72000000000</v>
      </c>
      <c r="H15" s="24" t="n">
        <v>62000000000</v>
      </c>
      <c r="I15" s="24" t="n">
        <v>29000000000</v>
      </c>
      <c r="J15" s="24" t="n">
        <v>54000000000</v>
      </c>
      <c r="K15" s="24" t="n">
        <v>74000000000</v>
      </c>
      <c r="L15" s="24" t="n">
        <v>0</v>
      </c>
      <c r="M15" s="741" t="n">
        <v>0</v>
      </c>
      <c r="N15" s="741" t="n">
        <v>0</v>
      </c>
      <c r="O15" s="741" t="n">
        <v>0</v>
      </c>
      <c r="P15" s="741" t="n">
        <v>0</v>
      </c>
      <c r="Q15" s="741" t="n">
        <v>0</v>
      </c>
      <c r="R15" s="741"/>
      <c r="S15" s="741"/>
      <c r="T15" s="46"/>
      <c r="U15" s="55"/>
    </row>
    <row r="16" customFormat="false" ht="16.5" hidden="false" customHeight="false" outlineLevel="0" collapsed="false">
      <c r="A16" s="47" t="s">
        <v>4475</v>
      </c>
      <c r="B16" s="47" t="s">
        <v>4476</v>
      </c>
      <c r="C16" s="49" t="s">
        <v>4467</v>
      </c>
      <c r="D16" s="113"/>
      <c r="E16" s="24" t="n">
        <v>17900000000</v>
      </c>
      <c r="F16" s="22"/>
      <c r="G16" s="22"/>
      <c r="H16" s="22"/>
      <c r="I16" s="22"/>
      <c r="J16" s="22"/>
      <c r="K16" s="22"/>
      <c r="L16" s="24" t="n">
        <v>14000000000</v>
      </c>
      <c r="M16" s="125" t="n">
        <v>112000000000</v>
      </c>
      <c r="N16" s="125" t="n">
        <v>89000000000</v>
      </c>
      <c r="O16" s="125" t="n">
        <v>83000000000</v>
      </c>
      <c r="P16" s="125" t="n">
        <v>60000000000</v>
      </c>
      <c r="Q16" s="125" t="n">
        <v>110000000000</v>
      </c>
      <c r="R16" s="125" t="n">
        <v>104000000000</v>
      </c>
      <c r="S16" s="125" t="n">
        <v>131000000000</v>
      </c>
      <c r="T16" s="16" t="n">
        <v>135000000000</v>
      </c>
      <c r="U16" s="55" t="n">
        <v>150000000000</v>
      </c>
    </row>
    <row r="17" customFormat="false" ht="16.5" hidden="false" customHeight="false" outlineLevel="0" collapsed="false">
      <c r="A17" s="47" t="s">
        <v>4477</v>
      </c>
      <c r="B17" s="47" t="s">
        <v>4478</v>
      </c>
      <c r="C17" s="49" t="s">
        <v>4467</v>
      </c>
      <c r="D17" s="113"/>
      <c r="E17" s="24" t="n">
        <v>12300000000</v>
      </c>
      <c r="F17" s="22"/>
      <c r="G17" s="22"/>
      <c r="H17" s="22"/>
      <c r="I17" s="22"/>
      <c r="J17" s="22"/>
      <c r="K17" s="22"/>
      <c r="L17" s="24" t="n">
        <v>23000000000</v>
      </c>
      <c r="M17" s="125" t="n">
        <v>16000000000</v>
      </c>
      <c r="N17" s="125" t="n">
        <v>28000000000</v>
      </c>
      <c r="O17" s="125" t="n">
        <v>32000000000</v>
      </c>
      <c r="P17" s="125" t="n">
        <v>27000000000</v>
      </c>
      <c r="Q17" s="125" t="n">
        <v>35000000000</v>
      </c>
      <c r="R17" s="125" t="n">
        <v>43000000000</v>
      </c>
      <c r="S17" s="125" t="n">
        <v>35000000000</v>
      </c>
      <c r="T17" s="16" t="n">
        <v>38000000000</v>
      </c>
      <c r="U17" s="55" t="n">
        <v>43000000000</v>
      </c>
      <c r="X17" s="55"/>
    </row>
    <row r="18" customFormat="false" ht="16.5" hidden="false" customHeight="false" outlineLevel="0" collapsed="false">
      <c r="A18" s="47" t="s">
        <v>4479</v>
      </c>
      <c r="B18" s="47" t="s">
        <v>4480</v>
      </c>
      <c r="C18" s="49" t="s">
        <v>4467</v>
      </c>
      <c r="D18" s="113"/>
      <c r="E18" s="24"/>
      <c r="F18" s="22"/>
      <c r="G18" s="22"/>
      <c r="H18" s="22"/>
      <c r="I18" s="22"/>
      <c r="J18" s="22"/>
      <c r="K18" s="22"/>
      <c r="L18" s="22"/>
      <c r="M18" s="125"/>
      <c r="N18" s="125"/>
      <c r="O18" s="125"/>
      <c r="P18" s="125"/>
      <c r="Q18" s="125"/>
      <c r="R18" s="125" t="n">
        <v>32000000000</v>
      </c>
      <c r="S18" s="125" t="n">
        <v>57000000000</v>
      </c>
      <c r="T18" s="16" t="n">
        <v>100000000000</v>
      </c>
      <c r="U18" s="55" t="n">
        <v>120000000000</v>
      </c>
    </row>
    <row r="19" customFormat="false" ht="16.5" hidden="false" customHeight="false" outlineLevel="0" collapsed="false">
      <c r="A19" s="47"/>
      <c r="B19" s="47" t="s">
        <v>4481</v>
      </c>
      <c r="C19" s="49" t="s">
        <v>4467</v>
      </c>
      <c r="D19" s="113"/>
      <c r="E19" s="24"/>
      <c r="F19" s="22"/>
      <c r="G19" s="22"/>
      <c r="H19" s="22"/>
      <c r="I19" s="22"/>
      <c r="J19" s="22"/>
      <c r="K19" s="22"/>
      <c r="L19" s="22"/>
      <c r="M19" s="125"/>
      <c r="N19" s="125"/>
      <c r="O19" s="125"/>
      <c r="P19" s="125"/>
      <c r="Q19" s="125"/>
      <c r="R19" s="125"/>
      <c r="S19" s="125"/>
      <c r="T19" s="16"/>
      <c r="U19" s="55"/>
    </row>
    <row r="20" customFormat="false" ht="16.5" hidden="false" customHeight="false" outlineLevel="0" collapsed="false">
      <c r="A20" s="0" t="s">
        <v>4482</v>
      </c>
      <c r="B20" s="837" t="s">
        <v>4483</v>
      </c>
      <c r="C20" s="0" t="s">
        <v>43</v>
      </c>
      <c r="D20" s="113"/>
      <c r="E20" s="24" t="n">
        <v>19000000000</v>
      </c>
      <c r="F20" s="24" t="n">
        <v>19000000000</v>
      </c>
      <c r="G20" s="24" t="n">
        <v>22000000000</v>
      </c>
      <c r="H20" s="24" t="n">
        <v>28000000000</v>
      </c>
      <c r="I20" s="24" t="n">
        <v>35000000000</v>
      </c>
      <c r="J20" s="24" t="n">
        <v>37000000000</v>
      </c>
      <c r="K20" s="24" t="n">
        <v>37000000000</v>
      </c>
      <c r="L20" s="24" t="n">
        <v>41000000000</v>
      </c>
      <c r="M20" s="125" t="n">
        <v>46000000000</v>
      </c>
      <c r="N20" s="125" t="n">
        <v>55000000000</v>
      </c>
      <c r="O20" s="125" t="n">
        <v>65000000000</v>
      </c>
      <c r="P20" s="125" t="n">
        <v>107000000000</v>
      </c>
      <c r="Q20" s="125" t="n">
        <v>151000000000</v>
      </c>
      <c r="R20" s="125" t="n">
        <v>190000000000</v>
      </c>
      <c r="S20" s="125" t="n">
        <v>206000000000</v>
      </c>
      <c r="T20" s="16" t="n">
        <v>265000000000</v>
      </c>
      <c r="U20" s="55" t="n">
        <v>310000000000</v>
      </c>
    </row>
    <row r="21" customFormat="false" ht="16.5" hidden="false" customHeight="false" outlineLevel="0" collapsed="false">
      <c r="A21" s="3" t="s">
        <v>50</v>
      </c>
      <c r="B21" s="49" t="s">
        <v>696</v>
      </c>
      <c r="C21" s="20" t="s">
        <v>40</v>
      </c>
      <c r="D21" s="49"/>
      <c r="E21" s="24" t="n">
        <v>111400000000</v>
      </c>
      <c r="F21" s="24" t="n">
        <v>146000000000</v>
      </c>
      <c r="G21" s="24" t="n">
        <v>165000000000</v>
      </c>
      <c r="H21" s="24" t="n">
        <v>183000000000</v>
      </c>
      <c r="I21" s="24" t="n">
        <v>241000000000</v>
      </c>
      <c r="J21" s="24" t="n">
        <v>273000000000</v>
      </c>
      <c r="K21" s="24" t="n">
        <v>344000000000</v>
      </c>
      <c r="L21" s="24" t="n">
        <v>414000000000</v>
      </c>
      <c r="M21" s="125" t="n">
        <v>520000000000</v>
      </c>
      <c r="N21" s="125" t="n">
        <v>579000000000</v>
      </c>
      <c r="O21" s="125" t="n">
        <v>523000000000</v>
      </c>
      <c r="P21" s="125" t="n">
        <v>491000000000</v>
      </c>
      <c r="Q21" s="125" t="n">
        <v>751000000000</v>
      </c>
      <c r="R21" s="125" t="n">
        <v>990000000000</v>
      </c>
      <c r="S21" s="125" t="n">
        <v>913000000000</v>
      </c>
      <c r="T21" s="16" t="n">
        <v>913000000000</v>
      </c>
      <c r="U21" s="55" t="n">
        <v>966000000000</v>
      </c>
    </row>
    <row r="22" customFormat="false" ht="16.5" hidden="false" customHeight="false" outlineLevel="0" collapsed="false">
      <c r="A22" s="47" t="s">
        <v>4484</v>
      </c>
      <c r="B22" s="47" t="s">
        <v>4465</v>
      </c>
      <c r="C22" s="49" t="s">
        <v>182</v>
      </c>
      <c r="D22" s="113"/>
      <c r="E22" s="24" t="n">
        <v>91500000000</v>
      </c>
      <c r="F22" s="22"/>
      <c r="G22" s="22"/>
      <c r="H22" s="22"/>
      <c r="I22" s="22"/>
      <c r="J22" s="22"/>
      <c r="K22" s="22"/>
      <c r="L22" s="24" t="n">
        <v>336000000000</v>
      </c>
      <c r="M22" s="125" t="n">
        <v>436000000000</v>
      </c>
      <c r="N22" s="125" t="n">
        <v>511000000000</v>
      </c>
      <c r="O22" s="125" t="n">
        <v>461000000000</v>
      </c>
      <c r="P22" s="125" t="n">
        <v>443000000000</v>
      </c>
      <c r="Q22" s="125" t="n">
        <v>680000000000</v>
      </c>
      <c r="R22" s="125" t="n">
        <v>941000000000</v>
      </c>
      <c r="S22" s="125" t="n">
        <v>838000000000</v>
      </c>
      <c r="T22" s="16" t="n">
        <v>823000000000</v>
      </c>
      <c r="U22" s="55" t="n">
        <v>876000000000</v>
      </c>
    </row>
    <row r="23" customFormat="false" ht="16.5" hidden="false" customHeight="false" outlineLevel="0" collapsed="false">
      <c r="A23" s="47" t="s">
        <v>4485</v>
      </c>
      <c r="B23" s="47" t="s">
        <v>4483</v>
      </c>
      <c r="C23" s="49" t="s">
        <v>182</v>
      </c>
      <c r="D23" s="113"/>
      <c r="E23" s="24" t="n">
        <v>19900000000</v>
      </c>
      <c r="F23" s="22"/>
      <c r="G23" s="22"/>
      <c r="H23" s="22"/>
      <c r="I23" s="22"/>
      <c r="J23" s="22"/>
      <c r="K23" s="22"/>
      <c r="L23" s="24" t="n">
        <v>78000000000</v>
      </c>
      <c r="M23" s="125" t="n">
        <v>84000000000</v>
      </c>
      <c r="N23" s="125" t="n">
        <v>68000000000</v>
      </c>
      <c r="O23" s="125" t="n">
        <v>62000000000</v>
      </c>
      <c r="P23" s="125" t="n">
        <v>48000000000</v>
      </c>
      <c r="Q23" s="125" t="n">
        <v>71000000000</v>
      </c>
      <c r="R23" s="125" t="n">
        <v>49000000000</v>
      </c>
      <c r="S23" s="125" t="n">
        <v>76000000000</v>
      </c>
      <c r="T23" s="16" t="n">
        <v>90000000000</v>
      </c>
      <c r="U23" s="55" t="n">
        <v>90000000000</v>
      </c>
    </row>
    <row r="24" s="13" customFormat="true" ht="16.5" hidden="false" customHeight="false" outlineLevel="0" collapsed="false">
      <c r="A24" s="195" t="s">
        <v>52</v>
      </c>
      <c r="B24" s="63" t="s">
        <v>52</v>
      </c>
      <c r="C24" s="33" t="s">
        <v>37</v>
      </c>
      <c r="D24" s="63"/>
      <c r="E24" s="35" t="n">
        <v>40500000000</v>
      </c>
      <c r="F24" s="35" t="n">
        <v>83000000000</v>
      </c>
      <c r="G24" s="35" t="n">
        <v>119000000000</v>
      </c>
      <c r="H24" s="35" t="n">
        <v>31000000000</v>
      </c>
      <c r="I24" s="35" t="n">
        <v>19000000000</v>
      </c>
      <c r="J24" s="35" t="n">
        <v>44000000000</v>
      </c>
      <c r="K24" s="35" t="n">
        <v>29000000000</v>
      </c>
      <c r="L24" s="35" t="n">
        <v>31000000000</v>
      </c>
      <c r="M24" s="624" t="n">
        <v>27000000000</v>
      </c>
      <c r="N24" s="624" t="n">
        <v>50000000000</v>
      </c>
      <c r="O24" s="624" t="n">
        <v>46000000000</v>
      </c>
      <c r="P24" s="624" t="n">
        <v>45000000000</v>
      </c>
      <c r="Q24" s="624" t="n">
        <v>29000000000</v>
      </c>
      <c r="R24" s="624" t="n">
        <v>206000000000</v>
      </c>
      <c r="S24" s="624" t="n">
        <v>47000000000</v>
      </c>
      <c r="T24" s="102" t="n">
        <v>69000000000</v>
      </c>
      <c r="U24" s="259" t="n">
        <v>64000000000</v>
      </c>
    </row>
    <row r="25" s="38" customFormat="true" ht="16.5" hidden="false" customHeight="false" outlineLevel="0" collapsed="false">
      <c r="B25" s="49" t="s">
        <v>4486</v>
      </c>
      <c r="D25" s="49"/>
      <c r="E25" s="24" t="n">
        <v>732700000000</v>
      </c>
      <c r="F25" s="24" t="n">
        <v>814000000000</v>
      </c>
      <c r="G25" s="24" t="n">
        <v>904000000000</v>
      </c>
      <c r="H25" s="24" t="n">
        <v>924000000000</v>
      </c>
      <c r="I25" s="24" t="n">
        <v>1117000000000</v>
      </c>
      <c r="J25" s="24" t="n">
        <v>1336000000000</v>
      </c>
      <c r="K25" s="24" t="n">
        <v>1635000000000</v>
      </c>
      <c r="L25" s="24" t="n">
        <v>2278000000000</v>
      </c>
      <c r="M25" s="125" t="n">
        <v>2544000000000</v>
      </c>
      <c r="N25" s="125" t="n">
        <v>3024000000000</v>
      </c>
      <c r="O25" s="125" t="n">
        <v>3536000000000</v>
      </c>
      <c r="P25" s="125" t="n">
        <v>4341000000000</v>
      </c>
      <c r="Q25" s="125" t="n">
        <v>4885000000000</v>
      </c>
      <c r="R25" s="125" t="n">
        <v>5058000000000</v>
      </c>
      <c r="S25" s="125" t="n">
        <v>5426000000000</v>
      </c>
      <c r="T25" s="16" t="n">
        <v>5848000000000</v>
      </c>
      <c r="U25" s="152" t="n">
        <v>6460000000000</v>
      </c>
    </row>
    <row r="26" s="13" customFormat="true" ht="15" hidden="false" customHeight="false" outlineLevel="0" collapsed="false">
      <c r="A26" s="13" t="s">
        <v>68</v>
      </c>
      <c r="B26" s="157" t="s">
        <v>2049</v>
      </c>
      <c r="C26" s="32" t="s">
        <v>34</v>
      </c>
      <c r="D26" s="63"/>
      <c r="E26" s="35" t="n">
        <f aca="false">E29+E44+E50+E51</f>
        <v>732700000000</v>
      </c>
      <c r="F26" s="35" t="n">
        <f aca="false">F29+F44+F50+F51</f>
        <v>826000000000</v>
      </c>
      <c r="G26" s="35" t="n">
        <f aca="false">G29+G44+G50+G51</f>
        <v>903000000000</v>
      </c>
      <c r="H26" s="35" t="n">
        <f aca="false">H29+H44+H50+H51</f>
        <v>956000000000</v>
      </c>
      <c r="I26" s="35" t="n">
        <f aca="false">I29+I44+I50+I51</f>
        <v>1195000000000</v>
      </c>
      <c r="J26" s="35" t="n">
        <f aca="false">J29+J44+J50+J51</f>
        <v>1422000000000</v>
      </c>
      <c r="K26" s="35" t="n">
        <f aca="false">K29+K44+K50+K51</f>
        <v>1760000000000</v>
      </c>
      <c r="L26" s="35" t="n">
        <f aca="false">L29+L44+L50+L51</f>
        <v>2281000000000</v>
      </c>
      <c r="M26" s="744" t="n">
        <f aca="false">M29+M44+M50+M51</f>
        <v>2544000000000</v>
      </c>
      <c r="N26" s="744" t="n">
        <f aca="false">N29+N44+N50+N51</f>
        <v>3024000000000</v>
      </c>
      <c r="O26" s="744" t="n">
        <f aca="false">O29+O44+O50+O51</f>
        <v>3535000000000</v>
      </c>
      <c r="P26" s="744" t="n">
        <f aca="false">P29+P44+P50+P51</f>
        <v>4342000000000</v>
      </c>
      <c r="Q26" s="744" t="n">
        <f aca="false">Q29+Q44+Q50+Q51</f>
        <v>4885000000000</v>
      </c>
      <c r="R26" s="744" t="n">
        <f aca="false">R29+R44+R50+R51</f>
        <v>5058000000000</v>
      </c>
      <c r="S26" s="744" t="n">
        <f aca="false">S29+S44+S50+S51</f>
        <v>5425000000000</v>
      </c>
      <c r="T26" s="744" t="n">
        <f aca="false">T29+T44+T50+T51</f>
        <v>5848000000000</v>
      </c>
      <c r="U26" s="744" t="n">
        <f aca="false">U29+U44+U50+U51</f>
        <v>6460000000000</v>
      </c>
    </row>
    <row r="27" s="38" customFormat="true" ht="16.5" hidden="false" customHeight="false" outlineLevel="0" collapsed="false">
      <c r="B27" s="38" t="s">
        <v>4487</v>
      </c>
      <c r="C27" s="19"/>
      <c r="D27" s="49"/>
      <c r="E27" s="24" t="n">
        <v>700300000000</v>
      </c>
      <c r="F27" s="24" t="n">
        <v>826000000000</v>
      </c>
      <c r="G27" s="24" t="n">
        <v>849000000000</v>
      </c>
      <c r="H27" s="24" t="n">
        <v>976000000000</v>
      </c>
      <c r="I27" s="24" t="n">
        <v>1221000000000</v>
      </c>
      <c r="J27" s="24" t="n">
        <v>1424000000000</v>
      </c>
      <c r="K27" s="24" t="n">
        <v>1751000000000</v>
      </c>
      <c r="L27" s="24" t="n">
        <v>2253000000000</v>
      </c>
      <c r="M27" s="125" t="n">
        <v>2544000000000</v>
      </c>
      <c r="N27" s="125" t="n">
        <v>3024000000000</v>
      </c>
      <c r="O27" s="125" t="n">
        <v>3536000000000</v>
      </c>
      <c r="P27" s="125" t="n">
        <v>4341000000000</v>
      </c>
      <c r="Q27" s="125" t="n">
        <v>4885000000000</v>
      </c>
      <c r="R27" s="125"/>
      <c r="S27" s="125"/>
      <c r="T27" s="16"/>
      <c r="U27" s="152"/>
    </row>
    <row r="28" customFormat="false" ht="16.5" hidden="false" customHeight="false" outlineLevel="0" collapsed="false">
      <c r="A28" s="38"/>
      <c r="B28" s="49" t="s">
        <v>935</v>
      </c>
      <c r="C28" s="49"/>
      <c r="D28" s="49"/>
      <c r="E28" s="24" t="n">
        <v>717900000000</v>
      </c>
      <c r="F28" s="24" t="n">
        <v>826000000000</v>
      </c>
      <c r="G28" s="24" t="n">
        <v>891000000000</v>
      </c>
      <c r="H28" s="24" t="n">
        <v>956000000000</v>
      </c>
      <c r="I28" s="24" t="n">
        <v>1196000000000</v>
      </c>
      <c r="J28" s="24" t="n">
        <v>1422000000000</v>
      </c>
      <c r="K28" s="24" t="n">
        <v>1760000000000</v>
      </c>
      <c r="L28" s="24" t="n">
        <v>2281000000000</v>
      </c>
      <c r="M28" s="125" t="n">
        <v>2544000000000</v>
      </c>
      <c r="N28" s="125" t="n">
        <v>3024000000000</v>
      </c>
      <c r="O28" s="125" t="n">
        <v>3536000000000</v>
      </c>
      <c r="P28" s="125" t="n">
        <v>4341000000000</v>
      </c>
      <c r="Q28" s="125" t="n">
        <v>4885000000000</v>
      </c>
      <c r="R28" s="125" t="n">
        <v>5058000000000</v>
      </c>
      <c r="S28" s="125" t="n">
        <v>5426000000000</v>
      </c>
      <c r="T28" s="16" t="n">
        <v>5848000000000</v>
      </c>
      <c r="U28" s="152" t="n">
        <v>6460000000000</v>
      </c>
    </row>
    <row r="29" customFormat="false" ht="16.5" hidden="false" customHeight="false" outlineLevel="0" collapsed="false">
      <c r="A29" s="3" t="s">
        <v>70</v>
      </c>
      <c r="B29" s="837" t="s">
        <v>698</v>
      </c>
      <c r="C29" s="20" t="s">
        <v>72</v>
      </c>
      <c r="D29" s="49"/>
      <c r="E29" s="24" t="n">
        <v>645700000000</v>
      </c>
      <c r="F29" s="24" t="n">
        <v>700000000000</v>
      </c>
      <c r="G29" s="24" t="n">
        <v>802000000000</v>
      </c>
      <c r="H29" s="24" t="n">
        <v>775000000000</v>
      </c>
      <c r="I29" s="24" t="n">
        <v>943000000000</v>
      </c>
      <c r="J29" s="24" t="n">
        <v>1093000000000</v>
      </c>
      <c r="K29" s="24" t="n">
        <v>1375000000000</v>
      </c>
      <c r="L29" s="24" t="n">
        <v>1858000000000</v>
      </c>
      <c r="M29" s="125" t="n">
        <v>2093000000000</v>
      </c>
      <c r="N29" s="125" t="n">
        <v>2481000000000</v>
      </c>
      <c r="O29" s="125" t="n">
        <v>3012000000000</v>
      </c>
      <c r="P29" s="125" t="n">
        <v>3579000000000</v>
      </c>
      <c r="Q29" s="125" t="n">
        <v>3757000000000</v>
      </c>
      <c r="R29" s="125" t="n">
        <v>4123000000000</v>
      </c>
      <c r="S29" s="125" t="n">
        <v>4556000000000</v>
      </c>
      <c r="T29" s="16" t="n">
        <v>4882000000000</v>
      </c>
      <c r="U29" s="55" t="n">
        <v>5229000000000</v>
      </c>
    </row>
    <row r="30" customFormat="false" ht="16.5" hidden="false" customHeight="false" outlineLevel="0" collapsed="false">
      <c r="A30" s="0" t="s">
        <v>4488</v>
      </c>
      <c r="B30" s="838" t="s">
        <v>4465</v>
      </c>
      <c r="C30" s="20" t="s">
        <v>77</v>
      </c>
      <c r="D30" s="49"/>
      <c r="E30" s="24" t="n">
        <v>479000000000</v>
      </c>
      <c r="F30" s="24" t="n">
        <v>525000000000</v>
      </c>
      <c r="G30" s="24" t="n">
        <v>608000000000</v>
      </c>
      <c r="H30" s="24" t="n">
        <v>557000000000</v>
      </c>
      <c r="I30" s="24" t="n">
        <v>689000000000</v>
      </c>
      <c r="J30" s="24" t="n">
        <v>760000000000</v>
      </c>
      <c r="K30" s="24" t="n">
        <v>973000000000</v>
      </c>
      <c r="L30" s="24" t="n">
        <v>1420000000000</v>
      </c>
      <c r="M30" s="125" t="n">
        <v>1547000000000</v>
      </c>
      <c r="N30" s="125" t="n">
        <v>1853000000000</v>
      </c>
      <c r="O30" s="125" t="n">
        <v>2227000000000</v>
      </c>
      <c r="P30" s="125" t="n">
        <v>2611000000000</v>
      </c>
      <c r="Q30" s="125" t="n">
        <v>2647000000000</v>
      </c>
      <c r="R30" s="125" t="n">
        <v>2950000000000</v>
      </c>
      <c r="S30" s="125" t="n">
        <v>3169000000000</v>
      </c>
      <c r="T30" s="16" t="n">
        <v>3402000000000</v>
      </c>
      <c r="U30" s="55" t="n">
        <v>3609000000000</v>
      </c>
    </row>
    <row r="31" customFormat="false" ht="16.5" hidden="false" customHeight="false" outlineLevel="0" collapsed="false">
      <c r="A31" s="26" t="s">
        <v>87</v>
      </c>
      <c r="B31" s="47" t="s">
        <v>87</v>
      </c>
      <c r="C31" s="49" t="s">
        <v>4489</v>
      </c>
      <c r="D31" s="113"/>
      <c r="E31" s="24" t="n">
        <v>234500000000</v>
      </c>
      <c r="F31" s="24" t="n">
        <v>245000000000</v>
      </c>
      <c r="G31" s="24" t="n">
        <v>207000000000</v>
      </c>
      <c r="H31" s="24" t="n">
        <v>196000000000</v>
      </c>
      <c r="I31" s="24" t="n">
        <v>210000000000</v>
      </c>
      <c r="J31" s="24" t="n">
        <v>237000000000</v>
      </c>
      <c r="K31" s="24" t="n">
        <v>369000000000</v>
      </c>
      <c r="L31" s="24" t="n">
        <v>490000000000</v>
      </c>
      <c r="M31" s="125" t="n">
        <v>638000000000</v>
      </c>
      <c r="N31" s="125" t="n">
        <v>642000000000</v>
      </c>
      <c r="O31" s="125" t="n">
        <v>698000000000</v>
      </c>
      <c r="P31" s="125" t="n">
        <v>889000000000</v>
      </c>
      <c r="Q31" s="125" t="n">
        <v>991000000000</v>
      </c>
      <c r="R31" s="125" t="n">
        <v>1148000000000</v>
      </c>
      <c r="S31" s="125" t="n">
        <v>1304000000000</v>
      </c>
      <c r="T31" s="16" t="n">
        <v>1289000000000</v>
      </c>
      <c r="U31" s="55" t="n">
        <v>1420000000000</v>
      </c>
    </row>
    <row r="32" customFormat="false" ht="16.5" hidden="false" customHeight="false" outlineLevel="0" collapsed="false">
      <c r="A32" s="21" t="s">
        <v>199</v>
      </c>
      <c r="B32" s="191" t="s">
        <v>199</v>
      </c>
      <c r="C32" s="49" t="s">
        <v>4490</v>
      </c>
      <c r="D32" s="113"/>
      <c r="E32" s="24" t="n">
        <v>183500000000</v>
      </c>
      <c r="F32" s="22"/>
      <c r="G32" s="22"/>
      <c r="H32" s="22"/>
      <c r="I32" s="22"/>
      <c r="J32" s="22"/>
      <c r="K32" s="24"/>
      <c r="L32" s="24"/>
      <c r="M32" s="125" t="n">
        <v>559000000000</v>
      </c>
      <c r="N32" s="125" t="n">
        <v>578000000000</v>
      </c>
      <c r="O32" s="125" t="n">
        <v>630000000000</v>
      </c>
      <c r="P32" s="125" t="n">
        <v>821000000000</v>
      </c>
      <c r="Q32" s="125" t="n">
        <v>920000000000</v>
      </c>
      <c r="R32" s="125" t="n">
        <v>1073000000000</v>
      </c>
      <c r="S32" s="125" t="n">
        <v>1208000000000</v>
      </c>
      <c r="T32" s="16" t="n">
        <v>1170000000000</v>
      </c>
      <c r="U32" s="55" t="n">
        <v>1309000000000</v>
      </c>
    </row>
    <row r="33" customFormat="false" ht="16.5" hidden="false" customHeight="false" outlineLevel="0" collapsed="false">
      <c r="A33" s="21" t="s">
        <v>361</v>
      </c>
      <c r="B33" s="191" t="s">
        <v>202</v>
      </c>
      <c r="C33" s="49" t="s">
        <v>4490</v>
      </c>
      <c r="D33" s="113"/>
      <c r="E33" s="24" t="n">
        <v>51000000000</v>
      </c>
      <c r="F33" s="22"/>
      <c r="G33" s="22"/>
      <c r="H33" s="22"/>
      <c r="I33" s="22"/>
      <c r="J33" s="22"/>
      <c r="K33" s="24"/>
      <c r="L33" s="24"/>
      <c r="M33" s="125" t="n">
        <v>79000000000</v>
      </c>
      <c r="N33" s="125" t="n">
        <v>64000000000</v>
      </c>
      <c r="O33" s="125" t="n">
        <v>68000000000</v>
      </c>
      <c r="P33" s="125" t="n">
        <v>68000000000</v>
      </c>
      <c r="Q33" s="125" t="n">
        <v>71000000000</v>
      </c>
      <c r="R33" s="125" t="n">
        <v>75000000000</v>
      </c>
      <c r="S33" s="125" t="n">
        <v>96000000000</v>
      </c>
      <c r="T33" s="16" t="n">
        <v>119000000000</v>
      </c>
      <c r="U33" s="55" t="n">
        <v>112000000000</v>
      </c>
    </row>
    <row r="34" customFormat="false" ht="16.5" hidden="false" customHeight="false" outlineLevel="0" collapsed="false">
      <c r="A34" s="26" t="s">
        <v>4491</v>
      </c>
      <c r="B34" s="26" t="s">
        <v>4491</v>
      </c>
      <c r="C34" s="49" t="s">
        <v>4489</v>
      </c>
      <c r="D34" s="113"/>
      <c r="E34" s="24" t="n">
        <f aca="false">E36+E37</f>
        <v>244600000000</v>
      </c>
      <c r="F34" s="24" t="n">
        <v>279000000000</v>
      </c>
      <c r="G34" s="24" t="n">
        <v>401000000000</v>
      </c>
      <c r="H34" s="24" t="n">
        <v>360000000000</v>
      </c>
      <c r="I34" s="24" t="n">
        <v>478000000000</v>
      </c>
      <c r="J34" s="24" t="n">
        <v>523000000000</v>
      </c>
      <c r="K34" s="24" t="n">
        <v>604000000000</v>
      </c>
      <c r="L34" s="24" t="n">
        <v>931000000000</v>
      </c>
      <c r="M34" s="125" t="n">
        <v>909000000000</v>
      </c>
      <c r="N34" s="125" t="n">
        <v>1211000000000</v>
      </c>
      <c r="O34" s="125" t="n">
        <v>1529000000000</v>
      </c>
      <c r="P34" s="125" t="n">
        <v>1722000000000</v>
      </c>
      <c r="Q34" s="125" t="n">
        <v>1656000000000</v>
      </c>
      <c r="T34" s="16"/>
      <c r="U34" s="55"/>
    </row>
    <row r="35" customFormat="false" ht="16.5" hidden="false" customHeight="false" outlineLevel="0" collapsed="false">
      <c r="A35" s="26"/>
      <c r="B35" s="26" t="s">
        <v>49</v>
      </c>
      <c r="C35" s="49" t="s">
        <v>4489</v>
      </c>
      <c r="D35" s="113"/>
      <c r="E35" s="24"/>
      <c r="F35" s="24"/>
      <c r="G35" s="24"/>
      <c r="H35" s="24"/>
      <c r="I35" s="24"/>
      <c r="J35" s="24"/>
      <c r="K35" s="24"/>
      <c r="L35" s="24"/>
      <c r="M35" s="125"/>
      <c r="N35" s="125"/>
      <c r="O35" s="125"/>
      <c r="P35" s="125"/>
      <c r="Q35" s="125"/>
      <c r="R35" s="125" t="n">
        <v>1802000000000</v>
      </c>
      <c r="S35" s="125" t="n">
        <v>1866000000000</v>
      </c>
      <c r="T35" s="16" t="n">
        <v>2113000000000</v>
      </c>
      <c r="U35" s="55" t="n">
        <v>2189000000000</v>
      </c>
    </row>
    <row r="36" customFormat="false" ht="16.5" hidden="false" customHeight="false" outlineLevel="0" collapsed="false">
      <c r="A36" s="191" t="s">
        <v>1580</v>
      </c>
      <c r="B36" s="191" t="s">
        <v>1580</v>
      </c>
      <c r="C36" s="49" t="s">
        <v>4492</v>
      </c>
      <c r="D36" s="113"/>
      <c r="E36" s="24" t="n">
        <v>104700000000</v>
      </c>
      <c r="F36" s="22"/>
      <c r="G36" s="22"/>
      <c r="H36" s="22"/>
      <c r="I36" s="22"/>
      <c r="J36" s="22"/>
      <c r="K36" s="22"/>
      <c r="L36" s="24"/>
      <c r="M36" s="125" t="n">
        <v>330000000000</v>
      </c>
      <c r="N36" s="125" t="n">
        <v>375000000000</v>
      </c>
      <c r="O36" s="125" t="n">
        <v>450000000000</v>
      </c>
      <c r="P36" s="125" t="n">
        <v>507000000000</v>
      </c>
      <c r="Q36" s="125" t="n">
        <v>541000000000</v>
      </c>
      <c r="R36" s="125" t="n">
        <v>623000000000</v>
      </c>
      <c r="S36" s="125" t="n">
        <v>698000000000</v>
      </c>
      <c r="T36" s="16" t="n">
        <v>781000000000</v>
      </c>
      <c r="U36" s="55" t="n">
        <v>860000000000</v>
      </c>
    </row>
    <row r="37" customFormat="false" ht="16.5" hidden="false" customHeight="false" outlineLevel="0" collapsed="false">
      <c r="A37" s="191" t="s">
        <v>49</v>
      </c>
      <c r="B37" s="191" t="s">
        <v>49</v>
      </c>
      <c r="C37" s="49" t="s">
        <v>4492</v>
      </c>
      <c r="D37" s="113"/>
      <c r="E37" s="336" t="n">
        <f aca="false">E38+E39+E40+E41+E42</f>
        <v>139900000000</v>
      </c>
      <c r="F37" s="22"/>
      <c r="G37" s="22"/>
      <c r="H37" s="22"/>
      <c r="I37" s="22"/>
      <c r="J37" s="22"/>
      <c r="K37" s="22"/>
      <c r="L37" s="24"/>
      <c r="M37" s="125" t="n">
        <v>579000000000</v>
      </c>
      <c r="N37" s="125" t="n">
        <v>836000000000</v>
      </c>
      <c r="O37" s="125" t="n">
        <v>1078000000000</v>
      </c>
      <c r="P37" s="125" t="n">
        <v>1215000000000</v>
      </c>
      <c r="Q37" s="125" t="n">
        <v>1116000000000</v>
      </c>
      <c r="R37" s="125" t="n">
        <v>1179000000000</v>
      </c>
      <c r="S37" s="125" t="n">
        <v>1168000000000</v>
      </c>
      <c r="T37" s="16" t="n">
        <v>1332000000000</v>
      </c>
      <c r="U37" s="55" t="n">
        <v>1329000000000</v>
      </c>
    </row>
    <row r="38" customFormat="false" ht="16.5" hidden="false" customHeight="false" outlineLevel="0" collapsed="false">
      <c r="A38" s="191" t="s">
        <v>4493</v>
      </c>
      <c r="B38" s="190" t="s">
        <v>4494</v>
      </c>
      <c r="C38" s="49" t="s">
        <v>4495</v>
      </c>
      <c r="D38" s="113"/>
      <c r="E38" s="24" t="n">
        <v>19900000000</v>
      </c>
      <c r="F38" s="22"/>
      <c r="G38" s="22"/>
      <c r="H38" s="22"/>
      <c r="I38" s="22"/>
      <c r="J38" s="22"/>
      <c r="K38" s="22"/>
      <c r="L38" s="24"/>
      <c r="M38" s="125" t="n">
        <v>244000000000</v>
      </c>
      <c r="N38" s="125" t="n">
        <v>227000000000</v>
      </c>
      <c r="O38" s="125" t="n">
        <v>493000000000</v>
      </c>
      <c r="P38" s="125" t="n">
        <v>556000000000</v>
      </c>
      <c r="Q38" s="125" t="n">
        <v>368000000000</v>
      </c>
      <c r="R38" s="125" t="n">
        <v>336000000000</v>
      </c>
      <c r="S38" s="125" t="n">
        <v>265000000000</v>
      </c>
      <c r="T38" s="16" t="n">
        <v>165000000000</v>
      </c>
      <c r="U38" s="55" t="n">
        <v>154000000000</v>
      </c>
    </row>
    <row r="39" customFormat="false" ht="16.5" hidden="false" customHeight="false" outlineLevel="0" collapsed="false">
      <c r="A39" s="191" t="s">
        <v>4496</v>
      </c>
      <c r="B39" s="190" t="s">
        <v>4497</v>
      </c>
      <c r="C39" s="49" t="s">
        <v>4495</v>
      </c>
      <c r="D39" s="113"/>
      <c r="E39" s="24" t="n">
        <v>18100000000</v>
      </c>
      <c r="F39" s="22"/>
      <c r="G39" s="22"/>
      <c r="H39" s="22"/>
      <c r="I39" s="22"/>
      <c r="J39" s="22"/>
      <c r="K39" s="22"/>
      <c r="L39" s="24"/>
      <c r="M39" s="125" t="n">
        <v>136000000000</v>
      </c>
      <c r="N39" s="125" t="n">
        <v>359000000000</v>
      </c>
      <c r="O39" s="125" t="n">
        <v>259000000000</v>
      </c>
      <c r="P39" s="125" t="n">
        <v>291000000000</v>
      </c>
      <c r="Q39" s="125" t="n">
        <v>305000000000</v>
      </c>
      <c r="R39" s="125" t="n">
        <v>372000000000</v>
      </c>
      <c r="S39" s="125" t="n">
        <v>401000000000</v>
      </c>
      <c r="T39" s="16" t="n">
        <v>616000000000</v>
      </c>
      <c r="U39" s="55" t="n">
        <v>581000000000</v>
      </c>
    </row>
    <row r="40" customFormat="false" ht="15" hidden="false" customHeight="false" outlineLevel="0" collapsed="false">
      <c r="A40" s="191" t="s">
        <v>4498</v>
      </c>
      <c r="B40" s="191" t="s">
        <v>4498</v>
      </c>
      <c r="C40" s="49" t="s">
        <v>4495</v>
      </c>
      <c r="D40" s="113"/>
      <c r="E40" s="24" t="n">
        <v>30900000000</v>
      </c>
      <c r="F40" s="22"/>
      <c r="G40" s="22"/>
      <c r="H40" s="22"/>
      <c r="I40" s="22"/>
      <c r="J40" s="22"/>
      <c r="K40" s="22"/>
      <c r="L40" s="24"/>
      <c r="M40" s="128"/>
      <c r="N40" s="128"/>
      <c r="O40" s="128"/>
      <c r="P40" s="128"/>
      <c r="Q40" s="128"/>
      <c r="R40" s="128"/>
      <c r="S40" s="128"/>
      <c r="T40" s="46"/>
      <c r="U40" s="55"/>
    </row>
    <row r="41" customFormat="false" ht="15" hidden="false" customHeight="false" outlineLevel="0" collapsed="false">
      <c r="A41" s="191" t="s">
        <v>4499</v>
      </c>
      <c r="B41" s="191" t="s">
        <v>4499</v>
      </c>
      <c r="C41" s="49" t="s">
        <v>4495</v>
      </c>
      <c r="D41" s="113"/>
      <c r="E41" s="24" t="n">
        <v>70700000000</v>
      </c>
      <c r="F41" s="22"/>
      <c r="G41" s="22"/>
      <c r="H41" s="22"/>
      <c r="I41" s="22"/>
      <c r="J41" s="22"/>
      <c r="K41" s="22"/>
      <c r="L41" s="24"/>
      <c r="M41" s="741"/>
      <c r="N41" s="741"/>
      <c r="O41" s="741"/>
      <c r="P41" s="741"/>
      <c r="Q41" s="741"/>
      <c r="R41" s="741"/>
      <c r="S41" s="839"/>
      <c r="T41" s="46"/>
      <c r="U41" s="55"/>
    </row>
    <row r="42" customFormat="false" ht="15" hidden="false" customHeight="false" outlineLevel="0" collapsed="false">
      <c r="A42" s="191" t="s">
        <v>49</v>
      </c>
      <c r="B42" s="191" t="s">
        <v>49</v>
      </c>
      <c r="C42" s="49" t="s">
        <v>4495</v>
      </c>
      <c r="D42" s="113"/>
      <c r="E42" s="24" t="n">
        <v>300000000</v>
      </c>
      <c r="F42" s="22"/>
      <c r="G42" s="22"/>
      <c r="H42" s="22"/>
      <c r="I42" s="22"/>
      <c r="J42" s="22"/>
      <c r="K42" s="22"/>
      <c r="L42" s="24"/>
      <c r="M42" s="840" t="n">
        <f aca="false">M37-M38-M39</f>
        <v>199000000000</v>
      </c>
      <c r="N42" s="840" t="n">
        <f aca="false">N37-N38-N39</f>
        <v>250000000000</v>
      </c>
      <c r="O42" s="840" t="n">
        <f aca="false">O37-O38-O39</f>
        <v>326000000000</v>
      </c>
      <c r="P42" s="840" t="n">
        <f aca="false">P37-P38-P39</f>
        <v>368000000000</v>
      </c>
      <c r="Q42" s="840" t="n">
        <f aca="false">Q37-Q38-Q39</f>
        <v>443000000000</v>
      </c>
      <c r="R42" s="840" t="n">
        <f aca="false">R37-R38-R39</f>
        <v>471000000000</v>
      </c>
      <c r="S42" s="840" t="n">
        <f aca="false">S37-S38-S39</f>
        <v>502000000000</v>
      </c>
      <c r="T42" s="840" t="n">
        <f aca="false">T37-T38-T39</f>
        <v>551000000000</v>
      </c>
      <c r="U42" s="840" t="n">
        <f aca="false">U37-U38-U39</f>
        <v>594000000000</v>
      </c>
    </row>
    <row r="43" customFormat="false" ht="16.5" hidden="false" customHeight="false" outlineLevel="0" collapsed="false">
      <c r="A43" s="132" t="s">
        <v>1291</v>
      </c>
      <c r="B43" s="841" t="s">
        <v>4483</v>
      </c>
      <c r="C43" s="20" t="s">
        <v>77</v>
      </c>
      <c r="D43" s="49"/>
      <c r="E43" s="24" t="n">
        <v>166700000000</v>
      </c>
      <c r="F43" s="24" t="n">
        <v>176000000000</v>
      </c>
      <c r="G43" s="24" t="n">
        <v>194000000000</v>
      </c>
      <c r="H43" s="24" t="n">
        <v>218000000000</v>
      </c>
      <c r="I43" s="24" t="n">
        <v>254000000000</v>
      </c>
      <c r="J43" s="24" t="n">
        <v>333000000000</v>
      </c>
      <c r="K43" s="24" t="n">
        <v>402000000000</v>
      </c>
      <c r="L43" s="24" t="n">
        <v>437000000000</v>
      </c>
      <c r="M43" s="125" t="n">
        <v>546000000000</v>
      </c>
      <c r="N43" s="125" t="n">
        <v>627000000000</v>
      </c>
      <c r="O43" s="125" t="n">
        <v>786000000000</v>
      </c>
      <c r="P43" s="125" t="n">
        <v>968000000000</v>
      </c>
      <c r="Q43" s="125" t="n">
        <v>1110000000000</v>
      </c>
      <c r="R43" s="125" t="n">
        <v>1173000000000</v>
      </c>
      <c r="S43" s="125" t="n">
        <v>1387000000000</v>
      </c>
      <c r="T43" s="16" t="n">
        <v>1480000000000</v>
      </c>
      <c r="U43" s="55" t="n">
        <v>1620000000000</v>
      </c>
    </row>
    <row r="44" customFormat="false" ht="16.5" hidden="false" customHeight="false" outlineLevel="0" collapsed="false">
      <c r="A44" s="837" t="s">
        <v>88</v>
      </c>
      <c r="B44" s="837" t="s">
        <v>4500</v>
      </c>
      <c r="C44" s="20" t="s">
        <v>72</v>
      </c>
      <c r="D44" s="49"/>
      <c r="E44" s="24" t="n">
        <v>89800000000</v>
      </c>
      <c r="F44" s="24" t="n">
        <v>126000000000</v>
      </c>
      <c r="G44" s="24" t="n">
        <v>130000000000</v>
      </c>
      <c r="H44" s="24" t="n">
        <v>161000000000</v>
      </c>
      <c r="I44" s="24" t="n">
        <v>227000000000</v>
      </c>
      <c r="J44" s="24" t="n">
        <v>327000000000</v>
      </c>
      <c r="K44" s="24" t="n">
        <v>394000000000</v>
      </c>
      <c r="L44" s="24" t="n">
        <v>451000000000</v>
      </c>
      <c r="M44" s="125" t="n">
        <f aca="false">M45-M50</f>
        <v>397000000000</v>
      </c>
      <c r="N44" s="125" t="n">
        <f aca="false">N45-N50</f>
        <v>518000000000</v>
      </c>
      <c r="O44" s="125" t="n">
        <f aca="false">O45-O50</f>
        <v>465000000000</v>
      </c>
      <c r="P44" s="125" t="n">
        <f aca="false">P45-P50</f>
        <v>675000000000</v>
      </c>
      <c r="Q44" s="125" t="n">
        <f aca="false">Q45-Q50</f>
        <v>721000000000</v>
      </c>
      <c r="R44" s="125" t="n">
        <f aca="false">R45-R50</f>
        <v>878000000000</v>
      </c>
      <c r="S44" s="125" t="n">
        <f aca="false">S45-S50</f>
        <v>1013000000000</v>
      </c>
      <c r="T44" s="125" t="n">
        <f aca="false">T45-T50</f>
        <v>1040000000000</v>
      </c>
      <c r="U44" s="125" t="n">
        <f aca="false">U45-U50</f>
        <v>1236000000000</v>
      </c>
    </row>
    <row r="45" customFormat="false" ht="16.5" hidden="false" customHeight="false" outlineLevel="0" collapsed="false">
      <c r="B45" s="837" t="s">
        <v>4501</v>
      </c>
      <c r="C45" s="49"/>
      <c r="D45" s="49"/>
      <c r="E45" s="24" t="n">
        <v>72200000000</v>
      </c>
      <c r="F45" s="24" t="n">
        <v>126000000000</v>
      </c>
      <c r="G45" s="24" t="n">
        <v>88000000000</v>
      </c>
      <c r="H45" s="24" t="n">
        <v>181000000000</v>
      </c>
      <c r="I45" s="24" t="n">
        <v>252000000000</v>
      </c>
      <c r="J45" s="24" t="n">
        <v>329000000000</v>
      </c>
      <c r="K45" s="24" t="n">
        <v>385000000000</v>
      </c>
      <c r="L45" s="24" t="n">
        <v>423000000000</v>
      </c>
      <c r="M45" s="125" t="n">
        <v>417000000000</v>
      </c>
      <c r="N45" s="125" t="n">
        <v>571000000000</v>
      </c>
      <c r="O45" s="125" t="n">
        <v>477000000000</v>
      </c>
      <c r="P45" s="125" t="n">
        <v>696000000000</v>
      </c>
      <c r="Q45" s="125" t="n">
        <v>1112000000000</v>
      </c>
      <c r="R45" s="125" t="n">
        <v>997000000000</v>
      </c>
      <c r="S45" s="125" t="n">
        <v>1047000000000</v>
      </c>
      <c r="T45" s="46" t="n">
        <v>1040000000000</v>
      </c>
      <c r="U45" s="55" t="n">
        <v>1231000000000</v>
      </c>
    </row>
    <row r="46" customFormat="false" ht="16.5" hidden="false" customHeight="false" outlineLevel="0" collapsed="false">
      <c r="A46" s="838" t="s">
        <v>4502</v>
      </c>
      <c r="B46" s="838" t="s">
        <v>4502</v>
      </c>
      <c r="C46" s="20" t="s">
        <v>91</v>
      </c>
      <c r="D46" s="49"/>
      <c r="E46" s="24" t="n">
        <v>89800000000</v>
      </c>
      <c r="F46" s="24" t="n">
        <v>126000000000</v>
      </c>
      <c r="G46" s="24" t="n">
        <v>130000000000</v>
      </c>
      <c r="H46" s="24" t="n">
        <v>161000000000</v>
      </c>
      <c r="I46" s="24" t="n">
        <v>228000000000</v>
      </c>
      <c r="J46" s="24" t="n">
        <v>327000000000</v>
      </c>
      <c r="K46" s="24" t="n">
        <v>394000000000</v>
      </c>
      <c r="L46" s="24" t="n">
        <v>452000000000</v>
      </c>
      <c r="M46" s="125" t="n">
        <v>398000000000</v>
      </c>
      <c r="N46" s="125" t="n">
        <v>518000000000</v>
      </c>
      <c r="O46" s="125" t="n">
        <v>465000000000</v>
      </c>
      <c r="P46" s="125" t="n">
        <v>675000000000</v>
      </c>
      <c r="Q46" s="125" t="n">
        <v>721000000000</v>
      </c>
      <c r="R46" s="125" t="n">
        <v>878000000000</v>
      </c>
      <c r="S46" s="125" t="n">
        <v>1013000000000</v>
      </c>
      <c r="T46" s="16" t="n">
        <v>1040000000000</v>
      </c>
      <c r="U46" s="55" t="n">
        <v>1236000000000</v>
      </c>
    </row>
    <row r="47" customFormat="false" ht="16.5" hidden="false" customHeight="false" outlineLevel="0" collapsed="false">
      <c r="A47" s="47" t="s">
        <v>4465</v>
      </c>
      <c r="B47" s="47" t="s">
        <v>4465</v>
      </c>
      <c r="C47" s="19" t="s">
        <v>1141</v>
      </c>
      <c r="D47" s="113"/>
      <c r="E47" s="24" t="n">
        <v>66900000000</v>
      </c>
      <c r="F47" s="24" t="n">
        <v>98000000000</v>
      </c>
      <c r="G47" s="24" t="n">
        <v>91000000000</v>
      </c>
      <c r="H47" s="24" t="n">
        <v>102000000000</v>
      </c>
      <c r="I47" s="24" t="n">
        <v>135000000000</v>
      </c>
      <c r="J47" s="24" t="n">
        <v>186000000000</v>
      </c>
      <c r="K47" s="24" t="n">
        <v>211000000000</v>
      </c>
      <c r="L47" s="24" t="n">
        <v>238000000000</v>
      </c>
      <c r="M47" s="125" t="n">
        <v>196000000000</v>
      </c>
      <c r="N47" s="125" t="n">
        <v>260000000000</v>
      </c>
      <c r="O47" s="125" t="n">
        <v>216000000000</v>
      </c>
      <c r="P47" s="125" t="n">
        <v>299000000000</v>
      </c>
      <c r="Q47" s="125" t="n">
        <v>348000000000</v>
      </c>
      <c r="R47" s="125" t="n">
        <v>435000000000</v>
      </c>
      <c r="S47" s="125" t="n">
        <v>489000000000</v>
      </c>
      <c r="T47" s="16" t="n">
        <v>510000000000</v>
      </c>
      <c r="U47" s="55" t="n">
        <v>636000000000</v>
      </c>
    </row>
    <row r="48" customFormat="false" ht="15" hidden="false" customHeight="false" outlineLevel="0" collapsed="false">
      <c r="B48" s="191" t="s">
        <v>4503</v>
      </c>
      <c r="C48" s="49"/>
      <c r="D48" s="113"/>
      <c r="E48" s="24"/>
      <c r="F48" s="22"/>
      <c r="G48" s="22"/>
      <c r="H48" s="22"/>
      <c r="I48" s="22"/>
      <c r="J48" s="22"/>
      <c r="K48" s="24"/>
      <c r="L48" s="24" t="n">
        <v>17000000000</v>
      </c>
      <c r="M48" s="128"/>
      <c r="N48" s="128"/>
      <c r="O48" s="128"/>
      <c r="P48" s="128"/>
      <c r="Q48" s="128"/>
      <c r="R48" s="128"/>
      <c r="S48" s="128"/>
      <c r="T48" s="46"/>
      <c r="U48" s="55"/>
    </row>
    <row r="49" customFormat="false" ht="16.5" hidden="false" customHeight="false" outlineLevel="0" collapsed="false">
      <c r="A49" s="191" t="s">
        <v>4483</v>
      </c>
      <c r="B49" s="191" t="s">
        <v>4483</v>
      </c>
      <c r="C49" s="19" t="s">
        <v>1141</v>
      </c>
      <c r="D49" s="113"/>
      <c r="E49" s="24" t="n">
        <v>22900000000</v>
      </c>
      <c r="F49" s="24" t="n">
        <v>28000000000</v>
      </c>
      <c r="G49" s="24" t="n">
        <v>39000000000</v>
      </c>
      <c r="H49" s="24" t="n">
        <v>58000000000</v>
      </c>
      <c r="I49" s="24" t="n">
        <v>92000000000</v>
      </c>
      <c r="J49" s="24" t="n">
        <v>141000000000</v>
      </c>
      <c r="K49" s="24" t="n">
        <v>183000000000</v>
      </c>
      <c r="L49" s="24" t="n">
        <v>214000000000</v>
      </c>
      <c r="M49" s="125" t="n">
        <v>202000000000</v>
      </c>
      <c r="N49" s="125" t="n">
        <v>258000000000</v>
      </c>
      <c r="O49" s="125" t="n">
        <v>249000000000</v>
      </c>
      <c r="P49" s="125" t="n">
        <v>376000000000</v>
      </c>
      <c r="Q49" s="125" t="n">
        <v>373000000000</v>
      </c>
      <c r="R49" s="125" t="n">
        <v>443000000000</v>
      </c>
      <c r="S49" s="125" t="n">
        <v>524000000000</v>
      </c>
      <c r="T49" s="16" t="n">
        <v>530000000000</v>
      </c>
      <c r="U49" s="55" t="n">
        <v>600000000000</v>
      </c>
    </row>
    <row r="50" customFormat="false" ht="16.5" hidden="false" customHeight="false" outlineLevel="0" collapsed="false">
      <c r="A50" s="838" t="s">
        <v>234</v>
      </c>
      <c r="B50" s="838" t="s">
        <v>553</v>
      </c>
      <c r="C50" s="20" t="s">
        <v>72</v>
      </c>
      <c r="D50" s="49"/>
      <c r="E50" s="24" t="n">
        <v>-17600000000</v>
      </c>
      <c r="F50" s="24" t="n">
        <v>0</v>
      </c>
      <c r="G50" s="24" t="n">
        <v>-42000000000</v>
      </c>
      <c r="H50" s="24" t="n">
        <v>20000000000</v>
      </c>
      <c r="I50" s="24" t="n">
        <v>25000000000</v>
      </c>
      <c r="J50" s="24" t="n">
        <v>2000000000</v>
      </c>
      <c r="K50" s="24" t="n">
        <v>-9000000000</v>
      </c>
      <c r="L50" s="24" t="n">
        <v>-28000000000</v>
      </c>
      <c r="M50" s="125" t="n">
        <v>20000000000</v>
      </c>
      <c r="N50" s="125" t="n">
        <v>53000000000</v>
      </c>
      <c r="O50" s="125" t="n">
        <v>12000000000</v>
      </c>
      <c r="P50" s="125" t="n">
        <v>21000000000</v>
      </c>
      <c r="Q50" s="125" t="n">
        <v>391000000000</v>
      </c>
      <c r="R50" s="125" t="n">
        <v>119000000000</v>
      </c>
      <c r="S50" s="125" t="n">
        <v>34000000000</v>
      </c>
      <c r="T50" s="16" t="n">
        <v>0</v>
      </c>
      <c r="U50" s="55" t="n">
        <v>-5000000000</v>
      </c>
    </row>
    <row r="51" customFormat="false" ht="16.5" hidden="false" customHeight="false" outlineLevel="0" collapsed="false">
      <c r="A51" s="0" t="s">
        <v>370</v>
      </c>
      <c r="B51" s="49" t="s">
        <v>4504</v>
      </c>
      <c r="C51" s="20" t="s">
        <v>72</v>
      </c>
      <c r="D51" s="49"/>
      <c r="E51" s="24" t="n">
        <v>14800000000</v>
      </c>
      <c r="F51" s="336"/>
      <c r="G51" s="24" t="n">
        <v>13000000000</v>
      </c>
      <c r="H51" s="336"/>
      <c r="I51" s="336"/>
      <c r="J51" s="336"/>
      <c r="K51" s="336"/>
      <c r="L51" s="336"/>
      <c r="M51" s="125" t="n">
        <v>34000000000</v>
      </c>
      <c r="N51" s="125" t="n">
        <v>-28000000000</v>
      </c>
      <c r="O51" s="125" t="n">
        <v>46000000000</v>
      </c>
      <c r="P51" s="125" t="n">
        <v>67000000000</v>
      </c>
      <c r="Q51" s="125" t="n">
        <v>16000000000</v>
      </c>
      <c r="R51" s="125" t="n">
        <v>-62000000000</v>
      </c>
      <c r="S51" s="125" t="n">
        <v>-178000000000</v>
      </c>
      <c r="T51" s="16" t="n">
        <v>-74000000000</v>
      </c>
      <c r="U51" s="55" t="n">
        <v>0</v>
      </c>
    </row>
    <row r="52" customFormat="false" ht="15" hidden="false" customHeight="false" outlineLevel="0" collapsed="false">
      <c r="B52" s="49" t="s">
        <v>4505</v>
      </c>
      <c r="C52" s="49"/>
      <c r="D52" s="49"/>
      <c r="E52" s="24" t="n">
        <v>-179700000000</v>
      </c>
      <c r="F52" s="24" t="n">
        <v>-190000000000</v>
      </c>
      <c r="G52" s="24" t="n">
        <v>-185000000000</v>
      </c>
      <c r="H52" s="24" t="n">
        <v>-129000000000</v>
      </c>
      <c r="I52" s="24" t="n">
        <v>-217000000000</v>
      </c>
      <c r="J52" s="24" t="n">
        <v>-260000000000</v>
      </c>
      <c r="K52" s="24" t="n">
        <v>-338000000000</v>
      </c>
      <c r="L52" s="24" t="n">
        <v>0</v>
      </c>
      <c r="M52" s="741" t="n">
        <v>0</v>
      </c>
      <c r="N52" s="741" t="n">
        <v>0</v>
      </c>
      <c r="O52" s="741" t="n">
        <v>0</v>
      </c>
      <c r="P52" s="741" t="n">
        <v>0</v>
      </c>
      <c r="Q52" s="741" t="n">
        <v>0</v>
      </c>
      <c r="R52" s="741"/>
      <c r="S52" s="741"/>
      <c r="T52" s="46"/>
      <c r="U52" s="55"/>
    </row>
    <row r="53" customFormat="false" ht="15" hidden="false" customHeight="false" outlineLevel="0" collapsed="false">
      <c r="B53" s="49" t="s">
        <v>4506</v>
      </c>
      <c r="C53" s="49"/>
      <c r="D53" s="49"/>
      <c r="E53" s="24"/>
      <c r="F53" s="22"/>
      <c r="G53" s="24"/>
      <c r="H53" s="24"/>
      <c r="I53" s="24"/>
      <c r="J53" s="24" t="n">
        <v>66000000000</v>
      </c>
      <c r="K53" s="24" t="n">
        <v>40000000000</v>
      </c>
      <c r="L53" s="24" t="n">
        <v>0</v>
      </c>
      <c r="M53" s="741" t="n">
        <v>0</v>
      </c>
      <c r="N53" s="741" t="n">
        <v>0</v>
      </c>
      <c r="O53" s="741" t="n">
        <v>0</v>
      </c>
      <c r="P53" s="741" t="n">
        <v>0</v>
      </c>
      <c r="Q53" s="741" t="n">
        <v>0</v>
      </c>
      <c r="R53" s="741"/>
      <c r="S53" s="741"/>
      <c r="T53" s="46"/>
      <c r="U53" s="55"/>
    </row>
    <row r="54" customFormat="false" ht="16.5" hidden="false" customHeight="false" outlineLevel="0" collapsed="false">
      <c r="B54" s="49" t="s">
        <v>4507</v>
      </c>
      <c r="C54" s="49"/>
      <c r="D54" s="49"/>
      <c r="E54" s="24" t="n">
        <v>-179700000000</v>
      </c>
      <c r="F54" s="24" t="n">
        <v>-242000000000</v>
      </c>
      <c r="G54" s="24" t="n">
        <v>-185000000000</v>
      </c>
      <c r="H54" s="24" t="n">
        <v>-129000000000</v>
      </c>
      <c r="I54" s="24" t="n">
        <v>-217000000000</v>
      </c>
      <c r="J54" s="24" t="n">
        <v>-326000000000</v>
      </c>
      <c r="K54" s="24" t="n">
        <v>-378000000000</v>
      </c>
      <c r="L54" s="24" t="n">
        <v>-779000000000</v>
      </c>
      <c r="M54" s="125" t="n">
        <v>-693000000000</v>
      </c>
      <c r="N54" s="125" t="n">
        <v>-944000000000</v>
      </c>
      <c r="O54" s="125" t="n">
        <v>-1276000000000</v>
      </c>
      <c r="P54" s="125" t="n">
        <v>-1775000000000</v>
      </c>
      <c r="Q54" s="125" t="n">
        <v>-1903000000000</v>
      </c>
      <c r="R54" s="125" t="n">
        <v>-1427000000000</v>
      </c>
      <c r="S54" s="125" t="n">
        <v>-1488000000000</v>
      </c>
      <c r="T54" s="16" t="n">
        <v>-1292000000000</v>
      </c>
      <c r="U54" s="55" t="n">
        <v>-1250000000000</v>
      </c>
    </row>
    <row r="55" customFormat="false" ht="16.5" hidden="false" customHeight="false" outlineLevel="0" collapsed="false">
      <c r="B55" s="49" t="s">
        <v>4508</v>
      </c>
      <c r="C55" s="49"/>
      <c r="D55" s="49"/>
      <c r="E55" s="24" t="n">
        <v>-139200000000</v>
      </c>
      <c r="F55" s="24" t="n">
        <v>-159000000000</v>
      </c>
      <c r="G55" s="24" t="n">
        <v>-66000000000</v>
      </c>
      <c r="H55" s="24" t="n">
        <v>-99000000000</v>
      </c>
      <c r="I55" s="24" t="n">
        <v>-198000000000</v>
      </c>
      <c r="J55" s="24" t="n">
        <v>-281000000000</v>
      </c>
      <c r="K55" s="24" t="n">
        <v>-348000000000</v>
      </c>
      <c r="L55" s="24" t="n">
        <v>-748000000000</v>
      </c>
      <c r="M55" s="125" t="n">
        <v>-666000000000</v>
      </c>
      <c r="N55" s="125" t="n">
        <v>-894000000000</v>
      </c>
      <c r="O55" s="125" t="n">
        <v>-1230000000000</v>
      </c>
      <c r="P55" s="125" t="n">
        <v>-1730000000000</v>
      </c>
      <c r="Q55" s="125" t="n">
        <v>-1873000000000</v>
      </c>
      <c r="R55" s="125" t="n">
        <v>-1221000000000</v>
      </c>
      <c r="S55" s="125" t="n">
        <v>-1441000000000</v>
      </c>
      <c r="T55" s="16" t="n">
        <v>-1223000000000</v>
      </c>
      <c r="U55" s="55" t="n">
        <v>-1187000000000</v>
      </c>
    </row>
    <row r="56" s="17" customFormat="true" ht="16.5" hidden="false" customHeight="false" outlineLevel="0" collapsed="false">
      <c r="A56" s="32" t="s">
        <v>110</v>
      </c>
      <c r="B56" s="32" t="s">
        <v>110</v>
      </c>
      <c r="C56" s="32" t="s">
        <v>34</v>
      </c>
      <c r="D56" s="335"/>
      <c r="E56" s="42" t="n">
        <v>139200000000</v>
      </c>
      <c r="F56" s="42" t="n">
        <v>159000000000</v>
      </c>
      <c r="G56" s="42" t="n">
        <v>66000000000</v>
      </c>
      <c r="H56" s="42" t="n">
        <v>99000000000</v>
      </c>
      <c r="I56" s="42" t="n">
        <v>198000000000</v>
      </c>
      <c r="J56" s="42" t="n">
        <v>281000000000</v>
      </c>
      <c r="K56" s="42" t="n">
        <v>348000000000</v>
      </c>
      <c r="L56" s="42" t="n">
        <v>748000000000</v>
      </c>
      <c r="M56" s="125" t="n">
        <v>666000000000</v>
      </c>
      <c r="N56" s="125" t="n">
        <v>894000000000</v>
      </c>
      <c r="O56" s="125" t="n">
        <v>1230000000000</v>
      </c>
      <c r="P56" s="125" t="n">
        <v>1730000000000</v>
      </c>
      <c r="Q56" s="125" t="n">
        <v>1873000000000</v>
      </c>
      <c r="R56" s="125" t="n">
        <v>1221000000000</v>
      </c>
      <c r="S56" s="125" t="n">
        <v>1441000000000</v>
      </c>
      <c r="T56" s="16" t="n">
        <v>1223000000000</v>
      </c>
      <c r="U56" s="458" t="n">
        <v>1187000000000</v>
      </c>
    </row>
    <row r="57" customFormat="false" ht="16.5" hidden="false" customHeight="false" outlineLevel="0" collapsed="false">
      <c r="A57" s="0" t="s">
        <v>112</v>
      </c>
      <c r="B57" s="47" t="s">
        <v>361</v>
      </c>
      <c r="C57" s="20" t="s">
        <v>114</v>
      </c>
      <c r="D57" s="49"/>
      <c r="E57" s="24" t="n">
        <v>80200000000</v>
      </c>
      <c r="F57" s="24" t="n">
        <v>52000000000</v>
      </c>
      <c r="G57" s="24" t="n">
        <v>-24000000000</v>
      </c>
      <c r="H57" s="24" t="n">
        <v>-37000000000</v>
      </c>
      <c r="I57" s="24" t="n">
        <v>113000000000</v>
      </c>
      <c r="J57" s="24" t="n">
        <v>202000000000</v>
      </c>
      <c r="K57" s="24" t="n">
        <v>170000000000</v>
      </c>
      <c r="L57" s="24" t="n">
        <v>121000000000</v>
      </c>
      <c r="M57" s="125" t="n">
        <v>86000000000</v>
      </c>
      <c r="N57" s="125" t="n">
        <v>158000000000</v>
      </c>
      <c r="O57" s="125" t="n">
        <v>144000000000</v>
      </c>
      <c r="P57" s="125" t="n">
        <v>60000000000</v>
      </c>
      <c r="Q57" s="125" t="n">
        <v>38000000000</v>
      </c>
      <c r="R57" s="125" t="n">
        <v>351000000000</v>
      </c>
      <c r="S57" s="125" t="n">
        <v>166000000000</v>
      </c>
      <c r="T57" s="16" t="n">
        <v>493000000000</v>
      </c>
      <c r="U57" s="55" t="n">
        <v>419000000000</v>
      </c>
    </row>
    <row r="58" customFormat="false" ht="16.5" hidden="false" customHeight="false" outlineLevel="0" collapsed="false">
      <c r="A58" s="0" t="s">
        <v>243</v>
      </c>
      <c r="B58" s="190" t="s">
        <v>4509</v>
      </c>
      <c r="C58" s="49" t="s">
        <v>251</v>
      </c>
      <c r="D58" s="49"/>
      <c r="E58" s="24"/>
      <c r="F58" s="24"/>
      <c r="G58" s="24" t="n">
        <v>8000000000</v>
      </c>
      <c r="H58" s="24" t="n">
        <v>0</v>
      </c>
      <c r="I58" s="24" t="n">
        <v>12000000000</v>
      </c>
      <c r="J58" s="24" t="n">
        <v>97000000000</v>
      </c>
      <c r="K58" s="24" t="n">
        <v>53000000000</v>
      </c>
      <c r="L58" s="22"/>
      <c r="M58" s="125" t="n">
        <v>1000000000</v>
      </c>
      <c r="N58" s="125" t="n">
        <v>0</v>
      </c>
      <c r="O58" s="125" t="n">
        <v>0</v>
      </c>
      <c r="P58" s="125" t="n">
        <v>0</v>
      </c>
      <c r="Q58" s="125" t="n">
        <v>0</v>
      </c>
      <c r="R58" s="125" t="n">
        <v>1000000000</v>
      </c>
      <c r="S58" s="125" t="n">
        <v>2000000000</v>
      </c>
      <c r="T58" s="16" t="n">
        <v>0</v>
      </c>
      <c r="U58" s="55" t="n">
        <v>0</v>
      </c>
    </row>
    <row r="59" customFormat="false" ht="16.5" hidden="false" customHeight="false" outlineLevel="0" collapsed="false">
      <c r="A59" s="0" t="s">
        <v>260</v>
      </c>
      <c r="B59" s="190" t="s">
        <v>4510</v>
      </c>
      <c r="C59" s="49" t="s">
        <v>251</v>
      </c>
      <c r="D59" s="49"/>
      <c r="E59" s="24"/>
      <c r="F59" s="22"/>
      <c r="G59" s="22"/>
      <c r="H59" s="22"/>
      <c r="I59" s="22"/>
      <c r="J59" s="22"/>
      <c r="K59" s="22"/>
      <c r="L59" s="22"/>
      <c r="M59" s="125" t="n">
        <v>0</v>
      </c>
      <c r="N59" s="125" t="n">
        <v>0</v>
      </c>
      <c r="O59" s="125" t="n">
        <v>0</v>
      </c>
      <c r="P59" s="125" t="n">
        <v>0</v>
      </c>
      <c r="Q59" s="125" t="n">
        <v>0</v>
      </c>
      <c r="R59" s="125" t="n">
        <v>0</v>
      </c>
      <c r="S59" s="125" t="n">
        <v>0</v>
      </c>
      <c r="T59" s="16" t="n">
        <v>0</v>
      </c>
      <c r="U59" s="55" t="n">
        <v>0</v>
      </c>
    </row>
    <row r="60" customFormat="false" ht="15" hidden="false" customHeight="false" outlineLevel="0" collapsed="false">
      <c r="A60" s="191" t="s">
        <v>1544</v>
      </c>
      <c r="B60" s="191" t="s">
        <v>1544</v>
      </c>
      <c r="C60" s="49" t="s">
        <v>251</v>
      </c>
      <c r="D60" s="49"/>
      <c r="E60" s="24"/>
      <c r="F60" s="22"/>
      <c r="G60" s="366" t="n">
        <f aca="false">G57-G58-G59</f>
        <v>-32000000000</v>
      </c>
      <c r="H60" s="366" t="n">
        <f aca="false">H57-H58-H59</f>
        <v>-37000000000</v>
      </c>
      <c r="I60" s="366" t="n">
        <f aca="false">I57-I58-I59</f>
        <v>101000000000</v>
      </c>
      <c r="J60" s="366" t="n">
        <f aca="false">J57-J58-J59</f>
        <v>105000000000</v>
      </c>
      <c r="K60" s="366" t="n">
        <f aca="false">K57-K58-K59</f>
        <v>117000000000</v>
      </c>
      <c r="L60" s="22"/>
      <c r="M60" s="138" t="n">
        <f aca="false">M57-M58-M59</f>
        <v>85000000000</v>
      </c>
      <c r="N60" s="138" t="n">
        <f aca="false">N57-N58-N59</f>
        <v>158000000000</v>
      </c>
      <c r="O60" s="138" t="n">
        <f aca="false">O57-O58-O59</f>
        <v>144000000000</v>
      </c>
      <c r="P60" s="138" t="n">
        <f aca="false">P57-P58-P59</f>
        <v>60000000000</v>
      </c>
      <c r="Q60" s="138" t="n">
        <f aca="false">Q57-Q58-Q59</f>
        <v>38000000000</v>
      </c>
      <c r="R60" s="138" t="n">
        <f aca="false">R57-R58-R59</f>
        <v>350000000000</v>
      </c>
      <c r="S60" s="138" t="n">
        <f aca="false">S57-S58-S59</f>
        <v>164000000000</v>
      </c>
      <c r="T60" s="138" t="n">
        <f aca="false">T57-T58-T59</f>
        <v>493000000000</v>
      </c>
      <c r="U60" s="138" t="n">
        <f aca="false">U57-U58-U59</f>
        <v>419000000000</v>
      </c>
    </row>
    <row r="61" customFormat="false" ht="16.5" hidden="false" customHeight="false" outlineLevel="0" collapsed="false">
      <c r="A61" s="0" t="s">
        <v>115</v>
      </c>
      <c r="B61" s="47" t="s">
        <v>199</v>
      </c>
      <c r="C61" s="20" t="s">
        <v>114</v>
      </c>
      <c r="D61" s="49"/>
      <c r="E61" s="24" t="n">
        <v>59000000000</v>
      </c>
      <c r="F61" s="24" t="n">
        <v>108000000000</v>
      </c>
      <c r="G61" s="24" t="n">
        <v>89000000000</v>
      </c>
      <c r="H61" s="24" t="n">
        <v>136000000000</v>
      </c>
      <c r="I61" s="24" t="n">
        <v>85000000000</v>
      </c>
      <c r="J61" s="24" t="n">
        <v>80000000000</v>
      </c>
      <c r="K61" s="24" t="n">
        <v>178000000000</v>
      </c>
      <c r="L61" s="336" t="n">
        <f aca="false">L62+L63+L64</f>
        <v>626000000000</v>
      </c>
      <c r="M61" s="125" t="n">
        <v>580000000000</v>
      </c>
      <c r="N61" s="125" t="n">
        <v>736000000000</v>
      </c>
      <c r="O61" s="125" t="n">
        <v>1086000000000</v>
      </c>
      <c r="P61" s="125" t="n">
        <v>1670000000000</v>
      </c>
      <c r="Q61" s="125" t="n">
        <v>1836000000000</v>
      </c>
      <c r="R61" s="125" t="n">
        <v>870000000000</v>
      </c>
      <c r="S61" s="125" t="n">
        <v>1275000000000</v>
      </c>
      <c r="T61" s="16" t="n">
        <v>730000000000</v>
      </c>
      <c r="U61" s="55" t="n">
        <v>768000000000</v>
      </c>
    </row>
    <row r="62" customFormat="false" ht="16.5" hidden="false" customHeight="false" outlineLevel="0" collapsed="false">
      <c r="A62" s="0" t="s">
        <v>117</v>
      </c>
      <c r="B62" s="191" t="s">
        <v>327</v>
      </c>
      <c r="C62" s="19" t="s">
        <v>119</v>
      </c>
      <c r="D62" s="49"/>
      <c r="E62" s="24" t="n">
        <v>-33000000000</v>
      </c>
      <c r="F62" s="24" t="n">
        <v>67000000000</v>
      </c>
      <c r="G62" s="24" t="n">
        <v>-56000000000</v>
      </c>
      <c r="H62" s="24" t="n">
        <v>64000000000</v>
      </c>
      <c r="I62" s="24" t="n">
        <v>72000000000</v>
      </c>
      <c r="J62" s="24" t="n">
        <v>61000000000</v>
      </c>
      <c r="K62" s="24" t="n">
        <v>102000000000</v>
      </c>
      <c r="L62" s="24" t="n">
        <v>520000000000</v>
      </c>
      <c r="M62" s="125" t="n">
        <v>353000000000</v>
      </c>
      <c r="N62" s="125" t="n">
        <v>305000000000</v>
      </c>
      <c r="O62" s="125" t="n">
        <v>614000000000</v>
      </c>
      <c r="P62" s="125" t="n">
        <v>1140000000000</v>
      </c>
      <c r="Q62" s="125" t="n">
        <v>1457000000000</v>
      </c>
      <c r="R62" s="125" t="n">
        <v>322000000000</v>
      </c>
      <c r="S62" s="125" t="n">
        <v>909000000000</v>
      </c>
      <c r="T62" s="16" t="n">
        <v>511000000000</v>
      </c>
      <c r="U62" s="55" t="n">
        <v>538000000000</v>
      </c>
    </row>
    <row r="63" customFormat="false" ht="16.5" hidden="false" customHeight="false" outlineLevel="0" collapsed="false">
      <c r="A63" s="0" t="s">
        <v>404</v>
      </c>
      <c r="B63" s="191" t="s">
        <v>328</v>
      </c>
      <c r="C63" s="19" t="s">
        <v>119</v>
      </c>
      <c r="D63" s="49"/>
      <c r="E63" s="24" t="n">
        <v>92000000000</v>
      </c>
      <c r="F63" s="24" t="n">
        <v>32000000000</v>
      </c>
      <c r="G63" s="24" t="n">
        <v>142000000000</v>
      </c>
      <c r="H63" s="24" t="n">
        <v>61000000000</v>
      </c>
      <c r="I63" s="24" t="n">
        <v>-4000000000</v>
      </c>
      <c r="J63" s="24" t="n">
        <v>18000000000</v>
      </c>
      <c r="K63" s="24" t="n">
        <v>57000000000</v>
      </c>
      <c r="L63" s="24" t="n">
        <v>106000000000</v>
      </c>
      <c r="M63" s="125" t="n">
        <v>227000000000</v>
      </c>
      <c r="N63" s="125" t="n">
        <v>431000000000</v>
      </c>
      <c r="O63" s="125" t="n">
        <v>471000000000</v>
      </c>
      <c r="P63" s="125" t="n">
        <v>529000000000</v>
      </c>
      <c r="Q63" s="125" t="n">
        <v>378000000000</v>
      </c>
      <c r="R63" s="125" t="n">
        <v>548000000000</v>
      </c>
      <c r="S63" s="125" t="n">
        <v>366000000000</v>
      </c>
      <c r="T63" s="16" t="n">
        <v>219000000000</v>
      </c>
      <c r="U63" s="55" t="n">
        <v>230000000000</v>
      </c>
    </row>
    <row r="64" customFormat="false" ht="15" hidden="false" customHeight="false" outlineLevel="0" collapsed="false">
      <c r="A64" s="26" t="s">
        <v>805</v>
      </c>
      <c r="B64" s="191" t="s">
        <v>2510</v>
      </c>
      <c r="C64" s="19" t="s">
        <v>119</v>
      </c>
      <c r="D64" s="113"/>
      <c r="E64" s="123" t="n">
        <v>0</v>
      </c>
      <c r="F64" s="123" t="n">
        <v>8000000000</v>
      </c>
      <c r="G64" s="123" t="n">
        <v>4000000000</v>
      </c>
      <c r="H64" s="123" t="n">
        <v>11000000000</v>
      </c>
      <c r="I64" s="123" t="n">
        <v>16000000000</v>
      </c>
      <c r="J64" s="123" t="n">
        <v>0</v>
      </c>
      <c r="K64" s="123" t="n">
        <v>19000000000</v>
      </c>
      <c r="L64" s="126"/>
      <c r="M64" s="126"/>
      <c r="N64" s="126"/>
      <c r="O64" s="126"/>
      <c r="P64" s="126"/>
      <c r="Q64" s="126"/>
      <c r="R64" s="126"/>
      <c r="S64" s="126"/>
    </row>
    <row r="65" customFormat="false" ht="15" hidden="false" customHeight="false" outlineLevel="0" collapsed="false">
      <c r="B65" s="113"/>
      <c r="C65" s="113"/>
      <c r="D65" s="113"/>
      <c r="E65" s="113"/>
      <c r="F65" s="113"/>
      <c r="G65" s="113"/>
      <c r="H65" s="113"/>
      <c r="I65" s="113"/>
      <c r="J65" s="113"/>
      <c r="K65" s="113"/>
      <c r="L65" s="113"/>
      <c r="M65" s="113"/>
      <c r="N65" s="113"/>
      <c r="O65" s="113"/>
      <c r="P65" s="113"/>
      <c r="Q65" s="113"/>
      <c r="R65" s="113"/>
      <c r="S65" s="113"/>
    </row>
    <row r="66" customFormat="false" ht="15" hidden="false" customHeight="false" outlineLevel="0" collapsed="false">
      <c r="B66" s="113"/>
      <c r="C66" s="113"/>
      <c r="D66" s="113"/>
      <c r="E66" s="113" t="s">
        <v>128</v>
      </c>
      <c r="F66" s="0" t="s">
        <v>128</v>
      </c>
      <c r="G66" s="113" t="s">
        <v>128</v>
      </c>
      <c r="H66" s="113" t="s">
        <v>128</v>
      </c>
      <c r="I66" s="113" t="s">
        <v>128</v>
      </c>
      <c r="J66" s="113" t="s">
        <v>128</v>
      </c>
      <c r="K66" s="113" t="s">
        <v>128</v>
      </c>
      <c r="L66" s="113" t="s">
        <v>128</v>
      </c>
      <c r="M66" s="113" t="s">
        <v>128</v>
      </c>
      <c r="N66" s="113" t="s">
        <v>128</v>
      </c>
      <c r="O66" s="113" t="s">
        <v>128</v>
      </c>
      <c r="P66" s="113" t="s">
        <v>128</v>
      </c>
      <c r="Q66" s="113" t="s">
        <v>128</v>
      </c>
      <c r="R66" s="113" t="s">
        <v>128</v>
      </c>
      <c r="S66" s="113" t="s">
        <v>128</v>
      </c>
      <c r="T66" s="113" t="s">
        <v>128</v>
      </c>
      <c r="U66" s="113" t="s">
        <v>128</v>
      </c>
    </row>
    <row r="68" customFormat="false" ht="15" hidden="false" customHeight="false" outlineLevel="0" collapsed="false">
      <c r="E68" s="143"/>
      <c r="F68" s="143"/>
      <c r="G68" s="143"/>
      <c r="H68" s="143"/>
      <c r="I68" s="143"/>
      <c r="J68" s="143"/>
      <c r="K68" s="143"/>
      <c r="L68" s="143"/>
      <c r="M68" s="143"/>
      <c r="N68" s="143"/>
      <c r="O68" s="143"/>
      <c r="P68" s="143"/>
      <c r="Q68" s="143"/>
      <c r="R68" s="143"/>
      <c r="S68" s="143"/>
    </row>
    <row r="69" customFormat="false" ht="15" hidden="false" customHeight="false" outlineLevel="0" collapsed="false">
      <c r="B69" s="0" t="s">
        <v>821</v>
      </c>
      <c r="E69" s="143" t="n">
        <f aca="false">E6-E7-E24</f>
        <v>0</v>
      </c>
      <c r="F69" s="143" t="n">
        <f aca="false">F6-F7-F24</f>
        <v>0</v>
      </c>
      <c r="G69" s="143" t="n">
        <f aca="false">G6-G7-G24</f>
        <v>0</v>
      </c>
      <c r="H69" s="143" t="n">
        <f aca="false">H6-H7-H24</f>
        <v>0</v>
      </c>
      <c r="I69" s="143" t="n">
        <f aca="false">I6-I7-I24</f>
        <v>0</v>
      </c>
      <c r="J69" s="143" t="n">
        <f aca="false">J6-J7-J24</f>
        <v>0</v>
      </c>
      <c r="K69" s="143" t="n">
        <f aca="false">K6-K7-K24</f>
        <v>0</v>
      </c>
      <c r="L69" s="143" t="n">
        <f aca="false">L6-L7-L24</f>
        <v>0</v>
      </c>
      <c r="M69" s="143" t="n">
        <f aca="false">M6-M7-M24</f>
        <v>0</v>
      </c>
      <c r="N69" s="143" t="n">
        <f aca="false">N6-N7-N24</f>
        <v>1000000000</v>
      </c>
      <c r="O69" s="143" t="n">
        <f aca="false">O6-O7-O24</f>
        <v>-1000000000</v>
      </c>
      <c r="P69" s="143" t="n">
        <f aca="false">P6-P7-P24</f>
        <v>-1000000000</v>
      </c>
      <c r="Q69" s="143" t="n">
        <f aca="false">Q6-Q7-Q24</f>
        <v>0</v>
      </c>
      <c r="R69" s="143" t="n">
        <f aca="false">R6-R7-R24</f>
        <v>0</v>
      </c>
      <c r="S69" s="143" t="n">
        <f aca="false">S6-S7-S24</f>
        <v>0</v>
      </c>
      <c r="T69" s="143" t="n">
        <f aca="false">T6-T7-T24</f>
        <v>0</v>
      </c>
      <c r="U69" s="143" t="n">
        <f aca="false">U6-U7-U24</f>
        <v>0</v>
      </c>
    </row>
    <row r="70" customFormat="false" ht="15" hidden="false" customHeight="false" outlineLevel="0" collapsed="false">
      <c r="B70" s="0" t="s">
        <v>130</v>
      </c>
      <c r="E70" s="143" t="n">
        <f aca="false">E7-E8-E21</f>
        <v>100000000</v>
      </c>
      <c r="F70" s="143" t="n">
        <f aca="false">F7-F8-F21</f>
        <v>0</v>
      </c>
      <c r="G70" s="143" t="n">
        <f aca="false">G7-G8-G21</f>
        <v>0</v>
      </c>
      <c r="H70" s="143" t="n">
        <f aca="false">H7-H8-H21</f>
        <v>0</v>
      </c>
      <c r="I70" s="143" t="n">
        <f aca="false">I7-I8-I21</f>
        <v>0</v>
      </c>
      <c r="J70" s="143" t="n">
        <f aca="false">J7-J8-J21</f>
        <v>0</v>
      </c>
      <c r="K70" s="143" t="n">
        <f aca="false">K7-K8-K21</f>
        <v>0</v>
      </c>
      <c r="L70" s="143" t="n">
        <f aca="false">L7-L8-L21</f>
        <v>-1000000000</v>
      </c>
      <c r="M70" s="143" t="n">
        <f aca="false">M7-M8-M21</f>
        <v>0</v>
      </c>
      <c r="N70" s="143" t="n">
        <f aca="false">N7-N8-N21</f>
        <v>0</v>
      </c>
      <c r="O70" s="143" t="n">
        <f aca="false">O7-O8-O21</f>
        <v>0</v>
      </c>
      <c r="P70" s="143" t="n">
        <f aca="false">P7-P8-P21</f>
        <v>0</v>
      </c>
      <c r="Q70" s="143" t="n">
        <f aca="false">Q7-Q8-Q21</f>
        <v>0</v>
      </c>
      <c r="R70" s="143" t="n">
        <f aca="false">R7-R8-R21</f>
        <v>1000000000</v>
      </c>
      <c r="S70" s="143" t="n">
        <f aca="false">S7-S8-S21</f>
        <v>0</v>
      </c>
      <c r="T70" s="143" t="n">
        <f aca="false">T7-T8-T21</f>
        <v>0</v>
      </c>
      <c r="U70" s="143" t="n">
        <f aca="false">U7-U8-U21</f>
        <v>0</v>
      </c>
    </row>
    <row r="71" customFormat="false" ht="15" hidden="false" customHeight="false" outlineLevel="0" collapsed="false">
      <c r="B71" s="0" t="s">
        <v>131</v>
      </c>
      <c r="E71" s="55" t="n">
        <f aca="false">E8-E9-E20</f>
        <v>0</v>
      </c>
      <c r="F71" s="55" t="n">
        <f aca="false">F8-F9-F20</f>
        <v>0</v>
      </c>
      <c r="G71" s="55" t="n">
        <f aca="false">G8-G9-G20</f>
        <v>0</v>
      </c>
      <c r="H71" s="55" t="n">
        <f aca="false">H8-H9-H20</f>
        <v>0</v>
      </c>
      <c r="I71" s="55" t="n">
        <f aca="false">I8-I9-I20</f>
        <v>0</v>
      </c>
      <c r="J71" s="55" t="n">
        <f aca="false">J8-J9-J20</f>
        <v>0</v>
      </c>
      <c r="K71" s="55" t="n">
        <f aca="false">K8-K9-K20</f>
        <v>0</v>
      </c>
      <c r="L71" s="55" t="n">
        <f aca="false">L8-L9-L20</f>
        <v>0</v>
      </c>
      <c r="M71" s="55" t="n">
        <f aca="false">M8-M9-M20</f>
        <v>0</v>
      </c>
      <c r="N71" s="55" t="n">
        <f aca="false">N8-N9-N20</f>
        <v>0</v>
      </c>
      <c r="O71" s="55" t="n">
        <f aca="false">O8-O9-O20</f>
        <v>0</v>
      </c>
      <c r="P71" s="55" t="n">
        <f aca="false">P8-P9-P20</f>
        <v>0</v>
      </c>
      <c r="Q71" s="55" t="n">
        <f aca="false">Q8-Q9-Q20</f>
        <v>-1000000000</v>
      </c>
      <c r="R71" s="55" t="n">
        <f aca="false">R8-R9-R20</f>
        <v>0</v>
      </c>
      <c r="S71" s="55" t="n">
        <f aca="false">S8-S9-S20</f>
        <v>0</v>
      </c>
      <c r="T71" s="55" t="n">
        <f aca="false">T8-T9-T20</f>
        <v>1000000000</v>
      </c>
      <c r="U71" s="55" t="n">
        <f aca="false">U8-U9-U20</f>
        <v>0</v>
      </c>
    </row>
    <row r="72" customFormat="false" ht="15" hidden="false" customHeight="false" outlineLevel="0" collapsed="false">
      <c r="B72" s="0" t="s">
        <v>4511</v>
      </c>
      <c r="D72" s="143"/>
      <c r="E72" s="143" t="n">
        <f aca="false">E9-E11-E13-E12-E14-E15-E16-E17-E18-E19</f>
        <v>0</v>
      </c>
      <c r="F72" s="143" t="n">
        <f aca="false">F9-F11-F13-F12-F14-F15-F16-F17-F18-F19</f>
        <v>0</v>
      </c>
      <c r="G72" s="143" t="n">
        <f aca="false">G9-G11-G13-G12-G14-G15-G16-G17-G18-G19</f>
        <v>0</v>
      </c>
      <c r="H72" s="143" t="n">
        <f aca="false">H9-H11-H13-H12-H14-H15-H16-H17-H18-H19</f>
        <v>-1000000000</v>
      </c>
      <c r="I72" s="143" t="n">
        <f aca="false">I9-I11-I13-I12-I14-I15-I16-I17-I18-I19</f>
        <v>-1000000000</v>
      </c>
      <c r="J72" s="143" t="n">
        <f aca="false">J9-J11-J13-J12-J14-J15-J16-J17-J18-J19</f>
        <v>0</v>
      </c>
      <c r="K72" s="143" t="n">
        <f aca="false">K9-K11-K13-K12-K14-K15-K16-K17-K18-K19</f>
        <v>0</v>
      </c>
      <c r="L72" s="143" t="n">
        <f aca="false">L9-L11-L13-L12-L14-L15-L16-L17-L18-L19</f>
        <v>0</v>
      </c>
      <c r="M72" s="143" t="n">
        <f aca="false">M9-M11-M13-M12-M14-M15-M16-M17-M18-M19</f>
        <v>1000000000</v>
      </c>
      <c r="N72" s="143" t="n">
        <f aca="false">N9-N11-N13-N12-N14-N15-N16-N17-N18-N19</f>
        <v>-1000000000</v>
      </c>
      <c r="O72" s="143" t="n">
        <f aca="false">O9-O11-O13-O12-O14-O15-O16-O17-O18-O19</f>
        <v>1000000000</v>
      </c>
      <c r="P72" s="143" t="n">
        <f aca="false">P9-P11-P13-P12-P14-P15-P16-P17-P18-P19</f>
        <v>1000000000</v>
      </c>
      <c r="Q72" s="143" t="n">
        <f aca="false">Q9-Q11-Q13-Q12-Q14-Q15-Q16-Q17-Q18-Q19</f>
        <v>0</v>
      </c>
      <c r="R72" s="143" t="n">
        <f aca="false">R9-R11-R13-R12-R14-R15-R16-R17-R18-R19</f>
        <v>-1000000000</v>
      </c>
      <c r="S72" s="143" t="n">
        <f aca="false">S9-S11-S13-S12-S14-S15-S16-S17-S18-S19</f>
        <v>1000000000</v>
      </c>
      <c r="T72" s="143" t="n">
        <f aca="false">T9-T11-T13-T12-T14-T15-T16-T17-T18-T19</f>
        <v>0</v>
      </c>
      <c r="U72" s="143" t="n">
        <f aca="false">U9-U11-U13-U12-U14-U15-U16-U17-U18-U19</f>
        <v>0</v>
      </c>
    </row>
    <row r="73" customFormat="false" ht="15" hidden="false" customHeight="false" outlineLevel="0" collapsed="false">
      <c r="B73" s="0" t="s">
        <v>332</v>
      </c>
      <c r="E73" s="143" t="n">
        <f aca="false">E21-E22-E23</f>
        <v>0</v>
      </c>
      <c r="F73" s="369" t="n">
        <f aca="false">F21-F22-F23</f>
        <v>146000000000</v>
      </c>
      <c r="G73" s="369" t="n">
        <f aca="false">G21-G22-G23</f>
        <v>165000000000</v>
      </c>
      <c r="H73" s="369" t="n">
        <f aca="false">H21-H22-H23</f>
        <v>183000000000</v>
      </c>
      <c r="I73" s="369" t="n">
        <f aca="false">I21-I22-I23</f>
        <v>241000000000</v>
      </c>
      <c r="J73" s="369" t="n">
        <f aca="false">J21-J22-J23</f>
        <v>273000000000</v>
      </c>
      <c r="K73" s="369" t="n">
        <f aca="false">K21-K22-K23</f>
        <v>344000000000</v>
      </c>
      <c r="L73" s="143" t="n">
        <f aca="false">L21-L22-L23</f>
        <v>0</v>
      </c>
      <c r="M73" s="143" t="n">
        <f aca="false">M21-M22-M23</f>
        <v>0</v>
      </c>
      <c r="N73" s="143" t="n">
        <f aca="false">N21-N22-N23</f>
        <v>0</v>
      </c>
      <c r="O73" s="143" t="n">
        <f aca="false">O21-O22-O23</f>
        <v>0</v>
      </c>
      <c r="P73" s="143" t="n">
        <f aca="false">P21-P22-P23</f>
        <v>0</v>
      </c>
      <c r="Q73" s="143" t="n">
        <f aca="false">Q21-Q22-Q23</f>
        <v>0</v>
      </c>
      <c r="R73" s="143" t="n">
        <f aca="false">R21-R22-R23</f>
        <v>0</v>
      </c>
      <c r="S73" s="143" t="n">
        <f aca="false">S21-S22-S23</f>
        <v>-1000000000</v>
      </c>
      <c r="T73" s="143" t="n">
        <f aca="false">T21-T22-T23</f>
        <v>0</v>
      </c>
      <c r="U73" s="143" t="n">
        <f aca="false">U21-U22-U23</f>
        <v>0</v>
      </c>
    </row>
    <row r="74" customFormat="false" ht="15" hidden="false" customHeight="false" outlineLevel="0" collapsed="false">
      <c r="B74" s="0" t="s">
        <v>134</v>
      </c>
      <c r="E74" s="55" t="n">
        <f aca="false">E26-E29-E44-E51-E50</f>
        <v>0</v>
      </c>
      <c r="F74" s="55" t="n">
        <f aca="false">F26-F29-F44-F51-F50</f>
        <v>0</v>
      </c>
      <c r="G74" s="55" t="n">
        <f aca="false">G26-G29-G44-G51-G50</f>
        <v>0</v>
      </c>
      <c r="H74" s="55" t="n">
        <f aca="false">H26-H29-H44-H51-H50</f>
        <v>0</v>
      </c>
      <c r="I74" s="55" t="n">
        <f aca="false">I26-I29-I44-I51-I50</f>
        <v>0</v>
      </c>
      <c r="J74" s="55" t="n">
        <f aca="false">J26-J29-J44-J51-J50</f>
        <v>0</v>
      </c>
      <c r="K74" s="55" t="n">
        <f aca="false">K26-K29-K44-K51-K50</f>
        <v>0</v>
      </c>
      <c r="L74" s="55" t="n">
        <f aca="false">L26-L29-L44-L51-L50</f>
        <v>0</v>
      </c>
      <c r="M74" s="55" t="n">
        <f aca="false">M26-M29-M44-M51-M50</f>
        <v>0</v>
      </c>
      <c r="N74" s="55" t="n">
        <f aca="false">N26-N29-N44-N51-N50</f>
        <v>0</v>
      </c>
      <c r="O74" s="55" t="n">
        <f aca="false">O26-O29-O44-O51-O50</f>
        <v>0</v>
      </c>
      <c r="P74" s="55" t="n">
        <f aca="false">P26-P29-P44-P51-P50</f>
        <v>0</v>
      </c>
      <c r="Q74" s="55" t="n">
        <f aca="false">Q26-Q29-Q44-Q51-Q50</f>
        <v>0</v>
      </c>
      <c r="R74" s="55" t="n">
        <f aca="false">R26-R29-R44-R51-R50</f>
        <v>0</v>
      </c>
      <c r="S74" s="55" t="n">
        <f aca="false">S26-S29-S44-S51-S50</f>
        <v>0</v>
      </c>
      <c r="T74" s="55" t="n">
        <f aca="false">T26-T29-T44-T51-T50</f>
        <v>0</v>
      </c>
      <c r="U74" s="55" t="n">
        <f aca="false">U26-U29-U44-U51-U50</f>
        <v>0</v>
      </c>
    </row>
    <row r="75" customFormat="false" ht="15" hidden="false" customHeight="false" outlineLevel="0" collapsed="false">
      <c r="B75" s="0" t="s">
        <v>333</v>
      </c>
      <c r="E75" s="55" t="n">
        <f aca="false">E29-E30-E43</f>
        <v>0</v>
      </c>
      <c r="F75" s="55" t="n">
        <f aca="false">F29-F30-F43</f>
        <v>-1000000000</v>
      </c>
      <c r="G75" s="55" t="n">
        <f aca="false">G29-G30-G43</f>
        <v>0</v>
      </c>
      <c r="H75" s="55" t="n">
        <f aca="false">H29-H30-H43</f>
        <v>0</v>
      </c>
      <c r="I75" s="55" t="n">
        <f aca="false">I29-I30-I43</f>
        <v>0</v>
      </c>
      <c r="J75" s="55" t="n">
        <f aca="false">J29-J30-J43</f>
        <v>0</v>
      </c>
      <c r="K75" s="55" t="n">
        <f aca="false">K29-K30-K43</f>
        <v>0</v>
      </c>
      <c r="L75" s="55" t="n">
        <f aca="false">L29-L30-L43</f>
        <v>1000000000</v>
      </c>
      <c r="M75" s="55" t="n">
        <f aca="false">M29-M30-M43</f>
        <v>0</v>
      </c>
      <c r="N75" s="55" t="n">
        <f aca="false">N29-N30-N43</f>
        <v>1000000000</v>
      </c>
      <c r="O75" s="55" t="n">
        <f aca="false">O29-O30-O43</f>
        <v>-1000000000</v>
      </c>
      <c r="P75" s="55" t="n">
        <f aca="false">P29-P30-P43</f>
        <v>0</v>
      </c>
      <c r="Q75" s="55" t="n">
        <f aca="false">Q29-Q30-Q43</f>
        <v>0</v>
      </c>
      <c r="R75" s="55" t="n">
        <f aca="false">R29-R30-R43</f>
        <v>0</v>
      </c>
      <c r="S75" s="55" t="n">
        <f aca="false">S29-S30-S43</f>
        <v>0</v>
      </c>
      <c r="T75" s="55" t="n">
        <f aca="false">T29-T30-T43</f>
        <v>0</v>
      </c>
      <c r="U75" s="55" t="n">
        <f aca="false">U29-U30-U43</f>
        <v>0</v>
      </c>
    </row>
    <row r="76" customFormat="false" ht="15" hidden="false" customHeight="false" outlineLevel="0" collapsed="false">
      <c r="B76" s="0" t="s">
        <v>4512</v>
      </c>
      <c r="E76" s="55" t="n">
        <f aca="false">E30-E31-E34</f>
        <v>-100000000</v>
      </c>
      <c r="F76" s="55" t="n">
        <f aca="false">F30-F31-F34</f>
        <v>1000000000</v>
      </c>
      <c r="G76" s="55" t="n">
        <f aca="false">G30-G31-G34</f>
        <v>0</v>
      </c>
      <c r="H76" s="55" t="n">
        <f aca="false">H30-H31-H34</f>
        <v>1000000000</v>
      </c>
      <c r="I76" s="55" t="n">
        <f aca="false">I30-I31-I34</f>
        <v>1000000000</v>
      </c>
      <c r="J76" s="55" t="n">
        <f aca="false">J30-J31-J34</f>
        <v>0</v>
      </c>
      <c r="K76" s="55" t="n">
        <f aca="false">K30-K31-K34</f>
        <v>0</v>
      </c>
      <c r="L76" s="55" t="n">
        <f aca="false">L30-L31-L34</f>
        <v>-1000000000</v>
      </c>
      <c r="M76" s="55" t="n">
        <f aca="false">M30-M31-M34</f>
        <v>0</v>
      </c>
      <c r="N76" s="55" t="n">
        <f aca="false">N30-N31-N34</f>
        <v>0</v>
      </c>
      <c r="O76" s="55" t="n">
        <f aca="false">O30-O31-O34</f>
        <v>0</v>
      </c>
      <c r="P76" s="55" t="n">
        <f aca="false">P30-P31-P34</f>
        <v>0</v>
      </c>
      <c r="Q76" s="55" t="n">
        <f aca="false">Q30-Q31-Q34</f>
        <v>0</v>
      </c>
      <c r="R76" s="55" t="n">
        <f aca="false">R30-R31-R35</f>
        <v>0</v>
      </c>
      <c r="S76" s="55" t="n">
        <f aca="false">S30-S31-S35</f>
        <v>-1000000000</v>
      </c>
      <c r="T76" s="55" t="n">
        <f aca="false">T30-T31-T34-T35</f>
        <v>0</v>
      </c>
      <c r="U76" s="55" t="n">
        <f aca="false">U30-U31-U34-U35</f>
        <v>0</v>
      </c>
    </row>
    <row r="77" customFormat="false" ht="15" hidden="false" customHeight="false" outlineLevel="0" collapsed="false">
      <c r="B77" s="0" t="s">
        <v>268</v>
      </c>
      <c r="E77" s="55" t="n">
        <f aca="false">E31-E32-E33</f>
        <v>0</v>
      </c>
      <c r="F77" s="56" t="n">
        <f aca="false">F31-F32-F33</f>
        <v>245000000000</v>
      </c>
      <c r="G77" s="56" t="n">
        <f aca="false">G31-G32-G33</f>
        <v>207000000000</v>
      </c>
      <c r="H77" s="56" t="n">
        <f aca="false">H31-H32-H33</f>
        <v>196000000000</v>
      </c>
      <c r="I77" s="56" t="n">
        <f aca="false">I31-I32-I33</f>
        <v>210000000000</v>
      </c>
      <c r="J77" s="56" t="n">
        <f aca="false">J31-J32-J33</f>
        <v>237000000000</v>
      </c>
      <c r="K77" s="56" t="n">
        <f aca="false">K31-K32-K33</f>
        <v>369000000000</v>
      </c>
      <c r="L77" s="56" t="n">
        <f aca="false">L31-L32-L33</f>
        <v>490000000000</v>
      </c>
      <c r="M77" s="56" t="n">
        <f aca="false">M31-M32-M33</f>
        <v>0</v>
      </c>
      <c r="N77" s="56" t="n">
        <f aca="false">N31-N32-N33</f>
        <v>0</v>
      </c>
      <c r="O77" s="56" t="n">
        <f aca="false">O31-O32-O33</f>
        <v>0</v>
      </c>
      <c r="P77" s="56" t="n">
        <f aca="false">P31-P32-P33</f>
        <v>0</v>
      </c>
      <c r="Q77" s="56" t="n">
        <f aca="false">Q31-Q32-Q33</f>
        <v>0</v>
      </c>
      <c r="R77" s="56" t="n">
        <f aca="false">R31-R32-R33</f>
        <v>0</v>
      </c>
      <c r="S77" s="56" t="n">
        <f aca="false">S31-S32-S33</f>
        <v>0</v>
      </c>
      <c r="T77" s="56" t="n">
        <f aca="false">T31-T32-T33</f>
        <v>0</v>
      </c>
      <c r="U77" s="56" t="n">
        <f aca="false">U31-U32-U33</f>
        <v>-1000000000</v>
      </c>
    </row>
    <row r="78" customFormat="false" ht="15" hidden="false" customHeight="false" outlineLevel="0" collapsed="false">
      <c r="B78" s="0" t="s">
        <v>4513</v>
      </c>
      <c r="E78" s="55" t="n">
        <f aca="false">E34-E36-E37</f>
        <v>0</v>
      </c>
      <c r="F78" s="56" t="n">
        <f aca="false">F34-F36-F37</f>
        <v>279000000000</v>
      </c>
      <c r="G78" s="56" t="n">
        <f aca="false">G34-G36-G37</f>
        <v>401000000000</v>
      </c>
      <c r="H78" s="56" t="n">
        <f aca="false">H34-H36-H37</f>
        <v>360000000000</v>
      </c>
      <c r="I78" s="56" t="n">
        <f aca="false">I34-I36-I37</f>
        <v>478000000000</v>
      </c>
      <c r="J78" s="56" t="n">
        <f aca="false">J34-J36-J37</f>
        <v>523000000000</v>
      </c>
      <c r="K78" s="56" t="n">
        <f aca="false">K34-K36-K37</f>
        <v>604000000000</v>
      </c>
      <c r="L78" s="56" t="n">
        <f aca="false">L34-L36-L37</f>
        <v>931000000000</v>
      </c>
      <c r="M78" s="56" t="n">
        <f aca="false">M34-M36-M37</f>
        <v>0</v>
      </c>
      <c r="N78" s="56" t="n">
        <f aca="false">N34-N36-N37</f>
        <v>0</v>
      </c>
      <c r="O78" s="56" t="n">
        <f aca="false">O34-O36-O37</f>
        <v>1000000000</v>
      </c>
      <c r="P78" s="56" t="n">
        <f aca="false">P34-P36-P37</f>
        <v>0</v>
      </c>
      <c r="Q78" s="56" t="n">
        <f aca="false">Q34-Q36-Q37</f>
        <v>-1000000000</v>
      </c>
      <c r="R78" s="56" t="n">
        <f aca="false">R35-R36-R37</f>
        <v>0</v>
      </c>
      <c r="S78" s="56" t="n">
        <f aca="false">S35-S36-S37</f>
        <v>0</v>
      </c>
      <c r="T78" s="56" t="n">
        <f aca="false">T34-T36-T37</f>
        <v>-2113000000000</v>
      </c>
      <c r="U78" s="56" t="n">
        <f aca="false">U34-U36-U37</f>
        <v>-2189000000000</v>
      </c>
    </row>
    <row r="79" s="38" customFormat="true" ht="15" hidden="false" customHeight="false" outlineLevel="0" collapsed="false">
      <c r="B79" s="38" t="s">
        <v>4514</v>
      </c>
      <c r="E79" s="152"/>
      <c r="F79" s="152"/>
      <c r="G79" s="152"/>
      <c r="H79" s="152"/>
      <c r="I79" s="152"/>
      <c r="J79" s="152"/>
      <c r="K79" s="152"/>
      <c r="L79" s="152"/>
      <c r="M79" s="152"/>
      <c r="N79" s="152"/>
      <c r="O79" s="152"/>
      <c r="P79" s="152"/>
      <c r="Q79" s="152"/>
      <c r="R79" s="152"/>
      <c r="S79" s="152"/>
      <c r="T79" s="152" t="n">
        <f aca="false">T35-T36-T37</f>
        <v>0</v>
      </c>
      <c r="U79" s="152" t="n">
        <f aca="false">U35-U36-U37</f>
        <v>0</v>
      </c>
    </row>
    <row r="80" customFormat="false" ht="15" hidden="false" customHeight="false" outlineLevel="0" collapsed="false">
      <c r="B80" s="0" t="s">
        <v>2115</v>
      </c>
      <c r="E80" s="55" t="n">
        <f aca="false">E37-E38-E39-E40-E41-E42</f>
        <v>0</v>
      </c>
      <c r="F80" s="55" t="n">
        <f aca="false">F37-F38-F39-F40-F41-F42</f>
        <v>0</v>
      </c>
      <c r="G80" s="55" t="n">
        <f aca="false">G37-G38-G39-G40-G41-G42</f>
        <v>0</v>
      </c>
      <c r="H80" s="55" t="n">
        <f aca="false">H37-H38-H39-H40-H41-H42</f>
        <v>0</v>
      </c>
      <c r="I80" s="55" t="n">
        <f aca="false">I37-I38-I39-I40-I41-I42</f>
        <v>0</v>
      </c>
      <c r="J80" s="55" t="n">
        <f aca="false">J37-J38-J39-J40-J41-J42</f>
        <v>0</v>
      </c>
      <c r="K80" s="55" t="n">
        <f aca="false">K37-K38-K39-K40-K41-K42</f>
        <v>0</v>
      </c>
      <c r="L80" s="55" t="n">
        <f aca="false">L37-L38-L39-L40-L41-L42</f>
        <v>0</v>
      </c>
      <c r="M80" s="55" t="n">
        <f aca="false">M37-M38-M39-M40-M41-M42</f>
        <v>0</v>
      </c>
      <c r="N80" s="55" t="n">
        <f aca="false">N37-N38-N39-N40-N41-N42</f>
        <v>0</v>
      </c>
      <c r="O80" s="55" t="n">
        <f aca="false">O37-O38-O39-O40-O41-O42</f>
        <v>0</v>
      </c>
      <c r="P80" s="55" t="n">
        <f aca="false">P37-P38-P39-P40-P41-P42</f>
        <v>0</v>
      </c>
      <c r="Q80" s="55" t="n">
        <f aca="false">Q37-Q38-Q39-Q40-Q41-Q42</f>
        <v>0</v>
      </c>
      <c r="R80" s="55" t="n">
        <f aca="false">R37-R38-R39-R40-R41-R42</f>
        <v>0</v>
      </c>
      <c r="S80" s="55" t="n">
        <f aca="false">S37-S38-S39-S40-S41-S42</f>
        <v>0</v>
      </c>
      <c r="T80" s="55" t="n">
        <f aca="false">T37-T38-T39-T40-T41-T42</f>
        <v>0</v>
      </c>
      <c r="U80" s="55" t="n">
        <f aca="false">U37-U38-U39-U40-U41-U42</f>
        <v>0</v>
      </c>
    </row>
    <row r="81" customFormat="false" ht="15" hidden="false" customHeight="false" outlineLevel="0" collapsed="false">
      <c r="B81" s="0" t="s">
        <v>4515</v>
      </c>
      <c r="E81" s="55" t="n">
        <f aca="false">E44-E46</f>
        <v>0</v>
      </c>
      <c r="F81" s="55" t="n">
        <f aca="false">F44-F46</f>
        <v>0</v>
      </c>
      <c r="G81" s="55" t="n">
        <f aca="false">G44-G46</f>
        <v>0</v>
      </c>
      <c r="H81" s="55" t="n">
        <f aca="false">H44-H46</f>
        <v>0</v>
      </c>
      <c r="I81" s="55" t="n">
        <f aca="false">I44-I46</f>
        <v>-1000000000</v>
      </c>
      <c r="J81" s="55" t="n">
        <f aca="false">J44-J46</f>
        <v>0</v>
      </c>
      <c r="K81" s="55" t="n">
        <f aca="false">K44-K46</f>
        <v>0</v>
      </c>
      <c r="L81" s="55" t="n">
        <f aca="false">L44-L46</f>
        <v>-1000000000</v>
      </c>
      <c r="M81" s="55" t="n">
        <f aca="false">M44-M46</f>
        <v>-1000000000</v>
      </c>
      <c r="N81" s="55" t="n">
        <f aca="false">N44-N46</f>
        <v>0</v>
      </c>
      <c r="O81" s="55" t="n">
        <f aca="false">O44-O46</f>
        <v>0</v>
      </c>
      <c r="P81" s="55" t="n">
        <f aca="false">P44-P46</f>
        <v>0</v>
      </c>
      <c r="Q81" s="55" t="n">
        <f aca="false">Q44-Q46</f>
        <v>0</v>
      </c>
      <c r="R81" s="55" t="n">
        <f aca="false">R44-R46</f>
        <v>0</v>
      </c>
      <c r="S81" s="55" t="n">
        <f aca="false">S44-S46</f>
        <v>0</v>
      </c>
      <c r="T81" s="55" t="n">
        <f aca="false">T44-T46</f>
        <v>0</v>
      </c>
      <c r="U81" s="55" t="n">
        <f aca="false">U44-U46</f>
        <v>0</v>
      </c>
    </row>
    <row r="82" customFormat="false" ht="15" hidden="false" customHeight="false" outlineLevel="0" collapsed="false">
      <c r="B82" s="0" t="s">
        <v>4516</v>
      </c>
      <c r="E82" s="55" t="n">
        <f aca="false">E46-E47-E49</f>
        <v>0</v>
      </c>
      <c r="F82" s="55" t="n">
        <f aca="false">F46-F47-F49</f>
        <v>0</v>
      </c>
      <c r="G82" s="55" t="n">
        <f aca="false">G46-G47-G49</f>
        <v>0</v>
      </c>
      <c r="H82" s="55" t="n">
        <f aca="false">H46-H47-H49</f>
        <v>1000000000</v>
      </c>
      <c r="I82" s="55" t="n">
        <f aca="false">I46-I47-I49</f>
        <v>1000000000</v>
      </c>
      <c r="J82" s="55" t="n">
        <f aca="false">J46-J47-J49</f>
        <v>0</v>
      </c>
      <c r="K82" s="55" t="n">
        <f aca="false">K46-K47-K49</f>
        <v>0</v>
      </c>
      <c r="L82" s="55" t="n">
        <f aca="false">L46-L47-L49</f>
        <v>0</v>
      </c>
      <c r="M82" s="55" t="n">
        <f aca="false">M46-M47-M49</f>
        <v>0</v>
      </c>
      <c r="N82" s="55" t="n">
        <f aca="false">N46-N47-N49</f>
        <v>0</v>
      </c>
      <c r="O82" s="55" t="n">
        <f aca="false">O46-O47-O49</f>
        <v>0</v>
      </c>
      <c r="P82" s="55" t="n">
        <f aca="false">P46-P47-P49</f>
        <v>0</v>
      </c>
      <c r="Q82" s="55" t="n">
        <f aca="false">Q46-Q47-Q49</f>
        <v>0</v>
      </c>
      <c r="R82" s="55" t="n">
        <f aca="false">R46-R47-R49</f>
        <v>0</v>
      </c>
      <c r="S82" s="55" t="n">
        <f aca="false">S46-S47-S49</f>
        <v>0</v>
      </c>
      <c r="T82" s="55" t="n">
        <f aca="false">T46-T47-T49</f>
        <v>0</v>
      </c>
      <c r="U82" s="55" t="n">
        <f aca="false">U46-U47-U49</f>
        <v>0</v>
      </c>
    </row>
    <row r="83" customFormat="false" ht="15" hidden="false" customHeight="false" outlineLevel="0" collapsed="false">
      <c r="B83" s="0" t="s">
        <v>433</v>
      </c>
      <c r="E83" s="55" t="n">
        <f aca="false">E56-E57-E61</f>
        <v>0</v>
      </c>
      <c r="F83" s="55" t="n">
        <f aca="false">F56-F57-F61</f>
        <v>-1000000000</v>
      </c>
      <c r="G83" s="55" t="n">
        <f aca="false">G56-G57-G61</f>
        <v>1000000000</v>
      </c>
      <c r="H83" s="55" t="n">
        <f aca="false">H56-H57-H61</f>
        <v>0</v>
      </c>
      <c r="I83" s="55" t="n">
        <f aca="false">I56-I57-I61</f>
        <v>0</v>
      </c>
      <c r="J83" s="55" t="n">
        <f aca="false">J56-J57-J61</f>
        <v>-1000000000</v>
      </c>
      <c r="K83" s="55" t="n">
        <f aca="false">K56-K57-K61</f>
        <v>0</v>
      </c>
      <c r="L83" s="55" t="n">
        <f aca="false">L56-L57-L61</f>
        <v>1000000000</v>
      </c>
      <c r="M83" s="55" t="n">
        <f aca="false">M56-M57-M61</f>
        <v>0</v>
      </c>
      <c r="N83" s="55" t="n">
        <f aca="false">N56-N57-N61</f>
        <v>0</v>
      </c>
      <c r="O83" s="55" t="n">
        <f aca="false">O56-O57-O61</f>
        <v>0</v>
      </c>
      <c r="P83" s="55" t="n">
        <f aca="false">P56-P57-P61</f>
        <v>0</v>
      </c>
      <c r="Q83" s="55" t="n">
        <f aca="false">Q56-Q57-Q61</f>
        <v>-1000000000</v>
      </c>
      <c r="R83" s="55" t="n">
        <f aca="false">R56-R57-R61</f>
        <v>0</v>
      </c>
      <c r="S83" s="55" t="n">
        <f aca="false">S56-S57-S61</f>
        <v>0</v>
      </c>
      <c r="T83" s="55" t="n">
        <f aca="false">T56-T57-T61</f>
        <v>0</v>
      </c>
      <c r="U83" s="55" t="n">
        <f aca="false">U56-U57-U61</f>
        <v>0</v>
      </c>
    </row>
    <row r="84" customFormat="false" ht="15" hidden="false" customHeight="false" outlineLevel="0" collapsed="false">
      <c r="B84" s="0" t="s">
        <v>505</v>
      </c>
      <c r="E84" s="56" t="n">
        <f aca="false">E57-E58-E59-E60</f>
        <v>80200000000</v>
      </c>
      <c r="F84" s="56" t="n">
        <f aca="false">F57-F58-F59-F60</f>
        <v>52000000000</v>
      </c>
      <c r="G84" s="55" t="n">
        <f aca="false">G57-G58-G59-G60</f>
        <v>0</v>
      </c>
      <c r="H84" s="55" t="n">
        <f aca="false">H57-H58-H59-H60</f>
        <v>0</v>
      </c>
      <c r="I84" s="55" t="n">
        <f aca="false">I57-I58-I59-I60</f>
        <v>0</v>
      </c>
      <c r="J84" s="55" t="n">
        <f aca="false">J57-J58-J59-J60</f>
        <v>0</v>
      </c>
      <c r="K84" s="55" t="n">
        <f aca="false">K57-K58-K59-K60</f>
        <v>0</v>
      </c>
      <c r="L84" s="56" t="n">
        <f aca="false">L57-L58-L59-L60</f>
        <v>121000000000</v>
      </c>
      <c r="M84" s="56" t="n">
        <f aca="false">M57-M58-M59-M60</f>
        <v>0</v>
      </c>
      <c r="N84" s="56" t="n">
        <f aca="false">N57-N58-N59-N60</f>
        <v>0</v>
      </c>
      <c r="O84" s="56" t="n">
        <f aca="false">O57-O58-O59-O60</f>
        <v>0</v>
      </c>
      <c r="P84" s="56" t="n">
        <f aca="false">P57-P58-P59-P60</f>
        <v>0</v>
      </c>
      <c r="Q84" s="56" t="n">
        <f aca="false">Q57-Q58-Q59-Q60</f>
        <v>0</v>
      </c>
      <c r="R84" s="56" t="n">
        <f aca="false">R57-R58-R59-R60</f>
        <v>0</v>
      </c>
      <c r="S84" s="56" t="n">
        <f aca="false">S57-S58-S59-S60</f>
        <v>0</v>
      </c>
      <c r="T84" s="56" t="n">
        <f aca="false">T57-T58-T59-T60</f>
        <v>0</v>
      </c>
      <c r="U84" s="56" t="n">
        <f aca="false">U57-U58-U59-U60</f>
        <v>0</v>
      </c>
    </row>
    <row r="85" customFormat="false" ht="15" hidden="false" customHeight="false" outlineLevel="0" collapsed="false">
      <c r="B85" s="0" t="s">
        <v>334</v>
      </c>
      <c r="E85" s="143" t="n">
        <f aca="false">E61-E62-E63-E64</f>
        <v>0</v>
      </c>
      <c r="F85" s="143" t="n">
        <f aca="false">F61-F62-F63-F64</f>
        <v>1000000000</v>
      </c>
      <c r="G85" s="143" t="n">
        <f aca="false">G61-G62-G63-G64</f>
        <v>-1000000000</v>
      </c>
      <c r="H85" s="143" t="n">
        <f aca="false">H61-H62-H63-H64</f>
        <v>0</v>
      </c>
      <c r="I85" s="143" t="n">
        <f aca="false">I61-I62-I63-I64</f>
        <v>1000000000</v>
      </c>
      <c r="J85" s="143" t="n">
        <f aca="false">J61-J62-J63-J64</f>
        <v>1000000000</v>
      </c>
      <c r="K85" s="143" t="n">
        <f aca="false">K61-K62-K63-K64</f>
        <v>0</v>
      </c>
      <c r="L85" s="143" t="n">
        <f aca="false">L61-L62-L63-L64</f>
        <v>0</v>
      </c>
      <c r="M85" s="143" t="n">
        <f aca="false">M61-M62-M63-M64</f>
        <v>0</v>
      </c>
      <c r="N85" s="143" t="n">
        <f aca="false">N61-N62-N63-N64</f>
        <v>0</v>
      </c>
      <c r="O85" s="143" t="n">
        <f aca="false">O61-O62-O63-O64</f>
        <v>1000000000</v>
      </c>
      <c r="P85" s="143" t="n">
        <f aca="false">P61-P62-P63-P64</f>
        <v>1000000000</v>
      </c>
      <c r="Q85" s="143" t="n">
        <f aca="false">Q61-Q62-Q63-Q64</f>
        <v>1000000000</v>
      </c>
      <c r="R85" s="143" t="n">
        <f aca="false">R61-R62-R63-R64</f>
        <v>0</v>
      </c>
      <c r="S85" s="143" t="n">
        <f aca="false">S61-S62-S63-S64</f>
        <v>0</v>
      </c>
      <c r="T85" s="143" t="n">
        <f aca="false">T61-T62-T63-T64</f>
        <v>0</v>
      </c>
      <c r="U85" s="143" t="n">
        <f aca="false">U61-U62-U63-U64</f>
        <v>0</v>
      </c>
    </row>
    <row r="88" customFormat="false" ht="15" hidden="false" customHeight="false" outlineLevel="0" collapsed="false">
      <c r="R88" s="662"/>
      <c r="S88" s="662"/>
      <c r="T88" s="662"/>
      <c r="U88" s="662"/>
    </row>
    <row r="89" customFormat="false" ht="15" hidden="false" customHeight="false" outlineLevel="0" collapsed="false">
      <c r="B89" s="0" t="s">
        <v>586</v>
      </c>
      <c r="E89" s="57" t="n">
        <v>4537329000000</v>
      </c>
      <c r="F89" s="57" t="n">
        <v>4798994000000</v>
      </c>
      <c r="G89" s="57" t="n">
        <v>5254890000000</v>
      </c>
      <c r="H89" s="57" t="n">
        <v>6079321000000</v>
      </c>
      <c r="I89" s="57" t="n">
        <v>7005354000000</v>
      </c>
      <c r="J89" s="57" t="n">
        <v>8216160000000</v>
      </c>
      <c r="K89" s="57" t="n">
        <v>9239786000000</v>
      </c>
      <c r="L89" s="55" t="n">
        <v>10637772000000</v>
      </c>
      <c r="M89" s="55" t="n">
        <v>13199707000000</v>
      </c>
      <c r="N89" s="55" t="n">
        <v>14866996000000</v>
      </c>
      <c r="O89" s="55" t="n">
        <v>18276440000000</v>
      </c>
      <c r="P89" s="55" t="n">
        <v>20046500000000</v>
      </c>
      <c r="Q89" s="55" t="n">
        <v>22489077000000</v>
      </c>
      <c r="R89" s="55" t="n">
        <v>25068000000000</v>
      </c>
      <c r="S89" s="55" t="n">
        <v>27384000000000</v>
      </c>
      <c r="T89" s="55" t="n">
        <v>29598000000000</v>
      </c>
      <c r="U89" s="55" t="n">
        <v>33049000000000</v>
      </c>
      <c r="V89" s="57"/>
      <c r="W89" s="57"/>
    </row>
    <row r="90" customFormat="false" ht="15" hidden="false" customHeight="false" outlineLevel="0" collapsed="false">
      <c r="B90" s="0" t="s">
        <v>140</v>
      </c>
      <c r="E90" s="313" t="n">
        <f aca="false">(E6/E89)*100</f>
        <v>13.0803827538184</v>
      </c>
      <c r="F90" s="313" t="n">
        <f aca="false">(F6/F89)*100</f>
        <v>14.7322543016307</v>
      </c>
      <c r="G90" s="313" t="n">
        <f aca="false">(G6/G89)*100</f>
        <v>15.9470512227658</v>
      </c>
      <c r="H90" s="313" t="n">
        <f aca="false">(H6/H89)*100</f>
        <v>13.570594479219</v>
      </c>
      <c r="I90" s="313" t="n">
        <f aca="false">(I6/I89)*100</f>
        <v>13.1185376213679</v>
      </c>
      <c r="J90" s="313" t="n">
        <f aca="false">(J6/J89)*100</f>
        <v>13.6438433526124</v>
      </c>
      <c r="K90" s="313" t="n">
        <f aca="false">(K6/K89)*100</f>
        <v>14.3618044833506</v>
      </c>
      <c r="L90" s="313" t="n">
        <f aca="false">(L6/L89)*100</f>
        <v>14.3827109661685</v>
      </c>
      <c r="M90" s="313" t="n">
        <f aca="false">(M6/M89)*100</f>
        <v>14.2275885366243</v>
      </c>
      <c r="N90" s="313" t="n">
        <f aca="false">(N6/N89)*100</f>
        <v>14.327036880887</v>
      </c>
      <c r="O90" s="313" t="n">
        <f aca="false">(O6/O89)*100</f>
        <v>12.6173368555364</v>
      </c>
      <c r="P90" s="313" t="n">
        <f aca="false">(P6/P89)*100</f>
        <v>13.0247175317387</v>
      </c>
      <c r="Q90" s="313" t="n">
        <f aca="false">(Q6/Q89)*100</f>
        <v>13.3887220004627</v>
      </c>
      <c r="R90" s="313" t="n">
        <f aca="false">(R6/R89)*100</f>
        <v>15.3063666826233</v>
      </c>
      <c r="S90" s="313" t="n">
        <f aca="false">(S6/S89)*100</f>
        <v>14.5486415425066</v>
      </c>
      <c r="T90" s="313" t="n">
        <f aca="false">(T6/T89)*100</f>
        <v>15.6260558145821</v>
      </c>
      <c r="U90" s="313" t="n">
        <f aca="false">(U6/U89)*100</f>
        <v>15.9581227873763</v>
      </c>
    </row>
    <row r="91" customFormat="false" ht="15" hidden="false" customHeight="false" outlineLevel="0" collapsed="false">
      <c r="B91" s="0" t="s">
        <v>4517</v>
      </c>
      <c r="E91" s="313" t="n">
        <f aca="false">(E25/E89)*100</f>
        <v>16.148266964992</v>
      </c>
      <c r="F91" s="313" t="n">
        <f aca="false">(F25/F89)*100</f>
        <v>16.961888262415</v>
      </c>
      <c r="G91" s="313" t="n">
        <f aca="false">(G25/G89)*100</f>
        <v>17.2030242307641</v>
      </c>
      <c r="H91" s="313" t="n">
        <f aca="false">(H25/H89)*100</f>
        <v>15.1990658167253</v>
      </c>
      <c r="I91" s="313" t="n">
        <f aca="false">(I25/I89)*100</f>
        <v>15.944947250346</v>
      </c>
      <c r="J91" s="313" t="n">
        <f aca="false">(J25/J89)*100</f>
        <v>16.2606375727834</v>
      </c>
      <c r="K91" s="313" t="n">
        <f aca="false">(K25/K89)*100</f>
        <v>17.6952150190491</v>
      </c>
      <c r="L91" s="313" t="n">
        <f aca="false">(L25/L89)*100</f>
        <v>21.4142585496286</v>
      </c>
      <c r="M91" s="313" t="n">
        <f aca="false">(M25/M89)*100</f>
        <v>19.2731550783665</v>
      </c>
      <c r="N91" s="313" t="n">
        <f aca="false">(N25/N89)*100</f>
        <v>20.3403565858227</v>
      </c>
      <c r="O91" s="313" t="n">
        <f aca="false">(O25/O89)*100</f>
        <v>19.3473127151677</v>
      </c>
      <c r="P91" s="313" t="n">
        <f aca="false">(P25/P89)*100</f>
        <v>21.6546529319333</v>
      </c>
      <c r="Q91" s="313" t="n">
        <f aca="false">(Q25/Q89)*100</f>
        <v>21.7216562511658</v>
      </c>
      <c r="R91" s="313" t="n">
        <f aca="false">(R25/R89)*100</f>
        <v>20.1771182383916</v>
      </c>
      <c r="S91" s="313" t="n">
        <f aca="false">(S25/S89)*100</f>
        <v>19.8144902132632</v>
      </c>
      <c r="T91" s="313" t="n">
        <f aca="false">(T25/T89)*100</f>
        <v>19.758091762957</v>
      </c>
      <c r="U91" s="313" t="n">
        <f aca="false">(U25/U89)*100</f>
        <v>19.5467336379316</v>
      </c>
    </row>
    <row r="94" customFormat="false" ht="15" hidden="false" customHeight="false" outlineLevel="0" collapsed="false">
      <c r="B94" s="0" t="s">
        <v>142</v>
      </c>
      <c r="E94" s="0" t="n">
        <f aca="false">IF(E50&lt;0, (E50/E25)*100)</f>
        <v>-2.40207451890269</v>
      </c>
      <c r="F94" s="0" t="n">
        <f aca="false">IF(F50&lt;0, (F50/F25)*100)</f>
        <v>0</v>
      </c>
      <c r="G94" s="0" t="n">
        <f aca="false">IF(G50&lt;0, (G50/G25)*100)</f>
        <v>-4.64601769911504</v>
      </c>
      <c r="H94" s="0" t="n">
        <f aca="false">IF(H50&lt;0, (H50/H25)*100)</f>
        <v>0</v>
      </c>
      <c r="I94" s="0" t="n">
        <f aca="false">IF(I50&lt;0, (I50/I25)*100)</f>
        <v>0</v>
      </c>
      <c r="J94" s="0" t="n">
        <f aca="false">IF(J50&lt;0, (J50/J25)*100)</f>
        <v>0</v>
      </c>
      <c r="K94" s="0" t="n">
        <f aca="false">IF(K50&lt;0, (K50/K25)*100)</f>
        <v>-0.55045871559633</v>
      </c>
      <c r="L94" s="0" t="n">
        <f aca="false">IF(L50&lt;0, (L50/L25)*100)</f>
        <v>-1.22914837576822</v>
      </c>
      <c r="M94" s="0" t="n">
        <f aca="false">IF(M50&lt;0, (M50/M25)*100)</f>
        <v>0</v>
      </c>
      <c r="N94" s="0" t="n">
        <f aca="false">IF(N50&lt;0, (N50/N25)*100)</f>
        <v>0</v>
      </c>
      <c r="O94" s="0" t="n">
        <f aca="false">IF(O50&lt;0, (O50/O25)*100)</f>
        <v>0</v>
      </c>
      <c r="P94" s="0" t="n">
        <f aca="false">IF(P50&lt;0, (P50/P25)*100)</f>
        <v>0</v>
      </c>
      <c r="Q94" s="0" t="n">
        <f aca="false">IF(Q50&lt;0, (Q50/Q25)*100)</f>
        <v>0</v>
      </c>
      <c r="R94" s="0" t="n">
        <f aca="false">IF(R50&lt;0, (R50/R25)*100)</f>
        <v>0</v>
      </c>
      <c r="S94" s="0" t="n">
        <f aca="false">IF(S50&lt;0, (S50/S25)*100)</f>
        <v>0</v>
      </c>
      <c r="T94" s="0" t="n">
        <f aca="false">IF(T50&lt;0, (T50/T25)*100)</f>
        <v>0</v>
      </c>
      <c r="U94" s="0" t="n">
        <f aca="false">IF(U50&lt;0, (U50/U25)*100)</f>
        <v>-0.0773993808049536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2.xml><?xml version="1.0" encoding="utf-8"?>
<worksheet xmlns="http://schemas.openxmlformats.org/spreadsheetml/2006/main" xmlns:r="http://schemas.openxmlformats.org/officeDocument/2006/relationships">
  <sheetPr filterMode="false">
    <pageSetUpPr fitToPage="false"/>
  </sheetPr>
  <dimension ref="A1:AO60"/>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6.7091836734694"/>
    <col collapsed="false" hidden="false" max="2" min="2" style="0" width="62.5"/>
    <col collapsed="false" hidden="false" max="3" min="3" style="0" width="24.8367346938776"/>
    <col collapsed="false" hidden="false" max="4" min="4" style="0" width="8.50510204081633"/>
    <col collapsed="false" hidden="false" max="5" min="5" style="0" width="13.5"/>
    <col collapsed="false" hidden="false" max="8" min="6" style="0" width="13.6326530612245"/>
    <col collapsed="false" hidden="false" max="10" min="9" style="0" width="12.4183673469388"/>
    <col collapsed="false" hidden="false" max="12" min="11" style="0" width="12.1479591836735"/>
    <col collapsed="false" hidden="false" max="13" min="13" style="0" width="11.7448979591837"/>
    <col collapsed="false" hidden="false" max="18" min="14" style="0" width="13.6326530612245"/>
    <col collapsed="false" hidden="false" max="21" min="19" style="0" width="13.9030612244898"/>
    <col collapsed="false" hidden="false" max="1025" min="22" style="0" width="8.50510204081633"/>
  </cols>
  <sheetData>
    <row r="1" customFormat="false" ht="15" hidden="false" customHeight="false" outlineLevel="0" collapsed="false">
      <c r="A1" s="59" t="s">
        <v>4518</v>
      </c>
      <c r="B1" s="2" t="s">
        <v>4519</v>
      </c>
      <c r="C1" s="2"/>
      <c r="D1" s="3"/>
      <c r="E1" s="3"/>
      <c r="F1" s="3"/>
      <c r="G1" s="3"/>
      <c r="H1" s="3"/>
      <c r="I1" s="3"/>
      <c r="J1" s="3"/>
      <c r="K1" s="3"/>
      <c r="L1" s="3"/>
      <c r="M1" s="3"/>
      <c r="N1" s="3"/>
      <c r="O1" s="4"/>
      <c r="P1" s="4"/>
      <c r="Q1" s="4"/>
      <c r="R1" s="5"/>
      <c r="S1" s="4"/>
      <c r="T1" s="4"/>
      <c r="U1" s="4"/>
      <c r="V1" s="4"/>
      <c r="W1" s="4"/>
      <c r="X1" s="4"/>
      <c r="Y1" s="113"/>
    </row>
    <row r="2" customFormat="false" ht="15" hidden="false" customHeight="false" outlineLevel="0" collapsed="false">
      <c r="A2" s="113"/>
      <c r="B2" s="7" t="s">
        <v>2076</v>
      </c>
      <c r="C2" s="7"/>
      <c r="D2" s="4"/>
      <c r="E2" s="4"/>
      <c r="F2" s="4"/>
      <c r="G2" s="4"/>
      <c r="H2" s="4"/>
      <c r="I2" s="4"/>
      <c r="J2" s="4"/>
      <c r="K2" s="4"/>
      <c r="L2" s="4"/>
      <c r="M2" s="4"/>
      <c r="N2" s="4"/>
      <c r="O2" s="4"/>
      <c r="P2" s="4"/>
      <c r="Q2" s="4"/>
      <c r="R2" s="8"/>
      <c r="S2" s="9"/>
      <c r="T2" s="10"/>
      <c r="U2" s="4"/>
      <c r="V2" s="4"/>
      <c r="W2" s="4"/>
      <c r="X2" s="4"/>
      <c r="Y2" s="113"/>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113"/>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113"/>
    </row>
    <row r="5" customFormat="false" ht="15" hidden="false" customHeight="false" outlineLevel="0" collapsed="false">
      <c r="A5" s="113"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2469</v>
      </c>
      <c r="R5" s="4" t="s">
        <v>31</v>
      </c>
      <c r="S5" s="4" t="s">
        <v>31</v>
      </c>
      <c r="T5" s="4" t="s">
        <v>31</v>
      </c>
      <c r="U5" s="4" t="s">
        <v>31</v>
      </c>
      <c r="V5" s="4" t="s">
        <v>31</v>
      </c>
      <c r="W5" s="4" t="s">
        <v>31</v>
      </c>
      <c r="X5" s="4" t="s">
        <v>31</v>
      </c>
      <c r="Y5" s="113"/>
    </row>
    <row r="6" s="17" customFormat="true" ht="15" hidden="false" customHeight="false" outlineLevel="0" collapsed="false">
      <c r="A6" s="51" t="s">
        <v>32</v>
      </c>
      <c r="B6" s="441" t="s">
        <v>2071</v>
      </c>
      <c r="C6" s="335" t="s">
        <v>34</v>
      </c>
      <c r="D6" s="121"/>
      <c r="E6" s="121"/>
      <c r="F6" s="241" t="n">
        <f aca="false">F7+F14</f>
        <v>51225000</v>
      </c>
      <c r="G6" s="241" t="n">
        <f aca="false">G7+G14</f>
        <v>65866000</v>
      </c>
      <c r="H6" s="241" t="n">
        <f aca="false">H7+H14</f>
        <v>70819000</v>
      </c>
      <c r="I6" s="310" t="n">
        <f aca="false">I7+I14</f>
        <v>73352000</v>
      </c>
      <c r="J6" s="310" t="n">
        <f aca="false">J7+J14</f>
        <v>83592000</v>
      </c>
      <c r="K6" s="241" t="n">
        <f aca="false">K7+K14</f>
        <v>89197000</v>
      </c>
      <c r="L6" s="241" t="n">
        <f aca="false">L7+L14</f>
        <v>84365000</v>
      </c>
      <c r="M6" s="310" t="n">
        <f aca="false">M7+M14</f>
        <v>75400000</v>
      </c>
      <c r="N6" s="241" t="n">
        <f aca="false">N7+N14</f>
        <v>87200000</v>
      </c>
      <c r="O6" s="241" t="n">
        <f aca="false">O7+O14</f>
        <v>89000000</v>
      </c>
      <c r="P6" s="241" t="n">
        <f aca="false">P7+P14</f>
        <v>96800000</v>
      </c>
      <c r="Q6" s="241" t="n">
        <f aca="false">Q7+Q14</f>
        <v>91200000</v>
      </c>
      <c r="R6" s="310" t="n">
        <f aca="false">R7+R14</f>
        <v>93000000</v>
      </c>
      <c r="S6" s="241" t="n">
        <f aca="false">S7+S14</f>
        <v>106500000</v>
      </c>
      <c r="T6" s="241" t="n">
        <f aca="false">T7+T14</f>
        <v>113700000</v>
      </c>
      <c r="U6" s="241" t="n">
        <f aca="false">U7+U14</f>
        <v>110400000</v>
      </c>
      <c r="V6" s="121"/>
      <c r="W6" s="121"/>
      <c r="X6" s="121"/>
      <c r="Y6" s="245"/>
      <c r="Z6" s="245"/>
      <c r="AA6" s="245"/>
      <c r="AB6" s="245"/>
      <c r="AC6" s="245"/>
      <c r="AD6" s="245"/>
      <c r="AE6" s="245"/>
      <c r="AF6" s="245"/>
      <c r="AG6" s="245"/>
      <c r="AH6" s="245"/>
      <c r="AI6" s="245"/>
      <c r="AJ6" s="245"/>
      <c r="AK6" s="245"/>
      <c r="AL6" s="245"/>
      <c r="AM6" s="245"/>
      <c r="AN6" s="245"/>
      <c r="AO6" s="245"/>
    </row>
    <row r="7" customFormat="false" ht="16.5" hidden="false" customHeight="false" outlineLevel="0" collapsed="false">
      <c r="A7" s="30" t="s">
        <v>35</v>
      </c>
      <c r="B7" s="49" t="s">
        <v>35</v>
      </c>
      <c r="C7" s="20" t="s">
        <v>37</v>
      </c>
      <c r="D7" s="4"/>
      <c r="E7" s="4"/>
      <c r="F7" s="77" t="n">
        <f aca="false">F8-F14</f>
        <v>28776000</v>
      </c>
      <c r="G7" s="77" t="n">
        <f aca="false">G8-G14</f>
        <v>31657000</v>
      </c>
      <c r="H7" s="77" t="n">
        <f aca="false">H8-H14</f>
        <v>34764000</v>
      </c>
      <c r="I7" s="310" t="n">
        <f aca="false">I9+I23</f>
        <v>37695000</v>
      </c>
      <c r="J7" s="310" t="n">
        <f aca="false">J9+J23</f>
        <v>46971000</v>
      </c>
      <c r="K7" s="77" t="n">
        <f aca="false">K8-K14</f>
        <v>38339000</v>
      </c>
      <c r="L7" s="77" t="n">
        <f aca="false">L8-L14</f>
        <v>40459000</v>
      </c>
      <c r="M7" s="310" t="n">
        <f aca="false">M9+M23</f>
        <v>35800000</v>
      </c>
      <c r="N7" s="77" t="n">
        <f aca="false">N8-N14</f>
        <v>37400000</v>
      </c>
      <c r="O7" s="77" t="n">
        <f aca="false">O8-O14</f>
        <v>43000000</v>
      </c>
      <c r="P7" s="77" t="n">
        <f aca="false">P8-P14</f>
        <v>48500000</v>
      </c>
      <c r="Q7" s="77" t="n">
        <f aca="false">Q8-Q14</f>
        <v>50700000</v>
      </c>
      <c r="R7" s="310" t="n">
        <f aca="false">R9+R23</f>
        <v>52500000</v>
      </c>
      <c r="S7" s="77" t="n">
        <f aca="false">S8-S14</f>
        <v>50600000</v>
      </c>
      <c r="T7" s="77" t="n">
        <f aca="false">T8-T14</f>
        <v>56000000</v>
      </c>
      <c r="U7" s="77" t="n">
        <f aca="false">U8-U14</f>
        <v>61100000</v>
      </c>
      <c r="V7" s="4"/>
      <c r="W7" s="4"/>
      <c r="X7" s="4"/>
      <c r="Y7" s="245"/>
      <c r="Z7" s="245"/>
      <c r="AA7" s="245"/>
      <c r="AB7" s="245"/>
      <c r="AC7" s="245"/>
      <c r="AD7" s="245"/>
      <c r="AE7" s="245"/>
      <c r="AF7" s="245"/>
      <c r="AG7" s="245"/>
      <c r="AH7" s="245"/>
      <c r="AI7" s="245"/>
      <c r="AJ7" s="245"/>
      <c r="AK7" s="245"/>
      <c r="AL7" s="245"/>
      <c r="AM7" s="245"/>
      <c r="AN7" s="245"/>
      <c r="AO7" s="245"/>
    </row>
    <row r="8" customFormat="false" ht="15" hidden="false" customHeight="false" outlineLevel="0" collapsed="false">
      <c r="A8" s="113"/>
      <c r="B8" s="49" t="s">
        <v>35</v>
      </c>
      <c r="C8" s="49"/>
      <c r="D8" s="4"/>
      <c r="E8" s="4"/>
      <c r="F8" s="99" t="n">
        <v>51225000</v>
      </c>
      <c r="G8" s="99" t="n">
        <v>65866000</v>
      </c>
      <c r="H8" s="99" t="n">
        <v>70819000</v>
      </c>
      <c r="I8" s="104" t="n">
        <v>75352000</v>
      </c>
      <c r="J8" s="104" t="n">
        <v>82239000</v>
      </c>
      <c r="K8" s="104" t="n">
        <v>89197000</v>
      </c>
      <c r="L8" s="104" t="n">
        <v>84365000</v>
      </c>
      <c r="M8" s="99" t="n">
        <v>77700000</v>
      </c>
      <c r="N8" s="99" t="n">
        <v>87200000</v>
      </c>
      <c r="O8" s="99" t="n">
        <v>89000000</v>
      </c>
      <c r="P8" s="99" t="n">
        <v>96800000</v>
      </c>
      <c r="Q8" s="99" t="n">
        <v>91200000</v>
      </c>
      <c r="R8" s="99" t="n">
        <v>93400000</v>
      </c>
      <c r="S8" s="99" t="n">
        <v>106500000</v>
      </c>
      <c r="T8" s="99" t="n">
        <v>113700000</v>
      </c>
      <c r="U8" s="99" t="n">
        <v>110400000</v>
      </c>
      <c r="V8" s="4"/>
      <c r="W8" s="4"/>
      <c r="X8" s="4"/>
      <c r="Y8" s="245"/>
      <c r="Z8" s="245"/>
      <c r="AA8" s="245"/>
      <c r="AB8" s="245"/>
      <c r="AC8" s="245"/>
      <c r="AD8" s="245"/>
      <c r="AE8" s="245"/>
      <c r="AF8" s="245"/>
      <c r="AG8" s="245"/>
      <c r="AH8" s="245"/>
      <c r="AI8" s="245"/>
      <c r="AJ8" s="245"/>
      <c r="AK8" s="245"/>
      <c r="AL8" s="245"/>
      <c r="AM8" s="245"/>
      <c r="AN8" s="245"/>
      <c r="AO8" s="245"/>
    </row>
    <row r="9" customFormat="false" ht="15" hidden="false" customHeight="false" outlineLevel="0" collapsed="false">
      <c r="A9" s="49" t="s">
        <v>342</v>
      </c>
      <c r="B9" s="49" t="s">
        <v>342</v>
      </c>
      <c r="C9" s="49" t="s">
        <v>40</v>
      </c>
      <c r="D9" s="4"/>
      <c r="E9" s="4"/>
      <c r="F9" s="99" t="n">
        <v>22042000</v>
      </c>
      <c r="G9" s="99" t="n">
        <v>22706000</v>
      </c>
      <c r="H9" s="99" t="n">
        <v>26131000</v>
      </c>
      <c r="I9" s="104" t="n">
        <v>30086000</v>
      </c>
      <c r="J9" s="104" t="n">
        <v>38173000</v>
      </c>
      <c r="K9" s="104" t="n">
        <v>29764000</v>
      </c>
      <c r="L9" s="104" t="n">
        <v>32106000</v>
      </c>
      <c r="M9" s="99" t="n">
        <v>29200000</v>
      </c>
      <c r="N9" s="99" t="n">
        <v>31100000</v>
      </c>
      <c r="O9" s="99" t="n">
        <v>35400000</v>
      </c>
      <c r="P9" s="99" t="n">
        <v>38600000</v>
      </c>
      <c r="Q9" s="99" t="n">
        <v>36300000</v>
      </c>
      <c r="R9" s="99" t="n">
        <v>42300000</v>
      </c>
      <c r="S9" s="99" t="n">
        <v>42700000</v>
      </c>
      <c r="T9" s="99" t="n">
        <v>44900000</v>
      </c>
      <c r="U9" s="99" t="n">
        <v>49300000</v>
      </c>
      <c r="V9" s="4"/>
      <c r="W9" s="4"/>
      <c r="X9" s="4"/>
      <c r="Y9" s="245"/>
      <c r="Z9" s="245"/>
      <c r="AA9" s="245"/>
      <c r="AB9" s="245"/>
      <c r="AC9" s="245"/>
      <c r="AD9" s="245"/>
      <c r="AE9" s="245"/>
      <c r="AF9" s="245"/>
      <c r="AG9" s="245"/>
      <c r="AH9" s="245"/>
      <c r="AI9" s="245"/>
      <c r="AJ9" s="245"/>
      <c r="AK9" s="245"/>
      <c r="AL9" s="245"/>
      <c r="AM9" s="245"/>
      <c r="AN9" s="245"/>
      <c r="AO9" s="245"/>
    </row>
    <row r="10" customFormat="false" ht="15" hidden="false" customHeight="false" outlineLevel="0" collapsed="false">
      <c r="A10" s="47" t="s">
        <v>2880</v>
      </c>
      <c r="B10" s="47" t="s">
        <v>4520</v>
      </c>
      <c r="C10" s="11" t="s">
        <v>43</v>
      </c>
      <c r="D10" s="4"/>
      <c r="E10" s="4"/>
      <c r="F10" s="104"/>
      <c r="G10" s="104"/>
      <c r="H10" s="104"/>
      <c r="I10" s="104"/>
      <c r="J10" s="104" t="n">
        <v>29376000</v>
      </c>
      <c r="K10" s="104" t="n">
        <v>16484000</v>
      </c>
      <c r="L10" s="104" t="n">
        <v>18073000</v>
      </c>
      <c r="M10" s="99" t="n">
        <v>6600000</v>
      </c>
      <c r="N10" s="99" t="n">
        <v>6700000</v>
      </c>
      <c r="O10" s="99" t="n">
        <v>7100000</v>
      </c>
      <c r="P10" s="99" t="n">
        <v>7100000</v>
      </c>
      <c r="Q10" s="99"/>
      <c r="R10" s="99" t="n">
        <v>7600000</v>
      </c>
      <c r="S10" s="99"/>
      <c r="T10" s="99" t="n">
        <v>8100000</v>
      </c>
      <c r="U10" s="99" t="n">
        <v>8800000</v>
      </c>
      <c r="V10" s="4"/>
      <c r="W10" s="4"/>
      <c r="X10" s="4"/>
      <c r="Y10" s="245"/>
      <c r="Z10" s="245"/>
      <c r="AA10" s="245"/>
      <c r="AB10" s="245"/>
      <c r="AC10" s="245"/>
      <c r="AD10" s="245"/>
      <c r="AE10" s="245"/>
      <c r="AF10" s="245"/>
      <c r="AG10" s="245"/>
      <c r="AH10" s="245"/>
      <c r="AI10" s="245"/>
      <c r="AJ10" s="245"/>
      <c r="AK10" s="245"/>
      <c r="AL10" s="245"/>
      <c r="AM10" s="245"/>
      <c r="AN10" s="245"/>
      <c r="AO10" s="245"/>
    </row>
    <row r="11" customFormat="false" ht="15" hidden="false" customHeight="false" outlineLevel="0" collapsed="false">
      <c r="A11" s="47" t="s">
        <v>46</v>
      </c>
      <c r="B11" s="47" t="s">
        <v>2620</v>
      </c>
      <c r="C11" s="11" t="s">
        <v>43</v>
      </c>
      <c r="D11" s="4"/>
      <c r="E11" s="4"/>
      <c r="F11" s="104"/>
      <c r="G11" s="104"/>
      <c r="H11" s="104"/>
      <c r="I11" s="104"/>
      <c r="J11" s="104"/>
      <c r="K11" s="104"/>
      <c r="L11" s="104"/>
      <c r="M11" s="99" t="n">
        <v>12600000</v>
      </c>
      <c r="N11" s="99" t="n">
        <v>12500000</v>
      </c>
      <c r="O11" s="99" t="n">
        <v>15300000</v>
      </c>
      <c r="P11" s="99" t="n">
        <v>16600000</v>
      </c>
      <c r="Q11" s="99"/>
      <c r="R11" s="99" t="n">
        <v>17900000</v>
      </c>
      <c r="S11" s="99"/>
      <c r="T11" s="99" t="n">
        <v>19000000</v>
      </c>
      <c r="U11" s="99" t="n">
        <v>20800000</v>
      </c>
      <c r="V11" s="4"/>
      <c r="W11" s="4"/>
      <c r="X11" s="4"/>
      <c r="Y11" s="245"/>
      <c r="Z11" s="245"/>
      <c r="AA11" s="245"/>
      <c r="AB11" s="245"/>
      <c r="AC11" s="245"/>
      <c r="AD11" s="245"/>
      <c r="AE11" s="245"/>
      <c r="AF11" s="245"/>
      <c r="AG11" s="245"/>
      <c r="AH11" s="245"/>
      <c r="AI11" s="245"/>
      <c r="AJ11" s="245"/>
      <c r="AK11" s="245"/>
      <c r="AL11" s="245"/>
      <c r="AM11" s="245"/>
      <c r="AN11" s="245"/>
      <c r="AO11" s="245"/>
    </row>
    <row r="12" customFormat="false" ht="15" hidden="false" customHeight="false" outlineLevel="0" collapsed="false">
      <c r="A12" s="47" t="s">
        <v>2214</v>
      </c>
      <c r="B12" s="47" t="s">
        <v>2868</v>
      </c>
      <c r="C12" s="11" t="s">
        <v>43</v>
      </c>
      <c r="D12" s="4"/>
      <c r="E12" s="4"/>
      <c r="F12" s="104"/>
      <c r="G12" s="104"/>
      <c r="H12" s="104"/>
      <c r="I12" s="104"/>
      <c r="J12" s="104"/>
      <c r="K12" s="104" t="n">
        <v>6598000</v>
      </c>
      <c r="L12" s="104" t="n">
        <v>7003000</v>
      </c>
      <c r="M12" s="99" t="n">
        <v>7500000</v>
      </c>
      <c r="N12" s="99" t="n">
        <v>7800000</v>
      </c>
      <c r="O12" s="99" t="n">
        <v>7400000</v>
      </c>
      <c r="P12" s="99" t="n">
        <v>9500000</v>
      </c>
      <c r="Q12" s="99"/>
      <c r="R12" s="99" t="n">
        <v>9900000</v>
      </c>
      <c r="S12" s="99"/>
      <c r="T12" s="99" t="n">
        <v>10500000</v>
      </c>
      <c r="U12" s="99" t="n">
        <v>11500000</v>
      </c>
      <c r="V12" s="4"/>
      <c r="W12" s="4"/>
      <c r="X12" s="4"/>
      <c r="Y12" s="245"/>
      <c r="Z12" s="245"/>
      <c r="AA12" s="245"/>
      <c r="AB12" s="245"/>
      <c r="AC12" s="245"/>
      <c r="AD12" s="245"/>
      <c r="AE12" s="245"/>
      <c r="AF12" s="245"/>
      <c r="AG12" s="245"/>
      <c r="AH12" s="245"/>
      <c r="AI12" s="245"/>
      <c r="AJ12" s="245"/>
      <c r="AK12" s="245"/>
      <c r="AL12" s="245"/>
      <c r="AM12" s="245"/>
      <c r="AN12" s="245"/>
      <c r="AO12" s="245"/>
    </row>
    <row r="13" customFormat="false" ht="15" hidden="false" customHeight="false" outlineLevel="0" collapsed="false">
      <c r="A13" s="47" t="s">
        <v>48</v>
      </c>
      <c r="B13" s="47" t="s">
        <v>1611</v>
      </c>
      <c r="C13" s="11" t="s">
        <v>43</v>
      </c>
      <c r="D13" s="4"/>
      <c r="E13" s="4"/>
      <c r="F13" s="104"/>
      <c r="G13" s="104"/>
      <c r="H13" s="104"/>
      <c r="I13" s="104"/>
      <c r="J13" s="104"/>
      <c r="K13" s="104" t="n">
        <v>6681000</v>
      </c>
      <c r="L13" s="104" t="n">
        <v>7030000</v>
      </c>
      <c r="M13" s="99" t="n">
        <v>2500000</v>
      </c>
      <c r="N13" s="99" t="n">
        <v>4100000</v>
      </c>
      <c r="O13" s="99" t="n">
        <v>5600000</v>
      </c>
      <c r="P13" s="99" t="n">
        <v>5400000</v>
      </c>
      <c r="Q13" s="99"/>
      <c r="R13" s="99" t="n">
        <v>7000000</v>
      </c>
      <c r="S13" s="99"/>
      <c r="T13" s="99" t="n">
        <v>7400000</v>
      </c>
      <c r="U13" s="99" t="n">
        <v>8100000</v>
      </c>
      <c r="V13" s="4"/>
      <c r="W13" s="4"/>
      <c r="X13" s="4"/>
      <c r="Y13" s="245"/>
      <c r="Z13" s="245"/>
      <c r="AA13" s="245"/>
      <c r="AB13" s="245"/>
      <c r="AC13" s="245"/>
      <c r="AD13" s="245"/>
      <c r="AE13" s="245"/>
      <c r="AF13" s="245"/>
      <c r="AG13" s="245"/>
      <c r="AH13" s="245"/>
      <c r="AI13" s="245"/>
      <c r="AJ13" s="245"/>
      <c r="AK13" s="245"/>
      <c r="AL13" s="245"/>
      <c r="AM13" s="245"/>
      <c r="AN13" s="245"/>
      <c r="AO13" s="245"/>
    </row>
    <row r="14" customFormat="false" ht="15" hidden="false" customHeight="false" outlineLevel="0" collapsed="false">
      <c r="A14" s="49" t="s">
        <v>744</v>
      </c>
      <c r="B14" s="49" t="s">
        <v>4521</v>
      </c>
      <c r="C14" s="20" t="s">
        <v>37</v>
      </c>
      <c r="D14" s="4"/>
      <c r="E14" s="4"/>
      <c r="F14" s="99" t="n">
        <v>22449000</v>
      </c>
      <c r="G14" s="99" t="n">
        <v>34209000</v>
      </c>
      <c r="H14" s="99" t="n">
        <v>36055000</v>
      </c>
      <c r="I14" s="104" t="n">
        <v>35657000</v>
      </c>
      <c r="J14" s="153" t="n">
        <f aca="false">J15+J20</f>
        <v>36621000</v>
      </c>
      <c r="K14" s="104" t="n">
        <v>50858000</v>
      </c>
      <c r="L14" s="104" t="n">
        <v>43906000</v>
      </c>
      <c r="M14" s="112" t="n">
        <f aca="false">M15+M20</f>
        <v>39600000</v>
      </c>
      <c r="N14" s="99" t="n">
        <v>49800000</v>
      </c>
      <c r="O14" s="99" t="n">
        <v>46000000</v>
      </c>
      <c r="P14" s="99" t="n">
        <v>48300000</v>
      </c>
      <c r="Q14" s="99" t="n">
        <v>40500000</v>
      </c>
      <c r="R14" s="112" t="n">
        <f aca="false">R15+R20</f>
        <v>40500000</v>
      </c>
      <c r="S14" s="99" t="n">
        <v>55900000</v>
      </c>
      <c r="T14" s="99" t="n">
        <v>57700000</v>
      </c>
      <c r="U14" s="99" t="n">
        <v>49300000</v>
      </c>
      <c r="V14" s="4"/>
      <c r="W14" s="4"/>
      <c r="X14" s="4"/>
      <c r="Y14" s="245"/>
      <c r="Z14" s="245"/>
      <c r="AA14" s="245"/>
      <c r="AB14" s="245"/>
      <c r="AC14" s="245"/>
      <c r="AD14" s="245"/>
      <c r="AE14" s="245"/>
      <c r="AF14" s="245"/>
      <c r="AG14" s="245"/>
      <c r="AH14" s="245"/>
      <c r="AI14" s="245"/>
      <c r="AJ14" s="245"/>
      <c r="AK14" s="245"/>
      <c r="AL14" s="245"/>
      <c r="AM14" s="245"/>
      <c r="AN14" s="245"/>
      <c r="AO14" s="245"/>
    </row>
    <row r="15" customFormat="false" ht="15" hidden="false" customHeight="false" outlineLevel="0" collapsed="false">
      <c r="A15" s="49" t="s">
        <v>1508</v>
      </c>
      <c r="B15" s="49" t="s">
        <v>1508</v>
      </c>
      <c r="C15" s="11" t="s">
        <v>56</v>
      </c>
      <c r="D15" s="4"/>
      <c r="E15" s="4"/>
      <c r="F15" s="104"/>
      <c r="G15" s="104"/>
      <c r="H15" s="104"/>
      <c r="I15" s="104" t="n">
        <v>20678000</v>
      </c>
      <c r="J15" s="104" t="n">
        <f aca="false">J16+J17+J18+J19</f>
        <v>21642000</v>
      </c>
      <c r="K15" s="104" t="n">
        <v>26546000</v>
      </c>
      <c r="L15" s="104" t="n">
        <v>25152000</v>
      </c>
      <c r="M15" s="99" t="n">
        <v>28600000</v>
      </c>
      <c r="N15" s="99" t="n">
        <v>29700000</v>
      </c>
      <c r="O15" s="99" t="n">
        <v>30300000</v>
      </c>
      <c r="P15" s="99" t="n">
        <v>30700000</v>
      </c>
      <c r="Q15" s="99" t="n">
        <v>28700000</v>
      </c>
      <c r="R15" s="99" t="n">
        <v>28700000</v>
      </c>
      <c r="S15" s="99" t="n">
        <v>28700000</v>
      </c>
      <c r="T15" s="99" t="n">
        <v>30500000</v>
      </c>
      <c r="U15" s="99" t="n">
        <v>30500000</v>
      </c>
      <c r="V15" s="4"/>
      <c r="W15" s="4"/>
      <c r="X15" s="4"/>
      <c r="Y15" s="245"/>
      <c r="Z15" s="245"/>
      <c r="AA15" s="245"/>
      <c r="AB15" s="245"/>
      <c r="AC15" s="245"/>
      <c r="AD15" s="245"/>
      <c r="AE15" s="245"/>
      <c r="AF15" s="245"/>
      <c r="AG15" s="245"/>
      <c r="AH15" s="245"/>
      <c r="AI15" s="245"/>
      <c r="AJ15" s="245"/>
      <c r="AK15" s="245"/>
      <c r="AL15" s="245"/>
      <c r="AM15" s="245"/>
      <c r="AN15" s="245"/>
      <c r="AO15" s="245"/>
    </row>
    <row r="16" customFormat="false" ht="15" hidden="false" customHeight="false" outlineLevel="0" collapsed="false">
      <c r="A16" s="47" t="s">
        <v>4522</v>
      </c>
      <c r="B16" s="47" t="s">
        <v>4522</v>
      </c>
      <c r="C16" s="11" t="s">
        <v>3951</v>
      </c>
      <c r="D16" s="4"/>
      <c r="E16" s="4"/>
      <c r="F16" s="104"/>
      <c r="G16" s="104"/>
      <c r="H16" s="104"/>
      <c r="I16" s="104" t="n">
        <v>12471000</v>
      </c>
      <c r="J16" s="104" t="n">
        <v>12717000</v>
      </c>
      <c r="K16" s="104" t="n">
        <v>12717000</v>
      </c>
      <c r="L16" s="104" t="n">
        <v>13233000</v>
      </c>
      <c r="M16" s="99" t="n">
        <v>13100000</v>
      </c>
      <c r="N16" s="99" t="n">
        <v>13100000</v>
      </c>
      <c r="O16" s="99" t="n">
        <v>13100000</v>
      </c>
      <c r="P16" s="99" t="n">
        <v>13100000</v>
      </c>
      <c r="Q16" s="99" t="n">
        <v>13100000</v>
      </c>
      <c r="R16" s="99" t="n">
        <v>13100000</v>
      </c>
      <c r="S16" s="99" t="n">
        <v>12300000</v>
      </c>
      <c r="T16" s="99" t="n">
        <v>13100000</v>
      </c>
      <c r="U16" s="99" t="n">
        <v>13400000</v>
      </c>
      <c r="V16" s="4"/>
      <c r="W16" s="4"/>
      <c r="X16" s="4"/>
      <c r="Y16" s="245"/>
      <c r="Z16" s="245"/>
      <c r="AA16" s="245"/>
      <c r="AB16" s="245"/>
      <c r="AC16" s="245"/>
      <c r="AD16" s="245"/>
      <c r="AE16" s="245"/>
      <c r="AF16" s="245"/>
      <c r="AG16" s="245"/>
      <c r="AH16" s="245"/>
      <c r="AI16" s="245"/>
      <c r="AJ16" s="245"/>
      <c r="AK16" s="245"/>
      <c r="AL16" s="245"/>
      <c r="AM16" s="245"/>
      <c r="AN16" s="245"/>
      <c r="AO16" s="245"/>
    </row>
    <row r="17" customFormat="false" ht="15" hidden="false" customHeight="false" outlineLevel="0" collapsed="false">
      <c r="A17" s="47" t="s">
        <v>4523</v>
      </c>
      <c r="B17" s="47" t="s">
        <v>4523</v>
      </c>
      <c r="C17" s="11" t="s">
        <v>3951</v>
      </c>
      <c r="D17" s="4"/>
      <c r="E17" s="4"/>
      <c r="F17" s="104"/>
      <c r="G17" s="104"/>
      <c r="H17" s="104"/>
      <c r="I17" s="104"/>
      <c r="J17" s="104"/>
      <c r="K17" s="104"/>
      <c r="L17" s="104"/>
      <c r="M17" s="99" t="n">
        <v>5000000</v>
      </c>
      <c r="N17" s="99" t="n">
        <v>5000000</v>
      </c>
      <c r="O17" s="99" t="n">
        <v>5000000</v>
      </c>
      <c r="P17" s="99" t="n">
        <v>5000000</v>
      </c>
      <c r="Q17" s="99" t="n">
        <v>5000000</v>
      </c>
      <c r="R17" s="99" t="n">
        <v>5000000</v>
      </c>
      <c r="S17" s="99" t="n">
        <v>5000000</v>
      </c>
      <c r="T17" s="99" t="n">
        <v>5000000</v>
      </c>
      <c r="U17" s="99" t="n">
        <v>5500000</v>
      </c>
      <c r="V17" s="4"/>
      <c r="W17" s="4"/>
      <c r="X17" s="4"/>
      <c r="Y17" s="245"/>
      <c r="Z17" s="245"/>
      <c r="AA17" s="245"/>
      <c r="AB17" s="245"/>
      <c r="AC17" s="245"/>
      <c r="AD17" s="245"/>
      <c r="AE17" s="245"/>
      <c r="AF17" s="245"/>
      <c r="AG17" s="245"/>
      <c r="AH17" s="245"/>
      <c r="AI17" s="245"/>
      <c r="AJ17" s="245"/>
      <c r="AK17" s="245"/>
      <c r="AL17" s="245"/>
      <c r="AM17" s="245"/>
      <c r="AN17" s="245"/>
      <c r="AO17" s="245"/>
    </row>
    <row r="18" customFormat="false" ht="15" hidden="false" customHeight="false" outlineLevel="0" collapsed="false">
      <c r="A18" s="47" t="s">
        <v>4524</v>
      </c>
      <c r="B18" s="47" t="s">
        <v>4525</v>
      </c>
      <c r="C18" s="11" t="s">
        <v>3951</v>
      </c>
      <c r="D18" s="4"/>
      <c r="E18" s="4"/>
      <c r="F18" s="104"/>
      <c r="G18" s="104"/>
      <c r="H18" s="104"/>
      <c r="I18" s="104" t="n">
        <v>7217000</v>
      </c>
      <c r="J18" s="104" t="n">
        <v>7827000</v>
      </c>
      <c r="K18" s="104" t="n">
        <v>9256000</v>
      </c>
      <c r="L18" s="104" t="n">
        <v>8009000</v>
      </c>
      <c r="M18" s="99" t="n">
        <v>8800000</v>
      </c>
      <c r="N18" s="99" t="n">
        <v>10900000</v>
      </c>
      <c r="O18" s="99" t="n">
        <v>10300000</v>
      </c>
      <c r="P18" s="99" t="n">
        <v>10600000</v>
      </c>
      <c r="Q18" s="99" t="n">
        <v>9000000</v>
      </c>
      <c r="R18" s="99" t="n">
        <v>9000000</v>
      </c>
      <c r="S18" s="99" t="n">
        <v>9900000</v>
      </c>
      <c r="T18" s="99" t="n">
        <v>9900000</v>
      </c>
      <c r="U18" s="99" t="n">
        <v>10000000</v>
      </c>
      <c r="V18" s="4"/>
      <c r="W18" s="4"/>
      <c r="X18" s="4"/>
      <c r="Y18" s="245"/>
      <c r="Z18" s="245"/>
      <c r="AA18" s="245"/>
      <c r="AB18" s="245"/>
      <c r="AC18" s="245"/>
      <c r="AD18" s="245"/>
      <c r="AE18" s="245"/>
      <c r="AF18" s="245"/>
      <c r="AG18" s="245"/>
      <c r="AH18" s="245"/>
      <c r="AI18" s="245"/>
      <c r="AJ18" s="245"/>
      <c r="AK18" s="245"/>
      <c r="AL18" s="245"/>
      <c r="AM18" s="245"/>
      <c r="AN18" s="245"/>
      <c r="AO18" s="245"/>
    </row>
    <row r="19" customFormat="false" ht="15" hidden="false" customHeight="false" outlineLevel="0" collapsed="false">
      <c r="A19" s="47" t="s">
        <v>4526</v>
      </c>
      <c r="B19" s="47" t="s">
        <v>4527</v>
      </c>
      <c r="C19" s="11" t="s">
        <v>3951</v>
      </c>
      <c r="D19" s="4"/>
      <c r="E19" s="4"/>
      <c r="F19" s="104"/>
      <c r="G19" s="104"/>
      <c r="H19" s="104"/>
      <c r="I19" s="104" t="n">
        <v>990000</v>
      </c>
      <c r="J19" s="104" t="n">
        <v>1098000</v>
      </c>
      <c r="K19" s="104" t="n">
        <v>4573000</v>
      </c>
      <c r="L19" s="104" t="n">
        <v>3911000</v>
      </c>
      <c r="M19" s="99" t="n">
        <v>1600000</v>
      </c>
      <c r="N19" s="99" t="n">
        <v>600000</v>
      </c>
      <c r="O19" s="99" t="n">
        <v>1800000</v>
      </c>
      <c r="P19" s="99" t="n">
        <v>2000000</v>
      </c>
      <c r="Q19" s="99" t="n">
        <v>1600000</v>
      </c>
      <c r="R19" s="99" t="n">
        <v>1600000</v>
      </c>
      <c r="S19" s="99" t="n">
        <v>1500000</v>
      </c>
      <c r="T19" s="99" t="n">
        <v>2400000</v>
      </c>
      <c r="U19" s="99" t="n">
        <v>1700000</v>
      </c>
      <c r="V19" s="4"/>
      <c r="W19" s="4"/>
      <c r="X19" s="4"/>
      <c r="Y19" s="245"/>
      <c r="Z19" s="245"/>
      <c r="AA19" s="245"/>
      <c r="AB19" s="245"/>
      <c r="AC19" s="245"/>
      <c r="AD19" s="245"/>
      <c r="AE19" s="245"/>
      <c r="AF19" s="245"/>
      <c r="AG19" s="245"/>
      <c r="AH19" s="245"/>
      <c r="AI19" s="245"/>
      <c r="AJ19" s="245"/>
      <c r="AK19" s="245"/>
      <c r="AL19" s="245"/>
      <c r="AM19" s="245"/>
      <c r="AN19" s="245"/>
      <c r="AO19" s="245"/>
    </row>
    <row r="20" customFormat="false" ht="15" hidden="false" customHeight="false" outlineLevel="0" collapsed="false">
      <c r="A20" s="49" t="s">
        <v>1785</v>
      </c>
      <c r="B20" s="49" t="s">
        <v>1785</v>
      </c>
      <c r="C20" s="11" t="s">
        <v>56</v>
      </c>
      <c r="D20" s="4"/>
      <c r="E20" s="4"/>
      <c r="F20" s="104"/>
      <c r="G20" s="104"/>
      <c r="H20" s="104"/>
      <c r="I20" s="104" t="n">
        <v>14979000</v>
      </c>
      <c r="J20" s="104" t="n">
        <v>14979000</v>
      </c>
      <c r="K20" s="104" t="n">
        <v>24312000</v>
      </c>
      <c r="L20" s="104" t="n">
        <v>18753000</v>
      </c>
      <c r="M20" s="99" t="n">
        <v>11000000</v>
      </c>
      <c r="N20" s="99" t="n">
        <v>20100000</v>
      </c>
      <c r="O20" s="99" t="n">
        <v>15700000</v>
      </c>
      <c r="P20" s="99" t="n">
        <v>17600000</v>
      </c>
      <c r="Q20" s="99" t="n">
        <v>11800000</v>
      </c>
      <c r="R20" s="99" t="n">
        <v>11800000</v>
      </c>
      <c r="S20" s="99" t="n">
        <v>27300000</v>
      </c>
      <c r="T20" s="99" t="n">
        <v>27300000</v>
      </c>
      <c r="U20" s="99" t="n">
        <v>18800000</v>
      </c>
      <c r="V20" s="4"/>
      <c r="W20" s="4"/>
      <c r="X20" s="4"/>
      <c r="Y20" s="245"/>
      <c r="Z20" s="245"/>
      <c r="AA20" s="245"/>
      <c r="AB20" s="245"/>
      <c r="AC20" s="245"/>
      <c r="AD20" s="245"/>
      <c r="AE20" s="245"/>
      <c r="AF20" s="245"/>
      <c r="AG20" s="245"/>
      <c r="AH20" s="245"/>
      <c r="AI20" s="245"/>
      <c r="AJ20" s="245"/>
      <c r="AK20" s="245"/>
      <c r="AL20" s="245"/>
      <c r="AM20" s="245"/>
      <c r="AN20" s="245"/>
      <c r="AO20" s="245"/>
    </row>
    <row r="21" customFormat="false" ht="15" hidden="false" customHeight="false" outlineLevel="0" collapsed="false">
      <c r="A21" s="113"/>
      <c r="B21" s="842" t="s">
        <v>4528</v>
      </c>
      <c r="C21" s="11"/>
      <c r="D21" s="4"/>
      <c r="E21" s="4"/>
      <c r="F21" s="104"/>
      <c r="G21" s="104"/>
      <c r="H21" s="104"/>
      <c r="I21" s="104"/>
      <c r="J21" s="104"/>
      <c r="K21" s="104"/>
      <c r="L21" s="104"/>
      <c r="M21" s="99"/>
      <c r="N21" s="99"/>
      <c r="O21" s="99"/>
      <c r="P21" s="99"/>
      <c r="Q21" s="99"/>
      <c r="R21" s="99"/>
      <c r="S21" s="99" t="n">
        <v>11000000</v>
      </c>
      <c r="T21" s="99" t="n">
        <v>11000000</v>
      </c>
      <c r="U21" s="99" t="n">
        <v>3000000</v>
      </c>
      <c r="V21" s="4"/>
      <c r="W21" s="4"/>
      <c r="X21" s="4"/>
      <c r="Y21" s="245"/>
      <c r="Z21" s="245"/>
      <c r="AA21" s="245"/>
      <c r="AB21" s="245"/>
      <c r="AC21" s="245"/>
      <c r="AD21" s="245"/>
      <c r="AE21" s="245"/>
      <c r="AF21" s="245"/>
      <c r="AG21" s="245"/>
      <c r="AH21" s="245"/>
      <c r="AI21" s="245"/>
      <c r="AJ21" s="245"/>
      <c r="AK21" s="245"/>
      <c r="AL21" s="245"/>
      <c r="AM21" s="245"/>
      <c r="AN21" s="245"/>
      <c r="AO21" s="245"/>
    </row>
    <row r="22" customFormat="false" ht="15" hidden="false" customHeight="false" outlineLevel="0" collapsed="false">
      <c r="A22" s="113"/>
      <c r="B22" s="48" t="s">
        <v>4529</v>
      </c>
      <c r="C22" s="11"/>
      <c r="D22" s="4"/>
      <c r="E22" s="4"/>
      <c r="F22" s="104"/>
      <c r="G22" s="104"/>
      <c r="H22" s="104"/>
      <c r="I22" s="104"/>
      <c r="J22" s="104"/>
      <c r="K22" s="104"/>
      <c r="L22" s="104"/>
      <c r="M22" s="99"/>
      <c r="N22" s="99"/>
      <c r="O22" s="99"/>
      <c r="P22" s="99"/>
      <c r="Q22" s="99"/>
      <c r="R22" s="99"/>
      <c r="S22" s="99" t="n">
        <f aca="false">S20-S21</f>
        <v>16300000</v>
      </c>
      <c r="T22" s="99" t="n">
        <f aca="false">T20-T21</f>
        <v>16300000</v>
      </c>
      <c r="U22" s="99" t="n">
        <f aca="false">U20-U21</f>
        <v>15800000</v>
      </c>
      <c r="V22" s="4"/>
      <c r="W22" s="4"/>
      <c r="X22" s="4"/>
      <c r="Y22" s="245"/>
      <c r="Z22" s="245"/>
      <c r="AA22" s="245"/>
      <c r="AB22" s="245"/>
      <c r="AC22" s="245"/>
      <c r="AD22" s="245"/>
      <c r="AE22" s="245"/>
      <c r="AF22" s="245"/>
      <c r="AG22" s="245"/>
      <c r="AH22" s="245"/>
      <c r="AI22" s="245"/>
      <c r="AJ22" s="245"/>
      <c r="AK22" s="245"/>
      <c r="AL22" s="245"/>
      <c r="AM22" s="245"/>
      <c r="AN22" s="245"/>
      <c r="AO22" s="245"/>
    </row>
    <row r="23" customFormat="false" ht="15" hidden="false" customHeight="false" outlineLevel="0" collapsed="false">
      <c r="A23" s="49" t="s">
        <v>524</v>
      </c>
      <c r="B23" s="49" t="s">
        <v>927</v>
      </c>
      <c r="C23" s="49" t="s">
        <v>40</v>
      </c>
      <c r="D23" s="4"/>
      <c r="E23" s="4"/>
      <c r="F23" s="104" t="n">
        <f aca="false">F24+F25</f>
        <v>6734000</v>
      </c>
      <c r="G23" s="104" t="n">
        <f aca="false">G24+G25</f>
        <v>8951000</v>
      </c>
      <c r="H23" s="104" t="n">
        <f aca="false">H24+H25</f>
        <v>8633000</v>
      </c>
      <c r="I23" s="104" t="n">
        <f aca="false">I24+I25</f>
        <v>7609000</v>
      </c>
      <c r="J23" s="104" t="n">
        <f aca="false">J24+J25</f>
        <v>8798000</v>
      </c>
      <c r="K23" s="104" t="n">
        <v>8575000</v>
      </c>
      <c r="L23" s="104" t="n">
        <v>8353000</v>
      </c>
      <c r="M23" s="99" t="n">
        <v>6600000</v>
      </c>
      <c r="N23" s="99" t="n">
        <v>6300000</v>
      </c>
      <c r="O23" s="99" t="n">
        <v>7700000</v>
      </c>
      <c r="P23" s="99" t="n">
        <v>10000000</v>
      </c>
      <c r="Q23" s="99" t="n">
        <v>14300000</v>
      </c>
      <c r="R23" s="99" t="n">
        <v>10200000</v>
      </c>
      <c r="S23" s="99" t="n">
        <v>7800000</v>
      </c>
      <c r="T23" s="99" t="n">
        <v>11000000</v>
      </c>
      <c r="U23" s="99" t="n">
        <v>11900000</v>
      </c>
      <c r="V23" s="4"/>
      <c r="W23" s="4"/>
      <c r="X23" s="4"/>
      <c r="Y23" s="245"/>
      <c r="Z23" s="245"/>
      <c r="AA23" s="245"/>
      <c r="AB23" s="245"/>
      <c r="AC23" s="245"/>
      <c r="AD23" s="245"/>
      <c r="AE23" s="245"/>
      <c r="AF23" s="245"/>
      <c r="AG23" s="245"/>
      <c r="AH23" s="245"/>
      <c r="AI23" s="245"/>
      <c r="AJ23" s="245"/>
      <c r="AK23" s="245"/>
      <c r="AL23" s="245"/>
      <c r="AM23" s="245"/>
      <c r="AN23" s="245"/>
      <c r="AO23" s="245"/>
    </row>
    <row r="24" customFormat="false" ht="15" hidden="false" customHeight="false" outlineLevel="0" collapsed="false">
      <c r="A24" s="26" t="s">
        <v>50</v>
      </c>
      <c r="B24" s="26" t="s">
        <v>696</v>
      </c>
      <c r="C24" s="11" t="s">
        <v>928</v>
      </c>
      <c r="D24" s="4"/>
      <c r="E24" s="4"/>
      <c r="F24" s="99" t="n">
        <v>4520000</v>
      </c>
      <c r="G24" s="99" t="n">
        <v>5713000</v>
      </c>
      <c r="H24" s="99" t="n">
        <v>7622000</v>
      </c>
      <c r="I24" s="104" t="n">
        <v>6276000</v>
      </c>
      <c r="J24" s="104" t="n">
        <v>6641000</v>
      </c>
      <c r="K24" s="104" t="n">
        <v>6481000</v>
      </c>
      <c r="L24" s="104" t="n">
        <v>7044000</v>
      </c>
      <c r="M24" s="99"/>
      <c r="N24" s="99"/>
      <c r="O24" s="99"/>
      <c r="P24" s="99"/>
      <c r="Q24" s="99"/>
      <c r="R24" s="99"/>
      <c r="S24" s="99"/>
      <c r="T24" s="99"/>
      <c r="U24" s="99"/>
      <c r="V24" s="4"/>
      <c r="W24" s="4"/>
      <c r="X24" s="4"/>
      <c r="Y24" s="245"/>
      <c r="Z24" s="245"/>
      <c r="AA24" s="245"/>
      <c r="AB24" s="245"/>
      <c r="AC24" s="245"/>
      <c r="AD24" s="245"/>
      <c r="AE24" s="245"/>
      <c r="AF24" s="245"/>
      <c r="AG24" s="245"/>
      <c r="AH24" s="245"/>
      <c r="AI24" s="245"/>
      <c r="AJ24" s="245"/>
      <c r="AK24" s="245"/>
      <c r="AL24" s="245"/>
      <c r="AM24" s="245"/>
      <c r="AN24" s="245"/>
      <c r="AO24" s="245"/>
    </row>
    <row r="25" customFormat="false" ht="15" hidden="false" customHeight="false" outlineLevel="0" collapsed="false">
      <c r="A25" s="47" t="s">
        <v>4530</v>
      </c>
      <c r="B25" s="47" t="s">
        <v>4531</v>
      </c>
      <c r="C25" s="11" t="s">
        <v>928</v>
      </c>
      <c r="D25" s="4"/>
      <c r="E25" s="4"/>
      <c r="F25" s="99" t="n">
        <v>2214000</v>
      </c>
      <c r="G25" s="99" t="n">
        <v>3238000</v>
      </c>
      <c r="H25" s="99" t="n">
        <v>1011000</v>
      </c>
      <c r="I25" s="104" t="n">
        <v>1333000</v>
      </c>
      <c r="J25" s="104" t="n">
        <v>2157000</v>
      </c>
      <c r="K25" s="104" t="n">
        <v>2094000</v>
      </c>
      <c r="L25" s="104" t="n">
        <v>1309000</v>
      </c>
      <c r="M25" s="99"/>
      <c r="N25" s="99"/>
      <c r="O25" s="99"/>
      <c r="P25" s="99"/>
      <c r="Q25" s="99"/>
      <c r="R25" s="99"/>
      <c r="S25" s="99"/>
      <c r="T25" s="99"/>
      <c r="U25" s="99"/>
      <c r="V25" s="4"/>
      <c r="W25" s="4"/>
      <c r="X25" s="4"/>
      <c r="Y25" s="245"/>
      <c r="Z25" s="245"/>
      <c r="AA25" s="245"/>
      <c r="AB25" s="245"/>
      <c r="AC25" s="245"/>
      <c r="AD25" s="245"/>
      <c r="AE25" s="245"/>
      <c r="AF25" s="245"/>
      <c r="AG25" s="245"/>
      <c r="AH25" s="245"/>
      <c r="AI25" s="245"/>
      <c r="AJ25" s="245"/>
      <c r="AK25" s="245"/>
      <c r="AL25" s="245"/>
      <c r="AM25" s="245"/>
      <c r="AN25" s="245"/>
      <c r="AO25" s="245"/>
    </row>
    <row r="26" s="17" customFormat="true" ht="15" hidden="false" customHeight="false" outlineLevel="0" collapsed="false">
      <c r="A26" s="31" t="s">
        <v>68</v>
      </c>
      <c r="B26" s="335" t="s">
        <v>935</v>
      </c>
      <c r="C26" s="335" t="s">
        <v>34</v>
      </c>
      <c r="D26" s="121"/>
      <c r="E26" s="121"/>
      <c r="F26" s="443" t="n">
        <v>80032000</v>
      </c>
      <c r="G26" s="443" t="n">
        <v>76291000</v>
      </c>
      <c r="H26" s="443" t="n">
        <v>82093000</v>
      </c>
      <c r="I26" s="481" t="n">
        <v>76466000</v>
      </c>
      <c r="J26" s="481" t="n">
        <v>76466000</v>
      </c>
      <c r="K26" s="481" t="n">
        <v>97546000</v>
      </c>
      <c r="L26" s="481" t="n">
        <v>92295000</v>
      </c>
      <c r="M26" s="443" t="n">
        <v>79300000</v>
      </c>
      <c r="N26" s="443" t="n">
        <v>89000000</v>
      </c>
      <c r="O26" s="443" t="n">
        <v>86500000</v>
      </c>
      <c r="P26" s="443" t="n">
        <v>94700000</v>
      </c>
      <c r="Q26" s="443" t="n">
        <v>92800000</v>
      </c>
      <c r="R26" s="443" t="n">
        <v>91300000</v>
      </c>
      <c r="S26" s="443" t="n">
        <v>94400000</v>
      </c>
      <c r="T26" s="443" t="n">
        <v>101000000</v>
      </c>
      <c r="U26" s="443" t="n">
        <v>107900000</v>
      </c>
      <c r="V26" s="121"/>
      <c r="W26" s="121"/>
      <c r="X26" s="121"/>
      <c r="Y26" s="245"/>
      <c r="Z26" s="245"/>
      <c r="AA26" s="245"/>
      <c r="AB26" s="245"/>
      <c r="AC26" s="245"/>
      <c r="AD26" s="245"/>
      <c r="AE26" s="245"/>
      <c r="AF26" s="245"/>
      <c r="AG26" s="245"/>
      <c r="AH26" s="245"/>
      <c r="AI26" s="245"/>
      <c r="AJ26" s="245"/>
      <c r="AK26" s="245"/>
      <c r="AL26" s="245"/>
      <c r="AM26" s="245"/>
      <c r="AN26" s="245"/>
      <c r="AO26" s="245"/>
    </row>
    <row r="27" customFormat="false" ht="16.5" hidden="false" customHeight="false" outlineLevel="0" collapsed="false">
      <c r="A27" s="444" t="s">
        <v>453</v>
      </c>
      <c r="B27" s="49" t="s">
        <v>353</v>
      </c>
      <c r="C27" s="49" t="s">
        <v>191</v>
      </c>
      <c r="D27" s="4"/>
      <c r="E27" s="4"/>
      <c r="F27" s="99" t="n">
        <v>58994000</v>
      </c>
      <c r="G27" s="99" t="n">
        <v>60946000</v>
      </c>
      <c r="H27" s="99" t="n">
        <v>62066000</v>
      </c>
      <c r="I27" s="104" t="n">
        <v>62830000</v>
      </c>
      <c r="J27" s="104" t="n">
        <v>62830000</v>
      </c>
      <c r="K27" s="104" t="n">
        <v>72369000</v>
      </c>
      <c r="L27" s="104" t="n">
        <v>75572000</v>
      </c>
      <c r="M27" s="99" t="n">
        <v>68600000</v>
      </c>
      <c r="N27" s="99" t="n">
        <v>68900000</v>
      </c>
      <c r="O27" s="99" t="n">
        <v>72000000</v>
      </c>
      <c r="P27" s="99" t="n">
        <v>77200000</v>
      </c>
      <c r="Q27" s="99" t="n">
        <v>81000000</v>
      </c>
      <c r="R27" s="99" t="n">
        <v>82800000</v>
      </c>
      <c r="S27" s="99" t="n">
        <v>77100000</v>
      </c>
      <c r="T27" s="99" t="n">
        <v>83700000</v>
      </c>
      <c r="U27" s="99" t="n">
        <v>88300000</v>
      </c>
      <c r="V27" s="4"/>
      <c r="W27" s="4"/>
      <c r="X27" s="4"/>
      <c r="Y27" s="245"/>
      <c r="Z27" s="245"/>
      <c r="AA27" s="245"/>
      <c r="AB27" s="245"/>
      <c r="AC27" s="245"/>
      <c r="AD27" s="245"/>
      <c r="AE27" s="245"/>
      <c r="AF27" s="245"/>
      <c r="AG27" s="245"/>
      <c r="AH27" s="245"/>
      <c r="AI27" s="245"/>
      <c r="AJ27" s="245"/>
      <c r="AK27" s="245"/>
      <c r="AL27" s="245"/>
      <c r="AM27" s="245"/>
      <c r="AN27" s="245"/>
      <c r="AO27" s="245"/>
    </row>
    <row r="28" customFormat="false" ht="15" hidden="false" customHeight="false" outlineLevel="0" collapsed="false">
      <c r="A28" s="47" t="s">
        <v>746</v>
      </c>
      <c r="B28" s="842" t="s">
        <v>4532</v>
      </c>
      <c r="C28" s="49" t="s">
        <v>77</v>
      </c>
      <c r="D28" s="4"/>
      <c r="E28" s="4"/>
      <c r="F28" s="104"/>
      <c r="G28" s="104"/>
      <c r="H28" s="104"/>
      <c r="I28" s="104" t="n">
        <v>31687000</v>
      </c>
      <c r="J28" s="104" t="n">
        <v>31687000</v>
      </c>
      <c r="K28" s="104" t="n">
        <v>34306000</v>
      </c>
      <c r="L28" s="104" t="n">
        <v>35440000</v>
      </c>
      <c r="M28" s="99" t="n">
        <v>35300000</v>
      </c>
      <c r="N28" s="99" t="n">
        <v>34500000</v>
      </c>
      <c r="O28" s="99" t="n">
        <v>35600000</v>
      </c>
      <c r="P28" s="99" t="n">
        <v>36100000</v>
      </c>
      <c r="Q28" s="99"/>
      <c r="R28" s="99" t="n">
        <v>37400000</v>
      </c>
      <c r="S28" s="99"/>
      <c r="T28" s="99" t="n">
        <v>38200000</v>
      </c>
      <c r="U28" s="99" t="n">
        <v>38900000</v>
      </c>
      <c r="V28" s="4"/>
      <c r="W28" s="4"/>
      <c r="X28" s="4"/>
      <c r="Y28" s="245"/>
      <c r="Z28" s="245"/>
      <c r="AA28" s="245"/>
      <c r="AB28" s="245"/>
      <c r="AC28" s="245"/>
      <c r="AD28" s="245"/>
      <c r="AE28" s="245"/>
      <c r="AF28" s="245"/>
      <c r="AG28" s="245"/>
      <c r="AH28" s="245"/>
      <c r="AI28" s="245"/>
      <c r="AJ28" s="245"/>
      <c r="AK28" s="245"/>
      <c r="AL28" s="245"/>
      <c r="AM28" s="245"/>
      <c r="AN28" s="245"/>
      <c r="AO28" s="245"/>
    </row>
    <row r="29" customFormat="false" ht="15" hidden="false" customHeight="false" outlineLevel="0" collapsed="false">
      <c r="A29" s="47" t="s">
        <v>986</v>
      </c>
      <c r="B29" s="842" t="s">
        <v>4533</v>
      </c>
      <c r="C29" s="49" t="s">
        <v>77</v>
      </c>
      <c r="D29" s="4"/>
      <c r="E29" s="4"/>
      <c r="F29" s="104"/>
      <c r="G29" s="104"/>
      <c r="H29" s="104"/>
      <c r="I29" s="104" t="n">
        <v>21433000</v>
      </c>
      <c r="J29" s="104" t="n">
        <v>21433000</v>
      </c>
      <c r="K29" s="104" t="n">
        <v>28166000</v>
      </c>
      <c r="L29" s="104" t="n">
        <v>28865000</v>
      </c>
      <c r="M29" s="99" t="n">
        <v>19600000</v>
      </c>
      <c r="N29" s="99" t="n">
        <v>19800000</v>
      </c>
      <c r="O29" s="99" t="n">
        <v>20900000</v>
      </c>
      <c r="P29" s="99" t="n">
        <v>22700000</v>
      </c>
      <c r="Q29" s="99"/>
      <c r="R29" s="99" t="n">
        <v>26500000</v>
      </c>
      <c r="S29" s="99"/>
      <c r="T29" s="99" t="n">
        <v>26800000</v>
      </c>
      <c r="U29" s="99" t="n">
        <v>28300000</v>
      </c>
      <c r="V29" s="4"/>
      <c r="W29" s="4"/>
      <c r="X29" s="4"/>
      <c r="Y29" s="245"/>
      <c r="Z29" s="245"/>
      <c r="AA29" s="245"/>
      <c r="AB29" s="245"/>
      <c r="AC29" s="245"/>
      <c r="AD29" s="245"/>
      <c r="AE29" s="245"/>
      <c r="AF29" s="245"/>
      <c r="AG29" s="245"/>
      <c r="AH29" s="245"/>
      <c r="AI29" s="245"/>
      <c r="AJ29" s="245"/>
      <c r="AK29" s="245"/>
      <c r="AL29" s="245"/>
      <c r="AM29" s="245"/>
      <c r="AN29" s="245"/>
      <c r="AO29" s="245"/>
    </row>
    <row r="30" customFormat="false" ht="15" hidden="false" customHeight="false" outlineLevel="0" collapsed="false">
      <c r="A30" s="47" t="s">
        <v>2030</v>
      </c>
      <c r="B30" s="47" t="s">
        <v>2030</v>
      </c>
      <c r="C30" s="49" t="s">
        <v>77</v>
      </c>
      <c r="D30" s="4"/>
      <c r="E30" s="4"/>
      <c r="F30" s="104"/>
      <c r="G30" s="104"/>
      <c r="H30" s="104"/>
      <c r="I30" s="99" t="n">
        <f aca="false">I27-I28-I29</f>
        <v>9710000</v>
      </c>
      <c r="J30" s="99" t="n">
        <f aca="false">J27-J28-J29</f>
        <v>9710000</v>
      </c>
      <c r="K30" s="99" t="n">
        <f aca="false">K27-K28-K29</f>
        <v>9897000</v>
      </c>
      <c r="L30" s="99" t="n">
        <f aca="false">L27-L28-L29</f>
        <v>11267000</v>
      </c>
      <c r="M30" s="99" t="n">
        <f aca="false">M27-M28-M29</f>
        <v>13700000</v>
      </c>
      <c r="N30" s="99" t="n">
        <f aca="false">N27-N28-N29</f>
        <v>14600000</v>
      </c>
      <c r="O30" s="99" t="n">
        <f aca="false">O27-O28-O29</f>
        <v>15500000</v>
      </c>
      <c r="P30" s="99" t="n">
        <f aca="false">P27-P28-P29</f>
        <v>18400000</v>
      </c>
      <c r="Q30" s="99"/>
      <c r="R30" s="99" t="n">
        <f aca="false">R27-R28-R29</f>
        <v>18900000</v>
      </c>
      <c r="S30" s="99"/>
      <c r="T30" s="99" t="n">
        <f aca="false">T27-T28-T29</f>
        <v>18700000</v>
      </c>
      <c r="U30" s="99" t="n">
        <f aca="false">U27-U28-U29</f>
        <v>21100000</v>
      </c>
      <c r="V30" s="4"/>
      <c r="W30" s="4"/>
      <c r="X30" s="4"/>
      <c r="Y30" s="245"/>
      <c r="Z30" s="245"/>
      <c r="AA30" s="245"/>
      <c r="AB30" s="245"/>
      <c r="AC30" s="245"/>
      <c r="AD30" s="245"/>
      <c r="AE30" s="245"/>
      <c r="AF30" s="245"/>
      <c r="AG30" s="245"/>
      <c r="AH30" s="245"/>
      <c r="AI30" s="245"/>
      <c r="AJ30" s="245"/>
      <c r="AK30" s="245"/>
      <c r="AL30" s="245"/>
      <c r="AM30" s="245"/>
      <c r="AN30" s="245"/>
      <c r="AO30" s="245"/>
    </row>
    <row r="31" customFormat="false" ht="15" hidden="false" customHeight="false" outlineLevel="0" collapsed="false">
      <c r="A31" s="49" t="s">
        <v>84</v>
      </c>
      <c r="B31" s="49" t="s">
        <v>4534</v>
      </c>
      <c r="C31" s="49" t="s">
        <v>191</v>
      </c>
      <c r="D31" s="4"/>
      <c r="E31" s="4"/>
      <c r="F31" s="99" t="n">
        <v>21038000</v>
      </c>
      <c r="G31" s="99" t="n">
        <v>15345000</v>
      </c>
      <c r="H31" s="99" t="n">
        <v>20027000</v>
      </c>
      <c r="I31" s="104" t="n">
        <v>13636000</v>
      </c>
      <c r="J31" s="104" t="n">
        <v>13636000</v>
      </c>
      <c r="K31" s="104" t="n">
        <v>25177000</v>
      </c>
      <c r="L31" s="104" t="n">
        <v>16723000</v>
      </c>
      <c r="M31" s="99" t="n">
        <v>10700000</v>
      </c>
      <c r="N31" s="99" t="n">
        <v>20100000</v>
      </c>
      <c r="O31" s="99" t="n">
        <v>14500000</v>
      </c>
      <c r="P31" s="99" t="n">
        <v>17400000</v>
      </c>
      <c r="Q31" s="99" t="n">
        <v>11800000</v>
      </c>
      <c r="R31" s="99" t="n">
        <v>8500000</v>
      </c>
      <c r="S31" s="99" t="n">
        <v>17300000</v>
      </c>
      <c r="T31" s="99" t="n">
        <v>17300000</v>
      </c>
      <c r="U31" s="99" t="n">
        <v>19600000</v>
      </c>
      <c r="V31" s="4"/>
      <c r="W31" s="4"/>
      <c r="X31" s="4"/>
      <c r="Y31" s="245"/>
      <c r="Z31" s="245"/>
      <c r="AA31" s="245"/>
      <c r="AB31" s="245"/>
      <c r="AC31" s="245"/>
      <c r="AD31" s="245"/>
      <c r="AE31" s="245"/>
      <c r="AF31" s="245"/>
      <c r="AG31" s="245"/>
      <c r="AH31" s="245"/>
      <c r="AI31" s="245"/>
      <c r="AJ31" s="245"/>
      <c r="AK31" s="245"/>
      <c r="AL31" s="245"/>
      <c r="AM31" s="245"/>
      <c r="AN31" s="245"/>
      <c r="AO31" s="245"/>
    </row>
    <row r="32" customFormat="false" ht="15" hidden="false" customHeight="false" outlineLevel="0" collapsed="false">
      <c r="A32" s="113"/>
      <c r="B32" s="49" t="s">
        <v>4535</v>
      </c>
      <c r="C32" s="49"/>
      <c r="D32" s="4"/>
      <c r="E32" s="4"/>
      <c r="F32" s="99" t="n">
        <v>-30218000</v>
      </c>
      <c r="G32" s="99" t="n">
        <v>-29289000</v>
      </c>
      <c r="H32" s="99" t="n">
        <v>-27302000</v>
      </c>
      <c r="I32" s="104" t="n">
        <v>-23135000</v>
      </c>
      <c r="J32" s="104" t="n">
        <v>-30604000</v>
      </c>
      <c r="K32" s="104" t="n">
        <v>-34030000</v>
      </c>
      <c r="L32" s="104" t="n">
        <v>-35113000</v>
      </c>
      <c r="M32" s="99" t="n">
        <v>-32800000</v>
      </c>
      <c r="N32" s="99" t="n">
        <v>-31500000</v>
      </c>
      <c r="O32" s="99" t="n">
        <v>-28900000</v>
      </c>
      <c r="P32" s="99" t="n">
        <v>-28700000</v>
      </c>
      <c r="Q32" s="99" t="n">
        <v>-30400000</v>
      </c>
      <c r="R32" s="99" t="n">
        <v>-30300000</v>
      </c>
      <c r="S32" s="99" t="n">
        <v>-26600000</v>
      </c>
      <c r="T32" s="99" t="n">
        <v>-27800000</v>
      </c>
      <c r="U32" s="99" t="n">
        <v>-27100000</v>
      </c>
      <c r="V32" s="4"/>
      <c r="W32" s="4"/>
      <c r="X32" s="4"/>
      <c r="Y32" s="245"/>
      <c r="Z32" s="245"/>
      <c r="AA32" s="245"/>
      <c r="AB32" s="245"/>
      <c r="AC32" s="245"/>
      <c r="AD32" s="245"/>
      <c r="AE32" s="245"/>
      <c r="AF32" s="245"/>
      <c r="AG32" s="245"/>
      <c r="AH32" s="245"/>
      <c r="AI32" s="245"/>
      <c r="AJ32" s="245"/>
      <c r="AK32" s="245"/>
      <c r="AL32" s="245"/>
      <c r="AM32" s="245"/>
      <c r="AN32" s="245"/>
      <c r="AO32" s="245"/>
    </row>
    <row r="33" customFormat="false" ht="15" hidden="false" customHeight="false" outlineLevel="0" collapsed="false">
      <c r="A33" s="113"/>
      <c r="B33" s="49" t="s">
        <v>4536</v>
      </c>
      <c r="C33" s="49"/>
      <c r="D33" s="4"/>
      <c r="E33" s="4"/>
      <c r="F33" s="99" t="n">
        <v>-34955000</v>
      </c>
      <c r="G33" s="99" t="n">
        <v>-1774000</v>
      </c>
      <c r="H33" s="99" t="n">
        <v>-12741000</v>
      </c>
      <c r="I33" s="104" t="n">
        <v>-3010000</v>
      </c>
      <c r="J33" s="104" t="n">
        <v>-1865000</v>
      </c>
      <c r="K33" s="104" t="n">
        <v>-8350000</v>
      </c>
      <c r="L33" s="104" t="n">
        <v>-7930000</v>
      </c>
      <c r="M33" s="99" t="n">
        <v>-1600000</v>
      </c>
      <c r="N33" s="99" t="n">
        <v>-1800000</v>
      </c>
      <c r="O33" s="99" t="n">
        <v>2500000</v>
      </c>
      <c r="P33" s="99" t="n">
        <v>2200000</v>
      </c>
      <c r="Q33" s="99" t="n">
        <v>-1600000</v>
      </c>
      <c r="R33" s="99" t="n">
        <v>2100000</v>
      </c>
      <c r="S33" s="99" t="n">
        <v>12100000</v>
      </c>
      <c r="T33" s="99" t="n">
        <v>12700000</v>
      </c>
      <c r="U33" s="99" t="n">
        <v>2600000</v>
      </c>
      <c r="V33" s="4"/>
      <c r="W33" s="4"/>
      <c r="X33" s="4"/>
      <c r="Y33" s="245"/>
      <c r="Z33" s="245"/>
      <c r="AA33" s="245"/>
      <c r="AB33" s="245"/>
      <c r="AC33" s="245"/>
      <c r="AD33" s="245"/>
      <c r="AE33" s="245"/>
      <c r="AF33" s="245"/>
      <c r="AG33" s="245"/>
      <c r="AH33" s="245"/>
      <c r="AI33" s="245"/>
      <c r="AJ33" s="245"/>
      <c r="AK33" s="245"/>
      <c r="AL33" s="245"/>
      <c r="AM33" s="245"/>
      <c r="AN33" s="245"/>
      <c r="AO33" s="245"/>
    </row>
    <row r="34" customFormat="false" ht="15" hidden="false" customHeight="false" outlineLevel="0" collapsed="false">
      <c r="A34" s="49" t="s">
        <v>1595</v>
      </c>
      <c r="B34" s="49" t="s">
        <v>1112</v>
      </c>
      <c r="C34" s="49" t="s">
        <v>242</v>
      </c>
      <c r="D34" s="4"/>
      <c r="E34" s="4"/>
      <c r="F34" s="104"/>
      <c r="G34" s="104"/>
      <c r="H34" s="104"/>
      <c r="I34" s="104"/>
      <c r="J34" s="104"/>
      <c r="K34" s="104" t="n">
        <v>6941000</v>
      </c>
      <c r="L34" s="104" t="n">
        <v>8151000</v>
      </c>
      <c r="M34" s="99" t="n">
        <v>3000000</v>
      </c>
      <c r="N34" s="99" t="n">
        <v>-7100000</v>
      </c>
      <c r="O34" s="99" t="n">
        <v>3800000</v>
      </c>
      <c r="P34" s="99" t="n">
        <v>-10100000</v>
      </c>
      <c r="Q34" s="99" t="n">
        <v>-2300000</v>
      </c>
      <c r="R34" s="99" t="n">
        <v>200000</v>
      </c>
      <c r="S34" s="99" t="n">
        <v>2000000</v>
      </c>
      <c r="T34" s="99" t="n">
        <v>-4800000</v>
      </c>
      <c r="U34" s="99" t="n">
        <v>-300000</v>
      </c>
      <c r="V34" s="4"/>
      <c r="W34" s="4"/>
      <c r="X34" s="4"/>
      <c r="Y34" s="245"/>
      <c r="Z34" s="245"/>
      <c r="AA34" s="245"/>
      <c r="AB34" s="245"/>
      <c r="AC34" s="245"/>
      <c r="AD34" s="245"/>
      <c r="AE34" s="245"/>
      <c r="AF34" s="245"/>
      <c r="AG34" s="245"/>
      <c r="AH34" s="245"/>
      <c r="AI34" s="245"/>
      <c r="AJ34" s="245"/>
      <c r="AK34" s="245"/>
      <c r="AL34" s="245"/>
      <c r="AM34" s="245"/>
      <c r="AN34" s="245"/>
      <c r="AO34" s="245"/>
    </row>
    <row r="35" customFormat="false" ht="15" hidden="false" customHeight="false" outlineLevel="0" collapsed="false">
      <c r="A35" s="49" t="s">
        <v>1598</v>
      </c>
      <c r="B35" s="49" t="s">
        <v>958</v>
      </c>
      <c r="C35" s="49" t="s">
        <v>242</v>
      </c>
      <c r="D35" s="4"/>
      <c r="E35" s="4"/>
      <c r="F35" s="104"/>
      <c r="G35" s="104"/>
      <c r="H35" s="104"/>
      <c r="I35" s="104"/>
      <c r="J35" s="104"/>
      <c r="K35" s="104" t="n">
        <v>5357000</v>
      </c>
      <c r="L35" s="104" t="n">
        <v>-1600000</v>
      </c>
      <c r="M35" s="99" t="n">
        <v>-1400000</v>
      </c>
      <c r="N35" s="99" t="n">
        <v>8900000</v>
      </c>
      <c r="O35" s="99" t="n">
        <v>-6300000</v>
      </c>
      <c r="P35" s="99" t="n">
        <v>8000000</v>
      </c>
      <c r="Q35" s="99" t="n">
        <v>3900000</v>
      </c>
      <c r="R35" s="99" t="n">
        <v>-2300000</v>
      </c>
      <c r="S35" s="99" t="n">
        <v>-14100000</v>
      </c>
      <c r="T35" s="99" t="n">
        <v>-7900000</v>
      </c>
      <c r="U35" s="99" t="n">
        <v>-2300000</v>
      </c>
      <c r="V35" s="4"/>
      <c r="W35" s="4"/>
      <c r="X35" s="4"/>
      <c r="Y35" s="245"/>
      <c r="Z35" s="245"/>
      <c r="AA35" s="245"/>
      <c r="AB35" s="245"/>
      <c r="AC35" s="245"/>
      <c r="AD35" s="245"/>
      <c r="AE35" s="245"/>
      <c r="AF35" s="245"/>
      <c r="AG35" s="245"/>
      <c r="AH35" s="245"/>
      <c r="AI35" s="245"/>
      <c r="AJ35" s="245"/>
      <c r="AK35" s="245"/>
      <c r="AL35" s="245"/>
      <c r="AM35" s="245"/>
      <c r="AN35" s="245"/>
      <c r="AO35" s="245"/>
    </row>
    <row r="36" s="13" customFormat="true" ht="15" hidden="false" customHeight="false" outlineLevel="0" collapsed="false">
      <c r="A36" s="510" t="s">
        <v>110</v>
      </c>
      <c r="B36" s="63" t="s">
        <v>720</v>
      </c>
      <c r="C36" s="63" t="s">
        <v>34</v>
      </c>
      <c r="D36" s="168"/>
      <c r="E36" s="168"/>
      <c r="F36" s="111" t="n">
        <v>34955000</v>
      </c>
      <c r="G36" s="111" t="n">
        <v>1774000</v>
      </c>
      <c r="H36" s="111" t="n">
        <v>12741000</v>
      </c>
      <c r="I36" s="111" t="n">
        <v>3010000</v>
      </c>
      <c r="J36" s="111" t="n">
        <v>1865000</v>
      </c>
      <c r="K36" s="108" t="n">
        <v>8350000</v>
      </c>
      <c r="L36" s="108" t="n">
        <v>7930000</v>
      </c>
      <c r="M36" s="111" t="n">
        <v>1600000</v>
      </c>
      <c r="N36" s="111" t="n">
        <v>1800000</v>
      </c>
      <c r="O36" s="111" t="n">
        <v>-2500000</v>
      </c>
      <c r="P36" s="111" t="n">
        <v>-2200000</v>
      </c>
      <c r="Q36" s="111" t="n">
        <v>1600000</v>
      </c>
      <c r="R36" s="111" t="n">
        <v>-2100000</v>
      </c>
      <c r="S36" s="111" t="n">
        <v>-12100000</v>
      </c>
      <c r="T36" s="111" t="n">
        <v>-12700000</v>
      </c>
      <c r="U36" s="111" t="n">
        <v>-2600000</v>
      </c>
      <c r="V36" s="168"/>
      <c r="W36" s="168"/>
      <c r="X36" s="168"/>
    </row>
    <row r="37" customFormat="false" ht="15" hidden="false" customHeight="false" outlineLevel="0" collapsed="false">
      <c r="A37" s="49" t="s">
        <v>2043</v>
      </c>
      <c r="B37" s="49" t="s">
        <v>498</v>
      </c>
      <c r="C37" s="49" t="s">
        <v>242</v>
      </c>
      <c r="D37" s="4"/>
      <c r="E37" s="4"/>
      <c r="F37" s="99"/>
      <c r="G37" s="99"/>
      <c r="H37" s="99"/>
      <c r="I37" s="99"/>
      <c r="J37" s="99"/>
      <c r="K37" s="104" t="n">
        <v>-3948000</v>
      </c>
      <c r="L37" s="104" t="n">
        <v>1380000</v>
      </c>
      <c r="M37" s="99" t="n">
        <v>0</v>
      </c>
      <c r="N37" s="99" t="n">
        <v>0</v>
      </c>
      <c r="O37" s="99" t="n">
        <v>0</v>
      </c>
      <c r="P37" s="99" t="n">
        <v>0</v>
      </c>
      <c r="Q37" s="99" t="n">
        <v>0</v>
      </c>
      <c r="R37" s="99" t="n">
        <v>0</v>
      </c>
      <c r="S37" s="99" t="n">
        <v>0</v>
      </c>
      <c r="T37" s="99" t="n">
        <v>0</v>
      </c>
      <c r="U37" s="99" t="n">
        <v>0</v>
      </c>
      <c r="V37" s="4"/>
      <c r="W37" s="4"/>
      <c r="X37" s="4"/>
      <c r="Y37" s="113"/>
    </row>
    <row r="38" customFormat="false" ht="15" hidden="false" customHeight="false" outlineLevel="0" collapsed="false">
      <c r="A38" s="113"/>
      <c r="B38" s="49" t="s">
        <v>110</v>
      </c>
      <c r="C38" s="49"/>
      <c r="D38" s="4"/>
      <c r="E38" s="4"/>
      <c r="F38" s="99" t="n">
        <v>34955000</v>
      </c>
      <c r="G38" s="99" t="n">
        <v>1774000</v>
      </c>
      <c r="H38" s="99" t="n">
        <v>12741000</v>
      </c>
      <c r="I38" s="99" t="n">
        <v>3010000</v>
      </c>
      <c r="J38" s="99" t="n">
        <v>1865000</v>
      </c>
      <c r="K38" s="104"/>
      <c r="L38" s="104"/>
      <c r="M38" s="104"/>
      <c r="N38" s="104"/>
      <c r="O38" s="104"/>
      <c r="P38" s="104"/>
      <c r="Q38" s="104"/>
      <c r="R38" s="104"/>
      <c r="S38" s="104"/>
      <c r="T38" s="104"/>
      <c r="U38" s="104"/>
      <c r="V38" s="4"/>
      <c r="W38" s="4"/>
      <c r="X38" s="4"/>
      <c r="Y38" s="113"/>
    </row>
    <row r="39" customFormat="false" ht="15" hidden="false" customHeight="false" outlineLevel="0" collapsed="false">
      <c r="A39" s="49" t="s">
        <v>4537</v>
      </c>
      <c r="B39" s="49" t="s">
        <v>4538</v>
      </c>
      <c r="C39" s="49" t="s">
        <v>242</v>
      </c>
      <c r="D39" s="4"/>
      <c r="E39" s="4"/>
      <c r="F39" s="99" t="n">
        <v>0</v>
      </c>
      <c r="G39" s="99" t="n">
        <v>-571000</v>
      </c>
      <c r="H39" s="99" t="n">
        <v>857000</v>
      </c>
      <c r="I39" s="99" t="n">
        <v>-1643000</v>
      </c>
      <c r="J39" s="99" t="n">
        <v>-1143000</v>
      </c>
      <c r="K39" s="104"/>
      <c r="L39" s="104"/>
      <c r="M39" s="104"/>
      <c r="N39" s="104"/>
      <c r="O39" s="104"/>
      <c r="P39" s="104"/>
      <c r="Q39" s="104"/>
      <c r="R39" s="104"/>
      <c r="S39" s="104"/>
      <c r="T39" s="104"/>
      <c r="U39" s="104"/>
      <c r="V39" s="4"/>
      <c r="W39" s="4"/>
      <c r="X39" s="4"/>
      <c r="Y39" s="113"/>
    </row>
    <row r="40" customFormat="false" ht="15" hidden="false" customHeight="false" outlineLevel="0" collapsed="false">
      <c r="A40" s="113"/>
      <c r="B40" s="49" t="s">
        <v>4539</v>
      </c>
      <c r="C40" s="49"/>
      <c r="D40" s="4"/>
      <c r="E40" s="4"/>
      <c r="F40" s="99" t="n">
        <v>0</v>
      </c>
      <c r="G40" s="99" t="n">
        <v>0</v>
      </c>
      <c r="H40" s="99" t="n">
        <v>2000000</v>
      </c>
      <c r="I40" s="99" t="n">
        <v>0</v>
      </c>
      <c r="J40" s="99" t="n">
        <v>0</v>
      </c>
      <c r="K40" s="104"/>
      <c r="L40" s="104"/>
      <c r="M40" s="104"/>
      <c r="N40" s="104"/>
      <c r="O40" s="104"/>
      <c r="P40" s="104"/>
      <c r="Q40" s="104"/>
      <c r="R40" s="104"/>
      <c r="S40" s="104"/>
      <c r="T40" s="104"/>
      <c r="U40" s="104"/>
      <c r="V40" s="4"/>
      <c r="W40" s="4"/>
      <c r="X40" s="4"/>
      <c r="Y40" s="113"/>
    </row>
    <row r="41" customFormat="false" ht="15" hidden="false" customHeight="false" outlineLevel="0" collapsed="false">
      <c r="A41" s="113"/>
      <c r="B41" s="49" t="s">
        <v>4540</v>
      </c>
      <c r="C41" s="49"/>
      <c r="D41" s="4"/>
      <c r="E41" s="4"/>
      <c r="F41" s="99" t="n">
        <v>0</v>
      </c>
      <c r="G41" s="99" t="n">
        <v>571000</v>
      </c>
      <c r="H41" s="99" t="n">
        <v>1143000</v>
      </c>
      <c r="I41" s="99" t="n">
        <v>1643000</v>
      </c>
      <c r="J41" s="99" t="n">
        <v>1143000</v>
      </c>
      <c r="K41" s="104"/>
      <c r="L41" s="104"/>
      <c r="M41" s="104"/>
      <c r="N41" s="104"/>
      <c r="O41" s="104"/>
      <c r="P41" s="104"/>
      <c r="Q41" s="104"/>
      <c r="R41" s="104"/>
      <c r="S41" s="104"/>
      <c r="T41" s="104"/>
      <c r="U41" s="104"/>
      <c r="V41" s="4"/>
      <c r="W41" s="4"/>
      <c r="X41" s="4"/>
      <c r="Y41" s="113"/>
    </row>
    <row r="42" customFormat="false" ht="15" hidden="false" customHeight="false" outlineLevel="0" collapsed="false">
      <c r="A42" s="49" t="s">
        <v>4541</v>
      </c>
      <c r="B42" s="49" t="s">
        <v>4542</v>
      </c>
      <c r="C42" s="49" t="s">
        <v>242</v>
      </c>
      <c r="D42" s="4"/>
      <c r="E42" s="4"/>
      <c r="F42" s="99" t="n">
        <v>29955000</v>
      </c>
      <c r="G42" s="99" t="n">
        <v>-2655000</v>
      </c>
      <c r="H42" s="99" t="n">
        <v>6884000</v>
      </c>
      <c r="I42" s="99" t="n">
        <v>-347000</v>
      </c>
      <c r="J42" s="99" t="n">
        <v>-1992000</v>
      </c>
      <c r="K42" s="104"/>
      <c r="L42" s="104"/>
      <c r="M42" s="104"/>
      <c r="N42" s="104"/>
      <c r="O42" s="104"/>
      <c r="P42" s="104"/>
      <c r="Q42" s="104"/>
      <c r="R42" s="104"/>
      <c r="S42" s="104"/>
      <c r="T42" s="104"/>
      <c r="U42" s="104"/>
      <c r="V42" s="4"/>
      <c r="W42" s="4"/>
      <c r="X42" s="4"/>
      <c r="Y42" s="113"/>
    </row>
    <row r="43" customFormat="false" ht="15" hidden="false" customHeight="false" outlineLevel="0" collapsed="false">
      <c r="A43" s="49" t="s">
        <v>4543</v>
      </c>
      <c r="B43" s="49" t="s">
        <v>4543</v>
      </c>
      <c r="C43" s="49" t="s">
        <v>242</v>
      </c>
      <c r="D43" s="4"/>
      <c r="E43" s="4"/>
      <c r="F43" s="99" t="n">
        <v>5000000</v>
      </c>
      <c r="G43" s="99" t="n">
        <v>5000000</v>
      </c>
      <c r="H43" s="99" t="n">
        <v>5000000</v>
      </c>
      <c r="I43" s="99" t="n">
        <v>5000000</v>
      </c>
      <c r="J43" s="99" t="n">
        <v>5000000</v>
      </c>
      <c r="K43" s="104"/>
      <c r="L43" s="104"/>
      <c r="M43" s="104"/>
      <c r="N43" s="104"/>
      <c r="O43" s="104"/>
      <c r="P43" s="104"/>
      <c r="Q43" s="104"/>
      <c r="R43" s="104"/>
      <c r="S43" s="104"/>
      <c r="T43" s="104"/>
      <c r="U43" s="104"/>
      <c r="V43" s="4"/>
      <c r="W43" s="4"/>
      <c r="X43" s="4"/>
      <c r="Y43" s="113"/>
    </row>
    <row r="44" customFormat="false" ht="15" hidden="false" customHeight="false" outlineLevel="0" collapsed="false">
      <c r="A44" s="113"/>
      <c r="B44" s="49"/>
      <c r="C44" s="49"/>
      <c r="D44" s="4"/>
      <c r="E44" s="4"/>
      <c r="F44" s="113"/>
      <c r="G44" s="113"/>
      <c r="H44" s="113"/>
      <c r="I44" s="113"/>
      <c r="J44" s="113"/>
      <c r="K44" s="113"/>
      <c r="L44" s="113"/>
      <c r="M44" s="113"/>
      <c r="N44" s="113"/>
      <c r="O44" s="113"/>
      <c r="P44" s="113"/>
      <c r="Q44" s="113"/>
      <c r="R44" s="113"/>
      <c r="S44" s="113"/>
      <c r="T44" s="113"/>
      <c r="U44" s="113"/>
      <c r="V44" s="4"/>
      <c r="W44" s="4"/>
      <c r="X44" s="4"/>
      <c r="Y44" s="113"/>
    </row>
    <row r="45" customFormat="false" ht="15" hidden="false" customHeight="false" outlineLevel="0" collapsed="false">
      <c r="A45" s="113"/>
      <c r="B45" s="49"/>
      <c r="C45" s="49"/>
      <c r="D45" s="4"/>
      <c r="E45" s="4"/>
      <c r="F45" s="113"/>
      <c r="G45" s="113"/>
      <c r="H45" s="113"/>
      <c r="I45" s="113"/>
      <c r="J45" s="113"/>
      <c r="K45" s="113"/>
      <c r="L45" s="113"/>
      <c r="M45" s="113"/>
      <c r="N45" s="113"/>
      <c r="O45" s="113"/>
      <c r="P45" s="113"/>
      <c r="Q45" s="113"/>
      <c r="R45" s="113"/>
      <c r="S45" s="113"/>
      <c r="T45" s="113"/>
      <c r="U45" s="113"/>
      <c r="V45" s="4"/>
      <c r="W45" s="4"/>
      <c r="X45" s="4"/>
      <c r="Y45" s="113"/>
    </row>
    <row r="46" customFormat="false" ht="15" hidden="false" customHeight="false" outlineLevel="0" collapsed="false">
      <c r="A46" s="113"/>
      <c r="B46" s="49"/>
      <c r="C46" s="49"/>
      <c r="D46" s="4"/>
      <c r="E46" s="4"/>
      <c r="F46" s="113" t="s">
        <v>128</v>
      </c>
      <c r="G46" s="113" t="s">
        <v>128</v>
      </c>
      <c r="H46" s="113" t="s">
        <v>128</v>
      </c>
      <c r="I46" s="113" t="s">
        <v>128</v>
      </c>
      <c r="J46" s="113" t="s">
        <v>128</v>
      </c>
      <c r="K46" s="113" t="s">
        <v>128</v>
      </c>
      <c r="L46" s="113" t="s">
        <v>128</v>
      </c>
      <c r="M46" s="113" t="s">
        <v>128</v>
      </c>
      <c r="N46" s="113" t="s">
        <v>128</v>
      </c>
      <c r="O46" s="113" t="s">
        <v>128</v>
      </c>
      <c r="P46" s="113" t="s">
        <v>128</v>
      </c>
      <c r="Q46" s="113" t="s">
        <v>128</v>
      </c>
      <c r="R46" s="113" t="s">
        <v>128</v>
      </c>
      <c r="S46" s="113" t="s">
        <v>128</v>
      </c>
      <c r="T46" s="113" t="s">
        <v>128</v>
      </c>
      <c r="U46" s="113" t="s">
        <v>128</v>
      </c>
      <c r="V46" s="4"/>
      <c r="W46" s="4"/>
      <c r="X46" s="4"/>
      <c r="Y46" s="113"/>
    </row>
    <row r="47" customFormat="false" ht="15" hidden="false" customHeight="false" outlineLevel="0" collapsed="false">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row>
    <row r="48" customFormat="false" ht="15" hidden="false" customHeight="false" outlineLevel="0" collapsed="false">
      <c r="A48" s="113"/>
      <c r="B48" s="113" t="s">
        <v>772</v>
      </c>
      <c r="C48" s="113"/>
      <c r="D48" s="113"/>
      <c r="E48" s="113"/>
      <c r="F48" s="73" t="n">
        <f aca="false">F6-F14-F7</f>
        <v>0</v>
      </c>
      <c r="G48" s="73" t="n">
        <f aca="false">G6-G14-G7</f>
        <v>0</v>
      </c>
      <c r="H48" s="73" t="n">
        <f aca="false">H6-H14-H7</f>
        <v>0</v>
      </c>
      <c r="I48" s="73" t="n">
        <f aca="false">I6-I14-I7</f>
        <v>0</v>
      </c>
      <c r="J48" s="73" t="n">
        <f aca="false">J6-J14-J7</f>
        <v>0</v>
      </c>
      <c r="K48" s="73" t="n">
        <f aca="false">K6-K14-K7</f>
        <v>0</v>
      </c>
      <c r="L48" s="73" t="n">
        <f aca="false">L6-L14-L7</f>
        <v>0</v>
      </c>
      <c r="M48" s="73" t="n">
        <f aca="false">M6-M14-M7</f>
        <v>0</v>
      </c>
      <c r="N48" s="73" t="n">
        <f aca="false">N6-N14-N7</f>
        <v>0</v>
      </c>
      <c r="O48" s="73" t="n">
        <f aca="false">O6-O14-O7</f>
        <v>0</v>
      </c>
      <c r="P48" s="73" t="n">
        <f aca="false">P6-P14-P7</f>
        <v>0</v>
      </c>
      <c r="Q48" s="73" t="n">
        <f aca="false">Q6-Q14-Q7</f>
        <v>0</v>
      </c>
      <c r="R48" s="73" t="n">
        <f aca="false">R6-R14-R7</f>
        <v>0</v>
      </c>
      <c r="S48" s="73" t="n">
        <f aca="false">S6-S14-S7</f>
        <v>0</v>
      </c>
      <c r="T48" s="73" t="n">
        <f aca="false">T6-T14-T7</f>
        <v>0</v>
      </c>
      <c r="U48" s="73" t="n">
        <f aca="false">U6-U14-U7</f>
        <v>0</v>
      </c>
      <c r="V48" s="113"/>
      <c r="W48" s="113"/>
      <c r="X48" s="113"/>
      <c r="Y48" s="113"/>
    </row>
    <row r="49" customFormat="false" ht="15" hidden="false" customHeight="false" outlineLevel="0" collapsed="false">
      <c r="B49" s="0" t="s">
        <v>149</v>
      </c>
      <c r="E49" s="55"/>
      <c r="F49" s="55" t="n">
        <f aca="false">F7-F9-F23</f>
        <v>0</v>
      </c>
      <c r="G49" s="55" t="n">
        <f aca="false">G7-G9-G23</f>
        <v>0</v>
      </c>
      <c r="H49" s="55" t="n">
        <f aca="false">H7-H9-H23</f>
        <v>0</v>
      </c>
      <c r="I49" s="55" t="n">
        <f aca="false">I7-I9-I23</f>
        <v>0</v>
      </c>
      <c r="J49" s="55" t="n">
        <f aca="false">J7-J9-J23</f>
        <v>0</v>
      </c>
      <c r="K49" s="55" t="n">
        <f aca="false">K7-K9-K23</f>
        <v>0</v>
      </c>
      <c r="L49" s="55" t="n">
        <f aca="false">L7-L9-L23</f>
        <v>0</v>
      </c>
      <c r="M49" s="55" t="n">
        <f aca="false">M7-M9-M23</f>
        <v>0</v>
      </c>
      <c r="N49" s="55" t="n">
        <f aca="false">N7-N9-N23</f>
        <v>0</v>
      </c>
      <c r="O49" s="55" t="n">
        <f aca="false">O7-O9-O23</f>
        <v>-100000</v>
      </c>
      <c r="P49" s="55" t="n">
        <f aca="false">P7-P9-P23</f>
        <v>-100000</v>
      </c>
      <c r="Q49" s="55" t="n">
        <f aca="false">Q7-Q9-Q23</f>
        <v>100000</v>
      </c>
      <c r="R49" s="55" t="n">
        <f aca="false">R7-R9-R23</f>
        <v>0</v>
      </c>
      <c r="S49" s="55" t="n">
        <f aca="false">S7-S9-S23</f>
        <v>100000</v>
      </c>
      <c r="T49" s="55" t="n">
        <f aca="false">T7-T9-T23</f>
        <v>100000</v>
      </c>
      <c r="U49" s="55" t="n">
        <f aca="false">U7-U9-U23</f>
        <v>-100000</v>
      </c>
    </row>
    <row r="50" customFormat="false" ht="15" hidden="false" customHeight="false" outlineLevel="0" collapsed="false">
      <c r="B50" s="0" t="s">
        <v>427</v>
      </c>
      <c r="E50" s="55"/>
      <c r="F50" s="56" t="n">
        <f aca="false">F9-F10-F11-F12-F13</f>
        <v>22042000</v>
      </c>
      <c r="G50" s="56" t="n">
        <f aca="false">G9-G10-G11-G12-G13</f>
        <v>22706000</v>
      </c>
      <c r="H50" s="56" t="n">
        <f aca="false">H9-H10-H11-H12-H13</f>
        <v>26131000</v>
      </c>
      <c r="I50" s="56" t="n">
        <f aca="false">I9-I10-I11-I12-I13</f>
        <v>30086000</v>
      </c>
      <c r="J50" s="56" t="n">
        <f aca="false">J9-J10-J11-J12-J13</f>
        <v>8797000</v>
      </c>
      <c r="K50" s="55" t="n">
        <f aca="false">K9-K10-K11-K12-K13</f>
        <v>1000</v>
      </c>
      <c r="L50" s="55" t="n">
        <f aca="false">L9-L10-L11-L12-L13</f>
        <v>0</v>
      </c>
      <c r="M50" s="55" t="n">
        <f aca="false">M9-M10-M11-M12-M13</f>
        <v>0</v>
      </c>
      <c r="N50" s="55" t="n">
        <f aca="false">N9-N10-N11-N12-N13</f>
        <v>0</v>
      </c>
      <c r="O50" s="55" t="n">
        <f aca="false">O9-O10-O11-O12-O13</f>
        <v>0</v>
      </c>
      <c r="P50" s="55" t="n">
        <f aca="false">P9-P10-P11-P12-P13</f>
        <v>0</v>
      </c>
      <c r="Q50" s="56" t="n">
        <f aca="false">Q9-Q10-Q11-Q12-Q13</f>
        <v>36300000</v>
      </c>
      <c r="R50" s="55" t="n">
        <f aca="false">R9-R10-R11-R12-R13</f>
        <v>-100000</v>
      </c>
      <c r="S50" s="56" t="n">
        <f aca="false">S9-S10-S11-S12-S13</f>
        <v>42700000</v>
      </c>
      <c r="T50" s="55" t="n">
        <f aca="false">T9-T10-T11-T12-T13</f>
        <v>-100000</v>
      </c>
      <c r="U50" s="55" t="n">
        <f aca="false">U9-U10-U11-U12-U13</f>
        <v>100000</v>
      </c>
    </row>
    <row r="51" customFormat="false" ht="15" hidden="false" customHeight="false" outlineLevel="0" collapsed="false">
      <c r="B51" s="0" t="s">
        <v>1266</v>
      </c>
      <c r="E51" s="55"/>
      <c r="F51" s="56" t="n">
        <f aca="false">F14-F15-F20</f>
        <v>22449000</v>
      </c>
      <c r="G51" s="56" t="n">
        <f aca="false">G14-G15-G20</f>
        <v>34209000</v>
      </c>
      <c r="H51" s="56" t="n">
        <f aca="false">H14-H15-H20</f>
        <v>36055000</v>
      </c>
      <c r="I51" s="55" t="n">
        <f aca="false">I14-I15-I20</f>
        <v>0</v>
      </c>
      <c r="J51" s="55" t="n">
        <f aca="false">J14-J15-J20</f>
        <v>0</v>
      </c>
      <c r="K51" s="55" t="n">
        <f aca="false">K14-K15-K20</f>
        <v>0</v>
      </c>
      <c r="L51" s="55" t="n">
        <f aca="false">L14-L15-L20</f>
        <v>1000</v>
      </c>
      <c r="M51" s="55" t="n">
        <f aca="false">M14-M15-M20</f>
        <v>0</v>
      </c>
      <c r="N51" s="55" t="n">
        <f aca="false">N14-N15-N20</f>
        <v>0</v>
      </c>
      <c r="O51" s="55" t="n">
        <f aca="false">O14-O15-O20</f>
        <v>0</v>
      </c>
      <c r="P51" s="55" t="n">
        <f aca="false">P14-P15-P20</f>
        <v>0</v>
      </c>
      <c r="Q51" s="55" t="n">
        <f aca="false">Q14-Q15-Q20</f>
        <v>0</v>
      </c>
      <c r="R51" s="55" t="n">
        <f aca="false">R14-R15-R20</f>
        <v>0</v>
      </c>
      <c r="S51" s="55" t="n">
        <f aca="false">S14-S15-S20</f>
        <v>-100000</v>
      </c>
      <c r="T51" s="55" t="n">
        <f aca="false">T14-T15-T20</f>
        <v>-100000</v>
      </c>
      <c r="U51" s="55" t="n">
        <f aca="false">U14-U15-U20</f>
        <v>0</v>
      </c>
    </row>
    <row r="52" customFormat="false" ht="15" hidden="false" customHeight="false" outlineLevel="0" collapsed="false">
      <c r="B52" s="0" t="s">
        <v>333</v>
      </c>
      <c r="E52" s="55"/>
      <c r="F52" s="55" t="n">
        <f aca="false">F15-F16-F19-F18-F17</f>
        <v>0</v>
      </c>
      <c r="G52" s="55" t="n">
        <f aca="false">G15-G16-G19-G18-G17</f>
        <v>0</v>
      </c>
      <c r="H52" s="55" t="n">
        <f aca="false">H15-H16-H19-H18-H17</f>
        <v>0</v>
      </c>
      <c r="I52" s="55" t="n">
        <f aca="false">I15-I16-I19-I18-I17</f>
        <v>0</v>
      </c>
      <c r="J52" s="55" t="n">
        <f aca="false">J15-J16-J19-J18-J17</f>
        <v>0</v>
      </c>
      <c r="K52" s="55" t="n">
        <f aca="false">K15-K16-K19-K18-K17</f>
        <v>0</v>
      </c>
      <c r="L52" s="55" t="n">
        <f aca="false">L15-L16-L19-L18-L17</f>
        <v>-1000</v>
      </c>
      <c r="M52" s="55" t="n">
        <f aca="false">M15-M16-M19-M18-M17</f>
        <v>100000</v>
      </c>
      <c r="N52" s="55" t="n">
        <f aca="false">N15-N16-N19-N18-N17</f>
        <v>100000</v>
      </c>
      <c r="O52" s="55" t="n">
        <f aca="false">O15-O16-O19-O18-O17</f>
        <v>100000</v>
      </c>
      <c r="P52" s="55" t="n">
        <f aca="false">P15-P16-P19-P18-P17</f>
        <v>0</v>
      </c>
      <c r="Q52" s="55" t="n">
        <f aca="false">Q15-Q16-Q19-Q18-Q17</f>
        <v>0</v>
      </c>
      <c r="R52" s="55" t="n">
        <f aca="false">R15-R16-R19-R18-R17</f>
        <v>0</v>
      </c>
      <c r="S52" s="55" t="n">
        <f aca="false">S15-S16-S19-S18-S17</f>
        <v>0</v>
      </c>
      <c r="T52" s="55" t="n">
        <f aca="false">T15-T16-T19-T18-T17</f>
        <v>100000</v>
      </c>
      <c r="U52" s="55" t="n">
        <f aca="false">U15-U16-U19-U18-U17</f>
        <v>-100000</v>
      </c>
    </row>
    <row r="53" customFormat="false" ht="15" hidden="false" customHeight="false" outlineLevel="0" collapsed="false">
      <c r="B53" s="0" t="s">
        <v>2115</v>
      </c>
      <c r="E53" s="55"/>
      <c r="F53" s="55" t="n">
        <f aca="false">F23-F24-F25</f>
        <v>0</v>
      </c>
      <c r="G53" s="55" t="n">
        <f aca="false">G23-G24-G25</f>
        <v>0</v>
      </c>
      <c r="H53" s="55" t="n">
        <f aca="false">H23-H24-H25</f>
        <v>0</v>
      </c>
      <c r="I53" s="55" t="n">
        <f aca="false">I23-I24-I25</f>
        <v>0</v>
      </c>
      <c r="J53" s="55" t="n">
        <f aca="false">J23-J24-J25</f>
        <v>0</v>
      </c>
      <c r="K53" s="55" t="n">
        <f aca="false">K23-K24-K25</f>
        <v>0</v>
      </c>
      <c r="L53" s="55" t="n">
        <f aca="false">L23-L24-L25</f>
        <v>0</v>
      </c>
      <c r="M53" s="56" t="n">
        <f aca="false">M23-M24-M25</f>
        <v>6600000</v>
      </c>
      <c r="N53" s="56" t="n">
        <f aca="false">N23-N24-N25</f>
        <v>6300000</v>
      </c>
      <c r="O53" s="56" t="n">
        <f aca="false">O23-O24-O25</f>
        <v>7700000</v>
      </c>
      <c r="P53" s="56" t="n">
        <f aca="false">P23-P24-P25</f>
        <v>10000000</v>
      </c>
      <c r="Q53" s="56" t="n">
        <f aca="false">Q23-Q24-Q25</f>
        <v>14300000</v>
      </c>
      <c r="R53" s="56" t="n">
        <f aca="false">R23-R24-R25</f>
        <v>10200000</v>
      </c>
      <c r="S53" s="56" t="n">
        <f aca="false">S23-S24-S25</f>
        <v>7800000</v>
      </c>
      <c r="T53" s="56" t="n">
        <f aca="false">T23-T24-T25</f>
        <v>11000000</v>
      </c>
      <c r="U53" s="56" t="n">
        <f aca="false">U23-U24-U25</f>
        <v>11900000</v>
      </c>
    </row>
    <row r="54" customFormat="false" ht="15" hidden="false" customHeight="false" outlineLevel="0" collapsed="false">
      <c r="B54" s="0" t="s">
        <v>1115</v>
      </c>
      <c r="E54" s="55"/>
      <c r="F54" s="55" t="n">
        <f aca="false">F26-F27-F31</f>
        <v>0</v>
      </c>
      <c r="G54" s="55" t="n">
        <f aca="false">G26-G27-G31</f>
        <v>0</v>
      </c>
      <c r="H54" s="55" t="n">
        <f aca="false">H26-H27-H31</f>
        <v>0</v>
      </c>
      <c r="I54" s="55" t="n">
        <f aca="false">I26-I27-I31</f>
        <v>0</v>
      </c>
      <c r="J54" s="55" t="n">
        <f aca="false">J26-J27-J31</f>
        <v>0</v>
      </c>
      <c r="K54" s="55" t="n">
        <f aca="false">K26-K27-K31</f>
        <v>0</v>
      </c>
      <c r="L54" s="55" t="n">
        <f aca="false">L26-L27-L31</f>
        <v>0</v>
      </c>
      <c r="M54" s="55" t="n">
        <f aca="false">M26-M27-M31</f>
        <v>0</v>
      </c>
      <c r="N54" s="55" t="n">
        <f aca="false">N26-N27-N31</f>
        <v>0</v>
      </c>
      <c r="O54" s="55" t="n">
        <f aca="false">O26-O27-O31</f>
        <v>0</v>
      </c>
      <c r="P54" s="55" t="n">
        <f aca="false">P26-P27-P31</f>
        <v>100000</v>
      </c>
      <c r="Q54" s="55" t="n">
        <f aca="false">Q26-Q27-Q31</f>
        <v>0</v>
      </c>
      <c r="R54" s="55" t="n">
        <f aca="false">R26-R27-R31</f>
        <v>0</v>
      </c>
      <c r="S54" s="55" t="n">
        <f aca="false">S26-S27-S31</f>
        <v>0</v>
      </c>
      <c r="T54" s="55" t="n">
        <f aca="false">T26-T27-T31</f>
        <v>0</v>
      </c>
      <c r="U54" s="55" t="n">
        <f aca="false">U26-U27-U31</f>
        <v>0</v>
      </c>
    </row>
    <row r="55" customFormat="false" ht="15" hidden="false" customHeight="false" outlineLevel="0" collapsed="false">
      <c r="B55" s="0" t="s">
        <v>429</v>
      </c>
      <c r="E55" s="55"/>
      <c r="F55" s="56" t="n">
        <f aca="false">F27-F28-F29-F30</f>
        <v>58994000</v>
      </c>
      <c r="G55" s="56" t="n">
        <f aca="false">G27-G28-G29-G30</f>
        <v>60946000</v>
      </c>
      <c r="H55" s="56" t="n">
        <f aca="false">H27-H28-H29-H30</f>
        <v>62066000</v>
      </c>
      <c r="I55" s="55" t="n">
        <f aca="false">I27-I28-I29-I30</f>
        <v>0</v>
      </c>
      <c r="J55" s="55" t="n">
        <f aca="false">J27-J28-J29-J30</f>
        <v>0</v>
      </c>
      <c r="K55" s="55" t="n">
        <f aca="false">K27-K28-K29-K30</f>
        <v>0</v>
      </c>
      <c r="L55" s="55" t="n">
        <f aca="false">L27-L28-L29-L30</f>
        <v>0</v>
      </c>
      <c r="M55" s="55" t="n">
        <f aca="false">M27-M28-M29-M30</f>
        <v>0</v>
      </c>
      <c r="N55" s="55" t="n">
        <f aca="false">N27-N28-N29-N30</f>
        <v>0</v>
      </c>
      <c r="O55" s="55" t="n">
        <f aca="false">O27-O28-O29-O30</f>
        <v>0</v>
      </c>
      <c r="P55" s="55" t="n">
        <f aca="false">P27-P28-P29-P30</f>
        <v>0</v>
      </c>
      <c r="Q55" s="56" t="n">
        <f aca="false">Q27-Q28-Q29-Q30</f>
        <v>81000000</v>
      </c>
      <c r="R55" s="55" t="n">
        <f aca="false">R27-R28-R29-R30</f>
        <v>0</v>
      </c>
      <c r="S55" s="56" t="n">
        <f aca="false">S27-S28-S29-S30</f>
        <v>77100000</v>
      </c>
      <c r="T55" s="55" t="n">
        <f aca="false">T27-T28-T29-T30</f>
        <v>0</v>
      </c>
      <c r="U55" s="55" t="n">
        <f aca="false">U27-U28-U29-U30</f>
        <v>0</v>
      </c>
    </row>
    <row r="56" customFormat="false" ht="15" hidden="false" customHeight="false" outlineLevel="0" collapsed="false">
      <c r="B56" s="0" t="s">
        <v>433</v>
      </c>
      <c r="E56" s="55"/>
      <c r="F56" s="55" t="n">
        <f aca="false">F36-F34-F35-F39-F42-F43-F37</f>
        <v>0</v>
      </c>
      <c r="G56" s="55" t="n">
        <f aca="false">G36-G34-G35-G39-G42-G43-G37</f>
        <v>0</v>
      </c>
      <c r="H56" s="55" t="n">
        <f aca="false">H36-H34-H35-H39-H42-H43-H37</f>
        <v>0</v>
      </c>
      <c r="I56" s="55" t="n">
        <f aca="false">I36-I34-I35-I39-I42-I43-I37</f>
        <v>0</v>
      </c>
      <c r="J56" s="55" t="n">
        <f aca="false">J36-J34-J35-J39-J42-J43-J37</f>
        <v>0</v>
      </c>
      <c r="K56" s="55" t="n">
        <f aca="false">K36-K34-K35-K39-K42-K43-K37</f>
        <v>0</v>
      </c>
      <c r="L56" s="55" t="n">
        <f aca="false">L36-L34-L35-L39-L42-L43-L37</f>
        <v>-1000</v>
      </c>
      <c r="M56" s="55" t="n">
        <f aca="false">M36-M34-M35-M39-M42-M43-M37</f>
        <v>0</v>
      </c>
      <c r="N56" s="55" t="n">
        <f aca="false">N36-N34-N35-N39-N42-N43-N37</f>
        <v>0</v>
      </c>
      <c r="O56" s="55" t="n">
        <f aca="false">O36-O34-O35-O39-O42-O43-O37</f>
        <v>0</v>
      </c>
      <c r="P56" s="55" t="n">
        <f aca="false">P36-P34-P35-P39-P42-P43-P37</f>
        <v>-100000</v>
      </c>
      <c r="Q56" s="55" t="n">
        <f aca="false">Q36-Q34-Q35-Q39-Q42-Q43-Q37</f>
        <v>0</v>
      </c>
      <c r="R56" s="55" t="n">
        <f aca="false">R36-R34-R35-R39-R42-R43-R37</f>
        <v>0</v>
      </c>
      <c r="S56" s="55" t="n">
        <f aca="false">S36-S34-S35-S39-S42-S43-S37</f>
        <v>0</v>
      </c>
      <c r="T56" s="55" t="n">
        <f aca="false">T36-T34-T35-T39-T42-T43-T37</f>
        <v>0</v>
      </c>
      <c r="U56" s="55" t="n">
        <f aca="false">U36-U34-U35-U39-U42-U43-U37</f>
        <v>0</v>
      </c>
    </row>
    <row r="57" customFormat="false" ht="15" hidden="false" customHeight="false" outlineLevel="0" collapsed="false">
      <c r="E57" s="55"/>
      <c r="F57" s="55"/>
      <c r="G57" s="55"/>
      <c r="H57" s="55"/>
      <c r="I57" s="55"/>
      <c r="J57" s="55"/>
    </row>
    <row r="58" customFormat="false" ht="15" hidden="false" customHeight="false" outlineLevel="0" collapsed="false">
      <c r="B58" s="0" t="s">
        <v>1047</v>
      </c>
      <c r="D58" s="0" t="n">
        <v>160000000</v>
      </c>
      <c r="E58" s="0" t="n">
        <v>168000000</v>
      </c>
      <c r="F58" s="0" t="n">
        <v>169000000</v>
      </c>
      <c r="G58" s="0" t="n">
        <v>174000000</v>
      </c>
      <c r="H58" s="0" t="n">
        <v>193000000</v>
      </c>
      <c r="I58" s="0" t="n">
        <v>206000000</v>
      </c>
      <c r="J58" s="0" t="n">
        <v>209000000</v>
      </c>
      <c r="K58" s="0" t="n">
        <v>212000000</v>
      </c>
      <c r="L58" s="0" t="n">
        <v>213000000</v>
      </c>
      <c r="M58" s="0" t="n">
        <v>198000000</v>
      </c>
      <c r="N58" s="0" t="n">
        <v>197000000</v>
      </c>
      <c r="O58" s="0" t="n">
        <v>217000000</v>
      </c>
      <c r="P58" s="0" t="n">
        <v>232000000</v>
      </c>
      <c r="Q58" s="0" t="n">
        <v>246000000</v>
      </c>
      <c r="R58" s="0" t="n">
        <v>269000000</v>
      </c>
      <c r="S58" s="0" t="n">
        <v>278000000</v>
      </c>
      <c r="T58" s="0" t="n">
        <v>290000000</v>
      </c>
      <c r="U58" s="0" t="n">
        <v>304000000</v>
      </c>
      <c r="V58" s="0" t="n">
        <v>316000000</v>
      </c>
      <c r="W58" s="0" t="n">
        <v>330000000</v>
      </c>
      <c r="X58" s="0" t="n">
        <v>343000000</v>
      </c>
    </row>
    <row r="59" customFormat="false" ht="15" hidden="false" customHeight="false" outlineLevel="0" collapsed="false">
      <c r="F59" s="313" t="n">
        <f aca="false">(F8/F58)*100</f>
        <v>30.310650887574</v>
      </c>
      <c r="G59" s="313" t="n">
        <f aca="false">(G8/G58)*100</f>
        <v>37.8540229885057</v>
      </c>
      <c r="H59" s="313" t="n">
        <f aca="false">(H8/H58)*100</f>
        <v>36.6937823834197</v>
      </c>
      <c r="I59" s="313" t="n">
        <f aca="false">(I8/I58)*100</f>
        <v>36.578640776699</v>
      </c>
      <c r="J59" s="313" t="n">
        <f aca="false">(J8/J58)*100</f>
        <v>39.3488038277512</v>
      </c>
      <c r="K59" s="313" t="n">
        <f aca="false">(K8/K58)*100</f>
        <v>42.0740566037736</v>
      </c>
      <c r="L59" s="313" t="n">
        <f aca="false">(L8/L58)*100</f>
        <v>39.6079812206573</v>
      </c>
      <c r="M59" s="313" t="n">
        <f aca="false">(M8/M58)*100</f>
        <v>39.2424242424242</v>
      </c>
      <c r="N59" s="313" t="n">
        <f aca="false">(N8/N58)*100</f>
        <v>44.2639593908629</v>
      </c>
      <c r="O59" s="313" t="n">
        <f aca="false">(O8/O58)*100</f>
        <v>41.0138248847926</v>
      </c>
      <c r="P59" s="313" t="n">
        <f aca="false">(P8/P58)*100</f>
        <v>41.7241379310345</v>
      </c>
      <c r="Q59" s="313" t="n">
        <f aca="false">(Q8/Q58)*100</f>
        <v>37.0731707317073</v>
      </c>
      <c r="R59" s="313" t="n">
        <f aca="false">(R8/R58)*100</f>
        <v>34.7211895910781</v>
      </c>
      <c r="S59" s="313" t="n">
        <f aca="false">(S8/S58)*100</f>
        <v>38.3093525179856</v>
      </c>
      <c r="T59" s="313" t="n">
        <f aca="false">(T8/T58)*100</f>
        <v>39.2068965517241</v>
      </c>
      <c r="U59" s="313" t="n">
        <f aca="false">(U8/U58)*100</f>
        <v>36.3157894736842</v>
      </c>
    </row>
    <row r="60" customFormat="false" ht="15" hidden="false" customHeight="false" outlineLevel="0" collapsed="false">
      <c r="F60" s="313" t="n">
        <f aca="false">(F26/F58)*100</f>
        <v>47.3562130177515</v>
      </c>
      <c r="G60" s="313" t="n">
        <f aca="false">(G26/G58)*100</f>
        <v>43.8454022988506</v>
      </c>
      <c r="H60" s="313" t="n">
        <f aca="false">(H26/H58)*100</f>
        <v>42.5352331606218</v>
      </c>
      <c r="I60" s="313" t="n">
        <f aca="false">(I26/I58)*100</f>
        <v>37.1194174757282</v>
      </c>
      <c r="J60" s="313" t="n">
        <f aca="false">(J26/J58)*100</f>
        <v>36.5866028708134</v>
      </c>
      <c r="K60" s="313" t="n">
        <f aca="false">(K26/K58)*100</f>
        <v>46.0122641509434</v>
      </c>
      <c r="L60" s="313" t="n">
        <f aca="false">(L26/L58)*100</f>
        <v>43.330985915493</v>
      </c>
      <c r="M60" s="313" t="n">
        <f aca="false">(M26/M58)*100</f>
        <v>40.0505050505051</v>
      </c>
      <c r="N60" s="313" t="n">
        <f aca="false">(N26/N58)*100</f>
        <v>45.1776649746193</v>
      </c>
      <c r="O60" s="313" t="n">
        <f aca="false">(O26/O58)*100</f>
        <v>39.8617511520737</v>
      </c>
      <c r="P60" s="313" t="n">
        <f aca="false">(P26/P58)*100</f>
        <v>40.8189655172414</v>
      </c>
      <c r="Q60" s="313" t="n">
        <f aca="false">(Q26/Q58)*100</f>
        <v>37.7235772357724</v>
      </c>
      <c r="R60" s="313" t="n">
        <f aca="false">(R26/R58)*100</f>
        <v>33.9405204460967</v>
      </c>
      <c r="S60" s="313" t="n">
        <f aca="false">(S26/S58)*100</f>
        <v>33.9568345323741</v>
      </c>
      <c r="T60" s="313" t="n">
        <f aca="false">(T26/T58)*100</f>
        <v>34.8275862068965</v>
      </c>
      <c r="U60" s="313" t="n">
        <f aca="false">(U26/U58)*100</f>
        <v>35.4934210526316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3.xml><?xml version="1.0" encoding="utf-8"?>
<worksheet xmlns="http://schemas.openxmlformats.org/spreadsheetml/2006/main" xmlns:r="http://schemas.openxmlformats.org/officeDocument/2006/relationships">
  <sheetPr filterMode="false">
    <pageSetUpPr fitToPage="false"/>
  </sheetPr>
  <dimension ref="A1:AQ65536"/>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75"/>
  <cols>
    <col collapsed="false" hidden="false" max="1" min="1" style="0" width="37.1224489795918"/>
    <col collapsed="false" hidden="false" max="2" min="2" style="0" width="36.719387755102"/>
    <col collapsed="false" hidden="false" max="3" min="3" style="0" width="24.5663265306122"/>
    <col collapsed="false" hidden="false" max="4" min="4" style="0" width="15.2551020408163"/>
    <col collapsed="false" hidden="false" max="10" min="5" style="0" width="13.5"/>
    <col collapsed="false" hidden="false" max="11" min="11" style="0" width="14.1734693877551"/>
    <col collapsed="false" hidden="false" max="12" min="12" style="0" width="13.5"/>
    <col collapsed="false" hidden="false" max="13" min="13" style="0" width="15.5255102040816"/>
    <col collapsed="false" hidden="false" max="14" min="14" style="0" width="14.7142857142857"/>
    <col collapsed="false" hidden="false" max="20" min="15" style="0" width="15.5255102040816"/>
    <col collapsed="false" hidden="false" max="27" min="21" style="0" width="8.50510204081633"/>
    <col collapsed="false" hidden="false" max="28" min="28" style="0" width="11.3418367346939"/>
    <col collapsed="false" hidden="false" max="1025" min="29" style="0" width="8.50510204081633"/>
  </cols>
  <sheetData>
    <row r="1" customFormat="false" ht="15" hidden="false" customHeight="false" outlineLevel="0" collapsed="false">
      <c r="A1" s="59" t="s">
        <v>4544</v>
      </c>
      <c r="B1" s="2" t="s">
        <v>4545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row>
    <row r="2" customFormat="false" ht="15" hidden="false" customHeight="false" outlineLevel="0" collapsed="false">
      <c r="B2" s="7" t="s">
        <v>4546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row>
    <row r="6" s="13" customFormat="true" ht="15" hidden="false" customHeight="false" outlineLevel="0" collapsed="false">
      <c r="A6" s="13" t="s">
        <v>32</v>
      </c>
      <c r="B6" s="63" t="s">
        <v>2906</v>
      </c>
      <c r="C6" s="63" t="s">
        <v>34</v>
      </c>
      <c r="D6" s="223" t="n">
        <v>2113026000</v>
      </c>
      <c r="E6" s="222" t="n">
        <f aca="false">E7+E25</f>
        <v>1965617000</v>
      </c>
      <c r="F6" s="222" t="n">
        <f aca="false">F7+F25</f>
        <v>2065728000</v>
      </c>
      <c r="G6" s="222" t="n">
        <f aca="false">G7+G25</f>
        <v>2066560000</v>
      </c>
      <c r="H6" s="222" t="n">
        <f aca="false">H7+H25</f>
        <v>2177600000</v>
      </c>
      <c r="I6" s="222" t="n">
        <f aca="false">I7+I25</f>
        <v>2350680000</v>
      </c>
      <c r="J6" s="222" t="n">
        <f aca="false">J7+J25</f>
        <v>3067523000</v>
      </c>
      <c r="K6" s="222" t="n">
        <f aca="false">K7+K25</f>
        <v>3859830000</v>
      </c>
      <c r="L6" s="222" t="n">
        <f aca="false">L7+L25</f>
        <v>4554396000</v>
      </c>
      <c r="M6" s="222" t="n">
        <f aca="false">M7+M25</f>
        <v>4445992000</v>
      </c>
      <c r="N6" s="222" t="n">
        <f aca="false">N7+N25</f>
        <v>5085964000</v>
      </c>
      <c r="O6" s="222" t="n">
        <f aca="false">O7+O25</f>
        <v>5574960000</v>
      </c>
      <c r="P6" s="454" t="n">
        <v>6432902000</v>
      </c>
      <c r="Q6" s="222" t="n">
        <f aca="false">Q7+Q25</f>
        <v>6907203000</v>
      </c>
      <c r="R6" s="222" t="n">
        <f aca="false">R7+R25</f>
        <v>7049224000</v>
      </c>
      <c r="S6" s="222" t="n">
        <f aca="false">S7+S25</f>
        <v>7406568000</v>
      </c>
      <c r="T6" s="222" t="n">
        <f aca="false">T7+T25</f>
        <v>8046324000</v>
      </c>
      <c r="U6" s="168"/>
      <c r="V6" s="168"/>
      <c r="W6" s="168"/>
      <c r="X6" s="168"/>
      <c r="Y6" s="6"/>
      <c r="Z6" s="6"/>
      <c r="AA6" s="6"/>
      <c r="AB6" s="6"/>
      <c r="AC6" s="6"/>
      <c r="AD6" s="6"/>
      <c r="AE6" s="6"/>
      <c r="AF6" s="6"/>
      <c r="AG6" s="6"/>
      <c r="AH6" s="6"/>
      <c r="AI6" s="6"/>
      <c r="AJ6" s="6"/>
      <c r="AK6" s="6"/>
      <c r="AL6" s="6"/>
      <c r="AM6" s="6"/>
      <c r="AN6" s="6"/>
      <c r="AO6" s="6"/>
      <c r="AP6" s="6"/>
      <c r="AQ6" s="6"/>
    </row>
    <row r="7" customFormat="false" ht="15" hidden="false" customHeight="false" outlineLevel="0" collapsed="false">
      <c r="A7" s="0" t="s">
        <v>35</v>
      </c>
      <c r="B7" s="49" t="s">
        <v>4547</v>
      </c>
      <c r="C7" s="20" t="s">
        <v>37</v>
      </c>
      <c r="D7" s="220" t="n">
        <f aca="false">D8+D24</f>
        <v>2113026000</v>
      </c>
      <c r="E7" s="222" t="n">
        <f aca="false">E9+E18+E24</f>
        <v>1965617000</v>
      </c>
      <c r="F7" s="222" t="n">
        <f aca="false">F9+F18+F24</f>
        <v>2065728000</v>
      </c>
      <c r="G7" s="222" t="n">
        <f aca="false">G9+G18+G24</f>
        <v>2066560000</v>
      </c>
      <c r="H7" s="222" t="n">
        <f aca="false">H9+H18+H24</f>
        <v>2177600000</v>
      </c>
      <c r="I7" s="222" t="n">
        <f aca="false">I9+I18+I24</f>
        <v>2350680000</v>
      </c>
      <c r="J7" s="222" t="n">
        <f aca="false">J9+J18+J24</f>
        <v>3067523000</v>
      </c>
      <c r="K7" s="222" t="n">
        <f aca="false">K9+K18+K24</f>
        <v>3820242000</v>
      </c>
      <c r="L7" s="222" t="n">
        <f aca="false">L9+L18+L24</f>
        <v>4462388000</v>
      </c>
      <c r="M7" s="222" t="n">
        <f aca="false">M9+M18+M24</f>
        <v>4421829000</v>
      </c>
      <c r="N7" s="222" t="n">
        <f aca="false">N9+N18+N24</f>
        <v>5058911000</v>
      </c>
      <c r="O7" s="222" t="n">
        <f aca="false">O9+O18+O24</f>
        <v>5543640000</v>
      </c>
      <c r="P7" s="222" t="n">
        <f aca="false">P9+P18+P24</f>
        <v>6432902000</v>
      </c>
      <c r="Q7" s="222" t="n">
        <f aca="false">Q9+Q18+Q24</f>
        <v>6907203000</v>
      </c>
      <c r="R7" s="222" t="n">
        <f aca="false">R9+R18+R24</f>
        <v>7049224000</v>
      </c>
      <c r="S7" s="222" t="n">
        <f aca="false">S9+S18+S24</f>
        <v>7406568000</v>
      </c>
      <c r="T7" s="222" t="n">
        <f aca="false">T9+T18+T24</f>
        <v>8046324000</v>
      </c>
      <c r="U7" s="4"/>
      <c r="V7" s="4"/>
      <c r="W7" s="4"/>
      <c r="X7" s="4"/>
      <c r="Y7" s="6"/>
      <c r="Z7" s="6"/>
      <c r="AA7" s="6"/>
      <c r="AB7" s="6"/>
      <c r="AC7" s="6"/>
      <c r="AD7" s="6"/>
      <c r="AE7" s="6"/>
      <c r="AF7" s="6"/>
      <c r="AG7" s="6"/>
      <c r="AH7" s="6"/>
      <c r="AI7" s="6"/>
      <c r="AJ7" s="6"/>
      <c r="AK7" s="6"/>
      <c r="AL7" s="6"/>
      <c r="AM7" s="6"/>
      <c r="AN7" s="6"/>
      <c r="AO7" s="6"/>
      <c r="AP7" s="6"/>
      <c r="AQ7" s="6"/>
    </row>
    <row r="8" customFormat="false" ht="15" hidden="false" customHeight="false" outlineLevel="0" collapsed="false">
      <c r="B8" s="49" t="s">
        <v>784</v>
      </c>
      <c r="C8" s="113"/>
      <c r="D8" s="220" t="n">
        <v>2113026000</v>
      </c>
      <c r="E8" s="220" t="n">
        <v>1917381000</v>
      </c>
      <c r="F8" s="220" t="n">
        <v>1991952000</v>
      </c>
      <c r="G8" s="220" t="n">
        <v>2066560000</v>
      </c>
      <c r="H8" s="220" t="n">
        <v>2177600000</v>
      </c>
      <c r="I8" s="46" t="n">
        <v>2335215000</v>
      </c>
      <c r="J8" s="46" t="n">
        <v>3170345000</v>
      </c>
      <c r="K8" s="46" t="n">
        <v>3741066000</v>
      </c>
      <c r="L8" s="46" t="n">
        <v>4232368000</v>
      </c>
      <c r="M8" s="46" t="n">
        <v>4373503000</v>
      </c>
      <c r="N8" s="46" t="n">
        <v>4896593000</v>
      </c>
      <c r="O8" s="46" t="n">
        <v>5543640000</v>
      </c>
      <c r="P8" s="46" t="n">
        <v>6432902000</v>
      </c>
      <c r="Q8" s="46" t="n">
        <v>6786024000</v>
      </c>
      <c r="R8" s="46" t="n">
        <v>6917872000</v>
      </c>
      <c r="S8" s="77" t="n">
        <v>7454046000</v>
      </c>
      <c r="T8" s="77" t="n">
        <v>8149482000</v>
      </c>
      <c r="U8" s="4"/>
      <c r="V8" s="4"/>
      <c r="W8" s="4"/>
      <c r="X8" s="4"/>
      <c r="Y8" s="6"/>
      <c r="Z8" s="6"/>
      <c r="AA8" s="6"/>
      <c r="AB8" s="6"/>
      <c r="AC8" s="6"/>
      <c r="AD8" s="6"/>
      <c r="AE8" s="6"/>
      <c r="AF8" s="6"/>
      <c r="AG8" s="6"/>
      <c r="AH8" s="6"/>
      <c r="AI8" s="6"/>
      <c r="AJ8" s="6"/>
      <c r="AK8" s="6"/>
      <c r="AL8" s="6"/>
      <c r="AM8" s="6"/>
      <c r="AN8" s="6"/>
      <c r="AO8" s="6"/>
      <c r="AP8" s="6"/>
      <c r="AQ8" s="6"/>
    </row>
    <row r="9" customFormat="false" ht="15" hidden="false" customHeight="false" outlineLevel="0" collapsed="false">
      <c r="A9" s="49" t="s">
        <v>342</v>
      </c>
      <c r="B9" s="49" t="s">
        <v>342</v>
      </c>
      <c r="C9" s="49" t="s">
        <v>40</v>
      </c>
      <c r="D9" s="220" t="n">
        <v>1122172000</v>
      </c>
      <c r="E9" s="220" t="n">
        <v>1037074000</v>
      </c>
      <c r="F9" s="220" t="n">
        <v>1045160000</v>
      </c>
      <c r="G9" s="220" t="n">
        <v>1136608000</v>
      </c>
      <c r="H9" s="220" t="n">
        <v>1170460000</v>
      </c>
      <c r="I9" s="181" t="n">
        <f aca="false">I10+I13</f>
        <v>1345455000</v>
      </c>
      <c r="J9" s="181" t="n">
        <f aca="false">J10+J13</f>
        <v>1747974000</v>
      </c>
      <c r="K9" s="181" t="n">
        <f aca="false">K10+K13</f>
        <v>2137752000</v>
      </c>
      <c r="L9" s="181" t="n">
        <f aca="false">L10+L13</f>
        <v>2438212000</v>
      </c>
      <c r="M9" s="46" t="n">
        <v>2633767000</v>
      </c>
      <c r="N9" s="181" t="n">
        <f aca="false">N10+N13</f>
        <v>3111095000</v>
      </c>
      <c r="O9" s="181" t="n">
        <f aca="false">O10+O13</f>
        <v>3539160000</v>
      </c>
      <c r="P9" s="46" t="n">
        <v>4456312000</v>
      </c>
      <c r="Q9" s="181" t="n">
        <f aca="false">Q10+Q13</f>
        <v>4847160000</v>
      </c>
      <c r="R9" s="181" t="n">
        <f aca="false">R10+R13</f>
        <v>4860024000</v>
      </c>
      <c r="S9" s="181" t="n">
        <f aca="false">S10+S13</f>
        <v>5459970000</v>
      </c>
      <c r="T9" s="181" t="n">
        <f aca="false">T10+T13</f>
        <v>6034743000</v>
      </c>
      <c r="U9" s="4"/>
      <c r="V9" s="4"/>
      <c r="W9" s="4"/>
      <c r="X9" s="4"/>
      <c r="Y9" s="6"/>
      <c r="Z9" s="6"/>
      <c r="AA9" s="6"/>
      <c r="AB9" s="40"/>
      <c r="AC9" s="6"/>
      <c r="AD9" s="6"/>
      <c r="AE9" s="6"/>
      <c r="AF9" s="6"/>
      <c r="AG9" s="6"/>
      <c r="AH9" s="6"/>
      <c r="AI9" s="6"/>
      <c r="AJ9" s="6"/>
      <c r="AK9" s="6"/>
      <c r="AL9" s="6"/>
      <c r="AM9" s="6"/>
      <c r="AN9" s="6"/>
      <c r="AO9" s="6"/>
      <c r="AP9" s="6"/>
      <c r="AQ9" s="6"/>
    </row>
    <row r="10" customFormat="false" ht="15" hidden="false" customHeight="false" outlineLevel="0" collapsed="false">
      <c r="A10" s="47" t="s">
        <v>920</v>
      </c>
      <c r="B10" s="47" t="s">
        <v>921</v>
      </c>
      <c r="C10" s="3" t="s">
        <v>43</v>
      </c>
      <c r="D10" s="46"/>
      <c r="E10" s="46"/>
      <c r="F10" s="46"/>
      <c r="G10" s="46"/>
      <c r="H10" s="46"/>
      <c r="I10" s="181" t="n">
        <f aca="false">I11+I12</f>
        <v>680460000</v>
      </c>
      <c r="J10" s="181" t="n">
        <f aca="false">J11+J12</f>
        <v>959672000</v>
      </c>
      <c r="K10" s="181" t="n">
        <f aca="false">K11+K12</f>
        <v>1108464000</v>
      </c>
      <c r="L10" s="181" t="n">
        <f aca="false">L11+L12</f>
        <v>1242108000</v>
      </c>
      <c r="M10" s="46" t="n">
        <v>1401454000</v>
      </c>
      <c r="N10" s="46" t="n">
        <v>1514968000</v>
      </c>
      <c r="O10" s="181" t="n">
        <f aca="false">O11+O12</f>
        <v>1628640000</v>
      </c>
      <c r="P10" s="46" t="n">
        <v>2335970000</v>
      </c>
      <c r="Q10" s="181" t="n">
        <f aca="false">Q11+Q12</f>
        <v>2625545000</v>
      </c>
      <c r="R10" s="181" t="n">
        <f aca="false">R11+R12</f>
        <v>2495688000</v>
      </c>
      <c r="S10" s="181" t="n">
        <f aca="false">S11+S12</f>
        <v>2896158000</v>
      </c>
      <c r="T10" s="181" t="n">
        <f aca="false">T11+T12</f>
        <v>3249477000</v>
      </c>
      <c r="U10" s="4"/>
      <c r="V10" s="4"/>
      <c r="W10" s="4"/>
      <c r="X10" s="4"/>
      <c r="Y10" s="6"/>
      <c r="Z10" s="6"/>
      <c r="AA10" s="6"/>
      <c r="AB10" s="6"/>
      <c r="AC10" s="6"/>
      <c r="AD10" s="6"/>
      <c r="AE10" s="6"/>
      <c r="AF10" s="6"/>
      <c r="AG10" s="6"/>
      <c r="AH10" s="6"/>
      <c r="AI10" s="6"/>
      <c r="AJ10" s="6"/>
      <c r="AK10" s="6"/>
      <c r="AL10" s="6"/>
      <c r="AM10" s="6"/>
      <c r="AN10" s="6"/>
      <c r="AO10" s="6"/>
      <c r="AP10" s="6"/>
      <c r="AQ10" s="6"/>
    </row>
    <row r="11" customFormat="false" ht="15" hidden="false" customHeight="false" outlineLevel="0" collapsed="false">
      <c r="A11" s="191" t="s">
        <v>3252</v>
      </c>
      <c r="B11" s="191" t="s">
        <v>3108</v>
      </c>
      <c r="C11" s="3" t="s">
        <v>2454</v>
      </c>
      <c r="D11" s="46"/>
      <c r="E11" s="46"/>
      <c r="F11" s="46"/>
      <c r="G11" s="46"/>
      <c r="H11" s="46"/>
      <c r="I11" s="46" t="n">
        <v>587670000</v>
      </c>
      <c r="J11" s="46" t="n">
        <v>873987000</v>
      </c>
      <c r="K11" s="46" t="n">
        <v>989700000</v>
      </c>
      <c r="L11" s="46" t="n">
        <v>1127098000</v>
      </c>
      <c r="M11" s="46" t="n">
        <v>1256476000</v>
      </c>
      <c r="N11" s="46" t="n">
        <v>1325597000</v>
      </c>
      <c r="O11" s="46" t="n">
        <v>1440720000</v>
      </c>
      <c r="P11" s="46" t="n">
        <v>2084404000</v>
      </c>
      <c r="Q11" s="46" t="n">
        <v>2342794000</v>
      </c>
      <c r="R11" s="46" t="n">
        <v>2189200000</v>
      </c>
      <c r="S11" s="77" t="n">
        <v>2326422000</v>
      </c>
      <c r="T11" s="77" t="n">
        <v>2578950000</v>
      </c>
      <c r="U11" s="4"/>
      <c r="V11" s="4"/>
      <c r="W11" s="4"/>
      <c r="X11" s="4"/>
      <c r="Y11" s="6"/>
      <c r="Z11" s="6"/>
      <c r="AA11" s="6"/>
      <c r="AB11" s="6"/>
      <c r="AC11" s="6"/>
      <c r="AD11" s="6"/>
      <c r="AE11" s="6"/>
      <c r="AF11" s="6"/>
      <c r="AG11" s="6"/>
      <c r="AH11" s="6"/>
      <c r="AI11" s="6"/>
      <c r="AJ11" s="6"/>
      <c r="AK11" s="6"/>
      <c r="AL11" s="6"/>
      <c r="AM11" s="6"/>
      <c r="AN11" s="6"/>
      <c r="AO11" s="6"/>
      <c r="AP11" s="6"/>
      <c r="AQ11" s="6"/>
    </row>
    <row r="12" customFormat="false" ht="15" hidden="false" customHeight="false" outlineLevel="0" collapsed="false">
      <c r="A12" s="191" t="s">
        <v>4548</v>
      </c>
      <c r="B12" s="191" t="s">
        <v>4549</v>
      </c>
      <c r="C12" s="3" t="s">
        <v>2454</v>
      </c>
      <c r="D12" s="46"/>
      <c r="E12" s="46"/>
      <c r="F12" s="46"/>
      <c r="G12" s="46"/>
      <c r="H12" s="46"/>
      <c r="I12" s="46" t="n">
        <v>92790000</v>
      </c>
      <c r="J12" s="46" t="n">
        <v>85685000</v>
      </c>
      <c r="K12" s="46" t="n">
        <v>118764000</v>
      </c>
      <c r="L12" s="46" t="n">
        <v>115010000</v>
      </c>
      <c r="M12" s="46" t="n">
        <v>144978000</v>
      </c>
      <c r="N12" s="46" t="n">
        <v>189371000</v>
      </c>
      <c r="O12" s="46" t="n">
        <v>187920000</v>
      </c>
      <c r="P12" s="46" t="n">
        <v>251566000</v>
      </c>
      <c r="Q12" s="46" t="n">
        <v>282751000</v>
      </c>
      <c r="R12" s="46" t="n">
        <v>306488000</v>
      </c>
      <c r="S12" s="77" t="n">
        <v>569736000</v>
      </c>
      <c r="T12" s="77" t="n">
        <v>670527000</v>
      </c>
      <c r="U12" s="4"/>
      <c r="V12" s="4"/>
      <c r="W12" s="4"/>
      <c r="X12" s="4"/>
      <c r="Y12" s="6"/>
      <c r="Z12" s="6"/>
      <c r="AA12" s="6"/>
      <c r="AB12" s="6"/>
      <c r="AC12" s="6"/>
      <c r="AD12" s="6"/>
      <c r="AE12" s="6"/>
      <c r="AF12" s="6"/>
      <c r="AG12" s="6"/>
      <c r="AH12" s="6"/>
      <c r="AI12" s="6"/>
      <c r="AJ12" s="6"/>
      <c r="AK12" s="6"/>
      <c r="AL12" s="6"/>
      <c r="AM12" s="6"/>
      <c r="AN12" s="6"/>
      <c r="AO12" s="6"/>
      <c r="AP12" s="6"/>
      <c r="AQ12" s="6"/>
    </row>
    <row r="13" customFormat="false" ht="15" hidden="false" customHeight="false" outlineLevel="0" collapsed="false">
      <c r="A13" s="47" t="s">
        <v>923</v>
      </c>
      <c r="B13" s="47" t="s">
        <v>924</v>
      </c>
      <c r="C13" s="3" t="s">
        <v>43</v>
      </c>
      <c r="D13" s="46"/>
      <c r="E13" s="46"/>
      <c r="F13" s="46"/>
      <c r="G13" s="46"/>
      <c r="H13" s="46"/>
      <c r="I13" s="46" t="n">
        <v>664995000</v>
      </c>
      <c r="J13" s="46" t="n">
        <v>788302000</v>
      </c>
      <c r="K13" s="181" t="n">
        <f aca="false">K14+K15+K16+K17</f>
        <v>1029288000</v>
      </c>
      <c r="L13" s="181" t="n">
        <f aca="false">L14+L15+L16+L17</f>
        <v>1196104000</v>
      </c>
      <c r="M13" s="46" t="n">
        <v>1232313000</v>
      </c>
      <c r="N13" s="181" t="n">
        <f aca="false">N14+N15+N16+N17</f>
        <v>1596127000</v>
      </c>
      <c r="O13" s="181" t="n">
        <f aca="false">O14+O15+O16+O17</f>
        <v>1910520000</v>
      </c>
      <c r="P13" s="46" t="n">
        <v>2120342000</v>
      </c>
      <c r="Q13" s="46" t="n">
        <v>2221615000</v>
      </c>
      <c r="R13" s="46" t="n">
        <v>2364336000</v>
      </c>
      <c r="S13" s="181" t="n">
        <f aca="false">S14+S15+S16+S17</f>
        <v>2563812000</v>
      </c>
      <c r="T13" s="181" t="n">
        <f aca="false">T14+T15+T16+T17</f>
        <v>2785266000</v>
      </c>
      <c r="U13" s="4"/>
      <c r="V13" s="4"/>
      <c r="W13" s="4"/>
      <c r="X13" s="4"/>
      <c r="Y13" s="6"/>
      <c r="Z13" s="6"/>
      <c r="AA13" s="6"/>
      <c r="AB13" s="6"/>
      <c r="AC13" s="6"/>
      <c r="AD13" s="6"/>
      <c r="AE13" s="6"/>
      <c r="AF13" s="6"/>
      <c r="AG13" s="6"/>
      <c r="AH13" s="6"/>
      <c r="AI13" s="6"/>
      <c r="AJ13" s="6"/>
      <c r="AK13" s="6"/>
      <c r="AL13" s="6"/>
      <c r="AM13" s="6"/>
      <c r="AN13" s="6"/>
      <c r="AO13" s="6"/>
      <c r="AP13" s="6"/>
      <c r="AQ13" s="6"/>
    </row>
    <row r="14" customFormat="false" ht="15" hidden="false" customHeight="false" outlineLevel="0" collapsed="false">
      <c r="A14" s="191" t="s">
        <v>4550</v>
      </c>
      <c r="B14" s="191" t="s">
        <v>4551</v>
      </c>
      <c r="C14" s="3" t="s">
        <v>979</v>
      </c>
      <c r="D14" s="46"/>
      <c r="E14" s="46"/>
      <c r="F14" s="46"/>
      <c r="G14" s="46"/>
      <c r="H14" s="46"/>
      <c r="I14" s="46" t="n">
        <v>247440000</v>
      </c>
      <c r="J14" s="46" t="n">
        <v>274192000</v>
      </c>
      <c r="K14" s="46" t="n">
        <v>277116000</v>
      </c>
      <c r="L14" s="46" t="n">
        <v>414036000</v>
      </c>
      <c r="M14" s="46" t="n">
        <v>386608000</v>
      </c>
      <c r="N14" s="46" t="n">
        <v>378742000</v>
      </c>
      <c r="O14" s="46" t="n">
        <v>407160000</v>
      </c>
      <c r="P14" s="46" t="n">
        <v>539070000</v>
      </c>
      <c r="Q14" s="46" t="n">
        <v>403930000</v>
      </c>
      <c r="R14" s="46" t="n">
        <v>394056000</v>
      </c>
      <c r="S14" s="77" t="n">
        <v>379824000</v>
      </c>
      <c r="T14" s="77" t="n">
        <v>412632000</v>
      </c>
      <c r="U14" s="4"/>
      <c r="V14" s="4"/>
      <c r="W14" s="4"/>
      <c r="X14" s="4"/>
      <c r="Y14" s="6"/>
      <c r="Z14" s="6"/>
      <c r="AA14" s="6"/>
      <c r="AB14" s="6"/>
      <c r="AC14" s="6"/>
      <c r="AD14" s="6"/>
      <c r="AE14" s="6"/>
      <c r="AF14" s="6"/>
      <c r="AG14" s="6"/>
      <c r="AH14" s="6"/>
      <c r="AI14" s="6"/>
      <c r="AJ14" s="6"/>
      <c r="AK14" s="6"/>
      <c r="AL14" s="6"/>
      <c r="AM14" s="6"/>
      <c r="AN14" s="6"/>
      <c r="AO14" s="6"/>
      <c r="AP14" s="6"/>
      <c r="AQ14" s="6"/>
    </row>
    <row r="15" customFormat="false" ht="15" hidden="false" customHeight="false" outlineLevel="0" collapsed="false">
      <c r="A15" s="191" t="s">
        <v>4552</v>
      </c>
      <c r="B15" s="191" t="s">
        <v>4553</v>
      </c>
      <c r="C15" s="3" t="s">
        <v>979</v>
      </c>
      <c r="D15" s="46"/>
      <c r="E15" s="46"/>
      <c r="F15" s="46"/>
      <c r="G15" s="46"/>
      <c r="H15" s="46"/>
      <c r="I15" s="46" t="n">
        <v>262905000</v>
      </c>
      <c r="J15" s="46" t="n">
        <v>325603000</v>
      </c>
      <c r="K15" s="46" t="n">
        <v>514644000</v>
      </c>
      <c r="L15" s="46" t="n">
        <v>529046000</v>
      </c>
      <c r="M15" s="46" t="n">
        <v>555749000</v>
      </c>
      <c r="N15" s="46" t="n">
        <v>838643000</v>
      </c>
      <c r="O15" s="46" t="n">
        <v>1033560000</v>
      </c>
      <c r="P15" s="46" t="n">
        <v>1078140000</v>
      </c>
      <c r="Q15" s="46" t="n">
        <v>1252183000</v>
      </c>
      <c r="R15" s="46" t="n">
        <v>1313520000</v>
      </c>
      <c r="S15" s="77" t="n">
        <v>1566774000</v>
      </c>
      <c r="T15" s="77" t="n">
        <v>1702107000</v>
      </c>
      <c r="U15" s="4"/>
      <c r="V15" s="4"/>
      <c r="W15" s="4"/>
      <c r="X15" s="4"/>
      <c r="Y15" s="6"/>
      <c r="Z15" s="6"/>
      <c r="AA15" s="6"/>
      <c r="AB15" s="6"/>
      <c r="AC15" s="6"/>
      <c r="AD15" s="6"/>
      <c r="AE15" s="6"/>
      <c r="AF15" s="6"/>
      <c r="AG15" s="6"/>
      <c r="AH15" s="6"/>
      <c r="AI15" s="6"/>
      <c r="AJ15" s="6"/>
      <c r="AK15" s="6"/>
      <c r="AL15" s="6"/>
      <c r="AM15" s="6"/>
      <c r="AN15" s="6"/>
      <c r="AO15" s="6"/>
      <c r="AP15" s="6"/>
      <c r="AQ15" s="6"/>
    </row>
    <row r="16" customFormat="false" ht="15" hidden="false" customHeight="false" outlineLevel="0" collapsed="false">
      <c r="A16" s="191" t="s">
        <v>4554</v>
      </c>
      <c r="B16" s="191" t="s">
        <v>4555</v>
      </c>
      <c r="C16" s="3" t="s">
        <v>979</v>
      </c>
      <c r="D16" s="46"/>
      <c r="E16" s="46"/>
      <c r="F16" s="46"/>
      <c r="G16" s="46"/>
      <c r="H16" s="46"/>
      <c r="I16" s="46" t="n">
        <v>61860000</v>
      </c>
      <c r="J16" s="46" t="n">
        <v>85685000</v>
      </c>
      <c r="K16" s="46" t="n">
        <v>98970000</v>
      </c>
      <c r="L16" s="46" t="n">
        <v>92008000</v>
      </c>
      <c r="M16" s="46" t="n">
        <v>120815000</v>
      </c>
      <c r="N16" s="46" t="n">
        <v>108212000</v>
      </c>
      <c r="O16" s="46" t="n">
        <v>93960000</v>
      </c>
      <c r="P16" s="46" t="n">
        <v>107814000</v>
      </c>
      <c r="Q16" s="46" t="n">
        <v>121179000</v>
      </c>
      <c r="R16" s="46" t="n">
        <v>131352000</v>
      </c>
      <c r="S16" s="77" t="n">
        <v>94956000</v>
      </c>
      <c r="T16" s="77" t="n">
        <v>103158000</v>
      </c>
      <c r="U16" s="4"/>
      <c r="V16" s="4"/>
      <c r="W16" s="4"/>
      <c r="X16" s="4"/>
      <c r="Y16" s="6"/>
      <c r="Z16" s="6"/>
      <c r="AA16" s="6"/>
      <c r="AB16" s="6"/>
      <c r="AC16" s="6"/>
      <c r="AD16" s="6"/>
      <c r="AE16" s="6"/>
      <c r="AF16" s="6"/>
      <c r="AG16" s="6"/>
      <c r="AH16" s="6"/>
      <c r="AI16" s="6"/>
      <c r="AJ16" s="6"/>
      <c r="AK16" s="6"/>
      <c r="AL16" s="6"/>
      <c r="AM16" s="6"/>
      <c r="AN16" s="6"/>
      <c r="AO16" s="6"/>
      <c r="AP16" s="6"/>
      <c r="AQ16" s="6"/>
    </row>
    <row r="17" customFormat="false" ht="15" hidden="false" customHeight="false" outlineLevel="0" collapsed="false">
      <c r="A17" s="191" t="s">
        <v>4556</v>
      </c>
      <c r="B17" s="191" t="s">
        <v>4557</v>
      </c>
      <c r="C17" s="3" t="s">
        <v>979</v>
      </c>
      <c r="D17" s="46"/>
      <c r="E17" s="46"/>
      <c r="F17" s="46"/>
      <c r="G17" s="46"/>
      <c r="H17" s="46"/>
      <c r="I17" s="46" t="n">
        <v>92790000</v>
      </c>
      <c r="J17" s="46" t="n">
        <v>102822000</v>
      </c>
      <c r="K17" s="46" t="n">
        <v>138558000</v>
      </c>
      <c r="L17" s="46" t="n">
        <v>161014000</v>
      </c>
      <c r="M17" s="46" t="n">
        <v>169141000</v>
      </c>
      <c r="N17" s="46" t="n">
        <v>270530000</v>
      </c>
      <c r="O17" s="46" t="n">
        <v>375840000</v>
      </c>
      <c r="P17" s="46" t="n">
        <v>395318000</v>
      </c>
      <c r="Q17" s="46" t="n">
        <v>444323000</v>
      </c>
      <c r="R17" s="46" t="n">
        <v>525408000</v>
      </c>
      <c r="S17" s="77" t="n">
        <v>522258000</v>
      </c>
      <c r="T17" s="77" t="n">
        <v>567369000</v>
      </c>
      <c r="U17" s="4"/>
      <c r="V17" s="4"/>
      <c r="W17" s="4"/>
      <c r="X17" s="4"/>
      <c r="Y17" s="6"/>
      <c r="Z17" s="6"/>
      <c r="AA17" s="6"/>
      <c r="AB17" s="6"/>
      <c r="AC17" s="6"/>
      <c r="AD17" s="6"/>
      <c r="AE17" s="6"/>
      <c r="AF17" s="6"/>
      <c r="AG17" s="6"/>
      <c r="AH17" s="6"/>
      <c r="AI17" s="6"/>
      <c r="AJ17" s="6"/>
      <c r="AK17" s="6"/>
      <c r="AL17" s="6"/>
      <c r="AM17" s="6"/>
      <c r="AN17" s="6"/>
      <c r="AO17" s="6"/>
      <c r="AP17" s="6"/>
      <c r="AQ17" s="6"/>
    </row>
    <row r="18" customFormat="false" ht="15" hidden="false" customHeight="false" outlineLevel="0" collapsed="false">
      <c r="A18" s="49" t="s">
        <v>50</v>
      </c>
      <c r="B18" s="49" t="s">
        <v>696</v>
      </c>
      <c r="C18" s="49" t="s">
        <v>40</v>
      </c>
      <c r="D18" s="46" t="n">
        <v>990854000</v>
      </c>
      <c r="E18" s="46" t="n">
        <v>868248000</v>
      </c>
      <c r="F18" s="46" t="n">
        <v>934496000</v>
      </c>
      <c r="G18" s="46" t="n">
        <v>917036000</v>
      </c>
      <c r="H18" s="46" t="n">
        <v>1007140000</v>
      </c>
      <c r="I18" s="181" t="n">
        <f aca="false">I19+I21+I22+I23</f>
        <v>1005225000</v>
      </c>
      <c r="J18" s="181" t="n">
        <f aca="false">J19+J21+J22+J23</f>
        <v>1302412000</v>
      </c>
      <c r="K18" s="46" t="n">
        <v>1662696000</v>
      </c>
      <c r="L18" s="181" t="n">
        <f aca="false">L19+L21+L22+L23</f>
        <v>1771154000</v>
      </c>
      <c r="M18" s="181" t="n">
        <f aca="false">M19+M21+M22+M23</f>
        <v>1715573000</v>
      </c>
      <c r="N18" s="181" t="n">
        <f aca="false">N19+N21+N22+N23</f>
        <v>1839604000</v>
      </c>
      <c r="O18" s="46" t="n">
        <v>2004480000</v>
      </c>
      <c r="P18" s="46" t="n">
        <v>1976590000</v>
      </c>
      <c r="Q18" s="181" t="n">
        <v>1938864000</v>
      </c>
      <c r="R18" s="181" t="n">
        <f aca="false">R19+R21+R22+R23</f>
        <v>2145416000</v>
      </c>
      <c r="S18" s="77" t="n">
        <v>1946598000</v>
      </c>
      <c r="T18" s="181" t="n">
        <f aca="false">T19+T21+T22+T23</f>
        <v>2011581000</v>
      </c>
      <c r="U18" s="4"/>
      <c r="V18" s="4"/>
      <c r="W18" s="4"/>
      <c r="X18" s="4"/>
      <c r="Y18" s="6"/>
      <c r="Z18" s="6"/>
      <c r="AA18" s="6"/>
      <c r="AB18" s="6"/>
      <c r="AC18" s="6"/>
      <c r="AD18" s="6"/>
      <c r="AE18" s="6"/>
      <c r="AF18" s="6"/>
      <c r="AG18" s="6"/>
      <c r="AH18" s="6"/>
      <c r="AI18" s="6"/>
      <c r="AJ18" s="6"/>
      <c r="AK18" s="6"/>
      <c r="AL18" s="6"/>
      <c r="AM18" s="6"/>
      <c r="AN18" s="6"/>
      <c r="AO18" s="6"/>
      <c r="AP18" s="6"/>
      <c r="AQ18" s="6"/>
    </row>
    <row r="19" customFormat="false" ht="15" hidden="false" customHeight="false" outlineLevel="0" collapsed="false">
      <c r="A19" s="191" t="s">
        <v>895</v>
      </c>
      <c r="B19" s="191" t="s">
        <v>895</v>
      </c>
      <c r="C19" s="3" t="s">
        <v>4558</v>
      </c>
      <c r="D19" s="46"/>
      <c r="E19" s="46"/>
      <c r="F19" s="46"/>
      <c r="G19" s="46"/>
      <c r="H19" s="46"/>
      <c r="I19" s="46" t="n">
        <v>324765000</v>
      </c>
      <c r="J19" s="46" t="n">
        <v>582658000</v>
      </c>
      <c r="K19" s="46" t="n">
        <v>732378000</v>
      </c>
      <c r="L19" s="46" t="n">
        <v>667058000</v>
      </c>
      <c r="M19" s="46" t="n">
        <v>652401000</v>
      </c>
      <c r="N19" s="46" t="n">
        <v>730431000</v>
      </c>
      <c r="O19" s="46" t="n">
        <v>939600000</v>
      </c>
      <c r="P19" s="46" t="n">
        <v>898450000</v>
      </c>
      <c r="Q19" s="46" t="n">
        <v>1898471000</v>
      </c>
      <c r="R19" s="46" t="n">
        <v>1882712000</v>
      </c>
      <c r="S19" s="77" t="n">
        <v>1899120000</v>
      </c>
      <c r="T19" s="77" t="n">
        <v>1856844000</v>
      </c>
      <c r="U19" s="4"/>
      <c r="V19" s="4"/>
      <c r="W19" s="4"/>
      <c r="X19" s="4"/>
      <c r="Y19" s="6"/>
      <c r="Z19" s="6"/>
      <c r="AA19" s="6"/>
      <c r="AB19" s="6"/>
      <c r="AC19" s="6"/>
      <c r="AD19" s="6"/>
      <c r="AE19" s="6"/>
      <c r="AF19" s="6"/>
      <c r="AG19" s="6"/>
      <c r="AH19" s="6"/>
      <c r="AI19" s="6"/>
      <c r="AJ19" s="6"/>
      <c r="AK19" s="6"/>
      <c r="AL19" s="6"/>
      <c r="AM19" s="6"/>
      <c r="AN19" s="6"/>
      <c r="AO19" s="6"/>
      <c r="AP19" s="6"/>
      <c r="AQ19" s="6"/>
    </row>
    <row r="20" customFormat="false" ht="15" hidden="false" customHeight="false" outlineLevel="0" collapsed="false">
      <c r="B20" s="190" t="s">
        <v>4559</v>
      </c>
      <c r="C20" s="3"/>
      <c r="D20" s="46"/>
      <c r="E20" s="46"/>
      <c r="F20" s="46"/>
      <c r="G20" s="46"/>
      <c r="H20" s="46"/>
      <c r="I20" s="46" t="n">
        <v>201045000</v>
      </c>
      <c r="J20" s="46" t="n">
        <v>342740000</v>
      </c>
      <c r="K20" s="46" t="n">
        <v>494850000</v>
      </c>
      <c r="L20" s="46" t="n">
        <v>345030000</v>
      </c>
      <c r="M20" s="46" t="n">
        <v>434934000</v>
      </c>
      <c r="N20" s="46" t="n">
        <v>459901000</v>
      </c>
      <c r="O20" s="46" t="n">
        <v>689040000</v>
      </c>
      <c r="P20" s="46" t="n">
        <v>646884000</v>
      </c>
      <c r="Q20" s="46" t="n">
        <v>605895000</v>
      </c>
      <c r="R20" s="46" t="n">
        <v>656760000</v>
      </c>
      <c r="S20" s="77" t="n">
        <v>664692000</v>
      </c>
      <c r="T20" s="77" t="n">
        <v>618948000</v>
      </c>
      <c r="U20" s="4"/>
      <c r="V20" s="4"/>
      <c r="W20" s="4"/>
      <c r="X20" s="4"/>
      <c r="Y20" s="6"/>
      <c r="Z20" s="6"/>
      <c r="AA20" s="6"/>
      <c r="AB20" s="6"/>
      <c r="AC20" s="6"/>
      <c r="AD20" s="6"/>
      <c r="AE20" s="6"/>
      <c r="AF20" s="6"/>
      <c r="AG20" s="6"/>
      <c r="AH20" s="6"/>
      <c r="AI20" s="6"/>
      <c r="AJ20" s="6"/>
      <c r="AK20" s="6"/>
      <c r="AL20" s="6"/>
      <c r="AM20" s="6"/>
      <c r="AN20" s="6"/>
      <c r="AO20" s="6"/>
      <c r="AP20" s="6"/>
      <c r="AQ20" s="6"/>
    </row>
    <row r="21" customFormat="false" ht="15" hidden="false" customHeight="false" outlineLevel="0" collapsed="false">
      <c r="A21" s="191" t="s">
        <v>4560</v>
      </c>
      <c r="B21" s="191" t="s">
        <v>4561</v>
      </c>
      <c r="C21" s="3" t="s">
        <v>4558</v>
      </c>
      <c r="D21" s="46"/>
      <c r="E21" s="46"/>
      <c r="F21" s="46"/>
      <c r="G21" s="46"/>
      <c r="H21" s="46"/>
      <c r="I21" s="46" t="n">
        <v>201045000</v>
      </c>
      <c r="J21" s="46" t="n">
        <v>274192000</v>
      </c>
      <c r="K21" s="46" t="n">
        <v>356292000</v>
      </c>
      <c r="L21" s="46" t="n">
        <v>345030000</v>
      </c>
      <c r="M21" s="46" t="n">
        <v>338282000</v>
      </c>
      <c r="N21" s="46" t="n">
        <v>351689000</v>
      </c>
      <c r="O21" s="46" t="n">
        <v>375840000</v>
      </c>
      <c r="P21" s="46" t="n">
        <v>323442000</v>
      </c>
      <c r="Q21" s="46" t="n">
        <v>363537000</v>
      </c>
      <c r="R21" s="46" t="n">
        <v>394056000</v>
      </c>
      <c r="S21" s="77" t="n">
        <v>379824000</v>
      </c>
      <c r="T21" s="77" t="n">
        <v>361053000</v>
      </c>
      <c r="U21" s="4"/>
      <c r="V21" s="4"/>
      <c r="W21" s="4"/>
      <c r="X21" s="4"/>
      <c r="Y21" s="6"/>
      <c r="Z21" s="6"/>
      <c r="AA21" s="6"/>
      <c r="AB21" s="6"/>
      <c r="AC21" s="6"/>
      <c r="AD21" s="6"/>
      <c r="AE21" s="6"/>
      <c r="AF21" s="6"/>
      <c r="AG21" s="6"/>
      <c r="AH21" s="6"/>
      <c r="AI21" s="6"/>
      <c r="AJ21" s="6"/>
      <c r="AK21" s="6"/>
      <c r="AL21" s="6"/>
      <c r="AM21" s="6"/>
      <c r="AN21" s="6"/>
      <c r="AO21" s="6"/>
      <c r="AP21" s="6"/>
      <c r="AQ21" s="6"/>
    </row>
    <row r="22" customFormat="false" ht="15" hidden="false" customHeight="false" outlineLevel="0" collapsed="false">
      <c r="A22" s="191" t="s">
        <v>4562</v>
      </c>
      <c r="B22" s="191" t="s">
        <v>4563</v>
      </c>
      <c r="C22" s="3" t="s">
        <v>4558</v>
      </c>
      <c r="D22" s="46"/>
      <c r="E22" s="46"/>
      <c r="F22" s="46"/>
      <c r="G22" s="46"/>
      <c r="H22" s="46"/>
      <c r="I22" s="46" t="n">
        <v>201045000</v>
      </c>
      <c r="J22" s="46" t="n">
        <v>222781000</v>
      </c>
      <c r="K22" s="46" t="n">
        <v>237528000</v>
      </c>
      <c r="L22" s="46" t="n">
        <v>414036000</v>
      </c>
      <c r="M22" s="46" t="n">
        <v>386608000</v>
      </c>
      <c r="N22" s="46" t="n">
        <v>432848000</v>
      </c>
      <c r="O22" s="46" t="n">
        <v>313200000</v>
      </c>
      <c r="P22" s="46" t="n">
        <v>251566000</v>
      </c>
      <c r="Q22" s="46" t="n">
        <v>242358000</v>
      </c>
      <c r="R22" s="46" t="n">
        <v>262704000</v>
      </c>
      <c r="S22" s="77" t="n">
        <v>189912000</v>
      </c>
      <c r="T22" s="77" t="n">
        <v>206316000</v>
      </c>
      <c r="U22" s="4"/>
      <c r="V22" s="4"/>
      <c r="W22" s="4"/>
      <c r="X22" s="4"/>
      <c r="Y22" s="6"/>
      <c r="Z22" s="6"/>
      <c r="AA22" s="6"/>
      <c r="AB22" s="6"/>
      <c r="AC22" s="6"/>
      <c r="AD22" s="6"/>
      <c r="AE22" s="6"/>
      <c r="AF22" s="6"/>
      <c r="AG22" s="6"/>
      <c r="AH22" s="6"/>
      <c r="AI22" s="6"/>
      <c r="AJ22" s="6"/>
      <c r="AK22" s="6"/>
      <c r="AL22" s="6"/>
      <c r="AM22" s="6"/>
      <c r="AN22" s="6"/>
      <c r="AO22" s="6"/>
      <c r="AP22" s="6"/>
      <c r="AQ22" s="6"/>
    </row>
    <row r="23" customFormat="false" ht="15" hidden="false" customHeight="false" outlineLevel="0" collapsed="false">
      <c r="A23" s="191" t="s">
        <v>49</v>
      </c>
      <c r="B23" s="191" t="s">
        <v>49</v>
      </c>
      <c r="C23" s="3" t="s">
        <v>4558</v>
      </c>
      <c r="D23" s="46"/>
      <c r="E23" s="46"/>
      <c r="F23" s="46"/>
      <c r="G23" s="46"/>
      <c r="H23" s="46"/>
      <c r="I23" s="46" t="n">
        <v>278370000</v>
      </c>
      <c r="J23" s="46" t="n">
        <v>222781000</v>
      </c>
      <c r="K23" s="46" t="n">
        <v>336498000</v>
      </c>
      <c r="L23" s="46" t="n">
        <v>345030000</v>
      </c>
      <c r="M23" s="46" t="n">
        <v>338282000</v>
      </c>
      <c r="N23" s="46" t="n">
        <v>324636000</v>
      </c>
      <c r="O23" s="46" t="n">
        <v>375840000</v>
      </c>
      <c r="P23" s="46" t="n">
        <v>503132000</v>
      </c>
      <c r="Q23" s="46" t="n">
        <v>-565502000</v>
      </c>
      <c r="R23" s="46" t="n">
        <v>-394056000</v>
      </c>
      <c r="S23" s="77" t="n">
        <v>-522258000</v>
      </c>
      <c r="T23" s="77" t="n">
        <v>-412632000</v>
      </c>
      <c r="U23" s="4"/>
      <c r="V23" s="4"/>
      <c r="W23" s="4"/>
      <c r="X23" s="4"/>
      <c r="Y23" s="6"/>
      <c r="Z23" s="6"/>
      <c r="AA23" s="6"/>
      <c r="AB23" s="6"/>
      <c r="AC23" s="6"/>
      <c r="AD23" s="6"/>
      <c r="AE23" s="6"/>
      <c r="AF23" s="6"/>
      <c r="AG23" s="6"/>
      <c r="AH23" s="6"/>
      <c r="AI23" s="6"/>
      <c r="AJ23" s="6"/>
      <c r="AK23" s="6"/>
      <c r="AL23" s="6"/>
      <c r="AM23" s="6"/>
      <c r="AN23" s="6"/>
      <c r="AO23" s="6"/>
      <c r="AP23" s="6"/>
      <c r="AQ23" s="6"/>
    </row>
    <row r="24" customFormat="false" ht="15" hidden="false" customHeight="false" outlineLevel="0" collapsed="false">
      <c r="A24" s="49" t="s">
        <v>444</v>
      </c>
      <c r="B24" s="49" t="s">
        <v>526</v>
      </c>
      <c r="C24" s="49" t="s">
        <v>40</v>
      </c>
      <c r="D24" s="46" t="n">
        <v>0</v>
      </c>
      <c r="E24" s="46" t="n">
        <v>60295000</v>
      </c>
      <c r="F24" s="46" t="n">
        <v>86072000</v>
      </c>
      <c r="G24" s="46" t="n">
        <v>12916000</v>
      </c>
      <c r="H24" s="46" t="n">
        <v>0</v>
      </c>
      <c r="I24" s="46" t="n">
        <v>0</v>
      </c>
      <c r="J24" s="46" t="n">
        <v>17137000</v>
      </c>
      <c r="K24" s="46" t="n">
        <v>19794000</v>
      </c>
      <c r="L24" s="46" t="n">
        <v>253022000</v>
      </c>
      <c r="M24" s="46" t="n">
        <v>72489000</v>
      </c>
      <c r="N24" s="46" t="n">
        <v>108212000</v>
      </c>
      <c r="O24" s="46" t="n">
        <v>0</v>
      </c>
      <c r="P24" s="46" t="n">
        <v>0</v>
      </c>
      <c r="Q24" s="46" t="n">
        <v>121179000</v>
      </c>
      <c r="R24" s="46" t="n">
        <v>43784000</v>
      </c>
      <c r="S24" s="77" t="n">
        <v>0</v>
      </c>
      <c r="T24" s="77" t="n">
        <v>0</v>
      </c>
      <c r="U24" s="4"/>
      <c r="V24" s="4"/>
      <c r="W24" s="4"/>
      <c r="X24" s="4"/>
      <c r="Y24" s="6"/>
      <c r="Z24" s="6"/>
      <c r="AA24" s="6"/>
      <c r="AB24" s="6"/>
      <c r="AC24" s="6"/>
      <c r="AD24" s="6"/>
      <c r="AE24" s="6"/>
      <c r="AF24" s="6"/>
      <c r="AG24" s="6"/>
      <c r="AH24" s="6"/>
      <c r="AI24" s="6"/>
      <c r="AJ24" s="6"/>
      <c r="AK24" s="6"/>
      <c r="AL24" s="6"/>
      <c r="AM24" s="6"/>
      <c r="AN24" s="6"/>
      <c r="AO24" s="6"/>
      <c r="AP24" s="6"/>
      <c r="AQ24" s="6"/>
    </row>
    <row r="25" s="13" customFormat="true" ht="15" hidden="false" customHeight="false" outlineLevel="0" collapsed="false">
      <c r="A25" s="63" t="s">
        <v>52</v>
      </c>
      <c r="B25" s="63" t="s">
        <v>52</v>
      </c>
      <c r="C25" s="20" t="s">
        <v>37</v>
      </c>
      <c r="D25" s="109" t="n">
        <v>0</v>
      </c>
      <c r="E25" s="109" t="n">
        <v>0</v>
      </c>
      <c r="F25" s="109" t="n">
        <v>0</v>
      </c>
      <c r="G25" s="109" t="n">
        <v>0</v>
      </c>
      <c r="H25" s="109" t="n">
        <v>0</v>
      </c>
      <c r="I25" s="109"/>
      <c r="J25" s="109" t="n">
        <v>0</v>
      </c>
      <c r="K25" s="109" t="n">
        <v>39588000</v>
      </c>
      <c r="L25" s="109" t="n">
        <v>92008000</v>
      </c>
      <c r="M25" s="109" t="n">
        <v>24163000</v>
      </c>
      <c r="N25" s="109" t="n">
        <v>27053000</v>
      </c>
      <c r="O25" s="109" t="n">
        <v>31320000</v>
      </c>
      <c r="P25" s="109" t="n">
        <v>0</v>
      </c>
      <c r="Q25" s="109" t="n">
        <v>0</v>
      </c>
      <c r="R25" s="109" t="n">
        <v>0</v>
      </c>
      <c r="S25" s="84" t="n">
        <v>0</v>
      </c>
      <c r="T25" s="84" t="n">
        <v>0</v>
      </c>
      <c r="U25" s="168"/>
      <c r="V25" s="168"/>
      <c r="W25" s="168"/>
      <c r="X25" s="168"/>
      <c r="Y25" s="6"/>
      <c r="Z25" s="6"/>
      <c r="AA25" s="6"/>
      <c r="AB25" s="6"/>
      <c r="AC25" s="6"/>
      <c r="AD25" s="6"/>
      <c r="AE25" s="6"/>
      <c r="AF25" s="6"/>
      <c r="AG25" s="6"/>
      <c r="AH25" s="6"/>
      <c r="AI25" s="6"/>
      <c r="AJ25" s="6"/>
      <c r="AK25" s="6"/>
      <c r="AL25" s="6"/>
      <c r="AM25" s="6"/>
      <c r="AN25" s="6"/>
      <c r="AO25" s="6"/>
      <c r="AP25" s="6"/>
      <c r="AQ25" s="6"/>
    </row>
    <row r="26" customFormat="false" ht="15" hidden="false" customHeight="false" outlineLevel="0" collapsed="false">
      <c r="A26" s="63" t="s">
        <v>188</v>
      </c>
      <c r="B26" s="63" t="s">
        <v>1209</v>
      </c>
      <c r="C26" s="63" t="s">
        <v>34</v>
      </c>
      <c r="D26" s="109" t="n">
        <v>2244344000</v>
      </c>
      <c r="E26" s="109" t="n">
        <v>2291210000</v>
      </c>
      <c r="F26" s="109" t="n">
        <v>2299352000</v>
      </c>
      <c r="G26" s="181" t="n">
        <f aca="false">G27+G36</f>
        <v>2402376000</v>
      </c>
      <c r="H26" s="109" t="n">
        <v>2626730000</v>
      </c>
      <c r="I26" s="181" t="n">
        <f aca="false">I27+I36</f>
        <v>2845560000</v>
      </c>
      <c r="J26" s="181" t="n">
        <f aca="false">J27+J36</f>
        <v>3136071000</v>
      </c>
      <c r="K26" s="109" t="n">
        <v>3562920000</v>
      </c>
      <c r="L26" s="181" t="n">
        <f aca="false">L27+L36</f>
        <v>4508392000</v>
      </c>
      <c r="M26" s="109" t="n">
        <v>4808437000</v>
      </c>
      <c r="N26" s="109" t="n">
        <v>5545865000</v>
      </c>
      <c r="O26" s="181" t="n">
        <f aca="false">O27+O36</f>
        <v>6671160000</v>
      </c>
      <c r="P26" s="109" t="n">
        <v>7762608000</v>
      </c>
      <c r="Q26" s="181" t="n">
        <f aca="false">Q27+Q36</f>
        <v>8644102000</v>
      </c>
      <c r="R26" s="181" t="n">
        <f aca="false">R27+R36</f>
        <v>9107072000</v>
      </c>
      <c r="S26" s="181" t="n">
        <f aca="false">S27+S36</f>
        <v>9068298000</v>
      </c>
      <c r="T26" s="181" t="n">
        <f aca="false">T27+T36</f>
        <v>9593694000</v>
      </c>
      <c r="U26" s="168"/>
      <c r="V26" s="168"/>
      <c r="W26" s="168"/>
      <c r="X26" s="168"/>
      <c r="Y26" s="6"/>
      <c r="Z26" s="6"/>
      <c r="AA26" s="6"/>
      <c r="AB26" s="6"/>
      <c r="AC26" s="6"/>
      <c r="AD26" s="6"/>
      <c r="AE26" s="6"/>
      <c r="AF26" s="6"/>
      <c r="AG26" s="6"/>
      <c r="AH26" s="6"/>
      <c r="AI26" s="6"/>
      <c r="AJ26" s="6"/>
      <c r="AK26" s="6"/>
      <c r="AL26" s="6"/>
      <c r="AM26" s="6"/>
      <c r="AN26" s="6"/>
      <c r="AO26" s="6"/>
      <c r="AP26" s="6"/>
      <c r="AQ26" s="6"/>
    </row>
    <row r="27" customFormat="false" ht="15" hidden="false" customHeight="false" outlineLevel="0" collapsed="false">
      <c r="A27" s="49" t="s">
        <v>70</v>
      </c>
      <c r="B27" s="49" t="s">
        <v>1508</v>
      </c>
      <c r="C27" s="49" t="s">
        <v>191</v>
      </c>
      <c r="D27" s="46" t="n">
        <v>1969770000</v>
      </c>
      <c r="E27" s="46" t="n">
        <v>1965617000</v>
      </c>
      <c r="F27" s="46" t="n">
        <v>1967360000</v>
      </c>
      <c r="G27" s="46" t="n">
        <v>2053644000</v>
      </c>
      <c r="H27" s="46" t="n">
        <v>2259260000</v>
      </c>
      <c r="I27" s="46" t="n">
        <v>2458935000</v>
      </c>
      <c r="J27" s="181" t="n">
        <f aca="false">J28+J29+J30+J31+J32+J35</f>
        <v>2707646000</v>
      </c>
      <c r="K27" s="46" t="n">
        <v>2771160000</v>
      </c>
      <c r="L27" s="181" t="n">
        <f aca="false">L28+L29+L30+L31+L32+L35</f>
        <v>3220280000</v>
      </c>
      <c r="M27" s="46" t="n">
        <v>3286168000</v>
      </c>
      <c r="N27" s="46" t="n">
        <v>3570996000</v>
      </c>
      <c r="O27" s="181" t="n">
        <f aca="false">O28+O29+O30+O31+O32+O35</f>
        <v>4165560000</v>
      </c>
      <c r="P27" s="46" t="n">
        <v>4528188000</v>
      </c>
      <c r="Q27" s="181" t="n">
        <f aca="false">Q28+Q29+Q30+Q31+Q32+Q35</f>
        <v>4847160000</v>
      </c>
      <c r="R27" s="181" t="n">
        <f aca="false">R28+R29+R30+R31+R32+R35</f>
        <v>5473000000</v>
      </c>
      <c r="S27" s="181" t="n">
        <f aca="false">S28+S29+S30+S31+S32+S35</f>
        <v>6219618000</v>
      </c>
      <c r="T27" s="181" t="n">
        <f aca="false">T28+T29+T30+T31+T32+T35</f>
        <v>6653691000</v>
      </c>
      <c r="U27" s="4"/>
      <c r="V27" s="4"/>
      <c r="W27" s="4"/>
      <c r="X27" s="4"/>
      <c r="Y27" s="6"/>
      <c r="Z27" s="6"/>
      <c r="AA27" s="6"/>
      <c r="AB27" s="6"/>
      <c r="AC27" s="6"/>
      <c r="AD27" s="6"/>
      <c r="AE27" s="6"/>
      <c r="AF27" s="6"/>
      <c r="AG27" s="6"/>
      <c r="AH27" s="6"/>
      <c r="AI27" s="6"/>
      <c r="AJ27" s="6"/>
      <c r="AK27" s="6"/>
      <c r="AL27" s="6"/>
      <c r="AM27" s="6"/>
      <c r="AN27" s="6"/>
      <c r="AO27" s="6"/>
      <c r="AP27" s="6"/>
      <c r="AQ27" s="6"/>
    </row>
    <row r="28" customFormat="false" ht="15" hidden="false" customHeight="false" outlineLevel="0" collapsed="false">
      <c r="A28" s="47" t="s">
        <v>75</v>
      </c>
      <c r="B28" s="47" t="s">
        <v>900</v>
      </c>
      <c r="C28" s="49" t="s">
        <v>194</v>
      </c>
      <c r="D28" s="46"/>
      <c r="E28" s="46"/>
      <c r="F28" s="46"/>
      <c r="G28" s="46"/>
      <c r="H28" s="46"/>
      <c r="I28" s="46" t="n">
        <v>773250000</v>
      </c>
      <c r="J28" s="46" t="n">
        <v>805439000</v>
      </c>
      <c r="K28" s="46" t="n">
        <v>870936000</v>
      </c>
      <c r="L28" s="311" t="n">
        <v>966084000</v>
      </c>
      <c r="M28" s="46" t="n">
        <v>894031000</v>
      </c>
      <c r="N28" s="46" t="n">
        <v>1109173000</v>
      </c>
      <c r="O28" s="46" t="n">
        <v>1409400000</v>
      </c>
      <c r="P28" s="46" t="n">
        <v>1581272000</v>
      </c>
      <c r="Q28" s="46" t="n">
        <v>1777292000</v>
      </c>
      <c r="R28" s="46" t="n">
        <v>1970280000</v>
      </c>
      <c r="S28" s="77" t="n">
        <v>2183988000</v>
      </c>
      <c r="T28" s="77" t="n">
        <v>2372634000</v>
      </c>
      <c r="V28" s="4"/>
      <c r="W28" s="4"/>
      <c r="X28" s="4"/>
      <c r="Y28" s="6"/>
      <c r="Z28" s="6"/>
      <c r="AA28" s="6"/>
      <c r="AB28" s="6"/>
      <c r="AC28" s="6"/>
      <c r="AD28" s="6"/>
      <c r="AE28" s="6"/>
      <c r="AF28" s="6"/>
      <c r="AG28" s="6"/>
      <c r="AH28" s="6"/>
      <c r="AI28" s="6"/>
      <c r="AJ28" s="6"/>
      <c r="AK28" s="6"/>
      <c r="AL28" s="6"/>
      <c r="AM28" s="6"/>
      <c r="AN28" s="6"/>
      <c r="AO28" s="6"/>
      <c r="AP28" s="6"/>
      <c r="AQ28" s="6"/>
    </row>
    <row r="29" customFormat="false" ht="15" hidden="false" customHeight="false" outlineLevel="0" collapsed="false">
      <c r="A29" s="47" t="s">
        <v>79</v>
      </c>
      <c r="B29" s="47" t="s">
        <v>701</v>
      </c>
      <c r="C29" s="49" t="s">
        <v>194</v>
      </c>
      <c r="D29" s="46"/>
      <c r="E29" s="46"/>
      <c r="F29" s="46"/>
      <c r="G29" s="46"/>
      <c r="H29" s="46"/>
      <c r="I29" s="46" t="n">
        <v>262905000</v>
      </c>
      <c r="J29" s="46" t="n">
        <v>308466000</v>
      </c>
      <c r="K29" s="46" t="n">
        <v>296910000</v>
      </c>
      <c r="L29" s="311" t="n">
        <v>414036000</v>
      </c>
      <c r="M29" s="46" t="n">
        <v>410771000</v>
      </c>
      <c r="N29" s="46" t="n">
        <v>459901000</v>
      </c>
      <c r="O29" s="46" t="n">
        <v>1127520000</v>
      </c>
      <c r="P29" s="46" t="n">
        <v>646884000</v>
      </c>
      <c r="Q29" s="46" t="n">
        <v>686681000</v>
      </c>
      <c r="R29" s="46" t="n">
        <v>788112000</v>
      </c>
      <c r="S29" s="77" t="n">
        <v>902082000</v>
      </c>
      <c r="T29" s="77" t="n">
        <v>980001000</v>
      </c>
      <c r="U29" s="4"/>
      <c r="V29" s="4"/>
      <c r="W29" s="4"/>
      <c r="X29" s="4"/>
      <c r="Y29" s="6"/>
      <c r="Z29" s="6"/>
      <c r="AA29" s="6"/>
      <c r="AB29" s="6"/>
      <c r="AC29" s="6"/>
      <c r="AD29" s="6"/>
      <c r="AE29" s="6"/>
      <c r="AF29" s="6"/>
      <c r="AG29" s="6"/>
      <c r="AH29" s="6"/>
      <c r="AI29" s="6"/>
      <c r="AJ29" s="6"/>
      <c r="AK29" s="6"/>
      <c r="AL29" s="6"/>
      <c r="AM29" s="6"/>
      <c r="AN29" s="6"/>
      <c r="AO29" s="6"/>
      <c r="AP29" s="6"/>
      <c r="AQ29" s="6"/>
    </row>
    <row r="30" customFormat="false" ht="15" hidden="false" customHeight="false" outlineLevel="0" collapsed="false">
      <c r="A30" s="47" t="s">
        <v>4564</v>
      </c>
      <c r="B30" s="47" t="s">
        <v>4565</v>
      </c>
      <c r="C30" s="49" t="s">
        <v>194</v>
      </c>
      <c r="D30" s="46"/>
      <c r="E30" s="46"/>
      <c r="F30" s="46"/>
      <c r="G30" s="46"/>
      <c r="H30" s="46"/>
      <c r="I30" s="46" t="n">
        <v>309300000</v>
      </c>
      <c r="J30" s="46" t="n">
        <v>359877000</v>
      </c>
      <c r="K30" s="46" t="n">
        <v>336498000</v>
      </c>
      <c r="L30" s="46" t="n">
        <v>437038000</v>
      </c>
      <c r="M30" s="46" t="n">
        <v>386608000</v>
      </c>
      <c r="N30" s="46" t="n">
        <v>270530000</v>
      </c>
      <c r="O30" s="46" t="n">
        <v>313200000</v>
      </c>
      <c r="P30" s="46" t="n">
        <v>215628000</v>
      </c>
      <c r="Q30" s="46" t="n">
        <v>242358000</v>
      </c>
      <c r="R30" s="46" t="n">
        <v>262704000</v>
      </c>
      <c r="S30" s="77" t="n">
        <v>142434000</v>
      </c>
      <c r="T30" s="77" t="n">
        <v>257895000</v>
      </c>
      <c r="U30" s="4"/>
      <c r="V30" s="4"/>
      <c r="W30" s="4"/>
      <c r="X30" s="4"/>
      <c r="Y30" s="6"/>
      <c r="Z30" s="6"/>
      <c r="AA30" s="6"/>
      <c r="AB30" s="6"/>
      <c r="AC30" s="6"/>
      <c r="AD30" s="6"/>
      <c r="AE30" s="6"/>
      <c r="AF30" s="6"/>
      <c r="AG30" s="6"/>
      <c r="AH30" s="6"/>
      <c r="AI30" s="6"/>
      <c r="AJ30" s="6"/>
      <c r="AK30" s="6"/>
      <c r="AL30" s="6"/>
      <c r="AM30" s="6"/>
      <c r="AN30" s="6"/>
      <c r="AO30" s="6"/>
      <c r="AP30" s="6"/>
      <c r="AQ30" s="6"/>
    </row>
    <row r="31" customFormat="false" ht="15" hidden="false" customHeight="false" outlineLevel="0" collapsed="false">
      <c r="A31" s="47" t="s">
        <v>4566</v>
      </c>
      <c r="B31" s="47" t="s">
        <v>4567</v>
      </c>
      <c r="C31" s="49" t="s">
        <v>194</v>
      </c>
      <c r="D31" s="46"/>
      <c r="E31" s="46"/>
      <c r="F31" s="46"/>
      <c r="G31" s="46"/>
      <c r="H31" s="46"/>
      <c r="I31" s="46" t="n">
        <v>433020000</v>
      </c>
      <c r="J31" s="46" t="n">
        <v>514110000</v>
      </c>
      <c r="K31" s="46" t="n">
        <v>593820000</v>
      </c>
      <c r="L31" s="46" t="n">
        <v>690060000</v>
      </c>
      <c r="M31" s="46" t="n">
        <v>749053000</v>
      </c>
      <c r="N31" s="46" t="n">
        <v>892749000</v>
      </c>
      <c r="O31" s="46" t="n">
        <v>563760000</v>
      </c>
      <c r="P31" s="46" t="n">
        <v>1329706000</v>
      </c>
      <c r="Q31" s="46" t="n">
        <v>1292576000</v>
      </c>
      <c r="R31" s="46" t="n">
        <v>1620008000</v>
      </c>
      <c r="S31" s="77" t="n">
        <v>1899120000</v>
      </c>
      <c r="T31" s="77" t="n">
        <v>1805265000</v>
      </c>
      <c r="U31" s="4"/>
      <c r="V31" s="4"/>
      <c r="W31" s="4"/>
      <c r="X31" s="4"/>
      <c r="Y31" s="6"/>
      <c r="Z31" s="6"/>
      <c r="AA31" s="6"/>
      <c r="AB31" s="6"/>
      <c r="AC31" s="6"/>
      <c r="AD31" s="6"/>
      <c r="AE31" s="6"/>
      <c r="AF31" s="6"/>
      <c r="AG31" s="6"/>
      <c r="AH31" s="6"/>
      <c r="AI31" s="6"/>
      <c r="AJ31" s="6"/>
      <c r="AK31" s="6"/>
      <c r="AL31" s="6"/>
      <c r="AM31" s="6"/>
      <c r="AN31" s="6"/>
      <c r="AO31" s="6"/>
      <c r="AP31" s="6"/>
      <c r="AQ31" s="6"/>
    </row>
    <row r="32" customFormat="false" ht="15" hidden="false" customHeight="false" outlineLevel="0" collapsed="false">
      <c r="A32" s="47" t="s">
        <v>87</v>
      </c>
      <c r="B32" s="47" t="s">
        <v>87</v>
      </c>
      <c r="C32" s="49" t="s">
        <v>194</v>
      </c>
      <c r="D32" s="46"/>
      <c r="E32" s="46"/>
      <c r="F32" s="46"/>
      <c r="G32" s="46"/>
      <c r="H32" s="46"/>
      <c r="I32" s="46" t="n">
        <v>680460000</v>
      </c>
      <c r="J32" s="46" t="n">
        <v>719754000</v>
      </c>
      <c r="K32" s="46" t="n">
        <v>672996000</v>
      </c>
      <c r="L32" s="46" t="n">
        <v>713062000</v>
      </c>
      <c r="M32" s="181" t="n">
        <f aca="false">M33+M34</f>
        <v>724890000</v>
      </c>
      <c r="N32" s="46" t="n">
        <v>703378000</v>
      </c>
      <c r="O32" s="181" t="n">
        <f aca="false">O33+O34</f>
        <v>751680000</v>
      </c>
      <c r="P32" s="46" t="n">
        <v>754698000</v>
      </c>
      <c r="Q32" s="181" t="n">
        <f aca="false">Q33+Q34</f>
        <v>848253000</v>
      </c>
      <c r="R32" s="46" t="n">
        <v>831896000</v>
      </c>
      <c r="S32" s="77" t="n">
        <v>1091994000</v>
      </c>
      <c r="T32" s="77" t="n">
        <v>1237896000</v>
      </c>
      <c r="U32" s="4"/>
      <c r="V32" s="4"/>
      <c r="W32" s="4"/>
      <c r="X32" s="4"/>
      <c r="Y32" s="6"/>
      <c r="Z32" s="6"/>
      <c r="AA32" s="6"/>
      <c r="AB32" s="6"/>
      <c r="AC32" s="6"/>
      <c r="AD32" s="6"/>
      <c r="AE32" s="6"/>
      <c r="AF32" s="6"/>
      <c r="AG32" s="6"/>
      <c r="AH32" s="6"/>
      <c r="AI32" s="6"/>
      <c r="AJ32" s="6"/>
      <c r="AK32" s="6"/>
      <c r="AL32" s="6"/>
      <c r="AM32" s="6"/>
      <c r="AN32" s="6"/>
      <c r="AO32" s="6"/>
      <c r="AP32" s="6"/>
      <c r="AQ32" s="6"/>
    </row>
    <row r="33" customFormat="false" ht="15" hidden="false" customHeight="false" outlineLevel="0" collapsed="false">
      <c r="A33" s="191" t="s">
        <v>199</v>
      </c>
      <c r="B33" s="191" t="s">
        <v>199</v>
      </c>
      <c r="C33" s="11" t="s">
        <v>201</v>
      </c>
      <c r="D33" s="46"/>
      <c r="E33" s="46"/>
      <c r="F33" s="46"/>
      <c r="G33" s="46"/>
      <c r="H33" s="46"/>
      <c r="I33" s="46" t="n">
        <v>123720000</v>
      </c>
      <c r="J33" s="46" t="n">
        <v>171370000</v>
      </c>
      <c r="K33" s="46" t="n">
        <v>79176000</v>
      </c>
      <c r="L33" s="46" t="n">
        <v>92008000</v>
      </c>
      <c r="M33" s="46" t="n">
        <v>96652000</v>
      </c>
      <c r="N33" s="46" t="n">
        <v>27053000</v>
      </c>
      <c r="O33" s="46" t="n">
        <v>62640000</v>
      </c>
      <c r="P33" s="46" t="n">
        <v>107814000</v>
      </c>
      <c r="Q33" s="46" t="n">
        <v>161572000</v>
      </c>
      <c r="R33" s="46" t="n">
        <v>175136000</v>
      </c>
      <c r="S33" s="77" t="n">
        <v>284868000</v>
      </c>
      <c r="T33" s="77" t="n">
        <v>361053000</v>
      </c>
      <c r="U33" s="4"/>
      <c r="V33" s="4"/>
      <c r="W33" s="4"/>
      <c r="X33" s="4"/>
      <c r="Y33" s="6"/>
      <c r="Z33" s="6"/>
      <c r="AA33" s="6"/>
      <c r="AB33" s="6"/>
      <c r="AC33" s="6"/>
      <c r="AD33" s="6"/>
      <c r="AE33" s="6"/>
      <c r="AF33" s="6"/>
      <c r="AG33" s="6"/>
      <c r="AH33" s="6"/>
      <c r="AI33" s="6"/>
      <c r="AJ33" s="6"/>
      <c r="AK33" s="6"/>
      <c r="AL33" s="6"/>
      <c r="AM33" s="6"/>
      <c r="AN33" s="6"/>
      <c r="AO33" s="6"/>
      <c r="AP33" s="6"/>
      <c r="AQ33" s="6"/>
    </row>
    <row r="34" customFormat="false" ht="15" hidden="false" customHeight="false" outlineLevel="0" collapsed="false">
      <c r="A34" s="191" t="s">
        <v>361</v>
      </c>
      <c r="B34" s="191" t="s">
        <v>361</v>
      </c>
      <c r="C34" s="11" t="s">
        <v>201</v>
      </c>
      <c r="D34" s="46"/>
      <c r="E34" s="46"/>
      <c r="F34" s="46"/>
      <c r="G34" s="46"/>
      <c r="H34" s="46"/>
      <c r="I34" s="46" t="n">
        <v>556740000</v>
      </c>
      <c r="J34" s="46" t="n">
        <v>548384000</v>
      </c>
      <c r="K34" s="46" t="n">
        <v>593820000</v>
      </c>
      <c r="L34" s="46" t="n">
        <v>621054000</v>
      </c>
      <c r="M34" s="46" t="n">
        <v>628238000</v>
      </c>
      <c r="N34" s="46" t="n">
        <v>676325000</v>
      </c>
      <c r="O34" s="46" t="n">
        <v>689040000</v>
      </c>
      <c r="P34" s="46" t="n">
        <v>646884000</v>
      </c>
      <c r="Q34" s="46" t="n">
        <v>686681000</v>
      </c>
      <c r="R34" s="46" t="n">
        <v>656760000</v>
      </c>
      <c r="S34" s="77" t="n">
        <v>807126000</v>
      </c>
      <c r="T34" s="77" t="n">
        <v>876843000</v>
      </c>
      <c r="U34" s="4"/>
      <c r="V34" s="4"/>
      <c r="W34" s="4"/>
      <c r="X34" s="4"/>
      <c r="Y34" s="6"/>
      <c r="Z34" s="6"/>
      <c r="AA34" s="6"/>
      <c r="AB34" s="6"/>
      <c r="AC34" s="6"/>
      <c r="AD34" s="6"/>
      <c r="AE34" s="6"/>
      <c r="AF34" s="6"/>
      <c r="AG34" s="6"/>
      <c r="AH34" s="6"/>
      <c r="AI34" s="6"/>
      <c r="AJ34" s="6"/>
      <c r="AK34" s="6"/>
      <c r="AL34" s="6"/>
      <c r="AM34" s="6"/>
      <c r="AN34" s="6"/>
      <c r="AO34" s="6"/>
      <c r="AP34" s="6"/>
      <c r="AQ34" s="6"/>
    </row>
    <row r="35" customFormat="false" ht="15" hidden="false" customHeight="false" outlineLevel="0" collapsed="false">
      <c r="A35" s="47" t="s">
        <v>794</v>
      </c>
      <c r="B35" s="47" t="s">
        <v>794</v>
      </c>
      <c r="C35" s="49" t="s">
        <v>194</v>
      </c>
      <c r="D35" s="46"/>
      <c r="E35" s="46"/>
      <c r="F35" s="46"/>
      <c r="G35" s="46"/>
      <c r="H35" s="46"/>
      <c r="I35" s="46"/>
      <c r="J35" s="46"/>
      <c r="K35" s="46"/>
      <c r="L35" s="46"/>
      <c r="M35" s="181" t="n">
        <f aca="false">M27-M28-M29-M30-M31-M32</f>
        <v>120815000</v>
      </c>
      <c r="N35" s="181" t="n">
        <f aca="false">N27-N28-N29-N30-N31-N32</f>
        <v>135265000</v>
      </c>
      <c r="O35" s="46"/>
      <c r="P35" s="46"/>
      <c r="Q35" s="46"/>
      <c r="R35" s="46"/>
      <c r="S35" s="77"/>
      <c r="T35" s="77"/>
      <c r="U35" s="4"/>
      <c r="V35" s="4"/>
      <c r="W35" s="4"/>
      <c r="X35" s="4"/>
      <c r="Y35" s="6"/>
      <c r="Z35" s="6"/>
      <c r="AA35" s="6"/>
      <c r="AB35" s="6"/>
      <c r="AC35" s="6"/>
      <c r="AD35" s="6"/>
      <c r="AE35" s="6"/>
      <c r="AF35" s="6"/>
      <c r="AG35" s="6"/>
      <c r="AH35" s="6"/>
      <c r="AI35" s="6"/>
      <c r="AJ35" s="6"/>
      <c r="AK35" s="6"/>
      <c r="AL35" s="6"/>
      <c r="AM35" s="6"/>
      <c r="AN35" s="6"/>
      <c r="AO35" s="6"/>
      <c r="AP35" s="6"/>
      <c r="AQ35" s="6"/>
    </row>
    <row r="36" customFormat="false" ht="15" hidden="false" customHeight="false" outlineLevel="0" collapsed="false">
      <c r="A36" s="49" t="s">
        <v>227</v>
      </c>
      <c r="B36" s="49" t="s">
        <v>1785</v>
      </c>
      <c r="C36" s="49" t="s">
        <v>191</v>
      </c>
      <c r="D36" s="46" t="n">
        <v>274574000</v>
      </c>
      <c r="E36" s="46" t="n">
        <v>325593000</v>
      </c>
      <c r="F36" s="46" t="n">
        <v>331992000</v>
      </c>
      <c r="G36" s="46" t="n">
        <v>348732000</v>
      </c>
      <c r="H36" s="46" t="n">
        <v>367470000</v>
      </c>
      <c r="I36" s="46" t="n">
        <v>386625000</v>
      </c>
      <c r="J36" s="46" t="n">
        <v>428425000</v>
      </c>
      <c r="K36" s="46" t="n">
        <v>791760000</v>
      </c>
      <c r="L36" s="46" t="n">
        <v>1288112000</v>
      </c>
      <c r="M36" s="46" t="n">
        <v>1522269000</v>
      </c>
      <c r="N36" s="46" t="n">
        <v>1974869000</v>
      </c>
      <c r="O36" s="46" t="n">
        <v>2505600000</v>
      </c>
      <c r="P36" s="46" t="n">
        <v>3234420000</v>
      </c>
      <c r="Q36" s="46" t="n">
        <v>3796942000</v>
      </c>
      <c r="R36" s="46" t="n">
        <v>3634072000</v>
      </c>
      <c r="S36" s="77" t="n">
        <v>2848680000</v>
      </c>
      <c r="T36" s="77" t="n">
        <v>2940003000</v>
      </c>
      <c r="U36" s="4"/>
      <c r="V36" s="4"/>
      <c r="W36" s="4"/>
      <c r="X36" s="4"/>
      <c r="Y36" s="6"/>
      <c r="Z36" s="6"/>
      <c r="AA36" s="6"/>
      <c r="AB36" s="6"/>
      <c r="AC36" s="6"/>
      <c r="AD36" s="6"/>
      <c r="AE36" s="6"/>
      <c r="AF36" s="6"/>
      <c r="AG36" s="6"/>
      <c r="AH36" s="6"/>
      <c r="AI36" s="6"/>
      <c r="AJ36" s="6"/>
      <c r="AK36" s="6"/>
      <c r="AL36" s="6"/>
      <c r="AM36" s="6"/>
      <c r="AN36" s="6"/>
      <c r="AO36" s="6"/>
      <c r="AP36" s="6"/>
      <c r="AQ36" s="6"/>
    </row>
    <row r="37" customFormat="false" ht="15" hidden="false" customHeight="false" outlineLevel="0" collapsed="false">
      <c r="B37" s="49" t="s">
        <v>4568</v>
      </c>
      <c r="C37" s="49"/>
      <c r="D37" s="46"/>
      <c r="E37" s="46"/>
      <c r="F37" s="46"/>
      <c r="G37" s="46"/>
      <c r="H37" s="46"/>
      <c r="I37" s="46" t="n">
        <v>-108255000</v>
      </c>
      <c r="J37" s="46" t="n">
        <v>445562000</v>
      </c>
      <c r="K37" s="46" t="n">
        <v>1009494000</v>
      </c>
      <c r="L37" s="46" t="n">
        <v>1104096000</v>
      </c>
      <c r="M37" s="46" t="n">
        <v>1111498000</v>
      </c>
      <c r="N37" s="46" t="n">
        <v>1352650000</v>
      </c>
      <c r="O37" s="46" t="n">
        <v>1378080000</v>
      </c>
      <c r="P37" s="46" t="n">
        <v>1904714000</v>
      </c>
      <c r="Q37" s="46" t="n">
        <v>2019650000</v>
      </c>
      <c r="R37" s="46" t="n">
        <v>1401088000</v>
      </c>
      <c r="S37" s="77" t="n">
        <v>1139472000</v>
      </c>
      <c r="T37" s="77" t="n">
        <v>1392633000</v>
      </c>
      <c r="U37" s="4"/>
      <c r="V37" s="4"/>
      <c r="W37" s="4"/>
      <c r="X37" s="4"/>
      <c r="Y37" s="6"/>
      <c r="Z37" s="6"/>
      <c r="AA37" s="6"/>
      <c r="AB37" s="6"/>
      <c r="AC37" s="6"/>
      <c r="AD37" s="6"/>
      <c r="AE37" s="6"/>
      <c r="AF37" s="6"/>
      <c r="AG37" s="6"/>
      <c r="AH37" s="6"/>
      <c r="AI37" s="6"/>
      <c r="AJ37" s="6"/>
      <c r="AK37" s="6"/>
      <c r="AL37" s="6"/>
      <c r="AM37" s="6"/>
      <c r="AN37" s="6"/>
      <c r="AO37" s="6"/>
      <c r="AP37" s="6"/>
      <c r="AQ37" s="6"/>
    </row>
    <row r="38" customFormat="false" ht="15" hidden="false" customHeight="false" outlineLevel="0" collapsed="false">
      <c r="B38" s="49" t="s">
        <v>903</v>
      </c>
      <c r="C38" s="49"/>
      <c r="D38" s="46"/>
      <c r="E38" s="46"/>
      <c r="F38" s="46"/>
      <c r="G38" s="46"/>
      <c r="H38" s="46"/>
      <c r="I38" s="46" t="n">
        <v>-494880000</v>
      </c>
      <c r="J38" s="46" t="n">
        <v>34274000</v>
      </c>
      <c r="K38" s="46" t="n">
        <v>237528000</v>
      </c>
      <c r="L38" s="46" t="n">
        <v>69006000</v>
      </c>
      <c r="M38" s="46" t="n">
        <v>-338282000</v>
      </c>
      <c r="N38" s="46" t="n">
        <v>-514007000</v>
      </c>
      <c r="O38" s="46" t="n">
        <v>-1127520000</v>
      </c>
      <c r="P38" s="46" t="n">
        <v>-1329706000</v>
      </c>
      <c r="Q38" s="46" t="n">
        <v>-1696506000</v>
      </c>
      <c r="R38" s="46" t="n">
        <v>-2145416000</v>
      </c>
      <c r="S38" s="77" t="n">
        <v>-1709208000</v>
      </c>
      <c r="T38" s="77" t="n">
        <v>-1495791000</v>
      </c>
      <c r="U38" s="4"/>
      <c r="V38" s="4"/>
      <c r="W38" s="4"/>
      <c r="X38" s="4"/>
      <c r="Y38" s="6"/>
      <c r="Z38" s="6"/>
      <c r="AA38" s="6"/>
      <c r="AB38" s="6"/>
      <c r="AC38" s="6"/>
      <c r="AD38" s="6"/>
      <c r="AE38" s="6"/>
      <c r="AF38" s="6"/>
      <c r="AG38" s="6"/>
      <c r="AH38" s="6"/>
      <c r="AI38" s="6"/>
      <c r="AJ38" s="6"/>
      <c r="AK38" s="6"/>
      <c r="AL38" s="6"/>
      <c r="AM38" s="6"/>
      <c r="AN38" s="6"/>
      <c r="AO38" s="6"/>
      <c r="AP38" s="6"/>
      <c r="AQ38" s="6"/>
    </row>
    <row r="39" s="13" customFormat="true" ht="15" hidden="false" customHeight="false" outlineLevel="0" collapsed="false">
      <c r="A39" s="63" t="s">
        <v>110</v>
      </c>
      <c r="B39" s="63" t="s">
        <v>4569</v>
      </c>
      <c r="C39" s="63" t="s">
        <v>34</v>
      </c>
      <c r="D39" s="109" t="n">
        <v>131318000</v>
      </c>
      <c r="E39" s="109" t="n">
        <v>313534000</v>
      </c>
      <c r="F39" s="181" t="n">
        <f aca="false">F40+F41</f>
        <v>233624000</v>
      </c>
      <c r="G39" s="181" t="n">
        <f aca="false">G40+G41</f>
        <v>322900000</v>
      </c>
      <c r="H39" s="109" t="n">
        <v>367470000</v>
      </c>
      <c r="I39" s="181" t="n">
        <f aca="false">I40+I41</f>
        <v>479415000</v>
      </c>
      <c r="J39" s="109" t="n">
        <v>-34274000</v>
      </c>
      <c r="K39" s="109" t="n">
        <v>-237528000</v>
      </c>
      <c r="L39" s="181" t="n">
        <f aca="false">L40+L41</f>
        <v>-46004000</v>
      </c>
      <c r="M39" s="109" t="n">
        <v>338282000</v>
      </c>
      <c r="N39" s="109" t="n">
        <v>514007000</v>
      </c>
      <c r="O39" s="181" t="n">
        <f aca="false">O40+O41</f>
        <v>1096200000</v>
      </c>
      <c r="P39" s="181" t="n">
        <f aca="false">P40+P41</f>
        <v>1257830000</v>
      </c>
      <c r="Q39" s="181" t="n">
        <f aca="false">Q40+Q41</f>
        <v>1817685000</v>
      </c>
      <c r="R39" s="109" t="n">
        <v>2232984000</v>
      </c>
      <c r="S39" s="84" t="n">
        <v>1709208000</v>
      </c>
      <c r="T39" s="181" t="n">
        <f aca="false">T40+T41</f>
        <v>1547370000</v>
      </c>
      <c r="U39" s="168"/>
      <c r="V39" s="168"/>
      <c r="W39" s="168"/>
      <c r="X39" s="168"/>
      <c r="Y39" s="6"/>
      <c r="Z39" s="6"/>
      <c r="AA39" s="6"/>
      <c r="AB39" s="6"/>
      <c r="AC39" s="6"/>
      <c r="AD39" s="6"/>
      <c r="AE39" s="6"/>
      <c r="AF39" s="6"/>
      <c r="AG39" s="6"/>
      <c r="AH39" s="6"/>
      <c r="AI39" s="6"/>
      <c r="AJ39" s="6"/>
      <c r="AK39" s="6"/>
      <c r="AL39" s="6"/>
      <c r="AM39" s="6"/>
      <c r="AN39" s="6"/>
      <c r="AO39" s="6"/>
      <c r="AP39" s="6"/>
      <c r="AQ39" s="6"/>
    </row>
    <row r="40" customFormat="false" ht="15" hidden="false" customHeight="false" outlineLevel="0" collapsed="false">
      <c r="A40" s="49" t="s">
        <v>248</v>
      </c>
      <c r="B40" s="47" t="s">
        <v>361</v>
      </c>
      <c r="C40" s="49" t="s">
        <v>242</v>
      </c>
      <c r="D40" s="46" t="n">
        <v>131318000</v>
      </c>
      <c r="E40" s="46" t="n">
        <v>361770000</v>
      </c>
      <c r="F40" s="46" t="n">
        <v>331992000</v>
      </c>
      <c r="G40" s="46" t="n">
        <v>219572000</v>
      </c>
      <c r="H40" s="46" t="n">
        <v>313030000</v>
      </c>
      <c r="I40" s="46" t="n">
        <v>711390000</v>
      </c>
      <c r="J40" s="46" t="n">
        <v>85685000</v>
      </c>
      <c r="K40" s="46" t="n">
        <v>930318000</v>
      </c>
      <c r="L40" s="46" t="n">
        <v>138012000</v>
      </c>
      <c r="M40" s="46" t="n">
        <v>1570595000</v>
      </c>
      <c r="N40" s="46" t="n">
        <v>297583000</v>
      </c>
      <c r="O40" s="46" t="n">
        <v>407160000</v>
      </c>
      <c r="P40" s="46" t="n">
        <v>71876000</v>
      </c>
      <c r="Q40" s="46" t="n">
        <v>1131004000</v>
      </c>
      <c r="R40" s="46" t="n">
        <v>2189200000</v>
      </c>
      <c r="S40" s="77" t="n">
        <v>569736000</v>
      </c>
      <c r="T40" s="77" t="n">
        <v>257895000</v>
      </c>
      <c r="U40" s="4"/>
      <c r="V40" s="4"/>
      <c r="W40" s="4"/>
      <c r="X40" s="4"/>
      <c r="Y40" s="6"/>
      <c r="Z40" s="6"/>
      <c r="AA40" s="6"/>
      <c r="AB40" s="6"/>
      <c r="AC40" s="6"/>
      <c r="AD40" s="6"/>
      <c r="AE40" s="6"/>
      <c r="AF40" s="6"/>
      <c r="AG40" s="6"/>
      <c r="AH40" s="6"/>
      <c r="AI40" s="6"/>
      <c r="AJ40" s="6"/>
      <c r="AK40" s="6"/>
      <c r="AL40" s="6"/>
      <c r="AM40" s="6"/>
      <c r="AN40" s="6"/>
      <c r="AO40" s="6"/>
      <c r="AP40" s="6"/>
      <c r="AQ40" s="6"/>
    </row>
    <row r="41" customFormat="false" ht="15" hidden="false" customHeight="false" outlineLevel="0" collapsed="false">
      <c r="A41" s="49" t="s">
        <v>115</v>
      </c>
      <c r="B41" s="47" t="s">
        <v>199</v>
      </c>
      <c r="C41" s="49" t="s">
        <v>242</v>
      </c>
      <c r="D41" s="46" t="n">
        <v>0</v>
      </c>
      <c r="E41" s="46" t="n">
        <v>-48236000</v>
      </c>
      <c r="F41" s="46" t="n">
        <v>-98368000</v>
      </c>
      <c r="G41" s="46" t="n">
        <v>103328000</v>
      </c>
      <c r="H41" s="46" t="n">
        <v>54440000</v>
      </c>
      <c r="I41" s="46" t="n">
        <v>-231975000</v>
      </c>
      <c r="J41" s="46" t="n">
        <v>-119959000</v>
      </c>
      <c r="K41" s="46" t="n">
        <v>-1167846000</v>
      </c>
      <c r="L41" s="46" t="n">
        <v>-184016000</v>
      </c>
      <c r="M41" s="46" t="n">
        <v>-1232313000</v>
      </c>
      <c r="N41" s="46" t="n">
        <v>216424000</v>
      </c>
      <c r="O41" s="46" t="n">
        <v>689040000</v>
      </c>
      <c r="P41" s="46" t="n">
        <v>1185954000</v>
      </c>
      <c r="Q41" s="46" t="n">
        <v>686681000</v>
      </c>
      <c r="R41" s="46" t="n">
        <v>43784000</v>
      </c>
      <c r="S41" s="77" t="n">
        <v>1139472000</v>
      </c>
      <c r="T41" s="77" t="n">
        <v>1289475000</v>
      </c>
      <c r="U41" s="4"/>
      <c r="V41" s="4"/>
      <c r="W41" s="4"/>
      <c r="X41" s="4"/>
    </row>
    <row r="42" customFormat="false" ht="15" hidden="false" customHeight="false" outlineLevel="0" collapsed="false">
      <c r="B42" s="49"/>
      <c r="C42" s="49"/>
      <c r="S42" s="4"/>
      <c r="T42" s="4"/>
      <c r="U42" s="4"/>
      <c r="V42" s="4"/>
      <c r="W42" s="4"/>
      <c r="X42" s="4"/>
    </row>
    <row r="43" customFormat="false" ht="15" hidden="false" customHeight="false" outlineLevel="0" collapsed="false">
      <c r="B43" s="49"/>
      <c r="C43" s="49"/>
      <c r="D43" s="0" t="s">
        <v>128</v>
      </c>
      <c r="E43" s="0" t="s">
        <v>128</v>
      </c>
      <c r="F43" s="0" t="s">
        <v>128</v>
      </c>
      <c r="G43" s="0" t="s">
        <v>128</v>
      </c>
      <c r="H43" s="0" t="s">
        <v>128</v>
      </c>
      <c r="I43" s="0" t="s">
        <v>128</v>
      </c>
      <c r="J43" s="0" t="s">
        <v>128</v>
      </c>
      <c r="K43" s="0" t="s">
        <v>128</v>
      </c>
      <c r="L43" s="0" t="s">
        <v>128</v>
      </c>
      <c r="M43" s="0" t="s">
        <v>128</v>
      </c>
      <c r="N43" s="0" t="s">
        <v>128</v>
      </c>
      <c r="O43" s="0" t="s">
        <v>128</v>
      </c>
      <c r="P43" s="0" t="s">
        <v>128</v>
      </c>
      <c r="Q43" s="0" t="s">
        <v>128</v>
      </c>
      <c r="R43" s="0" t="s">
        <v>128</v>
      </c>
      <c r="S43" s="0" t="s">
        <v>128</v>
      </c>
      <c r="T43" s="0" t="s">
        <v>128</v>
      </c>
      <c r="U43" s="4"/>
      <c r="V43" s="4"/>
      <c r="W43" s="4"/>
      <c r="X43" s="4"/>
    </row>
    <row r="46" customFormat="false" ht="15" hidden="false" customHeight="false" outlineLevel="0" collapsed="false">
      <c r="B46" s="0" t="s">
        <v>1646</v>
      </c>
      <c r="D46" s="55" t="n">
        <f aca="false">D6-D7-D25</f>
        <v>0</v>
      </c>
      <c r="E46" s="55" t="n">
        <f aca="false">E6-E7-E25</f>
        <v>0</v>
      </c>
      <c r="F46" s="55" t="n">
        <f aca="false">F6-F7-F25</f>
        <v>0</v>
      </c>
      <c r="G46" s="55" t="n">
        <f aca="false">G6-G7-G25</f>
        <v>0</v>
      </c>
      <c r="H46" s="55" t="n">
        <f aca="false">H6-H7-H25</f>
        <v>0</v>
      </c>
      <c r="I46" s="55" t="n">
        <f aca="false">I6-I7-I25</f>
        <v>0</v>
      </c>
      <c r="J46" s="55" t="n">
        <f aca="false">J6-J7-J25</f>
        <v>0</v>
      </c>
      <c r="K46" s="55" t="n">
        <f aca="false">K6-K7-K25</f>
        <v>0</v>
      </c>
      <c r="L46" s="55" t="n">
        <f aca="false">L6-L7-L25</f>
        <v>0</v>
      </c>
      <c r="M46" s="55" t="n">
        <f aca="false">M6-M7-M25</f>
        <v>0</v>
      </c>
      <c r="N46" s="55" t="n">
        <f aca="false">N6-N7-N25</f>
        <v>0</v>
      </c>
      <c r="O46" s="55" t="n">
        <f aca="false">O6-O7-O25</f>
        <v>0</v>
      </c>
      <c r="P46" s="55" t="n">
        <f aca="false">P6-P7-P25</f>
        <v>0</v>
      </c>
      <c r="Q46" s="55" t="n">
        <f aca="false">Q6-Q7-Q25</f>
        <v>0</v>
      </c>
      <c r="R46" s="55" t="n">
        <f aca="false">R6-R7-R25</f>
        <v>0</v>
      </c>
      <c r="S46" s="55" t="n">
        <f aca="false">S6-S7-S25</f>
        <v>0</v>
      </c>
      <c r="T46" s="55" t="n">
        <f aca="false">T6-T7-T25</f>
        <v>0</v>
      </c>
    </row>
    <row r="47" customFormat="false" ht="15" hidden="false" customHeight="false" outlineLevel="0" collapsed="false">
      <c r="B47" s="0" t="s">
        <v>579</v>
      </c>
      <c r="D47" s="55" t="n">
        <f aca="false">D7-D9-D24-D18</f>
        <v>0</v>
      </c>
      <c r="E47" s="55" t="n">
        <f aca="false">E7-E9-E24-E18</f>
        <v>0</v>
      </c>
      <c r="F47" s="55" t="n">
        <f aca="false">F7-F9-F24-F18</f>
        <v>0</v>
      </c>
      <c r="G47" s="55" t="n">
        <f aca="false">G7-G9-G24-G18</f>
        <v>0</v>
      </c>
      <c r="H47" s="55" t="n">
        <f aca="false">H7-H9-H24-H18</f>
        <v>0</v>
      </c>
      <c r="I47" s="55" t="n">
        <f aca="false">I7-I9-I24-I18</f>
        <v>0</v>
      </c>
      <c r="J47" s="55" t="n">
        <f aca="false">J7-J9-J24-J18</f>
        <v>0</v>
      </c>
      <c r="K47" s="55" t="n">
        <f aca="false">K7-K9-K24-K18</f>
        <v>0</v>
      </c>
      <c r="L47" s="55" t="n">
        <f aca="false">L7-L9-L24-L18</f>
        <v>0</v>
      </c>
      <c r="M47" s="55" t="n">
        <f aca="false">M7-M9-M24-M18</f>
        <v>0</v>
      </c>
      <c r="N47" s="55" t="n">
        <f aca="false">N7-N9-N24-N18</f>
        <v>0</v>
      </c>
      <c r="O47" s="55" t="n">
        <f aca="false">O7-O9-O24-O18</f>
        <v>0</v>
      </c>
      <c r="P47" s="55" t="n">
        <f aca="false">P7-P9-P24-P18</f>
        <v>0</v>
      </c>
      <c r="Q47" s="55" t="n">
        <f aca="false">Q7-Q9-Q24-Q18</f>
        <v>0</v>
      </c>
      <c r="R47" s="55" t="n">
        <f aca="false">R7-R9-R24-R18</f>
        <v>0</v>
      </c>
      <c r="S47" s="55" t="n">
        <f aca="false">S7-S9-S24-S18</f>
        <v>0</v>
      </c>
      <c r="T47" s="55" t="n">
        <f aca="false">T7-T9-T24-T18</f>
        <v>0</v>
      </c>
    </row>
    <row r="48" customFormat="false" ht="15" hidden="false" customHeight="false" outlineLevel="0" collapsed="false">
      <c r="B48" s="0" t="s">
        <v>131</v>
      </c>
      <c r="D48" s="56" t="n">
        <f aca="false">D9-D10-D13</f>
        <v>1122172000</v>
      </c>
      <c r="E48" s="56" t="n">
        <f aca="false">E9-E10-E13</f>
        <v>1037074000</v>
      </c>
      <c r="F48" s="56" t="n">
        <f aca="false">F9-F10-F13</f>
        <v>1045160000</v>
      </c>
      <c r="G48" s="56" t="n">
        <f aca="false">G9-G10-G13</f>
        <v>1136608000</v>
      </c>
      <c r="H48" s="56" t="n">
        <f aca="false">H9-H10-H13</f>
        <v>1170460000</v>
      </c>
      <c r="I48" s="55" t="n">
        <f aca="false">I9-I10-I13</f>
        <v>0</v>
      </c>
      <c r="J48" s="55" t="n">
        <f aca="false">J9-J10-J13</f>
        <v>0</v>
      </c>
      <c r="K48" s="55" t="n">
        <f aca="false">K9-K10-K13</f>
        <v>0</v>
      </c>
      <c r="L48" s="55" t="n">
        <f aca="false">L9-L10-L13</f>
        <v>0</v>
      </c>
      <c r="M48" s="55" t="n">
        <f aca="false">M9-M10-M13</f>
        <v>0</v>
      </c>
      <c r="N48" s="55" t="n">
        <f aca="false">N9-N10-N13</f>
        <v>0</v>
      </c>
      <c r="O48" s="55" t="n">
        <f aca="false">O9-O10-O13</f>
        <v>0</v>
      </c>
      <c r="P48" s="55" t="n">
        <f aca="false">P9-P10-P13</f>
        <v>0</v>
      </c>
      <c r="Q48" s="55" t="n">
        <f aca="false">Q9-Q10-Q13</f>
        <v>0</v>
      </c>
      <c r="R48" s="55" t="n">
        <f aca="false">R9-R10-R13</f>
        <v>0</v>
      </c>
      <c r="S48" s="55" t="n">
        <f aca="false">S9-S10-S13</f>
        <v>0</v>
      </c>
      <c r="T48" s="55" t="n">
        <f aca="false">T9-T10-T13</f>
        <v>0</v>
      </c>
    </row>
    <row r="49" customFormat="false" ht="15" hidden="false" customHeight="false" outlineLevel="0" collapsed="false">
      <c r="B49" s="0" t="s">
        <v>4570</v>
      </c>
      <c r="D49" s="55" t="n">
        <f aca="false">D10-D11-D12</f>
        <v>0</v>
      </c>
      <c r="E49" s="55" t="n">
        <f aca="false">E10-E11-E12</f>
        <v>0</v>
      </c>
      <c r="F49" s="55" t="n">
        <f aca="false">F10-F11-F12</f>
        <v>0</v>
      </c>
      <c r="G49" s="55" t="n">
        <f aca="false">G10-G11-G12</f>
        <v>0</v>
      </c>
      <c r="H49" s="55" t="n">
        <f aca="false">H10-H11-H12</f>
        <v>0</v>
      </c>
      <c r="I49" s="55" t="n">
        <f aca="false">I10-I11-I12</f>
        <v>0</v>
      </c>
      <c r="J49" s="55" t="n">
        <f aca="false">J10-J11-J12</f>
        <v>0</v>
      </c>
      <c r="K49" s="55" t="n">
        <f aca="false">K10-K11-K12</f>
        <v>0</v>
      </c>
      <c r="L49" s="55" t="n">
        <f aca="false">L10-L11-L12</f>
        <v>0</v>
      </c>
      <c r="M49" s="55" t="n">
        <f aca="false">M10-M11-M12</f>
        <v>0</v>
      </c>
      <c r="N49" s="55" t="n">
        <f aca="false">N10-N11-N12</f>
        <v>0</v>
      </c>
      <c r="O49" s="55" t="n">
        <f aca="false">O10-O11-O12</f>
        <v>0</v>
      </c>
      <c r="P49" s="55" t="n">
        <f aca="false">P10-P11-P12</f>
        <v>0</v>
      </c>
      <c r="Q49" s="55" t="n">
        <f aca="false">Q10-Q11-Q12</f>
        <v>0</v>
      </c>
      <c r="R49" s="55" t="n">
        <f aca="false">R10-R11-R12</f>
        <v>0</v>
      </c>
      <c r="S49" s="55" t="n">
        <f aca="false">S10-S11-S12</f>
        <v>0</v>
      </c>
      <c r="T49" s="55" t="n">
        <f aca="false">T10-T11-T12</f>
        <v>0</v>
      </c>
    </row>
    <row r="50" customFormat="false" ht="15" hidden="false" customHeight="false" outlineLevel="0" collapsed="false">
      <c r="B50" s="0" t="s">
        <v>2516</v>
      </c>
      <c r="D50" s="55" t="n">
        <f aca="false">D13-D14-D15-D17-D16</f>
        <v>0</v>
      </c>
      <c r="E50" s="55" t="n">
        <f aca="false">E13-E14-E15-E17-E16</f>
        <v>0</v>
      </c>
      <c r="F50" s="55" t="n">
        <f aca="false">F13-F14-F15-F17-F16</f>
        <v>0</v>
      </c>
      <c r="G50" s="55" t="n">
        <f aca="false">G13-G14-G15-G17-G16</f>
        <v>0</v>
      </c>
      <c r="H50" s="55" t="n">
        <f aca="false">H13-H14-H15-H17-H16</f>
        <v>0</v>
      </c>
      <c r="I50" s="55" t="n">
        <f aca="false">I13-I14-I15-I17-I16</f>
        <v>0</v>
      </c>
      <c r="J50" s="55" t="n">
        <f aca="false">J13-J14-J15-J17-J16</f>
        <v>0</v>
      </c>
      <c r="K50" s="92" t="n">
        <f aca="false">K13-K14-K15-K17-K16</f>
        <v>0</v>
      </c>
      <c r="L50" s="55" t="n">
        <f aca="false">L13-L14-L15-L17-L16</f>
        <v>0</v>
      </c>
      <c r="M50" s="55" t="n">
        <f aca="false">M13-M14-M15-M17-M16</f>
        <v>0</v>
      </c>
      <c r="N50" s="55" t="n">
        <f aca="false">N13-N14-N15-N17-N16</f>
        <v>0</v>
      </c>
      <c r="O50" s="55" t="n">
        <f aca="false">O13-O14-O15-O17-O16</f>
        <v>0</v>
      </c>
      <c r="P50" s="55" t="n">
        <f aca="false">P13-P14-P15-P17-P16</f>
        <v>0</v>
      </c>
      <c r="Q50" s="55" t="n">
        <f aca="false">Q13-Q14-Q15-Q17-Q16</f>
        <v>0</v>
      </c>
      <c r="R50" s="55" t="n">
        <f aca="false">R13-R14-R15-R17-R16</f>
        <v>6.25848770141602E-007</v>
      </c>
      <c r="S50" s="55" t="n">
        <f aca="false">S13-S14-S15-S17-S16</f>
        <v>0</v>
      </c>
      <c r="T50" s="55" t="n">
        <f aca="false">T13-T14-T15-T17-T16</f>
        <v>0</v>
      </c>
    </row>
    <row r="51" customFormat="false" ht="15" hidden="false" customHeight="false" outlineLevel="0" collapsed="false">
      <c r="B51" s="0" t="s">
        <v>332</v>
      </c>
      <c r="D51" s="56" t="n">
        <f aca="false">D18-D19-D21-D22-D23</f>
        <v>990854000</v>
      </c>
      <c r="E51" s="56" t="n">
        <f aca="false">E18-E19-E21-E22-E23</f>
        <v>868248000</v>
      </c>
      <c r="F51" s="56" t="n">
        <f aca="false">F18-F19-F21-F22-F23</f>
        <v>934496000</v>
      </c>
      <c r="G51" s="56" t="n">
        <f aca="false">G18-G19-G21-G22-G23</f>
        <v>917036000</v>
      </c>
      <c r="H51" s="56" t="n">
        <f aca="false">H18-H19-H21-H22-H23</f>
        <v>1007140000</v>
      </c>
      <c r="I51" s="55" t="n">
        <f aca="false">I18-I19-I21-I22-I23</f>
        <v>0</v>
      </c>
      <c r="J51" s="92" t="n">
        <f aca="false">J18-J19-J21-J22-J23</f>
        <v>0</v>
      </c>
      <c r="K51" s="55" t="n">
        <f aca="false">K18-K19-K21-K22-K23</f>
        <v>0</v>
      </c>
      <c r="L51" s="55" t="n">
        <f aca="false">L18-L19-L21-L22-L23</f>
        <v>0</v>
      </c>
      <c r="M51" s="55" t="n">
        <f aca="false">M18-M19-M21-M22-M23</f>
        <v>0</v>
      </c>
      <c r="N51" s="55" t="n">
        <f aca="false">N18-N19-N21-N22-N23</f>
        <v>0</v>
      </c>
      <c r="O51" s="55" t="n">
        <f aca="false">O18-O19-O21-O22-O23</f>
        <v>0</v>
      </c>
      <c r="P51" s="55" t="n">
        <f aca="false">P18-P19-P21-P22-P23</f>
        <v>0</v>
      </c>
      <c r="Q51" s="55" t="n">
        <f aca="false">Q18-Q19-Q21-Q22-Q23</f>
        <v>0</v>
      </c>
      <c r="R51" s="55" t="n">
        <f aca="false">R18-R19-R21-R22-R23</f>
        <v>0</v>
      </c>
      <c r="S51" s="55" t="n">
        <f aca="false">S18-S19-S21-S22-S23</f>
        <v>0</v>
      </c>
      <c r="T51" s="55" t="n">
        <f aca="false">T18-T19-T21-T22-T23</f>
        <v>0</v>
      </c>
    </row>
    <row r="52" customFormat="false" ht="15" hidden="false" customHeight="false" outlineLevel="0" collapsed="false">
      <c r="B52" s="0" t="s">
        <v>4571</v>
      </c>
      <c r="D52" s="55" t="n">
        <f aca="false">D26-D27-D36</f>
        <v>0</v>
      </c>
      <c r="E52" s="55" t="n">
        <f aca="false">E26-E27-E36</f>
        <v>0</v>
      </c>
      <c r="F52" s="55" t="n">
        <f aca="false">F26-F27-F36</f>
        <v>0</v>
      </c>
      <c r="G52" s="55" t="n">
        <f aca="false">G26-G27-G36</f>
        <v>0</v>
      </c>
      <c r="H52" s="55" t="n">
        <f aca="false">H26-H27-H36</f>
        <v>0</v>
      </c>
      <c r="I52" s="55" t="n">
        <f aca="false">I26-I27-I36</f>
        <v>0</v>
      </c>
      <c r="J52" s="55" t="n">
        <f aca="false">J26-J27-J36</f>
        <v>0</v>
      </c>
      <c r="K52" s="55" t="n">
        <f aca="false">K26-K27-K36</f>
        <v>0</v>
      </c>
      <c r="L52" s="55" t="n">
        <f aca="false">L26-L27-L36</f>
        <v>0</v>
      </c>
      <c r="M52" s="55" t="n">
        <f aca="false">M26-M27-M36</f>
        <v>0</v>
      </c>
      <c r="N52" s="55" t="n">
        <f aca="false">N26-N27-N36</f>
        <v>0</v>
      </c>
      <c r="O52" s="55" t="n">
        <f aca="false">O26-O27-O36</f>
        <v>0</v>
      </c>
      <c r="P52" s="55" t="n">
        <f aca="false">P26-P27-P36</f>
        <v>0</v>
      </c>
      <c r="Q52" s="55" t="n">
        <f aca="false">Q26-Q27-Q36</f>
        <v>0</v>
      </c>
      <c r="R52" s="55" t="n">
        <f aca="false">R26-R27-R36</f>
        <v>0</v>
      </c>
      <c r="S52" s="55" t="n">
        <f aca="false">S26-S27-S36</f>
        <v>0</v>
      </c>
      <c r="T52" s="55" t="n">
        <f aca="false">T26-T27-T36</f>
        <v>0</v>
      </c>
    </row>
    <row r="53" customFormat="false" ht="15" hidden="false" customHeight="false" outlineLevel="0" collapsed="false">
      <c r="B53" s="0" t="s">
        <v>333</v>
      </c>
      <c r="D53" s="56" t="n">
        <f aca="false">D27-D28-D29-D30-D31-D32-D35</f>
        <v>1969770000</v>
      </c>
      <c r="E53" s="56" t="n">
        <f aca="false">E27-E28-E29-E30-E31-E32-E35</f>
        <v>1965617000</v>
      </c>
      <c r="F53" s="56" t="n">
        <f aca="false">F27-F28-F29-F30-F31-F32-F35</f>
        <v>1967360000</v>
      </c>
      <c r="G53" s="56" t="n">
        <f aca="false">G27-G28-G29-G30-G31-G32-G35</f>
        <v>2053644000</v>
      </c>
      <c r="H53" s="56" t="n">
        <f aca="false">H27-H28-H29-H30-H31-H32-H35</f>
        <v>2259260000</v>
      </c>
      <c r="I53" s="55" t="n">
        <f aca="false">I27-I28-I29-I30-I31-I32-I35</f>
        <v>0</v>
      </c>
      <c r="J53" s="55" t="n">
        <f aca="false">J27-J28-J29-J30-J31-J32-J35</f>
        <v>0</v>
      </c>
      <c r="K53" s="55" t="n">
        <f aca="false">K27-K28-K29-K30-K31-K32-K35</f>
        <v>0</v>
      </c>
      <c r="L53" s="55" t="n">
        <f aca="false">L27-L28-L29-L30-L31-L32-L35</f>
        <v>0</v>
      </c>
      <c r="M53" s="55" t="n">
        <f aca="false">M27-M28-M29-M30-M31-M32-M35</f>
        <v>0</v>
      </c>
      <c r="N53" s="55" t="n">
        <f aca="false">N27-N28-N29-N30-N31-N32-N35</f>
        <v>0</v>
      </c>
      <c r="O53" s="55" t="n">
        <f aca="false">O27-O28-O29-O30-O31-O32-O35</f>
        <v>0</v>
      </c>
      <c r="P53" s="55" t="n">
        <f aca="false">P27-P28-P29-P30-P31-P32-P35</f>
        <v>0</v>
      </c>
      <c r="Q53" s="55" t="n">
        <f aca="false">Q27-Q28-Q29-Q30-Q31-Q32-Q35</f>
        <v>0</v>
      </c>
      <c r="R53" s="55" t="n">
        <f aca="false">R27-R28-R29-R30-R31-R32-R35</f>
        <v>0</v>
      </c>
      <c r="S53" s="55" t="n">
        <f aca="false">S27-S28-S29-S30-S31-S32-S35</f>
        <v>0</v>
      </c>
      <c r="T53" s="55" t="n">
        <f aca="false">T27-T28-T29-T30-T31-T32-T35</f>
        <v>0</v>
      </c>
    </row>
    <row r="54" customFormat="false" ht="15" hidden="false" customHeight="false" outlineLevel="0" collapsed="false">
      <c r="B54" s="0" t="s">
        <v>268</v>
      </c>
      <c r="D54" s="55" t="n">
        <f aca="false">D32-D33-D34</f>
        <v>0</v>
      </c>
      <c r="E54" s="55" t="n">
        <f aca="false">E32-E33-E34</f>
        <v>0</v>
      </c>
      <c r="F54" s="55" t="n">
        <f aca="false">F32-F33-F34</f>
        <v>0</v>
      </c>
      <c r="G54" s="55" t="n">
        <f aca="false">G32-G33-G34</f>
        <v>0</v>
      </c>
      <c r="H54" s="55" t="n">
        <f aca="false">H32-H33-H34</f>
        <v>0</v>
      </c>
      <c r="I54" s="55" t="n">
        <f aca="false">I32-I33-I34</f>
        <v>0</v>
      </c>
      <c r="J54" s="55" t="n">
        <f aca="false">J32-J33-J34</f>
        <v>0</v>
      </c>
      <c r="K54" s="55" t="n">
        <f aca="false">K32-K33-K34</f>
        <v>0</v>
      </c>
      <c r="L54" s="55" t="n">
        <f aca="false">L32-L33-L34</f>
        <v>0</v>
      </c>
      <c r="M54" s="55" t="n">
        <f aca="false">M32-M33-M34</f>
        <v>0</v>
      </c>
      <c r="N54" s="55" t="n">
        <f aca="false">N32-N33-N34</f>
        <v>0</v>
      </c>
      <c r="O54" s="55" t="n">
        <f aca="false">O32-O33-O34</f>
        <v>0</v>
      </c>
      <c r="P54" s="55" t="n">
        <f aca="false">P32-P33-P34</f>
        <v>0</v>
      </c>
      <c r="Q54" s="55" t="n">
        <f aca="false">Q32-Q33-Q34</f>
        <v>0</v>
      </c>
      <c r="R54" s="55" t="n">
        <f aca="false">R32-R33-R34</f>
        <v>0</v>
      </c>
      <c r="S54" s="55" t="n">
        <f aca="false">S32-S33-S34</f>
        <v>0</v>
      </c>
      <c r="T54" s="55" t="n">
        <f aca="false">T32-T33-T34</f>
        <v>0</v>
      </c>
    </row>
    <row r="55" customFormat="false" ht="15" hidden="false" customHeight="false" outlineLevel="0" collapsed="false">
      <c r="B55" s="0" t="s">
        <v>137</v>
      </c>
      <c r="D55" s="55" t="n">
        <f aca="false">D39-D40-D41</f>
        <v>0</v>
      </c>
      <c r="E55" s="55" t="n">
        <f aca="false">E39-E40-E41</f>
        <v>0</v>
      </c>
      <c r="F55" s="55" t="n">
        <f aca="false">F39-F40-F41</f>
        <v>0</v>
      </c>
      <c r="G55" s="55" t="n">
        <f aca="false">G39-G40-G41</f>
        <v>0</v>
      </c>
      <c r="H55" s="55" t="n">
        <f aca="false">H39-H40-H41</f>
        <v>0</v>
      </c>
      <c r="I55" s="55" t="n">
        <f aca="false">I39-I40-I41</f>
        <v>0</v>
      </c>
      <c r="J55" s="55" t="n">
        <f aca="false">J39-J40-J41</f>
        <v>0</v>
      </c>
      <c r="K55" s="55" t="n">
        <f aca="false">K39-K40-K41</f>
        <v>0</v>
      </c>
      <c r="L55" s="55" t="n">
        <f aca="false">L39-L40-L41</f>
        <v>0</v>
      </c>
      <c r="M55" s="55" t="n">
        <f aca="false">M39-M40-M41</f>
        <v>0</v>
      </c>
      <c r="N55" s="55" t="n">
        <f aca="false">N39-N40-N41</f>
        <v>0</v>
      </c>
      <c r="O55" s="55" t="n">
        <f aca="false">O39-O40-O41</f>
        <v>0</v>
      </c>
      <c r="P55" s="55" t="n">
        <f aca="false">P39-P40-P41</f>
        <v>0</v>
      </c>
      <c r="Q55" s="55" t="n">
        <f aca="false">Q39-Q40-Q41</f>
        <v>0</v>
      </c>
      <c r="R55" s="55" t="n">
        <f aca="false">R39-R40-R41</f>
        <v>0</v>
      </c>
      <c r="S55" s="55" t="n">
        <f aca="false">S39-S40-S41</f>
        <v>0</v>
      </c>
      <c r="T55" s="55" t="n">
        <f aca="false">T39-T40-T41</f>
        <v>0</v>
      </c>
    </row>
    <row r="56" customFormat="false" ht="15" hidden="false" customHeight="false" outlineLevel="0" collapsed="false">
      <c r="C56" s="55"/>
    </row>
    <row r="58" customFormat="false" ht="15.75" hidden="false" customHeight="false" outlineLevel="0" collapsed="false">
      <c r="B58" s="0" t="s">
        <v>679</v>
      </c>
      <c r="D58" s="93" t="n">
        <v>11621000000</v>
      </c>
      <c r="E58" s="94" t="n">
        <v>11808000000</v>
      </c>
      <c r="F58" s="94" t="n">
        <v>12272000000</v>
      </c>
      <c r="G58" s="94" t="n">
        <v>12933000000</v>
      </c>
      <c r="H58" s="94" t="n">
        <v>14179000000</v>
      </c>
      <c r="I58" s="94" t="n">
        <v>15465000000</v>
      </c>
      <c r="J58" s="94" t="n">
        <v>17137000000</v>
      </c>
      <c r="K58" s="94" t="n">
        <v>19794000000</v>
      </c>
      <c r="L58" s="94" t="n">
        <v>23002000000</v>
      </c>
      <c r="M58" s="94" t="n">
        <v>24163000000</v>
      </c>
      <c r="N58" s="94" t="n">
        <v>27053000000</v>
      </c>
      <c r="O58" s="94" t="n">
        <v>31320000000</v>
      </c>
      <c r="P58" s="94" t="n">
        <v>35938000000</v>
      </c>
      <c r="Q58" s="94" t="n">
        <v>40393000000</v>
      </c>
      <c r="R58" s="94" t="n">
        <v>43784000000</v>
      </c>
      <c r="S58" s="159" t="n">
        <v>47478000000</v>
      </c>
      <c r="T58" s="159" t="n">
        <v>51579000000</v>
      </c>
      <c r="U58" s="159" t="n">
        <v>56137000000</v>
      </c>
      <c r="V58" s="159" t="n">
        <v>61328000000</v>
      </c>
      <c r="W58" s="159" t="n">
        <v>66498000000</v>
      </c>
      <c r="X58" s="160" t="n">
        <v>71899000000</v>
      </c>
    </row>
    <row r="59" customFormat="false" ht="15" hidden="false" customHeight="false" outlineLevel="0" collapsed="false">
      <c r="B59" s="0" t="s">
        <v>140</v>
      </c>
      <c r="D59" s="313" t="n">
        <f aca="false">(D6/D58)*100</f>
        <v>18.1828241975734</v>
      </c>
      <c r="E59" s="313" t="n">
        <f aca="false">(E6/E58)*100</f>
        <v>16.6464854336043</v>
      </c>
      <c r="F59" s="313" t="n">
        <f aca="false">(F6/F58)*100</f>
        <v>16.8328552803129</v>
      </c>
      <c r="G59" s="313" t="n">
        <f aca="false">(G6/G58)*100</f>
        <v>15.9789685301168</v>
      </c>
      <c r="H59" s="313" t="n">
        <f aca="false">(H6/H58)*100</f>
        <v>15.357923689964</v>
      </c>
      <c r="I59" s="313" t="n">
        <f aca="false">(I6/I58)*100</f>
        <v>15.2</v>
      </c>
      <c r="J59" s="313" t="n">
        <f aca="false">(J6/J58)*100</f>
        <v>17.9</v>
      </c>
      <c r="K59" s="313" t="n">
        <f aca="false">(K6/K58)*100</f>
        <v>19.5</v>
      </c>
      <c r="L59" s="313" t="n">
        <f aca="false">(L6/L58)*100</f>
        <v>19.8</v>
      </c>
      <c r="M59" s="313" t="n">
        <f aca="false">(M6/M58)*100</f>
        <v>18.4</v>
      </c>
      <c r="N59" s="313" t="n">
        <f aca="false">(N6/N58)*100</f>
        <v>18.8</v>
      </c>
      <c r="O59" s="313" t="n">
        <f aca="false">(O6/O58)*100</f>
        <v>17.8</v>
      </c>
      <c r="P59" s="313" t="n">
        <f aca="false">(P6/P58)*100</f>
        <v>17.9</v>
      </c>
      <c r="Q59" s="313" t="n">
        <f aca="false">(Q6/Q58)*100</f>
        <v>17.1</v>
      </c>
      <c r="R59" s="313" t="n">
        <f aca="false">(R6/R58)*100</f>
        <v>16.1</v>
      </c>
      <c r="S59" s="313" t="n">
        <f aca="false">(S6/S58)*100</f>
        <v>15.6</v>
      </c>
      <c r="T59" s="313" t="n">
        <f aca="false">(T6/T58)*100</f>
        <v>15.6</v>
      </c>
    </row>
    <row r="60" customFormat="false" ht="15" hidden="false" customHeight="false" outlineLevel="0" collapsed="false">
      <c r="B60" s="0" t="s">
        <v>141</v>
      </c>
      <c r="D60" s="313" t="n">
        <f aca="false">(D26/D58)*100</f>
        <v>19.3128302211514</v>
      </c>
      <c r="E60" s="313" t="n">
        <f aca="false">(E26/E58)*100</f>
        <v>19.4038787262873</v>
      </c>
      <c r="F60" s="313" t="n">
        <f aca="false">(F26/F58)*100</f>
        <v>18.7365710560626</v>
      </c>
      <c r="G60" s="313" t="n">
        <f aca="false">(G26/G58)*100</f>
        <v>18.5755509162607</v>
      </c>
      <c r="H60" s="313" t="n">
        <f aca="false">(H26/H58)*100</f>
        <v>18.5254954510191</v>
      </c>
      <c r="I60" s="313" t="n">
        <f aca="false">(I26/I58)*100</f>
        <v>18.4</v>
      </c>
      <c r="J60" s="313" t="n">
        <f aca="false">(J26/J58)*100</f>
        <v>18.3</v>
      </c>
      <c r="K60" s="313" t="n">
        <f aca="false">(K26/K58)*100</f>
        <v>18</v>
      </c>
      <c r="L60" s="313" t="n">
        <f aca="false">(L26/L58)*100</f>
        <v>19.6</v>
      </c>
      <c r="M60" s="313" t="n">
        <f aca="false">(M26/M58)*100</f>
        <v>19.9</v>
      </c>
      <c r="N60" s="313" t="n">
        <f aca="false">(N26/N58)*100</f>
        <v>20.5</v>
      </c>
      <c r="O60" s="313" t="n">
        <f aca="false">(O26/O58)*100</f>
        <v>21.3</v>
      </c>
      <c r="P60" s="313" t="n">
        <f aca="false">(P26/P58)*100</f>
        <v>21.6</v>
      </c>
      <c r="Q60" s="313" t="n">
        <f aca="false">(Q26/Q58)*100</f>
        <v>21.4</v>
      </c>
      <c r="R60" s="313" t="n">
        <f aca="false">(R26/R58)*100</f>
        <v>20.8</v>
      </c>
      <c r="S60" s="313" t="n">
        <f aca="false">(S26/S58)*100</f>
        <v>19.1</v>
      </c>
      <c r="T60" s="313" t="n">
        <f aca="false">(T26/T58)*100</f>
        <v>18.6</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4.xml><?xml version="1.0" encoding="utf-8"?>
<worksheet xmlns="http://schemas.openxmlformats.org/spreadsheetml/2006/main" xmlns:r="http://schemas.openxmlformats.org/officeDocument/2006/relationships">
  <sheetPr filterMode="false">
    <pageSetUpPr fitToPage="false"/>
  </sheetPr>
  <dimension ref="A1:AQ8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J48" activePane="bottomRight" state="frozen"/>
      <selection pane="topLeft" activeCell="A1" activeCellId="0" sqref="A1"/>
      <selection pane="topRight" activeCell="J1" activeCellId="0" sqref="J1"/>
      <selection pane="bottomLeft" activeCell="A48" activeCellId="0" sqref="A48"/>
      <selection pane="bottomRight" activeCell="S96" activeCellId="0" sqref="S96"/>
    </sheetView>
  </sheetViews>
  <sheetFormatPr defaultRowHeight="15"/>
  <cols>
    <col collapsed="false" hidden="false" max="1" min="1" style="0" width="23.6224489795918"/>
    <col collapsed="false" hidden="false" max="2" min="2" style="0" width="69.6581632653061"/>
    <col collapsed="false" hidden="false" max="3" min="3" style="0" width="23.6224489795918"/>
    <col collapsed="false" hidden="false" max="10" min="4" style="0" width="15.2551020408163"/>
    <col collapsed="false" hidden="false" max="11" min="11" style="0" width="15.9285714285714"/>
    <col collapsed="false" hidden="false" max="12" min="12" style="0" width="16.0663265306122"/>
    <col collapsed="false" hidden="false" max="13" min="13" style="0" width="16.469387755102"/>
    <col collapsed="false" hidden="false" max="14" min="14" style="0" width="15.1173469387755"/>
    <col collapsed="false" hidden="false" max="15" min="15" style="0" width="15.9285714285714"/>
    <col collapsed="false" hidden="false" max="19" min="16" style="0" width="16.1989795918367"/>
    <col collapsed="false" hidden="false" max="20" min="20" style="0" width="17.0102040816327"/>
    <col collapsed="false" hidden="false" max="1025" min="21" style="0" width="8.50510204081633"/>
  </cols>
  <sheetData>
    <row r="1" customFormat="false" ht="15" hidden="false" customHeight="false" outlineLevel="0" collapsed="false">
      <c r="A1" s="1" t="s">
        <v>4572</v>
      </c>
      <c r="B1" s="2" t="s">
        <v>4573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row>
    <row r="2" customFormat="false" ht="15" hidden="false" customHeight="false" outlineLevel="0" collapsed="false">
      <c r="A2" s="113"/>
      <c r="B2" s="7" t="s">
        <v>4574</v>
      </c>
      <c r="C2" s="7"/>
      <c r="D2" s="4"/>
      <c r="E2" s="4"/>
      <c r="F2" s="4"/>
      <c r="G2" s="4"/>
      <c r="H2" s="4"/>
      <c r="I2" s="4"/>
      <c r="J2" s="4"/>
      <c r="K2" s="4"/>
      <c r="L2" s="4"/>
      <c r="M2" s="4"/>
      <c r="N2" s="4"/>
      <c r="O2" s="4"/>
      <c r="P2" s="4"/>
      <c r="Q2" s="4"/>
      <c r="R2" s="8"/>
      <c r="S2" s="9"/>
      <c r="T2" s="10"/>
      <c r="U2" s="4"/>
      <c r="Y2" s="6"/>
      <c r="Z2" s="6"/>
      <c r="AA2" s="6"/>
      <c r="AB2" s="6"/>
      <c r="AC2" s="6"/>
      <c r="AD2" s="6"/>
      <c r="AE2" s="6"/>
      <c r="AF2" s="6"/>
      <c r="AG2" s="6"/>
      <c r="AH2" s="6"/>
      <c r="AI2" s="6"/>
      <c r="AJ2" s="6"/>
      <c r="AK2" s="6"/>
      <c r="AL2" s="6"/>
      <c r="AM2" s="6"/>
      <c r="AN2" s="6"/>
      <c r="AO2" s="6"/>
      <c r="AP2" s="6"/>
      <c r="AQ2" s="6"/>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row>
    <row r="5" customFormat="false" ht="15" hidden="false" customHeight="false" outlineLevel="0" collapsed="false">
      <c r="A5" s="113"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row>
    <row r="6" s="13" customFormat="true" ht="16.5" hidden="false" customHeight="false" outlineLevel="0" collapsed="false">
      <c r="A6" s="13" t="s">
        <v>32</v>
      </c>
      <c r="B6" s="98" t="s">
        <v>4575</v>
      </c>
      <c r="C6" s="216" t="s">
        <v>34</v>
      </c>
      <c r="D6" s="109" t="n">
        <v>2966000000</v>
      </c>
      <c r="E6" s="109" t="n">
        <v>3087000000</v>
      </c>
      <c r="F6" s="109" t="n">
        <v>3237000000</v>
      </c>
      <c r="G6" s="110" t="n">
        <v>3664000000</v>
      </c>
      <c r="H6" s="110" t="n">
        <v>4315000000</v>
      </c>
      <c r="I6" s="110" t="n">
        <v>5307000000</v>
      </c>
      <c r="J6" s="110" t="n">
        <v>6288000000</v>
      </c>
      <c r="K6" s="110" t="n">
        <v>7008000000</v>
      </c>
      <c r="L6" s="109" t="n">
        <v>7041000000</v>
      </c>
      <c r="M6" s="109" t="n">
        <v>6097000000</v>
      </c>
      <c r="N6" s="102" t="n">
        <v>8261000000</v>
      </c>
      <c r="O6" s="102" t="n">
        <v>9280000000</v>
      </c>
      <c r="P6" s="102" t="n">
        <v>9358000000</v>
      </c>
      <c r="Q6" s="102" t="n">
        <v>9740000000</v>
      </c>
      <c r="R6" s="102" t="n">
        <v>11365000000</v>
      </c>
      <c r="S6" s="102" t="n">
        <v>11174000000</v>
      </c>
      <c r="T6" s="84" t="n">
        <v>12401000000</v>
      </c>
      <c r="U6" s="168"/>
      <c r="V6" s="168"/>
      <c r="W6" s="168"/>
      <c r="X6" s="168"/>
      <c r="Y6" s="6"/>
      <c r="Z6" s="6"/>
      <c r="AA6" s="6"/>
      <c r="AB6" s="6"/>
      <c r="AC6" s="6"/>
      <c r="AD6" s="6"/>
      <c r="AE6" s="6"/>
      <c r="AF6" s="6"/>
      <c r="AG6" s="6"/>
      <c r="AH6" s="6"/>
      <c r="AI6" s="6"/>
      <c r="AJ6" s="6"/>
      <c r="AK6" s="6"/>
      <c r="AL6" s="6"/>
      <c r="AM6" s="6"/>
      <c r="AN6" s="6"/>
      <c r="AO6" s="6"/>
      <c r="AP6" s="6"/>
      <c r="AQ6" s="6"/>
    </row>
    <row r="7" customFormat="false" ht="15" hidden="false" customHeight="false" outlineLevel="0" collapsed="false">
      <c r="A7" s="0" t="s">
        <v>35</v>
      </c>
      <c r="B7" s="362" t="s">
        <v>35</v>
      </c>
      <c r="C7" s="20" t="s">
        <v>37</v>
      </c>
      <c r="D7" s="46" t="n">
        <f aca="false">D8+D11</f>
        <v>2460000000</v>
      </c>
      <c r="E7" s="46" t="n">
        <f aca="false">E8+E11</f>
        <v>2467000000</v>
      </c>
      <c r="F7" s="46" t="n">
        <f aca="false">F8+F11</f>
        <v>2540000000</v>
      </c>
      <c r="G7" s="46" t="n">
        <f aca="false">G8+G11</f>
        <v>2917000000</v>
      </c>
      <c r="H7" s="46" t="n">
        <f aca="false">H8+H11</f>
        <v>3465000000</v>
      </c>
      <c r="I7" s="46" t="n">
        <f aca="false">I8+I11</f>
        <v>4023000000</v>
      </c>
      <c r="J7" s="46" t="n">
        <f aca="false">J8+J11</f>
        <v>5374000000</v>
      </c>
      <c r="K7" s="46" t="n">
        <f aca="false">K8+K11</f>
        <v>6287000000</v>
      </c>
      <c r="L7" s="46" t="n">
        <f aca="false">L8+L11</f>
        <v>6039000000</v>
      </c>
      <c r="M7" s="46" t="n">
        <f aca="false">M8+M11</f>
        <v>5219000000</v>
      </c>
      <c r="N7" s="46" t="n">
        <f aca="false">N8+N11</f>
        <v>6870000000</v>
      </c>
      <c r="O7" s="46" t="n">
        <f aca="false">O8+O11</f>
        <v>8255000000</v>
      </c>
      <c r="P7" s="46" t="n">
        <f aca="false">P8+P11</f>
        <v>8427000000</v>
      </c>
      <c r="Q7" s="46" t="n">
        <f aca="false">Q8+Q11</f>
        <v>8863000000</v>
      </c>
      <c r="R7" s="46" t="n">
        <f aca="false">R8+R11</f>
        <v>10497000000</v>
      </c>
      <c r="S7" s="46" t="n">
        <f aca="false">S8+S11</f>
        <v>9777000000</v>
      </c>
      <c r="T7" s="46" t="n">
        <f aca="false">T8+T11</f>
        <v>11005000000</v>
      </c>
      <c r="U7" s="4"/>
      <c r="V7" s="4"/>
      <c r="W7" s="4"/>
      <c r="X7" s="4"/>
      <c r="Y7" s="6"/>
      <c r="Z7" s="6"/>
      <c r="AA7" s="6"/>
      <c r="AB7" s="6"/>
      <c r="AC7" s="6"/>
      <c r="AD7" s="6"/>
      <c r="AE7" s="6"/>
      <c r="AF7" s="6"/>
      <c r="AG7" s="6"/>
      <c r="AH7" s="6"/>
      <c r="AI7" s="6"/>
      <c r="AJ7" s="6"/>
      <c r="AK7" s="6"/>
      <c r="AL7" s="6"/>
      <c r="AM7" s="6"/>
      <c r="AN7" s="6"/>
      <c r="AO7" s="6"/>
      <c r="AP7" s="6"/>
      <c r="AQ7" s="6"/>
    </row>
    <row r="8" customFormat="false" ht="15" hidden="false" customHeight="false" outlineLevel="0" collapsed="false">
      <c r="A8" s="27" t="s">
        <v>1275</v>
      </c>
      <c r="B8" s="27" t="s">
        <v>1275</v>
      </c>
      <c r="C8" s="49" t="s">
        <v>40</v>
      </c>
      <c r="D8" s="46" t="n">
        <v>2315000000</v>
      </c>
      <c r="E8" s="46" t="n">
        <v>2295000000</v>
      </c>
      <c r="F8" s="46" t="n">
        <v>2370000000</v>
      </c>
      <c r="G8" s="100" t="n">
        <v>2678000000</v>
      </c>
      <c r="H8" s="100" t="n">
        <v>3220000000</v>
      </c>
      <c r="I8" s="100" t="n">
        <v>3744000000</v>
      </c>
      <c r="J8" s="100" t="n">
        <v>4945000000</v>
      </c>
      <c r="K8" s="100" t="n">
        <v>5854000000</v>
      </c>
      <c r="L8" s="310" t="n">
        <f aca="false">L9+L10</f>
        <v>6039000000</v>
      </c>
      <c r="M8" s="310" t="n">
        <f aca="false">M9+M10</f>
        <v>5219000000</v>
      </c>
      <c r="N8" s="310" t="n">
        <f aca="false">N9+N10</f>
        <v>6870000000</v>
      </c>
      <c r="O8" s="310" t="n">
        <f aca="false">O9+O10</f>
        <v>8255000000</v>
      </c>
      <c r="P8" s="310" t="n">
        <f aca="false">P9+P10</f>
        <v>8427000000</v>
      </c>
      <c r="Q8" s="310" t="n">
        <f aca="false">Q9+Q10</f>
        <v>8863000000</v>
      </c>
      <c r="R8" s="310" t="n">
        <f aca="false">R9+R10</f>
        <v>10497000000</v>
      </c>
      <c r="S8" s="310" t="n">
        <f aca="false">S9+S10</f>
        <v>9777000000</v>
      </c>
      <c r="T8" s="310" t="n">
        <f aca="false">T9+T10</f>
        <v>11005000000</v>
      </c>
      <c r="U8" s="4"/>
      <c r="V8" s="4"/>
      <c r="W8" s="4"/>
      <c r="X8" s="4"/>
      <c r="Y8" s="6"/>
      <c r="Z8" s="6"/>
      <c r="AA8" s="6"/>
      <c r="AB8" s="6"/>
      <c r="AC8" s="6"/>
      <c r="AD8" s="6"/>
      <c r="AE8" s="6"/>
      <c r="AF8" s="6"/>
      <c r="AG8" s="6"/>
      <c r="AH8" s="6"/>
      <c r="AI8" s="6"/>
      <c r="AJ8" s="6"/>
      <c r="AK8" s="6"/>
      <c r="AL8" s="6"/>
      <c r="AM8" s="6"/>
      <c r="AN8" s="6"/>
      <c r="AO8" s="6"/>
      <c r="AP8" s="6"/>
      <c r="AQ8" s="6"/>
    </row>
    <row r="9" customFormat="false" ht="16.5" hidden="false" customHeight="false" outlineLevel="0" collapsed="false">
      <c r="A9" s="45" t="s">
        <v>283</v>
      </c>
      <c r="B9" s="105" t="s">
        <v>2203</v>
      </c>
      <c r="C9" s="11" t="s">
        <v>43</v>
      </c>
      <c r="D9" s="77" t="n">
        <v>535000000</v>
      </c>
      <c r="E9" s="77" t="n">
        <v>555000000</v>
      </c>
      <c r="F9" s="77" t="n">
        <v>365000000</v>
      </c>
      <c r="G9" s="100" t="n">
        <v>498000000</v>
      </c>
      <c r="H9" s="100" t="n">
        <v>736000000</v>
      </c>
      <c r="I9" s="100" t="n">
        <v>1150000000</v>
      </c>
      <c r="J9" s="100" t="n">
        <v>2003000000</v>
      </c>
      <c r="K9" s="100" t="n">
        <v>2391000000</v>
      </c>
      <c r="L9" s="46" t="n">
        <v>2136000000</v>
      </c>
      <c r="M9" s="46" t="n">
        <v>831000000</v>
      </c>
      <c r="N9" s="16" t="n">
        <v>1775000000</v>
      </c>
      <c r="O9" s="16" t="n">
        <v>2264000000</v>
      </c>
      <c r="P9" s="16" t="n">
        <v>1103000000</v>
      </c>
      <c r="Q9" s="16" t="n">
        <v>667000000</v>
      </c>
      <c r="R9" s="16" t="n">
        <v>1308000000</v>
      </c>
      <c r="S9" s="16" t="n">
        <v>648000000</v>
      </c>
      <c r="T9" s="77" t="n">
        <v>932000000</v>
      </c>
      <c r="U9" s="4"/>
      <c r="V9" s="4"/>
      <c r="W9" s="4"/>
      <c r="X9" s="4"/>
      <c r="Y9" s="6"/>
      <c r="Z9" s="6"/>
      <c r="AA9" s="6"/>
      <c r="AB9" s="6"/>
      <c r="AC9" s="6"/>
      <c r="AD9" s="6"/>
      <c r="AE9" s="6"/>
      <c r="AF9" s="6"/>
      <c r="AG9" s="6"/>
      <c r="AH9" s="6"/>
      <c r="AI9" s="6"/>
      <c r="AJ9" s="6"/>
      <c r="AK9" s="6"/>
      <c r="AL9" s="6"/>
      <c r="AM9" s="6"/>
      <c r="AN9" s="6"/>
      <c r="AO9" s="6"/>
      <c r="AP9" s="6"/>
      <c r="AQ9" s="6"/>
    </row>
    <row r="10" customFormat="false" ht="16.5" hidden="false" customHeight="false" outlineLevel="0" collapsed="false">
      <c r="A10" s="45" t="s">
        <v>4576</v>
      </c>
      <c r="B10" s="105" t="s">
        <v>4577</v>
      </c>
      <c r="C10" s="11" t="s">
        <v>43</v>
      </c>
      <c r="D10" s="77" t="n">
        <v>1780000000</v>
      </c>
      <c r="E10" s="77" t="n">
        <v>1740000000</v>
      </c>
      <c r="F10" s="77" t="n">
        <v>2005000000</v>
      </c>
      <c r="G10" s="100" t="n">
        <v>2180000000</v>
      </c>
      <c r="H10" s="100" t="n">
        <v>2484000000</v>
      </c>
      <c r="I10" s="100" t="n">
        <v>2594000000</v>
      </c>
      <c r="J10" s="100" t="n">
        <v>2942000000</v>
      </c>
      <c r="K10" s="100" t="n">
        <v>3464000000</v>
      </c>
      <c r="L10" s="46" t="n">
        <v>3903000000</v>
      </c>
      <c r="M10" s="46" t="n">
        <v>4388000000</v>
      </c>
      <c r="N10" s="16" t="n">
        <v>5095000000</v>
      </c>
      <c r="O10" s="16" t="n">
        <v>5991000000</v>
      </c>
      <c r="P10" s="16" t="n">
        <v>7324000000</v>
      </c>
      <c r="Q10" s="16" t="n">
        <v>8196000000</v>
      </c>
      <c r="R10" s="16" t="n">
        <v>9189000000</v>
      </c>
      <c r="S10" s="16" t="n">
        <v>9129000000</v>
      </c>
      <c r="T10" s="77" t="n">
        <v>10073000000</v>
      </c>
      <c r="U10" s="4"/>
      <c r="V10" s="4"/>
      <c r="W10" s="4"/>
      <c r="X10" s="4"/>
      <c r="Y10" s="6"/>
      <c r="Z10" s="6"/>
      <c r="AA10" s="6"/>
      <c r="AB10" s="6"/>
      <c r="AC10" s="6"/>
      <c r="AD10" s="6"/>
      <c r="AE10" s="6"/>
      <c r="AF10" s="6"/>
      <c r="AG10" s="6"/>
      <c r="AH10" s="6"/>
      <c r="AI10" s="6"/>
      <c r="AJ10" s="6"/>
      <c r="AK10" s="6"/>
      <c r="AL10" s="6"/>
      <c r="AM10" s="6"/>
      <c r="AN10" s="6"/>
      <c r="AO10" s="6"/>
      <c r="AP10" s="6"/>
      <c r="AQ10" s="6"/>
    </row>
    <row r="11" customFormat="false" ht="16.5" hidden="false" customHeight="false" outlineLevel="0" collapsed="false">
      <c r="A11" s="27" t="s">
        <v>2415</v>
      </c>
      <c r="B11" s="27" t="s">
        <v>2415</v>
      </c>
      <c r="C11" s="49" t="s">
        <v>40</v>
      </c>
      <c r="D11" s="77" t="n">
        <v>145000000</v>
      </c>
      <c r="E11" s="77" t="n">
        <v>172000000</v>
      </c>
      <c r="F11" s="77" t="n">
        <v>170000000</v>
      </c>
      <c r="G11" s="100" t="n">
        <v>239000000</v>
      </c>
      <c r="H11" s="100" t="n">
        <v>245000000</v>
      </c>
      <c r="I11" s="100" t="n">
        <v>279000000</v>
      </c>
      <c r="J11" s="100" t="n">
        <v>429000000</v>
      </c>
      <c r="K11" s="100" t="n">
        <v>433000000</v>
      </c>
      <c r="L11" s="46"/>
      <c r="M11" s="46"/>
      <c r="N11" s="16"/>
      <c r="O11" s="16"/>
      <c r="P11" s="16"/>
      <c r="Q11" s="16"/>
      <c r="R11" s="16"/>
      <c r="S11" s="16"/>
      <c r="T11" s="77"/>
      <c r="U11" s="4"/>
      <c r="V11" s="4"/>
      <c r="W11" s="4"/>
      <c r="X11" s="4"/>
      <c r="Y11" s="6"/>
      <c r="Z11" s="6"/>
      <c r="AA11" s="6"/>
      <c r="AB11" s="6"/>
      <c r="AC11" s="6"/>
      <c r="AD11" s="6"/>
      <c r="AE11" s="6"/>
      <c r="AF11" s="6"/>
      <c r="AG11" s="6"/>
      <c r="AH11" s="6"/>
      <c r="AI11" s="6"/>
      <c r="AJ11" s="6"/>
      <c r="AK11" s="6"/>
      <c r="AL11" s="6"/>
      <c r="AM11" s="6"/>
      <c r="AN11" s="6"/>
      <c r="AO11" s="6"/>
      <c r="AP11" s="6"/>
      <c r="AQ11" s="6"/>
    </row>
    <row r="12" customFormat="false" ht="16.5" hidden="false" customHeight="false" outlineLevel="0" collapsed="false">
      <c r="A12" s="113"/>
      <c r="B12" s="45" t="s">
        <v>4578</v>
      </c>
      <c r="C12" s="11"/>
      <c r="D12" s="46"/>
      <c r="E12" s="77" t="n">
        <v>42000000</v>
      </c>
      <c r="F12" s="77" t="n">
        <v>10000000</v>
      </c>
      <c r="G12" s="100" t="n">
        <v>74000000</v>
      </c>
      <c r="H12" s="100" t="n">
        <v>60000000</v>
      </c>
      <c r="I12" s="100" t="n">
        <v>138000000</v>
      </c>
      <c r="J12" s="100" t="n">
        <v>271000000</v>
      </c>
      <c r="K12" s="100" t="n">
        <v>226000000</v>
      </c>
      <c r="L12" s="46"/>
      <c r="M12" s="46"/>
      <c r="N12" s="16"/>
      <c r="O12" s="16"/>
      <c r="P12" s="16"/>
      <c r="Q12" s="16"/>
      <c r="R12" s="16"/>
      <c r="S12" s="16"/>
      <c r="T12" s="77"/>
      <c r="U12" s="4"/>
      <c r="V12" s="4"/>
      <c r="W12" s="4"/>
      <c r="X12" s="4"/>
      <c r="Y12" s="6"/>
      <c r="Z12" s="6"/>
      <c r="AB12" s="6"/>
      <c r="AC12" s="6"/>
      <c r="AD12" s="6"/>
      <c r="AE12" s="6"/>
      <c r="AF12" s="6"/>
      <c r="AG12" s="6"/>
      <c r="AH12" s="6"/>
      <c r="AI12" s="6"/>
      <c r="AJ12" s="6"/>
      <c r="AK12" s="6"/>
      <c r="AL12" s="6"/>
      <c r="AM12" s="6"/>
      <c r="AN12" s="6"/>
      <c r="AO12" s="6"/>
      <c r="AP12" s="6"/>
      <c r="AQ12" s="6"/>
    </row>
    <row r="13" s="13" customFormat="true" ht="16.5" hidden="false" customHeight="false" outlineLevel="0" collapsed="false">
      <c r="A13" s="98" t="s">
        <v>52</v>
      </c>
      <c r="B13" s="98" t="s">
        <v>52</v>
      </c>
      <c r="C13" s="20" t="s">
        <v>37</v>
      </c>
      <c r="D13" s="84" t="n">
        <v>507000000</v>
      </c>
      <c r="E13" s="84" t="n">
        <v>620000000</v>
      </c>
      <c r="F13" s="84" t="n">
        <v>697000000</v>
      </c>
      <c r="G13" s="110" t="n">
        <v>747000000</v>
      </c>
      <c r="H13" s="110" t="n">
        <v>850000000</v>
      </c>
      <c r="I13" s="110" t="n">
        <v>1283000000</v>
      </c>
      <c r="J13" s="110" t="n">
        <v>915000000</v>
      </c>
      <c r="K13" s="110" t="n">
        <v>721000000</v>
      </c>
      <c r="L13" s="109" t="n">
        <v>1002000000</v>
      </c>
      <c r="M13" s="109" t="n">
        <v>878000000</v>
      </c>
      <c r="N13" s="102" t="n">
        <v>1391000000</v>
      </c>
      <c r="O13" s="102" t="n">
        <v>1025000000</v>
      </c>
      <c r="P13" s="102" t="n">
        <v>931000000</v>
      </c>
      <c r="Q13" s="102" t="n">
        <v>878000000</v>
      </c>
      <c r="R13" s="102" t="n">
        <v>868000000</v>
      </c>
      <c r="S13" s="102" t="n">
        <v>1396000000</v>
      </c>
      <c r="T13" s="84" t="n">
        <v>1396000000</v>
      </c>
      <c r="U13" s="168"/>
      <c r="V13" s="168"/>
      <c r="W13" s="168"/>
      <c r="X13" s="168"/>
      <c r="Y13" s="6"/>
      <c r="Z13" s="6"/>
      <c r="AA13" s="6"/>
      <c r="AB13" s="6"/>
      <c r="AC13" s="6"/>
      <c r="AD13" s="6"/>
      <c r="AE13" s="6"/>
      <c r="AF13" s="6"/>
      <c r="AG13" s="6"/>
      <c r="AH13" s="6"/>
      <c r="AI13" s="6"/>
      <c r="AJ13" s="6"/>
      <c r="AK13" s="6"/>
      <c r="AL13" s="6"/>
      <c r="AM13" s="6"/>
      <c r="AN13" s="6"/>
      <c r="AO13" s="6"/>
      <c r="AP13" s="6"/>
      <c r="AQ13" s="6"/>
    </row>
    <row r="14" customFormat="false" ht="16.5" hidden="false" customHeight="false" outlineLevel="0" collapsed="false">
      <c r="A14" s="29" t="s">
        <v>528</v>
      </c>
      <c r="B14" s="29" t="s">
        <v>528</v>
      </c>
      <c r="C14" s="11" t="s">
        <v>56</v>
      </c>
      <c r="D14" s="77" t="n">
        <v>491000000</v>
      </c>
      <c r="E14" s="77" t="n">
        <v>550000000</v>
      </c>
      <c r="F14" s="77" t="n">
        <v>676000000</v>
      </c>
      <c r="G14" s="100" t="n">
        <v>747000000</v>
      </c>
      <c r="H14" s="100" t="n">
        <v>850000000</v>
      </c>
      <c r="I14" s="100" t="n">
        <v>1283000000</v>
      </c>
      <c r="J14" s="100" t="n">
        <v>915000000</v>
      </c>
      <c r="K14" s="100" t="n">
        <v>721000000</v>
      </c>
      <c r="L14" s="46"/>
      <c r="M14" s="46"/>
      <c r="N14" s="16"/>
      <c r="O14" s="16"/>
      <c r="P14" s="16"/>
      <c r="Q14" s="16"/>
      <c r="R14" s="16"/>
      <c r="S14" s="16"/>
      <c r="T14" s="77"/>
      <c r="U14" s="4"/>
      <c r="V14" s="4"/>
      <c r="W14" s="4"/>
      <c r="X14" s="4"/>
      <c r="Y14" s="6"/>
      <c r="Z14" s="6"/>
      <c r="AB14" s="6"/>
      <c r="AC14" s="6"/>
      <c r="AD14" s="6"/>
      <c r="AE14" s="6"/>
      <c r="AF14" s="6"/>
      <c r="AG14" s="6"/>
      <c r="AH14" s="6"/>
      <c r="AI14" s="6"/>
      <c r="AJ14" s="6"/>
      <c r="AK14" s="6"/>
      <c r="AL14" s="6"/>
      <c r="AM14" s="6"/>
      <c r="AN14" s="6"/>
      <c r="AO14" s="6"/>
      <c r="AP14" s="6"/>
      <c r="AQ14" s="6"/>
    </row>
    <row r="15" customFormat="false" ht="16.5" hidden="false" customHeight="false" outlineLevel="0" collapsed="false">
      <c r="A15" s="29" t="s">
        <v>4579</v>
      </c>
      <c r="B15" s="29" t="s">
        <v>4580</v>
      </c>
      <c r="C15" s="11" t="s">
        <v>56</v>
      </c>
      <c r="D15" s="77" t="n">
        <v>16000000</v>
      </c>
      <c r="E15" s="77" t="n">
        <v>71000000</v>
      </c>
      <c r="F15" s="77" t="n">
        <v>21000000</v>
      </c>
      <c r="G15" s="100"/>
      <c r="H15" s="100"/>
      <c r="I15" s="100"/>
      <c r="J15" s="100"/>
      <c r="K15" s="100"/>
      <c r="L15" s="100"/>
      <c r="M15" s="100"/>
      <c r="N15" s="16"/>
      <c r="O15" s="16"/>
      <c r="P15" s="16"/>
      <c r="Q15" s="16"/>
      <c r="R15" s="16"/>
      <c r="S15" s="16"/>
      <c r="T15" s="77"/>
      <c r="U15" s="4"/>
      <c r="V15" s="4"/>
      <c r="W15" s="4"/>
      <c r="X15" s="4"/>
      <c r="Y15" s="6"/>
      <c r="Z15" s="6"/>
      <c r="AB15" s="6"/>
      <c r="AC15" s="6"/>
      <c r="AD15" s="6"/>
      <c r="AE15" s="6"/>
      <c r="AF15" s="6"/>
      <c r="AG15" s="6"/>
      <c r="AH15" s="6"/>
      <c r="AI15" s="6"/>
      <c r="AJ15" s="6"/>
      <c r="AK15" s="6"/>
      <c r="AL15" s="6"/>
      <c r="AM15" s="6"/>
      <c r="AN15" s="6"/>
      <c r="AO15" s="6"/>
      <c r="AP15" s="6"/>
      <c r="AQ15" s="6"/>
    </row>
    <row r="16" customFormat="false" ht="16.5" hidden="false" customHeight="false" outlineLevel="0" collapsed="false">
      <c r="A16" s="113"/>
      <c r="B16" s="30" t="s">
        <v>4581</v>
      </c>
      <c r="C16" s="11"/>
      <c r="D16" s="77" t="n">
        <v>3071000000</v>
      </c>
      <c r="E16" s="77" t="n">
        <v>3457000000</v>
      </c>
      <c r="F16" s="77" t="n">
        <v>3713000000</v>
      </c>
      <c r="G16" s="100" t="n">
        <v>3811000000</v>
      </c>
      <c r="H16" s="100" t="n">
        <v>4104000000</v>
      </c>
      <c r="I16" s="100" t="n">
        <v>4747000000</v>
      </c>
      <c r="J16" s="100" t="n">
        <v>5184000000</v>
      </c>
      <c r="K16" s="100" t="n">
        <v>5325000000</v>
      </c>
      <c r="L16" s="46" t="n">
        <v>6498000000</v>
      </c>
      <c r="M16" s="46" t="n">
        <v>8238000000</v>
      </c>
      <c r="N16" s="16" t="n">
        <v>7441000000</v>
      </c>
      <c r="O16" s="16" t="n">
        <v>8764000000</v>
      </c>
      <c r="P16" s="16" t="n">
        <v>10383000000</v>
      </c>
      <c r="Q16" s="16" t="n">
        <v>12500000000</v>
      </c>
      <c r="R16" s="16" t="n">
        <v>14357000000</v>
      </c>
      <c r="S16" s="16" t="n">
        <v>14613000000</v>
      </c>
      <c r="T16" s="77" t="n">
        <v>15055000000</v>
      </c>
      <c r="U16" s="4"/>
      <c r="V16" s="4"/>
      <c r="W16" s="4"/>
      <c r="X16" s="4"/>
      <c r="Y16" s="6"/>
      <c r="Z16" s="6"/>
      <c r="AA16" s="6"/>
      <c r="AB16" s="6"/>
      <c r="AC16" s="6"/>
      <c r="AD16" s="6"/>
      <c r="AE16" s="6"/>
      <c r="AF16" s="6"/>
      <c r="AG16" s="6"/>
      <c r="AH16" s="6"/>
      <c r="AI16" s="6"/>
      <c r="AJ16" s="6"/>
      <c r="AK16" s="6"/>
      <c r="AL16" s="6"/>
      <c r="AM16" s="6"/>
      <c r="AN16" s="6"/>
      <c r="AO16" s="6"/>
      <c r="AP16" s="6"/>
      <c r="AQ16" s="6"/>
    </row>
    <row r="17" s="13" customFormat="true" ht="15" hidden="false" customHeight="false" outlineLevel="0" collapsed="false">
      <c r="A17" s="32" t="s">
        <v>188</v>
      </c>
      <c r="B17" s="32" t="s">
        <v>188</v>
      </c>
      <c r="C17" s="216" t="s">
        <v>34</v>
      </c>
      <c r="D17" s="310" t="n">
        <f aca="false">D18+D40+D46</f>
        <v>3048000000</v>
      </c>
      <c r="E17" s="310" t="n">
        <f aca="false">E18+E40+E46</f>
        <v>3457000000</v>
      </c>
      <c r="F17" s="310" t="n">
        <f aca="false">F18+F40+F46</f>
        <v>3743000000</v>
      </c>
      <c r="G17" s="310" t="n">
        <f aca="false">G18+G40+G46</f>
        <v>3811000000</v>
      </c>
      <c r="H17" s="310" t="n">
        <f aca="false">H18+H40+H46</f>
        <v>4104000000</v>
      </c>
      <c r="I17" s="310" t="n">
        <f aca="false">I18+I40+I46</f>
        <v>4746000000</v>
      </c>
      <c r="J17" s="310" t="n">
        <f aca="false">J18+J40+J46</f>
        <v>5184000000</v>
      </c>
      <c r="K17" s="310" t="n">
        <f aca="false">K18+K40+K46</f>
        <v>5325000000</v>
      </c>
      <c r="L17" s="310" t="n">
        <f aca="false">L18+L40+L46</f>
        <v>6498000000</v>
      </c>
      <c r="M17" s="310" t="n">
        <f aca="false">M18+M40+M46</f>
        <v>8238000000</v>
      </c>
      <c r="N17" s="310" t="n">
        <f aca="false">N18+N40+N46</f>
        <v>7441000000</v>
      </c>
      <c r="O17" s="310" t="n">
        <f aca="false">O18+O40+O46</f>
        <v>8764000000</v>
      </c>
      <c r="P17" s="310" t="n">
        <f aca="false">P18+P40+P46</f>
        <v>10384000000</v>
      </c>
      <c r="Q17" s="310" t="n">
        <f aca="false">Q18+Q40+Q46</f>
        <v>12500000000</v>
      </c>
      <c r="R17" s="310" t="n">
        <f aca="false">R18+R40+R46</f>
        <v>14357000000</v>
      </c>
      <c r="S17" s="310" t="n">
        <f aca="false">S18+S40+S46</f>
        <v>14614000000</v>
      </c>
      <c r="T17" s="310" t="n">
        <f aca="false">T18+T40+T46</f>
        <v>15055000000</v>
      </c>
      <c r="U17" s="168"/>
      <c r="V17" s="168"/>
      <c r="W17" s="168"/>
      <c r="X17" s="168"/>
      <c r="Y17" s="6"/>
      <c r="Z17" s="6"/>
      <c r="AE17" s="6"/>
      <c r="AF17" s="6"/>
      <c r="AG17" s="6"/>
      <c r="AH17" s="6"/>
      <c r="AI17" s="6"/>
      <c r="AJ17" s="6"/>
      <c r="AK17" s="6"/>
      <c r="AL17" s="6"/>
      <c r="AM17" s="6"/>
      <c r="AN17" s="6"/>
      <c r="AO17" s="6"/>
      <c r="AP17" s="6"/>
      <c r="AQ17" s="6"/>
    </row>
    <row r="18" customFormat="false" ht="16.5" hidden="false" customHeight="false" outlineLevel="0" collapsed="false">
      <c r="A18" s="0" t="s">
        <v>70</v>
      </c>
      <c r="B18" s="30" t="s">
        <v>4582</v>
      </c>
      <c r="C18" s="49" t="s">
        <v>191</v>
      </c>
      <c r="D18" s="310" t="n">
        <f aca="false">D20+D34</f>
        <v>2267000000</v>
      </c>
      <c r="E18" s="77" t="n">
        <v>2414000000</v>
      </c>
      <c r="F18" s="310" t="n">
        <f aca="false">F20+F34</f>
        <v>2577000000</v>
      </c>
      <c r="G18" s="100" t="n">
        <v>2677000000</v>
      </c>
      <c r="H18" s="100" t="n">
        <v>2831000000</v>
      </c>
      <c r="I18" s="100" t="n">
        <v>3050000000</v>
      </c>
      <c r="J18" s="100" t="n">
        <v>3019000000</v>
      </c>
      <c r="K18" s="100" t="n">
        <v>3502000000</v>
      </c>
      <c r="L18" s="46" t="n">
        <v>3769000000</v>
      </c>
      <c r="M18" s="46" t="n">
        <v>4184000000</v>
      </c>
      <c r="N18" s="16" t="n">
        <v>4162000000</v>
      </c>
      <c r="O18" s="16" t="n">
        <v>5348000000</v>
      </c>
      <c r="P18" s="16" t="n">
        <v>6200000000</v>
      </c>
      <c r="Q18" s="16" t="n">
        <v>9123000000</v>
      </c>
      <c r="R18" s="16" t="n">
        <v>10977000000</v>
      </c>
      <c r="S18" s="16" t="n">
        <v>9992000000</v>
      </c>
      <c r="T18" s="77" t="n">
        <v>10061000000</v>
      </c>
      <c r="U18" s="4"/>
      <c r="V18" s="4"/>
      <c r="W18" s="4"/>
      <c r="X18" s="4"/>
      <c r="Y18" s="6"/>
      <c r="Z18" s="6"/>
      <c r="AA18" s="6"/>
      <c r="AB18" s="6"/>
      <c r="AC18" s="6"/>
      <c r="AD18" s="6"/>
      <c r="AE18" s="6"/>
      <c r="AF18" s="6"/>
      <c r="AG18" s="6"/>
      <c r="AH18" s="6"/>
      <c r="AI18" s="6"/>
      <c r="AJ18" s="6"/>
      <c r="AK18" s="6"/>
      <c r="AL18" s="6"/>
      <c r="AM18" s="6"/>
      <c r="AN18" s="6"/>
      <c r="AO18" s="6"/>
      <c r="AP18" s="6"/>
      <c r="AQ18" s="6"/>
    </row>
    <row r="19" customFormat="false" ht="16.5" hidden="false" customHeight="false" outlineLevel="0" collapsed="false">
      <c r="A19" s="113"/>
      <c r="B19" s="30" t="s">
        <v>4583</v>
      </c>
      <c r="C19" s="11"/>
      <c r="D19" s="46"/>
      <c r="E19" s="46"/>
      <c r="F19" s="46"/>
      <c r="G19" s="46"/>
      <c r="H19" s="46"/>
      <c r="I19" s="46"/>
      <c r="J19" s="46"/>
      <c r="K19" s="46"/>
      <c r="L19" s="46"/>
      <c r="M19" s="46"/>
      <c r="N19" s="16"/>
      <c r="O19" s="16"/>
      <c r="P19" s="16" t="n">
        <v>9165000000</v>
      </c>
      <c r="Q19" s="16" t="n">
        <v>10303000000</v>
      </c>
      <c r="R19" s="16" t="n">
        <v>10977000000</v>
      </c>
      <c r="S19" s="16" t="n">
        <v>9992000000</v>
      </c>
      <c r="T19" s="77" t="n">
        <v>10061000000</v>
      </c>
      <c r="U19" s="4"/>
      <c r="V19" s="4"/>
      <c r="W19" s="4"/>
      <c r="X19" s="4"/>
      <c r="Y19" s="6"/>
      <c r="Z19" s="6"/>
      <c r="AA19" s="6"/>
      <c r="AB19" s="6"/>
      <c r="AC19" s="6"/>
      <c r="AD19" s="6"/>
      <c r="AE19" s="6"/>
      <c r="AF19" s="6"/>
      <c r="AG19" s="6"/>
      <c r="AH19" s="6"/>
      <c r="AI19" s="6"/>
      <c r="AJ19" s="6"/>
      <c r="AK19" s="6"/>
      <c r="AL19" s="6"/>
      <c r="AM19" s="6"/>
      <c r="AN19" s="6"/>
      <c r="AO19" s="6"/>
      <c r="AP19" s="6"/>
      <c r="AQ19" s="6"/>
    </row>
    <row r="20" customFormat="false" ht="16.5" hidden="false" customHeight="false" outlineLevel="0" collapsed="false">
      <c r="A20" s="27" t="s">
        <v>4584</v>
      </c>
      <c r="B20" s="134" t="s">
        <v>4585</v>
      </c>
      <c r="C20" s="49" t="s">
        <v>194</v>
      </c>
      <c r="D20" s="77" t="n">
        <v>1868000000</v>
      </c>
      <c r="E20" s="77" t="n">
        <v>1996000000</v>
      </c>
      <c r="F20" s="310" t="n">
        <f aca="false">F21+F28+F33</f>
        <v>2140000000</v>
      </c>
      <c r="G20" s="100" t="n">
        <v>1987000000</v>
      </c>
      <c r="H20" s="100" t="n">
        <v>2461000000</v>
      </c>
      <c r="I20" s="100" t="n">
        <v>2718000000</v>
      </c>
      <c r="J20" s="100" t="n">
        <v>2712000000</v>
      </c>
      <c r="K20" s="100" t="n">
        <v>3132000000</v>
      </c>
      <c r="L20" s="46"/>
      <c r="M20" s="46"/>
      <c r="N20" s="16"/>
      <c r="O20" s="16"/>
      <c r="P20" s="16"/>
      <c r="Q20" s="16"/>
      <c r="R20" s="16"/>
      <c r="S20" s="16"/>
      <c r="T20" s="77"/>
      <c r="U20" s="4"/>
      <c r="V20" s="4"/>
      <c r="W20" s="4"/>
      <c r="X20" s="4"/>
      <c r="Y20" s="6"/>
      <c r="Z20" s="6"/>
      <c r="AA20" s="6"/>
      <c r="AB20" s="6"/>
      <c r="AC20" s="6"/>
      <c r="AD20" s="6"/>
      <c r="AE20" s="6"/>
      <c r="AF20" s="6"/>
      <c r="AG20" s="6"/>
      <c r="AH20" s="6"/>
      <c r="AI20" s="6"/>
      <c r="AJ20" s="6"/>
      <c r="AK20" s="6"/>
      <c r="AL20" s="6"/>
      <c r="AM20" s="6"/>
      <c r="AN20" s="6"/>
      <c r="AO20" s="6"/>
      <c r="AP20" s="6"/>
      <c r="AQ20" s="6"/>
    </row>
    <row r="21" customFormat="false" ht="16.5" hidden="false" customHeight="false" outlineLevel="0" collapsed="false">
      <c r="A21" s="27" t="s">
        <v>4586</v>
      </c>
      <c r="B21" s="134" t="s">
        <v>4587</v>
      </c>
      <c r="C21" s="49" t="s">
        <v>4588</v>
      </c>
      <c r="D21" s="77" t="n">
        <v>1219000000</v>
      </c>
      <c r="E21" s="77" t="n">
        <v>1242000000</v>
      </c>
      <c r="F21" s="310" t="n">
        <f aca="false">F22+F23+F24+F25+F26+F27</f>
        <v>1387000000</v>
      </c>
      <c r="G21" s="100" t="n">
        <v>1189000000</v>
      </c>
      <c r="H21" s="100" t="n">
        <v>1576000000</v>
      </c>
      <c r="I21" s="100" t="n">
        <v>1833000000</v>
      </c>
      <c r="J21" s="100" t="n">
        <v>1666000000</v>
      </c>
      <c r="K21" s="100" t="n">
        <v>2098000000</v>
      </c>
      <c r="L21" s="46"/>
      <c r="M21" s="46"/>
      <c r="N21" s="16"/>
      <c r="O21" s="16"/>
      <c r="P21" s="16"/>
      <c r="Q21" s="16"/>
      <c r="R21" s="16"/>
      <c r="S21" s="16"/>
      <c r="T21" s="77"/>
      <c r="U21" s="4"/>
      <c r="V21" s="4"/>
      <c r="W21" s="4"/>
      <c r="X21" s="4"/>
      <c r="Y21" s="6"/>
      <c r="Z21" s="6"/>
      <c r="AH21" s="6"/>
      <c r="AI21" s="6"/>
      <c r="AJ21" s="6"/>
      <c r="AK21" s="6"/>
      <c r="AL21" s="6"/>
      <c r="AM21" s="6"/>
      <c r="AN21" s="6"/>
      <c r="AO21" s="6"/>
      <c r="AP21" s="6"/>
      <c r="AQ21" s="6"/>
    </row>
    <row r="22" customFormat="false" ht="16.5" hidden="false" customHeight="false" outlineLevel="0" collapsed="false">
      <c r="A22" s="45" t="s">
        <v>4589</v>
      </c>
      <c r="B22" s="106" t="s">
        <v>4590</v>
      </c>
      <c r="C22" s="11" t="s">
        <v>4591</v>
      </c>
      <c r="D22" s="77" t="n">
        <v>474000000</v>
      </c>
      <c r="E22" s="77" t="n">
        <v>540000000</v>
      </c>
      <c r="F22" s="77" t="n">
        <v>574000000</v>
      </c>
      <c r="G22" s="100" t="n">
        <v>618000000</v>
      </c>
      <c r="H22" s="100" t="n">
        <v>681000000</v>
      </c>
      <c r="I22" s="100" t="n">
        <v>691000000</v>
      </c>
      <c r="J22" s="100" t="n">
        <v>698000000</v>
      </c>
      <c r="K22" s="100" t="n">
        <v>835000000</v>
      </c>
      <c r="L22" s="46"/>
      <c r="M22" s="46"/>
      <c r="N22" s="16"/>
      <c r="O22" s="16"/>
      <c r="P22" s="16"/>
      <c r="Q22" s="16"/>
      <c r="R22" s="16"/>
      <c r="S22" s="16"/>
      <c r="T22" s="77"/>
      <c r="U22" s="4"/>
      <c r="V22" s="4"/>
      <c r="W22" s="4"/>
      <c r="X22" s="4"/>
      <c r="Y22" s="6"/>
      <c r="Z22" s="6"/>
      <c r="AH22" s="6"/>
      <c r="AI22" s="6"/>
      <c r="AJ22" s="6"/>
      <c r="AK22" s="6"/>
      <c r="AL22" s="6"/>
      <c r="AM22" s="6"/>
      <c r="AN22" s="6"/>
      <c r="AO22" s="6"/>
      <c r="AP22" s="6"/>
      <c r="AQ22" s="6"/>
    </row>
    <row r="23" customFormat="false" ht="16.5" hidden="false" customHeight="false" outlineLevel="0" collapsed="false">
      <c r="A23" s="45" t="s">
        <v>1217</v>
      </c>
      <c r="B23" s="106" t="s">
        <v>3629</v>
      </c>
      <c r="C23" s="11" t="s">
        <v>4591</v>
      </c>
      <c r="D23" s="77" t="n">
        <v>193000000</v>
      </c>
      <c r="E23" s="77" t="n">
        <v>91000000</v>
      </c>
      <c r="F23" s="77" t="n">
        <v>12000000</v>
      </c>
      <c r="G23" s="100" t="n">
        <v>14000000</v>
      </c>
      <c r="H23" s="100" t="n">
        <v>37000000</v>
      </c>
      <c r="I23" s="100" t="n">
        <v>93000000</v>
      </c>
      <c r="J23" s="100" t="n">
        <v>109000000</v>
      </c>
      <c r="K23" s="100" t="n">
        <v>57000000</v>
      </c>
      <c r="L23" s="46"/>
      <c r="M23" s="46"/>
      <c r="N23" s="16"/>
      <c r="O23" s="16"/>
      <c r="P23" s="16"/>
      <c r="Q23" s="16"/>
      <c r="R23" s="16"/>
      <c r="S23" s="16"/>
      <c r="T23" s="77"/>
      <c r="U23" s="4"/>
      <c r="V23" s="4"/>
      <c r="W23" s="4"/>
      <c r="X23" s="4"/>
      <c r="Y23" s="6"/>
      <c r="Z23" s="6"/>
      <c r="AH23" s="6"/>
      <c r="AI23" s="6"/>
      <c r="AJ23" s="6"/>
      <c r="AK23" s="6"/>
      <c r="AL23" s="6"/>
      <c r="AM23" s="6"/>
      <c r="AN23" s="6"/>
      <c r="AO23" s="6"/>
      <c r="AP23" s="6"/>
      <c r="AQ23" s="6"/>
    </row>
    <row r="24" customFormat="false" ht="16.5" hidden="false" customHeight="false" outlineLevel="0" collapsed="false">
      <c r="A24" s="45" t="s">
        <v>4592</v>
      </c>
      <c r="B24" s="106" t="s">
        <v>4593</v>
      </c>
      <c r="C24" s="11" t="s">
        <v>4591</v>
      </c>
      <c r="D24" s="46"/>
      <c r="E24" s="77" t="n">
        <v>0</v>
      </c>
      <c r="F24" s="77" t="n">
        <v>135000000</v>
      </c>
      <c r="G24" s="100" t="n">
        <v>19000000</v>
      </c>
      <c r="H24" s="100" t="n">
        <v>40000000</v>
      </c>
      <c r="I24" s="100" t="n">
        <v>41000000</v>
      </c>
      <c r="J24" s="100" t="n">
        <v>42000000</v>
      </c>
      <c r="K24" s="100" t="n">
        <v>149000000</v>
      </c>
      <c r="L24" s="46"/>
      <c r="M24" s="46"/>
      <c r="N24" s="16"/>
      <c r="O24" s="16"/>
      <c r="P24" s="16"/>
      <c r="Q24" s="16"/>
      <c r="R24" s="16"/>
      <c r="S24" s="16"/>
      <c r="T24" s="77"/>
      <c r="U24" s="4"/>
      <c r="V24" s="4"/>
      <c r="W24" s="4"/>
      <c r="X24" s="4"/>
      <c r="Y24" s="6"/>
      <c r="Z24" s="6"/>
      <c r="AH24" s="6"/>
      <c r="AI24" s="6"/>
      <c r="AJ24" s="6"/>
      <c r="AK24" s="6"/>
      <c r="AL24" s="6"/>
      <c r="AM24" s="6"/>
      <c r="AN24" s="6"/>
      <c r="AO24" s="6"/>
      <c r="AP24" s="6"/>
      <c r="AQ24" s="6"/>
    </row>
    <row r="25" customFormat="false" ht="16.5" hidden="false" customHeight="false" outlineLevel="0" collapsed="false">
      <c r="A25" s="45" t="s">
        <v>79</v>
      </c>
      <c r="B25" s="106" t="s">
        <v>543</v>
      </c>
      <c r="C25" s="11" t="s">
        <v>4591</v>
      </c>
      <c r="D25" s="77" t="n">
        <v>398000000</v>
      </c>
      <c r="E25" s="77" t="n">
        <v>386000000</v>
      </c>
      <c r="F25" s="77" t="n">
        <v>598000000</v>
      </c>
      <c r="G25" s="100" t="n">
        <v>528000000</v>
      </c>
      <c r="H25" s="100" t="n">
        <v>752000000</v>
      </c>
      <c r="I25" s="100" t="n">
        <v>904000000</v>
      </c>
      <c r="J25" s="100" t="n">
        <v>787000000</v>
      </c>
      <c r="K25" s="100" t="n">
        <v>1051000000</v>
      </c>
      <c r="L25" s="46"/>
      <c r="M25" s="46"/>
      <c r="N25" s="16"/>
      <c r="O25" s="16"/>
      <c r="P25" s="16"/>
      <c r="Q25" s="16"/>
      <c r="R25" s="16"/>
      <c r="S25" s="16"/>
      <c r="T25" s="77"/>
      <c r="U25" s="4"/>
      <c r="V25" s="4"/>
      <c r="W25" s="4"/>
      <c r="X25" s="4"/>
      <c r="Y25" s="6"/>
      <c r="Z25" s="6"/>
      <c r="AH25" s="6"/>
      <c r="AI25" s="6"/>
      <c r="AJ25" s="6"/>
      <c r="AK25" s="6"/>
      <c r="AL25" s="6"/>
      <c r="AM25" s="6"/>
      <c r="AN25" s="6"/>
      <c r="AO25" s="6"/>
      <c r="AP25" s="6"/>
      <c r="AQ25" s="6"/>
    </row>
    <row r="26" customFormat="false" ht="16.5" hidden="false" customHeight="false" outlineLevel="0" collapsed="false">
      <c r="A26" s="45" t="s">
        <v>4594</v>
      </c>
      <c r="B26" s="106" t="s">
        <v>4595</v>
      </c>
      <c r="C26" s="11" t="s">
        <v>4591</v>
      </c>
      <c r="D26" s="77" t="n">
        <v>77000000</v>
      </c>
      <c r="E26" s="77" t="n">
        <v>40000000</v>
      </c>
      <c r="F26" s="77" t="n">
        <v>68000000</v>
      </c>
      <c r="G26" s="100" t="n">
        <v>10000000</v>
      </c>
      <c r="H26" s="100" t="n">
        <v>67000000</v>
      </c>
      <c r="I26" s="100" t="n">
        <v>105000000</v>
      </c>
      <c r="J26" s="100" t="n">
        <v>30000000</v>
      </c>
      <c r="K26" s="100" t="n">
        <v>7000000</v>
      </c>
      <c r="L26" s="46"/>
      <c r="M26" s="46"/>
      <c r="N26" s="16"/>
      <c r="O26" s="16"/>
      <c r="P26" s="16"/>
      <c r="Q26" s="16"/>
      <c r="R26" s="16"/>
      <c r="S26" s="16"/>
      <c r="T26" s="77"/>
      <c r="U26" s="4"/>
      <c r="V26" s="4"/>
      <c r="W26" s="4"/>
      <c r="X26" s="4"/>
      <c r="Y26" s="6"/>
      <c r="Z26" s="6"/>
      <c r="AH26" s="6"/>
      <c r="AI26" s="6"/>
      <c r="AJ26" s="6"/>
      <c r="AK26" s="6"/>
      <c r="AL26" s="6"/>
      <c r="AM26" s="6"/>
      <c r="AN26" s="6"/>
      <c r="AO26" s="6"/>
      <c r="AP26" s="6"/>
      <c r="AQ26" s="6"/>
    </row>
    <row r="27" customFormat="false" ht="16.5" hidden="false" customHeight="false" outlineLevel="0" collapsed="false">
      <c r="A27" s="106" t="s">
        <v>49</v>
      </c>
      <c r="B27" s="106" t="s">
        <v>49</v>
      </c>
      <c r="C27" s="11" t="s">
        <v>4591</v>
      </c>
      <c r="D27" s="181" t="n">
        <f aca="false">D21-D22-D23-D24-D25-D26</f>
        <v>77000000</v>
      </c>
      <c r="E27" s="77" t="n">
        <v>186000000</v>
      </c>
      <c r="F27" s="46"/>
      <c r="G27" s="46"/>
      <c r="H27" s="46"/>
      <c r="I27" s="46"/>
      <c r="J27" s="100" t="n">
        <v>0</v>
      </c>
      <c r="K27" s="100" t="n">
        <v>0</v>
      </c>
      <c r="L27" s="46"/>
      <c r="M27" s="46"/>
      <c r="N27" s="16"/>
      <c r="O27" s="16"/>
      <c r="P27" s="16"/>
      <c r="Q27" s="16"/>
      <c r="R27" s="16"/>
      <c r="S27" s="16"/>
      <c r="T27" s="77"/>
      <c r="U27" s="4"/>
      <c r="V27" s="4"/>
      <c r="W27" s="4"/>
      <c r="X27" s="4"/>
      <c r="Y27" s="6"/>
      <c r="Z27" s="6"/>
      <c r="AH27" s="6"/>
      <c r="AI27" s="6"/>
      <c r="AJ27" s="6"/>
      <c r="AK27" s="6"/>
      <c r="AL27" s="6"/>
      <c r="AM27" s="6"/>
      <c r="AN27" s="6"/>
      <c r="AO27" s="6"/>
      <c r="AP27" s="6"/>
      <c r="AQ27" s="6"/>
    </row>
    <row r="28" customFormat="false" ht="16.5" hidden="false" customHeight="false" outlineLevel="0" collapsed="false">
      <c r="A28" s="134" t="s">
        <v>1919</v>
      </c>
      <c r="B28" s="134" t="s">
        <v>1919</v>
      </c>
      <c r="C28" s="49" t="s">
        <v>4588</v>
      </c>
      <c r="D28" s="77" t="n">
        <v>527000000</v>
      </c>
      <c r="E28" s="77" t="n">
        <v>589000000</v>
      </c>
      <c r="F28" s="77" t="n">
        <v>588000000</v>
      </c>
      <c r="G28" s="100" t="n">
        <v>594000000</v>
      </c>
      <c r="H28" s="100" t="n">
        <v>678000000</v>
      </c>
      <c r="I28" s="100" t="n">
        <v>678000000</v>
      </c>
      <c r="J28" s="100" t="n">
        <v>812000000</v>
      </c>
      <c r="K28" s="100" t="n">
        <v>795000000</v>
      </c>
      <c r="L28" s="46"/>
      <c r="M28" s="46"/>
      <c r="N28" s="16"/>
      <c r="O28" s="16"/>
      <c r="P28" s="16"/>
      <c r="Q28" s="16"/>
      <c r="R28" s="16"/>
      <c r="S28" s="16"/>
      <c r="T28" s="77"/>
      <c r="U28" s="4"/>
      <c r="V28" s="4"/>
      <c r="W28" s="4"/>
      <c r="X28" s="4"/>
      <c r="Y28" s="6"/>
      <c r="Z28" s="6"/>
      <c r="AH28" s="6"/>
      <c r="AI28" s="6"/>
      <c r="AJ28" s="6"/>
      <c r="AK28" s="6"/>
      <c r="AL28" s="6"/>
      <c r="AM28" s="6"/>
      <c r="AN28" s="6"/>
      <c r="AO28" s="6"/>
      <c r="AP28" s="6"/>
      <c r="AQ28" s="6"/>
    </row>
    <row r="29" customFormat="false" ht="16.5" hidden="false" customHeight="false" outlineLevel="0" collapsed="false">
      <c r="A29" s="45" t="s">
        <v>4589</v>
      </c>
      <c r="B29" s="106" t="s">
        <v>4590</v>
      </c>
      <c r="C29" s="11" t="s">
        <v>4596</v>
      </c>
      <c r="D29" s="77" t="n">
        <v>363000000</v>
      </c>
      <c r="E29" s="77" t="n">
        <v>420000000</v>
      </c>
      <c r="F29" s="77" t="n">
        <v>485000000</v>
      </c>
      <c r="G29" s="100" t="n">
        <v>504000000</v>
      </c>
      <c r="H29" s="100" t="n">
        <v>589000000</v>
      </c>
      <c r="I29" s="100" t="n">
        <v>543000000</v>
      </c>
      <c r="J29" s="100" t="n">
        <v>663000000</v>
      </c>
      <c r="K29" s="100" t="n">
        <v>622000000</v>
      </c>
      <c r="L29" s="46"/>
      <c r="M29" s="46"/>
      <c r="N29" s="16"/>
      <c r="O29" s="16"/>
      <c r="P29" s="16"/>
      <c r="Q29" s="16"/>
      <c r="R29" s="16"/>
      <c r="S29" s="16"/>
      <c r="T29" s="77"/>
      <c r="U29" s="4"/>
      <c r="V29" s="4"/>
      <c r="W29" s="4"/>
      <c r="X29" s="4"/>
      <c r="Y29" s="6"/>
      <c r="Z29" s="6"/>
      <c r="AH29" s="6"/>
      <c r="AI29" s="6"/>
      <c r="AJ29" s="6"/>
      <c r="AK29" s="6"/>
      <c r="AL29" s="6"/>
      <c r="AM29" s="6"/>
      <c r="AN29" s="6"/>
      <c r="AO29" s="6"/>
      <c r="AP29" s="6"/>
      <c r="AQ29" s="6"/>
    </row>
    <row r="30" customFormat="false" ht="16.5" hidden="false" customHeight="false" outlineLevel="0" collapsed="false">
      <c r="A30" s="45" t="s">
        <v>79</v>
      </c>
      <c r="B30" s="106" t="s">
        <v>543</v>
      </c>
      <c r="C30" s="11" t="s">
        <v>4596</v>
      </c>
      <c r="D30" s="77" t="n">
        <v>94000000</v>
      </c>
      <c r="E30" s="77" t="n">
        <v>98000000</v>
      </c>
      <c r="F30" s="77" t="n">
        <v>49000000</v>
      </c>
      <c r="G30" s="100" t="n">
        <v>61000000</v>
      </c>
      <c r="H30" s="100" t="n">
        <v>65000000</v>
      </c>
      <c r="I30" s="100" t="n">
        <v>55000000</v>
      </c>
      <c r="J30" s="100" t="n">
        <v>65000000</v>
      </c>
      <c r="K30" s="100" t="n">
        <v>65000000</v>
      </c>
      <c r="L30" s="46"/>
      <c r="M30" s="46"/>
      <c r="N30" s="16"/>
      <c r="O30" s="16"/>
      <c r="P30" s="16"/>
      <c r="Q30" s="16"/>
      <c r="R30" s="16"/>
      <c r="S30" s="16"/>
      <c r="T30" s="77"/>
      <c r="U30" s="4"/>
      <c r="V30" s="4"/>
      <c r="W30" s="4"/>
      <c r="X30" s="4"/>
      <c r="Y30" s="6"/>
      <c r="Z30" s="6"/>
      <c r="AH30" s="6"/>
      <c r="AI30" s="6"/>
      <c r="AJ30" s="6"/>
      <c r="AK30" s="6"/>
      <c r="AL30" s="6"/>
      <c r="AM30" s="6"/>
      <c r="AN30" s="6"/>
      <c r="AO30" s="6"/>
      <c r="AP30" s="6"/>
      <c r="AQ30" s="6"/>
    </row>
    <row r="31" customFormat="false" ht="16.5" hidden="false" customHeight="false" outlineLevel="0" collapsed="false">
      <c r="A31" s="45" t="s">
        <v>4597</v>
      </c>
      <c r="B31" s="106" t="s">
        <v>4598</v>
      </c>
      <c r="C31" s="11" t="s">
        <v>4596</v>
      </c>
      <c r="D31" s="77" t="n">
        <v>69000000</v>
      </c>
      <c r="E31" s="77" t="n">
        <v>71000000</v>
      </c>
      <c r="F31" s="77" t="n">
        <v>54000000</v>
      </c>
      <c r="G31" s="100" t="n">
        <v>29000000</v>
      </c>
      <c r="H31" s="100" t="n">
        <v>24000000</v>
      </c>
      <c r="I31" s="100" t="n">
        <v>80000000</v>
      </c>
      <c r="J31" s="100" t="n">
        <v>84000000</v>
      </c>
      <c r="K31" s="100" t="n">
        <v>108000000</v>
      </c>
      <c r="L31" s="46"/>
      <c r="M31" s="46"/>
      <c r="N31" s="16"/>
      <c r="O31" s="16"/>
      <c r="P31" s="16"/>
      <c r="Q31" s="16"/>
      <c r="R31" s="16"/>
      <c r="S31" s="16"/>
      <c r="T31" s="77"/>
      <c r="U31" s="4"/>
      <c r="V31" s="4"/>
      <c r="W31" s="4"/>
      <c r="X31" s="4"/>
      <c r="Y31" s="6"/>
      <c r="Z31" s="6"/>
      <c r="AH31" s="6"/>
      <c r="AI31" s="6"/>
      <c r="AJ31" s="6"/>
      <c r="AK31" s="6"/>
      <c r="AL31" s="6"/>
      <c r="AM31" s="6"/>
      <c r="AN31" s="6"/>
      <c r="AO31" s="6"/>
      <c r="AP31" s="6"/>
      <c r="AQ31" s="6"/>
    </row>
    <row r="32" customFormat="false" ht="16.5" hidden="false" customHeight="false" outlineLevel="0" collapsed="false">
      <c r="A32" s="106" t="s">
        <v>49</v>
      </c>
      <c r="B32" s="106" t="s">
        <v>49</v>
      </c>
      <c r="C32" s="11" t="s">
        <v>4596</v>
      </c>
      <c r="D32" s="46"/>
      <c r="E32" s="77" t="n">
        <v>0</v>
      </c>
      <c r="F32" s="46"/>
      <c r="G32" s="46"/>
      <c r="H32" s="46"/>
      <c r="I32" s="46"/>
      <c r="J32" s="100" t="n">
        <v>0</v>
      </c>
      <c r="K32" s="100" t="n">
        <v>0</v>
      </c>
      <c r="L32" s="46"/>
      <c r="M32" s="46"/>
      <c r="N32" s="16"/>
      <c r="O32" s="16"/>
      <c r="P32" s="16"/>
      <c r="Q32" s="16"/>
      <c r="R32" s="16"/>
      <c r="S32" s="16"/>
      <c r="T32" s="77"/>
      <c r="U32" s="4"/>
      <c r="V32" s="4"/>
      <c r="W32" s="4"/>
      <c r="X32" s="4"/>
      <c r="Y32" s="6"/>
      <c r="Z32" s="6"/>
      <c r="AH32" s="6"/>
      <c r="AI32" s="6"/>
      <c r="AJ32" s="6"/>
      <c r="AK32" s="6"/>
      <c r="AL32" s="6"/>
      <c r="AM32" s="6"/>
      <c r="AN32" s="6"/>
      <c r="AO32" s="6"/>
      <c r="AP32" s="6"/>
      <c r="AQ32" s="6"/>
    </row>
    <row r="33" customFormat="false" ht="16.5" hidden="false" customHeight="false" outlineLevel="0" collapsed="false">
      <c r="A33" s="27" t="s">
        <v>4599</v>
      </c>
      <c r="B33" s="134" t="s">
        <v>4600</v>
      </c>
      <c r="C33" s="49" t="s">
        <v>4588</v>
      </c>
      <c r="D33" s="77" t="n">
        <v>122000000</v>
      </c>
      <c r="E33" s="77" t="n">
        <v>165000000</v>
      </c>
      <c r="F33" s="77" t="n">
        <v>165000000</v>
      </c>
      <c r="G33" s="100" t="n">
        <v>203000000</v>
      </c>
      <c r="H33" s="100" t="n">
        <v>207000000</v>
      </c>
      <c r="I33" s="100" t="n">
        <v>207000000</v>
      </c>
      <c r="J33" s="100" t="n">
        <v>234000000</v>
      </c>
      <c r="K33" s="100" t="n">
        <v>239000000</v>
      </c>
      <c r="L33" s="46"/>
      <c r="M33" s="46"/>
      <c r="N33" s="16"/>
      <c r="O33" s="16"/>
      <c r="P33" s="16"/>
      <c r="Q33" s="16"/>
      <c r="R33" s="16"/>
      <c r="S33" s="16"/>
      <c r="T33" s="77"/>
      <c r="U33" s="4"/>
      <c r="V33" s="4"/>
      <c r="W33" s="4"/>
      <c r="X33" s="4"/>
      <c r="Y33" s="6"/>
      <c r="Z33" s="6"/>
      <c r="AH33" s="6"/>
      <c r="AI33" s="6"/>
      <c r="AJ33" s="6"/>
      <c r="AK33" s="6"/>
      <c r="AL33" s="6"/>
      <c r="AM33" s="6"/>
      <c r="AN33" s="6"/>
      <c r="AO33" s="6"/>
      <c r="AP33" s="6"/>
      <c r="AQ33" s="6"/>
    </row>
    <row r="34" customFormat="false" ht="16.5" hidden="false" customHeight="false" outlineLevel="0" collapsed="false">
      <c r="A34" s="134" t="s">
        <v>87</v>
      </c>
      <c r="B34" s="134" t="s">
        <v>87</v>
      </c>
      <c r="C34" s="49" t="s">
        <v>194</v>
      </c>
      <c r="D34" s="310" t="n">
        <f aca="false">D35+D36</f>
        <v>399000000</v>
      </c>
      <c r="E34" s="77" t="n">
        <v>418000000</v>
      </c>
      <c r="F34" s="77" t="n">
        <v>437000000</v>
      </c>
      <c r="G34" s="100" t="n">
        <v>690000000</v>
      </c>
      <c r="H34" s="100" t="n">
        <v>370000000</v>
      </c>
      <c r="I34" s="100" t="n">
        <v>333000000</v>
      </c>
      <c r="J34" s="100" t="n">
        <v>307000000</v>
      </c>
      <c r="K34" s="100" t="n">
        <v>370000000</v>
      </c>
      <c r="L34" s="46"/>
      <c r="M34" s="46"/>
      <c r="N34" s="16"/>
      <c r="O34" s="16"/>
      <c r="P34" s="16"/>
      <c r="Q34" s="16"/>
      <c r="R34" s="16"/>
      <c r="S34" s="16"/>
      <c r="T34" s="77"/>
      <c r="U34" s="4"/>
      <c r="V34" s="4"/>
      <c r="W34" s="4"/>
      <c r="X34" s="4"/>
      <c r="Y34" s="6"/>
      <c r="Z34" s="6"/>
      <c r="AH34" s="6"/>
      <c r="AI34" s="6"/>
      <c r="AJ34" s="6"/>
      <c r="AK34" s="6"/>
      <c r="AL34" s="6"/>
      <c r="AM34" s="6"/>
      <c r="AN34" s="6"/>
      <c r="AO34" s="6"/>
      <c r="AP34" s="6"/>
      <c r="AQ34" s="6"/>
    </row>
    <row r="35" customFormat="false" ht="16.5" hidden="false" customHeight="false" outlineLevel="0" collapsed="false">
      <c r="A35" s="106" t="s">
        <v>199</v>
      </c>
      <c r="B35" s="106" t="s">
        <v>199</v>
      </c>
      <c r="C35" s="11" t="s">
        <v>201</v>
      </c>
      <c r="D35" s="77" t="n">
        <v>261000000</v>
      </c>
      <c r="E35" s="77" t="n">
        <v>253000000</v>
      </c>
      <c r="F35" s="77" t="n">
        <v>248000000</v>
      </c>
      <c r="G35" s="100" t="n">
        <v>528000000</v>
      </c>
      <c r="H35" s="100" t="n">
        <v>239000000</v>
      </c>
      <c r="I35" s="100" t="n">
        <v>216000000</v>
      </c>
      <c r="J35" s="100" t="n">
        <v>187000000</v>
      </c>
      <c r="K35" s="100" t="n">
        <v>252000000</v>
      </c>
      <c r="L35" s="46"/>
      <c r="M35" s="46"/>
      <c r="N35" s="16"/>
      <c r="O35" s="16"/>
      <c r="P35" s="16"/>
      <c r="Q35" s="16"/>
      <c r="R35" s="16"/>
      <c r="S35" s="16"/>
      <c r="T35" s="77"/>
      <c r="U35" s="4"/>
      <c r="V35" s="4"/>
      <c r="W35" s="4"/>
      <c r="X35" s="4"/>
      <c r="Y35" s="6"/>
      <c r="Z35" s="6"/>
      <c r="AH35" s="6"/>
      <c r="AI35" s="6"/>
      <c r="AJ35" s="6"/>
      <c r="AK35" s="6"/>
      <c r="AL35" s="6"/>
      <c r="AM35" s="6"/>
      <c r="AN35" s="6"/>
      <c r="AO35" s="6"/>
      <c r="AP35" s="6"/>
      <c r="AQ35" s="6"/>
    </row>
    <row r="36" customFormat="false" ht="16.5" hidden="false" customHeight="false" outlineLevel="0" collapsed="false">
      <c r="A36" s="106" t="s">
        <v>202</v>
      </c>
      <c r="B36" s="106" t="s">
        <v>202</v>
      </c>
      <c r="C36" s="11" t="s">
        <v>201</v>
      </c>
      <c r="D36" s="77" t="n">
        <v>138000000</v>
      </c>
      <c r="E36" s="77" t="n">
        <v>165000000</v>
      </c>
      <c r="F36" s="77" t="n">
        <v>189000000</v>
      </c>
      <c r="G36" s="100" t="n">
        <v>161000000</v>
      </c>
      <c r="H36" s="100" t="n">
        <v>131000000</v>
      </c>
      <c r="I36" s="100" t="n">
        <v>117000000</v>
      </c>
      <c r="J36" s="100" t="n">
        <v>120000000</v>
      </c>
      <c r="K36" s="100" t="n">
        <v>118000000</v>
      </c>
      <c r="L36" s="46"/>
      <c r="M36" s="46"/>
      <c r="N36" s="16"/>
      <c r="O36" s="16"/>
      <c r="P36" s="16"/>
      <c r="Q36" s="16"/>
      <c r="R36" s="16"/>
      <c r="S36" s="16"/>
      <c r="T36" s="77"/>
      <c r="U36" s="4"/>
      <c r="V36" s="4"/>
      <c r="W36" s="4"/>
      <c r="X36" s="4"/>
      <c r="Y36" s="6"/>
      <c r="Z36" s="6"/>
      <c r="AA36" s="6"/>
      <c r="AB36" s="6"/>
      <c r="AC36" s="6"/>
      <c r="AD36" s="6"/>
      <c r="AE36" s="6"/>
      <c r="AF36" s="6"/>
      <c r="AG36" s="6"/>
      <c r="AH36" s="6"/>
      <c r="AI36" s="6"/>
      <c r="AJ36" s="6"/>
      <c r="AK36" s="6"/>
      <c r="AL36" s="6"/>
      <c r="AM36" s="6"/>
      <c r="AN36" s="6"/>
      <c r="AO36" s="6"/>
      <c r="AP36" s="6"/>
      <c r="AQ36" s="6"/>
    </row>
    <row r="37" customFormat="false" ht="16.5" hidden="false" customHeight="false" outlineLevel="0" collapsed="false">
      <c r="A37" s="113"/>
      <c r="B37" s="29" t="s">
        <v>4601</v>
      </c>
      <c r="C37" s="11"/>
      <c r="D37" s="77" t="n">
        <v>781000000</v>
      </c>
      <c r="E37" s="77" t="n">
        <v>1043000000</v>
      </c>
      <c r="F37" s="77" t="n">
        <v>1168000000</v>
      </c>
      <c r="G37" s="100" t="n">
        <v>1134000000</v>
      </c>
      <c r="H37" s="100" t="n">
        <v>1273000000</v>
      </c>
      <c r="I37" s="100" t="n">
        <v>1696000000</v>
      </c>
      <c r="J37" s="100" t="n">
        <v>2165000000</v>
      </c>
      <c r="K37" s="100" t="n">
        <v>1823000000</v>
      </c>
      <c r="L37" s="46" t="n">
        <v>2729000000</v>
      </c>
      <c r="M37" s="46" t="n">
        <v>4054000000</v>
      </c>
      <c r="N37" s="16" t="n">
        <v>3279000000</v>
      </c>
      <c r="O37" s="16" t="n">
        <v>3416000000</v>
      </c>
      <c r="P37" s="16" t="n">
        <v>4184000000</v>
      </c>
      <c r="Q37" s="16"/>
      <c r="R37" s="16"/>
      <c r="S37" s="16"/>
      <c r="T37" s="77"/>
      <c r="U37" s="4"/>
      <c r="V37" s="4"/>
      <c r="W37" s="4"/>
      <c r="X37" s="4"/>
      <c r="Y37" s="6"/>
      <c r="Z37" s="6"/>
      <c r="AA37" s="6"/>
      <c r="AB37" s="6"/>
      <c r="AC37" s="6"/>
      <c r="AD37" s="6"/>
      <c r="AE37" s="6"/>
      <c r="AF37" s="6"/>
      <c r="AG37" s="6"/>
      <c r="AH37" s="6"/>
      <c r="AI37" s="6"/>
      <c r="AJ37" s="6"/>
      <c r="AK37" s="6"/>
      <c r="AL37" s="6"/>
      <c r="AM37" s="6"/>
      <c r="AN37" s="6"/>
      <c r="AO37" s="6"/>
      <c r="AP37" s="6"/>
      <c r="AQ37" s="6"/>
    </row>
    <row r="38" customFormat="false" ht="16.5" hidden="false" customHeight="false" outlineLevel="0" collapsed="false">
      <c r="A38" s="113"/>
      <c r="B38" s="30" t="s">
        <v>4602</v>
      </c>
      <c r="C38" s="11"/>
      <c r="D38" s="46"/>
      <c r="E38" s="46"/>
      <c r="F38" s="46"/>
      <c r="G38" s="46"/>
      <c r="H38" s="46"/>
      <c r="I38" s="46"/>
      <c r="J38" s="46"/>
      <c r="K38" s="46"/>
      <c r="L38" s="46"/>
      <c r="M38" s="46"/>
      <c r="N38" s="16"/>
      <c r="O38" s="16"/>
      <c r="P38" s="16" t="n">
        <v>1218000000</v>
      </c>
      <c r="Q38" s="16"/>
      <c r="R38" s="16"/>
      <c r="S38" s="16"/>
      <c r="T38" s="77"/>
      <c r="U38" s="4"/>
      <c r="V38" s="4"/>
      <c r="W38" s="4"/>
      <c r="X38" s="4"/>
      <c r="Y38" s="6"/>
      <c r="Z38" s="6"/>
      <c r="AA38" s="6"/>
      <c r="AB38" s="6"/>
      <c r="AC38" s="6"/>
      <c r="AD38" s="6"/>
      <c r="AE38" s="6"/>
      <c r="AF38" s="6"/>
      <c r="AG38" s="6"/>
      <c r="AH38" s="6"/>
      <c r="AI38" s="6"/>
      <c r="AJ38" s="6"/>
      <c r="AK38" s="6"/>
      <c r="AL38" s="6"/>
      <c r="AM38" s="6"/>
      <c r="AN38" s="6"/>
      <c r="AO38" s="6"/>
      <c r="AP38" s="6"/>
      <c r="AQ38" s="6"/>
    </row>
    <row r="39" customFormat="false" ht="16.5" hidden="false" customHeight="false" outlineLevel="0" collapsed="false">
      <c r="A39" s="113"/>
      <c r="B39" s="30" t="s">
        <v>365</v>
      </c>
      <c r="C39" s="11"/>
      <c r="D39" s="46"/>
      <c r="E39" s="46"/>
      <c r="F39" s="46"/>
      <c r="G39" s="46"/>
      <c r="H39" s="46"/>
      <c r="I39" s="46"/>
      <c r="J39" s="46"/>
      <c r="K39" s="46"/>
      <c r="L39" s="46"/>
      <c r="M39" s="46"/>
      <c r="N39" s="16"/>
      <c r="O39" s="16"/>
      <c r="P39" s="16"/>
      <c r="Q39" s="16" t="n">
        <v>3377000000</v>
      </c>
      <c r="R39" s="16" t="n">
        <v>3380000000</v>
      </c>
      <c r="S39" s="16" t="n">
        <v>4622000000</v>
      </c>
      <c r="T39" s="77" t="n">
        <v>4994000000</v>
      </c>
      <c r="U39" s="4"/>
      <c r="V39" s="4"/>
      <c r="W39" s="4"/>
      <c r="X39" s="4"/>
      <c r="Y39" s="6"/>
      <c r="Z39" s="6"/>
      <c r="AA39" s="6"/>
      <c r="AB39" s="6"/>
      <c r="AC39" s="6"/>
      <c r="AD39" s="6"/>
      <c r="AE39" s="6"/>
      <c r="AF39" s="6"/>
      <c r="AG39" s="6"/>
      <c r="AH39" s="6"/>
      <c r="AI39" s="6"/>
      <c r="AJ39" s="6"/>
      <c r="AK39" s="6"/>
      <c r="AL39" s="6"/>
      <c r="AM39" s="6"/>
      <c r="AN39" s="6"/>
      <c r="AO39" s="6"/>
      <c r="AP39" s="6"/>
      <c r="AQ39" s="6"/>
    </row>
    <row r="40" customFormat="false" ht="16.5" hidden="false" customHeight="false" outlineLevel="0" collapsed="false">
      <c r="A40" s="27" t="s">
        <v>3530</v>
      </c>
      <c r="B40" s="134" t="s">
        <v>3531</v>
      </c>
      <c r="C40" s="49" t="s">
        <v>191</v>
      </c>
      <c r="D40" s="77" t="n">
        <v>784000000</v>
      </c>
      <c r="E40" s="77" t="n">
        <v>1047000000</v>
      </c>
      <c r="F40" s="77" t="n">
        <v>1171000000</v>
      </c>
      <c r="G40" s="100" t="n">
        <v>1144000000</v>
      </c>
      <c r="H40" s="100" t="n">
        <v>1283000000</v>
      </c>
      <c r="I40" s="100" t="n">
        <v>1699000000</v>
      </c>
      <c r="J40" s="100" t="n">
        <v>2169000000</v>
      </c>
      <c r="K40" s="100" t="n">
        <v>1827000000</v>
      </c>
      <c r="L40" s="46" t="n">
        <v>2729000000</v>
      </c>
      <c r="M40" s="46" t="n">
        <v>4054000000</v>
      </c>
      <c r="N40" s="16" t="n">
        <v>3279000000</v>
      </c>
      <c r="O40" s="16" t="n">
        <v>3416000000</v>
      </c>
      <c r="P40" s="16" t="n">
        <v>4184000000</v>
      </c>
      <c r="Q40" s="16" t="n">
        <f aca="false">Q39</f>
        <v>3377000000</v>
      </c>
      <c r="R40" s="16" t="n">
        <f aca="false">R39</f>
        <v>3380000000</v>
      </c>
      <c r="S40" s="16" t="n">
        <f aca="false">S39</f>
        <v>4622000000</v>
      </c>
      <c r="T40" s="16" t="n">
        <f aca="false">T39</f>
        <v>4994000000</v>
      </c>
      <c r="U40" s="4"/>
      <c r="V40" s="4"/>
      <c r="W40" s="4"/>
      <c r="X40" s="4"/>
      <c r="Y40" s="6"/>
      <c r="Z40" s="6"/>
      <c r="AA40" s="6"/>
      <c r="AB40" s="6"/>
      <c r="AC40" s="6"/>
      <c r="AD40" s="6"/>
      <c r="AE40" s="6"/>
      <c r="AF40" s="6"/>
      <c r="AG40" s="6"/>
      <c r="AH40" s="6"/>
      <c r="AI40" s="6"/>
      <c r="AJ40" s="6"/>
      <c r="AK40" s="6"/>
      <c r="AL40" s="6"/>
      <c r="AM40" s="6"/>
      <c r="AN40" s="6"/>
      <c r="AO40" s="6"/>
      <c r="AP40" s="6"/>
      <c r="AQ40" s="6"/>
    </row>
    <row r="41" customFormat="false" ht="16.5" hidden="false" customHeight="false" outlineLevel="0" collapsed="false">
      <c r="A41" s="45" t="s">
        <v>528</v>
      </c>
      <c r="B41" s="106" t="s">
        <v>529</v>
      </c>
      <c r="C41" s="49" t="s">
        <v>231</v>
      </c>
      <c r="D41" s="77" t="n">
        <v>491000000</v>
      </c>
      <c r="E41" s="77" t="n">
        <v>550000000</v>
      </c>
      <c r="F41" s="77" t="n">
        <v>676000000</v>
      </c>
      <c r="G41" s="100" t="n">
        <v>747000000</v>
      </c>
      <c r="H41" s="100" t="n">
        <v>850000000</v>
      </c>
      <c r="I41" s="100" t="n">
        <v>1283000000</v>
      </c>
      <c r="J41" s="100" t="n">
        <v>915000000</v>
      </c>
      <c r="K41" s="100" t="n">
        <v>721000000</v>
      </c>
      <c r="L41" s="46"/>
      <c r="M41" s="46"/>
      <c r="N41" s="16"/>
      <c r="O41" s="16"/>
      <c r="P41" s="16"/>
      <c r="Q41" s="16"/>
      <c r="R41" s="16"/>
      <c r="S41" s="16"/>
      <c r="T41" s="77"/>
      <c r="U41" s="4"/>
      <c r="V41" s="4"/>
      <c r="W41" s="4"/>
      <c r="X41" s="4"/>
      <c r="Y41" s="6"/>
      <c r="Z41" s="6"/>
      <c r="AA41" s="6"/>
      <c r="AB41" s="6"/>
      <c r="AC41" s="6"/>
      <c r="AD41" s="6"/>
      <c r="AE41" s="6"/>
      <c r="AF41" s="6"/>
      <c r="AG41" s="6"/>
      <c r="AH41" s="6"/>
      <c r="AI41" s="6"/>
      <c r="AJ41" s="6"/>
      <c r="AK41" s="6"/>
      <c r="AL41" s="6"/>
      <c r="AM41" s="6"/>
      <c r="AN41" s="6"/>
      <c r="AO41" s="6"/>
      <c r="AP41" s="6"/>
      <c r="AQ41" s="6"/>
    </row>
    <row r="42" customFormat="false" ht="16.5" hidden="false" customHeight="false" outlineLevel="0" collapsed="false">
      <c r="A42" s="45" t="s">
        <v>4603</v>
      </c>
      <c r="B42" s="106" t="s">
        <v>3425</v>
      </c>
      <c r="C42" s="49" t="s">
        <v>231</v>
      </c>
      <c r="D42" s="77" t="n">
        <v>84000000</v>
      </c>
      <c r="E42" s="77" t="n">
        <v>142000000</v>
      </c>
      <c r="F42" s="77" t="n">
        <v>120000000</v>
      </c>
      <c r="G42" s="100" t="n">
        <v>134000000</v>
      </c>
      <c r="H42" s="100" t="n">
        <v>74000000</v>
      </c>
      <c r="I42" s="100" t="n">
        <v>134000000</v>
      </c>
      <c r="J42" s="100" t="n">
        <v>145000000</v>
      </c>
      <c r="K42" s="100" t="n">
        <v>102000000</v>
      </c>
      <c r="L42" s="46"/>
      <c r="M42" s="46"/>
      <c r="N42" s="16"/>
      <c r="O42" s="16"/>
      <c r="P42" s="16"/>
      <c r="Q42" s="16"/>
      <c r="R42" s="16"/>
      <c r="S42" s="16"/>
      <c r="T42" s="77"/>
      <c r="U42" s="4"/>
      <c r="V42" s="4"/>
      <c r="W42" s="4"/>
      <c r="X42" s="4"/>
      <c r="Y42" s="6"/>
      <c r="Z42" s="6"/>
      <c r="AA42" s="6"/>
      <c r="AB42" s="6"/>
      <c r="AC42" s="6"/>
      <c r="AD42" s="6"/>
      <c r="AE42" s="6"/>
      <c r="AF42" s="6"/>
      <c r="AG42" s="6"/>
      <c r="AH42" s="6"/>
      <c r="AI42" s="6"/>
      <c r="AJ42" s="6"/>
      <c r="AK42" s="6"/>
      <c r="AL42" s="6"/>
      <c r="AM42" s="6"/>
      <c r="AN42" s="6"/>
      <c r="AO42" s="6"/>
      <c r="AP42" s="6"/>
      <c r="AQ42" s="6"/>
    </row>
    <row r="43" customFormat="false" ht="16.5" hidden="false" customHeight="false" outlineLevel="0" collapsed="false">
      <c r="A43" s="45" t="s">
        <v>4604</v>
      </c>
      <c r="B43" s="106" t="s">
        <v>4605</v>
      </c>
      <c r="C43" s="49" t="s">
        <v>231</v>
      </c>
      <c r="D43" s="77" t="n">
        <v>0</v>
      </c>
      <c r="E43" s="77" t="n">
        <v>0</v>
      </c>
      <c r="F43" s="77" t="n">
        <v>138000000</v>
      </c>
      <c r="G43" s="100" t="n">
        <v>56000000</v>
      </c>
      <c r="H43" s="100" t="n">
        <v>25000000</v>
      </c>
      <c r="I43" s="100" t="n">
        <v>2000000</v>
      </c>
      <c r="J43" s="100" t="n">
        <v>0</v>
      </c>
      <c r="K43" s="100" t="n">
        <v>1000000</v>
      </c>
      <c r="L43" s="46"/>
      <c r="M43" s="46"/>
      <c r="N43" s="16"/>
      <c r="O43" s="16"/>
      <c r="P43" s="16"/>
      <c r="Q43" s="16"/>
      <c r="R43" s="16"/>
      <c r="S43" s="16"/>
      <c r="T43" s="77"/>
      <c r="U43" s="4"/>
      <c r="V43" s="4"/>
      <c r="W43" s="4"/>
      <c r="X43" s="4"/>
      <c r="Y43" s="6"/>
      <c r="Z43" s="6"/>
      <c r="AA43" s="6"/>
      <c r="AB43" s="6"/>
      <c r="AC43" s="6"/>
      <c r="AD43" s="6"/>
      <c r="AE43" s="6"/>
      <c r="AF43" s="6"/>
      <c r="AG43" s="6"/>
      <c r="AH43" s="6"/>
      <c r="AI43" s="6"/>
      <c r="AJ43" s="6"/>
      <c r="AK43" s="6"/>
      <c r="AL43" s="6"/>
      <c r="AM43" s="6"/>
      <c r="AN43" s="6"/>
      <c r="AO43" s="6"/>
      <c r="AP43" s="6"/>
      <c r="AQ43" s="6"/>
    </row>
    <row r="44" customFormat="false" ht="16.5" hidden="false" customHeight="false" outlineLevel="0" collapsed="false">
      <c r="A44" s="45" t="s">
        <v>4606</v>
      </c>
      <c r="B44" s="106" t="s">
        <v>4607</v>
      </c>
      <c r="C44" s="49" t="s">
        <v>231</v>
      </c>
      <c r="D44" s="77" t="n">
        <v>208000000</v>
      </c>
      <c r="E44" s="77" t="n">
        <v>355000000</v>
      </c>
      <c r="F44" s="77" t="n">
        <v>237000000</v>
      </c>
      <c r="G44" s="100" t="n">
        <v>207000000</v>
      </c>
      <c r="H44" s="100" t="n">
        <v>334000000</v>
      </c>
      <c r="I44" s="100" t="n">
        <v>280000000</v>
      </c>
      <c r="J44" s="100" t="n">
        <v>1110000000</v>
      </c>
      <c r="K44" s="100" t="n">
        <v>1003000000</v>
      </c>
      <c r="L44" s="46"/>
      <c r="M44" s="46"/>
      <c r="N44" s="16"/>
      <c r="O44" s="16"/>
      <c r="P44" s="16"/>
      <c r="Q44" s="16"/>
      <c r="R44" s="16"/>
      <c r="S44" s="16"/>
      <c r="T44" s="77"/>
      <c r="U44" s="4"/>
      <c r="V44" s="4"/>
      <c r="W44" s="4"/>
      <c r="X44" s="4"/>
      <c r="Y44" s="6"/>
      <c r="Z44" s="6"/>
      <c r="AA44" s="6"/>
      <c r="AB44" s="6"/>
      <c r="AC44" s="6"/>
      <c r="AD44" s="6"/>
      <c r="AE44" s="6"/>
      <c r="AF44" s="6"/>
      <c r="AG44" s="6"/>
      <c r="AH44" s="6"/>
      <c r="AI44" s="6"/>
      <c r="AJ44" s="6"/>
      <c r="AK44" s="6"/>
      <c r="AL44" s="6"/>
      <c r="AM44" s="6"/>
      <c r="AN44" s="6"/>
      <c r="AO44" s="6"/>
      <c r="AP44" s="6"/>
      <c r="AQ44" s="6"/>
    </row>
    <row r="45" customFormat="false" ht="16.5" hidden="false" customHeight="false" outlineLevel="0" collapsed="false">
      <c r="A45" s="113"/>
      <c r="B45" s="106" t="s">
        <v>4608</v>
      </c>
      <c r="C45" s="11"/>
      <c r="D45" s="46"/>
      <c r="E45" s="46"/>
      <c r="F45" s="46"/>
      <c r="G45" s="100" t="n">
        <v>0</v>
      </c>
      <c r="H45" s="100" t="n">
        <v>0</v>
      </c>
      <c r="I45" s="100" t="n">
        <v>0</v>
      </c>
      <c r="J45" s="100" t="n">
        <v>639000000</v>
      </c>
      <c r="K45" s="100" t="n">
        <v>520000000</v>
      </c>
      <c r="L45" s="46"/>
      <c r="M45" s="46"/>
      <c r="N45" s="16"/>
      <c r="O45" s="16"/>
      <c r="P45" s="16"/>
      <c r="Q45" s="16"/>
      <c r="R45" s="16"/>
      <c r="S45" s="16"/>
      <c r="T45" s="77"/>
      <c r="U45" s="4"/>
      <c r="V45" s="4"/>
      <c r="W45" s="4"/>
      <c r="X45" s="4"/>
      <c r="Y45" s="6"/>
      <c r="Z45" s="6"/>
      <c r="AA45" s="6"/>
      <c r="AB45" s="6"/>
      <c r="AC45" s="6"/>
      <c r="AD45" s="6"/>
      <c r="AE45" s="6"/>
      <c r="AF45" s="6"/>
      <c r="AG45" s="6"/>
      <c r="AH45" s="6"/>
      <c r="AI45" s="6"/>
      <c r="AJ45" s="6"/>
      <c r="AK45" s="6"/>
      <c r="AL45" s="6"/>
      <c r="AM45" s="6"/>
      <c r="AN45" s="6"/>
      <c r="AO45" s="6"/>
      <c r="AP45" s="6"/>
      <c r="AQ45" s="6"/>
    </row>
    <row r="46" customFormat="false" ht="16.5" hidden="false" customHeight="false" outlineLevel="0" collapsed="false">
      <c r="A46" s="134" t="s">
        <v>565</v>
      </c>
      <c r="B46" s="134" t="s">
        <v>565</v>
      </c>
      <c r="C46" s="49" t="s">
        <v>191</v>
      </c>
      <c r="D46" s="77" t="n">
        <v>-3000000</v>
      </c>
      <c r="E46" s="77" t="n">
        <v>-4000000</v>
      </c>
      <c r="F46" s="77" t="n">
        <v>-5000000</v>
      </c>
      <c r="G46" s="100" t="n">
        <v>-10000000</v>
      </c>
      <c r="H46" s="100" t="n">
        <v>-10000000</v>
      </c>
      <c r="I46" s="100" t="n">
        <v>-3000000</v>
      </c>
      <c r="J46" s="100" t="n">
        <v>-4000000</v>
      </c>
      <c r="K46" s="100" t="n">
        <v>-4000000</v>
      </c>
      <c r="L46" s="46"/>
      <c r="M46" s="46"/>
      <c r="N46" s="16"/>
      <c r="O46" s="16"/>
      <c r="P46" s="16"/>
      <c r="Q46" s="16"/>
      <c r="R46" s="16"/>
      <c r="S46" s="16"/>
      <c r="T46" s="77"/>
      <c r="U46" s="4"/>
      <c r="V46" s="4"/>
      <c r="W46" s="4"/>
      <c r="X46" s="4"/>
      <c r="Y46" s="6"/>
      <c r="Z46" s="6"/>
      <c r="AA46" s="6"/>
      <c r="AB46" s="6"/>
      <c r="AC46" s="6"/>
      <c r="AD46" s="6"/>
      <c r="AE46" s="6"/>
      <c r="AF46" s="6"/>
      <c r="AG46" s="6"/>
      <c r="AH46" s="6"/>
      <c r="AI46" s="6"/>
      <c r="AJ46" s="6"/>
      <c r="AK46" s="6"/>
      <c r="AL46" s="6"/>
      <c r="AM46" s="6"/>
      <c r="AN46" s="6"/>
      <c r="AO46" s="6"/>
      <c r="AP46" s="6"/>
      <c r="AQ46" s="6"/>
    </row>
    <row r="47" customFormat="false" ht="16.5" hidden="false" customHeight="false" outlineLevel="0" collapsed="false">
      <c r="A47" s="113"/>
      <c r="B47" s="30" t="s">
        <v>2220</v>
      </c>
      <c r="C47" s="11"/>
      <c r="D47" s="46"/>
      <c r="E47" s="46"/>
      <c r="F47" s="46"/>
      <c r="G47" s="46"/>
      <c r="H47" s="46"/>
      <c r="I47" s="46"/>
      <c r="J47" s="46"/>
      <c r="K47" s="46"/>
      <c r="L47" s="46" t="n">
        <v>3272000000</v>
      </c>
      <c r="M47" s="46" t="n">
        <v>1912000000</v>
      </c>
      <c r="N47" s="16" t="n">
        <v>4099000000</v>
      </c>
      <c r="O47" s="16" t="n">
        <v>3932000000</v>
      </c>
      <c r="P47" s="16" t="n">
        <v>3158000000</v>
      </c>
      <c r="Q47" s="16" t="n">
        <v>617000000</v>
      </c>
      <c r="R47" s="16" t="n">
        <v>387000000</v>
      </c>
      <c r="S47" s="16" t="n">
        <v>1182000000</v>
      </c>
      <c r="T47" s="77" t="n">
        <v>2340000000</v>
      </c>
      <c r="U47" s="4"/>
      <c r="V47" s="4"/>
      <c r="W47" s="4"/>
      <c r="X47" s="4"/>
      <c r="Y47" s="6"/>
      <c r="Z47" s="6"/>
      <c r="AA47" s="6"/>
      <c r="AB47" s="6"/>
      <c r="AC47" s="6"/>
      <c r="AD47" s="6"/>
      <c r="AE47" s="6"/>
      <c r="AF47" s="6"/>
      <c r="AG47" s="6"/>
      <c r="AH47" s="6"/>
      <c r="AI47" s="6"/>
      <c r="AJ47" s="6"/>
      <c r="AK47" s="6"/>
      <c r="AL47" s="6"/>
      <c r="AM47" s="6"/>
      <c r="AN47" s="6"/>
      <c r="AO47" s="6"/>
      <c r="AP47" s="6"/>
      <c r="AQ47" s="6"/>
    </row>
    <row r="48" customFormat="false" ht="16.5" hidden="false" customHeight="false" outlineLevel="0" collapsed="false">
      <c r="A48" s="113"/>
      <c r="B48" s="30" t="s">
        <v>4609</v>
      </c>
      <c r="C48" s="11"/>
      <c r="D48" s="77" t="n">
        <v>-24000000</v>
      </c>
      <c r="E48" s="77" t="n">
        <v>-34000000</v>
      </c>
      <c r="F48" s="77" t="n">
        <v>-137000000</v>
      </c>
      <c r="G48" s="100" t="n">
        <v>-147000000</v>
      </c>
      <c r="H48" s="100" t="n">
        <v>211000000</v>
      </c>
      <c r="I48" s="100" t="n">
        <v>560000000</v>
      </c>
      <c r="J48" s="100" t="n">
        <v>1104000000</v>
      </c>
      <c r="K48" s="100" t="n">
        <v>1683000000</v>
      </c>
      <c r="L48" s="46" t="n">
        <v>543000000</v>
      </c>
      <c r="M48" s="46" t="n">
        <v>-2141000000</v>
      </c>
      <c r="N48" s="16" t="n">
        <v>820000000</v>
      </c>
      <c r="O48" s="16" t="n">
        <v>516000000</v>
      </c>
      <c r="P48" s="16" t="n">
        <v>-1026000000</v>
      </c>
      <c r="Q48" s="16" t="n">
        <v>-2760000000</v>
      </c>
      <c r="R48" s="16" t="n">
        <v>-2992000000</v>
      </c>
      <c r="S48" s="16" t="n">
        <v>-3440000000</v>
      </c>
      <c r="T48" s="77" t="n">
        <v>-2654000000</v>
      </c>
      <c r="U48" s="4"/>
      <c r="V48" s="4"/>
      <c r="W48" s="4"/>
      <c r="X48" s="4"/>
      <c r="Y48" s="6"/>
      <c r="Z48" s="6"/>
      <c r="AA48" s="6"/>
      <c r="AB48" s="6"/>
      <c r="AC48" s="6"/>
      <c r="AD48" s="6"/>
      <c r="AE48" s="6"/>
      <c r="AF48" s="6"/>
      <c r="AG48" s="6"/>
      <c r="AH48" s="6"/>
      <c r="AI48" s="6"/>
      <c r="AJ48" s="6"/>
      <c r="AK48" s="6"/>
      <c r="AL48" s="6"/>
      <c r="AM48" s="6"/>
      <c r="AN48" s="6"/>
      <c r="AO48" s="6"/>
      <c r="AP48" s="6"/>
      <c r="AQ48" s="6"/>
    </row>
    <row r="49" customFormat="false" ht="16.5" hidden="false" customHeight="false" outlineLevel="0" collapsed="false">
      <c r="A49" s="113"/>
      <c r="B49" s="30" t="s">
        <v>1786</v>
      </c>
      <c r="C49" s="11"/>
      <c r="D49" s="77"/>
      <c r="E49" s="77"/>
      <c r="F49" s="77"/>
      <c r="G49" s="100"/>
      <c r="H49" s="100"/>
      <c r="I49" s="100"/>
      <c r="J49" s="100"/>
      <c r="K49" s="100"/>
      <c r="L49" s="46"/>
      <c r="M49" s="46"/>
      <c r="N49" s="16"/>
      <c r="O49" s="16"/>
      <c r="P49" s="16"/>
      <c r="Q49" s="16" t="n">
        <v>-2275000000</v>
      </c>
      <c r="R49" s="16" t="n">
        <v>-2039000000</v>
      </c>
      <c r="S49" s="16" t="n">
        <v>-2387000000</v>
      </c>
      <c r="T49" s="77" t="n">
        <v>-1186000000</v>
      </c>
      <c r="U49" s="4"/>
      <c r="V49" s="4"/>
      <c r="W49" s="4"/>
      <c r="X49" s="4"/>
      <c r="Y49" s="6"/>
      <c r="Z49" s="6"/>
      <c r="AA49" s="6"/>
      <c r="AB49" s="6"/>
      <c r="AC49" s="6"/>
      <c r="AD49" s="6"/>
      <c r="AE49" s="6"/>
      <c r="AF49" s="6"/>
      <c r="AG49" s="6"/>
      <c r="AH49" s="6"/>
      <c r="AI49" s="6"/>
      <c r="AJ49" s="6"/>
      <c r="AK49" s="6"/>
      <c r="AL49" s="6"/>
      <c r="AM49" s="6"/>
      <c r="AN49" s="6"/>
      <c r="AO49" s="6"/>
      <c r="AP49" s="6"/>
      <c r="AQ49" s="6"/>
    </row>
    <row r="50" customFormat="false" ht="16.5" hidden="false" customHeight="false" outlineLevel="0" collapsed="false">
      <c r="A50" s="113"/>
      <c r="B50" s="30" t="s">
        <v>4610</v>
      </c>
      <c r="C50" s="11"/>
      <c r="D50" s="46"/>
      <c r="E50" s="46"/>
      <c r="F50" s="46"/>
      <c r="G50" s="46"/>
      <c r="H50" s="46"/>
      <c r="I50" s="46"/>
      <c r="J50" s="46"/>
      <c r="K50" s="46"/>
      <c r="L50" s="46" t="n">
        <v>-1593000000</v>
      </c>
      <c r="M50" s="46" t="n">
        <v>-2972000000</v>
      </c>
      <c r="N50" s="16" t="n">
        <v>-955000000</v>
      </c>
      <c r="O50" s="16" t="n">
        <v>-1748000000</v>
      </c>
      <c r="P50" s="16" t="n">
        <v>-2129000000</v>
      </c>
      <c r="Q50" s="16" t="n">
        <v>-3427000000</v>
      </c>
      <c r="R50" s="16" t="n">
        <v>-4300000000</v>
      </c>
      <c r="S50" s="16" t="n">
        <v>-4088000000</v>
      </c>
      <c r="T50" s="77" t="n">
        <v>-3586000000</v>
      </c>
      <c r="U50" s="4"/>
      <c r="V50" s="4"/>
      <c r="W50" s="4"/>
      <c r="X50" s="4"/>
      <c r="Y50" s="6"/>
      <c r="Z50" s="6"/>
      <c r="AA50" s="6"/>
      <c r="AB50" s="6"/>
      <c r="AC50" s="6"/>
      <c r="AD50" s="6"/>
      <c r="AE50" s="6"/>
      <c r="AF50" s="6"/>
      <c r="AG50" s="6"/>
      <c r="AH50" s="6"/>
      <c r="AI50" s="6"/>
      <c r="AJ50" s="6"/>
      <c r="AK50" s="6"/>
      <c r="AL50" s="6"/>
      <c r="AM50" s="6"/>
      <c r="AN50" s="6"/>
      <c r="AO50" s="6"/>
      <c r="AP50" s="6"/>
      <c r="AQ50" s="6"/>
    </row>
    <row r="51" customFormat="false" ht="16.5" hidden="false" customHeight="false" outlineLevel="0" collapsed="false">
      <c r="A51" s="113"/>
      <c r="B51" s="30" t="s">
        <v>4611</v>
      </c>
      <c r="C51" s="11"/>
      <c r="D51" s="77"/>
      <c r="E51" s="77"/>
      <c r="F51" s="77"/>
      <c r="G51" s="77"/>
      <c r="H51" s="77"/>
      <c r="I51" s="77"/>
      <c r="J51" s="77"/>
      <c r="K51" s="77"/>
      <c r="L51" s="77"/>
      <c r="M51" s="77"/>
      <c r="N51" s="16" t="n">
        <v>-602000000</v>
      </c>
      <c r="O51" s="16" t="n">
        <v>-1332000000</v>
      </c>
      <c r="P51" s="16" t="n">
        <v>-1696000000</v>
      </c>
      <c r="Q51" s="16" t="n">
        <v>-2942000000</v>
      </c>
      <c r="R51" s="16" t="n">
        <v>-3347000000</v>
      </c>
      <c r="S51" s="16" t="n">
        <v>-3036000000</v>
      </c>
      <c r="T51" s="77" t="n">
        <v>-2118000000</v>
      </c>
      <c r="U51" s="4"/>
      <c r="V51" s="4"/>
      <c r="W51" s="4"/>
      <c r="X51" s="4"/>
      <c r="Y51" s="6"/>
      <c r="Z51" s="6"/>
      <c r="AA51" s="6"/>
      <c r="AB51" s="6"/>
      <c r="AC51" s="6"/>
      <c r="AD51" s="6"/>
      <c r="AE51" s="6"/>
      <c r="AF51" s="6"/>
      <c r="AG51" s="6"/>
      <c r="AH51" s="6"/>
      <c r="AI51" s="6"/>
      <c r="AJ51" s="6"/>
      <c r="AK51" s="6"/>
      <c r="AL51" s="6"/>
      <c r="AM51" s="6"/>
      <c r="AN51" s="6"/>
      <c r="AO51" s="6"/>
      <c r="AP51" s="6"/>
      <c r="AQ51" s="6"/>
    </row>
    <row r="52" customFormat="false" ht="16.5" hidden="false" customHeight="false" outlineLevel="0" collapsed="false">
      <c r="A52" s="113"/>
      <c r="B52" s="30" t="s">
        <v>4612</v>
      </c>
      <c r="C52" s="11"/>
      <c r="D52" s="46"/>
      <c r="E52" s="46"/>
      <c r="F52" s="46"/>
      <c r="G52" s="46"/>
      <c r="H52" s="46"/>
      <c r="I52" s="46"/>
      <c r="J52" s="46"/>
      <c r="K52" s="46"/>
      <c r="L52" s="46"/>
      <c r="M52" s="46"/>
      <c r="N52" s="101"/>
      <c r="O52" s="101"/>
      <c r="P52" s="101"/>
      <c r="Q52" s="101"/>
      <c r="R52" s="101"/>
      <c r="S52" s="101"/>
      <c r="T52" s="77"/>
      <c r="U52" s="4"/>
      <c r="V52" s="4"/>
      <c r="W52" s="4"/>
      <c r="X52" s="4"/>
      <c r="Y52" s="6"/>
      <c r="Z52" s="6"/>
      <c r="AA52" s="6"/>
      <c r="AB52" s="6"/>
      <c r="AC52" s="6"/>
      <c r="AD52" s="6"/>
      <c r="AE52" s="6"/>
      <c r="AF52" s="6"/>
      <c r="AG52" s="6"/>
      <c r="AH52" s="6"/>
      <c r="AI52" s="6"/>
      <c r="AJ52" s="6"/>
      <c r="AK52" s="6"/>
      <c r="AL52" s="6"/>
      <c r="AM52" s="6"/>
      <c r="AN52" s="6"/>
      <c r="AO52" s="6"/>
      <c r="AP52" s="6"/>
      <c r="AQ52" s="6"/>
    </row>
    <row r="53" customFormat="false" ht="16.5" hidden="false" customHeight="false" outlineLevel="0" collapsed="false">
      <c r="A53" s="113"/>
      <c r="B53" s="30" t="s">
        <v>764</v>
      </c>
      <c r="C53" s="11"/>
      <c r="D53" s="77"/>
      <c r="E53" s="77"/>
      <c r="F53" s="77"/>
      <c r="G53" s="77"/>
      <c r="H53" s="77"/>
      <c r="I53" s="77"/>
      <c r="J53" s="77"/>
      <c r="K53" s="77"/>
      <c r="L53" s="46" t="n">
        <v>-1276000000</v>
      </c>
      <c r="M53" s="46" t="n">
        <v>1066000000</v>
      </c>
      <c r="N53" s="16" t="n">
        <v>-697000000</v>
      </c>
      <c r="O53" s="16" t="n">
        <v>-1763000000</v>
      </c>
      <c r="P53" s="16" t="n">
        <v>359000000</v>
      </c>
      <c r="Q53" s="16" t="n">
        <v>-186000000</v>
      </c>
      <c r="R53" s="16" t="n">
        <v>-353000000</v>
      </c>
      <c r="S53" s="16" t="n">
        <v>0</v>
      </c>
      <c r="T53" s="77" t="n">
        <v>0</v>
      </c>
      <c r="U53" s="4"/>
      <c r="V53" s="4"/>
      <c r="W53" s="4"/>
      <c r="X53" s="4"/>
      <c r="Y53" s="6"/>
      <c r="Z53" s="6"/>
      <c r="AB53" s="6"/>
      <c r="AC53" s="6"/>
      <c r="AD53" s="6"/>
      <c r="AE53" s="6"/>
      <c r="AF53" s="6"/>
      <c r="AG53" s="6"/>
      <c r="AH53" s="6"/>
      <c r="AI53" s="6"/>
      <c r="AJ53" s="6"/>
      <c r="AK53" s="6"/>
      <c r="AL53" s="6"/>
      <c r="AM53" s="6"/>
      <c r="AN53" s="6"/>
      <c r="AO53" s="6"/>
      <c r="AP53" s="6"/>
      <c r="AQ53" s="6"/>
    </row>
    <row r="54" customFormat="false" ht="16.5" hidden="false" customHeight="false" outlineLevel="0" collapsed="false">
      <c r="A54" s="113"/>
      <c r="B54" s="30" t="s">
        <v>770</v>
      </c>
      <c r="C54" s="11"/>
      <c r="D54" s="46"/>
      <c r="E54" s="46"/>
      <c r="F54" s="46"/>
      <c r="G54" s="46"/>
      <c r="H54" s="46"/>
      <c r="I54" s="46"/>
      <c r="J54" s="46"/>
      <c r="K54" s="46"/>
      <c r="L54" s="46" t="n">
        <v>445000000</v>
      </c>
      <c r="M54" s="46" t="n">
        <v>171000000</v>
      </c>
      <c r="N54" s="16" t="n">
        <v>-336000000</v>
      </c>
      <c r="O54" s="16" t="n">
        <v>938000000</v>
      </c>
      <c r="P54" s="16" t="n">
        <v>2347000000</v>
      </c>
      <c r="Q54" s="16" t="n">
        <v>2896000000</v>
      </c>
      <c r="R54" s="16" t="n">
        <v>2758000000</v>
      </c>
      <c r="S54" s="16" t="n">
        <v>3448000000</v>
      </c>
      <c r="T54" s="77" t="n">
        <v>2654000000</v>
      </c>
      <c r="U54" s="4"/>
      <c r="V54" s="4"/>
      <c r="W54" s="4"/>
      <c r="X54" s="4"/>
      <c r="Y54" s="6"/>
      <c r="Z54" s="6"/>
      <c r="AB54" s="6"/>
      <c r="AC54" s="6"/>
      <c r="AD54" s="6"/>
      <c r="AE54" s="6"/>
      <c r="AF54" s="6"/>
      <c r="AG54" s="6"/>
      <c r="AH54" s="6"/>
      <c r="AI54" s="6"/>
      <c r="AJ54" s="6"/>
      <c r="AK54" s="6"/>
      <c r="AL54" s="6"/>
      <c r="AM54" s="6"/>
      <c r="AN54" s="6"/>
      <c r="AO54" s="6"/>
      <c r="AP54" s="6"/>
      <c r="AQ54" s="6"/>
    </row>
    <row r="55" customFormat="false" ht="16.5" hidden="false" customHeight="false" outlineLevel="0" collapsed="false">
      <c r="A55" s="113"/>
      <c r="B55" s="30" t="s">
        <v>199</v>
      </c>
      <c r="C55" s="11"/>
      <c r="D55" s="77"/>
      <c r="E55" s="77"/>
      <c r="F55" s="77"/>
      <c r="G55" s="77"/>
      <c r="H55" s="77"/>
      <c r="I55" s="77"/>
      <c r="J55" s="77"/>
      <c r="K55" s="77"/>
      <c r="L55" s="77"/>
      <c r="M55" s="77"/>
      <c r="N55" s="16" t="n">
        <v>-245000000</v>
      </c>
      <c r="O55" s="16" t="n">
        <v>906000000</v>
      </c>
      <c r="P55" s="16" t="n">
        <v>2182000000</v>
      </c>
      <c r="Q55" s="16" t="n">
        <v>2535000000</v>
      </c>
      <c r="R55" s="16" t="n">
        <v>2374000000</v>
      </c>
      <c r="S55" s="16" t="n">
        <v>1333000000</v>
      </c>
      <c r="T55" s="77" t="n">
        <v>1266000000</v>
      </c>
      <c r="U55" s="4"/>
      <c r="V55" s="4"/>
      <c r="W55" s="4"/>
      <c r="X55" s="4"/>
      <c r="Y55" s="6"/>
      <c r="Z55" s="6"/>
      <c r="AB55" s="6"/>
      <c r="AC55" s="6"/>
      <c r="AD55" s="6"/>
      <c r="AE55" s="6"/>
      <c r="AF55" s="6"/>
      <c r="AG55" s="6"/>
      <c r="AH55" s="6"/>
      <c r="AI55" s="6"/>
      <c r="AJ55" s="6"/>
      <c r="AK55" s="6"/>
      <c r="AL55" s="6"/>
      <c r="AM55" s="6"/>
      <c r="AN55" s="6"/>
      <c r="AO55" s="6"/>
      <c r="AP55" s="6"/>
      <c r="AQ55" s="6"/>
    </row>
    <row r="56" customFormat="false" ht="16.5" hidden="false" customHeight="false" outlineLevel="0" collapsed="false">
      <c r="A56" s="113"/>
      <c r="B56" s="30" t="s">
        <v>202</v>
      </c>
      <c r="C56" s="11"/>
      <c r="D56" s="46"/>
      <c r="E56" s="46"/>
      <c r="F56" s="46"/>
      <c r="G56" s="46"/>
      <c r="H56" s="46"/>
      <c r="I56" s="46"/>
      <c r="J56" s="46"/>
      <c r="K56" s="46"/>
      <c r="L56" s="46"/>
      <c r="M56" s="46"/>
      <c r="N56" s="16" t="n">
        <v>-90000000</v>
      </c>
      <c r="O56" s="16" t="n">
        <v>31000000</v>
      </c>
      <c r="P56" s="16" t="n">
        <v>165000000</v>
      </c>
      <c r="Q56" s="16" t="n">
        <v>361000000</v>
      </c>
      <c r="R56" s="16" t="n">
        <v>384000000</v>
      </c>
      <c r="S56" s="16" t="n">
        <v>2115000000</v>
      </c>
      <c r="T56" s="77" t="n">
        <v>1387000000</v>
      </c>
      <c r="U56" s="4"/>
      <c r="V56" s="4"/>
      <c r="W56" s="4"/>
      <c r="X56" s="4"/>
      <c r="Y56" s="6"/>
      <c r="Z56" s="6"/>
      <c r="AB56" s="6"/>
      <c r="AC56" s="6"/>
      <c r="AD56" s="6"/>
      <c r="AE56" s="6"/>
      <c r="AF56" s="6"/>
      <c r="AG56" s="6"/>
      <c r="AH56" s="6"/>
      <c r="AI56" s="6"/>
      <c r="AJ56" s="6"/>
      <c r="AK56" s="6"/>
      <c r="AL56" s="6"/>
      <c r="AM56" s="6"/>
      <c r="AN56" s="6"/>
      <c r="AO56" s="6"/>
      <c r="AP56" s="6"/>
      <c r="AQ56" s="6"/>
    </row>
    <row r="57" customFormat="false" ht="16.5" hidden="false" customHeight="false" outlineLevel="0" collapsed="false">
      <c r="A57" s="113"/>
      <c r="B57" s="30" t="s">
        <v>4613</v>
      </c>
      <c r="C57" s="11"/>
      <c r="D57" s="46"/>
      <c r="E57" s="46"/>
      <c r="F57" s="46"/>
      <c r="G57" s="46"/>
      <c r="H57" s="46"/>
      <c r="I57" s="46"/>
      <c r="J57" s="46"/>
      <c r="K57" s="46"/>
      <c r="L57" s="46"/>
      <c r="M57" s="46"/>
      <c r="N57" s="16"/>
      <c r="O57" s="16"/>
      <c r="P57" s="16"/>
      <c r="Q57" s="16" t="n">
        <v>2711000000</v>
      </c>
      <c r="R57" s="16" t="n">
        <v>2405000000</v>
      </c>
      <c r="S57" s="16" t="n">
        <v>3448000000</v>
      </c>
      <c r="T57" s="77" t="n">
        <v>2654000000</v>
      </c>
      <c r="U57" s="4"/>
      <c r="V57" s="4"/>
      <c r="W57" s="4"/>
      <c r="X57" s="4"/>
      <c r="Y57" s="6"/>
      <c r="Z57" s="6"/>
      <c r="AB57" s="6"/>
      <c r="AC57" s="6"/>
      <c r="AD57" s="6"/>
      <c r="AE57" s="6"/>
      <c r="AF57" s="6"/>
      <c r="AG57" s="6"/>
      <c r="AH57" s="6"/>
      <c r="AI57" s="6"/>
      <c r="AJ57" s="6"/>
      <c r="AK57" s="6"/>
      <c r="AL57" s="6"/>
      <c r="AM57" s="6"/>
      <c r="AN57" s="6"/>
      <c r="AO57" s="6"/>
      <c r="AP57" s="6"/>
      <c r="AQ57" s="6"/>
    </row>
    <row r="58" s="13" customFormat="true" ht="15" hidden="false" customHeight="false" outlineLevel="0" collapsed="false">
      <c r="A58" s="32" t="s">
        <v>110</v>
      </c>
      <c r="B58" s="31" t="s">
        <v>110</v>
      </c>
      <c r="C58" s="216" t="s">
        <v>34</v>
      </c>
      <c r="D58" s="109" t="n">
        <v>129000000</v>
      </c>
      <c r="E58" s="109" t="n">
        <v>404000000</v>
      </c>
      <c r="F58" s="109" t="n">
        <v>612000000</v>
      </c>
      <c r="G58" s="110" t="n">
        <v>231000000</v>
      </c>
      <c r="H58" s="110" t="n">
        <v>5000000</v>
      </c>
      <c r="I58" s="110" t="n">
        <v>-578000000</v>
      </c>
      <c r="J58" s="110" t="n">
        <v>-959000000</v>
      </c>
      <c r="K58" s="110" t="n">
        <v>-1218000000</v>
      </c>
      <c r="L58" s="181" t="n">
        <f aca="false">(L53-L54)*-1</f>
        <v>1721000000</v>
      </c>
      <c r="M58" s="181" t="n">
        <f aca="false">(M53-M54)*-1</f>
        <v>-895000000</v>
      </c>
      <c r="N58" s="181" t="n">
        <f aca="false">(N53-N54)*-1</f>
        <v>361000000</v>
      </c>
      <c r="O58" s="181" t="n">
        <f aca="false">(O53-O54)*-1</f>
        <v>2701000000</v>
      </c>
      <c r="P58" s="181" t="n">
        <f aca="false">(P53-P54)*-1</f>
        <v>1988000000</v>
      </c>
      <c r="Q58" s="181" t="n">
        <f aca="false">(Q53-Q54)*-1</f>
        <v>3082000000</v>
      </c>
      <c r="R58" s="181" t="n">
        <f aca="false">(R53-R54)*-1</f>
        <v>3111000000</v>
      </c>
      <c r="S58" s="181" t="n">
        <f aca="false">(S53-S54)*-1</f>
        <v>3448000000</v>
      </c>
      <c r="T58" s="181" t="n">
        <f aca="false">(T53-T54)*-1</f>
        <v>2654000000</v>
      </c>
      <c r="U58" s="168"/>
      <c r="V58" s="168"/>
      <c r="W58" s="168"/>
      <c r="X58" s="168"/>
      <c r="Y58" s="6"/>
      <c r="Z58" s="6"/>
      <c r="AA58" s="6"/>
      <c r="AB58" s="6"/>
      <c r="AC58" s="6"/>
      <c r="AD58" s="6"/>
      <c r="AE58" s="6"/>
      <c r="AF58" s="6"/>
      <c r="AG58" s="6"/>
      <c r="AH58" s="6"/>
      <c r="AI58" s="6"/>
      <c r="AJ58" s="6"/>
      <c r="AK58" s="6"/>
      <c r="AL58" s="6"/>
      <c r="AM58" s="6"/>
      <c r="AN58" s="6"/>
      <c r="AO58" s="6"/>
      <c r="AP58" s="6"/>
      <c r="AQ58" s="6"/>
    </row>
    <row r="59" customFormat="false" ht="16.5" hidden="false" customHeight="false" outlineLevel="0" collapsed="false">
      <c r="A59" s="0" t="s">
        <v>112</v>
      </c>
      <c r="B59" s="107" t="s">
        <v>1936</v>
      </c>
      <c r="C59" s="49" t="s">
        <v>242</v>
      </c>
      <c r="D59" s="46" t="n">
        <v>15000000</v>
      </c>
      <c r="E59" s="46" t="n">
        <v>312000000</v>
      </c>
      <c r="F59" s="46" t="n">
        <v>-101000000</v>
      </c>
      <c r="G59" s="100" t="n">
        <v>-266000000</v>
      </c>
      <c r="H59" s="100" t="n">
        <v>-222000000</v>
      </c>
      <c r="I59" s="100" t="n">
        <v>-163000000</v>
      </c>
      <c r="J59" s="100" t="n">
        <v>-219000000</v>
      </c>
      <c r="K59" s="100" t="n">
        <v>-398000000</v>
      </c>
      <c r="L59" s="46"/>
      <c r="M59" s="46"/>
      <c r="N59" s="16"/>
      <c r="O59" s="16"/>
      <c r="P59" s="16"/>
      <c r="Q59" s="16"/>
      <c r="R59" s="16"/>
      <c r="S59" s="16"/>
      <c r="T59" s="77"/>
      <c r="U59" s="4"/>
      <c r="V59" s="4"/>
      <c r="W59" s="4"/>
      <c r="X59" s="4"/>
      <c r="Y59" s="6"/>
      <c r="Z59" s="6"/>
      <c r="AA59" s="6"/>
      <c r="AB59" s="6"/>
      <c r="AC59" s="6"/>
      <c r="AD59" s="6"/>
      <c r="AE59" s="6"/>
      <c r="AF59" s="6"/>
      <c r="AG59" s="6"/>
      <c r="AH59" s="6"/>
      <c r="AI59" s="6"/>
      <c r="AJ59" s="6"/>
      <c r="AK59" s="6"/>
      <c r="AL59" s="6"/>
      <c r="AM59" s="6"/>
      <c r="AN59" s="6"/>
      <c r="AO59" s="6"/>
      <c r="AP59" s="6"/>
      <c r="AQ59" s="6"/>
    </row>
    <row r="60" customFormat="false" ht="16.5" hidden="false" customHeight="false" outlineLevel="0" collapsed="false">
      <c r="A60" s="0" t="s">
        <v>115</v>
      </c>
      <c r="B60" s="107" t="s">
        <v>400</v>
      </c>
      <c r="C60" s="49" t="s">
        <v>242</v>
      </c>
      <c r="D60" s="46" t="n">
        <v>28000000</v>
      </c>
      <c r="E60" s="46" t="n">
        <v>-35000000</v>
      </c>
      <c r="F60" s="46" t="n">
        <v>665000000</v>
      </c>
      <c r="G60" s="100" t="n">
        <v>458000000</v>
      </c>
      <c r="H60" s="100" t="n">
        <v>72000000</v>
      </c>
      <c r="I60" s="100" t="n">
        <v>-415000000</v>
      </c>
      <c r="J60" s="100" t="n">
        <v>-740000000</v>
      </c>
      <c r="K60" s="100" t="n">
        <v>-820000000</v>
      </c>
      <c r="L60" s="46"/>
      <c r="M60" s="46"/>
      <c r="N60" s="16"/>
      <c r="O60" s="16"/>
      <c r="P60" s="16"/>
      <c r="Q60" s="16"/>
      <c r="R60" s="16"/>
      <c r="S60" s="16"/>
      <c r="T60" s="77"/>
      <c r="U60" s="4"/>
      <c r="V60" s="4"/>
      <c r="W60" s="4"/>
      <c r="X60" s="4"/>
      <c r="Y60" s="6"/>
      <c r="Z60" s="6"/>
      <c r="AA60" s="6"/>
      <c r="AB60" s="6"/>
      <c r="AC60" s="6"/>
      <c r="AD60" s="6"/>
      <c r="AE60" s="6"/>
      <c r="AF60" s="6"/>
      <c r="AG60" s="6"/>
      <c r="AH60" s="6"/>
      <c r="AI60" s="6"/>
      <c r="AJ60" s="6"/>
      <c r="AK60" s="6"/>
      <c r="AL60" s="6"/>
      <c r="AM60" s="6"/>
      <c r="AN60" s="6"/>
      <c r="AO60" s="6"/>
      <c r="AP60" s="6"/>
      <c r="AQ60" s="6"/>
    </row>
    <row r="61" customFormat="false" ht="16.5" hidden="false" customHeight="false" outlineLevel="0" collapsed="false">
      <c r="A61" s="107" t="s">
        <v>855</v>
      </c>
      <c r="B61" s="107" t="s">
        <v>855</v>
      </c>
      <c r="C61" s="49" t="s">
        <v>242</v>
      </c>
      <c r="D61" s="46" t="n">
        <v>58000000</v>
      </c>
      <c r="E61" s="46" t="n">
        <v>127000000</v>
      </c>
      <c r="F61" s="46" t="n">
        <v>-153000000</v>
      </c>
      <c r="G61" s="100" t="n">
        <v>-1000000</v>
      </c>
      <c r="H61" s="100" t="n">
        <v>130000000</v>
      </c>
      <c r="I61" s="100" t="n">
        <v>0</v>
      </c>
      <c r="J61" s="100" t="n">
        <v>0</v>
      </c>
      <c r="K61" s="100" t="n">
        <v>0</v>
      </c>
      <c r="L61" s="46"/>
      <c r="M61" s="46"/>
      <c r="N61" s="16"/>
      <c r="O61" s="16"/>
      <c r="P61" s="16"/>
      <c r="Q61" s="16"/>
      <c r="R61" s="16"/>
      <c r="S61" s="16"/>
      <c r="T61" s="77"/>
      <c r="U61" s="4"/>
      <c r="V61" s="4"/>
      <c r="W61" s="4"/>
      <c r="X61" s="4"/>
      <c r="Y61" s="6"/>
      <c r="Z61" s="6"/>
      <c r="AA61" s="6"/>
      <c r="AB61" s="6"/>
      <c r="AC61" s="6"/>
      <c r="AD61" s="6"/>
      <c r="AE61" s="6"/>
      <c r="AF61" s="6"/>
      <c r="AG61" s="6"/>
      <c r="AH61" s="6"/>
      <c r="AI61" s="6"/>
      <c r="AJ61" s="6"/>
      <c r="AK61" s="6"/>
      <c r="AL61" s="6"/>
      <c r="AM61" s="6"/>
      <c r="AN61" s="6"/>
      <c r="AO61" s="6"/>
      <c r="AP61" s="6"/>
      <c r="AQ61" s="6"/>
    </row>
    <row r="62" customFormat="false" ht="16.5" hidden="false" customHeight="false" outlineLevel="0" collapsed="false">
      <c r="A62" s="19" t="s">
        <v>4614</v>
      </c>
      <c r="B62" s="107" t="s">
        <v>4615</v>
      </c>
      <c r="C62" s="49" t="s">
        <v>242</v>
      </c>
      <c r="D62" s="46" t="n">
        <v>27000000</v>
      </c>
      <c r="E62" s="46" t="n">
        <v>0</v>
      </c>
      <c r="F62" s="46" t="n">
        <v>201000000</v>
      </c>
      <c r="G62" s="100" t="n">
        <v>40000000</v>
      </c>
      <c r="H62" s="100" t="n">
        <v>25000000</v>
      </c>
      <c r="I62" s="100" t="n">
        <v>0</v>
      </c>
      <c r="J62" s="100" t="n">
        <v>0</v>
      </c>
      <c r="K62" s="100" t="n">
        <v>0</v>
      </c>
      <c r="L62" s="46"/>
      <c r="M62" s="46"/>
      <c r="N62" s="16"/>
      <c r="O62" s="16"/>
      <c r="P62" s="16"/>
      <c r="Q62" s="16" t="n">
        <v>0</v>
      </c>
      <c r="R62" s="16" t="n">
        <v>0</v>
      </c>
      <c r="S62" s="16" t="n">
        <v>0</v>
      </c>
      <c r="T62" s="77" t="n">
        <v>0</v>
      </c>
      <c r="U62" s="4"/>
      <c r="V62" s="4"/>
      <c r="W62" s="4"/>
      <c r="X62" s="4"/>
      <c r="Y62" s="6"/>
      <c r="Z62" s="6"/>
      <c r="AA62" s="6"/>
      <c r="AB62" s="6"/>
      <c r="AC62" s="6"/>
      <c r="AD62" s="6"/>
      <c r="AE62" s="6"/>
      <c r="AF62" s="6"/>
      <c r="AG62" s="6"/>
      <c r="AH62" s="6"/>
      <c r="AI62" s="6"/>
      <c r="AJ62" s="6"/>
      <c r="AK62" s="6"/>
      <c r="AL62" s="6"/>
      <c r="AM62" s="6"/>
      <c r="AN62" s="6"/>
      <c r="AO62" s="6"/>
      <c r="AP62" s="6"/>
      <c r="AQ62" s="6"/>
    </row>
    <row r="63" customFormat="false" ht="16.5" hidden="false" customHeight="false" outlineLevel="0" collapsed="false">
      <c r="A63" s="113"/>
      <c r="B63" s="19"/>
      <c r="C63" s="11"/>
      <c r="N63" s="183"/>
      <c r="O63" s="183"/>
      <c r="P63" s="183"/>
      <c r="Q63" s="183"/>
      <c r="R63" s="183"/>
      <c r="S63" s="183"/>
      <c r="T63" s="4"/>
      <c r="U63" s="4"/>
      <c r="V63" s="4"/>
      <c r="W63" s="4"/>
      <c r="X63" s="4"/>
      <c r="Y63" s="6"/>
      <c r="Z63" s="6"/>
      <c r="AA63" s="6"/>
      <c r="AB63" s="6"/>
      <c r="AC63" s="6"/>
      <c r="AD63" s="6"/>
      <c r="AE63" s="6"/>
      <c r="AF63" s="6"/>
      <c r="AG63" s="6"/>
      <c r="AH63" s="6"/>
      <c r="AI63" s="6"/>
      <c r="AJ63" s="6"/>
      <c r="AK63" s="6"/>
      <c r="AL63" s="6"/>
      <c r="AM63" s="6"/>
      <c r="AN63" s="6"/>
      <c r="AO63" s="6"/>
      <c r="AP63" s="6"/>
      <c r="AQ63" s="6"/>
    </row>
    <row r="64" customFormat="false" ht="15" hidden="false" customHeight="false" outlineLevel="0" collapsed="false">
      <c r="A64" s="113"/>
      <c r="B64" s="19"/>
      <c r="C64" s="11"/>
      <c r="D64" s="0" t="s">
        <v>128</v>
      </c>
      <c r="E64" s="0" t="s">
        <v>128</v>
      </c>
      <c r="F64" s="0" t="s">
        <v>128</v>
      </c>
      <c r="G64" s="0" t="s">
        <v>128</v>
      </c>
      <c r="H64" s="0" t="s">
        <v>128</v>
      </c>
      <c r="I64" s="0" t="s">
        <v>128</v>
      </c>
      <c r="J64" s="0" t="s">
        <v>128</v>
      </c>
      <c r="K64" s="0" t="s">
        <v>128</v>
      </c>
      <c r="L64" s="0" t="s">
        <v>128</v>
      </c>
      <c r="M64" s="0" t="s">
        <v>128</v>
      </c>
      <c r="N64" s="0" t="s">
        <v>128</v>
      </c>
      <c r="O64" s="0" t="s">
        <v>128</v>
      </c>
      <c r="P64" s="0" t="s">
        <v>128</v>
      </c>
      <c r="Q64" s="0" t="s">
        <v>128</v>
      </c>
      <c r="R64" s="0" t="s">
        <v>128</v>
      </c>
      <c r="S64" s="0" t="s">
        <v>128</v>
      </c>
      <c r="T64" s="0" t="s">
        <v>128</v>
      </c>
      <c r="U64" s="4"/>
      <c r="V64" s="4"/>
      <c r="W64" s="4"/>
      <c r="X64" s="4"/>
      <c r="Y64" s="6"/>
      <c r="Z64" s="6"/>
      <c r="AA64" s="6"/>
      <c r="AE64" s="6"/>
      <c r="AF64" s="6"/>
      <c r="AG64" s="6"/>
      <c r="AH64" s="6"/>
      <c r="AI64" s="6"/>
      <c r="AJ64" s="6"/>
      <c r="AK64" s="6"/>
      <c r="AL64" s="6"/>
      <c r="AM64" s="6"/>
      <c r="AN64" s="6"/>
      <c r="AO64" s="6"/>
      <c r="AP64" s="6"/>
      <c r="AQ64" s="6"/>
    </row>
    <row r="65" customFormat="false" ht="16.5" hidden="false" customHeight="false" outlineLevel="0" collapsed="false">
      <c r="A65" s="113"/>
      <c r="B65" s="19"/>
      <c r="C65" s="11"/>
      <c r="N65" s="183"/>
      <c r="O65" s="183"/>
      <c r="P65" s="183"/>
      <c r="Q65" s="183"/>
      <c r="R65" s="183"/>
      <c r="S65" s="183"/>
      <c r="T65" s="183"/>
      <c r="U65" s="4"/>
      <c r="V65" s="4"/>
      <c r="W65" s="4"/>
      <c r="X65" s="4"/>
      <c r="Y65" s="6"/>
      <c r="Z65" s="6"/>
      <c r="AA65" s="6"/>
      <c r="AB65" s="6"/>
      <c r="AC65" s="6"/>
      <c r="AD65" s="6"/>
      <c r="AE65" s="6"/>
      <c r="AF65" s="6"/>
      <c r="AG65" s="6"/>
      <c r="AH65" s="6"/>
      <c r="AI65" s="6"/>
      <c r="AJ65" s="6"/>
      <c r="AK65" s="6"/>
      <c r="AL65" s="6"/>
      <c r="AM65" s="6"/>
      <c r="AN65" s="6"/>
      <c r="AO65" s="6"/>
      <c r="AP65" s="6"/>
      <c r="AQ65" s="6"/>
    </row>
    <row r="66" customFormat="false" ht="16.5" hidden="false" customHeight="false" outlineLevel="0" collapsed="false">
      <c r="A66" s="113"/>
      <c r="B66" s="19"/>
      <c r="C66" s="11"/>
      <c r="N66" s="183"/>
      <c r="O66" s="183"/>
      <c r="P66" s="183"/>
      <c r="Q66" s="183"/>
      <c r="R66" s="183"/>
      <c r="S66" s="183"/>
      <c r="T66" s="183"/>
      <c r="U66" s="4"/>
      <c r="V66" s="4"/>
      <c r="W66" s="4"/>
      <c r="X66" s="4"/>
      <c r="Y66" s="6"/>
      <c r="Z66" s="6"/>
      <c r="AA66" s="6"/>
      <c r="AB66" s="6"/>
      <c r="AC66" s="6"/>
      <c r="AD66" s="6"/>
      <c r="AE66" s="6"/>
      <c r="AF66" s="6"/>
      <c r="AG66" s="6"/>
      <c r="AH66" s="6"/>
      <c r="AI66" s="6"/>
      <c r="AJ66" s="6"/>
      <c r="AK66" s="6"/>
      <c r="AL66" s="6"/>
      <c r="AM66" s="6"/>
      <c r="AN66" s="6"/>
      <c r="AO66" s="6"/>
      <c r="AP66" s="6"/>
      <c r="AQ66" s="6"/>
    </row>
    <row r="67" customFormat="false" ht="15" hidden="false" customHeight="false" outlineLevel="0" collapsed="false">
      <c r="A67" s="113"/>
      <c r="B67" s="0" t="s">
        <v>1079</v>
      </c>
      <c r="C67" s="114"/>
      <c r="D67" s="114" t="n">
        <f aca="false">D6-D7-D13</f>
        <v>-1000000</v>
      </c>
      <c r="E67" s="114" t="n">
        <f aca="false">E6-E7-E13</f>
        <v>0</v>
      </c>
      <c r="F67" s="114" t="n">
        <f aca="false">F6-F7-F13</f>
        <v>0</v>
      </c>
      <c r="G67" s="114" t="n">
        <f aca="false">G6-G7-G13</f>
        <v>0</v>
      </c>
      <c r="H67" s="114" t="n">
        <f aca="false">H6-H7-H13</f>
        <v>0</v>
      </c>
      <c r="I67" s="114" t="n">
        <f aca="false">I6-I7-I13</f>
        <v>1000000</v>
      </c>
      <c r="J67" s="114" t="n">
        <f aca="false">J6-J7-J13</f>
        <v>-1000000</v>
      </c>
      <c r="K67" s="114" t="n">
        <f aca="false">K6-K7-K13</f>
        <v>0</v>
      </c>
      <c r="L67" s="114" t="n">
        <f aca="false">L6-L7-L13</f>
        <v>0</v>
      </c>
      <c r="M67" s="114" t="n">
        <f aca="false">M6-M7-M13</f>
        <v>0</v>
      </c>
      <c r="N67" s="114" t="n">
        <f aca="false">N6-N7-N13</f>
        <v>0</v>
      </c>
      <c r="O67" s="114" t="n">
        <f aca="false">O6-O7-O13</f>
        <v>0</v>
      </c>
      <c r="P67" s="114" t="n">
        <f aca="false">P6-P7-P13</f>
        <v>0</v>
      </c>
      <c r="Q67" s="114" t="n">
        <f aca="false">Q6-Q7-Q13</f>
        <v>-1000000</v>
      </c>
      <c r="R67" s="114" t="n">
        <f aca="false">R6-R7-R13</f>
        <v>0</v>
      </c>
      <c r="S67" s="114" t="n">
        <f aca="false">S6-S7-S13</f>
        <v>1000000</v>
      </c>
      <c r="T67" s="114" t="n">
        <f aca="false">T6-T7-T13</f>
        <v>0</v>
      </c>
      <c r="U67" s="4"/>
      <c r="V67" s="4"/>
      <c r="W67" s="4"/>
      <c r="X67" s="4"/>
      <c r="AA67" s="6"/>
    </row>
    <row r="68" customFormat="false" ht="15" hidden="false" customHeight="false" outlineLevel="0" collapsed="false">
      <c r="B68" s="0" t="s">
        <v>130</v>
      </c>
      <c r="D68" s="55" t="n">
        <f aca="false">D7-D8-D11</f>
        <v>0</v>
      </c>
      <c r="E68" s="55" t="n">
        <f aca="false">E7-E8-E11</f>
        <v>0</v>
      </c>
      <c r="F68" s="55" t="n">
        <f aca="false">F7-F8-F11</f>
        <v>0</v>
      </c>
      <c r="G68" s="55" t="n">
        <f aca="false">G7-G8-G11</f>
        <v>0</v>
      </c>
      <c r="H68" s="55" t="n">
        <f aca="false">H7-H8-H11</f>
        <v>0</v>
      </c>
      <c r="I68" s="55" t="n">
        <f aca="false">I7-I8-I11</f>
        <v>0</v>
      </c>
      <c r="J68" s="55" t="n">
        <f aca="false">J7-J8-J11</f>
        <v>0</v>
      </c>
      <c r="K68" s="55" t="n">
        <f aca="false">K7-K8-K11</f>
        <v>0</v>
      </c>
      <c r="L68" s="55" t="n">
        <f aca="false">L7-L8-L11</f>
        <v>0</v>
      </c>
      <c r="M68" s="55" t="n">
        <f aca="false">M7-M8-M11</f>
        <v>0</v>
      </c>
      <c r="N68" s="55" t="n">
        <f aca="false">N7-N8-N11</f>
        <v>0</v>
      </c>
      <c r="O68" s="55" t="n">
        <f aca="false">O7-O8-O11</f>
        <v>0</v>
      </c>
      <c r="P68" s="55" t="n">
        <f aca="false">P7-P8-P11</f>
        <v>0</v>
      </c>
      <c r="Q68" s="55" t="n">
        <f aca="false">Q7-Q8-Q11</f>
        <v>0</v>
      </c>
      <c r="R68" s="55" t="n">
        <f aca="false">R7-R8-R11</f>
        <v>0</v>
      </c>
      <c r="S68" s="55" t="n">
        <f aca="false">S7-S8-S11</f>
        <v>0</v>
      </c>
      <c r="T68" s="55" t="n">
        <f aca="false">T7-T8-T11</f>
        <v>0</v>
      </c>
    </row>
    <row r="69" customFormat="false" ht="15" hidden="false" customHeight="false" outlineLevel="0" collapsed="false">
      <c r="B69" s="0" t="s">
        <v>131</v>
      </c>
      <c r="D69" s="55" t="n">
        <f aca="false">D8-D9-D10</f>
        <v>0</v>
      </c>
      <c r="E69" s="55" t="n">
        <f aca="false">E8-E9-E10</f>
        <v>0</v>
      </c>
      <c r="F69" s="55" t="n">
        <f aca="false">F8-F9-F10</f>
        <v>0</v>
      </c>
      <c r="G69" s="55" t="n">
        <f aca="false">G8-G9-G10</f>
        <v>0</v>
      </c>
      <c r="H69" s="55" t="n">
        <f aca="false">H8-H9-H10</f>
        <v>0</v>
      </c>
      <c r="I69" s="55" t="n">
        <f aca="false">I8-I9-I10</f>
        <v>0</v>
      </c>
      <c r="J69" s="55" t="n">
        <f aca="false">J8-J9-J10</f>
        <v>0</v>
      </c>
      <c r="K69" s="55" t="n">
        <f aca="false">K8-K9-K10</f>
        <v>-1000000</v>
      </c>
      <c r="L69" s="55" t="n">
        <f aca="false">L8-L9-L10</f>
        <v>0</v>
      </c>
      <c r="M69" s="55" t="n">
        <f aca="false">M8-M9-M10</f>
        <v>0</v>
      </c>
      <c r="N69" s="55" t="n">
        <f aca="false">N8-N9-N10</f>
        <v>0</v>
      </c>
      <c r="O69" s="55" t="n">
        <f aca="false">O8-O9-O10</f>
        <v>0</v>
      </c>
      <c r="P69" s="55" t="n">
        <f aca="false">P8-P9-P10</f>
        <v>0</v>
      </c>
      <c r="Q69" s="55" t="n">
        <f aca="false">Q8-Q9-Q10</f>
        <v>0</v>
      </c>
      <c r="R69" s="55" t="n">
        <f aca="false">R8-R9-R10</f>
        <v>0</v>
      </c>
      <c r="S69" s="55" t="n">
        <f aca="false">S8-S9-S10</f>
        <v>0</v>
      </c>
      <c r="T69" s="55" t="n">
        <f aca="false">T8-T9-T10</f>
        <v>0</v>
      </c>
    </row>
    <row r="70" customFormat="false" ht="15" hidden="false" customHeight="false" outlineLevel="0" collapsed="false">
      <c r="B70" s="0" t="s">
        <v>132</v>
      </c>
      <c r="D70" s="55" t="n">
        <f aca="false">D13-D14-D15</f>
        <v>0</v>
      </c>
      <c r="E70" s="55" t="n">
        <f aca="false">E13-E14-E15</f>
        <v>-1000000</v>
      </c>
      <c r="F70" s="55" t="n">
        <f aca="false">F13-F14-F15</f>
        <v>0</v>
      </c>
      <c r="G70" s="55" t="n">
        <f aca="false">G13-G14-G15</f>
        <v>0</v>
      </c>
      <c r="H70" s="55" t="n">
        <f aca="false">H13-H14-H15</f>
        <v>0</v>
      </c>
      <c r="I70" s="55" t="n">
        <f aca="false">I13-I14-I15</f>
        <v>0</v>
      </c>
      <c r="J70" s="55" t="n">
        <f aca="false">J13-J14-J15</f>
        <v>0</v>
      </c>
      <c r="K70" s="55" t="n">
        <f aca="false">K13-K14-K15</f>
        <v>0</v>
      </c>
      <c r="L70" s="56" t="n">
        <f aca="false">L13-L14-L15</f>
        <v>1002000000</v>
      </c>
      <c r="M70" s="56" t="n">
        <f aca="false">M13-M14-M15</f>
        <v>878000000</v>
      </c>
      <c r="N70" s="56" t="n">
        <f aca="false">N13-N14-N15</f>
        <v>1391000000</v>
      </c>
      <c r="O70" s="56" t="n">
        <f aca="false">O13-O14-O15</f>
        <v>1025000000</v>
      </c>
      <c r="P70" s="56" t="n">
        <f aca="false">P13-P14-P15</f>
        <v>931000000</v>
      </c>
      <c r="Q70" s="56" t="n">
        <f aca="false">Q13-Q14-Q15</f>
        <v>878000000</v>
      </c>
      <c r="R70" s="56" t="n">
        <f aca="false">R13-R14-R15</f>
        <v>868000000</v>
      </c>
      <c r="S70" s="56" t="n">
        <f aca="false">S13-S14-S15</f>
        <v>1396000000</v>
      </c>
      <c r="T70" s="56" t="n">
        <f aca="false">T13-T14-T15</f>
        <v>1396000000</v>
      </c>
    </row>
    <row r="71" customFormat="false" ht="15" hidden="false" customHeight="false" outlineLevel="0" collapsed="false">
      <c r="B71" s="0" t="s">
        <v>582</v>
      </c>
      <c r="D71" s="55" t="n">
        <f aca="false">D17-D18-D40-D46</f>
        <v>0</v>
      </c>
      <c r="E71" s="55" t="n">
        <f aca="false">E17-E18-E40-E46</f>
        <v>0</v>
      </c>
      <c r="F71" s="55" t="n">
        <f aca="false">F17-F18-F40-F46</f>
        <v>0</v>
      </c>
      <c r="G71" s="55" t="n">
        <f aca="false">G17-G18-G40-G46</f>
        <v>0</v>
      </c>
      <c r="H71" s="55" t="n">
        <f aca="false">H17-H18-H40-H46</f>
        <v>0</v>
      </c>
      <c r="I71" s="55" t="n">
        <f aca="false">I17-I18-I40-I46</f>
        <v>0</v>
      </c>
      <c r="J71" s="55" t="n">
        <f aca="false">J17-J18-J40-J46</f>
        <v>0</v>
      </c>
      <c r="K71" s="55" t="n">
        <f aca="false">K17-K18-K40-K46</f>
        <v>0</v>
      </c>
      <c r="L71" s="55" t="n">
        <f aca="false">L17-L18-L40-L46</f>
        <v>0</v>
      </c>
      <c r="M71" s="55" t="n">
        <f aca="false">M17-M18-M40-M46</f>
        <v>0</v>
      </c>
      <c r="N71" s="55" t="n">
        <f aca="false">N17-N18-N40-N46</f>
        <v>0</v>
      </c>
      <c r="O71" s="55" t="n">
        <f aca="false">O17-O18-O40-O46</f>
        <v>0</v>
      </c>
      <c r="P71" s="55" t="n">
        <f aca="false">P17-P18-P40-P46</f>
        <v>0</v>
      </c>
      <c r="Q71" s="55" t="n">
        <f aca="false">Q17-Q18-Q40-Q46</f>
        <v>0</v>
      </c>
      <c r="R71" s="55" t="n">
        <f aca="false">R17-R18-R40-R46</f>
        <v>0</v>
      </c>
      <c r="S71" s="55" t="n">
        <f aca="false">S17-S18-S40-S46</f>
        <v>0</v>
      </c>
      <c r="T71" s="55" t="n">
        <f aca="false">T17-T18-T40-T46</f>
        <v>0</v>
      </c>
    </row>
    <row r="72" customFormat="false" ht="15" hidden="false" customHeight="false" outlineLevel="0" collapsed="false">
      <c r="B72" s="0" t="s">
        <v>775</v>
      </c>
      <c r="D72" s="55" t="n">
        <f aca="false">D18-D20-D34</f>
        <v>0</v>
      </c>
      <c r="E72" s="55" t="n">
        <f aca="false">E18-E20-E34</f>
        <v>0</v>
      </c>
      <c r="F72" s="55" t="n">
        <f aca="false">F18-F20-F34</f>
        <v>0</v>
      </c>
      <c r="G72" s="55" t="n">
        <f aca="false">G18-G20-G34</f>
        <v>0</v>
      </c>
      <c r="H72" s="55" t="n">
        <f aca="false">H18-H20-H34</f>
        <v>0</v>
      </c>
      <c r="I72" s="55" t="n">
        <f aca="false">I18-I20-I34</f>
        <v>-1000000</v>
      </c>
      <c r="J72" s="55" t="n">
        <f aca="false">J18-J20-J34</f>
        <v>0</v>
      </c>
      <c r="K72" s="55" t="n">
        <f aca="false">K18-K20-K34</f>
        <v>0</v>
      </c>
      <c r="L72" s="56" t="n">
        <f aca="false">L18-L20-L34</f>
        <v>3769000000</v>
      </c>
      <c r="M72" s="56" t="n">
        <f aca="false">M18-M20-M34</f>
        <v>4184000000</v>
      </c>
      <c r="N72" s="56" t="n">
        <f aca="false">N18-N20-N34</f>
        <v>4162000000</v>
      </c>
      <c r="O72" s="56" t="n">
        <f aca="false">O18-O20-O34</f>
        <v>5348000000</v>
      </c>
      <c r="P72" s="56" t="n">
        <f aca="false">P18-P20-P34</f>
        <v>6200000000</v>
      </c>
      <c r="Q72" s="56" t="n">
        <f aca="false">Q18-Q20-Q34</f>
        <v>9123000000</v>
      </c>
      <c r="R72" s="56" t="n">
        <f aca="false">R18-R20-R34</f>
        <v>10977000000</v>
      </c>
      <c r="S72" s="56" t="n">
        <f aca="false">S18-S20-S34</f>
        <v>9992000000</v>
      </c>
      <c r="T72" s="56" t="n">
        <f aca="false">T18-T20-T34</f>
        <v>10061000000</v>
      </c>
    </row>
    <row r="73" customFormat="false" ht="15" hidden="false" customHeight="false" outlineLevel="0" collapsed="false">
      <c r="B73" s="0" t="s">
        <v>4616</v>
      </c>
      <c r="D73" s="55" t="n">
        <f aca="false">D20-D21-D28-D33</f>
        <v>0</v>
      </c>
      <c r="E73" s="55" t="n">
        <f aca="false">E20-E21-E28-E33</f>
        <v>0</v>
      </c>
      <c r="F73" s="55" t="n">
        <f aca="false">F20-F21-F28-F33</f>
        <v>0</v>
      </c>
      <c r="G73" s="55" t="n">
        <f aca="false">G20-G21-G28-G33</f>
        <v>1000000</v>
      </c>
      <c r="H73" s="55" t="n">
        <f aca="false">H20-H21-H28-H33</f>
        <v>0</v>
      </c>
      <c r="I73" s="55" t="n">
        <f aca="false">I20-I21-I28-I33</f>
        <v>0</v>
      </c>
      <c r="J73" s="55" t="n">
        <f aca="false">J20-J21-J28-J33</f>
        <v>0</v>
      </c>
      <c r="K73" s="55" t="n">
        <f aca="false">K20-K21-K28-K33</f>
        <v>0</v>
      </c>
      <c r="L73" s="55" t="n">
        <f aca="false">L20-L21-L28-L33</f>
        <v>0</v>
      </c>
      <c r="M73" s="55" t="n">
        <f aca="false">M20-M21-M28-M33</f>
        <v>0</v>
      </c>
      <c r="N73" s="55" t="n">
        <f aca="false">N20-N21-N28-N33</f>
        <v>0</v>
      </c>
      <c r="O73" s="55" t="n">
        <f aca="false">O20-O21-O28-O33</f>
        <v>0</v>
      </c>
      <c r="P73" s="55" t="n">
        <f aca="false">P20-P21-P28-P33</f>
        <v>0</v>
      </c>
      <c r="Q73" s="55" t="n">
        <f aca="false">Q20-Q21-Q28-Q33</f>
        <v>0</v>
      </c>
      <c r="R73" s="55" t="n">
        <f aca="false">R20-R21-R28-R33</f>
        <v>0</v>
      </c>
      <c r="S73" s="55" t="n">
        <f aca="false">S20-S21-S28-S33</f>
        <v>0</v>
      </c>
      <c r="T73" s="55" t="n">
        <f aca="false">T20-T21-T28-T33</f>
        <v>0</v>
      </c>
    </row>
    <row r="74" customFormat="false" ht="15" hidden="false" customHeight="false" outlineLevel="0" collapsed="false">
      <c r="B74" s="0" t="s">
        <v>4617</v>
      </c>
      <c r="D74" s="55" t="n">
        <f aca="false">D21-D22-D23-D24-D25-D26-D27</f>
        <v>0</v>
      </c>
      <c r="E74" s="55" t="n">
        <f aca="false">E21-E22-E23-E24-E25-E26-E27</f>
        <v>-1000000</v>
      </c>
      <c r="F74" s="55" t="n">
        <f aca="false">F21-F22-F23-F24-F25-F26-F27</f>
        <v>0</v>
      </c>
      <c r="G74" s="55" t="n">
        <f aca="false">G21-G22-G23-G24-G25-G26-G27</f>
        <v>0</v>
      </c>
      <c r="H74" s="55" t="n">
        <f aca="false">H21-H22-H23-H24-H25-H26-H27</f>
        <v>-1000000</v>
      </c>
      <c r="I74" s="55" t="n">
        <f aca="false">I21-I22-I23-I24-I25-I26-I27</f>
        <v>-1000000</v>
      </c>
      <c r="J74" s="55" t="n">
        <f aca="false">J21-J22-J23-J24-J25-J26-J27</f>
        <v>0</v>
      </c>
      <c r="K74" s="55" t="n">
        <f aca="false">K21-K22-K23-K24-K25-K26-K27</f>
        <v>-1000000</v>
      </c>
      <c r="L74" s="55" t="n">
        <f aca="false">L21-L22-L23-L24-L25-L26-L27</f>
        <v>0</v>
      </c>
      <c r="M74" s="55" t="n">
        <f aca="false">M21-M22-M23-M24-M25-M26-M27</f>
        <v>0</v>
      </c>
      <c r="N74" s="55" t="n">
        <f aca="false">N21-N22-N23-N24-N25-N26-N27</f>
        <v>0</v>
      </c>
      <c r="O74" s="55" t="n">
        <f aca="false">O21-O22-O23-O24-O25-O26-O27</f>
        <v>0</v>
      </c>
      <c r="P74" s="55" t="n">
        <f aca="false">P21-P22-P23-P24-P25-P26-P27</f>
        <v>0</v>
      </c>
      <c r="Q74" s="55" t="n">
        <f aca="false">Q21-Q22-Q23-Q24-Q25-Q26-Q27</f>
        <v>0</v>
      </c>
      <c r="R74" s="55" t="n">
        <f aca="false">R21-R22-R23-R24-R25-R26-R27</f>
        <v>0</v>
      </c>
      <c r="S74" s="55" t="n">
        <f aca="false">S21-S22-S23-S24-S25-S26-S27</f>
        <v>0</v>
      </c>
      <c r="T74" s="55" t="n">
        <f aca="false">T21-T22-T23-T24-T25-T26-T27</f>
        <v>0</v>
      </c>
    </row>
    <row r="75" customFormat="false" ht="15" hidden="false" customHeight="false" outlineLevel="0" collapsed="false">
      <c r="B75" s="0" t="s">
        <v>4618</v>
      </c>
      <c r="D75" s="55" t="n">
        <f aca="false">D28-D29-D30-D31-D32</f>
        <v>1000000</v>
      </c>
      <c r="E75" s="55" t="n">
        <f aca="false">E28-E29-E30-E31-E32</f>
        <v>0</v>
      </c>
      <c r="F75" s="55" t="n">
        <f aca="false">F28-F29-F30-F31-F32</f>
        <v>0</v>
      </c>
      <c r="G75" s="55" t="n">
        <f aca="false">G28-G29-G30-G31-G32</f>
        <v>0</v>
      </c>
      <c r="H75" s="55" t="n">
        <f aca="false">H28-H29-H30-H31-H32</f>
        <v>0</v>
      </c>
      <c r="I75" s="55" t="n">
        <f aca="false">I28-I29-I30-I31-I32</f>
        <v>0</v>
      </c>
      <c r="J75" s="55" t="n">
        <f aca="false">J28-J29-J30-J31-J32</f>
        <v>0</v>
      </c>
      <c r="K75" s="55" t="n">
        <f aca="false">K28-K29-K30-K31-K32</f>
        <v>0</v>
      </c>
      <c r="L75" s="55" t="n">
        <f aca="false">L28-L29-L30-L31-L32</f>
        <v>0</v>
      </c>
      <c r="M75" s="55" t="n">
        <f aca="false">M28-M29-M30-M31-M32</f>
        <v>0</v>
      </c>
      <c r="N75" s="55" t="n">
        <f aca="false">N28-N29-N30-N31-N32</f>
        <v>0</v>
      </c>
      <c r="O75" s="55" t="n">
        <f aca="false">O28-O29-O30-O31-O32</f>
        <v>0</v>
      </c>
      <c r="P75" s="55" t="n">
        <f aca="false">P28-P29-P30-P31-P32</f>
        <v>0</v>
      </c>
      <c r="Q75" s="55" t="n">
        <f aca="false">Q28-Q29-Q30-Q31-Q32</f>
        <v>0</v>
      </c>
      <c r="R75" s="55" t="n">
        <f aca="false">R28-R29-R30-R31-R32</f>
        <v>0</v>
      </c>
      <c r="S75" s="55" t="n">
        <f aca="false">S28-S29-S30-S31-S32</f>
        <v>0</v>
      </c>
      <c r="T75" s="55" t="n">
        <f aca="false">T28-T29-T30-T31-T32</f>
        <v>0</v>
      </c>
    </row>
    <row r="76" customFormat="false" ht="15" hidden="false" customHeight="false" outlineLevel="0" collapsed="false">
      <c r="B76" s="0" t="s">
        <v>268</v>
      </c>
      <c r="D76" s="55" t="n">
        <f aca="false">D34-D35-D36</f>
        <v>0</v>
      </c>
      <c r="E76" s="55" t="n">
        <f aca="false">E34-E35-E36</f>
        <v>0</v>
      </c>
      <c r="F76" s="55" t="n">
        <f aca="false">F34-F35-F36</f>
        <v>0</v>
      </c>
      <c r="G76" s="55" t="n">
        <f aca="false">G34-G35-G36</f>
        <v>1000000</v>
      </c>
      <c r="H76" s="55" t="n">
        <f aca="false">H34-H35-H36</f>
        <v>0</v>
      </c>
      <c r="I76" s="55" t="n">
        <f aca="false">I34-I35-I36</f>
        <v>0</v>
      </c>
      <c r="J76" s="55" t="n">
        <f aca="false">J34-J35-J36</f>
        <v>0</v>
      </c>
      <c r="K76" s="55" t="n">
        <f aca="false">K34-K35-K36</f>
        <v>0</v>
      </c>
      <c r="L76" s="55" t="n">
        <f aca="false">L34-L35-L36</f>
        <v>0</v>
      </c>
      <c r="M76" s="55" t="n">
        <f aca="false">M34-M35-M36</f>
        <v>0</v>
      </c>
      <c r="N76" s="55" t="n">
        <f aca="false">N34-N35-N36</f>
        <v>0</v>
      </c>
      <c r="O76" s="55" t="n">
        <f aca="false">O34-O35-O36</f>
        <v>0</v>
      </c>
      <c r="P76" s="55" t="n">
        <f aca="false">P34-P35-P36</f>
        <v>0</v>
      </c>
      <c r="Q76" s="55" t="n">
        <f aca="false">Q34-Q35-Q36</f>
        <v>0</v>
      </c>
      <c r="R76" s="55" t="n">
        <f aca="false">R34-R35-R36</f>
        <v>0</v>
      </c>
      <c r="S76" s="55" t="n">
        <f aca="false">S34-S35-S36</f>
        <v>0</v>
      </c>
      <c r="T76" s="55" t="n">
        <f aca="false">T34-T35-T36</f>
        <v>0</v>
      </c>
    </row>
    <row r="77" customFormat="false" ht="15" hidden="false" customHeight="false" outlineLevel="0" collapsed="false">
      <c r="B77" s="0" t="s">
        <v>3653</v>
      </c>
      <c r="D77" s="55" t="n">
        <f aca="false">D40-D41-D42-D43-D44</f>
        <v>1000000</v>
      </c>
      <c r="E77" s="55" t="n">
        <f aca="false">E40-E41-E42-E43-E44</f>
        <v>0</v>
      </c>
      <c r="F77" s="55" t="n">
        <f aca="false">F40-F41-F42-F43-F44</f>
        <v>0</v>
      </c>
      <c r="G77" s="55" t="n">
        <f aca="false">G40-G41-G42-G43-G44</f>
        <v>0</v>
      </c>
      <c r="H77" s="55" t="n">
        <f aca="false">H40-H41-H42-H43-H44</f>
        <v>0</v>
      </c>
      <c r="I77" s="55" t="n">
        <f aca="false">I40-I41-I42-I43-I44</f>
        <v>0</v>
      </c>
      <c r="J77" s="55" t="n">
        <f aca="false">J40-J41-J42-J43-J44</f>
        <v>-1000000</v>
      </c>
      <c r="K77" s="55" t="n">
        <f aca="false">K40-K41-K42-K43-K44</f>
        <v>0</v>
      </c>
      <c r="L77" s="56" t="n">
        <f aca="false">L40-L41-L42-L43-L44</f>
        <v>2729000000</v>
      </c>
      <c r="M77" s="56" t="n">
        <f aca="false">M40-M41-M42-M43-M44</f>
        <v>4054000000</v>
      </c>
      <c r="N77" s="56" t="n">
        <f aca="false">N40-N41-N42-N43-N44</f>
        <v>3279000000</v>
      </c>
      <c r="O77" s="56" t="n">
        <f aca="false">O40-O41-O42-O43-O44</f>
        <v>3416000000</v>
      </c>
      <c r="P77" s="56" t="n">
        <f aca="false">P40-P41-P42-P43-P44</f>
        <v>4184000000</v>
      </c>
      <c r="Q77" s="56" t="n">
        <f aca="false">Q40-Q41-Q42-Q43-Q44</f>
        <v>3377000000</v>
      </c>
      <c r="R77" s="56" t="n">
        <f aca="false">R40-R41-R42-R43-R44</f>
        <v>3380000000</v>
      </c>
      <c r="S77" s="56" t="n">
        <f aca="false">S40-S41-S42-S43-S44</f>
        <v>4622000000</v>
      </c>
      <c r="T77" s="56" t="n">
        <f aca="false">T40-T41-T42-T43-T44</f>
        <v>4994000000</v>
      </c>
    </row>
    <row r="78" customFormat="false" ht="15" hidden="false" customHeight="false" outlineLevel="0" collapsed="false">
      <c r="B78" s="0" t="s">
        <v>137</v>
      </c>
      <c r="D78" s="55" t="n">
        <f aca="false">D58-D59-D60-D61-D62</f>
        <v>1000000</v>
      </c>
      <c r="E78" s="55" t="n">
        <f aca="false">E58-E59-E60-E61-E62</f>
        <v>0</v>
      </c>
      <c r="F78" s="55" t="n">
        <f aca="false">F58-F59-F60-F61-F62</f>
        <v>0</v>
      </c>
      <c r="G78" s="55" t="n">
        <f aca="false">G58-G59-G60-G61-G62</f>
        <v>0</v>
      </c>
      <c r="H78" s="55" t="n">
        <f aca="false">H58-H59-H60-H61-H62</f>
        <v>0</v>
      </c>
      <c r="I78" s="55" t="n">
        <f aca="false">I58-I59-I60-I61-I62</f>
        <v>0</v>
      </c>
      <c r="J78" s="55" t="n">
        <f aca="false">J58-J59-J60-J61-J62</f>
        <v>0</v>
      </c>
      <c r="K78" s="55" t="n">
        <f aca="false">K58-K59-K60-K61-K62</f>
        <v>0</v>
      </c>
      <c r="L78" s="56" t="n">
        <f aca="false">L58-L59-L60-L61-L62</f>
        <v>1721000000</v>
      </c>
      <c r="M78" s="56" t="n">
        <f aca="false">M58-M59-M60-M61-M62</f>
        <v>-895000000</v>
      </c>
      <c r="N78" s="56" t="n">
        <f aca="false">N58-N59-N60-N61-N62</f>
        <v>361000000</v>
      </c>
      <c r="O78" s="56" t="n">
        <f aca="false">O58-O59-O60-O61-O62</f>
        <v>2701000000</v>
      </c>
      <c r="P78" s="56" t="n">
        <f aca="false">P58-P59-P60-P61-P62</f>
        <v>1988000000</v>
      </c>
      <c r="Q78" s="56" t="n">
        <f aca="false">Q58-Q59-Q60-Q61-Q62</f>
        <v>3082000000</v>
      </c>
      <c r="R78" s="56" t="n">
        <f aca="false">R58-R59-R60-R61-R62</f>
        <v>3111000000</v>
      </c>
      <c r="S78" s="56" t="n">
        <f aca="false">S58-S59-S60-S61-S62</f>
        <v>3448000000</v>
      </c>
      <c r="T78" s="56" t="n">
        <f aca="false">T58-T59-T60-T61-T62</f>
        <v>2654000000</v>
      </c>
    </row>
    <row r="80" customFormat="false" ht="17.25" hidden="false" customHeight="false" outlineLevel="0" collapsed="false">
      <c r="Q80" s="329"/>
      <c r="R80" s="329"/>
      <c r="S80" s="329"/>
      <c r="T80" s="329"/>
    </row>
    <row r="81" customFormat="false" ht="17.25" hidden="false" customHeight="false" outlineLevel="0" collapsed="false">
      <c r="B81" s="0" t="s">
        <v>139</v>
      </c>
      <c r="D81" s="93" t="n">
        <v>9736000000</v>
      </c>
      <c r="E81" s="94" t="n">
        <v>10396000000</v>
      </c>
      <c r="F81" s="94" t="n">
        <v>11872000000</v>
      </c>
      <c r="G81" s="94" t="n">
        <v>13242000000</v>
      </c>
      <c r="H81" s="94" t="n">
        <v>13459000000</v>
      </c>
      <c r="I81" s="94" t="n">
        <v>15094000000</v>
      </c>
      <c r="J81" s="94" t="n">
        <v>16897000000</v>
      </c>
      <c r="K81" s="94" t="n">
        <v>18802000000</v>
      </c>
      <c r="L81" s="94" t="n">
        <v>21601000000</v>
      </c>
      <c r="M81" s="94" t="n">
        <v>22331000000</v>
      </c>
      <c r="N81" s="94" t="n">
        <v>26421000000</v>
      </c>
      <c r="O81" s="94" t="n">
        <v>30522000000</v>
      </c>
      <c r="P81" s="94" t="n">
        <v>32070000000</v>
      </c>
      <c r="Q81" s="343" t="n">
        <v>34600000000</v>
      </c>
      <c r="R81" s="343" t="n">
        <v>41700000000</v>
      </c>
      <c r="S81" s="343" t="n">
        <v>45300000000</v>
      </c>
      <c r="T81" s="343" t="n">
        <v>48300000000</v>
      </c>
      <c r="U81" s="159" t="n">
        <v>59.926</v>
      </c>
      <c r="V81" s="159" t="n">
        <v>64.342</v>
      </c>
      <c r="W81" s="160" t="n">
        <v>69.143</v>
      </c>
    </row>
    <row r="82" customFormat="false" ht="15" hidden="false" customHeight="false" outlineLevel="0" collapsed="false">
      <c r="B82" s="0" t="s">
        <v>140</v>
      </c>
      <c r="D82" s="0" t="n">
        <f aca="false">(D6/D81)*100</f>
        <v>30.4642563681183</v>
      </c>
      <c r="E82" s="0" t="n">
        <f aca="false">(E6/E81)*100</f>
        <v>29.6941131204309</v>
      </c>
      <c r="F82" s="0" t="n">
        <f aca="false">(F6/F81)*100</f>
        <v>27.2658355795148</v>
      </c>
      <c r="G82" s="0" t="n">
        <f aca="false">(G6/G81)*100</f>
        <v>27.6695363238182</v>
      </c>
      <c r="H82" s="0" t="n">
        <f aca="false">(H6/H81)*100</f>
        <v>32.0603313767739</v>
      </c>
      <c r="I82" s="0" t="n">
        <f aca="false">(I6/I81)*100</f>
        <v>35.1596660924871</v>
      </c>
      <c r="J82" s="0" t="n">
        <f aca="false">(J6/J81)*100</f>
        <v>37.2137065751317</v>
      </c>
      <c r="K82" s="0" t="n">
        <f aca="false">(K6/K81)*100</f>
        <v>37.2726305712158</v>
      </c>
      <c r="L82" s="0" t="n">
        <f aca="false">(L6/L81)*100</f>
        <v>32.5957131614277</v>
      </c>
      <c r="M82" s="0" t="n">
        <f aca="false">(M6/M81)*100</f>
        <v>27.3028525368322</v>
      </c>
      <c r="N82" s="0" t="n">
        <f aca="false">(N6/N81)*100</f>
        <v>31.266795352182</v>
      </c>
      <c r="O82" s="0" t="n">
        <f aca="false">(O6/O81)*100</f>
        <v>30.4042985387589</v>
      </c>
      <c r="P82" s="0" t="n">
        <f aca="false">(P6/P81)*100</f>
        <v>29.1799189273464</v>
      </c>
      <c r="Q82" s="0" t="n">
        <f aca="false">(Q6/Q81)*100</f>
        <v>28.150289017341</v>
      </c>
      <c r="R82" s="0" t="n">
        <f aca="false">(R6/R81)*100</f>
        <v>27.2541966426858</v>
      </c>
      <c r="S82" s="0" t="n">
        <f aca="false">(S6/S81)*100</f>
        <v>24.6666666666667</v>
      </c>
      <c r="T82" s="0" t="n">
        <f aca="false">(T6/T81)*100</f>
        <v>25.6749482401656</v>
      </c>
    </row>
    <row r="83" customFormat="false" ht="15" hidden="false" customHeight="false" outlineLevel="0" collapsed="false">
      <c r="B83" s="0" t="s">
        <v>141</v>
      </c>
      <c r="D83" s="0" t="n">
        <f aca="false">(D17/D81)*100</f>
        <v>31.3064913722268</v>
      </c>
      <c r="E83" s="0" t="n">
        <f aca="false">(E17/E81)*100</f>
        <v>33.2531742978068</v>
      </c>
      <c r="F83" s="0" t="n">
        <f aca="false">(F17/F81)*100</f>
        <v>31.5279649595687</v>
      </c>
      <c r="G83" s="0" t="n">
        <f aca="false">(G17/G81)*100</f>
        <v>28.7796405376831</v>
      </c>
      <c r="H83" s="0" t="n">
        <f aca="false">(H17/H81)*100</f>
        <v>30.4926071773534</v>
      </c>
      <c r="I83" s="0" t="n">
        <f aca="false">(I17/I81)*100</f>
        <v>31.442957466543</v>
      </c>
      <c r="J83" s="0" t="n">
        <f aca="false">(J17/J81)*100</f>
        <v>30.6800023672841</v>
      </c>
      <c r="K83" s="0" t="n">
        <f aca="false">(K17/K81)*100</f>
        <v>28.3214551643442</v>
      </c>
      <c r="L83" s="0" t="n">
        <f aca="false">(L17/L81)*100</f>
        <v>30.0819406508958</v>
      </c>
      <c r="M83" s="0" t="n">
        <f aca="false">(M17/M81)*100</f>
        <v>36.8904213873091</v>
      </c>
      <c r="N83" s="0" t="n">
        <f aca="false">(N17/N81)*100</f>
        <v>28.1632035123576</v>
      </c>
      <c r="O83" s="0" t="n">
        <f aca="false">(O17/O81)*100</f>
        <v>28.7137146975952</v>
      </c>
      <c r="P83" s="0" t="n">
        <f aca="false">(P17/P81)*100</f>
        <v>32.3791705643904</v>
      </c>
      <c r="Q83" s="0" t="n">
        <f aca="false">(Q17/Q81)*100</f>
        <v>36.1271676300578</v>
      </c>
      <c r="R83" s="0" t="n">
        <f aca="false">(R17/R81)*100</f>
        <v>34.4292565947242</v>
      </c>
      <c r="S83" s="0" t="n">
        <f aca="false">(S17/S81)*100</f>
        <v>32.2604856512141</v>
      </c>
      <c r="T83" s="0" t="n">
        <f aca="false">(T17/T81)*100</f>
        <v>31.1697722567288</v>
      </c>
    </row>
    <row r="86" customFormat="false" ht="13.5" hidden="false" customHeight="true" outlineLevel="0" collapsed="false">
      <c r="B86" s="0" t="s">
        <v>142</v>
      </c>
      <c r="D86" s="0" t="n">
        <f aca="false">IF(D46&lt;0, (D46/D16)*100)</f>
        <v>-0.0976880494952784</v>
      </c>
      <c r="E86" s="0" t="n">
        <f aca="false">IF(E46&lt;0, (E46/E16)*100)</f>
        <v>-0.115707260630605</v>
      </c>
      <c r="F86" s="0" t="n">
        <f aca="false">IF(F46&lt;0, (F46/F16)*100)</f>
        <v>-0.134661998384056</v>
      </c>
      <c r="G86" s="0" t="n">
        <f aca="false">IF(G46&lt;0, (G46/G16)*100)</f>
        <v>-0.262398320650748</v>
      </c>
      <c r="H86" s="0" t="n">
        <f aca="false">IF(H46&lt;0, (H46/H16)*100)</f>
        <v>-0.243664717348928</v>
      </c>
      <c r="I86" s="0" t="n">
        <f aca="false">IF(I46&lt;0, (I46/I16)*100)</f>
        <v>-0.0631978091426164</v>
      </c>
      <c r="J86" s="0" t="n">
        <f aca="false">IF(J46&lt;0, (J46/J16)*100)</f>
        <v>-0.0771604938271605</v>
      </c>
      <c r="K86" s="0" t="n">
        <f aca="false">IF(K46&lt;0, (K46/K16)*100)</f>
        <v>-0.0751173708920188</v>
      </c>
      <c r="L86" s="0" t="n">
        <f aca="false">IF(L46&lt;0, (L46/L16)*100)</f>
        <v>0</v>
      </c>
      <c r="M86" s="0" t="n">
        <f aca="false">IF(M46&lt;0, (M46/M16)*100)</f>
        <v>0</v>
      </c>
      <c r="N86" s="0" t="n">
        <f aca="false">IF(N46&lt;0, (N46/N16)*100)</f>
        <v>0</v>
      </c>
      <c r="O86" s="0" t="n">
        <f aca="false">IF(O46&lt;0, (O46/O16)*100)</f>
        <v>0</v>
      </c>
      <c r="P86" s="0" t="n">
        <f aca="false">IF(P46&lt;0, (P46/P16)*100)</f>
        <v>0</v>
      </c>
      <c r="Q86" s="0" t="n">
        <f aca="false">IF(Q46&lt;0, (Q46/Q16)*100)</f>
        <v>0</v>
      </c>
      <c r="R86" s="0" t="n">
        <f aca="false">IF(R46&lt;0, (R46/R16)*100)</f>
        <v>0</v>
      </c>
      <c r="S86" s="0" t="n">
        <f aca="false">IF(S46&lt;0, (S46/S16)*100)</f>
        <v>0</v>
      </c>
      <c r="T86" s="0" t="n">
        <f aca="false">IF(T46&lt;0, (T46/T16)*100)</f>
        <v>0</v>
      </c>
      <c r="U86" s="0" t="n">
        <f aca="false">IF(U46&lt;0, (U46/U16)*100)</f>
        <v>0</v>
      </c>
      <c r="V86" s="0" t="n">
        <f aca="false">IF(V46&lt;0, (V46/V16)*100)</f>
        <v>0</v>
      </c>
      <c r="W86" s="0" t="n">
        <f aca="false">IF(W46&lt;0, (W46/W16)*100)</f>
        <v>0</v>
      </c>
      <c r="X86" s="0" t="n">
        <f aca="false">IF(X46&lt;0, (X46/X16)*100)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5.xml><?xml version="1.0" encoding="utf-8"?>
<worksheet xmlns="http://schemas.openxmlformats.org/spreadsheetml/2006/main" xmlns:r="http://schemas.openxmlformats.org/officeDocument/2006/relationships">
  <sheetPr filterMode="false">
    <pageSetUpPr fitToPage="false"/>
  </sheetPr>
  <dimension ref="A1:N81"/>
  <sheetViews>
    <sheetView windowProtection="true" showFormulas="false" showGridLines="true" showRowColHeaders="true" showZeros="true" rightToLeft="false" tabSelected="false" showOutlineSymbols="true" defaultGridColor="true" view="normal" topLeftCell="A1" colorId="64" zoomScale="55" zoomScaleNormal="55" zoomScalePageLayoutView="100" workbookViewId="0">
      <pane xSplit="3" ySplit="5" topLeftCell="H6" activePane="bottomRight" state="frozen"/>
      <selection pane="topLeft" activeCell="A1" activeCellId="0" sqref="A1"/>
      <selection pane="topRight" activeCell="H1" activeCellId="0" sqref="H1"/>
      <selection pane="bottomLeft" activeCell="A6" activeCellId="0" sqref="A6"/>
      <selection pane="bottomRight" activeCell="F11" activeCellId="0" sqref="F11"/>
    </sheetView>
  </sheetViews>
  <sheetFormatPr defaultRowHeight="15"/>
  <cols>
    <col collapsed="false" hidden="false" max="1" min="1" style="0" width="32.8010204081633"/>
    <col collapsed="false" hidden="false" max="2" min="2" style="0" width="39.8214285714286"/>
    <col collapsed="false" hidden="false" max="4" min="3" style="0" width="22.1377551020408"/>
    <col collapsed="false" hidden="false" max="5" min="5" style="0" width="22.4081632653061"/>
    <col collapsed="false" hidden="false" max="9" min="6" style="0" width="22.1377551020408"/>
    <col collapsed="false" hidden="false" max="11" min="10" style="0" width="20.7908163265306"/>
    <col collapsed="false" hidden="false" max="12" min="12" style="0" width="22.1377551020408"/>
    <col collapsed="false" hidden="false" max="13" min="13" style="0" width="20.3826530612245"/>
    <col collapsed="false" hidden="false" max="14" min="14" style="843" width="23.8928571428571"/>
    <col collapsed="false" hidden="false" max="1025" min="15" style="0" width="8.50510204081633"/>
  </cols>
  <sheetData>
    <row r="1" customFormat="false" ht="15" hidden="false" customHeight="false" outlineLevel="0" collapsed="false">
      <c r="A1" s="1" t="s">
        <v>4619</v>
      </c>
      <c r="B1" s="2" t="s">
        <v>4620</v>
      </c>
      <c r="C1" s="2"/>
      <c r="D1" s="4"/>
      <c r="E1" s="4"/>
      <c r="F1" s="4"/>
      <c r="G1" s="5"/>
      <c r="H1" s="4"/>
      <c r="I1" s="4"/>
      <c r="J1" s="4"/>
      <c r="K1" s="4"/>
      <c r="L1" s="4"/>
      <c r="M1" s="4"/>
      <c r="N1" s="844"/>
    </row>
    <row r="2" customFormat="false" ht="15" hidden="false" customHeight="false" outlineLevel="0" collapsed="false">
      <c r="A2" s="113"/>
      <c r="B2" s="7" t="s">
        <v>4621</v>
      </c>
      <c r="C2" s="7"/>
      <c r="D2" s="4"/>
      <c r="E2" s="4"/>
      <c r="F2" s="4"/>
      <c r="G2" s="8"/>
      <c r="H2" s="9"/>
      <c r="I2" s="10"/>
      <c r="J2" s="4"/>
      <c r="N2" s="844"/>
    </row>
    <row r="3" customFormat="false" ht="15" hidden="false" customHeight="false" outlineLevel="0" collapsed="false">
      <c r="A3" s="113"/>
      <c r="B3" s="11" t="s">
        <v>3</v>
      </c>
      <c r="C3" s="11"/>
      <c r="D3" s="4" t="n">
        <v>2011</v>
      </c>
      <c r="E3" s="4" t="n">
        <v>2012</v>
      </c>
      <c r="F3" s="4" t="n">
        <v>2013</v>
      </c>
      <c r="G3" s="4" t="n">
        <v>2014</v>
      </c>
      <c r="H3" s="4" t="n">
        <v>2015</v>
      </c>
      <c r="I3" s="4" t="n">
        <v>2016</v>
      </c>
      <c r="J3" s="4" t="n">
        <v>2017</v>
      </c>
      <c r="K3" s="4" t="n">
        <v>2018</v>
      </c>
      <c r="L3" s="4" t="n">
        <v>2019</v>
      </c>
      <c r="M3" s="4" t="n">
        <v>2020</v>
      </c>
      <c r="N3" s="5" t="n">
        <v>2021</v>
      </c>
    </row>
    <row r="4" customFormat="false" ht="15" hidden="false" customHeight="false" outlineLevel="0" collapsed="false">
      <c r="A4" s="113"/>
      <c r="B4" s="11" t="s">
        <v>4</v>
      </c>
      <c r="C4" s="11"/>
      <c r="D4" s="4" t="s">
        <v>16</v>
      </c>
      <c r="E4" s="4" t="s">
        <v>17</v>
      </c>
      <c r="F4" s="4" t="s">
        <v>18</v>
      </c>
      <c r="G4" s="5" t="s">
        <v>19</v>
      </c>
      <c r="H4" s="4" t="s">
        <v>20</v>
      </c>
      <c r="I4" s="4" t="s">
        <v>21</v>
      </c>
      <c r="J4" s="4" t="s">
        <v>22</v>
      </c>
      <c r="K4" s="4" t="s">
        <v>23</v>
      </c>
      <c r="L4" s="4" t="s">
        <v>24</v>
      </c>
      <c r="M4" s="4" t="s">
        <v>25</v>
      </c>
      <c r="N4" s="5" t="s">
        <v>146</v>
      </c>
    </row>
    <row r="5" customFormat="false" ht="15" hidden="false" customHeight="false" outlineLevel="0" collapsed="false">
      <c r="A5" s="113" t="s">
        <v>26</v>
      </c>
      <c r="B5" s="11" t="s">
        <v>27</v>
      </c>
      <c r="C5" s="11"/>
      <c r="D5" s="4" t="s">
        <v>28</v>
      </c>
      <c r="E5" s="4" t="s">
        <v>28</v>
      </c>
      <c r="F5" s="4" t="s">
        <v>28</v>
      </c>
      <c r="G5" s="4" t="s">
        <v>28</v>
      </c>
      <c r="H5" s="4" t="s">
        <v>28</v>
      </c>
      <c r="I5" s="4" t="s">
        <v>31</v>
      </c>
      <c r="J5" s="4" t="s">
        <v>31</v>
      </c>
      <c r="K5" s="4" t="s">
        <v>31</v>
      </c>
      <c r="L5" s="4" t="s">
        <v>31</v>
      </c>
      <c r="M5" s="4" t="s">
        <v>31</v>
      </c>
      <c r="N5" s="5" t="s">
        <v>31</v>
      </c>
    </row>
    <row r="6" s="13" customFormat="true" ht="15" hidden="false" customHeight="false" outlineLevel="0" collapsed="false">
      <c r="A6" s="195" t="s">
        <v>733</v>
      </c>
      <c r="B6" s="195" t="s">
        <v>149</v>
      </c>
      <c r="C6" s="195" t="s">
        <v>34</v>
      </c>
      <c r="D6" s="84" t="n">
        <v>18936540000000</v>
      </c>
      <c r="E6" s="84" t="n">
        <v>20678080000000</v>
      </c>
      <c r="F6" s="84" t="n">
        <v>21400992000000</v>
      </c>
      <c r="G6" s="84" t="n">
        <v>24665842000000</v>
      </c>
      <c r="H6" s="84" t="n">
        <v>26528446000000</v>
      </c>
      <c r="I6" s="84" t="n">
        <v>28513620000000</v>
      </c>
      <c r="J6" s="84" t="n">
        <v>30816968000000</v>
      </c>
      <c r="K6" s="84" t="n">
        <v>33267936000000</v>
      </c>
      <c r="L6" s="84" t="n">
        <v>35941824000000</v>
      </c>
      <c r="M6" s="84" t="n">
        <v>39002995000000</v>
      </c>
      <c r="N6" s="845" t="n">
        <v>42211635000000</v>
      </c>
    </row>
    <row r="7" customFormat="false" ht="15" hidden="false" customHeight="false" outlineLevel="0" collapsed="false">
      <c r="A7" s="19" t="s">
        <v>149</v>
      </c>
      <c r="B7" s="19"/>
      <c r="C7" s="20" t="s">
        <v>37</v>
      </c>
      <c r="D7" s="55" t="n">
        <f aca="false">D6-D22</f>
        <v>17568901000000</v>
      </c>
      <c r="E7" s="55" t="n">
        <f aca="false">E6-E22</f>
        <v>19480928000000</v>
      </c>
      <c r="F7" s="55" t="n">
        <f aca="false">F6-F22</f>
        <v>20399776000000</v>
      </c>
      <c r="G7" s="55" t="n">
        <f aca="false">G6-G22</f>
        <v>23563458000000</v>
      </c>
      <c r="H7" s="55" t="n">
        <f aca="false">H6-H22</f>
        <v>25209352000000</v>
      </c>
      <c r="I7" s="55" t="n">
        <f aca="false">I6-I22</f>
        <v>27246348000000</v>
      </c>
      <c r="J7" s="55" t="n">
        <f aca="false">J6-J22</f>
        <v>29462376000000</v>
      </c>
      <c r="K7" s="55" t="n">
        <f aca="false">K6-K22</f>
        <v>31813600000000</v>
      </c>
      <c r="L7" s="55" t="n">
        <f aca="false">L6-L22</f>
        <v>34379136000000</v>
      </c>
      <c r="M7" s="55" t="n">
        <f aca="false">M6-M22</f>
        <v>37316379000000</v>
      </c>
      <c r="N7" s="846" t="n">
        <f aca="false">N6-N22</f>
        <v>40386267000000</v>
      </c>
    </row>
    <row r="8" customFormat="false" ht="16.5" hidden="false" customHeight="false" outlineLevel="0" collapsed="false">
      <c r="A8" s="30" t="s">
        <v>342</v>
      </c>
      <c r="B8" s="30" t="s">
        <v>342</v>
      </c>
      <c r="C8" s="49" t="s">
        <v>40</v>
      </c>
      <c r="D8" s="104" t="n">
        <v>13255578000000</v>
      </c>
      <c r="E8" s="104" t="n">
        <v>13821664000000</v>
      </c>
      <c r="F8" s="104" t="n">
        <v>14767936000000</v>
      </c>
      <c r="G8" s="104" t="n">
        <v>17500346000000</v>
      </c>
      <c r="H8" s="104" t="n">
        <v>18027618000000</v>
      </c>
      <c r="I8" s="104" t="n">
        <v>19325898000000</v>
      </c>
      <c r="J8" s="150" t="n">
        <v>20996176000000</v>
      </c>
      <c r="K8" s="150" t="n">
        <v>22905792000000</v>
      </c>
      <c r="L8" s="150" t="n">
        <v>24807672000000</v>
      </c>
      <c r="M8" s="104" t="n">
        <v>27196683000000</v>
      </c>
      <c r="N8" s="847" t="n">
        <v>29662230000000</v>
      </c>
    </row>
    <row r="9" customFormat="false" ht="16.5" hidden="false" customHeight="false" outlineLevel="0" collapsed="false">
      <c r="A9" s="27" t="s">
        <v>592</v>
      </c>
      <c r="B9" s="29" t="s">
        <v>593</v>
      </c>
      <c r="C9" s="3" t="s">
        <v>43</v>
      </c>
      <c r="D9" s="104" t="n">
        <v>2630075000000</v>
      </c>
      <c r="E9" s="104" t="n">
        <v>2938464000000</v>
      </c>
      <c r="F9" s="104" t="n">
        <v>3128800000000</v>
      </c>
      <c r="G9" s="104" t="n">
        <v>3720546000000</v>
      </c>
      <c r="H9" s="104" t="n">
        <v>3957282000000</v>
      </c>
      <c r="I9" s="104" t="n">
        <v>4118634000000</v>
      </c>
      <c r="J9" s="104" t="n">
        <v>4571748000000</v>
      </c>
      <c r="K9" s="104" t="n">
        <v>4908384000000</v>
      </c>
      <c r="L9" s="104" t="n">
        <v>5469408000000</v>
      </c>
      <c r="M9" s="104" t="n">
        <v>5903156000000</v>
      </c>
      <c r="N9" s="847" t="n">
        <v>6616959000000</v>
      </c>
    </row>
    <row r="10" customFormat="false" ht="16.5" hidden="false" customHeight="false" outlineLevel="0" collapsed="false">
      <c r="A10" s="29" t="s">
        <v>517</v>
      </c>
      <c r="B10" s="29" t="s">
        <v>517</v>
      </c>
      <c r="C10" s="3" t="s">
        <v>43</v>
      </c>
      <c r="D10" s="104" t="n">
        <v>1998857000000</v>
      </c>
      <c r="E10" s="104" t="n">
        <v>2176640000000</v>
      </c>
      <c r="F10" s="104" t="n">
        <v>2002432000000</v>
      </c>
      <c r="G10" s="104" t="n">
        <v>2480364000000</v>
      </c>
      <c r="H10" s="104" t="n">
        <v>2491622000000</v>
      </c>
      <c r="I10" s="104" t="n">
        <v>2534544000000</v>
      </c>
      <c r="J10" s="104" t="n">
        <v>2878508000000</v>
      </c>
      <c r="K10" s="104" t="n">
        <v>3090464000000</v>
      </c>
      <c r="L10" s="104" t="n">
        <v>3320712000000</v>
      </c>
      <c r="M10" s="104" t="n">
        <v>3584059000000</v>
      </c>
      <c r="N10" s="847" t="n">
        <v>3878907000000</v>
      </c>
    </row>
    <row r="11" customFormat="false" ht="16.5" hidden="false" customHeight="false" outlineLevel="0" collapsed="false">
      <c r="A11" s="27" t="s">
        <v>151</v>
      </c>
      <c r="B11" s="29" t="s">
        <v>3886</v>
      </c>
      <c r="C11" s="3" t="s">
        <v>43</v>
      </c>
      <c r="D11" s="104" t="n">
        <v>6838195000000</v>
      </c>
      <c r="E11" s="104" t="n">
        <v>7074080000000</v>
      </c>
      <c r="F11" s="104" t="n">
        <v>7884576000000</v>
      </c>
      <c r="G11" s="104" t="n">
        <v>9370264000000</v>
      </c>
      <c r="H11" s="104" t="n">
        <v>9819922000000</v>
      </c>
      <c r="I11" s="104" t="n">
        <v>10613403000000</v>
      </c>
      <c r="J11" s="104" t="n">
        <v>11514032000000</v>
      </c>
      <c r="K11" s="104" t="n">
        <v>12543648000000</v>
      </c>
      <c r="L11" s="104" t="n">
        <v>13673520000000</v>
      </c>
      <c r="M11" s="104" t="n">
        <v>14757890000000</v>
      </c>
      <c r="N11" s="847" t="n">
        <v>15971970000000</v>
      </c>
    </row>
    <row r="12" customFormat="false" ht="16.5" hidden="false" customHeight="false" outlineLevel="0" collapsed="false">
      <c r="A12" s="27" t="s">
        <v>3174</v>
      </c>
      <c r="B12" s="29" t="s">
        <v>3339</v>
      </c>
      <c r="C12" s="3" t="s">
        <v>43</v>
      </c>
      <c r="D12" s="104" t="n">
        <v>1683248000000</v>
      </c>
      <c r="E12" s="104" t="n">
        <v>1632480000000</v>
      </c>
      <c r="F12" s="104" t="n">
        <v>1626976000000</v>
      </c>
      <c r="G12" s="104" t="n">
        <v>1791374000000</v>
      </c>
      <c r="H12" s="104" t="n">
        <v>1612226000000</v>
      </c>
      <c r="I12" s="104" t="n">
        <v>1742499000000</v>
      </c>
      <c r="J12" s="104" t="n">
        <v>1862564000000</v>
      </c>
      <c r="K12" s="104" t="n">
        <v>2181504000000</v>
      </c>
      <c r="L12" s="104" t="n">
        <v>2344032000000</v>
      </c>
      <c r="M12" s="104" t="n">
        <v>2740751000000</v>
      </c>
      <c r="N12" s="847" t="n">
        <v>2966223000000</v>
      </c>
    </row>
    <row r="13" customFormat="false" ht="16.5" hidden="false" customHeight="false" outlineLevel="0" collapsed="false">
      <c r="A13" s="29" t="s">
        <v>49</v>
      </c>
      <c r="B13" s="29" t="s">
        <v>49</v>
      </c>
      <c r="C13" s="3" t="s">
        <v>43</v>
      </c>
      <c r="D13" s="104" t="n">
        <v>105203000000</v>
      </c>
      <c r="E13" s="104" t="n">
        <v>108832000000</v>
      </c>
      <c r="F13" s="104" t="n">
        <v>125152000000</v>
      </c>
      <c r="G13" s="104" t="n">
        <v>137798000000</v>
      </c>
      <c r="H13" s="104" t="n">
        <v>293132000000</v>
      </c>
      <c r="I13" s="104" t="n">
        <v>158409000000</v>
      </c>
      <c r="J13" s="104" t="n">
        <v>169324000000</v>
      </c>
      <c r="K13" s="104" t="n">
        <v>181792000000</v>
      </c>
      <c r="L13" s="104" t="n">
        <v>195336000000</v>
      </c>
      <c r="M13" s="104" t="n">
        <v>210827000000</v>
      </c>
      <c r="N13" s="847" t="n">
        <v>228171000000</v>
      </c>
    </row>
    <row r="14" customFormat="false" ht="16.5" hidden="false" customHeight="false" outlineLevel="0" collapsed="false">
      <c r="A14" s="19" t="s">
        <v>522</v>
      </c>
      <c r="B14" s="30" t="s">
        <v>346</v>
      </c>
      <c r="C14" s="49" t="s">
        <v>40</v>
      </c>
      <c r="D14" s="104" t="n">
        <v>1367639000000</v>
      </c>
      <c r="E14" s="104" t="n">
        <v>1741312000000</v>
      </c>
      <c r="F14" s="104" t="n">
        <v>1626976000000</v>
      </c>
      <c r="G14" s="104" t="n">
        <v>2342566000000</v>
      </c>
      <c r="H14" s="104" t="n">
        <v>2051924000000</v>
      </c>
      <c r="I14" s="104" t="n">
        <v>2217726000000</v>
      </c>
      <c r="J14" s="104" t="n">
        <v>2370536000000</v>
      </c>
      <c r="K14" s="104" t="n">
        <v>2545088000000</v>
      </c>
      <c r="L14" s="104" t="n">
        <v>2734704000000</v>
      </c>
      <c r="M14" s="104" t="n">
        <v>2740751000000</v>
      </c>
      <c r="N14" s="847" t="n">
        <v>2966223000000</v>
      </c>
    </row>
    <row r="15" customFormat="false" ht="15" hidden="false" customHeight="false" outlineLevel="0" collapsed="false">
      <c r="A15" s="362" t="s">
        <v>348</v>
      </c>
      <c r="B15" s="362" t="s">
        <v>4622</v>
      </c>
      <c r="C15" s="49" t="s">
        <v>40</v>
      </c>
      <c r="D15" s="99"/>
      <c r="E15" s="99"/>
      <c r="F15" s="99"/>
      <c r="G15" s="99"/>
      <c r="H15" s="99"/>
      <c r="I15" s="99"/>
      <c r="J15" s="99"/>
      <c r="K15" s="99"/>
      <c r="L15" s="99"/>
      <c r="M15" s="99"/>
      <c r="N15" s="847"/>
    </row>
    <row r="16" customFormat="false" ht="16.5" hidden="false" customHeight="false" outlineLevel="0" collapsed="false">
      <c r="A16" s="113"/>
      <c r="B16" s="30" t="s">
        <v>4623</v>
      </c>
      <c r="C16" s="3"/>
      <c r="D16" s="104" t="n">
        <v>4418526000000</v>
      </c>
      <c r="E16" s="104" t="n">
        <v>5115104000000</v>
      </c>
      <c r="F16" s="104" t="n">
        <v>5006080000000</v>
      </c>
      <c r="G16" s="104" t="n">
        <v>4960728000000</v>
      </c>
      <c r="H16" s="104" t="n">
        <v>6448904000000</v>
      </c>
      <c r="I16" s="104" t="n">
        <v>6969996000000</v>
      </c>
      <c r="J16" s="104" t="n">
        <v>7450256000000</v>
      </c>
      <c r="K16" s="104" t="n">
        <v>7998848000000</v>
      </c>
      <c r="L16" s="104" t="n">
        <v>8399448000000</v>
      </c>
      <c r="M16" s="104" t="n">
        <v>9065561000000</v>
      </c>
      <c r="N16" s="847" t="n">
        <v>9583182000000</v>
      </c>
    </row>
    <row r="17" customFormat="false" ht="15" hidden="false" customHeight="false" outlineLevel="0" collapsed="false">
      <c r="A17" s="19" t="s">
        <v>348</v>
      </c>
      <c r="B17" s="19" t="s">
        <v>4624</v>
      </c>
      <c r="C17" s="49" t="s">
        <v>40</v>
      </c>
      <c r="D17" s="104" t="n">
        <f aca="false">D16-D22</f>
        <v>3050887000000</v>
      </c>
      <c r="E17" s="104" t="n">
        <f aca="false">E16-E22</f>
        <v>3917952000000</v>
      </c>
      <c r="F17" s="104" t="n">
        <f aca="false">F16-F22</f>
        <v>4004864000000</v>
      </c>
      <c r="G17" s="104" t="n">
        <f aca="false">G16-G22</f>
        <v>3858344000000</v>
      </c>
      <c r="H17" s="104" t="n">
        <f aca="false">H16-H22</f>
        <v>5129810000000</v>
      </c>
      <c r="I17" s="104" t="n">
        <f aca="false">I16-I22</f>
        <v>5702724000000</v>
      </c>
      <c r="J17" s="104" t="n">
        <f aca="false">J16-J22</f>
        <v>6095664000000</v>
      </c>
      <c r="K17" s="104" t="n">
        <f aca="false">K16-K22</f>
        <v>6544512000000</v>
      </c>
      <c r="L17" s="104" t="n">
        <f aca="false">L16-L22</f>
        <v>6836760000000</v>
      </c>
      <c r="M17" s="104" t="n">
        <f aca="false">M16-M22</f>
        <v>7378945000000</v>
      </c>
      <c r="N17" s="846" t="n">
        <f aca="false">N16-N22</f>
        <v>7757814000000</v>
      </c>
    </row>
    <row r="18" customFormat="false" ht="15" hidden="false" customHeight="false" outlineLevel="0" collapsed="false">
      <c r="A18" s="27" t="s">
        <v>4625</v>
      </c>
      <c r="B18" s="27" t="s">
        <v>4626</v>
      </c>
      <c r="C18" s="3" t="s">
        <v>928</v>
      </c>
      <c r="D18" s="99"/>
      <c r="E18" s="99"/>
      <c r="F18" s="99"/>
      <c r="G18" s="99"/>
      <c r="H18" s="99"/>
      <c r="I18" s="99"/>
      <c r="J18" s="99"/>
      <c r="K18" s="99"/>
      <c r="L18" s="99"/>
      <c r="M18" s="99"/>
      <c r="N18" s="847"/>
    </row>
    <row r="19" customFormat="false" ht="16.5" hidden="false" customHeight="false" outlineLevel="0" collapsed="false">
      <c r="A19" s="27" t="s">
        <v>4627</v>
      </c>
      <c r="B19" s="29" t="s">
        <v>4628</v>
      </c>
      <c r="C19" s="3" t="s">
        <v>928</v>
      </c>
      <c r="D19" s="104" t="n">
        <v>2314466000000</v>
      </c>
      <c r="E19" s="104" t="n">
        <v>2285472000000</v>
      </c>
      <c r="F19" s="104" t="n">
        <v>2377888000000</v>
      </c>
      <c r="G19" s="104" t="n">
        <v>2066970000000</v>
      </c>
      <c r="H19" s="104" t="n">
        <v>3224452000000</v>
      </c>
      <c r="I19" s="104" t="n">
        <v>3801816000000</v>
      </c>
      <c r="J19" s="104" t="n">
        <v>3894452000000</v>
      </c>
      <c r="K19" s="104" t="n">
        <v>4181216000000</v>
      </c>
      <c r="L19" s="104" t="n">
        <v>4492728000000</v>
      </c>
      <c r="M19" s="104" t="n">
        <v>4638194000000</v>
      </c>
      <c r="N19" s="847" t="n">
        <v>4791591000000</v>
      </c>
    </row>
    <row r="20" customFormat="false" ht="16.5" hidden="false" customHeight="false" outlineLevel="0" collapsed="false">
      <c r="A20" s="27" t="s">
        <v>2019</v>
      </c>
      <c r="B20" s="29" t="s">
        <v>4629</v>
      </c>
      <c r="C20" s="3" t="s">
        <v>928</v>
      </c>
      <c r="D20" s="104" t="n">
        <v>736421000000</v>
      </c>
      <c r="E20" s="104" t="n">
        <v>1523648000000</v>
      </c>
      <c r="F20" s="104" t="n">
        <v>1626976000000</v>
      </c>
      <c r="G20" s="104" t="n">
        <v>1791374000000</v>
      </c>
      <c r="H20" s="104" t="n">
        <v>1905358000000</v>
      </c>
      <c r="I20" s="104" t="n">
        <v>1900908000000</v>
      </c>
      <c r="J20" s="104" t="n">
        <v>2031888000000</v>
      </c>
      <c r="K20" s="104" t="n">
        <v>2181504000000</v>
      </c>
      <c r="L20" s="104" t="n">
        <v>2344032000000</v>
      </c>
      <c r="M20" s="104" t="n">
        <v>2529924000000</v>
      </c>
      <c r="N20" s="847" t="n">
        <v>2738052000000</v>
      </c>
    </row>
    <row r="21" customFormat="false" ht="15" hidden="false" customHeight="false" outlineLevel="0" collapsed="false">
      <c r="A21" s="27" t="s">
        <v>444</v>
      </c>
      <c r="B21" s="27" t="s">
        <v>4630</v>
      </c>
      <c r="C21" s="3" t="s">
        <v>928</v>
      </c>
      <c r="D21" s="104"/>
      <c r="E21" s="104"/>
      <c r="F21" s="104"/>
      <c r="G21" s="104"/>
      <c r="H21" s="104"/>
      <c r="I21" s="104"/>
      <c r="J21" s="104"/>
      <c r="K21" s="104"/>
      <c r="L21" s="104"/>
      <c r="M21" s="104"/>
      <c r="N21" s="847"/>
    </row>
    <row r="22" s="13" customFormat="true" ht="15" hidden="false" customHeight="false" outlineLevel="0" collapsed="false">
      <c r="A22" s="32" t="s">
        <v>52</v>
      </c>
      <c r="B22" s="32" t="s">
        <v>52</v>
      </c>
      <c r="C22" s="33" t="s">
        <v>37</v>
      </c>
      <c r="D22" s="108" t="n">
        <v>1367639000000</v>
      </c>
      <c r="E22" s="108" t="n">
        <v>1197152000000</v>
      </c>
      <c r="F22" s="108" t="n">
        <v>1001216000000</v>
      </c>
      <c r="G22" s="108" t="n">
        <v>1102384000000</v>
      </c>
      <c r="H22" s="108" t="n">
        <v>1319094000000</v>
      </c>
      <c r="I22" s="108" t="n">
        <v>1267272000000</v>
      </c>
      <c r="J22" s="108" t="n">
        <v>1354592000000</v>
      </c>
      <c r="K22" s="108" t="n">
        <v>1454336000000</v>
      </c>
      <c r="L22" s="108" t="n">
        <v>1562688000000</v>
      </c>
      <c r="M22" s="108" t="n">
        <v>1686616000000</v>
      </c>
      <c r="N22" s="845" t="n">
        <v>1825368000000</v>
      </c>
    </row>
    <row r="23" customFormat="false" ht="16.5" hidden="false" customHeight="false" outlineLevel="0" collapsed="false">
      <c r="A23" s="98" t="s">
        <v>188</v>
      </c>
      <c r="B23" s="98" t="s">
        <v>935</v>
      </c>
      <c r="C23" s="195" t="s">
        <v>34</v>
      </c>
      <c r="D23" s="108" t="n">
        <v>17884510000000</v>
      </c>
      <c r="E23" s="108" t="n">
        <v>22419392000000</v>
      </c>
      <c r="F23" s="108" t="n">
        <v>23528576000000</v>
      </c>
      <c r="G23" s="108" t="n">
        <v>26181620000000</v>
      </c>
      <c r="H23" s="108" t="n">
        <v>29020068000000</v>
      </c>
      <c r="I23" s="108" t="n">
        <v>31840209000000</v>
      </c>
      <c r="J23" s="108" t="n">
        <v>34203448000000</v>
      </c>
      <c r="K23" s="108" t="n">
        <v>36540192000000</v>
      </c>
      <c r="L23" s="108" t="n">
        <v>39457872000000</v>
      </c>
      <c r="M23" s="108" t="n">
        <v>42587054000000</v>
      </c>
      <c r="N23" s="845" t="n">
        <v>45634200000000</v>
      </c>
    </row>
    <row r="24" customFormat="false" ht="16.5" hidden="false" customHeight="false" outlineLevel="0" collapsed="false">
      <c r="A24" s="27" t="s">
        <v>70</v>
      </c>
      <c r="B24" s="30" t="s">
        <v>353</v>
      </c>
      <c r="C24" s="49" t="s">
        <v>191</v>
      </c>
      <c r="D24" s="150" t="n">
        <v>15464841000000</v>
      </c>
      <c r="E24" s="150" t="n">
        <v>19589760000000</v>
      </c>
      <c r="F24" s="150" t="n">
        <v>20650080000000</v>
      </c>
      <c r="G24" s="150" t="n">
        <v>22874468000000</v>
      </c>
      <c r="H24" s="150" t="n">
        <v>25355918000000</v>
      </c>
      <c r="I24" s="150" t="n">
        <v>27404757000000</v>
      </c>
      <c r="J24" s="150" t="n">
        <v>29631700000000</v>
      </c>
      <c r="K24" s="150" t="n">
        <v>31813600000000</v>
      </c>
      <c r="L24" s="150" t="n">
        <v>34379136000000</v>
      </c>
      <c r="M24" s="150" t="n">
        <v>37105552000000</v>
      </c>
      <c r="N24" s="847" t="n">
        <v>39929925000000</v>
      </c>
    </row>
    <row r="25" customFormat="false" ht="16.5" hidden="false" customHeight="false" outlineLevel="0" collapsed="false">
      <c r="A25" s="27" t="s">
        <v>746</v>
      </c>
      <c r="B25" s="29" t="s">
        <v>354</v>
      </c>
      <c r="C25" s="49" t="s">
        <v>194</v>
      </c>
      <c r="D25" s="150" t="n">
        <v>7890225000000</v>
      </c>
      <c r="E25" s="150" t="n">
        <v>10230208000000</v>
      </c>
      <c r="F25" s="150" t="n">
        <v>11388832000000</v>
      </c>
      <c r="G25" s="150" t="n">
        <v>12126224000000</v>
      </c>
      <c r="H25" s="150" t="n">
        <v>13190940000000</v>
      </c>
      <c r="I25" s="150" t="n">
        <v>14098401000000</v>
      </c>
      <c r="J25" s="150" t="n">
        <v>15069836000000</v>
      </c>
      <c r="K25" s="150" t="n">
        <v>15997696000000</v>
      </c>
      <c r="L25" s="150" t="n">
        <v>17189568000000</v>
      </c>
      <c r="M25" s="150" t="n">
        <v>18341949000000</v>
      </c>
      <c r="N25" s="847" t="n">
        <v>19622706000000</v>
      </c>
    </row>
    <row r="26" customFormat="false" ht="16.5" hidden="false" customHeight="false" outlineLevel="0" collapsed="false">
      <c r="A26" s="27" t="s">
        <v>937</v>
      </c>
      <c r="B26" s="29" t="s">
        <v>80</v>
      </c>
      <c r="C26" s="49" t="s">
        <v>194</v>
      </c>
      <c r="D26" s="150" t="n">
        <v>1683248000000</v>
      </c>
      <c r="E26" s="150" t="n">
        <v>1741312000000</v>
      </c>
      <c r="F26" s="150" t="n">
        <v>1501824000000</v>
      </c>
      <c r="G26" s="150" t="n">
        <v>2066970000000</v>
      </c>
      <c r="H26" s="150" t="n">
        <v>2198490000000</v>
      </c>
      <c r="I26" s="150" t="n">
        <v>2376135000000</v>
      </c>
      <c r="J26" s="150" t="n">
        <v>2709184000000</v>
      </c>
      <c r="K26" s="150" t="n">
        <v>2908672000000</v>
      </c>
      <c r="L26" s="150" t="n">
        <v>3125376000000</v>
      </c>
      <c r="M26" s="150" t="n">
        <v>3373232000000</v>
      </c>
      <c r="N26" s="847" t="n">
        <v>3650736000000</v>
      </c>
    </row>
    <row r="27" customFormat="false" ht="16.5" hidden="false" customHeight="false" outlineLevel="0" collapsed="false">
      <c r="A27" s="29" t="s">
        <v>87</v>
      </c>
      <c r="B27" s="29" t="s">
        <v>87</v>
      </c>
      <c r="C27" s="49" t="s">
        <v>194</v>
      </c>
      <c r="D27" s="150" t="n">
        <v>315609000000</v>
      </c>
      <c r="E27" s="150" t="n">
        <v>217664000000</v>
      </c>
      <c r="F27" s="150" t="n">
        <v>375456000000</v>
      </c>
      <c r="G27" s="150" t="n">
        <v>551192000000</v>
      </c>
      <c r="H27" s="150" t="n">
        <v>879396000000</v>
      </c>
      <c r="I27" s="150" t="n">
        <v>1267272000000</v>
      </c>
      <c r="J27" s="150" t="n">
        <v>1693240000000</v>
      </c>
      <c r="K27" s="150" t="n">
        <v>2363296000000</v>
      </c>
      <c r="L27" s="150" t="n">
        <v>3125376000000</v>
      </c>
      <c r="M27" s="150" t="n">
        <v>3584059000000</v>
      </c>
      <c r="N27" s="847" t="n">
        <v>4107078000000</v>
      </c>
    </row>
    <row r="28" customFormat="false" ht="16.5" hidden="false" customHeight="false" outlineLevel="0" collapsed="false">
      <c r="A28" s="27" t="s">
        <v>4631</v>
      </c>
      <c r="B28" s="29" t="s">
        <v>4632</v>
      </c>
      <c r="C28" s="49" t="s">
        <v>194</v>
      </c>
      <c r="D28" s="150" t="n">
        <v>2735278000000</v>
      </c>
      <c r="E28" s="150" t="n">
        <v>3809120000000</v>
      </c>
      <c r="F28" s="150" t="n">
        <v>3754560000000</v>
      </c>
      <c r="G28" s="150" t="n">
        <v>4271738000000</v>
      </c>
      <c r="H28" s="150" t="n">
        <v>4396980000000</v>
      </c>
      <c r="I28" s="150" t="n">
        <v>4752270000000</v>
      </c>
      <c r="J28" s="150" t="n">
        <v>4910396000000</v>
      </c>
      <c r="K28" s="150" t="n">
        <v>4908384000000</v>
      </c>
      <c r="L28" s="150" t="n">
        <v>5078736000000</v>
      </c>
      <c r="M28" s="150" t="n">
        <v>5270675000000</v>
      </c>
      <c r="N28" s="847" t="n">
        <v>5247933000000</v>
      </c>
    </row>
    <row r="29" customFormat="false" ht="16.5" hidden="false" customHeight="false" outlineLevel="0" collapsed="false">
      <c r="A29" s="27" t="s">
        <v>755</v>
      </c>
      <c r="B29" s="29" t="s">
        <v>4633</v>
      </c>
      <c r="C29" s="49" t="s">
        <v>194</v>
      </c>
      <c r="D29" s="150" t="n">
        <v>1788451000000</v>
      </c>
      <c r="E29" s="150" t="n">
        <v>2285472000000</v>
      </c>
      <c r="F29" s="150" t="n">
        <v>2628192000000</v>
      </c>
      <c r="G29" s="150" t="n">
        <v>2893758000000</v>
      </c>
      <c r="H29" s="150" t="n">
        <v>3810716000000</v>
      </c>
      <c r="I29" s="150" t="n">
        <v>4118634000000</v>
      </c>
      <c r="J29" s="150" t="n">
        <v>4402424000000</v>
      </c>
      <c r="K29" s="150" t="n">
        <v>4726592000000</v>
      </c>
      <c r="L29" s="150" t="n">
        <v>5078736000000</v>
      </c>
      <c r="M29" s="150" t="n">
        <v>5481502000000</v>
      </c>
      <c r="N29" s="847" t="n">
        <v>5932446000000</v>
      </c>
    </row>
    <row r="30" customFormat="false" ht="16.5" hidden="false" customHeight="false" outlineLevel="0" collapsed="false">
      <c r="A30" s="27" t="s">
        <v>942</v>
      </c>
      <c r="B30" s="29" t="s">
        <v>364</v>
      </c>
      <c r="C30" s="49" t="s">
        <v>194</v>
      </c>
      <c r="D30" s="150" t="n">
        <v>1052030000000</v>
      </c>
      <c r="E30" s="150" t="n">
        <v>1197152000000</v>
      </c>
      <c r="F30" s="150" t="n">
        <v>876064000000</v>
      </c>
      <c r="G30" s="150" t="n">
        <v>964586000000</v>
      </c>
      <c r="H30" s="150" t="n">
        <v>732830000000</v>
      </c>
      <c r="I30" s="150" t="n">
        <v>792045000000</v>
      </c>
      <c r="J30" s="150" t="n">
        <v>846620000000</v>
      </c>
      <c r="K30" s="150" t="n">
        <v>908960000000</v>
      </c>
      <c r="L30" s="150" t="n">
        <v>976680000000</v>
      </c>
      <c r="M30" s="150" t="n">
        <v>1054135000000</v>
      </c>
      <c r="N30" s="847" t="n">
        <v>1140855000000</v>
      </c>
    </row>
    <row r="31" customFormat="false" ht="16.5" hidden="false" customHeight="false" outlineLevel="0" collapsed="false">
      <c r="A31" s="45" t="s">
        <v>2553</v>
      </c>
      <c r="B31" s="105" t="s">
        <v>4634</v>
      </c>
      <c r="C31" s="3" t="s">
        <v>2216</v>
      </c>
      <c r="D31" s="150"/>
      <c r="E31" s="150"/>
      <c r="F31" s="150"/>
      <c r="G31" s="150"/>
      <c r="H31" s="150"/>
      <c r="I31" s="150"/>
      <c r="J31" s="150"/>
      <c r="K31" s="150"/>
      <c r="L31" s="150"/>
      <c r="M31" s="150"/>
      <c r="N31" s="847"/>
    </row>
    <row r="32" customFormat="false" ht="16.5" hidden="false" customHeight="false" outlineLevel="0" collapsed="false">
      <c r="A32" s="105" t="s">
        <v>49</v>
      </c>
      <c r="B32" s="105" t="s">
        <v>49</v>
      </c>
      <c r="C32" s="3" t="s">
        <v>2216</v>
      </c>
      <c r="D32" s="150"/>
      <c r="E32" s="150"/>
      <c r="F32" s="150"/>
      <c r="G32" s="150"/>
      <c r="H32" s="150"/>
      <c r="I32" s="150"/>
      <c r="J32" s="150"/>
      <c r="K32" s="150"/>
      <c r="L32" s="150"/>
      <c r="M32" s="150"/>
      <c r="N32" s="847"/>
    </row>
    <row r="33" customFormat="false" ht="16.5" hidden="false" customHeight="false" outlineLevel="0" collapsed="false">
      <c r="A33" s="30" t="s">
        <v>227</v>
      </c>
      <c r="B33" s="30" t="s">
        <v>365</v>
      </c>
      <c r="C33" s="49" t="s">
        <v>191</v>
      </c>
      <c r="D33" s="150" t="n">
        <v>2419669000000</v>
      </c>
      <c r="E33" s="150" t="n">
        <v>2829632000000</v>
      </c>
      <c r="F33" s="150" t="n">
        <v>2878496000000</v>
      </c>
      <c r="G33" s="150" t="n">
        <v>3307152000000</v>
      </c>
      <c r="H33" s="150" t="n">
        <v>3810716000000</v>
      </c>
      <c r="I33" s="150" t="n">
        <v>4277043000000</v>
      </c>
      <c r="J33" s="150" t="n">
        <v>4571748000000</v>
      </c>
      <c r="K33" s="150" t="n">
        <v>4726592000000</v>
      </c>
      <c r="L33" s="150" t="n">
        <v>5078736000000</v>
      </c>
      <c r="M33" s="150" t="n">
        <v>5481502000000</v>
      </c>
      <c r="N33" s="847" t="n">
        <v>5932446000000</v>
      </c>
    </row>
    <row r="34" customFormat="false" ht="15" hidden="false" customHeight="false" outlineLevel="0" collapsed="false">
      <c r="A34" s="27" t="s">
        <v>4635</v>
      </c>
      <c r="B34" s="134" t="s">
        <v>4636</v>
      </c>
      <c r="C34" s="49" t="s">
        <v>231</v>
      </c>
      <c r="D34" s="99"/>
      <c r="E34" s="99"/>
      <c r="F34" s="99"/>
      <c r="G34" s="99"/>
      <c r="H34" s="99"/>
      <c r="I34" s="99"/>
      <c r="J34" s="99"/>
      <c r="K34" s="99"/>
      <c r="L34" s="99"/>
      <c r="M34" s="99"/>
      <c r="N34" s="847"/>
    </row>
    <row r="35" customFormat="false" ht="15" hidden="false" customHeight="false" outlineLevel="0" collapsed="false">
      <c r="A35" s="113"/>
      <c r="B35" s="156" t="s">
        <v>4637</v>
      </c>
      <c r="C35" s="3"/>
      <c r="D35" s="99"/>
      <c r="E35" s="99"/>
      <c r="F35" s="99"/>
      <c r="G35" s="99"/>
      <c r="H35" s="99"/>
      <c r="I35" s="99"/>
      <c r="J35" s="99"/>
      <c r="K35" s="99"/>
      <c r="L35" s="99"/>
      <c r="M35" s="99"/>
      <c r="N35" s="847"/>
    </row>
    <row r="36" customFormat="false" ht="15" hidden="false" customHeight="false" outlineLevel="0" collapsed="false">
      <c r="A36" s="27" t="s">
        <v>4638</v>
      </c>
      <c r="B36" s="134" t="s">
        <v>4639</v>
      </c>
      <c r="C36" s="49" t="s">
        <v>231</v>
      </c>
      <c r="D36" s="99"/>
      <c r="E36" s="99"/>
      <c r="F36" s="99"/>
      <c r="G36" s="99"/>
      <c r="H36" s="99"/>
      <c r="I36" s="99"/>
      <c r="J36" s="99"/>
      <c r="K36" s="99"/>
      <c r="L36" s="99"/>
      <c r="M36" s="99"/>
      <c r="N36" s="847"/>
    </row>
    <row r="37" customFormat="false" ht="16.5" hidden="false" customHeight="false" outlineLevel="0" collapsed="false">
      <c r="A37" s="113"/>
      <c r="B37" s="30" t="s">
        <v>2220</v>
      </c>
      <c r="C37" s="3"/>
      <c r="D37" s="104" t="n">
        <v>3471699000000</v>
      </c>
      <c r="E37" s="104" t="n">
        <v>1088320000000</v>
      </c>
      <c r="F37" s="104" t="n">
        <v>876064000000</v>
      </c>
      <c r="G37" s="104" t="n">
        <v>1791374000000</v>
      </c>
      <c r="H37" s="104" t="n">
        <v>1172528000000</v>
      </c>
      <c r="I37" s="104" t="n">
        <v>1108863000000</v>
      </c>
      <c r="J37" s="104" t="n">
        <v>1185268000000</v>
      </c>
      <c r="K37" s="104" t="n">
        <v>1454336000000</v>
      </c>
      <c r="L37" s="104" t="n">
        <v>1562688000000</v>
      </c>
      <c r="M37" s="104" t="n">
        <v>1897443000000</v>
      </c>
      <c r="N37" s="847" t="n">
        <v>2509881000000</v>
      </c>
    </row>
    <row r="38" customFormat="false" ht="16.5" hidden="false" customHeight="false" outlineLevel="0" collapsed="false">
      <c r="A38" s="113"/>
      <c r="B38" s="30" t="s">
        <v>2893</v>
      </c>
      <c r="C38" s="3"/>
      <c r="D38" s="104" t="n">
        <v>1052030000000</v>
      </c>
      <c r="E38" s="104" t="n">
        <v>-1850144000000</v>
      </c>
      <c r="F38" s="104" t="n">
        <v>-2127584000000</v>
      </c>
      <c r="G38" s="104" t="n">
        <v>-1515778000000</v>
      </c>
      <c r="H38" s="104" t="n">
        <v>-2491622000000</v>
      </c>
      <c r="I38" s="104" t="n">
        <v>-3326589000000</v>
      </c>
      <c r="J38" s="104" t="n">
        <v>-3386480000000</v>
      </c>
      <c r="K38" s="104" t="n">
        <v>-3272256000000</v>
      </c>
      <c r="L38" s="104" t="n">
        <v>-3516048000000</v>
      </c>
      <c r="M38" s="104" t="n">
        <v>-3584059000000</v>
      </c>
      <c r="N38" s="847" t="n">
        <v>-3422565000000</v>
      </c>
    </row>
    <row r="39" s="13" customFormat="true" ht="16.5" hidden="false" customHeight="false" outlineLevel="0" collapsed="false">
      <c r="A39" s="13" t="s">
        <v>110</v>
      </c>
      <c r="B39" s="98" t="s">
        <v>2222</v>
      </c>
      <c r="C39" s="195" t="s">
        <v>34</v>
      </c>
      <c r="D39" s="111" t="n">
        <v>-1052030000000</v>
      </c>
      <c r="E39" s="111" t="n">
        <v>1850144000000</v>
      </c>
      <c r="F39" s="111" t="n">
        <v>2127584000000</v>
      </c>
      <c r="G39" s="111" t="n">
        <v>1515778000000</v>
      </c>
      <c r="H39" s="111" t="n">
        <v>2491622000000</v>
      </c>
      <c r="I39" s="111" t="n">
        <v>3326589000000</v>
      </c>
      <c r="J39" s="111" t="n">
        <v>3386480000000</v>
      </c>
      <c r="K39" s="111" t="n">
        <v>3272256000000</v>
      </c>
      <c r="L39" s="111" t="n">
        <v>3516048000000</v>
      </c>
      <c r="M39" s="111" t="n">
        <v>3584059000000</v>
      </c>
      <c r="N39" s="845" t="n">
        <v>3422565000000</v>
      </c>
    </row>
    <row r="40" customFormat="false" ht="16.5" hidden="false" customHeight="false" outlineLevel="0" collapsed="false">
      <c r="A40" s="113"/>
      <c r="B40" s="30" t="s">
        <v>4640</v>
      </c>
      <c r="C40" s="3"/>
      <c r="D40" s="104" t="n">
        <v>315609000000</v>
      </c>
      <c r="E40" s="104" t="n">
        <v>108832000000</v>
      </c>
      <c r="F40" s="104" t="n">
        <v>375456000000</v>
      </c>
      <c r="G40" s="104" t="n">
        <v>1653576000000</v>
      </c>
      <c r="H40" s="104" t="n">
        <v>293132000000</v>
      </c>
      <c r="I40" s="104" t="n">
        <v>1267272000000</v>
      </c>
      <c r="J40" s="104" t="n">
        <v>1354592000000</v>
      </c>
      <c r="K40" s="104" t="n">
        <v>1454336000000</v>
      </c>
      <c r="L40" s="104" t="n">
        <v>1562688000000</v>
      </c>
      <c r="M40" s="104" t="n">
        <v>1686616000000</v>
      </c>
      <c r="N40" s="847" t="n">
        <v>1825368000000</v>
      </c>
    </row>
    <row r="41" customFormat="false" ht="15" hidden="false" customHeight="false" outlineLevel="0" collapsed="false">
      <c r="A41" s="113"/>
      <c r="B41" s="19" t="s">
        <v>4641</v>
      </c>
      <c r="C41" s="3"/>
      <c r="D41" s="104"/>
      <c r="E41" s="104"/>
      <c r="F41" s="104"/>
      <c r="G41" s="104"/>
      <c r="H41" s="104"/>
      <c r="I41" s="104"/>
      <c r="J41" s="104"/>
      <c r="K41" s="104"/>
      <c r="L41" s="104"/>
      <c r="M41" s="104"/>
      <c r="N41" s="847"/>
    </row>
    <row r="42" customFormat="false" ht="16.5" hidden="false" customHeight="false" outlineLevel="0" collapsed="false">
      <c r="A42" s="113"/>
      <c r="B42" s="30" t="s">
        <v>770</v>
      </c>
      <c r="C42" s="3"/>
      <c r="D42" s="104" t="n">
        <v>-736421000000</v>
      </c>
      <c r="E42" s="104" t="n">
        <v>1958976000000</v>
      </c>
      <c r="F42" s="104" t="n">
        <v>2503040000000</v>
      </c>
      <c r="G42" s="104" t="n">
        <v>2618162000000</v>
      </c>
      <c r="H42" s="104" t="n">
        <v>2784754000000</v>
      </c>
      <c r="I42" s="104" t="n">
        <v>4593861000000</v>
      </c>
      <c r="J42" s="104" t="n">
        <v>4741072000000</v>
      </c>
      <c r="K42" s="104" t="n">
        <v>4908384000000</v>
      </c>
      <c r="L42" s="104" t="n">
        <v>5078736000000</v>
      </c>
      <c r="M42" s="104" t="n">
        <v>5059848000000</v>
      </c>
      <c r="N42" s="847" t="n">
        <v>5247933000000</v>
      </c>
    </row>
    <row r="43" customFormat="false" ht="16.5" hidden="false" customHeight="false" outlineLevel="0" collapsed="false">
      <c r="A43" s="0" t="s">
        <v>115</v>
      </c>
      <c r="B43" s="30" t="s">
        <v>199</v>
      </c>
      <c r="C43" s="49" t="s">
        <v>242</v>
      </c>
      <c r="D43" s="99" t="n">
        <f aca="false">-(D40-D44)</f>
        <v>-736421000000</v>
      </c>
      <c r="E43" s="99" t="n">
        <f aca="false">-(E40-E44)</f>
        <v>1850144000000</v>
      </c>
      <c r="F43" s="99" t="n">
        <f aca="false">-(F40-F44)</f>
        <v>-0</v>
      </c>
      <c r="G43" s="99" t="n">
        <f aca="false">-(G40-G44)</f>
        <v>-3169354000000</v>
      </c>
      <c r="H43" s="99" t="n">
        <f aca="false">-(H40-H44)</f>
        <v>1025962000000</v>
      </c>
      <c r="I43" s="99" t="n">
        <f aca="false">-(I40-I44)</f>
        <v>-1584090000000</v>
      </c>
      <c r="J43" s="99" t="n">
        <f aca="false">-(J40-J44)</f>
        <v>2201212000000</v>
      </c>
      <c r="K43" s="99" t="n">
        <f aca="false">-(K40-K44)</f>
        <v>2181504000000</v>
      </c>
      <c r="L43" s="99" t="n">
        <f aca="false">-(L40-L44)</f>
        <v>2539368000000</v>
      </c>
      <c r="M43" s="99" t="n">
        <f aca="false">-(M40-M44)</f>
        <v>2529924000000</v>
      </c>
      <c r="N43" s="848" t="n">
        <f aca="false">-(N40-N44)</f>
        <v>2281710000000</v>
      </c>
    </row>
    <row r="44" customFormat="false" ht="16.5" hidden="false" customHeight="false" outlineLevel="0" collapsed="false">
      <c r="B44" s="30" t="s">
        <v>199</v>
      </c>
      <c r="C44" s="49"/>
      <c r="D44" s="104" t="n">
        <v>-420812000000</v>
      </c>
      <c r="E44" s="104" t="n">
        <v>1958976000000</v>
      </c>
      <c r="F44" s="104" t="n">
        <v>375456000000</v>
      </c>
      <c r="G44" s="104" t="n">
        <v>-1515778000000</v>
      </c>
      <c r="H44" s="104" t="n">
        <v>1319094000000</v>
      </c>
      <c r="I44" s="104" t="n">
        <v>-316818000000</v>
      </c>
      <c r="J44" s="104" t="n">
        <v>3555804000000</v>
      </c>
      <c r="K44" s="104" t="n">
        <v>3635840000000</v>
      </c>
      <c r="L44" s="150" t="n">
        <v>4102056000000</v>
      </c>
      <c r="M44" s="150" t="n">
        <v>4216540000000</v>
      </c>
      <c r="N44" s="847" t="n">
        <v>4107078000000</v>
      </c>
    </row>
    <row r="45" customFormat="false" ht="16.5" hidden="false" customHeight="false" outlineLevel="0" collapsed="false">
      <c r="A45" s="19" t="s">
        <v>4642</v>
      </c>
      <c r="B45" s="30" t="s">
        <v>420</v>
      </c>
      <c r="C45" s="19" t="s">
        <v>119</v>
      </c>
      <c r="D45" s="99" t="n">
        <f aca="false">-D46</f>
        <v>420812000000</v>
      </c>
      <c r="E45" s="99" t="n">
        <f aca="false">-E46</f>
        <v>-761824000000</v>
      </c>
      <c r="F45" s="99" t="n">
        <f aca="false">-F46</f>
        <v>-876064000000</v>
      </c>
      <c r="G45" s="99" t="n">
        <f aca="false">-G46</f>
        <v>-688990000000</v>
      </c>
      <c r="H45" s="99" t="n">
        <f aca="false">-H46</f>
        <v>-146566000000</v>
      </c>
      <c r="I45" s="99" t="n">
        <f aca="false">-I46</f>
        <v>633636000000</v>
      </c>
      <c r="J45" s="99" t="n">
        <f aca="false">-J46</f>
        <v>-2031888000000</v>
      </c>
      <c r="K45" s="99" t="n">
        <f aca="false">-K46</f>
        <v>-2908672000000</v>
      </c>
      <c r="L45" s="99" t="n">
        <f aca="false">-L46</f>
        <v>-3516048000000</v>
      </c>
      <c r="M45" s="99" t="n">
        <f aca="false">-M46</f>
        <v>-4005713000000</v>
      </c>
      <c r="N45" s="847" t="n">
        <f aca="false">-N46</f>
        <v>-4107078000000</v>
      </c>
    </row>
    <row r="46" customFormat="false" ht="16.5" hidden="false" customHeight="false" outlineLevel="0" collapsed="false">
      <c r="B46" s="30" t="s">
        <v>420</v>
      </c>
      <c r="C46" s="19"/>
      <c r="D46" s="104" t="n">
        <v>-420812000000</v>
      </c>
      <c r="E46" s="104" t="n">
        <v>761824000000</v>
      </c>
      <c r="F46" s="104" t="n">
        <v>876064000000</v>
      </c>
      <c r="G46" s="104" t="n">
        <v>688990000000</v>
      </c>
      <c r="H46" s="104" t="n">
        <v>146566000000</v>
      </c>
      <c r="I46" s="104" t="n">
        <v>-633636000000</v>
      </c>
      <c r="J46" s="104" t="n">
        <v>2031888000000</v>
      </c>
      <c r="K46" s="104" t="n">
        <v>2908672000000</v>
      </c>
      <c r="L46" s="104" t="n">
        <v>3516048000000</v>
      </c>
      <c r="M46" s="104" t="n">
        <v>4005713000000</v>
      </c>
      <c r="N46" s="847" t="n">
        <v>4107078000000</v>
      </c>
    </row>
    <row r="47" customFormat="false" ht="16.5" hidden="false" customHeight="false" outlineLevel="0" collapsed="false">
      <c r="A47" s="113"/>
      <c r="B47" s="30" t="s">
        <v>4643</v>
      </c>
      <c r="C47" s="3"/>
      <c r="D47" s="104" t="n">
        <v>0</v>
      </c>
      <c r="E47" s="104" t="n">
        <v>1088320000000</v>
      </c>
      <c r="F47" s="104" t="n">
        <v>1126368000000</v>
      </c>
      <c r="G47" s="104" t="n">
        <v>1102384000000</v>
      </c>
      <c r="H47" s="104" t="n">
        <v>586264000000</v>
      </c>
      <c r="I47" s="104" t="n">
        <v>475227000000</v>
      </c>
      <c r="J47" s="104" t="n">
        <v>3217156000000</v>
      </c>
      <c r="K47" s="104" t="n">
        <v>4363008000000</v>
      </c>
      <c r="L47" s="104" t="n">
        <v>5274072000000</v>
      </c>
      <c r="M47" s="104" t="n">
        <v>7168118000000</v>
      </c>
      <c r="N47" s="847" t="n">
        <v>4107078000000</v>
      </c>
    </row>
    <row r="48" customFormat="false" ht="16.5" hidden="false" customHeight="false" outlineLevel="0" collapsed="false">
      <c r="A48" s="113"/>
      <c r="B48" s="30" t="s">
        <v>394</v>
      </c>
      <c r="C48" s="3"/>
      <c r="D48" s="104" t="n">
        <v>-526015000000</v>
      </c>
      <c r="E48" s="104" t="n">
        <v>-326496000000</v>
      </c>
      <c r="F48" s="104" t="n">
        <v>-125152000000</v>
      </c>
      <c r="G48" s="104" t="n">
        <v>-413394000000</v>
      </c>
      <c r="H48" s="104" t="n">
        <v>-439698000000</v>
      </c>
      <c r="I48" s="104" t="n">
        <v>-1108863000000</v>
      </c>
      <c r="J48" s="104" t="n">
        <v>-1185268000000</v>
      </c>
      <c r="K48" s="104" t="n">
        <v>-1272544000000</v>
      </c>
      <c r="L48" s="104" t="n">
        <v>-1758024000000</v>
      </c>
      <c r="M48" s="104" t="n">
        <v>-3162405000000</v>
      </c>
      <c r="N48" s="847" t="n">
        <v>0</v>
      </c>
    </row>
    <row r="49" customFormat="false" ht="16.5" hidden="false" customHeight="false" outlineLevel="0" collapsed="false">
      <c r="A49" s="113"/>
      <c r="B49" s="30" t="s">
        <v>872</v>
      </c>
      <c r="C49" s="3"/>
      <c r="D49" s="104"/>
      <c r="E49" s="104"/>
      <c r="F49" s="104"/>
      <c r="G49" s="104"/>
      <c r="H49" s="104"/>
      <c r="I49" s="104"/>
      <c r="J49" s="104"/>
      <c r="K49" s="104"/>
      <c r="L49" s="104"/>
      <c r="M49" s="104"/>
      <c r="N49" s="847"/>
    </row>
    <row r="50" customFormat="false" ht="16.5" hidden="false" customHeight="false" outlineLevel="0" collapsed="false">
      <c r="A50" s="19" t="s">
        <v>4644</v>
      </c>
      <c r="B50" s="30" t="s">
        <v>4645</v>
      </c>
      <c r="C50" s="19" t="s">
        <v>119</v>
      </c>
      <c r="D50" s="99" t="n">
        <f aca="false">-D51</f>
        <v>315609000000</v>
      </c>
      <c r="E50" s="99" t="n">
        <f aca="false">-E51</f>
        <v>-979488000000</v>
      </c>
      <c r="F50" s="99" t="n">
        <f aca="false">-F51</f>
        <v>750912000000</v>
      </c>
      <c r="G50" s="99" t="n">
        <f aca="false">-G51</f>
        <v>2480364000000</v>
      </c>
      <c r="H50" s="99" t="n">
        <f aca="false">-H51</f>
        <v>-1172528000000</v>
      </c>
      <c r="I50" s="99" t="n">
        <f aca="false">-I51</f>
        <v>-316818000000</v>
      </c>
      <c r="J50" s="99" t="n">
        <f aca="false">-J51</f>
        <v>-1354592000000</v>
      </c>
      <c r="K50" s="99" t="n">
        <f aca="false">-K51</f>
        <v>-545376000000</v>
      </c>
      <c r="L50" s="99" t="n">
        <f aca="false">-L51</f>
        <v>-586008000000</v>
      </c>
      <c r="M50" s="99" t="n">
        <f aca="false">-M51</f>
        <v>-210827000000</v>
      </c>
      <c r="N50" s="848" t="n">
        <f aca="false">-N51</f>
        <v>-228171000000</v>
      </c>
    </row>
    <row r="51" customFormat="false" ht="16.5" hidden="false" customHeight="false" outlineLevel="0" collapsed="false">
      <c r="A51" s="19"/>
      <c r="B51" s="30" t="s">
        <v>4645</v>
      </c>
      <c r="C51" s="19"/>
      <c r="D51" s="104" t="n">
        <v>-315609000000</v>
      </c>
      <c r="E51" s="104" t="n">
        <v>979488000000</v>
      </c>
      <c r="F51" s="104" t="n">
        <v>-750912000000</v>
      </c>
      <c r="G51" s="104" t="n">
        <v>-2480364000000</v>
      </c>
      <c r="H51" s="104" t="n">
        <v>1172528000000</v>
      </c>
      <c r="I51" s="104" t="n">
        <v>316818000000</v>
      </c>
      <c r="J51" s="104" t="n">
        <v>1354592000000</v>
      </c>
      <c r="K51" s="104" t="n">
        <v>545376000000</v>
      </c>
      <c r="L51" s="104" t="n">
        <v>586008000000</v>
      </c>
      <c r="M51" s="104" t="n">
        <v>210827000000</v>
      </c>
      <c r="N51" s="847" t="n">
        <v>228171000000</v>
      </c>
    </row>
    <row r="52" customFormat="false" ht="16.5" hidden="false" customHeight="false" outlineLevel="0" collapsed="false">
      <c r="A52" s="113"/>
      <c r="B52" s="30" t="s">
        <v>4646</v>
      </c>
      <c r="C52" s="3"/>
      <c r="D52" s="104" t="n">
        <v>-315609000000</v>
      </c>
      <c r="E52" s="104" t="n">
        <v>870656000000</v>
      </c>
      <c r="F52" s="104" t="n">
        <v>-750912000000</v>
      </c>
      <c r="G52" s="104" t="n">
        <v>-2480364000000</v>
      </c>
      <c r="H52" s="104" t="n">
        <v>1172528000000</v>
      </c>
      <c r="I52" s="104" t="n">
        <v>316818000000</v>
      </c>
      <c r="J52" s="104" t="n">
        <v>1354592000000</v>
      </c>
      <c r="K52" s="104" t="n">
        <v>545376000000</v>
      </c>
      <c r="L52" s="104" t="n">
        <v>586008000000</v>
      </c>
      <c r="M52" s="104" t="n">
        <v>210827000000</v>
      </c>
      <c r="N52" s="847" t="n">
        <v>228171000000</v>
      </c>
    </row>
    <row r="53" customFormat="false" ht="16.5" hidden="false" customHeight="false" outlineLevel="0" collapsed="false">
      <c r="A53" s="113"/>
      <c r="B53" s="30" t="s">
        <v>4647</v>
      </c>
      <c r="C53" s="3"/>
      <c r="D53" s="104" t="n">
        <v>0</v>
      </c>
      <c r="E53" s="104" t="n">
        <v>108832000000</v>
      </c>
      <c r="F53" s="104" t="n">
        <v>0</v>
      </c>
      <c r="G53" s="104" t="n">
        <v>0</v>
      </c>
      <c r="H53" s="104" t="n">
        <v>0</v>
      </c>
      <c r="I53" s="104" t="n">
        <v>0</v>
      </c>
      <c r="J53" s="104" t="n">
        <v>0</v>
      </c>
      <c r="K53" s="104" t="n">
        <v>0</v>
      </c>
      <c r="L53" s="104" t="n">
        <v>0</v>
      </c>
      <c r="M53" s="104" t="n">
        <v>0</v>
      </c>
      <c r="N53" s="847" t="n">
        <v>0</v>
      </c>
    </row>
    <row r="54" customFormat="false" ht="16.5" hidden="false" customHeight="false" outlineLevel="0" collapsed="false">
      <c r="A54" s="19" t="s">
        <v>391</v>
      </c>
      <c r="B54" s="30" t="s">
        <v>392</v>
      </c>
      <c r="C54" s="19" t="s">
        <v>119</v>
      </c>
      <c r="D54" s="112" t="n">
        <f aca="false">D43-D45-D50</f>
        <v>-1472842000000</v>
      </c>
      <c r="E54" s="112" t="n">
        <f aca="false">E43-E45-E50</f>
        <v>3591456000000</v>
      </c>
      <c r="F54" s="112" t="n">
        <f aca="false">F43-F45-F50</f>
        <v>125152000000</v>
      </c>
      <c r="G54" s="112" t="n">
        <f aca="false">G43-G45-G50</f>
        <v>-4960728000000</v>
      </c>
      <c r="H54" s="112" t="n">
        <f aca="false">H43-H45-H50</f>
        <v>2345056000000</v>
      </c>
      <c r="I54" s="112" t="n">
        <f aca="false">I43-I45-I50</f>
        <v>-1900908000000</v>
      </c>
      <c r="J54" s="112" t="n">
        <f aca="false">J43-J45-J50</f>
        <v>5587692000000</v>
      </c>
      <c r="K54" s="112" t="n">
        <f aca="false">K43-K45-K50</f>
        <v>5635552000000</v>
      </c>
      <c r="L54" s="112" t="n">
        <f aca="false">L43-L45-L50</f>
        <v>6641424000000</v>
      </c>
      <c r="M54" s="112" t="n">
        <f aca="false">M43-M45-M50</f>
        <v>6746464000000</v>
      </c>
      <c r="N54" s="849" t="n">
        <f aca="false">N43-N45-N50</f>
        <v>6616959000000</v>
      </c>
    </row>
    <row r="55" customFormat="false" ht="16.5" hidden="false" customHeight="false" outlineLevel="0" collapsed="false">
      <c r="A55" s="19"/>
      <c r="B55" s="30" t="s">
        <v>392</v>
      </c>
      <c r="C55" s="19"/>
      <c r="D55" s="104" t="n">
        <v>315609000000</v>
      </c>
      <c r="E55" s="104" t="n">
        <v>217664000000</v>
      </c>
      <c r="F55" s="104" t="n">
        <v>250304000000</v>
      </c>
      <c r="G55" s="104" t="n">
        <v>275596000000</v>
      </c>
      <c r="H55" s="104" t="n">
        <v>146566000000</v>
      </c>
      <c r="I55" s="104" t="n">
        <v>0</v>
      </c>
      <c r="J55" s="104" t="n">
        <v>0</v>
      </c>
      <c r="K55" s="104" t="n">
        <v>0</v>
      </c>
      <c r="L55" s="104" t="n">
        <v>0</v>
      </c>
      <c r="M55" s="104" t="n">
        <v>0</v>
      </c>
      <c r="N55" s="847" t="n">
        <v>0</v>
      </c>
    </row>
    <row r="56" customFormat="false" ht="16.5" hidden="false" customHeight="false" outlineLevel="0" collapsed="false">
      <c r="A56" s="30" t="s">
        <v>112</v>
      </c>
      <c r="B56" s="30" t="s">
        <v>202</v>
      </c>
      <c r="C56" s="49" t="s">
        <v>242</v>
      </c>
      <c r="D56" s="99" t="n">
        <f aca="false">D57</f>
        <v>-210406000000</v>
      </c>
      <c r="E56" s="99" t="n">
        <f aca="false">E57</f>
        <v>-108832000000</v>
      </c>
      <c r="F56" s="99" t="n">
        <f aca="false">F57</f>
        <v>2127584000000</v>
      </c>
      <c r="G56" s="99" t="n">
        <f aca="false">G57</f>
        <v>4271738000000</v>
      </c>
      <c r="H56" s="99" t="n">
        <f aca="false">H57</f>
        <v>1465660000000</v>
      </c>
      <c r="I56" s="99" t="n">
        <f aca="false">I57</f>
        <v>4910679000000</v>
      </c>
      <c r="J56" s="99" t="n">
        <f aca="false">J57</f>
        <v>1185268000000</v>
      </c>
      <c r="K56" s="99" t="n">
        <f aca="false">K57</f>
        <v>1272544000000</v>
      </c>
      <c r="L56" s="99" t="n">
        <f aca="false">L57</f>
        <v>976680000000</v>
      </c>
      <c r="M56" s="99" t="n">
        <f aca="false">M57</f>
        <v>1054135000000</v>
      </c>
      <c r="N56" s="848" t="n">
        <f aca="false">N57</f>
        <v>912684000000</v>
      </c>
    </row>
    <row r="57" customFormat="false" ht="16.5" hidden="false" customHeight="false" outlineLevel="0" collapsed="false">
      <c r="A57" s="30"/>
      <c r="B57" s="30" t="s">
        <v>202</v>
      </c>
      <c r="C57" s="49"/>
      <c r="D57" s="104" t="n">
        <v>-210406000000</v>
      </c>
      <c r="E57" s="104" t="n">
        <v>-108832000000</v>
      </c>
      <c r="F57" s="104" t="n">
        <v>2127584000000</v>
      </c>
      <c r="G57" s="104" t="n">
        <v>4271738000000</v>
      </c>
      <c r="H57" s="104" t="n">
        <v>1465660000000</v>
      </c>
      <c r="I57" s="104" t="n">
        <v>4910679000000</v>
      </c>
      <c r="J57" s="104" t="n">
        <v>1185268000000</v>
      </c>
      <c r="K57" s="104" t="n">
        <v>1272544000000</v>
      </c>
      <c r="L57" s="104" t="n">
        <v>976680000000</v>
      </c>
      <c r="M57" s="104" t="n">
        <v>1054135000000</v>
      </c>
      <c r="N57" s="847" t="n">
        <v>912684000000</v>
      </c>
    </row>
    <row r="58" customFormat="false" ht="16.5" hidden="false" customHeight="false" outlineLevel="0" collapsed="false">
      <c r="A58" s="113"/>
      <c r="B58" s="30" t="s">
        <v>872</v>
      </c>
      <c r="C58" s="3"/>
      <c r="D58" s="104"/>
      <c r="E58" s="104"/>
      <c r="F58" s="104"/>
      <c r="G58" s="104"/>
      <c r="H58" s="104"/>
      <c r="I58" s="104"/>
      <c r="J58" s="104"/>
      <c r="K58" s="104"/>
      <c r="L58" s="104"/>
      <c r="M58" s="104"/>
      <c r="N58" s="847"/>
    </row>
    <row r="59" customFormat="false" ht="16.5" hidden="false" customHeight="false" outlineLevel="0" collapsed="false">
      <c r="B59" s="30" t="s">
        <v>390</v>
      </c>
      <c r="C59" s="19"/>
      <c r="D59" s="99" t="n">
        <f aca="false">-D60</f>
        <v>-631218000000</v>
      </c>
      <c r="E59" s="99" t="n">
        <f aca="false">-E60</f>
        <v>-870656000000</v>
      </c>
      <c r="F59" s="99" t="n">
        <f aca="false">-F60</f>
        <v>-3003648000000</v>
      </c>
      <c r="G59" s="99" t="n">
        <f aca="false">-G60</f>
        <v>-4960728000000</v>
      </c>
      <c r="H59" s="99" t="n">
        <f aca="false">-H60</f>
        <v>-2198490000000</v>
      </c>
      <c r="I59" s="99" t="n">
        <f aca="false">-I60</f>
        <v>-5861133000000</v>
      </c>
      <c r="J59" s="99" t="n">
        <f aca="false">-J60</f>
        <v>-2201212000000</v>
      </c>
      <c r="K59" s="99" t="n">
        <f aca="false">-K60</f>
        <v>-2181504000000</v>
      </c>
      <c r="L59" s="99" t="n">
        <f aca="false">-L60</f>
        <v>-1758024000000</v>
      </c>
      <c r="M59" s="99" t="n">
        <f aca="false">-M60</f>
        <v>-1897443000000</v>
      </c>
      <c r="N59" s="848" t="n">
        <f aca="false">-N60</f>
        <v>-2053539000000</v>
      </c>
    </row>
    <row r="60" customFormat="false" ht="16.5" hidden="false" customHeight="false" outlineLevel="0" collapsed="false">
      <c r="A60" s="30" t="s">
        <v>390</v>
      </c>
      <c r="B60" s="30" t="s">
        <v>390</v>
      </c>
      <c r="C60" s="19" t="s">
        <v>251</v>
      </c>
      <c r="D60" s="104" t="n">
        <v>631218000000</v>
      </c>
      <c r="E60" s="104" t="n">
        <v>870656000000</v>
      </c>
      <c r="F60" s="104" t="n">
        <v>3003648000000</v>
      </c>
      <c r="G60" s="104" t="n">
        <v>4960728000000</v>
      </c>
      <c r="H60" s="104" t="n">
        <v>2198490000000</v>
      </c>
      <c r="I60" s="104" t="n">
        <v>5861133000000</v>
      </c>
      <c r="J60" s="104" t="n">
        <v>2201212000000</v>
      </c>
      <c r="K60" s="104" t="n">
        <v>2181504000000</v>
      </c>
      <c r="L60" s="104" t="n">
        <v>1758024000000</v>
      </c>
      <c r="M60" s="104" t="n">
        <v>1897443000000</v>
      </c>
      <c r="N60" s="847" t="n">
        <v>2053539000000</v>
      </c>
    </row>
    <row r="61" customFormat="false" ht="16.5" hidden="false" customHeight="false" outlineLevel="0" collapsed="false">
      <c r="B61" s="30" t="s">
        <v>394</v>
      </c>
      <c r="D61" s="99" t="n">
        <f aca="false">-D62</f>
        <v>841624000000</v>
      </c>
      <c r="E61" s="99" t="n">
        <f aca="false">-E62</f>
        <v>979488000000</v>
      </c>
      <c r="F61" s="99" t="n">
        <f aca="false">-F62</f>
        <v>750912000000</v>
      </c>
      <c r="G61" s="99" t="n">
        <f aca="false">-G62</f>
        <v>826788000000</v>
      </c>
      <c r="H61" s="99" t="n">
        <f aca="false">-H62</f>
        <v>732830000000</v>
      </c>
      <c r="I61" s="99" t="n">
        <f aca="false">-I62</f>
        <v>950454000000</v>
      </c>
      <c r="J61" s="99" t="n">
        <f aca="false">-J62</f>
        <v>846620000000</v>
      </c>
      <c r="K61" s="99" t="n">
        <f aca="false">-K62</f>
        <v>908960000000</v>
      </c>
      <c r="L61" s="99" t="n">
        <f aca="false">-L62</f>
        <v>976680000000</v>
      </c>
      <c r="M61" s="99" t="n">
        <f aca="false">-M62</f>
        <v>843308000000</v>
      </c>
      <c r="N61" s="848" t="n">
        <f aca="false">-N62</f>
        <v>1140855000000</v>
      </c>
    </row>
    <row r="62" customFormat="false" ht="16.5" hidden="false" customHeight="false" outlineLevel="0" collapsed="false">
      <c r="A62" s="30" t="s">
        <v>394</v>
      </c>
      <c r="B62" s="30" t="s">
        <v>394</v>
      </c>
      <c r="C62" s="19" t="s">
        <v>251</v>
      </c>
      <c r="D62" s="104" t="n">
        <v>-841624000000</v>
      </c>
      <c r="E62" s="104" t="n">
        <v>-979488000000</v>
      </c>
      <c r="F62" s="104" t="n">
        <v>-750912000000</v>
      </c>
      <c r="G62" s="104" t="n">
        <v>-826788000000</v>
      </c>
      <c r="H62" s="104" t="n">
        <v>-732830000000</v>
      </c>
      <c r="I62" s="104" t="n">
        <v>-950454000000</v>
      </c>
      <c r="J62" s="104" t="n">
        <v>-846620000000</v>
      </c>
      <c r="K62" s="104" t="n">
        <v>-908960000000</v>
      </c>
      <c r="L62" s="104" t="n">
        <v>-976680000000</v>
      </c>
      <c r="M62" s="104" t="n">
        <v>-843308000000</v>
      </c>
      <c r="N62" s="847" t="n">
        <v>-1140855000000</v>
      </c>
    </row>
    <row r="63" customFormat="false" ht="16.5" hidden="false" customHeight="false" outlineLevel="0" collapsed="false">
      <c r="A63" s="113"/>
      <c r="B63" s="30" t="s">
        <v>4648</v>
      </c>
      <c r="C63" s="3"/>
      <c r="D63" s="104" t="n">
        <v>-105203000000</v>
      </c>
      <c r="E63" s="104" t="n">
        <v>0</v>
      </c>
      <c r="F63" s="104" t="n">
        <v>0</v>
      </c>
      <c r="G63" s="104" t="n">
        <v>551192000000</v>
      </c>
      <c r="H63" s="104" t="n">
        <v>0</v>
      </c>
      <c r="I63" s="104" t="n">
        <v>0</v>
      </c>
      <c r="J63" s="104" t="n">
        <v>0</v>
      </c>
      <c r="K63" s="104" t="n">
        <v>0</v>
      </c>
      <c r="L63" s="104" t="n">
        <v>0</v>
      </c>
      <c r="M63" s="104" t="n">
        <v>0</v>
      </c>
      <c r="N63" s="847" t="n">
        <v>0</v>
      </c>
    </row>
    <row r="64" customFormat="false" ht="16.5" hidden="false" customHeight="false" outlineLevel="0" collapsed="false">
      <c r="A64" s="113"/>
      <c r="B64" s="30"/>
      <c r="C64" s="11"/>
      <c r="D64" s="850"/>
      <c r="E64" s="850"/>
      <c r="F64" s="850"/>
      <c r="G64" s="850"/>
      <c r="H64" s="850"/>
      <c r="I64" s="850"/>
      <c r="J64" s="850"/>
      <c r="K64" s="850"/>
      <c r="L64" s="850"/>
      <c r="M64" s="850"/>
      <c r="N64" s="844"/>
    </row>
    <row r="65" customFormat="false" ht="16.5" hidden="false" customHeight="false" outlineLevel="0" collapsed="false">
      <c r="A65" s="113"/>
      <c r="B65" s="30"/>
      <c r="C65" s="11"/>
      <c r="D65" s="0" t="s">
        <v>128</v>
      </c>
      <c r="E65" s="0" t="s">
        <v>128</v>
      </c>
      <c r="F65" s="0" t="s">
        <v>128</v>
      </c>
      <c r="G65" s="0" t="s">
        <v>128</v>
      </c>
      <c r="H65" s="0" t="s">
        <v>128</v>
      </c>
      <c r="I65" s="0" t="s">
        <v>128</v>
      </c>
      <c r="J65" s="0" t="s">
        <v>128</v>
      </c>
      <c r="K65" s="0" t="s">
        <v>128</v>
      </c>
      <c r="L65" s="0" t="s">
        <v>128</v>
      </c>
      <c r="M65" s="0" t="s">
        <v>128</v>
      </c>
      <c r="N65" s="0" t="s">
        <v>128</v>
      </c>
    </row>
    <row r="66" customFormat="false" ht="16.5" hidden="false" customHeight="false" outlineLevel="0" collapsed="false">
      <c r="A66" s="113"/>
      <c r="B66" s="30"/>
      <c r="C66" s="11"/>
      <c r="N66" s="0"/>
    </row>
    <row r="67" customFormat="false" ht="16.5" hidden="false" customHeight="false" outlineLevel="0" collapsed="false">
      <c r="A67" s="113"/>
      <c r="B67" s="30" t="s">
        <v>579</v>
      </c>
      <c r="C67" s="11"/>
      <c r="D67" s="55" t="n">
        <f aca="false">D7-D8-D14-D17</f>
        <v>-105203000000</v>
      </c>
      <c r="E67" s="55" t="n">
        <f aca="false">E7-E8-E14-E17</f>
        <v>0</v>
      </c>
      <c r="F67" s="55" t="n">
        <f aca="false">F7-F8-F14-F17</f>
        <v>0</v>
      </c>
      <c r="G67" s="55" t="n">
        <f aca="false">G7-G8-G14-G17</f>
        <v>-137798000000.001</v>
      </c>
      <c r="H67" s="55" t="n">
        <f aca="false">H7-H8-H14-H17</f>
        <v>0</v>
      </c>
      <c r="I67" s="55" t="n">
        <f aca="false">I7-I8-I14-I17</f>
        <v>0</v>
      </c>
      <c r="J67" s="55" t="n">
        <f aca="false">J7-J8-J14-J17</f>
        <v>0</v>
      </c>
      <c r="K67" s="55" t="n">
        <f aca="false">K7-K8-K14-K17</f>
        <v>-181792000000.001</v>
      </c>
      <c r="L67" s="55" t="n">
        <f aca="false">L7-L8-L14-L17</f>
        <v>0</v>
      </c>
      <c r="M67" s="55" t="n">
        <f aca="false">M7-M8-M14-M17</f>
        <v>0</v>
      </c>
      <c r="N67" s="55" t="n">
        <f aca="false">N7-N8-N14-N17</f>
        <v>0</v>
      </c>
    </row>
    <row r="68" customFormat="false" ht="16.5" hidden="false" customHeight="false" outlineLevel="0" collapsed="false">
      <c r="A68" s="113"/>
      <c r="B68" s="30" t="s">
        <v>131</v>
      </c>
      <c r="C68" s="11"/>
      <c r="D68" s="55" t="n">
        <f aca="false">D8-D9-D10-D11-D12-D13</f>
        <v>0</v>
      </c>
      <c r="E68" s="55" t="n">
        <f aca="false">E8-E9-E10-E11-E12-E13</f>
        <v>-108832000000</v>
      </c>
      <c r="F68" s="55" t="n">
        <f aca="false">F8-F9-F10-F11-F12-F13</f>
        <v>0</v>
      </c>
      <c r="G68" s="55" t="n">
        <f aca="false">G8-G9-G10-G11-G12-G13</f>
        <v>0</v>
      </c>
      <c r="H68" s="55" t="n">
        <f aca="false">H8-H9-H10-H11-H12-H13</f>
        <v>-146566000000</v>
      </c>
      <c r="I68" s="55" t="n">
        <f aca="false">I8-I9-I10-I11-I12-I13</f>
        <v>158409000000</v>
      </c>
      <c r="J68" s="55" t="n">
        <f aca="false">J8-J9-J10-J11-J12-J13</f>
        <v>0</v>
      </c>
      <c r="K68" s="55" t="n">
        <f aca="false">K8-K9-K10-K11-K12-K13</f>
        <v>-0.001953125</v>
      </c>
      <c r="L68" s="55" t="n">
        <f aca="false">L8-L9-L10-L11-L12-L13</f>
        <v>-195336000000</v>
      </c>
      <c r="M68" s="55" t="n">
        <f aca="false">M8-M9-M10-M11-M12-M13</f>
        <v>-0.001953125</v>
      </c>
      <c r="N68" s="55" t="n">
        <f aca="false">N8-N9-N10-N11-N12-N13</f>
        <v>-0.00244140625</v>
      </c>
    </row>
    <row r="69" customFormat="false" ht="16.5" hidden="false" customHeight="false" outlineLevel="0" collapsed="false">
      <c r="A69" s="113"/>
      <c r="B69" s="30" t="s">
        <v>1600</v>
      </c>
      <c r="C69" s="11"/>
      <c r="D69" s="55" t="n">
        <f aca="false">D17-D18-D19-D20-D21</f>
        <v>0</v>
      </c>
      <c r="E69" s="55" t="n">
        <f aca="false">E17-E18-E19-E20-E21</f>
        <v>108832000000</v>
      </c>
      <c r="F69" s="55" t="n">
        <f aca="false">F17-F18-F19-F20-F21</f>
        <v>0</v>
      </c>
      <c r="G69" s="55" t="n">
        <f aca="false">G17-G18-G19-G20-G21</f>
        <v>0</v>
      </c>
      <c r="H69" s="55" t="n">
        <f aca="false">H17-H18-H19-H20-H21</f>
        <v>0</v>
      </c>
      <c r="I69" s="55" t="n">
        <f aca="false">I17-I18-I19-I20-I21</f>
        <v>0</v>
      </c>
      <c r="J69" s="55" t="n">
        <f aca="false">J17-J18-J19-J20-J21</f>
        <v>169324000000.001</v>
      </c>
      <c r="K69" s="55" t="n">
        <f aca="false">K17-K18-K19-K20-K21</f>
        <v>181792000000.001</v>
      </c>
      <c r="L69" s="55" t="n">
        <f aca="false">L17-L18-L19-L20-L21</f>
        <v>0</v>
      </c>
      <c r="M69" s="55" t="n">
        <f aca="false">M17-M18-M19-M20-M21</f>
        <v>210827000000</v>
      </c>
      <c r="N69" s="55" t="n">
        <f aca="false">N17-N18-N19-N20-N21</f>
        <v>228171000000</v>
      </c>
    </row>
    <row r="70" customFormat="false" ht="16.5" hidden="false" customHeight="false" outlineLevel="0" collapsed="false">
      <c r="A70" s="113"/>
      <c r="B70" s="30" t="s">
        <v>134</v>
      </c>
      <c r="C70" s="11"/>
      <c r="D70" s="55" t="n">
        <f aca="false">D23-D24-D33</f>
        <v>0</v>
      </c>
      <c r="E70" s="55" t="n">
        <f aca="false">E23-E24-E33</f>
        <v>0</v>
      </c>
      <c r="F70" s="55" t="n">
        <f aca="false">F23-F24-F33</f>
        <v>0</v>
      </c>
      <c r="G70" s="55" t="n">
        <f aca="false">G23-G24-G33</f>
        <v>0</v>
      </c>
      <c r="H70" s="55" t="n">
        <f aca="false">H23-H24-H33</f>
        <v>-146566000000.004</v>
      </c>
      <c r="I70" s="55" t="n">
        <f aca="false">I23-I24-I33</f>
        <v>158408999999.996</v>
      </c>
      <c r="J70" s="55" t="n">
        <f aca="false">J23-J24-J33</f>
        <v>0</v>
      </c>
      <c r="K70" s="55" t="n">
        <f aca="false">K23-K24-K33</f>
        <v>0</v>
      </c>
      <c r="L70" s="55" t="n">
        <f aca="false">L23-L24-L33</f>
        <v>0</v>
      </c>
      <c r="M70" s="55" t="n">
        <f aca="false">M23-M24-M33</f>
        <v>0</v>
      </c>
      <c r="N70" s="55" t="n">
        <f aca="false">N23-N24-N33</f>
        <v>-228171000000.001</v>
      </c>
    </row>
    <row r="71" customFormat="false" ht="16.5" hidden="false" customHeight="false" outlineLevel="0" collapsed="false">
      <c r="B71" s="30" t="s">
        <v>775</v>
      </c>
      <c r="D71" s="55" t="n">
        <f aca="false">D24-D25-D26-D27-D28-D29-D30</f>
        <v>0</v>
      </c>
      <c r="E71" s="55" t="n">
        <f aca="false">E24-E25-E26-E27-E28-E29-E30</f>
        <v>108832000000</v>
      </c>
      <c r="F71" s="55" t="n">
        <f aca="false">F24-F25-F26-F27-F28-F29-F30</f>
        <v>125152000000</v>
      </c>
      <c r="G71" s="55" t="n">
        <f aca="false">G24-G25-G26-G27-G28-G29-G30</f>
        <v>0</v>
      </c>
      <c r="H71" s="55" t="n">
        <f aca="false">H24-H25-H26-H27-H28-H29-H30</f>
        <v>146566000000.003</v>
      </c>
      <c r="I71" s="55" t="n">
        <f aca="false">I24-I25-I26-I27-I28-I29-I30</f>
        <v>0</v>
      </c>
      <c r="J71" s="55" t="n">
        <f aca="false">J24-J25-J26-J27-J28-J29-J30</f>
        <v>0</v>
      </c>
      <c r="K71" s="55" t="n">
        <f aca="false">K24-K25-K26-K27-K28-K29-K30</f>
        <v>-0.0068359375</v>
      </c>
      <c r="L71" s="55" t="n">
        <f aca="false">L24-L25-L26-L27-L28-L29-L30</f>
        <v>-195335999999.998</v>
      </c>
      <c r="M71" s="55" t="n">
        <f aca="false">M24-M25-M26-M27-M28-M29-M30</f>
        <v>0</v>
      </c>
      <c r="N71" s="55" t="n">
        <f aca="false">N24-N25-N26-N27-N28-N29-N30</f>
        <v>228170999999.999</v>
      </c>
    </row>
    <row r="72" customFormat="false" ht="16.5" hidden="false" customHeight="false" outlineLevel="0" collapsed="false">
      <c r="B72" s="30" t="s">
        <v>2239</v>
      </c>
      <c r="D72" s="55"/>
      <c r="E72" s="55"/>
      <c r="F72" s="55"/>
      <c r="G72" s="55"/>
      <c r="H72" s="55"/>
      <c r="I72" s="55"/>
      <c r="J72" s="55"/>
      <c r="K72" s="55"/>
      <c r="L72" s="55"/>
      <c r="M72" s="55"/>
      <c r="N72" s="55"/>
    </row>
    <row r="73" customFormat="false" ht="16.5" hidden="false" customHeight="false" outlineLevel="0" collapsed="false">
      <c r="B73" s="30" t="s">
        <v>822</v>
      </c>
      <c r="D73" s="56" t="n">
        <f aca="false">D33-D34-D36</f>
        <v>2419669000000</v>
      </c>
      <c r="E73" s="56" t="n">
        <f aca="false">E33-E34-E36</f>
        <v>2829632000000</v>
      </c>
      <c r="F73" s="56" t="n">
        <f aca="false">F33-F34-F36</f>
        <v>2878496000000</v>
      </c>
      <c r="G73" s="56" t="n">
        <f aca="false">G33-G34-G36</f>
        <v>3307152000000</v>
      </c>
      <c r="H73" s="56" t="n">
        <f aca="false">H33-H34-H36</f>
        <v>3810716000000</v>
      </c>
      <c r="I73" s="56" t="n">
        <f aca="false">I33-I34-I36</f>
        <v>4277043000000</v>
      </c>
      <c r="J73" s="56" t="n">
        <f aca="false">J33-J34-J36</f>
        <v>4571748000000</v>
      </c>
      <c r="K73" s="56" t="n">
        <f aca="false">K33-K34-K36</f>
        <v>4726592000000</v>
      </c>
      <c r="L73" s="56" t="n">
        <f aca="false">L33-L34-L36</f>
        <v>5078736000000</v>
      </c>
      <c r="M73" s="56" t="n">
        <f aca="false">M33-M34-M36</f>
        <v>5481502000000</v>
      </c>
      <c r="N73" s="56" t="n">
        <f aca="false">N33-N34-N36</f>
        <v>5932446000000</v>
      </c>
    </row>
    <row r="74" customFormat="false" ht="16.5" hidden="false" customHeight="false" outlineLevel="0" collapsed="false">
      <c r="B74" s="30" t="s">
        <v>433</v>
      </c>
      <c r="D74" s="55" t="n">
        <f aca="false">D39-D43-D56</f>
        <v>-105203000000</v>
      </c>
      <c r="E74" s="55" t="n">
        <f aca="false">E39-E43-E56</f>
        <v>108832000000</v>
      </c>
      <c r="F74" s="55" t="n">
        <f aca="false">F39-F43-F56</f>
        <v>0</v>
      </c>
      <c r="G74" s="55" t="n">
        <f aca="false">G39-G43-G56</f>
        <v>413394000000</v>
      </c>
      <c r="H74" s="55" t="n">
        <f aca="false">H39-H43-H56</f>
        <v>0</v>
      </c>
      <c r="I74" s="55" t="n">
        <f aca="false">I39-I43-I56</f>
        <v>0</v>
      </c>
      <c r="J74" s="55" t="n">
        <f aca="false">J39-J43-J56</f>
        <v>0</v>
      </c>
      <c r="K74" s="55" t="n">
        <f aca="false">K39-K43-K56</f>
        <v>-181791999999.999</v>
      </c>
      <c r="L74" s="55" t="n">
        <f aca="false">L39-L43-L56</f>
        <v>0</v>
      </c>
      <c r="M74" s="55" t="n">
        <f aca="false">M39-M43-M56</f>
        <v>0</v>
      </c>
      <c r="N74" s="55" t="n">
        <f aca="false">N39-N43-N56</f>
        <v>228170999999.999</v>
      </c>
    </row>
    <row r="75" customFormat="false" ht="16.5" hidden="false" customHeight="false" outlineLevel="0" collapsed="false">
      <c r="B75" s="30" t="s">
        <v>334</v>
      </c>
      <c r="D75" s="55" t="n">
        <f aca="false">D43-D45-D50-D54</f>
        <v>0</v>
      </c>
      <c r="E75" s="55" t="n">
        <f aca="false">E43-E45-E50-E54</f>
        <v>0</v>
      </c>
      <c r="F75" s="55" t="n">
        <f aca="false">F43-F45-F50-F54</f>
        <v>0</v>
      </c>
      <c r="G75" s="55" t="n">
        <f aca="false">G43-G45-G50-G54</f>
        <v>0</v>
      </c>
      <c r="H75" s="55" t="n">
        <f aca="false">H43-H45-H50-H54</f>
        <v>0</v>
      </c>
      <c r="I75" s="55" t="n">
        <f aca="false">I43-I45-I50-I54</f>
        <v>0</v>
      </c>
      <c r="J75" s="55" t="n">
        <f aca="false">J43-J45-J50-J54</f>
        <v>0</v>
      </c>
      <c r="K75" s="55" t="n">
        <f aca="false">K43-K45-K50-K54</f>
        <v>0</v>
      </c>
      <c r="L75" s="55" t="n">
        <f aca="false">L43-L45-L50-L54</f>
        <v>0</v>
      </c>
      <c r="M75" s="55" t="n">
        <f aca="false">M43-M45-M50-M54</f>
        <v>0</v>
      </c>
      <c r="N75" s="55" t="n">
        <f aca="false">N43-N45-N50-N54</f>
        <v>0</v>
      </c>
    </row>
    <row r="76" customFormat="false" ht="16.5" hidden="false" customHeight="false" outlineLevel="0" collapsed="false">
      <c r="B76" s="30" t="s">
        <v>505</v>
      </c>
      <c r="D76" s="55" t="n">
        <f aca="false">D56-D60-D62</f>
        <v>0</v>
      </c>
      <c r="E76" s="55" t="n">
        <f aca="false">E56-E60-E62</f>
        <v>0</v>
      </c>
      <c r="F76" s="55" t="n">
        <f aca="false">F56-F60-F62</f>
        <v>-125152000000</v>
      </c>
      <c r="G76" s="55" t="n">
        <f aca="false">G56-G60-G62</f>
        <v>137797999999.999</v>
      </c>
      <c r="H76" s="55" t="n">
        <f aca="false">H56-H60-H62</f>
        <v>0</v>
      </c>
      <c r="I76" s="55" t="n">
        <f aca="false">I56-I60-I62</f>
        <v>0</v>
      </c>
      <c r="J76" s="55" t="n">
        <f aca="false">J56-J60-J62</f>
        <v>-169324000000</v>
      </c>
      <c r="K76" s="55" t="n">
        <f aca="false">K56-K60-K62</f>
        <v>0</v>
      </c>
      <c r="L76" s="55" t="n">
        <f aca="false">L56-L60-L62</f>
        <v>195336000000</v>
      </c>
      <c r="M76" s="55" t="n">
        <f aca="false">M56-M60-M62</f>
        <v>0</v>
      </c>
      <c r="N76" s="55" t="n">
        <f aca="false">N56-N60-N62</f>
        <v>0</v>
      </c>
    </row>
    <row r="77" customFormat="false" ht="15" hidden="false" customHeight="false" outlineLevel="0" collapsed="false">
      <c r="N77" s="0"/>
    </row>
    <row r="79" customFormat="false" ht="16.5" hidden="false" customHeight="false" outlineLevel="0" collapsed="false">
      <c r="B79" s="30" t="s">
        <v>139</v>
      </c>
      <c r="D79" s="404" t="n">
        <v>105203000000000</v>
      </c>
      <c r="E79" s="404" t="n">
        <v>108832000000000</v>
      </c>
      <c r="F79" s="404" t="n">
        <v>125152000000000</v>
      </c>
      <c r="G79" s="404" t="n">
        <v>137798000000000</v>
      </c>
      <c r="H79" s="404" t="n">
        <v>146566000000000</v>
      </c>
      <c r="I79" s="404" t="n">
        <v>158409000000000</v>
      </c>
      <c r="J79" s="404" t="n">
        <v>169324000000000</v>
      </c>
      <c r="K79" s="404" t="n">
        <v>181792000000000</v>
      </c>
      <c r="L79" s="404" t="n">
        <v>195336000000000</v>
      </c>
      <c r="M79" s="184" t="n">
        <v>210827000000000</v>
      </c>
      <c r="N79" s="184" t="n">
        <v>228171000000000</v>
      </c>
    </row>
    <row r="80" customFormat="false" ht="16.5" hidden="false" customHeight="false" outlineLevel="0" collapsed="false">
      <c r="B80" s="30" t="s">
        <v>140</v>
      </c>
      <c r="D80" s="0" t="n">
        <f aca="false">(D6/D79)*100</f>
        <v>18</v>
      </c>
      <c r="E80" s="0" t="n">
        <f aca="false">(E6/E79)*100</f>
        <v>19</v>
      </c>
      <c r="F80" s="0" t="n">
        <f aca="false">(F6/F79)*100</f>
        <v>17.1</v>
      </c>
      <c r="G80" s="0" t="n">
        <f aca="false">(G6/G79)*100</f>
        <v>17.9</v>
      </c>
      <c r="H80" s="0" t="n">
        <f aca="false">(H6/H79)*100</f>
        <v>18.1</v>
      </c>
      <c r="I80" s="0" t="n">
        <f aca="false">(I6/I79)*100</f>
        <v>18</v>
      </c>
      <c r="J80" s="0" t="n">
        <f aca="false">(J6/J79)*100</f>
        <v>18.2</v>
      </c>
      <c r="K80" s="0" t="n">
        <f aca="false">(K6/K79)*100</f>
        <v>18.3</v>
      </c>
      <c r="L80" s="0" t="n">
        <f aca="false">(L6/L79)*100</f>
        <v>18.4</v>
      </c>
      <c r="M80" s="0" t="n">
        <f aca="false">(M6/M79)*100</f>
        <v>18.5</v>
      </c>
      <c r="N80" s="843" t="n">
        <f aca="false">(N6/N79)*100</f>
        <v>18.5</v>
      </c>
    </row>
    <row r="81" customFormat="false" ht="16.5" hidden="false" customHeight="false" outlineLevel="0" collapsed="false">
      <c r="B81" s="30" t="s">
        <v>141</v>
      </c>
      <c r="D81" s="0" t="n">
        <f aca="false">(D23/D79)*100</f>
        <v>17</v>
      </c>
      <c r="E81" s="0" t="n">
        <f aca="false">(E23/E79)*100</f>
        <v>20.6</v>
      </c>
      <c r="F81" s="0" t="n">
        <f aca="false">(F23/F79)*100</f>
        <v>18.8</v>
      </c>
      <c r="G81" s="0" t="n">
        <f aca="false">(G23/G79)*100</f>
        <v>19</v>
      </c>
      <c r="H81" s="0" t="n">
        <f aca="false">(H23/H79)*100</f>
        <v>19.8</v>
      </c>
      <c r="I81" s="0" t="n">
        <f aca="false">(I23/I79)*100</f>
        <v>20.1</v>
      </c>
      <c r="J81" s="0" t="n">
        <f aca="false">(J23/J79)*100</f>
        <v>20.2</v>
      </c>
      <c r="K81" s="0" t="n">
        <f aca="false">(K23/K79)*100</f>
        <v>20.1</v>
      </c>
      <c r="L81" s="0" t="n">
        <f aca="false">(L23/L79)*100</f>
        <v>20.2</v>
      </c>
      <c r="M81" s="0" t="n">
        <f aca="false">(M23/M79)*100</f>
        <v>20.2</v>
      </c>
      <c r="N81" s="843" t="n">
        <f aca="false">(N23/N79)*100</f>
        <v>20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6.xml><?xml version="1.0" encoding="utf-8"?>
<worksheet xmlns="http://schemas.openxmlformats.org/spreadsheetml/2006/main" xmlns:r="http://schemas.openxmlformats.org/officeDocument/2006/relationships">
  <sheetPr filterMode="false">
    <pageSetUpPr fitToPage="false"/>
  </sheetPr>
  <dimension ref="A1:Y655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R7" activeCellId="0" sqref="R7"/>
    </sheetView>
  </sheetViews>
  <sheetFormatPr defaultRowHeight="15.75"/>
  <cols>
    <col collapsed="false" hidden="false" max="1" min="1" style="0" width="31.8571428571429"/>
    <col collapsed="false" hidden="false" max="2" min="2" style="0" width="47.9234693877551"/>
    <col collapsed="false" hidden="false" max="3" min="3" style="0" width="22.1377551020408"/>
    <col collapsed="false" hidden="false" max="9" min="4" style="0" width="8.50510204081633"/>
    <col collapsed="false" hidden="false" max="10" min="10" style="0" width="13.5"/>
    <col collapsed="false" hidden="false" max="11" min="11" style="0" width="8.50510204081633"/>
    <col collapsed="false" hidden="false" max="12" min="12" style="0" width="14.4438775510204"/>
    <col collapsed="false" hidden="false" max="14" min="13" style="0" width="14.5816326530612"/>
    <col collapsed="false" hidden="false" max="15" min="15" style="0" width="14.4438775510204"/>
    <col collapsed="false" hidden="false" max="22" min="16" style="0" width="15.5255102040816"/>
    <col collapsed="false" hidden="false" max="24" min="23" style="0" width="15.6581632653061"/>
    <col collapsed="false" hidden="false" max="1025" min="25" style="0" width="8.50510204081633"/>
  </cols>
  <sheetData>
    <row r="1" customFormat="false" ht="15" hidden="false" customHeight="false" outlineLevel="0" collapsed="false">
      <c r="A1" s="59" t="s">
        <v>4649</v>
      </c>
      <c r="B1" s="2" t="s">
        <v>4650</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4651</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2409</v>
      </c>
      <c r="S5" s="4" t="s">
        <v>31</v>
      </c>
      <c r="T5" s="4" t="s">
        <v>31</v>
      </c>
      <c r="U5" s="4" t="s">
        <v>31</v>
      </c>
      <c r="V5" s="4" t="s">
        <v>31</v>
      </c>
      <c r="W5" s="4" t="s">
        <v>31</v>
      </c>
      <c r="X5" s="4" t="s">
        <v>31</v>
      </c>
      <c r="Y5" s="4"/>
    </row>
    <row r="6" s="13" customFormat="true" ht="16.5" hidden="false" customHeight="false" outlineLevel="0" collapsed="false">
      <c r="A6" s="98" t="s">
        <v>32</v>
      </c>
      <c r="B6" s="98" t="s">
        <v>3771</v>
      </c>
      <c r="C6" s="63" t="s">
        <v>34</v>
      </c>
      <c r="L6" s="109" t="n">
        <v>75054599000</v>
      </c>
      <c r="M6" s="223" t="n">
        <v>69360450000</v>
      </c>
      <c r="N6" s="222" t="n">
        <f aca="false">N7+N10</f>
        <v>85197679000</v>
      </c>
      <c r="O6" s="222" t="n">
        <f aca="false">O7+O10</f>
        <v>101958318000</v>
      </c>
      <c r="P6" s="223" t="n">
        <v>113863232000</v>
      </c>
      <c r="Q6" s="223" t="n">
        <v>121968512000</v>
      </c>
      <c r="R6" s="222" t="n">
        <f aca="false">R7+R10</f>
        <v>129626775000</v>
      </c>
      <c r="S6" s="223" t="n">
        <v>128469249000</v>
      </c>
      <c r="T6" s="223" t="n">
        <v>137875326000</v>
      </c>
      <c r="U6" s="223" t="n">
        <v>146166452000</v>
      </c>
      <c r="V6" s="223" t="n">
        <v>155473920000</v>
      </c>
      <c r="W6" s="109" t="n">
        <v>166396710000</v>
      </c>
      <c r="X6" s="181" t="n">
        <f aca="false">X7+X10</f>
        <v>177367022000</v>
      </c>
    </row>
    <row r="7" s="38" customFormat="true" ht="16.5" hidden="false" customHeight="false" outlineLevel="0" collapsed="false">
      <c r="A7" s="30" t="s">
        <v>35</v>
      </c>
      <c r="B7" s="30" t="s">
        <v>35</v>
      </c>
      <c r="C7" s="20" t="s">
        <v>37</v>
      </c>
      <c r="L7" s="165" t="n">
        <f aca="false">L8+L9+L11</f>
        <v>74698890000</v>
      </c>
      <c r="M7" s="165" t="n">
        <f aca="false">M8+M9+M11</f>
        <v>69360450000</v>
      </c>
      <c r="N7" s="165" t="n">
        <f aca="false">N8+N9+N11</f>
        <v>85197679000</v>
      </c>
      <c r="O7" s="165" t="n">
        <f aca="false">O8+O9+O11</f>
        <v>101018610000</v>
      </c>
      <c r="P7" s="165" t="n">
        <f aca="false">P8+P9+P11</f>
        <v>112846596000</v>
      </c>
      <c r="Q7" s="165" t="n">
        <f aca="false">Q8+Q9+Q11</f>
        <v>121421568000</v>
      </c>
      <c r="R7" s="165" t="n">
        <f aca="false">R8+R9+R11</f>
        <v>129050656000</v>
      </c>
      <c r="S7" s="165" t="n">
        <f aca="false">S8+S9+S11</f>
        <v>127860390000</v>
      </c>
      <c r="T7" s="165" t="n">
        <f aca="false">T8+T9+T11</f>
        <v>137228024000</v>
      </c>
      <c r="U7" s="165" t="n">
        <f aca="false">U8+U9+U11</f>
        <v>145473720000</v>
      </c>
      <c r="V7" s="165" t="n">
        <f aca="false">V8+V9+V11</f>
        <v>154733568000</v>
      </c>
      <c r="W7" s="165" t="n">
        <f aca="false">W8+W9+W11</f>
        <v>165608100000</v>
      </c>
      <c r="X7" s="165" t="n">
        <f aca="false">X8+X9+X11</f>
        <v>176526420000</v>
      </c>
    </row>
    <row r="8" customFormat="false" ht="16.5" hidden="false" customHeight="false" outlineLevel="0" collapsed="false">
      <c r="A8" s="29" t="s">
        <v>342</v>
      </c>
      <c r="B8" s="29" t="s">
        <v>342</v>
      </c>
      <c r="C8" s="49" t="s">
        <v>40</v>
      </c>
      <c r="D8" s="4"/>
      <c r="E8" s="4"/>
      <c r="F8" s="4"/>
      <c r="G8" s="4"/>
      <c r="H8" s="4"/>
      <c r="I8" s="4"/>
      <c r="J8" s="4"/>
      <c r="K8" s="4"/>
      <c r="L8" s="46" t="n">
        <v>56913440000</v>
      </c>
      <c r="M8" s="220" t="n">
        <v>51472755000</v>
      </c>
      <c r="N8" s="220" t="n">
        <v>63793336000</v>
      </c>
      <c r="O8" s="220" t="n">
        <v>77056056000</v>
      </c>
      <c r="P8" s="220" t="n">
        <v>85905742000</v>
      </c>
      <c r="Q8" s="220" t="n">
        <v>91886592000</v>
      </c>
      <c r="R8" s="220" t="n">
        <v>97940230000</v>
      </c>
      <c r="S8" s="220" t="n">
        <v>96808581000</v>
      </c>
      <c r="T8" s="220" t="n">
        <v>103568320000</v>
      </c>
      <c r="U8" s="220" t="n">
        <v>110144388000</v>
      </c>
      <c r="V8" s="220" t="n">
        <v>116975616000</v>
      </c>
      <c r="W8" s="77" t="n">
        <v>123811770000</v>
      </c>
      <c r="X8" s="77" t="n">
        <v>131133912000</v>
      </c>
      <c r="Y8" s="13"/>
    </row>
    <row r="9" customFormat="false" ht="16.5" hidden="false" customHeight="false" outlineLevel="0" collapsed="false">
      <c r="A9" s="27" t="s">
        <v>522</v>
      </c>
      <c r="B9" s="29" t="s">
        <v>4652</v>
      </c>
      <c r="C9" s="49" t="s">
        <v>40</v>
      </c>
      <c r="D9" s="4"/>
      <c r="E9" s="4"/>
      <c r="F9" s="4"/>
      <c r="G9" s="4"/>
      <c r="H9" s="4"/>
      <c r="I9" s="4"/>
      <c r="J9" s="4"/>
      <c r="K9" s="4"/>
      <c r="L9" s="46" t="n">
        <v>6047053000</v>
      </c>
      <c r="M9" s="220" t="n">
        <v>6936045000</v>
      </c>
      <c r="N9" s="220" t="n">
        <v>7554474000</v>
      </c>
      <c r="O9" s="220" t="n">
        <v>8927226000</v>
      </c>
      <c r="P9" s="220" t="n">
        <v>10166360000</v>
      </c>
      <c r="Q9" s="220" t="n">
        <v>11485824000</v>
      </c>
      <c r="R9" s="220" t="n">
        <v>12674618000</v>
      </c>
      <c r="S9" s="220" t="n">
        <v>12786039000</v>
      </c>
      <c r="T9" s="220" t="n">
        <v>14887946000</v>
      </c>
      <c r="U9" s="220" t="n">
        <v>15240104000</v>
      </c>
      <c r="V9" s="220" t="n">
        <v>16287744000</v>
      </c>
      <c r="W9" s="77" t="n">
        <v>17349420000</v>
      </c>
      <c r="X9" s="77" t="n">
        <v>19333846000</v>
      </c>
      <c r="Y9" s="13"/>
    </row>
    <row r="10" customFormat="false" ht="16.5" hidden="false" customHeight="false" outlineLevel="0" collapsed="false">
      <c r="A10" s="30" t="s">
        <v>52</v>
      </c>
      <c r="B10" s="30" t="s">
        <v>52</v>
      </c>
      <c r="C10" s="20" t="s">
        <v>37</v>
      </c>
      <c r="D10" s="4"/>
      <c r="E10" s="4"/>
      <c r="F10" s="4"/>
      <c r="G10" s="4"/>
      <c r="H10" s="4"/>
      <c r="I10" s="4"/>
      <c r="J10" s="4"/>
      <c r="K10" s="4"/>
      <c r="L10" s="46" t="n">
        <v>355709000</v>
      </c>
      <c r="M10" s="220" t="n">
        <v>0</v>
      </c>
      <c r="N10" s="220" t="n">
        <v>0</v>
      </c>
      <c r="O10" s="220" t="n">
        <v>939708000</v>
      </c>
      <c r="P10" s="220" t="n">
        <v>1016636000</v>
      </c>
      <c r="Q10" s="220" t="n">
        <v>546944000</v>
      </c>
      <c r="R10" s="220" t="n">
        <v>576119000</v>
      </c>
      <c r="S10" s="220" t="n">
        <v>608859000</v>
      </c>
      <c r="T10" s="220" t="n">
        <v>647302000</v>
      </c>
      <c r="U10" s="220" t="n">
        <v>692732000</v>
      </c>
      <c r="V10" s="220" t="n">
        <v>740352000</v>
      </c>
      <c r="W10" s="77" t="n">
        <v>788610000</v>
      </c>
      <c r="X10" s="77" t="n">
        <v>840602000</v>
      </c>
      <c r="Y10" s="13"/>
    </row>
    <row r="11" customFormat="false" ht="16.5" hidden="false" customHeight="false" outlineLevel="0" collapsed="false">
      <c r="A11" s="27" t="s">
        <v>524</v>
      </c>
      <c r="B11" s="29" t="s">
        <v>349</v>
      </c>
      <c r="C11" s="49" t="s">
        <v>40</v>
      </c>
      <c r="D11" s="4"/>
      <c r="E11" s="4"/>
      <c r="F11" s="4"/>
      <c r="G11" s="4"/>
      <c r="H11" s="4"/>
      <c r="I11" s="4"/>
      <c r="J11" s="4"/>
      <c r="K11" s="4"/>
      <c r="L11" s="46" t="n">
        <v>11738397000</v>
      </c>
      <c r="M11" s="220" t="n">
        <v>10951650000</v>
      </c>
      <c r="N11" s="220" t="n">
        <v>13849869000</v>
      </c>
      <c r="O11" s="220" t="n">
        <v>15035328000</v>
      </c>
      <c r="P11" s="220" t="n">
        <v>16774494000</v>
      </c>
      <c r="Q11" s="220" t="n">
        <v>18049152000</v>
      </c>
      <c r="R11" s="220" t="n">
        <v>18435808000</v>
      </c>
      <c r="S11" s="220" t="n">
        <v>18265770000</v>
      </c>
      <c r="T11" s="220" t="n">
        <v>18771758000</v>
      </c>
      <c r="U11" s="220" t="n">
        <v>20089228000</v>
      </c>
      <c r="V11" s="220" t="n">
        <v>21470208000</v>
      </c>
      <c r="W11" s="77" t="n">
        <v>24446910000</v>
      </c>
      <c r="X11" s="77" t="n">
        <v>26058662000</v>
      </c>
      <c r="Y11" s="13"/>
    </row>
    <row r="12" customFormat="false" ht="16.5" hidden="false" customHeight="false" outlineLevel="0" collapsed="false">
      <c r="A12" s="45" t="s">
        <v>4653</v>
      </c>
      <c r="B12" s="105" t="s">
        <v>4654</v>
      </c>
      <c r="C12" s="3" t="s">
        <v>928</v>
      </c>
      <c r="D12" s="4"/>
      <c r="E12" s="4"/>
      <c r="F12" s="4"/>
      <c r="G12" s="4"/>
      <c r="H12" s="4"/>
      <c r="I12" s="4"/>
      <c r="J12" s="4"/>
      <c r="K12" s="4"/>
      <c r="L12" s="46" t="n">
        <v>0</v>
      </c>
      <c r="M12" s="220" t="n">
        <v>730110000</v>
      </c>
      <c r="N12" s="220" t="n">
        <v>419693000</v>
      </c>
      <c r="O12" s="220" t="n">
        <v>469854000</v>
      </c>
      <c r="P12" s="220" t="n">
        <v>1016636000</v>
      </c>
      <c r="Q12" s="220" t="n">
        <v>546944000</v>
      </c>
      <c r="R12" s="220" t="n">
        <v>576119000</v>
      </c>
      <c r="S12" s="220" t="n">
        <v>608859000</v>
      </c>
      <c r="T12" s="220" t="n">
        <v>647302000</v>
      </c>
      <c r="U12" s="220" t="n">
        <v>692732000</v>
      </c>
      <c r="V12" s="220" t="n">
        <v>740352000</v>
      </c>
      <c r="W12" s="77" t="n">
        <v>788610000</v>
      </c>
      <c r="X12" s="77" t="n">
        <v>840602000</v>
      </c>
      <c r="Y12" s="13"/>
    </row>
    <row r="13" customFormat="false" ht="15" hidden="false" customHeight="false" outlineLevel="0" collapsed="false">
      <c r="A13" s="45" t="s">
        <v>2019</v>
      </c>
      <c r="B13" s="45" t="s">
        <v>4655</v>
      </c>
      <c r="C13" s="3" t="s">
        <v>928</v>
      </c>
      <c r="D13" s="4"/>
      <c r="E13" s="4"/>
      <c r="F13" s="4"/>
      <c r="G13" s="4"/>
      <c r="H13" s="4"/>
      <c r="I13" s="4"/>
      <c r="J13" s="4"/>
      <c r="K13" s="4"/>
      <c r="L13" s="46" t="n">
        <f aca="false">L11-L12</f>
        <v>11738397000</v>
      </c>
      <c r="M13" s="46" t="n">
        <f aca="false">M11-M12</f>
        <v>10221540000</v>
      </c>
      <c r="N13" s="46" t="n">
        <f aca="false">N11-N12</f>
        <v>13430176000</v>
      </c>
      <c r="O13" s="46" t="n">
        <f aca="false">(O11-O12)</f>
        <v>14565474000</v>
      </c>
      <c r="P13" s="46" t="n">
        <f aca="false">(P11-P12)</f>
        <v>15757858000</v>
      </c>
      <c r="Q13" s="46" t="n">
        <f aca="false">(Q11-Q12)</f>
        <v>17502208000</v>
      </c>
      <c r="R13" s="46" t="n">
        <f aca="false">(R11-R12)</f>
        <v>17859689000</v>
      </c>
      <c r="S13" s="46" t="n">
        <f aca="false">(S11-S12)</f>
        <v>17656911000</v>
      </c>
      <c r="T13" s="46" t="n">
        <f aca="false">(T11-T12)</f>
        <v>18124456000</v>
      </c>
      <c r="U13" s="46" t="n">
        <f aca="false">(U11-U12)</f>
        <v>19396496000</v>
      </c>
      <c r="V13" s="46" t="n">
        <f aca="false">(V11-V12)</f>
        <v>20729856000</v>
      </c>
      <c r="W13" s="46" t="n">
        <f aca="false">(W11-W12)</f>
        <v>23658300000</v>
      </c>
      <c r="X13" s="46" t="n">
        <f aca="false">(X11-X12)</f>
        <v>25218060000</v>
      </c>
      <c r="Y13" s="13"/>
    </row>
    <row r="14" s="13" customFormat="true" ht="15" hidden="false" customHeight="false" outlineLevel="0" collapsed="false">
      <c r="A14" s="32" t="s">
        <v>188</v>
      </c>
      <c r="B14" s="32" t="s">
        <v>188</v>
      </c>
      <c r="C14" s="63" t="s">
        <v>34</v>
      </c>
      <c r="D14" s="168"/>
      <c r="E14" s="168"/>
      <c r="F14" s="168"/>
      <c r="G14" s="168"/>
      <c r="H14" s="168"/>
      <c r="I14" s="168"/>
      <c r="J14" s="168"/>
      <c r="K14" s="168"/>
      <c r="L14" s="109" t="n">
        <f aca="false">L15+L24</f>
        <v>67229001000</v>
      </c>
      <c r="M14" s="109" t="n">
        <f aca="false">M15+M24</f>
        <v>75201330000</v>
      </c>
      <c r="N14" s="109" t="n">
        <f aca="false">N15+N24</f>
        <v>84777986000</v>
      </c>
      <c r="O14" s="109" t="n">
        <f aca="false">((O15+O24))</f>
        <v>93031092000</v>
      </c>
      <c r="P14" s="109" t="n">
        <f aca="false">((P15+P24))</f>
        <v>103188554000</v>
      </c>
      <c r="Q14" s="109" t="n">
        <f aca="false">Q15+Q24</f>
        <v>118686848000</v>
      </c>
      <c r="R14" s="109" t="n">
        <f aca="false">((R15+R24))</f>
        <v>129626775000</v>
      </c>
      <c r="S14" s="109" t="n">
        <f aca="false">S15+S24</f>
        <v>138819852000</v>
      </c>
      <c r="T14" s="109" t="n">
        <f aca="false">((T15+T24))</f>
        <v>146290252000</v>
      </c>
      <c r="U14" s="109" t="n">
        <f aca="false">((U15+U24))</f>
        <v>153786504000</v>
      </c>
      <c r="V14" s="109" t="n">
        <f aca="false">V15+V24</f>
        <v>161396736000</v>
      </c>
      <c r="W14" s="109" t="n">
        <f aca="false">((W15+W24))</f>
        <v>171916980000</v>
      </c>
      <c r="X14" s="109" t="n">
        <f aca="false">((X15+X24))</f>
        <v>182410634000</v>
      </c>
    </row>
    <row r="15" customFormat="false" ht="16.5" hidden="false" customHeight="false" outlineLevel="0" collapsed="false">
      <c r="A15" s="30" t="s">
        <v>70</v>
      </c>
      <c r="B15" s="30" t="s">
        <v>4656</v>
      </c>
      <c r="C15" s="49" t="s">
        <v>191</v>
      </c>
      <c r="D15" s="4"/>
      <c r="E15" s="4"/>
      <c r="F15" s="4"/>
      <c r="G15" s="4"/>
      <c r="H15" s="4"/>
      <c r="I15" s="4"/>
      <c r="J15" s="4"/>
      <c r="K15" s="4"/>
      <c r="L15" s="46" t="n">
        <v>53356350000</v>
      </c>
      <c r="M15" s="222" t="n">
        <f aca="false">M16+M17+M18+M19+M20+M21+M22+M23</f>
        <v>56583525000</v>
      </c>
      <c r="N15" s="222" t="n">
        <f aca="false">N16+N17+N18+N19+N20+N21+N22+N23</f>
        <v>62114564000</v>
      </c>
      <c r="O15" s="220" t="n">
        <v>69538392000</v>
      </c>
      <c r="P15" s="220" t="n">
        <v>74722746000</v>
      </c>
      <c r="Q15" s="222" t="n">
        <f aca="false">Q16+Q17+Q18+Q19+Q20+Q21+Q22+Q23</f>
        <v>85870208000</v>
      </c>
      <c r="R15" s="220" t="n">
        <v>96211873000</v>
      </c>
      <c r="S15" s="222" t="n">
        <f aca="false">S16+S17+S18+S19+S20+S21+S22+S23</f>
        <v>102897171000</v>
      </c>
      <c r="T15" s="220" t="n">
        <v>108099434000</v>
      </c>
      <c r="U15" s="220" t="n">
        <v>112915316000</v>
      </c>
      <c r="V15" s="222" t="n">
        <f aca="false">V16+V17+V18+V19+V20+V21+V22+V23</f>
        <v>116975616000</v>
      </c>
      <c r="W15" s="220" t="n">
        <v>124600380000</v>
      </c>
      <c r="X15" s="220" t="n">
        <v>131974514000</v>
      </c>
      <c r="Y15" s="13"/>
    </row>
    <row r="16" customFormat="false" ht="16.5" hidden="false" customHeight="false" outlineLevel="0" collapsed="false">
      <c r="A16" s="27" t="s">
        <v>746</v>
      </c>
      <c r="B16" s="29" t="s">
        <v>354</v>
      </c>
      <c r="C16" s="49" t="s">
        <v>194</v>
      </c>
      <c r="D16" s="4"/>
      <c r="E16" s="4"/>
      <c r="F16" s="4"/>
      <c r="G16" s="4"/>
      <c r="H16" s="4"/>
      <c r="I16" s="4"/>
      <c r="J16" s="4"/>
      <c r="K16" s="4"/>
      <c r="L16" s="46" t="n">
        <v>18496868000</v>
      </c>
      <c r="M16" s="220" t="n">
        <v>18617805000</v>
      </c>
      <c r="N16" s="220" t="n">
        <v>20145264000</v>
      </c>
      <c r="O16" s="220" t="n">
        <v>23022846000</v>
      </c>
      <c r="P16" s="220" t="n">
        <v>24907582000</v>
      </c>
      <c r="Q16" s="220" t="n">
        <v>28988032000</v>
      </c>
      <c r="R16" s="220" t="n">
        <v>34567140000</v>
      </c>
      <c r="S16" s="220" t="n">
        <v>37140399000</v>
      </c>
      <c r="T16" s="220" t="n">
        <v>40780026000</v>
      </c>
      <c r="U16" s="220" t="n">
        <v>42256652000</v>
      </c>
      <c r="V16" s="220" t="n">
        <v>44421120000</v>
      </c>
      <c r="W16" s="220" t="n">
        <v>48105210000</v>
      </c>
      <c r="X16" s="220" t="n">
        <v>51276722000</v>
      </c>
      <c r="Y16" s="13"/>
    </row>
    <row r="17" customFormat="false" ht="16.5" hidden="false" customHeight="false" outlineLevel="0" collapsed="false">
      <c r="A17" s="27" t="s">
        <v>986</v>
      </c>
      <c r="B17" s="29" t="s">
        <v>355</v>
      </c>
      <c r="C17" s="49" t="s">
        <v>194</v>
      </c>
      <c r="D17" s="4"/>
      <c r="E17" s="4"/>
      <c r="F17" s="4"/>
      <c r="G17" s="4"/>
      <c r="H17" s="4"/>
      <c r="I17" s="4"/>
      <c r="J17" s="4"/>
      <c r="K17" s="4"/>
      <c r="L17" s="46" t="n">
        <v>15295487000</v>
      </c>
      <c r="M17" s="220" t="n">
        <v>18252750000</v>
      </c>
      <c r="N17" s="220" t="n">
        <v>21404343000</v>
      </c>
      <c r="O17" s="220" t="n">
        <v>23962554000</v>
      </c>
      <c r="P17" s="220" t="n">
        <v>28465808000</v>
      </c>
      <c r="Q17" s="220" t="n">
        <v>34457472000</v>
      </c>
      <c r="R17" s="220" t="n">
        <v>34567140000</v>
      </c>
      <c r="S17" s="220" t="n">
        <v>38966976000</v>
      </c>
      <c r="T17" s="220" t="n">
        <v>38838120000</v>
      </c>
      <c r="U17" s="220" t="n">
        <v>38792992000</v>
      </c>
      <c r="V17" s="220" t="n">
        <v>41459712000</v>
      </c>
      <c r="W17" s="220" t="n">
        <v>44162160000</v>
      </c>
      <c r="X17" s="220" t="n">
        <v>47073712000</v>
      </c>
      <c r="Y17" s="13"/>
    </row>
    <row r="18" customFormat="false" ht="16.5" hidden="false" customHeight="false" outlineLevel="0" collapsed="false">
      <c r="A18" s="27" t="s">
        <v>4657</v>
      </c>
      <c r="B18" s="29" t="s">
        <v>4658</v>
      </c>
      <c r="C18" s="49" t="s">
        <v>194</v>
      </c>
      <c r="D18" s="4"/>
      <c r="E18" s="4"/>
      <c r="F18" s="4"/>
      <c r="G18" s="4"/>
      <c r="H18" s="4"/>
      <c r="I18" s="4"/>
      <c r="J18" s="4"/>
      <c r="K18" s="4"/>
      <c r="L18" s="46" t="n">
        <v>0</v>
      </c>
      <c r="M18" s="220"/>
      <c r="N18" s="220"/>
      <c r="O18" s="220"/>
      <c r="P18" s="220"/>
      <c r="Q18" s="220"/>
      <c r="R18" s="220"/>
      <c r="S18" s="220"/>
      <c r="T18" s="220"/>
      <c r="U18" s="220"/>
      <c r="V18" s="220"/>
      <c r="W18" s="220"/>
      <c r="X18" s="220"/>
      <c r="Y18" s="13"/>
    </row>
    <row r="19" customFormat="false" ht="16.5" hidden="false" customHeight="false" outlineLevel="0" collapsed="false">
      <c r="A19" s="29" t="s">
        <v>87</v>
      </c>
      <c r="B19" s="29" t="s">
        <v>87</v>
      </c>
      <c r="C19" s="49" t="s">
        <v>194</v>
      </c>
      <c r="D19" s="4"/>
      <c r="E19" s="4"/>
      <c r="F19" s="4"/>
      <c r="G19" s="4"/>
      <c r="H19" s="4"/>
      <c r="I19" s="4"/>
      <c r="J19" s="4"/>
      <c r="K19" s="4"/>
      <c r="L19" s="46" t="n">
        <v>5335635000</v>
      </c>
      <c r="M19" s="220" t="n">
        <v>4745715000</v>
      </c>
      <c r="N19" s="220" t="n">
        <v>4616623000</v>
      </c>
      <c r="O19" s="220" t="n">
        <v>5638248000</v>
      </c>
      <c r="P19" s="220" t="n">
        <v>5591498000</v>
      </c>
      <c r="Q19" s="220" t="n">
        <v>6016384000</v>
      </c>
      <c r="R19" s="220" t="n">
        <v>6337309000</v>
      </c>
      <c r="S19" s="220" t="n">
        <v>6697449000</v>
      </c>
      <c r="T19" s="220" t="n">
        <v>7120322000</v>
      </c>
      <c r="U19" s="220" t="n">
        <v>7620052000</v>
      </c>
      <c r="V19" s="220" t="n">
        <v>8143872000</v>
      </c>
      <c r="W19" s="220" t="n">
        <v>8674710000</v>
      </c>
      <c r="X19" s="220" t="n">
        <v>8406020000</v>
      </c>
      <c r="Y19" s="13"/>
    </row>
    <row r="20" customFormat="false" ht="16.5" hidden="false" customHeight="false" outlineLevel="0" collapsed="false">
      <c r="A20" s="29" t="s">
        <v>205</v>
      </c>
      <c r="B20" s="29" t="s">
        <v>205</v>
      </c>
      <c r="C20" s="49" t="s">
        <v>194</v>
      </c>
      <c r="D20" s="4"/>
      <c r="E20" s="4"/>
      <c r="F20" s="4"/>
      <c r="G20" s="4"/>
      <c r="H20" s="4"/>
      <c r="I20" s="4"/>
      <c r="J20" s="4"/>
      <c r="K20" s="4"/>
      <c r="L20" s="46" t="n">
        <v>0</v>
      </c>
      <c r="M20" s="220" t="n">
        <v>0</v>
      </c>
      <c r="N20" s="220" t="n">
        <v>0</v>
      </c>
      <c r="O20" s="220" t="n">
        <v>0</v>
      </c>
      <c r="P20" s="220" t="n">
        <v>0</v>
      </c>
      <c r="Q20" s="220" t="n">
        <v>0</v>
      </c>
      <c r="R20" s="220" t="n">
        <v>0</v>
      </c>
      <c r="S20" s="220" t="n">
        <v>0</v>
      </c>
      <c r="T20" s="220" t="n">
        <v>0</v>
      </c>
      <c r="U20" s="220" t="n">
        <v>0</v>
      </c>
      <c r="V20" s="220" t="n">
        <v>0</v>
      </c>
      <c r="W20" s="77" t="n">
        <v>0</v>
      </c>
      <c r="X20" s="77" t="n">
        <v>0</v>
      </c>
      <c r="Y20" s="13"/>
    </row>
    <row r="21" customFormat="false" ht="16.5" hidden="false" customHeight="false" outlineLevel="0" collapsed="false">
      <c r="A21" s="29" t="s">
        <v>52</v>
      </c>
      <c r="B21" s="29" t="s">
        <v>52</v>
      </c>
      <c r="C21" s="49" t="s">
        <v>194</v>
      </c>
      <c r="D21" s="4"/>
      <c r="E21" s="4"/>
      <c r="F21" s="4"/>
      <c r="G21" s="4"/>
      <c r="H21" s="4"/>
      <c r="I21" s="4"/>
      <c r="J21" s="4"/>
      <c r="K21" s="4"/>
      <c r="L21" s="46" t="n">
        <v>0</v>
      </c>
      <c r="M21" s="220" t="n">
        <v>0</v>
      </c>
      <c r="N21" s="220" t="n">
        <v>0</v>
      </c>
      <c r="O21" s="220" t="n">
        <v>0</v>
      </c>
      <c r="P21" s="220" t="n">
        <v>0</v>
      </c>
      <c r="Q21" s="220" t="n">
        <v>0</v>
      </c>
      <c r="R21" s="220" t="n">
        <v>0</v>
      </c>
      <c r="S21" s="220" t="n">
        <v>0</v>
      </c>
      <c r="T21" s="220" t="n">
        <v>0</v>
      </c>
      <c r="U21" s="220" t="n">
        <v>0</v>
      </c>
      <c r="V21" s="220" t="n">
        <v>0</v>
      </c>
      <c r="W21" s="77" t="n">
        <v>0</v>
      </c>
      <c r="X21" s="77" t="n">
        <v>0</v>
      </c>
      <c r="Y21" s="13"/>
    </row>
    <row r="22" customFormat="false" ht="16.5" hidden="false" customHeight="false" outlineLevel="0" collapsed="false">
      <c r="A22" s="27" t="s">
        <v>755</v>
      </c>
      <c r="B22" s="29" t="s">
        <v>989</v>
      </c>
      <c r="C22" s="49" t="s">
        <v>194</v>
      </c>
      <c r="D22" s="4"/>
      <c r="E22" s="4"/>
      <c r="F22" s="4"/>
      <c r="G22" s="4"/>
      <c r="H22" s="4"/>
      <c r="I22" s="4"/>
      <c r="J22" s="4"/>
      <c r="K22" s="4"/>
      <c r="L22" s="46" t="n">
        <v>8181307000</v>
      </c>
      <c r="M22" s="220" t="n">
        <v>8396265000</v>
      </c>
      <c r="N22" s="220" t="n">
        <v>8813553000</v>
      </c>
      <c r="O22" s="220" t="n">
        <v>9866934000</v>
      </c>
      <c r="P22" s="220" t="n">
        <v>10166360000</v>
      </c>
      <c r="Q22" s="220" t="n">
        <v>10938880000</v>
      </c>
      <c r="R22" s="220" t="n">
        <v>10946261000</v>
      </c>
      <c r="S22" s="220" t="n">
        <v>12177180000</v>
      </c>
      <c r="T22" s="220" t="n">
        <v>12298738000</v>
      </c>
      <c r="U22" s="220" t="n">
        <v>15240104000</v>
      </c>
      <c r="V22" s="220" t="n">
        <v>14807040000</v>
      </c>
      <c r="W22" s="220" t="n">
        <v>14983590000</v>
      </c>
      <c r="X22" s="220" t="n">
        <v>15130836000</v>
      </c>
      <c r="Y22" s="13"/>
    </row>
    <row r="23" customFormat="false" ht="16.5" hidden="false" customHeight="false" outlineLevel="0" collapsed="false">
      <c r="A23" s="29" t="s">
        <v>4659</v>
      </c>
      <c r="B23" s="29" t="s">
        <v>4660</v>
      </c>
      <c r="C23" s="49" t="s">
        <v>194</v>
      </c>
      <c r="D23" s="4"/>
      <c r="E23" s="4"/>
      <c r="F23" s="4"/>
      <c r="G23" s="4"/>
      <c r="H23" s="4"/>
      <c r="I23" s="4"/>
      <c r="J23" s="4"/>
      <c r="K23" s="4"/>
      <c r="L23" s="46" t="n">
        <v>6047053000</v>
      </c>
      <c r="M23" s="220" t="n">
        <v>6570990000</v>
      </c>
      <c r="N23" s="220" t="n">
        <v>7134781000</v>
      </c>
      <c r="O23" s="220" t="n">
        <v>7047810000</v>
      </c>
      <c r="P23" s="220" t="n">
        <v>5591498000</v>
      </c>
      <c r="Q23" s="220" t="n">
        <v>5469440000</v>
      </c>
      <c r="R23" s="220" t="n">
        <v>9794023000</v>
      </c>
      <c r="S23" s="220" t="n">
        <v>7915167000</v>
      </c>
      <c r="T23" s="220" t="n">
        <v>9062228000</v>
      </c>
      <c r="U23" s="220" t="n">
        <v>9005516000</v>
      </c>
      <c r="V23" s="220" t="n">
        <v>8143872000</v>
      </c>
      <c r="W23" s="220" t="n">
        <v>8674710000</v>
      </c>
      <c r="X23" s="220" t="n">
        <v>10087224000</v>
      </c>
      <c r="Y23" s="13"/>
    </row>
    <row r="24" customFormat="false" ht="16.5" hidden="false" customHeight="false" outlineLevel="0" collapsed="false">
      <c r="A24" s="30" t="s">
        <v>227</v>
      </c>
      <c r="B24" s="30" t="s">
        <v>365</v>
      </c>
      <c r="C24" s="49" t="s">
        <v>191</v>
      </c>
      <c r="D24" s="4"/>
      <c r="E24" s="4"/>
      <c r="F24" s="4"/>
      <c r="G24" s="4"/>
      <c r="H24" s="4"/>
      <c r="I24" s="4"/>
      <c r="J24" s="4"/>
      <c r="K24" s="4"/>
      <c r="L24" s="46" t="n">
        <v>13872651000</v>
      </c>
      <c r="M24" s="220" t="n">
        <v>18617805000</v>
      </c>
      <c r="N24" s="220" t="n">
        <v>22663422000</v>
      </c>
      <c r="O24" s="220" t="n">
        <v>23492700000</v>
      </c>
      <c r="P24" s="220" t="n">
        <v>28465808000</v>
      </c>
      <c r="Q24" s="220" t="n">
        <v>32816640000</v>
      </c>
      <c r="R24" s="220" t="n">
        <v>33414902000</v>
      </c>
      <c r="S24" s="220" t="n">
        <v>35922681000</v>
      </c>
      <c r="T24" s="220" t="n">
        <v>38190818000</v>
      </c>
      <c r="U24" s="220" t="n">
        <v>40871188000</v>
      </c>
      <c r="V24" s="220" t="n">
        <v>44421120000</v>
      </c>
      <c r="W24" s="220" t="n">
        <v>47316600000</v>
      </c>
      <c r="X24" s="220" t="n">
        <v>50436120000</v>
      </c>
      <c r="Y24" s="13"/>
    </row>
    <row r="25" customFormat="false" ht="16.5" hidden="false" customHeight="false" outlineLevel="0" collapsed="false">
      <c r="B25" s="30" t="s">
        <v>4661</v>
      </c>
      <c r="C25" s="11"/>
      <c r="D25" s="4"/>
      <c r="E25" s="4"/>
      <c r="F25" s="4"/>
      <c r="G25" s="4"/>
      <c r="H25" s="4"/>
      <c r="I25" s="4"/>
      <c r="J25" s="4"/>
      <c r="K25" s="4"/>
      <c r="L25" s="46" t="n">
        <v>13872651000</v>
      </c>
      <c r="M25" s="220" t="n">
        <v>18617805000</v>
      </c>
      <c r="N25" s="220" t="n">
        <v>23083115000</v>
      </c>
      <c r="O25" s="220" t="n">
        <v>23492700000</v>
      </c>
      <c r="P25" s="220" t="n">
        <v>28465808000</v>
      </c>
      <c r="Q25" s="220" t="n">
        <v>32816640000</v>
      </c>
      <c r="R25" s="220" t="n">
        <v>33414902000</v>
      </c>
      <c r="S25" s="220" t="n">
        <v>35922681000</v>
      </c>
      <c r="T25" s="220" t="n">
        <v>38190818000</v>
      </c>
      <c r="U25" s="220" t="n">
        <v>40871188000</v>
      </c>
      <c r="V25" s="220" t="n">
        <v>44421120000</v>
      </c>
      <c r="W25" s="220" t="n">
        <v>47316600000</v>
      </c>
      <c r="X25" s="220" t="n">
        <v>50436120000</v>
      </c>
      <c r="Y25" s="13"/>
    </row>
    <row r="26" customFormat="false" ht="16.5" hidden="false" customHeight="false" outlineLevel="0" collapsed="false">
      <c r="B26" s="30" t="s">
        <v>3313</v>
      </c>
      <c r="C26" s="11"/>
      <c r="D26" s="4"/>
      <c r="E26" s="4"/>
      <c r="F26" s="4"/>
      <c r="G26" s="4"/>
      <c r="H26" s="4"/>
      <c r="I26" s="4"/>
      <c r="J26" s="4"/>
      <c r="K26" s="4"/>
      <c r="L26" s="46" t="n">
        <v>0</v>
      </c>
      <c r="M26" s="220" t="n">
        <v>0</v>
      </c>
      <c r="N26" s="220" t="n">
        <v>419693000</v>
      </c>
      <c r="O26" s="220" t="n">
        <v>0</v>
      </c>
      <c r="P26" s="220" t="n">
        <v>0</v>
      </c>
      <c r="Q26" s="220" t="n">
        <v>0</v>
      </c>
      <c r="R26" s="220" t="n">
        <v>0</v>
      </c>
      <c r="S26" s="220" t="n">
        <v>0</v>
      </c>
      <c r="T26" s="220" t="n">
        <v>0</v>
      </c>
      <c r="U26" s="220" t="n">
        <v>0</v>
      </c>
      <c r="V26" s="220" t="n">
        <v>0</v>
      </c>
      <c r="W26" s="77" t="n">
        <v>0</v>
      </c>
      <c r="X26" s="77" t="n">
        <v>0</v>
      </c>
      <c r="Y26" s="13"/>
    </row>
    <row r="27" customFormat="false" ht="16.5" hidden="false" customHeight="false" outlineLevel="0" collapsed="false">
      <c r="B27" s="30" t="s">
        <v>4658</v>
      </c>
      <c r="C27" s="11"/>
      <c r="D27" s="4"/>
      <c r="E27" s="4"/>
      <c r="F27" s="4"/>
      <c r="G27" s="4"/>
      <c r="H27" s="4"/>
      <c r="I27" s="4"/>
      <c r="J27" s="4"/>
      <c r="K27" s="4"/>
      <c r="L27" s="46" t="n">
        <v>0</v>
      </c>
      <c r="M27" s="220"/>
      <c r="N27" s="220"/>
      <c r="O27" s="220"/>
      <c r="P27" s="220"/>
      <c r="Q27" s="220"/>
      <c r="R27" s="220"/>
      <c r="S27" s="220"/>
      <c r="T27" s="220"/>
      <c r="U27" s="220"/>
      <c r="V27" s="220"/>
      <c r="W27" s="77"/>
      <c r="X27" s="77"/>
      <c r="Y27" s="13"/>
    </row>
    <row r="28" customFormat="false" ht="16.5" hidden="false" customHeight="false" outlineLevel="0" collapsed="false">
      <c r="B28" s="30" t="s">
        <v>3777</v>
      </c>
      <c r="C28" s="11"/>
      <c r="D28" s="4"/>
      <c r="E28" s="4"/>
      <c r="F28" s="4"/>
      <c r="G28" s="4"/>
      <c r="H28" s="4"/>
      <c r="I28" s="4"/>
      <c r="J28" s="4"/>
      <c r="K28" s="4"/>
      <c r="L28" s="46" t="n">
        <v>21698249000</v>
      </c>
      <c r="M28" s="220" t="n">
        <v>13141980000</v>
      </c>
      <c r="N28" s="220" t="n">
        <v>22243729000</v>
      </c>
      <c r="O28" s="220" t="n">
        <v>32889780000</v>
      </c>
      <c r="P28" s="220" t="n">
        <v>39140486000</v>
      </c>
      <c r="Q28" s="220" t="n">
        <v>36645248000</v>
      </c>
      <c r="R28" s="220" t="n">
        <v>32838783000</v>
      </c>
      <c r="S28" s="220" t="n">
        <v>26180937000</v>
      </c>
      <c r="T28" s="220" t="n">
        <v>29775892000</v>
      </c>
      <c r="U28" s="220" t="n">
        <v>33251136000</v>
      </c>
      <c r="V28" s="220" t="n">
        <v>37757952000</v>
      </c>
      <c r="W28" s="77" t="n">
        <v>41796330000</v>
      </c>
      <c r="X28" s="77" t="n">
        <v>44551906000</v>
      </c>
      <c r="Y28" s="13"/>
    </row>
    <row r="29" customFormat="false" ht="16.5" hidden="false" customHeight="false" outlineLevel="0" collapsed="false">
      <c r="B29" s="30" t="s">
        <v>4662</v>
      </c>
      <c r="C29" s="11"/>
      <c r="D29" s="4"/>
      <c r="E29" s="4"/>
      <c r="F29" s="4"/>
      <c r="G29" s="4"/>
      <c r="H29" s="4"/>
      <c r="I29" s="4"/>
      <c r="J29" s="4"/>
      <c r="K29" s="4"/>
      <c r="L29" s="46" t="n">
        <v>0</v>
      </c>
      <c r="M29" s="220"/>
      <c r="N29" s="220"/>
      <c r="O29" s="220"/>
      <c r="P29" s="220"/>
      <c r="Q29" s="220"/>
      <c r="R29" s="220"/>
      <c r="S29" s="220"/>
      <c r="T29" s="220"/>
      <c r="U29" s="220"/>
      <c r="V29" s="220"/>
      <c r="W29" s="77"/>
      <c r="X29" s="77"/>
      <c r="Y29" s="13"/>
    </row>
    <row r="30" customFormat="false" ht="16.5" hidden="false" customHeight="false" outlineLevel="0" collapsed="false">
      <c r="B30" s="30" t="s">
        <v>4663</v>
      </c>
      <c r="C30" s="11"/>
      <c r="D30" s="4"/>
      <c r="E30" s="4"/>
      <c r="F30" s="4"/>
      <c r="G30" s="4"/>
      <c r="H30" s="4"/>
      <c r="I30" s="4"/>
      <c r="J30" s="4"/>
      <c r="K30" s="4"/>
      <c r="L30" s="46" t="n">
        <v>7825598000</v>
      </c>
      <c r="M30" s="220" t="n">
        <v>-5475825000</v>
      </c>
      <c r="N30" s="220" t="n">
        <v>-419693000</v>
      </c>
      <c r="O30" s="220" t="n">
        <v>9397080000</v>
      </c>
      <c r="P30" s="220" t="n">
        <v>10674678000</v>
      </c>
      <c r="Q30" s="220" t="n">
        <v>4375552000</v>
      </c>
      <c r="R30" s="220" t="n">
        <v>-576119000</v>
      </c>
      <c r="S30" s="220" t="n">
        <v>-9741744000</v>
      </c>
      <c r="T30" s="220" t="n">
        <v>-8414926000</v>
      </c>
      <c r="U30" s="220" t="n">
        <v>-7620052000</v>
      </c>
      <c r="V30" s="220" t="n">
        <v>-6663168000</v>
      </c>
      <c r="W30" s="77" t="n">
        <v>-6308880000</v>
      </c>
      <c r="X30" s="77" t="n">
        <v>-5884214000</v>
      </c>
      <c r="Y30" s="13"/>
    </row>
    <row r="31" s="13" customFormat="true" ht="15" hidden="false" customHeight="false" outlineLevel="0" collapsed="false">
      <c r="A31" s="32" t="s">
        <v>556</v>
      </c>
      <c r="B31" s="32" t="s">
        <v>556</v>
      </c>
      <c r="C31" s="63" t="s">
        <v>34</v>
      </c>
      <c r="D31" s="168"/>
      <c r="E31" s="168"/>
      <c r="F31" s="168"/>
      <c r="G31" s="168"/>
      <c r="H31" s="168"/>
      <c r="I31" s="168"/>
      <c r="J31" s="168"/>
      <c r="K31" s="168"/>
      <c r="L31" s="109" t="n">
        <f aca="false">L34+L47</f>
        <v>-7825598000</v>
      </c>
      <c r="M31" s="181" t="n">
        <f aca="false">M32+M33</f>
        <v>5840880000</v>
      </c>
      <c r="N31" s="109" t="n">
        <f aca="false">N34+N47</f>
        <v>0</v>
      </c>
      <c r="O31" s="109" t="n">
        <f aca="false">(O34+O47)</f>
        <v>2819124000</v>
      </c>
      <c r="P31" s="109" t="n">
        <f aca="false">(P34+P47)</f>
        <v>10674678000</v>
      </c>
      <c r="Q31" s="181" t="n">
        <f aca="false">Q32+Q33</f>
        <v>-3828608000</v>
      </c>
      <c r="R31" s="109" t="n">
        <f aca="false">(R34+R47)</f>
        <v>576119000</v>
      </c>
      <c r="S31" s="109" t="n">
        <f aca="false">(S34+S47)</f>
        <v>1217718000</v>
      </c>
      <c r="T31" s="181" t="n">
        <f aca="false">T32+T33</f>
        <v>12946040000</v>
      </c>
      <c r="U31" s="109" t="n">
        <f aca="false">(U34+U47)</f>
        <v>6234588000</v>
      </c>
      <c r="V31" s="109" t="n">
        <f aca="false">(V34+V47)</f>
        <v>5182464000</v>
      </c>
      <c r="W31" s="109" t="n">
        <f aca="false">(W34+W47)</f>
        <v>6308880000</v>
      </c>
      <c r="X31" s="181" t="n">
        <f aca="false">X32+X33</f>
        <v>-10927826000</v>
      </c>
    </row>
    <row r="32" customFormat="false" ht="15" hidden="false" customHeight="false" outlineLevel="0" collapsed="false">
      <c r="A32" s="0" t="s">
        <v>115</v>
      </c>
      <c r="B32" s="27" t="s">
        <v>199</v>
      </c>
      <c r="C32" s="49" t="s">
        <v>242</v>
      </c>
      <c r="D32" s="4"/>
      <c r="E32" s="4"/>
      <c r="F32" s="4"/>
      <c r="G32" s="4"/>
      <c r="H32" s="4"/>
      <c r="I32" s="4"/>
      <c r="J32" s="4"/>
      <c r="K32" s="4"/>
      <c r="L32" s="46" t="n">
        <f aca="false">L45+L58</f>
        <v>-4268508000</v>
      </c>
      <c r="M32" s="46" t="n">
        <f aca="false">M45+M58</f>
        <v>1460220000</v>
      </c>
      <c r="N32" s="46" t="n">
        <f aca="false">N45+N58</f>
        <v>-2518158000</v>
      </c>
      <c r="O32" s="46" t="n">
        <f aca="false">(O45+O58)</f>
        <v>1879416000</v>
      </c>
      <c r="P32" s="46" t="n">
        <f aca="false">(P45+P58)</f>
        <v>11182996000</v>
      </c>
      <c r="Q32" s="46" t="n">
        <f aca="false">(Q45+Q58)</f>
        <v>546944000</v>
      </c>
      <c r="R32" s="46" t="n">
        <f aca="false">(R45+R58)</f>
        <v>576119000</v>
      </c>
      <c r="S32" s="46" t="n">
        <f aca="false">(S45+S58)</f>
        <v>1826577000</v>
      </c>
      <c r="T32" s="46" t="n">
        <f aca="false">(T45+T58)</f>
        <v>9709530000</v>
      </c>
      <c r="U32" s="46" t="n">
        <f aca="false">(U45+U58)</f>
        <v>3463660000</v>
      </c>
      <c r="V32" s="46" t="n">
        <f aca="false">(V45+V58)</f>
        <v>5182464000</v>
      </c>
      <c r="W32" s="46" t="n">
        <f aca="false">(W45+W58)</f>
        <v>9463320000</v>
      </c>
      <c r="X32" s="46" t="n">
        <f aca="false">(X45+X58)</f>
        <v>-11768428000</v>
      </c>
      <c r="Y32" s="13"/>
    </row>
    <row r="33" customFormat="false" ht="15" hidden="false" customHeight="false" outlineLevel="0" collapsed="false">
      <c r="A33" s="49" t="s">
        <v>112</v>
      </c>
      <c r="B33" s="27" t="s">
        <v>548</v>
      </c>
      <c r="C33" s="49" t="s">
        <v>242</v>
      </c>
      <c r="D33" s="4"/>
      <c r="E33" s="4"/>
      <c r="F33" s="4"/>
      <c r="G33" s="4"/>
      <c r="H33" s="4"/>
      <c r="I33" s="4"/>
      <c r="J33" s="4"/>
      <c r="K33" s="4"/>
      <c r="L33" s="46" t="n">
        <f aca="false">L46+L59</f>
        <v>-3557090000</v>
      </c>
      <c r="M33" s="46" t="n">
        <f aca="false">M46+M59</f>
        <v>4380660000</v>
      </c>
      <c r="N33" s="46" t="n">
        <f aca="false">N46+N59</f>
        <v>2518158000</v>
      </c>
      <c r="O33" s="46" t="n">
        <f aca="false">(O46+O59)</f>
        <v>939708000</v>
      </c>
      <c r="P33" s="46" t="n">
        <f aca="false">(P46+P59)</f>
        <v>-508318000</v>
      </c>
      <c r="Q33" s="46" t="n">
        <f aca="false">(Q46+Q59)</f>
        <v>-4375552000</v>
      </c>
      <c r="R33" s="46" t="n">
        <f aca="false">(R46+R59)</f>
        <v>0</v>
      </c>
      <c r="S33" s="46" t="n">
        <f aca="false">(S46+S59)</f>
        <v>-608859000</v>
      </c>
      <c r="T33" s="46" t="n">
        <f aca="false">(T46+T59)</f>
        <v>3236510000</v>
      </c>
      <c r="U33" s="46" t="n">
        <f aca="false">(U46+U59)</f>
        <v>2770928000</v>
      </c>
      <c r="V33" s="46" t="n">
        <f aca="false">(V46+V59)</f>
        <v>0</v>
      </c>
      <c r="W33" s="46" t="n">
        <f aca="false">(W46+W59)</f>
        <v>-3154440000</v>
      </c>
      <c r="X33" s="46" t="n">
        <f aca="false">(X46+X59)</f>
        <v>840602000</v>
      </c>
      <c r="Y33" s="13"/>
    </row>
    <row r="34" customFormat="false" ht="16.5" hidden="false" customHeight="false" outlineLevel="0" collapsed="false">
      <c r="B34" s="30" t="s">
        <v>4664</v>
      </c>
      <c r="C34" s="11"/>
      <c r="D34" s="4"/>
      <c r="E34" s="4"/>
      <c r="F34" s="4"/>
      <c r="G34" s="4"/>
      <c r="H34" s="4"/>
      <c r="I34" s="4"/>
      <c r="J34" s="4"/>
      <c r="K34" s="4"/>
      <c r="L34" s="46" t="n">
        <v>-4624217000</v>
      </c>
      <c r="M34" s="220" t="n">
        <v>730110000</v>
      </c>
      <c r="N34" s="220" t="n">
        <v>-1678772000</v>
      </c>
      <c r="O34" s="220" t="n">
        <v>6108102000</v>
      </c>
      <c r="P34" s="220" t="n">
        <v>10674678000</v>
      </c>
      <c r="Q34" s="220" t="n">
        <v>0</v>
      </c>
      <c r="R34" s="220" t="n">
        <v>0</v>
      </c>
      <c r="S34" s="220" t="n">
        <v>-4262013000</v>
      </c>
      <c r="T34" s="220" t="n">
        <v>2589208000</v>
      </c>
      <c r="U34" s="220" t="n">
        <v>-692732000</v>
      </c>
      <c r="V34" s="220" t="n">
        <v>-740352000</v>
      </c>
      <c r="W34" s="77" t="n">
        <v>0</v>
      </c>
      <c r="X34" s="77" t="n">
        <v>-8406020000</v>
      </c>
      <c r="Y34" s="13"/>
    </row>
    <row r="35" customFormat="false" ht="16.5" hidden="false" customHeight="false" outlineLevel="0" collapsed="false">
      <c r="B35" s="44" t="s">
        <v>4665</v>
      </c>
      <c r="C35" s="11"/>
      <c r="D35" s="4"/>
      <c r="E35" s="4"/>
      <c r="F35" s="4"/>
      <c r="G35" s="4"/>
      <c r="H35" s="4"/>
      <c r="I35" s="4"/>
      <c r="J35" s="4"/>
      <c r="K35" s="4"/>
      <c r="L35" s="46" t="n">
        <v>0</v>
      </c>
      <c r="M35" s="220" t="n">
        <v>0</v>
      </c>
      <c r="N35" s="220" t="n">
        <v>0</v>
      </c>
      <c r="O35" s="220" t="n">
        <v>0</v>
      </c>
      <c r="P35" s="220" t="n">
        <v>0</v>
      </c>
      <c r="Q35" s="220" t="n">
        <v>0</v>
      </c>
      <c r="R35" s="220" t="n">
        <v>0</v>
      </c>
      <c r="S35" s="220" t="n">
        <v>0</v>
      </c>
      <c r="T35" s="220" t="n">
        <v>0</v>
      </c>
      <c r="U35" s="220" t="n">
        <v>0</v>
      </c>
      <c r="V35" s="220" t="n">
        <v>0</v>
      </c>
      <c r="W35" s="77" t="n">
        <v>0</v>
      </c>
      <c r="X35" s="77" t="n">
        <v>0</v>
      </c>
      <c r="Y35" s="13"/>
    </row>
    <row r="36" customFormat="false" ht="16.5" hidden="false" customHeight="false" outlineLevel="0" collapsed="false">
      <c r="B36" s="30" t="s">
        <v>766</v>
      </c>
      <c r="C36" s="11"/>
      <c r="D36" s="4"/>
      <c r="E36" s="4"/>
      <c r="F36" s="4"/>
      <c r="G36" s="4"/>
      <c r="H36" s="4"/>
      <c r="I36" s="4"/>
      <c r="J36" s="4"/>
      <c r="K36" s="4"/>
      <c r="L36" s="46" t="n">
        <v>0</v>
      </c>
      <c r="M36" s="220" t="n">
        <v>0</v>
      </c>
      <c r="N36" s="220" t="n">
        <v>0</v>
      </c>
      <c r="O36" s="220" t="n">
        <v>0</v>
      </c>
      <c r="P36" s="220" t="n">
        <v>0</v>
      </c>
      <c r="Q36" s="220" t="n">
        <v>0</v>
      </c>
      <c r="R36" s="220" t="n">
        <v>0</v>
      </c>
      <c r="S36" s="220" t="n">
        <v>0</v>
      </c>
      <c r="T36" s="220" t="n">
        <v>0</v>
      </c>
      <c r="U36" s="220" t="n">
        <v>0</v>
      </c>
      <c r="V36" s="220" t="n">
        <v>0</v>
      </c>
      <c r="W36" s="77" t="n">
        <v>0</v>
      </c>
      <c r="X36" s="77" t="n">
        <v>0</v>
      </c>
      <c r="Y36" s="13"/>
    </row>
    <row r="37" customFormat="false" ht="16.5" hidden="false" customHeight="false" outlineLevel="0" collapsed="false">
      <c r="B37" s="30" t="s">
        <v>4666</v>
      </c>
      <c r="C37" s="11"/>
      <c r="D37" s="4"/>
      <c r="E37" s="4"/>
      <c r="F37" s="4"/>
      <c r="G37" s="4"/>
      <c r="H37" s="4"/>
      <c r="I37" s="4"/>
      <c r="J37" s="4"/>
      <c r="K37" s="4"/>
      <c r="L37" s="46" t="n">
        <v>-4624217000</v>
      </c>
      <c r="M37" s="220" t="n">
        <v>730110000</v>
      </c>
      <c r="N37" s="220" t="n">
        <v>-1678772000</v>
      </c>
      <c r="O37" s="220" t="n">
        <v>6108102000</v>
      </c>
      <c r="P37" s="220" t="n">
        <v>10674678000</v>
      </c>
      <c r="Q37" s="220" t="n">
        <v>0</v>
      </c>
      <c r="R37" s="220" t="n">
        <v>0</v>
      </c>
      <c r="S37" s="220" t="n">
        <v>-4262013000</v>
      </c>
      <c r="T37" s="220" t="n">
        <v>2589208000</v>
      </c>
      <c r="U37" s="220" t="n">
        <v>-692732000</v>
      </c>
      <c r="V37" s="220" t="n">
        <v>-740352000</v>
      </c>
      <c r="W37" s="77" t="n">
        <v>0</v>
      </c>
      <c r="X37" s="77" t="n">
        <v>-8406020000</v>
      </c>
      <c r="Y37" s="13"/>
    </row>
    <row r="38" customFormat="false" ht="16.5" hidden="false" customHeight="false" outlineLevel="0" collapsed="false">
      <c r="B38" s="30" t="s">
        <v>420</v>
      </c>
      <c r="C38" s="11"/>
      <c r="D38" s="4"/>
      <c r="E38" s="4"/>
      <c r="F38" s="4"/>
      <c r="G38" s="4"/>
      <c r="H38" s="4"/>
      <c r="I38" s="4"/>
      <c r="J38" s="4"/>
      <c r="K38" s="4"/>
      <c r="L38" s="46" t="n">
        <v>0</v>
      </c>
      <c r="M38" s="220" t="n">
        <v>0</v>
      </c>
      <c r="N38" s="220" t="n">
        <v>0</v>
      </c>
      <c r="O38" s="220" t="n">
        <v>0</v>
      </c>
      <c r="P38" s="220" t="n">
        <v>0</v>
      </c>
      <c r="Q38" s="220" t="n">
        <v>0</v>
      </c>
      <c r="R38" s="220" t="n">
        <v>0</v>
      </c>
      <c r="S38" s="220" t="n">
        <v>0</v>
      </c>
      <c r="T38" s="220" t="n">
        <v>0</v>
      </c>
      <c r="U38" s="220" t="n">
        <v>0</v>
      </c>
      <c r="V38" s="220" t="n">
        <v>0</v>
      </c>
      <c r="W38" s="77" t="n">
        <v>0</v>
      </c>
      <c r="X38" s="77" t="n">
        <v>0</v>
      </c>
      <c r="Y38" s="13"/>
    </row>
    <row r="39" customFormat="false" ht="16.5" hidden="false" customHeight="false" outlineLevel="0" collapsed="false">
      <c r="B39" s="30" t="s">
        <v>422</v>
      </c>
      <c r="C39" s="11"/>
      <c r="D39" s="4"/>
      <c r="E39" s="4"/>
      <c r="F39" s="4"/>
      <c r="G39" s="4"/>
      <c r="H39" s="4"/>
      <c r="I39" s="4"/>
      <c r="J39" s="4"/>
      <c r="K39" s="4"/>
      <c r="L39" s="46" t="n">
        <v>0</v>
      </c>
      <c r="M39" s="220" t="n">
        <v>0</v>
      </c>
      <c r="N39" s="220" t="n">
        <v>0</v>
      </c>
      <c r="O39" s="220" t="n">
        <v>0</v>
      </c>
      <c r="P39" s="220" t="n">
        <v>0</v>
      </c>
      <c r="Q39" s="220" t="n">
        <v>0</v>
      </c>
      <c r="R39" s="220" t="n">
        <v>0</v>
      </c>
      <c r="S39" s="220" t="n">
        <v>0</v>
      </c>
      <c r="T39" s="220" t="n">
        <v>0</v>
      </c>
      <c r="U39" s="220" t="n">
        <v>0</v>
      </c>
      <c r="V39" s="220" t="n">
        <v>0</v>
      </c>
      <c r="W39" s="77" t="n">
        <v>0</v>
      </c>
      <c r="X39" s="77" t="n">
        <v>0</v>
      </c>
      <c r="Y39" s="13"/>
    </row>
    <row r="40" customFormat="false" ht="16.5" hidden="false" customHeight="false" outlineLevel="0" collapsed="false">
      <c r="B40" s="30" t="s">
        <v>4667</v>
      </c>
      <c r="C40" s="11"/>
      <c r="D40" s="4"/>
      <c r="E40" s="4"/>
      <c r="F40" s="4"/>
      <c r="G40" s="4"/>
      <c r="H40" s="4"/>
      <c r="I40" s="4"/>
      <c r="J40" s="4"/>
      <c r="K40" s="4"/>
      <c r="L40" s="46" t="n">
        <v>0</v>
      </c>
      <c r="M40" s="220" t="n">
        <v>0</v>
      </c>
      <c r="N40" s="220" t="n">
        <v>0</v>
      </c>
      <c r="O40" s="220" t="n">
        <v>0</v>
      </c>
      <c r="P40" s="220" t="n">
        <v>0</v>
      </c>
      <c r="Q40" s="220" t="n">
        <v>0</v>
      </c>
      <c r="R40" s="220" t="n">
        <v>0</v>
      </c>
      <c r="S40" s="220" t="n">
        <v>0</v>
      </c>
      <c r="T40" s="220" t="n">
        <v>0</v>
      </c>
      <c r="U40" s="220" t="n">
        <v>0</v>
      </c>
      <c r="V40" s="220" t="n">
        <v>0</v>
      </c>
      <c r="W40" s="77" t="n">
        <v>0</v>
      </c>
      <c r="X40" s="77" t="n">
        <v>0</v>
      </c>
      <c r="Y40" s="13"/>
    </row>
    <row r="41" customFormat="false" ht="16.5" hidden="false" customHeight="false" outlineLevel="0" collapsed="false">
      <c r="B41" s="30" t="s">
        <v>4668</v>
      </c>
      <c r="C41" s="11"/>
      <c r="D41" s="4"/>
      <c r="E41" s="4"/>
      <c r="F41" s="4"/>
      <c r="G41" s="4"/>
      <c r="H41" s="4"/>
      <c r="I41" s="4"/>
      <c r="J41" s="4"/>
      <c r="K41" s="4"/>
      <c r="L41" s="46" t="n">
        <v>0</v>
      </c>
      <c r="M41" s="220" t="n">
        <v>0</v>
      </c>
      <c r="N41" s="220" t="n">
        <v>0</v>
      </c>
      <c r="O41" s="220" t="n">
        <v>0</v>
      </c>
      <c r="P41" s="220" t="n">
        <v>0</v>
      </c>
      <c r="Q41" s="220" t="n">
        <v>0</v>
      </c>
      <c r="R41" s="220" t="n">
        <v>0</v>
      </c>
      <c r="S41" s="220" t="n">
        <v>0</v>
      </c>
      <c r="T41" s="220" t="n">
        <v>0</v>
      </c>
      <c r="U41" s="220" t="n">
        <v>0</v>
      </c>
      <c r="V41" s="220" t="n">
        <v>0</v>
      </c>
      <c r="W41" s="77" t="n">
        <v>0</v>
      </c>
      <c r="X41" s="77" t="n">
        <v>0</v>
      </c>
      <c r="Y41" s="13"/>
    </row>
    <row r="42" customFormat="false" ht="16.5" hidden="false" customHeight="false" outlineLevel="0" collapsed="false">
      <c r="B42" s="30" t="s">
        <v>4669</v>
      </c>
      <c r="C42" s="11"/>
      <c r="D42" s="4"/>
      <c r="E42" s="4"/>
      <c r="F42" s="4"/>
      <c r="G42" s="4"/>
      <c r="H42" s="4"/>
      <c r="I42" s="4"/>
      <c r="J42" s="4"/>
      <c r="K42" s="4"/>
      <c r="L42" s="46" t="n">
        <v>0</v>
      </c>
      <c r="M42" s="220" t="n">
        <v>0</v>
      </c>
      <c r="N42" s="220" t="n">
        <v>0</v>
      </c>
      <c r="O42" s="220" t="n">
        <v>0</v>
      </c>
      <c r="P42" s="220" t="n">
        <v>0</v>
      </c>
      <c r="Q42" s="220" t="n">
        <v>0</v>
      </c>
      <c r="R42" s="220" t="n">
        <v>0</v>
      </c>
      <c r="S42" s="220" t="n">
        <v>0</v>
      </c>
      <c r="T42" s="220" t="n">
        <v>0</v>
      </c>
      <c r="U42" s="220" t="n">
        <v>0</v>
      </c>
      <c r="V42" s="220" t="n">
        <v>0</v>
      </c>
      <c r="W42" s="77" t="n">
        <v>0</v>
      </c>
      <c r="X42" s="77" t="n">
        <v>0</v>
      </c>
      <c r="Y42" s="13"/>
    </row>
    <row r="43" customFormat="false" ht="16.5" hidden="false" customHeight="false" outlineLevel="0" collapsed="false">
      <c r="B43" s="30" t="s">
        <v>417</v>
      </c>
      <c r="C43" s="11"/>
      <c r="D43" s="4"/>
      <c r="E43" s="4"/>
      <c r="F43" s="4"/>
      <c r="G43" s="4"/>
      <c r="H43" s="4"/>
      <c r="I43" s="4"/>
      <c r="J43" s="4"/>
      <c r="K43" s="4"/>
      <c r="L43" s="46" t="n">
        <v>0</v>
      </c>
      <c r="M43" s="220" t="n">
        <v>0</v>
      </c>
      <c r="N43" s="220" t="n">
        <v>0</v>
      </c>
      <c r="O43" s="220" t="n">
        <v>0</v>
      </c>
      <c r="P43" s="220" t="n">
        <v>0</v>
      </c>
      <c r="Q43" s="220" t="n">
        <v>0</v>
      </c>
      <c r="R43" s="220" t="n">
        <v>0</v>
      </c>
      <c r="S43" s="220" t="n">
        <v>0</v>
      </c>
      <c r="T43" s="220" t="n">
        <v>0</v>
      </c>
      <c r="U43" s="220" t="n">
        <v>0</v>
      </c>
      <c r="V43" s="220" t="n">
        <v>0</v>
      </c>
      <c r="W43" s="77" t="n">
        <v>0</v>
      </c>
      <c r="X43" s="77" t="n">
        <v>0</v>
      </c>
      <c r="Y43" s="13"/>
    </row>
    <row r="44" customFormat="false" ht="16.5" hidden="false" customHeight="false" outlineLevel="0" collapsed="false">
      <c r="B44" s="44" t="s">
        <v>4670</v>
      </c>
      <c r="C44" s="11"/>
      <c r="D44" s="4"/>
      <c r="E44" s="4"/>
      <c r="F44" s="4"/>
      <c r="G44" s="4"/>
      <c r="H44" s="4"/>
      <c r="I44" s="4"/>
      <c r="J44" s="4"/>
      <c r="K44" s="4"/>
      <c r="L44" s="46" t="n">
        <v>0</v>
      </c>
      <c r="M44" s="220" t="n">
        <v>0</v>
      </c>
      <c r="N44" s="220" t="n">
        <v>0</v>
      </c>
      <c r="O44" s="220" t="n">
        <v>0</v>
      </c>
      <c r="P44" s="220" t="n">
        <v>0</v>
      </c>
      <c r="Q44" s="220" t="n">
        <v>0</v>
      </c>
      <c r="R44" s="220" t="n">
        <v>0</v>
      </c>
      <c r="S44" s="220" t="n">
        <v>0</v>
      </c>
      <c r="T44" s="220" t="n">
        <v>0</v>
      </c>
      <c r="U44" s="220" t="n">
        <v>0</v>
      </c>
      <c r="V44" s="220" t="n">
        <v>0</v>
      </c>
      <c r="W44" s="77" t="n">
        <v>0</v>
      </c>
      <c r="X44" s="77" t="n">
        <v>0</v>
      </c>
      <c r="Y44" s="13"/>
    </row>
    <row r="45" customFormat="false" ht="16.5" hidden="false" customHeight="false" outlineLevel="0" collapsed="false">
      <c r="B45" s="30" t="s">
        <v>199</v>
      </c>
      <c r="C45" s="11"/>
      <c r="D45" s="4"/>
      <c r="E45" s="4"/>
      <c r="F45" s="4"/>
      <c r="G45" s="4"/>
      <c r="H45" s="4"/>
      <c r="I45" s="4"/>
      <c r="J45" s="4"/>
      <c r="K45" s="4"/>
      <c r="L45" s="46" t="n">
        <v>-4624217000</v>
      </c>
      <c r="M45" s="220" t="n">
        <v>730110000</v>
      </c>
      <c r="N45" s="220" t="n">
        <v>-1678772000</v>
      </c>
      <c r="O45" s="220" t="n">
        <v>6108102000</v>
      </c>
      <c r="P45" s="220" t="n">
        <v>10674678000</v>
      </c>
      <c r="Q45" s="220" t="n">
        <v>0</v>
      </c>
      <c r="R45" s="220" t="n">
        <v>0</v>
      </c>
      <c r="S45" s="220" t="n">
        <v>-4262013000</v>
      </c>
      <c r="T45" s="220" t="n">
        <v>2589208000</v>
      </c>
      <c r="U45" s="220" t="n">
        <v>-692732000</v>
      </c>
      <c r="V45" s="220" t="n">
        <v>-740352000</v>
      </c>
      <c r="W45" s="77" t="n">
        <v>0</v>
      </c>
      <c r="X45" s="77" t="n">
        <v>-8406020000</v>
      </c>
      <c r="Y45" s="13"/>
    </row>
    <row r="46" customFormat="false" ht="16.5" hidden="false" customHeight="false" outlineLevel="0" collapsed="false">
      <c r="B46" s="30" t="s">
        <v>361</v>
      </c>
      <c r="C46" s="11"/>
      <c r="D46" s="4"/>
      <c r="E46" s="4"/>
      <c r="F46" s="4"/>
      <c r="G46" s="4"/>
      <c r="H46" s="4"/>
      <c r="I46" s="4"/>
      <c r="J46" s="4"/>
      <c r="K46" s="4"/>
      <c r="L46" s="46" t="n">
        <v>0</v>
      </c>
      <c r="M46" s="220" t="n">
        <v>0</v>
      </c>
      <c r="N46" s="220" t="n">
        <v>0</v>
      </c>
      <c r="O46" s="220" t="n">
        <v>0</v>
      </c>
      <c r="P46" s="220" t="n">
        <v>0</v>
      </c>
      <c r="Q46" s="220" t="n">
        <v>0</v>
      </c>
      <c r="R46" s="220" t="n">
        <v>0</v>
      </c>
      <c r="S46" s="220" t="n">
        <v>0</v>
      </c>
      <c r="T46" s="220" t="n">
        <v>0</v>
      </c>
      <c r="U46" s="220" t="n">
        <v>0</v>
      </c>
      <c r="V46" s="220" t="n">
        <v>0</v>
      </c>
      <c r="W46" s="77" t="n">
        <v>0</v>
      </c>
      <c r="X46" s="77" t="n">
        <v>0</v>
      </c>
      <c r="Y46" s="13"/>
    </row>
    <row r="47" customFormat="false" ht="16.5" hidden="false" customHeight="false" outlineLevel="0" collapsed="false">
      <c r="B47" s="30" t="s">
        <v>4671</v>
      </c>
      <c r="C47" s="11"/>
      <c r="D47" s="4"/>
      <c r="E47" s="4"/>
      <c r="F47" s="4"/>
      <c r="G47" s="4"/>
      <c r="H47" s="4"/>
      <c r="I47" s="4"/>
      <c r="J47" s="4"/>
      <c r="K47" s="4"/>
      <c r="L47" s="46" t="n">
        <v>-3201381000</v>
      </c>
      <c r="M47" s="220" t="n">
        <v>4745715000</v>
      </c>
      <c r="N47" s="220" t="n">
        <v>1678772000</v>
      </c>
      <c r="O47" s="220" t="n">
        <v>-3288978000</v>
      </c>
      <c r="P47" s="220" t="n">
        <v>0</v>
      </c>
      <c r="Q47" s="220" t="n">
        <v>-4375552000</v>
      </c>
      <c r="R47" s="220" t="n">
        <v>576119000</v>
      </c>
      <c r="S47" s="220" t="n">
        <v>5479731000</v>
      </c>
      <c r="T47" s="220" t="n">
        <v>11004134000</v>
      </c>
      <c r="U47" s="220" t="n">
        <v>6927320000</v>
      </c>
      <c r="V47" s="220" t="n">
        <v>5922816000</v>
      </c>
      <c r="W47" s="77" t="n">
        <v>6308880000</v>
      </c>
      <c r="X47" s="77" t="n">
        <v>-1681204000</v>
      </c>
      <c r="Y47" s="13"/>
    </row>
    <row r="48" customFormat="false" ht="16.5" hidden="false" customHeight="false" outlineLevel="0" collapsed="false">
      <c r="B48" s="44" t="s">
        <v>4665</v>
      </c>
      <c r="C48" s="11"/>
      <c r="D48" s="4"/>
      <c r="E48" s="4"/>
      <c r="F48" s="4"/>
      <c r="G48" s="4"/>
      <c r="H48" s="4"/>
      <c r="I48" s="4"/>
      <c r="J48" s="4"/>
      <c r="K48" s="4"/>
      <c r="L48" s="46" t="n">
        <v>0</v>
      </c>
      <c r="M48" s="220" t="n">
        <v>0</v>
      </c>
      <c r="N48" s="220" t="n">
        <v>0</v>
      </c>
      <c r="O48" s="220" t="n">
        <v>0</v>
      </c>
      <c r="P48" s="220" t="n">
        <v>0</v>
      </c>
      <c r="Q48" s="220" t="n">
        <v>0</v>
      </c>
      <c r="R48" s="220" t="n">
        <v>0</v>
      </c>
      <c r="S48" s="220" t="n">
        <v>0</v>
      </c>
      <c r="T48" s="220" t="n">
        <v>0</v>
      </c>
      <c r="U48" s="220" t="n">
        <v>0</v>
      </c>
      <c r="V48" s="220" t="n">
        <v>0</v>
      </c>
      <c r="W48" s="77" t="n">
        <v>0</v>
      </c>
      <c r="X48" s="77" t="n">
        <v>0</v>
      </c>
      <c r="Y48" s="13"/>
    </row>
    <row r="49" customFormat="false" ht="16.5" hidden="false" customHeight="false" outlineLevel="0" collapsed="false">
      <c r="B49" s="30" t="s">
        <v>1114</v>
      </c>
      <c r="C49" s="11"/>
      <c r="D49" s="4"/>
      <c r="E49" s="4"/>
      <c r="F49" s="4"/>
      <c r="G49" s="4"/>
      <c r="H49" s="4"/>
      <c r="I49" s="4"/>
      <c r="J49" s="4"/>
      <c r="K49" s="4"/>
      <c r="L49" s="46" t="n">
        <v>0</v>
      </c>
      <c r="M49" s="220" t="n">
        <v>0</v>
      </c>
      <c r="N49" s="220" t="n">
        <v>0</v>
      </c>
      <c r="O49" s="220" t="n">
        <v>0</v>
      </c>
      <c r="P49" s="220" t="n">
        <v>0</v>
      </c>
      <c r="Q49" s="220" t="n">
        <v>0</v>
      </c>
      <c r="R49" s="220" t="n">
        <v>0</v>
      </c>
      <c r="S49" s="220" t="n">
        <v>0</v>
      </c>
      <c r="T49" s="220" t="n">
        <v>0</v>
      </c>
      <c r="U49" s="220" t="n">
        <v>0</v>
      </c>
      <c r="V49" s="220" t="n">
        <v>0</v>
      </c>
      <c r="W49" s="77" t="n">
        <v>0</v>
      </c>
      <c r="X49" s="77" t="n">
        <v>0</v>
      </c>
      <c r="Y49" s="13"/>
    </row>
    <row r="50" customFormat="false" ht="16.5" hidden="false" customHeight="false" outlineLevel="0" collapsed="false">
      <c r="B50" s="30" t="s">
        <v>418</v>
      </c>
      <c r="C50" s="11"/>
      <c r="D50" s="4"/>
      <c r="E50" s="4"/>
      <c r="F50" s="4"/>
      <c r="G50" s="4"/>
      <c r="H50" s="4"/>
      <c r="I50" s="4"/>
      <c r="J50" s="4"/>
      <c r="K50" s="4"/>
      <c r="L50" s="46" t="n">
        <v>0</v>
      </c>
      <c r="M50" s="220" t="n">
        <v>0</v>
      </c>
      <c r="N50" s="220" t="n">
        <v>0</v>
      </c>
      <c r="O50" s="220" t="n">
        <v>0</v>
      </c>
      <c r="P50" s="220" t="n">
        <v>0</v>
      </c>
      <c r="Q50" s="220" t="n">
        <v>0</v>
      </c>
      <c r="R50" s="220" t="n">
        <v>0</v>
      </c>
      <c r="S50" s="220" t="n">
        <v>0</v>
      </c>
      <c r="T50" s="220" t="n">
        <v>0</v>
      </c>
      <c r="U50" s="220" t="n">
        <v>0</v>
      </c>
      <c r="V50" s="220" t="n">
        <v>0</v>
      </c>
      <c r="W50" s="77" t="n">
        <v>0</v>
      </c>
      <c r="X50" s="77" t="n">
        <v>0</v>
      </c>
      <c r="Y50" s="13"/>
    </row>
    <row r="51" customFormat="false" ht="16.5" hidden="false" customHeight="false" outlineLevel="0" collapsed="false">
      <c r="B51" s="30" t="s">
        <v>420</v>
      </c>
      <c r="C51" s="11"/>
      <c r="D51" s="4"/>
      <c r="E51" s="4"/>
      <c r="F51" s="4"/>
      <c r="G51" s="4"/>
      <c r="H51" s="4"/>
      <c r="I51" s="4"/>
      <c r="J51" s="4"/>
      <c r="K51" s="4"/>
      <c r="L51" s="46" t="n">
        <v>-3201381000</v>
      </c>
      <c r="M51" s="220" t="n">
        <v>730110000</v>
      </c>
      <c r="N51" s="220" t="n">
        <v>-839386000</v>
      </c>
      <c r="O51" s="220" t="n">
        <v>-4228686000</v>
      </c>
      <c r="P51" s="220" t="n">
        <v>508318000</v>
      </c>
      <c r="Q51" s="220" t="n">
        <v>546944000</v>
      </c>
      <c r="R51" s="220" t="n">
        <v>576119000</v>
      </c>
      <c r="S51" s="220" t="n">
        <v>6088590000</v>
      </c>
      <c r="T51" s="220" t="n">
        <v>7120322000</v>
      </c>
      <c r="U51" s="220" t="n">
        <v>4156392000</v>
      </c>
      <c r="V51" s="220" t="n">
        <v>5922816000</v>
      </c>
      <c r="W51" s="77" t="n">
        <v>9463320000</v>
      </c>
      <c r="X51" s="77" t="n">
        <v>-3362408000</v>
      </c>
      <c r="Y51" s="13"/>
    </row>
    <row r="52" customFormat="false" ht="16.5" hidden="false" customHeight="false" outlineLevel="0" collapsed="false">
      <c r="B52" s="30" t="s">
        <v>422</v>
      </c>
      <c r="C52" s="11"/>
      <c r="D52" s="4"/>
      <c r="E52" s="4"/>
      <c r="F52" s="4"/>
      <c r="G52" s="4"/>
      <c r="H52" s="4"/>
      <c r="I52" s="4"/>
      <c r="J52" s="4"/>
      <c r="K52" s="4"/>
      <c r="L52" s="46" t="n">
        <v>0</v>
      </c>
      <c r="M52" s="220" t="n">
        <v>4380660000</v>
      </c>
      <c r="N52" s="220" t="n">
        <v>2518158000</v>
      </c>
      <c r="O52" s="220" t="n">
        <v>939708000</v>
      </c>
      <c r="P52" s="220" t="n">
        <v>-508318000</v>
      </c>
      <c r="Q52" s="220" t="n">
        <v>-4375552000</v>
      </c>
      <c r="R52" s="220" t="n">
        <v>0</v>
      </c>
      <c r="S52" s="220" t="n">
        <v>-608859000</v>
      </c>
      <c r="T52" s="220" t="n">
        <v>3236510000</v>
      </c>
      <c r="U52" s="220" t="n">
        <v>2770928000</v>
      </c>
      <c r="V52" s="220" t="n">
        <v>0</v>
      </c>
      <c r="W52" s="77" t="n">
        <v>-3154440000</v>
      </c>
      <c r="X52" s="77" t="n">
        <v>840602000</v>
      </c>
      <c r="Y52" s="13"/>
    </row>
    <row r="53" customFormat="false" ht="16.5" hidden="false" customHeight="false" outlineLevel="0" collapsed="false">
      <c r="B53" s="30" t="s">
        <v>4667</v>
      </c>
      <c r="C53" s="11"/>
      <c r="D53" s="4"/>
      <c r="E53" s="4"/>
      <c r="F53" s="4"/>
      <c r="G53" s="4"/>
      <c r="H53" s="4"/>
      <c r="I53" s="4"/>
      <c r="J53" s="4"/>
      <c r="K53" s="4"/>
      <c r="L53" s="46" t="n">
        <v>0</v>
      </c>
      <c r="M53" s="220" t="n">
        <v>0</v>
      </c>
      <c r="N53" s="220" t="n">
        <v>0</v>
      </c>
      <c r="O53" s="220" t="n">
        <v>0</v>
      </c>
      <c r="P53" s="220" t="n">
        <v>0</v>
      </c>
      <c r="Q53" s="220" t="n">
        <v>0</v>
      </c>
      <c r="R53" s="220" t="n">
        <v>0</v>
      </c>
      <c r="S53" s="220" t="n">
        <v>0</v>
      </c>
      <c r="T53" s="220" t="n">
        <v>0</v>
      </c>
      <c r="U53" s="220" t="n">
        <v>0</v>
      </c>
      <c r="V53" s="220" t="n">
        <v>0</v>
      </c>
      <c r="W53" s="77" t="n">
        <v>0</v>
      </c>
      <c r="X53" s="77" t="n">
        <v>0</v>
      </c>
      <c r="Y53" s="13"/>
    </row>
    <row r="54" customFormat="false" ht="16.5" hidden="false" customHeight="false" outlineLevel="0" collapsed="false">
      <c r="B54" s="30" t="s">
        <v>4668</v>
      </c>
      <c r="C54" s="11"/>
      <c r="D54" s="4"/>
      <c r="E54" s="4"/>
      <c r="F54" s="4"/>
      <c r="G54" s="4"/>
      <c r="H54" s="4"/>
      <c r="I54" s="4"/>
      <c r="J54" s="4"/>
      <c r="K54" s="4"/>
      <c r="L54" s="46" t="n">
        <v>0</v>
      </c>
      <c r="M54" s="220" t="n">
        <v>0</v>
      </c>
      <c r="N54" s="220" t="n">
        <v>0</v>
      </c>
      <c r="O54" s="220" t="n">
        <v>0</v>
      </c>
      <c r="P54" s="220" t="n">
        <v>0</v>
      </c>
      <c r="Q54" s="220" t="n">
        <v>0</v>
      </c>
      <c r="R54" s="220" t="n">
        <v>0</v>
      </c>
      <c r="S54" s="220" t="n">
        <v>0</v>
      </c>
      <c r="T54" s="220" t="n">
        <v>0</v>
      </c>
      <c r="U54" s="220" t="n">
        <v>0</v>
      </c>
      <c r="V54" s="220" t="n">
        <v>0</v>
      </c>
      <c r="W54" s="77" t="n">
        <v>0</v>
      </c>
      <c r="X54" s="77" t="n">
        <v>0</v>
      </c>
      <c r="Y54" s="13"/>
    </row>
    <row r="55" customFormat="false" ht="16.5" hidden="false" customHeight="false" outlineLevel="0" collapsed="false">
      <c r="B55" s="30" t="s">
        <v>4669</v>
      </c>
      <c r="C55" s="11"/>
      <c r="D55" s="4"/>
      <c r="E55" s="4"/>
      <c r="F55" s="4"/>
      <c r="G55" s="4"/>
      <c r="H55" s="4"/>
      <c r="I55" s="4"/>
      <c r="J55" s="4"/>
      <c r="K55" s="4"/>
      <c r="L55" s="46" t="n">
        <v>0</v>
      </c>
      <c r="M55" s="220" t="n">
        <v>0</v>
      </c>
      <c r="N55" s="220" t="n">
        <v>0</v>
      </c>
      <c r="O55" s="220" t="n">
        <v>0</v>
      </c>
      <c r="P55" s="220" t="n">
        <v>0</v>
      </c>
      <c r="Q55" s="220" t="n">
        <v>0</v>
      </c>
      <c r="R55" s="220" t="n">
        <v>0</v>
      </c>
      <c r="S55" s="220" t="n">
        <v>0</v>
      </c>
      <c r="T55" s="220" t="n">
        <v>0</v>
      </c>
      <c r="U55" s="220" t="n">
        <v>0</v>
      </c>
      <c r="V55" s="220" t="n">
        <v>0</v>
      </c>
      <c r="W55" s="77" t="n">
        <v>0</v>
      </c>
      <c r="X55" s="77" t="n">
        <v>0</v>
      </c>
      <c r="Y55" s="13"/>
    </row>
    <row r="56" customFormat="false" ht="16.5" hidden="false" customHeight="false" outlineLevel="0" collapsed="false">
      <c r="B56" s="30" t="s">
        <v>392</v>
      </c>
      <c r="C56" s="11"/>
      <c r="D56" s="4"/>
      <c r="E56" s="4"/>
      <c r="F56" s="4"/>
      <c r="G56" s="4"/>
      <c r="H56" s="4"/>
      <c r="I56" s="4"/>
      <c r="J56" s="4"/>
      <c r="K56" s="4"/>
      <c r="L56" s="46" t="n">
        <v>0</v>
      </c>
      <c r="M56" s="220"/>
      <c r="N56" s="220"/>
      <c r="O56" s="220" t="n">
        <v>0</v>
      </c>
      <c r="P56" s="220" t="n">
        <v>0</v>
      </c>
      <c r="Q56" s="220" t="n">
        <v>0</v>
      </c>
      <c r="R56" s="220" t="n">
        <v>0</v>
      </c>
      <c r="S56" s="220" t="n">
        <v>0</v>
      </c>
      <c r="T56" s="220" t="n">
        <v>0</v>
      </c>
      <c r="U56" s="220" t="n">
        <v>0</v>
      </c>
      <c r="V56" s="220" t="n">
        <v>0</v>
      </c>
      <c r="W56" s="77" t="n">
        <v>0</v>
      </c>
      <c r="X56" s="77" t="n">
        <v>0</v>
      </c>
      <c r="Y56" s="13"/>
    </row>
    <row r="57" customFormat="false" ht="16.5" hidden="false" customHeight="false" outlineLevel="0" collapsed="false">
      <c r="B57" s="44" t="s">
        <v>4670</v>
      </c>
      <c r="C57" s="11"/>
      <c r="D57" s="4"/>
      <c r="E57" s="4"/>
      <c r="F57" s="4"/>
      <c r="G57" s="4"/>
      <c r="H57" s="4"/>
      <c r="I57" s="4"/>
      <c r="J57" s="4"/>
      <c r="K57" s="4"/>
      <c r="L57" s="46" t="n">
        <v>0</v>
      </c>
      <c r="M57" s="220" t="n">
        <v>0</v>
      </c>
      <c r="N57" s="220" t="n">
        <v>0</v>
      </c>
      <c r="O57" s="220" t="n">
        <v>0</v>
      </c>
      <c r="P57" s="220" t="n">
        <v>0</v>
      </c>
      <c r="Q57" s="220" t="n">
        <v>0</v>
      </c>
      <c r="R57" s="220" t="n">
        <v>0</v>
      </c>
      <c r="S57" s="220" t="n">
        <v>0</v>
      </c>
      <c r="T57" s="220" t="n">
        <v>0</v>
      </c>
      <c r="U57" s="220" t="n">
        <v>0</v>
      </c>
      <c r="V57" s="220" t="n">
        <v>0</v>
      </c>
      <c r="W57" s="77" t="n">
        <v>0</v>
      </c>
      <c r="X57" s="77" t="n">
        <v>0</v>
      </c>
      <c r="Y57" s="13"/>
    </row>
    <row r="58" customFormat="false" ht="16.5" hidden="false" customHeight="false" outlineLevel="0" collapsed="false">
      <c r="B58" s="30" t="s">
        <v>199</v>
      </c>
      <c r="C58" s="11"/>
      <c r="D58" s="4"/>
      <c r="E58" s="4"/>
      <c r="F58" s="4"/>
      <c r="G58" s="4"/>
      <c r="H58" s="4"/>
      <c r="I58" s="4"/>
      <c r="J58" s="4"/>
      <c r="K58" s="4"/>
      <c r="L58" s="46" t="n">
        <v>355709000</v>
      </c>
      <c r="M58" s="220" t="n">
        <v>730110000</v>
      </c>
      <c r="N58" s="220" t="n">
        <v>-839386000</v>
      </c>
      <c r="O58" s="220" t="n">
        <v>-4228686000</v>
      </c>
      <c r="P58" s="220" t="n">
        <v>508318000</v>
      </c>
      <c r="Q58" s="220" t="n">
        <v>546944000</v>
      </c>
      <c r="R58" s="220" t="n">
        <v>576119000</v>
      </c>
      <c r="S58" s="220" t="n">
        <v>6088590000</v>
      </c>
      <c r="T58" s="220" t="n">
        <v>7120322000</v>
      </c>
      <c r="U58" s="220" t="n">
        <v>4156392000</v>
      </c>
      <c r="V58" s="220" t="n">
        <v>5922816000</v>
      </c>
      <c r="W58" s="77" t="n">
        <v>9463320000</v>
      </c>
      <c r="X58" s="77" t="n">
        <v>-3362408000</v>
      </c>
      <c r="Y58" s="13"/>
    </row>
    <row r="59" customFormat="false" ht="16.5" hidden="false" customHeight="false" outlineLevel="0" collapsed="false">
      <c r="B59" s="30" t="s">
        <v>361</v>
      </c>
      <c r="C59" s="11"/>
      <c r="D59" s="4"/>
      <c r="E59" s="4"/>
      <c r="F59" s="4"/>
      <c r="G59" s="4"/>
      <c r="H59" s="4"/>
      <c r="I59" s="4"/>
      <c r="J59" s="4"/>
      <c r="K59" s="4"/>
      <c r="L59" s="46" t="n">
        <v>-3557090000</v>
      </c>
      <c r="M59" s="220" t="n">
        <v>4380660000</v>
      </c>
      <c r="N59" s="220" t="n">
        <v>2518158000</v>
      </c>
      <c r="O59" s="220" t="n">
        <v>939708000</v>
      </c>
      <c r="P59" s="220" t="n">
        <v>-508318000</v>
      </c>
      <c r="Q59" s="220" t="n">
        <v>-4375552000</v>
      </c>
      <c r="R59" s="220" t="n">
        <v>0</v>
      </c>
      <c r="S59" s="220" t="n">
        <v>-608859000</v>
      </c>
      <c r="T59" s="220" t="n">
        <v>3236510000</v>
      </c>
      <c r="U59" s="220" t="n">
        <v>2770928000</v>
      </c>
      <c r="V59" s="220" t="n">
        <v>0</v>
      </c>
      <c r="W59" s="77" t="n">
        <v>-3154440000</v>
      </c>
      <c r="X59" s="77" t="n">
        <v>840602000</v>
      </c>
      <c r="Y59" s="13"/>
    </row>
    <row r="60" customFormat="false" ht="16.5" hidden="false" customHeight="false" outlineLevel="0" collapsed="false">
      <c r="B60" s="30"/>
      <c r="C60" s="11"/>
      <c r="D60" s="4"/>
      <c r="E60" s="4"/>
      <c r="F60" s="4"/>
      <c r="G60" s="4"/>
      <c r="H60" s="4"/>
      <c r="I60" s="4"/>
      <c r="J60" s="4"/>
      <c r="K60" s="4"/>
      <c r="L60" s="4"/>
      <c r="M60" s="4"/>
      <c r="N60" s="4"/>
      <c r="O60" s="4"/>
      <c r="P60" s="4"/>
      <c r="Q60" s="4"/>
      <c r="R60" s="4"/>
      <c r="S60" s="4"/>
      <c r="T60" s="4"/>
      <c r="U60" s="4"/>
      <c r="V60" s="4"/>
      <c r="W60" s="4"/>
      <c r="X60" s="4"/>
      <c r="Y60" s="13"/>
    </row>
    <row r="61" customFormat="false" ht="16.5" hidden="false" customHeight="false" outlineLevel="0" collapsed="false">
      <c r="B61" s="30"/>
      <c r="C61" s="11"/>
      <c r="D61" s="4"/>
      <c r="E61" s="4"/>
      <c r="F61" s="4"/>
      <c r="G61" s="4"/>
      <c r="H61" s="4"/>
      <c r="I61" s="4"/>
      <c r="J61" s="4"/>
      <c r="K61" s="4"/>
      <c r="L61" s="0" t="s">
        <v>128</v>
      </c>
      <c r="M61" s="0" t="s">
        <v>128</v>
      </c>
      <c r="N61" s="0" t="s">
        <v>128</v>
      </c>
      <c r="O61" s="0" t="s">
        <v>128</v>
      </c>
      <c r="P61" s="0" t="s">
        <v>128</v>
      </c>
      <c r="Q61" s="0" t="s">
        <v>128</v>
      </c>
      <c r="R61" s="0" t="s">
        <v>128</v>
      </c>
      <c r="S61" s="0" t="s">
        <v>128</v>
      </c>
      <c r="T61" s="0" t="s">
        <v>128</v>
      </c>
      <c r="U61" s="0" t="s">
        <v>128</v>
      </c>
      <c r="V61" s="0" t="s">
        <v>128</v>
      </c>
      <c r="W61" s="0" t="s">
        <v>128</v>
      </c>
      <c r="X61" s="0" t="s">
        <v>128</v>
      </c>
      <c r="Y61" s="13"/>
    </row>
    <row r="62" customFormat="false" ht="16.5" hidden="false" customHeight="false" outlineLevel="0" collapsed="false">
      <c r="B62" s="30"/>
      <c r="C62" s="11"/>
      <c r="D62" s="4"/>
      <c r="E62" s="4"/>
      <c r="F62" s="4"/>
      <c r="G62" s="4"/>
      <c r="H62" s="4"/>
      <c r="I62" s="4"/>
      <c r="J62" s="4"/>
      <c r="K62" s="4"/>
      <c r="L62" s="539"/>
      <c r="M62" s="4"/>
      <c r="N62" s="4"/>
      <c r="O62" s="4"/>
      <c r="P62" s="4"/>
      <c r="Q62" s="4"/>
      <c r="R62" s="4"/>
      <c r="S62" s="4"/>
      <c r="T62" s="4"/>
      <c r="U62" s="4"/>
      <c r="V62" s="4"/>
      <c r="W62" s="4"/>
      <c r="X62" s="4"/>
      <c r="Y62" s="13"/>
    </row>
    <row r="63" customFormat="false" ht="15" hidden="false" customHeight="false" outlineLevel="0" collapsed="false">
      <c r="B63" s="0" t="s">
        <v>261</v>
      </c>
      <c r="L63" s="55" t="n">
        <f aca="false">L6-L7-L10</f>
        <v>1.51991844177246E-005</v>
      </c>
      <c r="M63" s="55" t="n">
        <f aca="false">M6-M7-M10</f>
        <v>0</v>
      </c>
      <c r="N63" s="55" t="n">
        <f aca="false">N6-N7-N10</f>
        <v>0</v>
      </c>
      <c r="O63" s="55" t="n">
        <f aca="false">O6-O7-O10</f>
        <v>0</v>
      </c>
      <c r="P63" s="55" t="n">
        <f aca="false">P6-P7-P10</f>
        <v>-1.52587890625E-005</v>
      </c>
      <c r="Q63" s="55" t="n">
        <f aca="false">Q6-Q7-Q10</f>
        <v>0</v>
      </c>
      <c r="R63" s="55" t="n">
        <f aca="false">R6-R7-R10</f>
        <v>0</v>
      </c>
      <c r="S63" s="55" t="n">
        <f aca="false">S6-S7-S10</f>
        <v>1.51395797729492E-005</v>
      </c>
      <c r="T63" s="55" t="n">
        <f aca="false">T6-T7-T10</f>
        <v>-1.53779983520508E-005</v>
      </c>
      <c r="U63" s="55" t="n">
        <f aca="false">U6-U7-U10</f>
        <v>3.03983688354492E-005</v>
      </c>
      <c r="V63" s="55" t="n">
        <f aca="false">V6-V7-V10</f>
        <v>-3.0517578125E-005</v>
      </c>
      <c r="W63" s="55" t="n">
        <f aca="false">W6-W7-W10</f>
        <v>0</v>
      </c>
      <c r="X63" s="55" t="n">
        <f aca="false">X6-X7-X10</f>
        <v>0</v>
      </c>
    </row>
    <row r="64" customFormat="false" ht="15" hidden="false" customHeight="false" outlineLevel="0" collapsed="false">
      <c r="B64" s="0" t="s">
        <v>579</v>
      </c>
      <c r="L64" s="55" t="n">
        <f aca="false">L7-L8-L9-L11</f>
        <v>0</v>
      </c>
      <c r="M64" s="55" t="n">
        <f aca="false">M7-M8-M9-M11</f>
        <v>0</v>
      </c>
      <c r="N64" s="55" t="n">
        <f aca="false">N7-N8-N9-N11</f>
        <v>0</v>
      </c>
      <c r="O64" s="55" t="n">
        <f aca="false">O7-O8-O9-O11</f>
        <v>0</v>
      </c>
      <c r="P64" s="55" t="n">
        <f aca="false">P7-P8-P9-P11</f>
        <v>0</v>
      </c>
      <c r="Q64" s="55" t="n">
        <f aca="false">Q7-Q8-Q9-Q11</f>
        <v>0</v>
      </c>
      <c r="R64" s="55" t="n">
        <f aca="false">R7-R8-R9-R11</f>
        <v>0</v>
      </c>
      <c r="S64" s="55" t="n">
        <f aca="false">S7-S8-S9-S11</f>
        <v>0</v>
      </c>
      <c r="T64" s="55" t="n">
        <f aca="false">T7-T8-T9-T11</f>
        <v>0</v>
      </c>
      <c r="U64" s="55" t="n">
        <f aca="false">U7-U8-U9-U11</f>
        <v>0</v>
      </c>
      <c r="V64" s="55" t="n">
        <f aca="false">V7-V8-V9-V11</f>
        <v>0</v>
      </c>
      <c r="W64" s="55" t="n">
        <f aca="false">W7-W8-W9-W11</f>
        <v>0</v>
      </c>
      <c r="X64" s="55" t="n">
        <f aca="false">X7-X8-X9-X11</f>
        <v>0</v>
      </c>
    </row>
    <row r="65" customFormat="false" ht="15" hidden="false" customHeight="false" outlineLevel="0" collapsed="false">
      <c r="B65" s="0" t="s">
        <v>1600</v>
      </c>
      <c r="L65" s="55" t="n">
        <f aca="false">L11-L12-L13</f>
        <v>0</v>
      </c>
      <c r="M65" s="55" t="n">
        <f aca="false">M11-M12-M13</f>
        <v>0</v>
      </c>
      <c r="N65" s="55" t="n">
        <f aca="false">N11-N12-N13</f>
        <v>0</v>
      </c>
      <c r="O65" s="55" t="n">
        <f aca="false">O11-O12-O13</f>
        <v>0</v>
      </c>
      <c r="P65" s="55" t="n">
        <f aca="false">P11-P12-P13</f>
        <v>0</v>
      </c>
      <c r="Q65" s="55" t="n">
        <f aca="false">Q11-Q12-Q13</f>
        <v>0</v>
      </c>
      <c r="R65" s="55" t="n">
        <f aca="false">R11-R12-R13</f>
        <v>0</v>
      </c>
      <c r="S65" s="55" t="n">
        <f aca="false">S11-S12-S13</f>
        <v>0</v>
      </c>
      <c r="T65" s="55" t="n">
        <f aca="false">T11-T12-T13</f>
        <v>0</v>
      </c>
      <c r="U65" s="55" t="n">
        <f aca="false">U11-U12-U13</f>
        <v>0</v>
      </c>
      <c r="V65" s="55" t="n">
        <f aca="false">V11-V12-V13</f>
        <v>0</v>
      </c>
      <c r="W65" s="55" t="n">
        <f aca="false">W11-W12-W13</f>
        <v>0</v>
      </c>
      <c r="X65" s="55" t="n">
        <f aca="false">X11-X12-X13</f>
        <v>0</v>
      </c>
    </row>
    <row r="66" customFormat="false" ht="15" hidden="false" customHeight="false" outlineLevel="0" collapsed="false">
      <c r="B66" s="0" t="s">
        <v>134</v>
      </c>
      <c r="L66" s="55" t="n">
        <f aca="false">L14-L15-L24</f>
        <v>0</v>
      </c>
      <c r="M66" s="55" t="n">
        <f aca="false">M14-M15-M24</f>
        <v>0</v>
      </c>
      <c r="N66" s="55" t="n">
        <f aca="false">N14-N15-N24</f>
        <v>0</v>
      </c>
      <c r="O66" s="55" t="n">
        <f aca="false">O14-O15-O24</f>
        <v>0</v>
      </c>
      <c r="P66" s="55" t="n">
        <f aca="false">P14-P15-P24</f>
        <v>0</v>
      </c>
      <c r="Q66" s="55" t="n">
        <f aca="false">Q14-Q15-Q24</f>
        <v>0</v>
      </c>
      <c r="R66" s="55" t="n">
        <f aca="false">R14-R15-R24</f>
        <v>0</v>
      </c>
      <c r="S66" s="55" t="n">
        <f aca="false">S14-S15-S24</f>
        <v>0</v>
      </c>
      <c r="T66" s="55" t="n">
        <f aca="false">T14-T15-T24</f>
        <v>0</v>
      </c>
      <c r="U66" s="55" t="n">
        <f aca="false">U14-U15-U24</f>
        <v>0</v>
      </c>
      <c r="V66" s="55" t="n">
        <f aca="false">V14-V15-V24</f>
        <v>0</v>
      </c>
      <c r="W66" s="55" t="n">
        <f aca="false">W14-W15-W24</f>
        <v>0</v>
      </c>
      <c r="X66" s="55" t="n">
        <f aca="false">X14-X15-X24</f>
        <v>0</v>
      </c>
    </row>
    <row r="67" customFormat="false" ht="15" hidden="false" customHeight="false" outlineLevel="0" collapsed="false">
      <c r="B67" s="0" t="s">
        <v>775</v>
      </c>
      <c r="L67" s="55" t="n">
        <f aca="false">L15-L16-L17-L18-L19-L20-L21-L22-L23</f>
        <v>0</v>
      </c>
      <c r="M67" s="55" t="n">
        <f aca="false">M15-M16-M17-M18-M19-M20-M21-M22-M23</f>
        <v>0</v>
      </c>
      <c r="N67" s="55" t="n">
        <f aca="false">N15-N16-N17-N18-N19-N20-N21-N22-N23</f>
        <v>0</v>
      </c>
      <c r="O67" s="55" t="n">
        <f aca="false">O15-O16-O17-O18-O19-O20-O21-O22-O23</f>
        <v>0</v>
      </c>
      <c r="P67" s="55" t="n">
        <f aca="false">P15-P16-P17-P18-P19-P20-P21-P22-P23</f>
        <v>0</v>
      </c>
      <c r="Q67" s="55" t="n">
        <f aca="false">Q15-Q16-Q17-Q18-Q19-Q20-Q21-Q22-Q23</f>
        <v>0</v>
      </c>
      <c r="R67" s="55" t="n">
        <f aca="false">R15-R16-R17-R18-R19-R20-R21-R22-R23</f>
        <v>0</v>
      </c>
      <c r="S67" s="55" t="n">
        <f aca="false">S15-S16-S17-S18-S19-S20-S21-S22-S23</f>
        <v>0</v>
      </c>
      <c r="T67" s="55" t="n">
        <f aca="false">T15-T16-T17-T18-T19-T20-T21-T22-T23</f>
        <v>0</v>
      </c>
      <c r="U67" s="55" t="n">
        <f aca="false">U15-U16-U17-U18-U19-U20-U21-U22-U23</f>
        <v>0</v>
      </c>
      <c r="V67" s="55" t="n">
        <f aca="false">V15-V16-V17-V18-V19-V20-V21-V22-V23</f>
        <v>0</v>
      </c>
      <c r="W67" s="55" t="n">
        <f aca="false">W15-W16-W17-W18-W19-W20-W21-W22-W23</f>
        <v>0</v>
      </c>
      <c r="X67" s="55" t="n">
        <f aca="false">X15-X16-X17-X18-X19-X20-X21-X22-X23</f>
        <v>0</v>
      </c>
    </row>
    <row r="68" customFormat="false" ht="15" hidden="false" customHeight="false" outlineLevel="0" collapsed="false">
      <c r="B68" s="0" t="s">
        <v>137</v>
      </c>
      <c r="L68" s="55" t="n">
        <f aca="false">L31-L32-L33</f>
        <v>0</v>
      </c>
      <c r="M68" s="55" t="n">
        <f aca="false">M31-M32-M33</f>
        <v>0</v>
      </c>
      <c r="N68" s="55" t="n">
        <f aca="false">N31-N32-N33</f>
        <v>0</v>
      </c>
      <c r="O68" s="55" t="n">
        <f aca="false">O31-O32-O33</f>
        <v>0</v>
      </c>
      <c r="P68" s="55" t="n">
        <f aca="false">P31-P32-P33</f>
        <v>0</v>
      </c>
      <c r="Q68" s="55" t="n">
        <f aca="false">Q31-Q32-Q33</f>
        <v>0</v>
      </c>
      <c r="R68" s="55" t="n">
        <f aca="false">R31-R32-R33</f>
        <v>0</v>
      </c>
      <c r="S68" s="55" t="n">
        <f aca="false">S31-S32-S33</f>
        <v>0</v>
      </c>
      <c r="T68" s="55" t="n">
        <f aca="false">T31-T32-T33</f>
        <v>0</v>
      </c>
      <c r="U68" s="55" t="n">
        <f aca="false">U31-U32-U33</f>
        <v>0</v>
      </c>
      <c r="V68" s="55" t="n">
        <f aca="false">V31-V32-V33</f>
        <v>0</v>
      </c>
      <c r="W68" s="55" t="n">
        <f aca="false">W31-W32-W33</f>
        <v>0</v>
      </c>
      <c r="X68" s="55" t="n">
        <f aca="false">X31-X32-X33</f>
        <v>0</v>
      </c>
    </row>
    <row r="69" customFormat="false" ht="15" hidden="false" customHeight="false" outlineLevel="0" collapsed="false">
      <c r="J69" s="55"/>
    </row>
    <row r="71" customFormat="false" ht="15.75" hidden="false" customHeight="false" outlineLevel="0" collapsed="false">
      <c r="B71" s="0" t="s">
        <v>139</v>
      </c>
      <c r="L71" s="93" t="n">
        <v>355709000000</v>
      </c>
      <c r="M71" s="94" t="n">
        <v>365055000000</v>
      </c>
      <c r="N71" s="94" t="n">
        <v>419693000000</v>
      </c>
      <c r="O71" s="94" t="n">
        <v>469854000000</v>
      </c>
      <c r="P71" s="94" t="n">
        <v>508318000000</v>
      </c>
      <c r="Q71" s="94" t="n">
        <v>546944000000</v>
      </c>
      <c r="R71" s="94" t="n">
        <v>576119000000</v>
      </c>
      <c r="S71" s="159" t="n">
        <v>608859000000</v>
      </c>
      <c r="T71" s="159" t="n">
        <v>647302000000</v>
      </c>
      <c r="U71" s="159" t="n">
        <v>692732000000</v>
      </c>
      <c r="V71" s="159" t="n">
        <v>740352000000</v>
      </c>
      <c r="W71" s="159"/>
      <c r="X71" s="160"/>
    </row>
    <row r="72" customFormat="false" ht="15" hidden="false" customHeight="false" outlineLevel="0" collapsed="false">
      <c r="B72" s="0" t="s">
        <v>141</v>
      </c>
      <c r="L72" s="0" t="n">
        <f aca="false">(L6/L71)*100</f>
        <v>21.1</v>
      </c>
      <c r="M72" s="0" t="n">
        <f aca="false">(M6/M71)*100</f>
        <v>19</v>
      </c>
      <c r="N72" s="0" t="n">
        <f aca="false">(N6/N71)*100</f>
        <v>20.3</v>
      </c>
      <c r="O72" s="0" t="n">
        <f aca="false">(O6/O71)*100</f>
        <v>21.7</v>
      </c>
      <c r="P72" s="0" t="n">
        <f aca="false">(P6/P71)*100</f>
        <v>22.4</v>
      </c>
      <c r="Q72" s="0" t="n">
        <f aca="false">(Q6/Q71)*100</f>
        <v>22.3</v>
      </c>
      <c r="R72" s="0" t="n">
        <f aca="false">(R6/R71)*100</f>
        <v>22.5</v>
      </c>
      <c r="S72" s="0" t="n">
        <f aca="false">(S6/S71)*100</f>
        <v>21.1</v>
      </c>
      <c r="T72" s="0" t="n">
        <f aca="false">(T6/T71)*100</f>
        <v>21.3</v>
      </c>
      <c r="U72" s="0" t="n">
        <f aca="false">(U6/U71)*100</f>
        <v>21.1</v>
      </c>
      <c r="V72" s="0" t="n">
        <f aca="false">(V6/V71)*100</f>
        <v>21</v>
      </c>
    </row>
    <row r="73" customFormat="false" ht="15" hidden="false" customHeight="false" outlineLevel="0" collapsed="false">
      <c r="B73" s="0" t="s">
        <v>140</v>
      </c>
      <c r="L73" s="0" t="n">
        <f aca="false">(L14/L71)*100</f>
        <v>18.9</v>
      </c>
      <c r="M73" s="0" t="n">
        <f aca="false">(M14/M71)*100</f>
        <v>20.6</v>
      </c>
      <c r="N73" s="0" t="n">
        <f aca="false">(N14/N71)*100</f>
        <v>20.2</v>
      </c>
      <c r="O73" s="0" t="n">
        <f aca="false">(O14/O71)*100</f>
        <v>19.8</v>
      </c>
      <c r="P73" s="0" t="n">
        <f aca="false">(P14/P71)*100</f>
        <v>20.3</v>
      </c>
      <c r="Q73" s="0" t="n">
        <f aca="false">(Q14/Q71)*100</f>
        <v>21.7</v>
      </c>
      <c r="R73" s="0" t="n">
        <f aca="false">(R14/R71)*100</f>
        <v>22.5</v>
      </c>
      <c r="S73" s="0" t="n">
        <f aca="false">(S14/S71)*100</f>
        <v>22.8</v>
      </c>
      <c r="T73" s="0" t="n">
        <f aca="false">(T14/T71)*100</f>
        <v>22.6</v>
      </c>
      <c r="U73" s="0" t="n">
        <f aca="false">(U14/U71)*100</f>
        <v>22.2</v>
      </c>
      <c r="V73" s="0" t="n">
        <f aca="false">(V14/V71)*100</f>
        <v>21.8</v>
      </c>
    </row>
    <row r="74" customFormat="false" ht="15" hidden="false" customHeight="false" outlineLevel="0" collapsed="false">
      <c r="B74" s="0" t="s">
        <v>1793</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7.xml><?xml version="1.0" encoding="utf-8"?>
<worksheet xmlns="http://schemas.openxmlformats.org/spreadsheetml/2006/main" xmlns:r="http://schemas.openxmlformats.org/officeDocument/2006/relationships">
  <sheetPr filterMode="false">
    <pageSetUpPr fitToPage="false"/>
  </sheetPr>
  <dimension ref="A1:AW4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H6" activePane="bottomRight" state="frozen"/>
      <selection pane="topLeft" activeCell="A1" activeCellId="0" sqref="A1"/>
      <selection pane="topRight" activeCell="H1" activeCellId="0" sqref="H1"/>
      <selection pane="bottomLeft" activeCell="A6" activeCellId="0" sqref="A6"/>
      <selection pane="bottomRight" activeCell="R7" activeCellId="0" sqref="R7"/>
    </sheetView>
  </sheetViews>
  <sheetFormatPr defaultRowHeight="15"/>
  <cols>
    <col collapsed="false" hidden="false" max="1" min="1" style="0" width="41.1734693877551"/>
    <col collapsed="false" hidden="false" max="2" min="2" style="0" width="42.6581632653061"/>
    <col collapsed="false" hidden="false" max="3" min="3" style="0" width="22.1377551020408"/>
    <col collapsed="false" hidden="false" max="10" min="4" style="0" width="8.50510204081633"/>
    <col collapsed="false" hidden="false" max="11" min="11" style="0" width="13.5"/>
    <col collapsed="false" hidden="false" max="15" min="12" style="0" width="20.1122448979592"/>
    <col collapsed="false" hidden="false" max="19" min="16" style="0" width="21.3265306122449"/>
    <col collapsed="false" hidden="false" max="21" min="20" style="0" width="8.50510204081633"/>
    <col collapsed="false" hidden="false" max="22" min="22" style="0" width="13.5"/>
    <col collapsed="false" hidden="false" max="1025" min="23" style="0" width="8.50510204081633"/>
  </cols>
  <sheetData>
    <row r="1" customFormat="false" ht="15" hidden="false" customHeight="false" outlineLevel="0" collapsed="false">
      <c r="A1" s="1" t="s">
        <v>4672</v>
      </c>
      <c r="B1" s="2" t="s">
        <v>4673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4674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63" t="s">
        <v>32</v>
      </c>
      <c r="B6" s="63" t="s">
        <v>3771</v>
      </c>
      <c r="C6" s="63" t="s">
        <v>34</v>
      </c>
      <c r="D6" s="63"/>
      <c r="L6" s="259" t="n">
        <v>1443809235000</v>
      </c>
      <c r="M6" s="111" t="n">
        <v>1404575200000</v>
      </c>
      <c r="N6" s="111" t="n">
        <v>1512584472000</v>
      </c>
      <c r="O6" s="111" t="n">
        <v>1708666784000</v>
      </c>
      <c r="P6" s="111" t="n">
        <v>1933822305000</v>
      </c>
      <c r="Q6" s="111" t="n">
        <v>2136415150000</v>
      </c>
      <c r="R6" s="111" t="n">
        <v>2409026508000</v>
      </c>
      <c r="S6" s="111" t="n">
        <v>2644977640000</v>
      </c>
      <c r="Y6" s="6"/>
      <c r="Z6" s="6"/>
      <c r="AA6" s="6"/>
      <c r="AB6" s="6"/>
      <c r="AC6" s="6"/>
      <c r="AD6" s="6"/>
      <c r="AE6" s="6"/>
      <c r="AF6" s="6"/>
      <c r="AG6" s="6"/>
      <c r="AH6" s="6"/>
      <c r="AI6" s="6"/>
      <c r="AJ6" s="6"/>
      <c r="AK6" s="6"/>
      <c r="AL6" s="6"/>
      <c r="AM6" s="6"/>
      <c r="AN6" s="6"/>
      <c r="AO6" s="6"/>
      <c r="AP6" s="6"/>
      <c r="AQ6" s="6"/>
      <c r="AR6" s="6"/>
      <c r="AS6" s="6"/>
      <c r="AT6" s="6"/>
      <c r="AU6" s="6"/>
      <c r="AV6" s="6"/>
      <c r="AW6" s="6"/>
    </row>
    <row r="7" customFormat="false" ht="15" hidden="false" customHeight="false" outlineLevel="0" collapsed="false">
      <c r="A7" s="49" t="s">
        <v>35</v>
      </c>
      <c r="B7" s="49" t="s">
        <v>773</v>
      </c>
      <c r="C7" s="20" t="s">
        <v>37</v>
      </c>
      <c r="D7" s="49"/>
      <c r="L7" s="112" t="n">
        <f aca="false">L8+L13+L15</f>
        <v>1428367425000</v>
      </c>
      <c r="M7" s="112" t="n">
        <f aca="false">M8+M13+M15</f>
        <v>1396549056000</v>
      </c>
      <c r="N7" s="99" t="n">
        <f aca="false">N6-N14</f>
        <v>1512584472000</v>
      </c>
      <c r="O7" s="99" t="n">
        <f aca="false">O6-O14</f>
        <v>1708666784000</v>
      </c>
      <c r="P7" s="112" t="n">
        <f aca="false">P8+P13+P15</f>
        <v>1923254970000</v>
      </c>
      <c r="Q7" s="112" t="n">
        <f aca="false">Q8+Q13+Q15</f>
        <v>2136415150000</v>
      </c>
      <c r="R7" s="99" t="n">
        <f aca="false">R6-R14</f>
        <v>2409026508000</v>
      </c>
      <c r="S7" s="112" t="n">
        <f aca="false">S8+S13+S15</f>
        <v>2659046670000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5" hidden="false" customHeight="false" outlineLevel="0" collapsed="false">
      <c r="A8" s="47" t="s">
        <v>342</v>
      </c>
      <c r="B8" s="47" t="s">
        <v>342</v>
      </c>
      <c r="C8" s="49" t="s">
        <v>40</v>
      </c>
      <c r="D8" s="49"/>
      <c r="L8" s="851" t="n">
        <f aca="false">L9+L10+L11+L12</f>
        <v>1104089415000</v>
      </c>
      <c r="M8" s="851" t="n">
        <f aca="false">M9+M10+M11+M12</f>
        <v>1051424864000</v>
      </c>
      <c r="N8" s="99" t="n">
        <v>1161448791000</v>
      </c>
      <c r="O8" s="99" t="n">
        <v>1281500088000</v>
      </c>
      <c r="P8" s="851" t="n">
        <f aca="false">P9+P10+P11+P12</f>
        <v>1447724895000</v>
      </c>
      <c r="Q8" s="851" t="n">
        <f aca="false">Q9+Q10+Q11+Q12</f>
        <v>1639842980000</v>
      </c>
      <c r="R8" s="99" t="n">
        <v>1822702596000</v>
      </c>
      <c r="S8" s="851" t="n">
        <f aca="false">S9+S10+S11+S12</f>
        <v>2025940320000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5" hidden="false" customHeight="false" outlineLevel="0" collapsed="false">
      <c r="A9" s="191" t="s">
        <v>1199</v>
      </c>
      <c r="B9" s="191" t="s">
        <v>1200</v>
      </c>
      <c r="C9" s="3" t="s">
        <v>43</v>
      </c>
      <c r="D9" s="49"/>
      <c r="L9" s="55" t="n">
        <v>478696110000</v>
      </c>
      <c r="M9" s="99" t="n">
        <v>449464064000</v>
      </c>
      <c r="N9" s="99" t="n">
        <v>486187866000</v>
      </c>
      <c r="O9" s="99" t="n">
        <v>572791706000</v>
      </c>
      <c r="P9" s="99" t="n">
        <v>644607435000</v>
      </c>
      <c r="Q9" s="99" t="n">
        <v>715987780000</v>
      </c>
      <c r="R9" s="99" t="n">
        <v>803008836000</v>
      </c>
      <c r="S9" s="99" t="n">
        <v>900417920000</v>
      </c>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5" hidden="false" customHeight="false" outlineLevel="0" collapsed="false">
      <c r="A10" s="191" t="s">
        <v>46</v>
      </c>
      <c r="B10" s="191" t="s">
        <v>2620</v>
      </c>
      <c r="C10" s="3" t="s">
        <v>43</v>
      </c>
      <c r="D10" s="49"/>
      <c r="L10" s="55" t="n">
        <v>447812490000</v>
      </c>
      <c r="M10" s="99" t="n">
        <v>441437920000</v>
      </c>
      <c r="N10" s="99" t="n">
        <v>495191345000</v>
      </c>
      <c r="O10" s="99" t="n">
        <v>563083372000</v>
      </c>
      <c r="P10" s="99" t="n">
        <v>644607435000</v>
      </c>
      <c r="Q10" s="99" t="n">
        <v>750632350000</v>
      </c>
      <c r="R10" s="99" t="n">
        <v>841247352000</v>
      </c>
      <c r="S10" s="99" t="n">
        <v>928555980000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5" hidden="false" customHeight="false" outlineLevel="0" collapsed="false">
      <c r="A11" s="191" t="s">
        <v>2214</v>
      </c>
      <c r="B11" s="191" t="s">
        <v>2868</v>
      </c>
      <c r="C11" s="3" t="s">
        <v>43</v>
      </c>
      <c r="D11" s="49"/>
      <c r="L11" s="55" t="n">
        <v>84929955000</v>
      </c>
      <c r="M11" s="99" t="n">
        <v>72235296000</v>
      </c>
      <c r="N11" s="99" t="n">
        <v>81031311000</v>
      </c>
      <c r="O11" s="99" t="n">
        <v>38833336000</v>
      </c>
      <c r="P11" s="99" t="n">
        <v>42269340000</v>
      </c>
      <c r="Q11" s="99" t="n">
        <v>34644570000</v>
      </c>
      <c r="R11" s="99" t="n">
        <v>38238516000</v>
      </c>
      <c r="S11" s="99" t="n">
        <v>42207090000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5" hidden="false" customHeight="false" outlineLevel="0" collapsed="false">
      <c r="A12" s="191" t="s">
        <v>2869</v>
      </c>
      <c r="B12" s="191" t="s">
        <v>1203</v>
      </c>
      <c r="C12" s="3" t="s">
        <v>43</v>
      </c>
      <c r="D12" s="49"/>
      <c r="L12" s="55" t="n">
        <v>92650860000</v>
      </c>
      <c r="M12" s="99" t="n">
        <v>88287584000</v>
      </c>
      <c r="N12" s="99" t="n">
        <v>99038269000</v>
      </c>
      <c r="O12" s="99" t="n">
        <v>106791674000</v>
      </c>
      <c r="P12" s="99" t="n">
        <v>116240685000</v>
      </c>
      <c r="Q12" s="99" t="n">
        <v>138578280000</v>
      </c>
      <c r="R12" s="99" t="n">
        <v>140207892000</v>
      </c>
      <c r="S12" s="99" t="n">
        <v>154759330000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5" hidden="false" customHeight="false" outlineLevel="0" collapsed="false">
      <c r="A13" s="49" t="s">
        <v>522</v>
      </c>
      <c r="B13" s="49" t="s">
        <v>1089</v>
      </c>
      <c r="C13" s="49" t="s">
        <v>40</v>
      </c>
      <c r="D13" s="49"/>
      <c r="L13" s="55" t="n">
        <v>138976290000</v>
      </c>
      <c r="M13" s="99" t="n">
        <v>152496736000</v>
      </c>
      <c r="N13" s="99" t="n">
        <v>171066101000</v>
      </c>
      <c r="O13" s="99" t="n">
        <v>184458346000</v>
      </c>
      <c r="P13" s="99" t="n">
        <v>211346700000</v>
      </c>
      <c r="Q13" s="99" t="n">
        <v>230963800000</v>
      </c>
      <c r="R13" s="99" t="n">
        <v>280415784000</v>
      </c>
      <c r="S13" s="99" t="n">
        <v>309518660000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5" hidden="false" customHeight="false" outlineLevel="0" collapsed="false">
      <c r="A14" s="49" t="s">
        <v>52</v>
      </c>
      <c r="B14" s="49" t="s">
        <v>52</v>
      </c>
      <c r="C14" s="20" t="s">
        <v>37</v>
      </c>
      <c r="D14" s="49"/>
      <c r="L14" s="55" t="n">
        <v>0</v>
      </c>
      <c r="M14" s="99" t="n">
        <v>0</v>
      </c>
      <c r="N14" s="99" t="n">
        <v>0</v>
      </c>
      <c r="O14" s="99" t="n">
        <v>0</v>
      </c>
      <c r="P14" s="99" t="n">
        <v>0</v>
      </c>
      <c r="Q14" s="99" t="n">
        <v>0</v>
      </c>
      <c r="R14" s="99" t="n">
        <v>0</v>
      </c>
      <c r="S14" s="99" t="n">
        <v>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5" hidden="false" customHeight="false" outlineLevel="0" collapsed="false">
      <c r="A15" s="49" t="s">
        <v>524</v>
      </c>
      <c r="B15" s="49" t="s">
        <v>927</v>
      </c>
      <c r="C15" s="49" t="s">
        <v>40</v>
      </c>
      <c r="D15" s="49"/>
      <c r="L15" s="55" t="n">
        <v>185301720000</v>
      </c>
      <c r="M15" s="99" t="n">
        <v>192627456000</v>
      </c>
      <c r="N15" s="99" t="n">
        <v>180069580000</v>
      </c>
      <c r="O15" s="99" t="n">
        <v>242708350000</v>
      </c>
      <c r="P15" s="99" t="n">
        <v>264183375000</v>
      </c>
      <c r="Q15" s="99" t="n">
        <v>265608370000</v>
      </c>
      <c r="R15" s="99" t="n">
        <v>305908128000</v>
      </c>
      <c r="S15" s="99" t="n">
        <v>323587690000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s="13" customFormat="true" ht="15" hidden="false" customHeight="false" outlineLevel="0" collapsed="false">
      <c r="A16" s="63" t="s">
        <v>188</v>
      </c>
      <c r="B16" s="63" t="s">
        <v>1209</v>
      </c>
      <c r="C16" s="63" t="s">
        <v>34</v>
      </c>
      <c r="D16" s="63"/>
      <c r="L16" s="851" t="n">
        <f aca="false">L17+L23</f>
        <v>1443809235000</v>
      </c>
      <c r="M16" s="111" t="n">
        <v>1613254944000</v>
      </c>
      <c r="N16" s="112" t="n">
        <f aca="false">N17+N23</f>
        <v>1719664489000</v>
      </c>
      <c r="O16" s="112" t="n">
        <f aca="false">O17+O23</f>
        <v>1757208454000</v>
      </c>
      <c r="P16" s="112" t="n">
        <f aca="false">P17+P23</f>
        <v>1976091645000</v>
      </c>
      <c r="Q16" s="111" t="n">
        <v>2147963340000</v>
      </c>
      <c r="R16" s="112" t="n">
        <f aca="false">R17+R23</f>
        <v>2536488228000</v>
      </c>
      <c r="S16" s="112" t="n">
        <f aca="false">S17+S23</f>
        <v>2799736970000</v>
      </c>
      <c r="V16" s="67"/>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5" hidden="false" customHeight="false" outlineLevel="0" collapsed="false">
      <c r="A17" s="49" t="s">
        <v>70</v>
      </c>
      <c r="B17" s="49" t="s">
        <v>353</v>
      </c>
      <c r="C17" s="49" t="s">
        <v>191</v>
      </c>
      <c r="D17" s="49"/>
      <c r="L17" s="55" t="n">
        <v>1219902990000</v>
      </c>
      <c r="M17" s="99" t="n">
        <v>1300235328000</v>
      </c>
      <c r="N17" s="112" t="n">
        <f aca="false">N18+N19+N20+N21+N22</f>
        <v>1404542724000</v>
      </c>
      <c r="O17" s="112" t="n">
        <f aca="false">O18+O19+O20+O21+O22</f>
        <v>1475666768000</v>
      </c>
      <c r="P17" s="112" t="n">
        <f aca="false">P18+P19+P20+P21+P22</f>
        <v>1616802255000</v>
      </c>
      <c r="Q17" s="99" t="n">
        <v>1766873070000</v>
      </c>
      <c r="R17" s="112" t="n">
        <f aca="false">R18+R19+R20+R21+R22</f>
        <v>2026641348000</v>
      </c>
      <c r="S17" s="112" t="n">
        <f aca="false">S18+S19+S20+S21+S22</f>
        <v>2222906740000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5" hidden="false" customHeight="false" outlineLevel="0" collapsed="false">
      <c r="A18" s="47" t="s">
        <v>2021</v>
      </c>
      <c r="B18" s="47" t="s">
        <v>4675</v>
      </c>
      <c r="C18" s="49" t="s">
        <v>194</v>
      </c>
      <c r="D18" s="49"/>
      <c r="L18" s="55" t="n">
        <v>378324345000</v>
      </c>
      <c r="M18" s="99" t="n">
        <v>417359488000</v>
      </c>
      <c r="N18" s="99" t="n">
        <v>468180908000</v>
      </c>
      <c r="O18" s="99" t="n">
        <v>504833368000</v>
      </c>
      <c r="P18" s="99" t="n">
        <v>538934085000</v>
      </c>
      <c r="Q18" s="99" t="n">
        <v>577409500000</v>
      </c>
      <c r="R18" s="99" t="n">
        <v>637308600000</v>
      </c>
      <c r="S18" s="99" t="n">
        <v>717520530000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5" hidden="false" customHeight="false" outlineLevel="0" collapsed="false">
      <c r="A19" s="47" t="s">
        <v>986</v>
      </c>
      <c r="B19" s="47" t="s">
        <v>4676</v>
      </c>
      <c r="C19" s="49" t="s">
        <v>194</v>
      </c>
      <c r="D19" s="49"/>
      <c r="L19" s="55" t="n">
        <v>138976290000</v>
      </c>
      <c r="M19" s="99" t="n">
        <v>176575168000</v>
      </c>
      <c r="N19" s="99" t="n">
        <v>189073059000</v>
      </c>
      <c r="O19" s="99" t="n">
        <v>203875014000</v>
      </c>
      <c r="P19" s="99" t="n">
        <v>253616040000</v>
      </c>
      <c r="Q19" s="99" t="n">
        <v>288704750000</v>
      </c>
      <c r="R19" s="99" t="n">
        <v>369638988000</v>
      </c>
      <c r="S19" s="99" t="n">
        <v>393932840000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5" hidden="false" customHeight="false" outlineLevel="0" collapsed="false">
      <c r="A20" s="47" t="s">
        <v>87</v>
      </c>
      <c r="B20" s="47" t="s">
        <v>4677</v>
      </c>
      <c r="C20" s="49" t="s">
        <v>194</v>
      </c>
      <c r="D20" s="49"/>
      <c r="L20" s="55" t="n">
        <v>262510770000</v>
      </c>
      <c r="M20" s="99" t="n">
        <v>264862752000</v>
      </c>
      <c r="N20" s="99" t="n">
        <v>270104370000</v>
      </c>
      <c r="O20" s="99" t="n">
        <v>252416684000</v>
      </c>
      <c r="P20" s="99" t="n">
        <v>274750710000</v>
      </c>
      <c r="Q20" s="99" t="n">
        <v>288704750000</v>
      </c>
      <c r="R20" s="99" t="n">
        <v>318654300000</v>
      </c>
      <c r="S20" s="99" t="n">
        <v>323587690000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5" hidden="false" customHeight="false" outlineLevel="0" collapsed="false">
      <c r="A21" s="47" t="s">
        <v>755</v>
      </c>
      <c r="B21" s="47" t="s">
        <v>1094</v>
      </c>
      <c r="C21" s="49" t="s">
        <v>194</v>
      </c>
      <c r="D21" s="49"/>
      <c r="L21" s="55" t="n">
        <v>115813575000</v>
      </c>
      <c r="M21" s="99" t="n">
        <v>136444448000</v>
      </c>
      <c r="N21" s="99" t="n">
        <v>153059143000</v>
      </c>
      <c r="O21" s="99" t="n">
        <v>174750012000</v>
      </c>
      <c r="P21" s="99" t="n">
        <v>190212030000</v>
      </c>
      <c r="Q21" s="99" t="n">
        <v>219415610000</v>
      </c>
      <c r="R21" s="99" t="n">
        <v>267669612000</v>
      </c>
      <c r="S21" s="99" t="n">
        <v>309518660000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5" hidden="false" customHeight="false" outlineLevel="0" collapsed="false">
      <c r="A22" s="47" t="s">
        <v>4678</v>
      </c>
      <c r="B22" s="47" t="s">
        <v>4679</v>
      </c>
      <c r="C22" s="49" t="s">
        <v>194</v>
      </c>
      <c r="D22" s="49"/>
      <c r="L22" s="55" t="n">
        <v>324278010000</v>
      </c>
      <c r="M22" s="99" t="n">
        <v>304993472000</v>
      </c>
      <c r="N22" s="99" t="n">
        <v>324125244000</v>
      </c>
      <c r="O22" s="99" t="n">
        <v>339791690000</v>
      </c>
      <c r="P22" s="99" t="n">
        <v>359289390000</v>
      </c>
      <c r="Q22" s="99" t="n">
        <v>392638460000</v>
      </c>
      <c r="R22" s="99" t="n">
        <v>433369848000</v>
      </c>
      <c r="S22" s="99" t="n">
        <v>478347020000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5" hidden="false" customHeight="false" outlineLevel="0" collapsed="false">
      <c r="A23" s="49" t="s">
        <v>227</v>
      </c>
      <c r="B23" s="49" t="s">
        <v>1096</v>
      </c>
      <c r="C23" s="49" t="s">
        <v>191</v>
      </c>
      <c r="D23" s="49"/>
      <c r="L23" s="55" t="n">
        <v>223906245000</v>
      </c>
      <c r="M23" s="99" t="n">
        <v>313019616000</v>
      </c>
      <c r="N23" s="99" t="n">
        <v>315121765000</v>
      </c>
      <c r="O23" s="99" t="n">
        <v>281541686000</v>
      </c>
      <c r="P23" s="99" t="n">
        <v>359289390000</v>
      </c>
      <c r="Q23" s="99" t="n">
        <v>381090270000</v>
      </c>
      <c r="R23" s="99" t="n">
        <v>509846880000</v>
      </c>
      <c r="S23" s="99" t="n">
        <v>576830230000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5" hidden="false" customHeight="false" outlineLevel="0" collapsed="false">
      <c r="B24" s="49" t="s">
        <v>2873</v>
      </c>
      <c r="C24" s="49"/>
      <c r="D24" s="49"/>
      <c r="L24" s="55" t="n">
        <v>0</v>
      </c>
      <c r="M24" s="99" t="n">
        <v>-208679744000</v>
      </c>
      <c r="N24" s="99" t="n">
        <v>-216083496000</v>
      </c>
      <c r="O24" s="99" t="n">
        <v>-38833336000</v>
      </c>
      <c r="P24" s="99" t="n">
        <v>-63404010000</v>
      </c>
      <c r="Q24" s="99" t="n">
        <v>-11548190000</v>
      </c>
      <c r="R24" s="99" t="n">
        <v>-114715548000</v>
      </c>
      <c r="S24" s="99" t="n">
        <v>-140690300000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5" hidden="false" customHeight="false" outlineLevel="0" collapsed="false">
      <c r="B25" s="49" t="s">
        <v>4680</v>
      </c>
      <c r="D25" s="49"/>
      <c r="L25" s="55" t="n">
        <v>-92650860000</v>
      </c>
      <c r="M25" s="99" t="n">
        <v>-296967328000</v>
      </c>
      <c r="N25" s="99" t="n">
        <v>-306118286000</v>
      </c>
      <c r="O25" s="99" t="n">
        <v>-174750012000</v>
      </c>
      <c r="P25" s="99" t="n">
        <v>-200779365000</v>
      </c>
      <c r="Q25" s="99" t="n">
        <v>-138578280000</v>
      </c>
      <c r="R25" s="99" t="n">
        <v>-229431096000</v>
      </c>
      <c r="S25" s="99" t="n">
        <v>-253242540000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5" hidden="false" customHeight="false" outlineLevel="0" collapsed="false">
      <c r="B26" s="49" t="s">
        <v>4681</v>
      </c>
      <c r="D26" s="49"/>
      <c r="L26" s="55" t="n">
        <v>38604525000</v>
      </c>
      <c r="M26" s="99" t="n">
        <v>40130720000</v>
      </c>
      <c r="N26" s="99" t="n">
        <v>54020874000</v>
      </c>
      <c r="O26" s="99" t="n">
        <v>67958338000</v>
      </c>
      <c r="P26" s="99" t="n">
        <v>42269340000</v>
      </c>
      <c r="Q26" s="99" t="n">
        <v>46192760000</v>
      </c>
      <c r="R26" s="99" t="n">
        <v>38238516000</v>
      </c>
      <c r="S26" s="99" t="n">
        <v>42207090000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5" hidden="false" customHeight="false" outlineLevel="0" collapsed="false">
      <c r="B27" s="49" t="s">
        <v>4682</v>
      </c>
      <c r="D27" s="49"/>
      <c r="L27" s="55" t="n">
        <v>61767240000</v>
      </c>
      <c r="M27" s="99" t="n">
        <v>40130720000</v>
      </c>
      <c r="N27" s="99" t="n">
        <v>45017395000</v>
      </c>
      <c r="O27" s="99" t="n">
        <v>67958338000</v>
      </c>
      <c r="P27" s="99" t="n">
        <v>95106015000</v>
      </c>
      <c r="Q27" s="99" t="n">
        <v>80837330000</v>
      </c>
      <c r="R27" s="99" t="n">
        <v>63730860000</v>
      </c>
      <c r="S27" s="99" t="n">
        <v>56276120000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s="17" customFormat="true" ht="15" hidden="false" customHeight="false" outlineLevel="0" collapsed="false">
      <c r="A28" s="13" t="s">
        <v>110</v>
      </c>
      <c r="B28" s="335" t="s">
        <v>4683</v>
      </c>
      <c r="C28" s="335" t="s">
        <v>34</v>
      </c>
      <c r="D28" s="335"/>
      <c r="L28" s="458" t="n">
        <f aca="false">L29+L30</f>
        <v>0</v>
      </c>
      <c r="M28" s="458" t="n">
        <f aca="false">M29+M30</f>
        <v>208679744000</v>
      </c>
      <c r="N28" s="458" t="n">
        <f aca="false">N29+N30</f>
        <v>207080017000</v>
      </c>
      <c r="O28" s="458" t="n">
        <f aca="false">O29+O30</f>
        <v>38833336000</v>
      </c>
      <c r="P28" s="458" t="n">
        <f aca="false">P29+P30</f>
        <v>63404010000</v>
      </c>
      <c r="Q28" s="458" t="n">
        <f aca="false">Q29+Q30</f>
        <v>11548190000</v>
      </c>
      <c r="R28" s="458" t="n">
        <f aca="false">R29+R30</f>
        <v>127461720000</v>
      </c>
      <c r="S28" s="458" t="n">
        <f aca="false">S29+S30</f>
        <v>154759330000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5" hidden="false" customHeight="false" outlineLevel="0" collapsed="false">
      <c r="A29" s="49" t="s">
        <v>1112</v>
      </c>
      <c r="B29" s="49" t="s">
        <v>1112</v>
      </c>
      <c r="C29" s="49" t="s">
        <v>242</v>
      </c>
      <c r="D29" s="49"/>
      <c r="L29" s="55" t="n">
        <v>-138976290000</v>
      </c>
      <c r="M29" s="99" t="n">
        <v>-24078432000</v>
      </c>
      <c r="N29" s="99" t="n">
        <v>-153059143000</v>
      </c>
      <c r="O29" s="99" t="n">
        <v>-77666672000</v>
      </c>
      <c r="P29" s="99" t="n">
        <v>-454395405000</v>
      </c>
      <c r="Q29" s="99" t="n">
        <v>-311801130000</v>
      </c>
      <c r="R29" s="99" t="n">
        <v>-165700236000</v>
      </c>
      <c r="S29" s="99" t="n">
        <v>-154759330000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5" hidden="false" customHeight="false" outlineLevel="0" collapsed="false">
      <c r="A30" s="49" t="s">
        <v>958</v>
      </c>
      <c r="B30" s="49" t="s">
        <v>958</v>
      </c>
      <c r="C30" s="49" t="s">
        <v>242</v>
      </c>
      <c r="D30" s="49"/>
      <c r="L30" s="55" t="n">
        <v>138976290000</v>
      </c>
      <c r="M30" s="99" t="n">
        <v>232758176000</v>
      </c>
      <c r="N30" s="99" t="n">
        <v>360139160000</v>
      </c>
      <c r="O30" s="99" t="n">
        <v>116500008000</v>
      </c>
      <c r="P30" s="99" t="n">
        <v>517799415000</v>
      </c>
      <c r="Q30" s="99" t="n">
        <v>323349320000</v>
      </c>
      <c r="R30" s="99" t="n">
        <v>293161956000</v>
      </c>
      <c r="S30" s="99" t="n">
        <v>309518660000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5" hidden="false" customHeight="false" outlineLevel="0" collapsed="false">
      <c r="B31" s="49" t="s">
        <v>577</v>
      </c>
      <c r="M31" s="0" t="n">
        <f aca="false">(M14/M6)*100</f>
        <v>0</v>
      </c>
      <c r="N31" s="0" t="n">
        <f aca="false">(N14/N6)*100</f>
        <v>0</v>
      </c>
      <c r="O31" s="0" t="n">
        <f aca="false">(O14/O6)*100</f>
        <v>0</v>
      </c>
      <c r="P31" s="0" t="n">
        <f aca="false">(P14/P6)*100</f>
        <v>0</v>
      </c>
      <c r="Q31" s="0" t="n">
        <f aca="false">(Q14/Q6)*100</f>
        <v>0</v>
      </c>
      <c r="R31" s="0" t="n">
        <f aca="false">(R14/R6)*100</f>
        <v>0</v>
      </c>
      <c r="S31" s="0" t="n">
        <f aca="false">(S14/S6)*100</f>
        <v>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5" hidden="false" customHeight="false" outlineLevel="0" collapsed="false">
      <c r="B32" s="49" t="s">
        <v>276</v>
      </c>
      <c r="M32" s="57" t="n">
        <v>8026.144</v>
      </c>
      <c r="N32" s="57" t="n">
        <v>9003.479</v>
      </c>
      <c r="O32" s="57" t="n">
        <v>9708.334</v>
      </c>
      <c r="P32" s="57" t="n">
        <v>10567.335</v>
      </c>
      <c r="Q32" s="57" t="n">
        <v>11548.19</v>
      </c>
      <c r="R32" s="57" t="n">
        <v>12746.172</v>
      </c>
      <c r="S32" s="57" t="n">
        <v>14069.03</v>
      </c>
      <c r="T32" s="57"/>
      <c r="U32" s="57"/>
      <c r="V32" s="57"/>
      <c r="W32" s="57"/>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5" hidden="false" customHeight="false" outlineLevel="0" collapsed="false">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5" hidden="false" customHeight="false" outlineLevel="0" collapsed="false">
      <c r="L34" s="0" t="s">
        <v>128</v>
      </c>
      <c r="M34" s="0" t="s">
        <v>128</v>
      </c>
      <c r="N34" s="0" t="s">
        <v>128</v>
      </c>
      <c r="O34" s="0" t="s">
        <v>128</v>
      </c>
      <c r="P34" s="0" t="s">
        <v>128</v>
      </c>
      <c r="Q34" s="0" t="s">
        <v>128</v>
      </c>
      <c r="R34" s="0" t="s">
        <v>128</v>
      </c>
      <c r="S34" s="0" t="s">
        <v>128</v>
      </c>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5" hidden="false" customHeight="false" outlineLevel="0" collapsed="false">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5" hidden="false" customHeight="false" outlineLevel="0" collapsed="false">
      <c r="B36" s="0" t="s">
        <v>4684</v>
      </c>
      <c r="L36" s="55" t="n">
        <f aca="false">L7-L8-L13-L15</f>
        <v>0</v>
      </c>
      <c r="M36" s="55" t="n">
        <f aca="false">M7-M8-M13-M15</f>
        <v>0</v>
      </c>
      <c r="N36" s="55" t="n">
        <f aca="false">N7-N8-N13-N15</f>
        <v>0</v>
      </c>
      <c r="O36" s="55" t="n">
        <f aca="false">O7-O8-O13-O15</f>
        <v>0</v>
      </c>
      <c r="P36" s="55" t="n">
        <f aca="false">P7-P8-P13-P15</f>
        <v>0</v>
      </c>
      <c r="Q36" s="55" t="n">
        <f aca="false">Q7-Q8-Q13-Q15</f>
        <v>0</v>
      </c>
      <c r="R36" s="55" t="n">
        <f aca="false">R7-R8-R13-R15</f>
        <v>0</v>
      </c>
      <c r="S36" s="55" t="n">
        <f aca="false">S7-S8-S13-S15</f>
        <v>0</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5" hidden="false" customHeight="false" outlineLevel="0" collapsed="false">
      <c r="B37" s="0" t="s">
        <v>130</v>
      </c>
      <c r="L37" s="55" t="n">
        <f aca="false">L7-L8-L15-L13</f>
        <v>0</v>
      </c>
      <c r="M37" s="55" t="n">
        <f aca="false">M7-M8-M15-M13</f>
        <v>0</v>
      </c>
      <c r="N37" s="55" t="n">
        <f aca="false">N7-N8-N15-N13</f>
        <v>0</v>
      </c>
      <c r="O37" s="55" t="n">
        <f aca="false">O7-O8-O15-O13</f>
        <v>0</v>
      </c>
      <c r="P37" s="55" t="n">
        <f aca="false">P7-P8-P15-P13</f>
        <v>0</v>
      </c>
      <c r="Q37" s="55" t="n">
        <f aca="false">Q7-Q8-Q15-Q13</f>
        <v>0</v>
      </c>
      <c r="R37" s="55" t="n">
        <f aca="false">R7-R8-R15-R13</f>
        <v>0</v>
      </c>
      <c r="S37" s="55" t="n">
        <f aca="false">S7-S8-S15-S13</f>
        <v>0</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5" hidden="false" customHeight="false" outlineLevel="0" collapsed="false">
      <c r="B38" s="0" t="s">
        <v>131</v>
      </c>
      <c r="L38" s="55" t="n">
        <f aca="false">L8-L9-L10-L11-L12</f>
        <v>0</v>
      </c>
      <c r="M38" s="55" t="n">
        <f aca="false">M8-M9-M10-M11-M12</f>
        <v>0</v>
      </c>
      <c r="N38" s="55" t="n">
        <f aca="false">N8-N9-N10-N11-N12</f>
        <v>0</v>
      </c>
      <c r="O38" s="55" t="n">
        <f aca="false">O8-O9-O10-O11-O12</f>
        <v>0</v>
      </c>
      <c r="P38" s="55" t="n">
        <f aca="false">P8-P9-P10-P11-P12</f>
        <v>0</v>
      </c>
      <c r="Q38" s="55" t="n">
        <f aca="false">Q8-Q9-Q10-Q11-Q12</f>
        <v>0</v>
      </c>
      <c r="R38" s="55" t="n">
        <f aca="false">R8-R9-R10-R11-R12</f>
        <v>0</v>
      </c>
      <c r="S38" s="55" t="n">
        <f aca="false">S8-S9-S10-S11-S12</f>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5" hidden="false" customHeight="false" outlineLevel="0" collapsed="false">
      <c r="B39" s="0" t="s">
        <v>582</v>
      </c>
      <c r="L39" s="55" t="n">
        <f aca="false">L16-L17-L23</f>
        <v>0</v>
      </c>
      <c r="M39" s="55" t="n">
        <f aca="false">M16-M17-M23</f>
        <v>0</v>
      </c>
      <c r="N39" s="55" t="n">
        <f aca="false">N16-N17-N23</f>
        <v>0</v>
      </c>
      <c r="O39" s="55" t="n">
        <f aca="false">O16-O17-O23</f>
        <v>0</v>
      </c>
      <c r="P39" s="55" t="n">
        <f aca="false">P16-P17-P23</f>
        <v>0</v>
      </c>
      <c r="Q39" s="55" t="n">
        <f aca="false">Q16-Q17-Q23</f>
        <v>0</v>
      </c>
      <c r="R39" s="55" t="n">
        <f aca="false">R16-R17-R23</f>
        <v>0</v>
      </c>
      <c r="S39" s="55" t="n">
        <f aca="false">S16-S17-S23</f>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5" hidden="false" customHeight="false" outlineLevel="0" collapsed="false">
      <c r="B40" s="0" t="s">
        <v>583</v>
      </c>
      <c r="L40" s="55" t="n">
        <f aca="false">L17-L18-L19-L20-L21-L22</f>
        <v>0</v>
      </c>
      <c r="M40" s="55" t="n">
        <f aca="false">M17-M18-M19-M20-M21-M22</f>
        <v>0</v>
      </c>
      <c r="N40" s="55" t="n">
        <f aca="false">N17-N18-N19-N20-N21-N22</f>
        <v>0</v>
      </c>
      <c r="O40" s="55" t="n">
        <f aca="false">O17-O18-O19-O20-O21-O22</f>
        <v>0</v>
      </c>
      <c r="P40" s="55" t="n">
        <f aca="false">P17-P18-P19-P20-P21-P22</f>
        <v>0</v>
      </c>
      <c r="Q40" s="55" t="n">
        <f aca="false">Q17-Q18-Q19-Q20-Q21-Q22</f>
        <v>0</v>
      </c>
      <c r="R40" s="55" t="n">
        <f aca="false">R17-R18-R19-R20-R21-R22</f>
        <v>0</v>
      </c>
      <c r="S40" s="55" t="n">
        <f aca="false">S17-S18-S19-S20-S21-S22</f>
        <v>0</v>
      </c>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75" hidden="false" customHeight="false" outlineLevel="0" collapsed="false">
      <c r="B41" s="0" t="s">
        <v>4685</v>
      </c>
      <c r="K41" s="55"/>
      <c r="L41" s="55" t="n">
        <f aca="false">L29+L30</f>
        <v>0</v>
      </c>
      <c r="M41" s="55" t="n">
        <f aca="false">M28-M29-M30</f>
        <v>0</v>
      </c>
      <c r="N41" s="55" t="n">
        <f aca="false">N28-N29-N30</f>
        <v>0</v>
      </c>
      <c r="O41" s="55" t="n">
        <f aca="false">O28-O29-O30</f>
        <v>0</v>
      </c>
      <c r="P41" s="55" t="n">
        <f aca="false">P28-P29-P30</f>
        <v>0</v>
      </c>
      <c r="Q41" s="55" t="n">
        <f aca="false">Q28-Q29-Q30</f>
        <v>0</v>
      </c>
      <c r="R41" s="55" t="n">
        <f aca="false">R28-R29-R30</f>
        <v>0</v>
      </c>
      <c r="S41" s="55" t="n">
        <f aca="false">S28-S29-S30</f>
        <v>0</v>
      </c>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5.75" hidden="false" customHeight="false" outlineLevel="0" collapsed="false">
      <c r="B42" s="0" t="s">
        <v>139</v>
      </c>
      <c r="D42" s="93"/>
      <c r="E42" s="95"/>
      <c r="F42" s="95"/>
      <c r="G42" s="95"/>
      <c r="H42" s="95"/>
      <c r="I42" s="95"/>
      <c r="J42" s="95"/>
      <c r="K42" s="95"/>
      <c r="L42" s="95" t="n">
        <v>7720905000000</v>
      </c>
      <c r="M42" s="95" t="n">
        <v>8026144000000</v>
      </c>
      <c r="N42" s="95" t="n">
        <v>9003479000000</v>
      </c>
      <c r="O42" s="95" t="n">
        <v>9708334000000</v>
      </c>
      <c r="P42" s="95" t="n">
        <v>10567335000000</v>
      </c>
      <c r="Q42" s="95" t="n">
        <v>11548190000000</v>
      </c>
      <c r="R42" s="96" t="n">
        <v>12746172000000</v>
      </c>
      <c r="S42" s="96" t="n">
        <v>14069030000000</v>
      </c>
      <c r="T42" s="96"/>
      <c r="U42" s="96"/>
      <c r="V42" s="96"/>
      <c r="W42" s="215"/>
    </row>
    <row r="43" customFormat="false" ht="15" hidden="false" customHeight="false" outlineLevel="0" collapsed="false">
      <c r="B43" s="0" t="s">
        <v>140</v>
      </c>
      <c r="L43" s="0" t="n">
        <f aca="false">(L6/L42)*100</f>
        <v>18.7</v>
      </c>
      <c r="M43" s="0" t="n">
        <f aca="false">(M6/M42)*100</f>
        <v>17.5</v>
      </c>
      <c r="N43" s="0" t="n">
        <f aca="false">(N6/N42)*100</f>
        <v>16.8</v>
      </c>
      <c r="O43" s="0" t="n">
        <f aca="false">(O6/O42)*100</f>
        <v>17.6</v>
      </c>
      <c r="P43" s="0" t="n">
        <f aca="false">(P6/P42)*100</f>
        <v>18.3</v>
      </c>
      <c r="Q43" s="0" t="n">
        <f aca="false">(Q6/Q42)*100</f>
        <v>18.5</v>
      </c>
      <c r="R43" s="0" t="n">
        <f aca="false">(R6/R42)*100</f>
        <v>18.9</v>
      </c>
      <c r="S43" s="0" t="n">
        <f aca="false">(S6/S42)*100</f>
        <v>18.8</v>
      </c>
    </row>
    <row r="44" customFormat="false" ht="15" hidden="false" customHeight="false" outlineLevel="0" collapsed="false">
      <c r="B44" s="0" t="s">
        <v>141</v>
      </c>
      <c r="L44" s="0" t="n">
        <f aca="false">(L16/L42)*100</f>
        <v>18.7</v>
      </c>
      <c r="M44" s="0" t="n">
        <f aca="false">(M16/M42)*100</f>
        <v>20.1</v>
      </c>
      <c r="N44" s="0" t="n">
        <f aca="false">(N16/N42)*100</f>
        <v>19.1</v>
      </c>
      <c r="O44" s="0" t="n">
        <f aca="false">(O16/O42)*100</f>
        <v>18.1</v>
      </c>
      <c r="P44" s="0" t="n">
        <f aca="false">(P16/P42)*100</f>
        <v>18.7</v>
      </c>
      <c r="Q44" s="0" t="n">
        <f aca="false">(Q16/Q42)*100</f>
        <v>18.6</v>
      </c>
      <c r="R44" s="0" t="n">
        <f aca="false">(R16/R42)*100</f>
        <v>19.9</v>
      </c>
      <c r="S44" s="0" t="n">
        <f aca="false">(S16/S42)*100</f>
        <v>19.9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8.xml><?xml version="1.0" encoding="utf-8"?>
<worksheet xmlns="http://schemas.openxmlformats.org/spreadsheetml/2006/main" xmlns:r="http://schemas.openxmlformats.org/officeDocument/2006/relationships">
  <sheetPr filterMode="false">
    <pageSetUpPr fitToPage="false"/>
  </sheetPr>
  <dimension ref="A1:AA4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Q31" activeCellId="0" sqref="Q31"/>
    </sheetView>
  </sheetViews>
  <sheetFormatPr defaultRowHeight="15"/>
  <cols>
    <col collapsed="false" hidden="false" max="1" min="1" style="0" width="35.5051020408163"/>
    <col collapsed="false" hidden="false" max="2" min="2" style="0" width="60.6122448979592"/>
    <col collapsed="false" hidden="false" max="3" min="3" style="0" width="19.4387755102041"/>
    <col collapsed="false" hidden="false" max="4" min="4" style="0" width="8.50510204081633"/>
    <col collapsed="false" hidden="false" max="5" min="5" style="0" width="13.5"/>
    <col collapsed="false" hidden="false" max="6" min="6" style="0" width="8.50510204081633"/>
    <col collapsed="false" hidden="false" max="9" min="7" style="0" width="17.5510204081633"/>
    <col collapsed="false" hidden="false" max="23" min="10" style="0" width="17.6836734693878"/>
    <col collapsed="false" hidden="false" max="24" min="24" style="0" width="18.6275510204082"/>
    <col collapsed="false" hidden="false" max="26" min="25" style="0" width="8.50510204081633"/>
    <col collapsed="false" hidden="false" max="27" min="27" style="0" width="13.5"/>
    <col collapsed="false" hidden="false" max="1025" min="28" style="0" width="8.50510204081633"/>
  </cols>
  <sheetData>
    <row r="1" customFormat="false" ht="15" hidden="false" customHeight="false" outlineLevel="0" collapsed="false">
      <c r="A1" s="59" t="s">
        <v>4686</v>
      </c>
      <c r="B1" s="0" t="s">
        <v>4687</v>
      </c>
    </row>
    <row r="2" customFormat="false" ht="15" hidden="false" customHeight="false" outlineLevel="0" collapsed="false">
      <c r="B2" s="0" t="s">
        <v>4688</v>
      </c>
    </row>
    <row r="3" customFormat="false" ht="15" hidden="false" customHeight="false" outlineLevel="0" collapsed="false">
      <c r="B3" s="0" t="s">
        <v>3</v>
      </c>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ustomFormat="false" ht="15" hidden="false" customHeight="false" outlineLevel="0" collapsed="false">
      <c r="A5" s="0" t="s">
        <v>147</v>
      </c>
      <c r="B5" s="0" t="s">
        <v>27</v>
      </c>
      <c r="D5" s="0" t="s">
        <v>28</v>
      </c>
      <c r="E5" s="0" t="s">
        <v>28</v>
      </c>
      <c r="F5" s="0" t="s">
        <v>28</v>
      </c>
      <c r="G5" s="0" t="s">
        <v>28</v>
      </c>
      <c r="H5" s="0" t="s">
        <v>28</v>
      </c>
      <c r="I5" s="0" t="s">
        <v>29</v>
      </c>
      <c r="J5" s="0" t="s">
        <v>28</v>
      </c>
      <c r="K5" s="0" t="s">
        <v>28</v>
      </c>
      <c r="L5" s="0" t="s">
        <v>28</v>
      </c>
      <c r="M5" s="0" t="s">
        <v>28</v>
      </c>
      <c r="N5" s="0" t="s">
        <v>28</v>
      </c>
      <c r="O5" s="0" t="s">
        <v>28</v>
      </c>
      <c r="P5" s="0" t="s">
        <v>28</v>
      </c>
      <c r="Q5" s="0" t="s">
        <v>28</v>
      </c>
      <c r="R5" s="0" t="s">
        <v>28</v>
      </c>
      <c r="S5" s="0" t="s">
        <v>31</v>
      </c>
      <c r="T5" s="0" t="s">
        <v>31</v>
      </c>
      <c r="U5" s="0" t="s">
        <v>31</v>
      </c>
      <c r="V5" s="0" t="s">
        <v>31</v>
      </c>
      <c r="W5" s="0" t="s">
        <v>31</v>
      </c>
      <c r="X5" s="0" t="s">
        <v>31</v>
      </c>
    </row>
    <row r="6" s="13" customFormat="true" ht="15" hidden="false" customHeight="false" outlineLevel="0" collapsed="false">
      <c r="A6" s="51" t="s">
        <v>32</v>
      </c>
      <c r="B6" s="13" t="s">
        <v>733</v>
      </c>
      <c r="C6" s="335" t="s">
        <v>34</v>
      </c>
      <c r="H6" s="259" t="n">
        <f aca="false">H7+H20</f>
        <v>5796320000000</v>
      </c>
      <c r="I6" s="259" t="n">
        <f aca="false">I7+I20</f>
        <v>8412125000000</v>
      </c>
      <c r="J6" s="259" t="n">
        <f aca="false">J7+J20</f>
        <v>10653984000000</v>
      </c>
      <c r="K6" s="259" t="n">
        <f aca="false">K7+K20</f>
        <v>13244400000000</v>
      </c>
      <c r="L6" s="259" t="n">
        <f aca="false">L7+L20</f>
        <v>15958844000000</v>
      </c>
      <c r="M6" s="259" t="n">
        <f aca="false">M7+M20</f>
        <v>13621257000000</v>
      </c>
      <c r="N6" s="259" t="n">
        <f aca="false">N7+N20</f>
        <v>16069223000000</v>
      </c>
      <c r="O6" s="259" t="n">
        <f aca="false">O7+O20</f>
        <v>20875691000000</v>
      </c>
      <c r="P6" s="259" t="n">
        <f aca="false">P7+P20</f>
        <v>23378176000000</v>
      </c>
      <c r="Q6" s="259" t="n">
        <f aca="false">Q7+Q20</f>
        <v>24424110000000</v>
      </c>
      <c r="R6" s="259" t="n">
        <f aca="false">R7+R20</f>
        <v>26777250000000</v>
      </c>
      <c r="S6" s="259" t="n">
        <f aca="false">S7+S20</f>
        <v>25915750000000</v>
      </c>
      <c r="T6" s="259" t="n">
        <f aca="false">T7+T20</f>
        <v>28411680000000</v>
      </c>
      <c r="U6" s="259" t="n">
        <f aca="false">U7+U20</f>
        <v>31219280000000</v>
      </c>
      <c r="V6" s="259" t="n">
        <f aca="false">V7+V20</f>
        <v>33197921000000</v>
      </c>
      <c r="W6" s="259" t="n">
        <f aca="false">W7+W20</f>
        <v>34639364000000</v>
      </c>
      <c r="X6" s="259" t="n">
        <f aca="false">X7+X20</f>
        <v>36211368000000</v>
      </c>
    </row>
    <row r="7" customFormat="false" ht="16.5" hidden="false" customHeight="false" outlineLevel="0" collapsed="false">
      <c r="A7" s="30" t="s">
        <v>35</v>
      </c>
      <c r="B7" s="30" t="s">
        <v>35</v>
      </c>
      <c r="C7" s="20" t="s">
        <v>37</v>
      </c>
      <c r="D7" s="26"/>
      <c r="H7" s="852" t="n">
        <f aca="false">H10+H18+H19</f>
        <v>5796320000000</v>
      </c>
      <c r="I7" s="852" t="n">
        <f aca="false">I10+I18+I19</f>
        <v>8412125000000</v>
      </c>
      <c r="J7" s="852" t="n">
        <f aca="false">J10+J18+J19</f>
        <v>10653984000000</v>
      </c>
      <c r="K7" s="852" t="n">
        <f aca="false">K10+K18+K19</f>
        <v>13244400000000</v>
      </c>
      <c r="L7" s="852" t="n">
        <f aca="false">L10+L18+L19</f>
        <v>15958844000000</v>
      </c>
      <c r="M7" s="852" t="n">
        <f aca="false">M10+M18+M19</f>
        <v>13621257000000</v>
      </c>
      <c r="N7" s="852" t="n">
        <f aca="false">N10+N18+N19</f>
        <v>16069223000000</v>
      </c>
      <c r="O7" s="852" t="n">
        <f aca="false">O10+O18+O19</f>
        <v>20875691000000</v>
      </c>
      <c r="P7" s="852" t="n">
        <f aca="false">P10+P18+P19</f>
        <v>23378176000000</v>
      </c>
      <c r="Q7" s="852" t="n">
        <f aca="false">Q10+Q18+Q19</f>
        <v>24424110000000</v>
      </c>
      <c r="R7" s="852" t="n">
        <f aca="false">R10+R18+R19</f>
        <v>26777250000000</v>
      </c>
      <c r="S7" s="852" t="n">
        <f aca="false">S10+S18+S19</f>
        <v>25915750000000</v>
      </c>
      <c r="T7" s="852" t="n">
        <f aca="false">T10+T18+T19</f>
        <v>28411680000000</v>
      </c>
      <c r="U7" s="852" t="n">
        <f aca="false">U10+U18+U19</f>
        <v>31219280000000</v>
      </c>
      <c r="V7" s="852" t="n">
        <f aca="false">V10+V18+V19</f>
        <v>33197921000000</v>
      </c>
      <c r="W7" s="852" t="n">
        <f aca="false">W10+W18+W19</f>
        <v>34639364000000</v>
      </c>
      <c r="X7" s="852" t="n">
        <f aca="false">X10+X18+X19</f>
        <v>36211368000000</v>
      </c>
      <c r="AA7" s="55"/>
    </row>
    <row r="8" customFormat="false" ht="16.5" hidden="false" customHeight="false" outlineLevel="0" collapsed="false">
      <c r="B8" s="44" t="s">
        <v>4689</v>
      </c>
      <c r="H8" s="55" t="n">
        <v>1329744000000</v>
      </c>
      <c r="I8" s="55" t="n">
        <v>2746375000000</v>
      </c>
      <c r="J8" s="55" t="n">
        <v>3470616000000</v>
      </c>
      <c r="K8" s="55" t="n">
        <v>3542877000000</v>
      </c>
      <c r="L8" s="55" t="n">
        <v>5250168000000</v>
      </c>
      <c r="M8" s="55" t="n">
        <v>3453823000000</v>
      </c>
      <c r="N8" s="55" t="n">
        <v>4445664000000</v>
      </c>
      <c r="O8" s="55" t="n">
        <v>6436205000000</v>
      </c>
      <c r="P8" s="55" t="n">
        <v>7025888000000</v>
      </c>
      <c r="Q8" s="55" t="n">
        <v>7082330000000</v>
      </c>
      <c r="R8" s="55" t="n">
        <v>8140284000000</v>
      </c>
      <c r="S8" s="55" t="n">
        <v>6293825000000</v>
      </c>
      <c r="T8" s="55" t="n">
        <v>7102920000000</v>
      </c>
      <c r="U8" s="55" t="n">
        <v>7869680000000</v>
      </c>
      <c r="V8" s="55" t="n">
        <v>8000607000000</v>
      </c>
      <c r="W8" s="55" t="n">
        <v>7934156000000</v>
      </c>
      <c r="X8" s="55" t="n">
        <v>7774192000000</v>
      </c>
    </row>
    <row r="9" customFormat="false" ht="16.5" hidden="false" customHeight="false" outlineLevel="0" collapsed="false">
      <c r="B9" s="44" t="s">
        <v>4690</v>
      </c>
      <c r="C9" s="19"/>
      <c r="H9" s="55"/>
      <c r="I9" s="55"/>
      <c r="J9" s="55" t="n">
        <v>7156464000000</v>
      </c>
      <c r="K9" s="55" t="n">
        <v>9701523000000</v>
      </c>
      <c r="L9" s="55" t="n">
        <v>10750344000000</v>
      </c>
      <c r="M9" s="55" t="n">
        <v>10128627000000</v>
      </c>
      <c r="N9" s="55" t="n">
        <v>11577250000000</v>
      </c>
      <c r="O9" s="55" t="n">
        <v>14439486000000</v>
      </c>
      <c r="P9" s="55" t="n">
        <v>16414464000000</v>
      </c>
      <c r="Q9" s="55" t="n">
        <v>17407970000000</v>
      </c>
      <c r="R9" s="55" t="n">
        <v>18636966000000</v>
      </c>
      <c r="S9" s="55" t="n">
        <v>19547880000000</v>
      </c>
      <c r="T9" s="55" t="n">
        <v>21389475000000</v>
      </c>
      <c r="U9" s="55" t="n">
        <v>23349600000000</v>
      </c>
      <c r="V9" s="55" t="n">
        <v>25197314000000</v>
      </c>
      <c r="W9" s="55" t="n">
        <v>26608450000000</v>
      </c>
      <c r="X9" s="55" t="n">
        <v>28437176000000</v>
      </c>
    </row>
    <row r="10" customFormat="false" ht="16.5" hidden="false" customHeight="false" outlineLevel="0" collapsed="false">
      <c r="A10" s="134" t="s">
        <v>342</v>
      </c>
      <c r="B10" s="30" t="s">
        <v>342</v>
      </c>
      <c r="C10" s="49" t="s">
        <v>40</v>
      </c>
      <c r="H10" s="55" t="n">
        <f aca="false">H11+H12+H13+H14+H15+H16+H17</f>
        <v>4193808000000</v>
      </c>
      <c r="I10" s="55" t="n">
        <f aca="false">I11+I12+I13+I14+I15+I16+I17</f>
        <v>6379375000000</v>
      </c>
      <c r="J10" s="55" t="n">
        <f aca="false">J11+J12+J13+J14+J15+J16+J17</f>
        <v>7882872000000</v>
      </c>
      <c r="K10" s="55" t="n">
        <f aca="false">K11+K12+K13+K14+K15+K16+K17</f>
        <v>9734634000000</v>
      </c>
      <c r="L10" s="55" t="n">
        <f aca="false">L11+L12+L13+L14+L15+L16+L17</f>
        <v>12083720000000</v>
      </c>
      <c r="M10" s="852" t="n">
        <f aca="false">M11+M12+M13+M14+M15+M16+M17</f>
        <v>10089820000000</v>
      </c>
      <c r="N10" s="852" t="n">
        <f aca="false">N11+N12+N13+N14+N15+N16+N17</f>
        <v>12318194000000</v>
      </c>
      <c r="O10" s="852" t="n">
        <f aca="false">O11+O12+O13+O14+O15+O16+O17</f>
        <v>16062529000000</v>
      </c>
      <c r="P10" s="852" t="n">
        <f aca="false">P11+P12+P13+P14+P15+P16+P17</f>
        <v>17720160000000</v>
      </c>
      <c r="Q10" s="852" t="n">
        <f aca="false">Q11+Q12+Q13+Q14+Q15+Q16+Q17</f>
        <v>18268440000000</v>
      </c>
      <c r="R10" s="852" t="n">
        <f aca="false">R11+R12+R13+R14+R15+R16+R17</f>
        <v>20136492000000</v>
      </c>
      <c r="S10" s="852" t="n">
        <f aca="false">S11+S12+S13+S14+S15+S16+S17</f>
        <v>18585295000000</v>
      </c>
      <c r="T10" s="852" t="n">
        <f aca="false">T11+T12+T13+T14+T15+T16+T17</f>
        <v>20582325000000</v>
      </c>
      <c r="U10" s="852" t="n">
        <f aca="false">U11+U12+U13+U14+U15+U16+U17</f>
        <v>22657760000000</v>
      </c>
      <c r="V10" s="852" t="n">
        <f aca="false">V11+V12+V13+V14+V15+V16+V17</f>
        <v>24093782000000</v>
      </c>
      <c r="W10" s="852" t="n">
        <f aca="false">W11+W12+W13+W14+W15+W16+W17</f>
        <v>25060322000000</v>
      </c>
      <c r="X10" s="852" t="n">
        <f aca="false">X11+X12+X13+X14+X15+X16+X17</f>
        <v>26186752000000</v>
      </c>
    </row>
    <row r="11" customFormat="false" ht="16.5" hidden="false" customHeight="false" outlineLevel="0" collapsed="false">
      <c r="A11" s="29" t="s">
        <v>4691</v>
      </c>
      <c r="B11" s="29" t="s">
        <v>4691</v>
      </c>
      <c r="C11" s="236" t="s">
        <v>4692</v>
      </c>
      <c r="H11" s="55" t="n">
        <v>869448000000</v>
      </c>
      <c r="I11" s="55" t="n">
        <v>1340750000000</v>
      </c>
      <c r="J11" s="55" t="n">
        <v>1668048000000</v>
      </c>
      <c r="K11" s="55" t="n">
        <v>2185326000000</v>
      </c>
      <c r="L11" s="55" t="n">
        <v>2500080000000</v>
      </c>
      <c r="M11" s="55" t="n">
        <v>1280631000000</v>
      </c>
      <c r="N11" s="55" t="n">
        <v>1759742000000</v>
      </c>
      <c r="O11" s="55" t="n">
        <v>2294647000000</v>
      </c>
      <c r="P11" s="55" t="n">
        <v>2362688000000</v>
      </c>
      <c r="Q11" s="55" t="n">
        <v>2051890000000</v>
      </c>
      <c r="R11" s="55" t="n">
        <v>2356398000000</v>
      </c>
      <c r="S11" s="55" t="n">
        <v>2517530000000</v>
      </c>
      <c r="T11" s="55" t="n">
        <v>2825025000000</v>
      </c>
      <c r="U11" s="55" t="n">
        <v>3026800000000</v>
      </c>
      <c r="V11" s="55" t="n">
        <v>3310596000000</v>
      </c>
      <c r="W11" s="55" t="n">
        <v>3580046000000</v>
      </c>
      <c r="X11" s="55" t="n">
        <v>3887096000000</v>
      </c>
    </row>
    <row r="12" customFormat="false" ht="16.5" hidden="false" customHeight="false" outlineLevel="0" collapsed="false">
      <c r="A12" s="29" t="s">
        <v>2122</v>
      </c>
      <c r="B12" s="29" t="s">
        <v>2122</v>
      </c>
      <c r="C12" s="236" t="s">
        <v>4692</v>
      </c>
      <c r="H12" s="55" t="n">
        <v>579632000000</v>
      </c>
      <c r="I12" s="55" t="n">
        <v>713625000000</v>
      </c>
      <c r="J12" s="55" t="n">
        <v>941640000000</v>
      </c>
      <c r="K12" s="55" t="n">
        <v>1258218000000</v>
      </c>
      <c r="L12" s="55" t="n">
        <v>1666720000000</v>
      </c>
      <c r="M12" s="55" t="n">
        <v>1668701000000</v>
      </c>
      <c r="N12" s="55" t="n">
        <v>1806051000000</v>
      </c>
      <c r="O12" s="55" t="n">
        <v>2014812000000</v>
      </c>
      <c r="P12" s="55" t="n">
        <v>2238336000000</v>
      </c>
      <c r="Q12" s="55" t="n">
        <v>2515220000000</v>
      </c>
      <c r="R12" s="55" t="n">
        <v>2713428000000</v>
      </c>
      <c r="S12" s="55" t="n">
        <v>2739665000000</v>
      </c>
      <c r="T12" s="55" t="n">
        <v>3067170000000</v>
      </c>
      <c r="U12" s="55" t="n">
        <v>3459200000000</v>
      </c>
      <c r="V12" s="55" t="n">
        <v>3770401000000</v>
      </c>
      <c r="W12" s="55" t="n">
        <v>3967078000000</v>
      </c>
      <c r="X12" s="55" t="n">
        <v>4193972000000</v>
      </c>
    </row>
    <row r="13" customFormat="false" ht="16.5" hidden="false" customHeight="false" outlineLevel="0" collapsed="false">
      <c r="A13" s="29" t="s">
        <v>152</v>
      </c>
      <c r="B13" s="29" t="s">
        <v>152</v>
      </c>
      <c r="C13" s="236" t="s">
        <v>4692</v>
      </c>
      <c r="H13" s="55" t="n">
        <v>1074024000000</v>
      </c>
      <c r="I13" s="55" t="n">
        <v>1470500000000</v>
      </c>
      <c r="J13" s="55" t="n">
        <v>1506624000000</v>
      </c>
      <c r="K13" s="55" t="n">
        <v>2251548000000</v>
      </c>
      <c r="L13" s="55" t="n">
        <v>2125068000000</v>
      </c>
      <c r="M13" s="55" t="n">
        <v>2056771000000</v>
      </c>
      <c r="N13" s="55" t="n">
        <v>2500686000000</v>
      </c>
      <c r="O13" s="55" t="n">
        <v>3246086000000</v>
      </c>
      <c r="P13" s="55" t="n">
        <v>3544032000000</v>
      </c>
      <c r="Q13" s="55" t="n">
        <v>3508070000000</v>
      </c>
      <c r="R13" s="55" t="n">
        <v>3927330000000</v>
      </c>
      <c r="S13" s="55" t="n">
        <v>3998430000000</v>
      </c>
      <c r="T13" s="55" t="n">
        <v>4439325000000</v>
      </c>
      <c r="U13" s="55" t="n">
        <v>4929360000000</v>
      </c>
      <c r="V13" s="55" t="n">
        <v>5333738000000</v>
      </c>
      <c r="W13" s="55" t="n">
        <v>5708722000000</v>
      </c>
      <c r="X13" s="55" t="n">
        <v>6239812000000</v>
      </c>
    </row>
    <row r="14" customFormat="false" ht="16.5" hidden="false" customHeight="false" outlineLevel="0" collapsed="false">
      <c r="A14" s="29" t="s">
        <v>517</v>
      </c>
      <c r="B14" s="29" t="s">
        <v>517</v>
      </c>
      <c r="C14" s="236" t="s">
        <v>4692</v>
      </c>
      <c r="H14" s="55" t="n">
        <v>238672000000</v>
      </c>
      <c r="I14" s="55" t="n">
        <v>259500000000</v>
      </c>
      <c r="J14" s="55" t="n">
        <v>269040000000</v>
      </c>
      <c r="K14" s="55" t="n">
        <v>297999000000</v>
      </c>
      <c r="L14" s="55" t="n">
        <v>333344000000</v>
      </c>
      <c r="M14" s="55" t="n">
        <v>349263000000</v>
      </c>
      <c r="N14" s="55" t="n">
        <v>463090000000</v>
      </c>
      <c r="O14" s="55" t="n">
        <v>671604000000</v>
      </c>
      <c r="P14" s="55" t="n">
        <v>808288000000</v>
      </c>
      <c r="Q14" s="55" t="n">
        <v>992850000000</v>
      </c>
      <c r="R14" s="55" t="n">
        <v>1071090000000</v>
      </c>
      <c r="S14" s="55" t="n">
        <v>1036630000000</v>
      </c>
      <c r="T14" s="55" t="n">
        <v>1130010000000</v>
      </c>
      <c r="U14" s="55" t="n">
        <v>1297200000000</v>
      </c>
      <c r="V14" s="55" t="n">
        <v>1379415000000</v>
      </c>
      <c r="W14" s="55" t="n">
        <v>1451370000000</v>
      </c>
      <c r="X14" s="55" t="n">
        <v>1534380000000</v>
      </c>
    </row>
    <row r="15" customFormat="false" ht="16.5" hidden="false" customHeight="false" outlineLevel="0" collapsed="false">
      <c r="A15" s="29" t="s">
        <v>4693</v>
      </c>
      <c r="B15" s="29" t="s">
        <v>4693</v>
      </c>
      <c r="C15" s="236" t="s">
        <v>4692</v>
      </c>
      <c r="H15" s="55" t="n">
        <v>852400000000</v>
      </c>
      <c r="I15" s="55" t="n">
        <v>1621875000000</v>
      </c>
      <c r="J15" s="55" t="n">
        <v>2233032000000</v>
      </c>
      <c r="K15" s="55" t="n">
        <v>2417103000000</v>
      </c>
      <c r="L15" s="55" t="n">
        <v>3583448000000</v>
      </c>
      <c r="M15" s="55" t="n">
        <v>2677683000000</v>
      </c>
      <c r="N15" s="55" t="n">
        <v>3241630000000</v>
      </c>
      <c r="O15" s="55" t="n">
        <v>4645261000000</v>
      </c>
      <c r="P15" s="55" t="n">
        <v>4974080000000</v>
      </c>
      <c r="Q15" s="55" t="n">
        <v>5030440000000</v>
      </c>
      <c r="R15" s="55" t="n">
        <v>5498262000000</v>
      </c>
      <c r="S15" s="55" t="n">
        <v>3480115000000</v>
      </c>
      <c r="T15" s="55" t="n">
        <v>3309315000000</v>
      </c>
      <c r="U15" s="55" t="n">
        <v>3199760000000</v>
      </c>
      <c r="V15" s="55" t="n">
        <v>3218635000000</v>
      </c>
      <c r="W15" s="55" t="n">
        <v>3193014000000</v>
      </c>
      <c r="X15" s="55" t="n">
        <v>3171052000000</v>
      </c>
    </row>
    <row r="16" customFormat="false" ht="16.5" hidden="false" customHeight="false" outlineLevel="0" collapsed="false">
      <c r="A16" s="29" t="s">
        <v>4694</v>
      </c>
      <c r="B16" s="29" t="s">
        <v>4694</v>
      </c>
      <c r="C16" s="236" t="s">
        <v>4692</v>
      </c>
      <c r="H16" s="55" t="n">
        <v>579632000000</v>
      </c>
      <c r="I16" s="55" t="n">
        <v>973125000000</v>
      </c>
      <c r="J16" s="55" t="n">
        <v>1264488000000</v>
      </c>
      <c r="K16" s="55" t="n">
        <v>1324440000000</v>
      </c>
      <c r="L16" s="55" t="n">
        <v>1875060000000</v>
      </c>
      <c r="M16" s="55" t="n">
        <v>1164210000000</v>
      </c>
      <c r="N16" s="55" t="n">
        <v>1528197000000</v>
      </c>
      <c r="O16" s="55" t="n">
        <v>2182713000000</v>
      </c>
      <c r="P16" s="55" t="n">
        <v>2611392000000</v>
      </c>
      <c r="Q16" s="55" t="n">
        <v>2846170000000</v>
      </c>
      <c r="R16" s="55" t="n">
        <v>3213270000000</v>
      </c>
      <c r="S16" s="55" t="n">
        <v>3332025000000</v>
      </c>
      <c r="T16" s="55" t="n">
        <v>4197180000000</v>
      </c>
      <c r="U16" s="55" t="n">
        <v>5015840000000</v>
      </c>
      <c r="V16" s="55" t="n">
        <v>5241777000000</v>
      </c>
      <c r="W16" s="55" t="n">
        <v>5224932000000</v>
      </c>
      <c r="X16" s="55" t="n">
        <v>5114600000000</v>
      </c>
    </row>
    <row r="17" customFormat="false" ht="16.5" hidden="false" customHeight="false" outlineLevel="0" collapsed="false">
      <c r="A17" s="29" t="s">
        <v>4695</v>
      </c>
      <c r="B17" s="29" t="s">
        <v>4695</v>
      </c>
      <c r="C17" s="236" t="s">
        <v>4692</v>
      </c>
      <c r="H17" s="55"/>
      <c r="I17" s="55"/>
      <c r="J17" s="55"/>
      <c r="K17" s="55"/>
      <c r="L17" s="55"/>
      <c r="M17" s="55" t="n">
        <v>892561000000</v>
      </c>
      <c r="N17" s="55" t="n">
        <v>1018798000000</v>
      </c>
      <c r="O17" s="55" t="n">
        <v>1007406000000</v>
      </c>
      <c r="P17" s="55" t="n">
        <v>1181344000000</v>
      </c>
      <c r="Q17" s="55" t="n">
        <v>1323800000000</v>
      </c>
      <c r="R17" s="55" t="n">
        <v>1356714000000</v>
      </c>
      <c r="S17" s="55" t="n">
        <v>1480900000000</v>
      </c>
      <c r="T17" s="55" t="n">
        <v>1614300000000</v>
      </c>
      <c r="U17" s="55" t="n">
        <v>1729600000000</v>
      </c>
      <c r="V17" s="55" t="n">
        <v>1839220000000</v>
      </c>
      <c r="W17" s="55" t="n">
        <v>1935160000000</v>
      </c>
      <c r="X17" s="55" t="n">
        <v>2045840000000</v>
      </c>
    </row>
    <row r="18" customFormat="false" ht="16.5" hidden="false" customHeight="false" outlineLevel="0" collapsed="false">
      <c r="A18" s="30" t="s">
        <v>346</v>
      </c>
      <c r="B18" s="30" t="s">
        <v>346</v>
      </c>
      <c r="C18" s="49" t="s">
        <v>40</v>
      </c>
      <c r="H18" s="55" t="n">
        <v>1244504000000</v>
      </c>
      <c r="I18" s="55" t="n">
        <v>1448875000000</v>
      </c>
      <c r="J18" s="55" t="n">
        <v>1452816000000</v>
      </c>
      <c r="K18" s="55" t="n">
        <v>1854216000000</v>
      </c>
      <c r="L18" s="55" t="n">
        <v>2125068000000</v>
      </c>
      <c r="M18" s="55" t="n">
        <v>2289613000000</v>
      </c>
      <c r="N18" s="55" t="n">
        <v>2454377000000</v>
      </c>
      <c r="O18" s="55" t="n">
        <v>3525921000000</v>
      </c>
      <c r="P18" s="55" t="n">
        <v>4103616000000</v>
      </c>
      <c r="Q18" s="55" t="n">
        <v>4699490000000</v>
      </c>
      <c r="R18" s="55" t="n">
        <v>5069826000000</v>
      </c>
      <c r="S18" s="55" t="n">
        <v>5405285000000</v>
      </c>
      <c r="T18" s="55" t="n">
        <v>5972910000000</v>
      </c>
      <c r="U18" s="55" t="n">
        <v>6572480000000</v>
      </c>
      <c r="V18" s="55" t="n">
        <v>6989036000000</v>
      </c>
      <c r="W18" s="55" t="n">
        <v>7450366000000</v>
      </c>
      <c r="X18" s="55" t="n">
        <v>7774192000000</v>
      </c>
    </row>
    <row r="19" customFormat="false" ht="16.5" hidden="false" customHeight="false" outlineLevel="0" collapsed="false">
      <c r="A19" s="30" t="s">
        <v>349</v>
      </c>
      <c r="B19" s="30" t="s">
        <v>349</v>
      </c>
      <c r="C19" s="49" t="s">
        <v>40</v>
      </c>
      <c r="H19" s="55" t="n">
        <v>358008000000</v>
      </c>
      <c r="I19" s="55" t="n">
        <v>583875000000</v>
      </c>
      <c r="J19" s="55" t="n">
        <v>1318296000000</v>
      </c>
      <c r="K19" s="55" t="n">
        <v>1655550000000</v>
      </c>
      <c r="L19" s="55" t="n">
        <v>1750056000000</v>
      </c>
      <c r="M19" s="55" t="n">
        <v>1241824000000</v>
      </c>
      <c r="N19" s="55" t="n">
        <v>1296652000000</v>
      </c>
      <c r="O19" s="55" t="n">
        <v>1287241000000</v>
      </c>
      <c r="P19" s="55" t="n">
        <v>1554400000000</v>
      </c>
      <c r="Q19" s="55" t="n">
        <v>1456180000000</v>
      </c>
      <c r="R19" s="55" t="n">
        <v>1570932000000</v>
      </c>
      <c r="S19" s="55" t="n">
        <v>1925170000000</v>
      </c>
      <c r="T19" s="55" t="n">
        <v>1856445000000</v>
      </c>
      <c r="U19" s="55" t="n">
        <v>1989040000000</v>
      </c>
      <c r="V19" s="55" t="n">
        <v>2115103000000</v>
      </c>
      <c r="W19" s="55" t="n">
        <v>2128676000000</v>
      </c>
      <c r="X19" s="55" t="n">
        <v>2250424000000</v>
      </c>
    </row>
    <row r="20" customFormat="false" ht="15" hidden="false" customHeight="false" outlineLevel="0" collapsed="false">
      <c r="A20" s="19" t="s">
        <v>744</v>
      </c>
      <c r="B20" s="19" t="s">
        <v>744</v>
      </c>
      <c r="C20" s="20" t="s">
        <v>37</v>
      </c>
      <c r="H20" s="46" t="n">
        <v>0</v>
      </c>
      <c r="I20" s="46" t="n">
        <v>0</v>
      </c>
      <c r="J20" s="46" t="n">
        <v>0</v>
      </c>
      <c r="K20" s="46" t="n">
        <v>0</v>
      </c>
      <c r="L20" s="46" t="n">
        <v>0</v>
      </c>
      <c r="M20" s="46" t="n">
        <v>0</v>
      </c>
      <c r="N20" s="46" t="n">
        <v>0</v>
      </c>
      <c r="O20" s="46" t="n">
        <v>0</v>
      </c>
      <c r="P20" s="46" t="n">
        <v>0</v>
      </c>
      <c r="Q20" s="46" t="n">
        <v>0</v>
      </c>
      <c r="R20" s="46" t="n">
        <v>0</v>
      </c>
      <c r="S20" s="46" t="n">
        <v>0</v>
      </c>
      <c r="T20" s="46" t="n">
        <v>0</v>
      </c>
      <c r="U20" s="46" t="n">
        <v>0</v>
      </c>
      <c r="V20" s="46" t="n">
        <v>0</v>
      </c>
      <c r="W20" s="46" t="n">
        <v>0</v>
      </c>
      <c r="X20" s="46" t="n">
        <v>0</v>
      </c>
    </row>
    <row r="21" s="13" customFormat="true" ht="16.5" hidden="false" customHeight="false" outlineLevel="0" collapsed="false">
      <c r="A21" s="335" t="s">
        <v>188</v>
      </c>
      <c r="B21" s="98" t="s">
        <v>935</v>
      </c>
      <c r="C21" s="335" t="s">
        <v>34</v>
      </c>
      <c r="H21" s="259" t="n">
        <v>5404216000000</v>
      </c>
      <c r="I21" s="259" t="n">
        <v>7093000000000</v>
      </c>
      <c r="J21" s="259" t="n">
        <v>8394048000000</v>
      </c>
      <c r="K21" s="259" t="n">
        <v>10992852000000</v>
      </c>
      <c r="L21" s="259" t="n">
        <v>14208788000000</v>
      </c>
      <c r="M21" s="259" t="n">
        <f aca="false">M22+M30</f>
        <v>16066098000000</v>
      </c>
      <c r="N21" s="259" t="n">
        <f aca="false">N22+N30</f>
        <v>17643729000000</v>
      </c>
      <c r="O21" s="259" t="n">
        <f aca="false">O22+O30</f>
        <v>19980219000000</v>
      </c>
      <c r="P21" s="259" t="n">
        <f aca="false">P22+P30</f>
        <v>23191648000000</v>
      </c>
      <c r="Q21" s="259" t="n">
        <f aca="false">Q22+Q30</f>
        <v>25350770000000</v>
      </c>
      <c r="R21" s="259" t="n">
        <f aca="false">R22+R30</f>
        <v>27634122000000</v>
      </c>
      <c r="S21" s="259" t="n">
        <f aca="false">S22+S30</f>
        <v>29469910000000</v>
      </c>
      <c r="T21" s="259" t="n">
        <f aca="false">T22+T30</f>
        <v>31882425000000</v>
      </c>
      <c r="U21" s="259" t="n">
        <f aca="false">U22+U30</f>
        <v>33035360000000</v>
      </c>
      <c r="V21" s="259" t="n">
        <f aca="false">V22+V30</f>
        <v>34577336000000</v>
      </c>
      <c r="W21" s="259" t="n">
        <f aca="false">W22+W30</f>
        <v>35123154000000</v>
      </c>
      <c r="X21" s="259" t="n">
        <f aca="false">X22+X30</f>
        <v>36825120000000</v>
      </c>
    </row>
    <row r="22" customFormat="false" ht="16.5" hidden="false" customHeight="false" outlineLevel="0" collapsed="false">
      <c r="A22" s="444" t="s">
        <v>453</v>
      </c>
      <c r="B22" s="30" t="s">
        <v>353</v>
      </c>
      <c r="C22" s="49" t="s">
        <v>191</v>
      </c>
      <c r="H22" s="55"/>
      <c r="I22" s="55"/>
      <c r="J22" s="55"/>
      <c r="K22" s="55"/>
      <c r="L22" s="55"/>
      <c r="M22" s="55" t="n">
        <v>13388415000000</v>
      </c>
      <c r="N22" s="55" t="n">
        <v>14911498000000</v>
      </c>
      <c r="O22" s="55" t="n">
        <v>16846067000000</v>
      </c>
      <c r="P22" s="55" t="n">
        <v>20207200000000</v>
      </c>
      <c r="Q22" s="55" t="n">
        <v>22306030000000</v>
      </c>
      <c r="R22" s="55" t="n">
        <v>24420852000000</v>
      </c>
      <c r="S22" s="55" t="n">
        <v>26285975000000</v>
      </c>
      <c r="T22" s="55" t="n">
        <v>28573110000000</v>
      </c>
      <c r="U22" s="55" t="n">
        <v>29662640000000</v>
      </c>
      <c r="V22" s="55" t="n">
        <v>31174779000000</v>
      </c>
      <c r="W22" s="55" t="n">
        <v>31736624000000</v>
      </c>
      <c r="X22" s="55" t="n">
        <v>33449484000000</v>
      </c>
    </row>
    <row r="23" customFormat="false" ht="16.5" hidden="false" customHeight="false" outlineLevel="0" collapsed="false">
      <c r="A23" s="29" t="s">
        <v>354</v>
      </c>
      <c r="B23" s="29" t="s">
        <v>354</v>
      </c>
      <c r="C23" s="49" t="s">
        <v>77</v>
      </c>
      <c r="H23" s="55"/>
      <c r="I23" s="55"/>
      <c r="J23" s="55"/>
      <c r="K23" s="55"/>
      <c r="L23" s="55"/>
      <c r="M23" s="55" t="n">
        <v>3841893000000</v>
      </c>
      <c r="N23" s="55" t="n">
        <v>3797338000000</v>
      </c>
      <c r="O23" s="55" t="n">
        <v>4085591000000</v>
      </c>
      <c r="P23" s="55" t="n">
        <v>3046624000000</v>
      </c>
      <c r="Q23" s="55" t="n">
        <v>3441880000000</v>
      </c>
      <c r="R23" s="55" t="n">
        <v>3641706000000</v>
      </c>
      <c r="S23" s="55" t="n">
        <v>3924385000000</v>
      </c>
      <c r="T23" s="55" t="n">
        <v>4116465000000</v>
      </c>
      <c r="U23" s="55" t="n">
        <v>4151040000000</v>
      </c>
      <c r="V23" s="55" t="n">
        <v>4230206000000</v>
      </c>
      <c r="W23" s="55" t="n">
        <v>4257352000000</v>
      </c>
      <c r="X23" s="55" t="n">
        <v>4500848000000</v>
      </c>
    </row>
    <row r="24" customFormat="false" ht="16.5" hidden="false" customHeight="false" outlineLevel="0" collapsed="false">
      <c r="A24" s="29" t="s">
        <v>4696</v>
      </c>
      <c r="B24" s="29" t="s">
        <v>4696</v>
      </c>
      <c r="C24" s="49" t="s">
        <v>77</v>
      </c>
      <c r="H24" s="55"/>
      <c r="I24" s="55"/>
      <c r="J24" s="55"/>
      <c r="K24" s="55"/>
      <c r="L24" s="55"/>
      <c r="M24" s="55" t="n">
        <v>2250806000000</v>
      </c>
      <c r="N24" s="55" t="n">
        <v>2222832000000</v>
      </c>
      <c r="O24" s="55" t="n">
        <v>2742383000000</v>
      </c>
      <c r="P24" s="55" t="n">
        <v>2549216000000</v>
      </c>
      <c r="Q24" s="55" t="n">
        <v>2713790000000</v>
      </c>
      <c r="R24" s="55" t="n">
        <v>2784834000000</v>
      </c>
      <c r="S24" s="55" t="n">
        <v>3035845000000</v>
      </c>
      <c r="T24" s="55" t="n">
        <v>3228600000000</v>
      </c>
      <c r="U24" s="55" t="n">
        <v>3286240000000</v>
      </c>
      <c r="V24" s="55" t="n">
        <v>3310596000000</v>
      </c>
      <c r="W24" s="55" t="n">
        <v>3289772000000</v>
      </c>
      <c r="X24" s="55" t="n">
        <v>3477928000000</v>
      </c>
    </row>
    <row r="25" customFormat="false" ht="16.5" hidden="false" customHeight="false" outlineLevel="0" collapsed="false">
      <c r="A25" s="29" t="s">
        <v>87</v>
      </c>
      <c r="B25" s="29" t="s">
        <v>87</v>
      </c>
      <c r="C25" s="49" t="s">
        <v>77</v>
      </c>
      <c r="H25" s="55"/>
      <c r="I25" s="55"/>
      <c r="J25" s="55"/>
      <c r="K25" s="55"/>
      <c r="L25" s="55"/>
      <c r="M25" s="55" t="n">
        <v>232842000000</v>
      </c>
      <c r="N25" s="55" t="n">
        <v>277854000000</v>
      </c>
      <c r="O25" s="55" t="n">
        <v>335802000000</v>
      </c>
      <c r="P25" s="55" t="n">
        <v>373056000000</v>
      </c>
      <c r="Q25" s="55" t="n">
        <v>463330000000</v>
      </c>
      <c r="R25" s="55" t="n">
        <v>499842000000</v>
      </c>
      <c r="S25" s="55" t="n">
        <v>740450000000</v>
      </c>
      <c r="T25" s="55" t="n">
        <v>968580000000</v>
      </c>
      <c r="U25" s="55" t="n">
        <v>1210720000000</v>
      </c>
      <c r="V25" s="55" t="n">
        <v>1379415000000</v>
      </c>
      <c r="W25" s="55" t="n">
        <v>1451370000000</v>
      </c>
      <c r="X25" s="55" t="n">
        <v>1636672000000</v>
      </c>
    </row>
    <row r="26" customFormat="false" ht="16.5" hidden="false" customHeight="false" outlineLevel="0" collapsed="false">
      <c r="A26" s="29" t="s">
        <v>205</v>
      </c>
      <c r="B26" s="29" t="s">
        <v>205</v>
      </c>
      <c r="C26" s="49" t="s">
        <v>77</v>
      </c>
      <c r="H26" s="55"/>
      <c r="I26" s="55"/>
      <c r="J26" s="55"/>
      <c r="K26" s="55"/>
      <c r="L26" s="55"/>
      <c r="M26" s="55" t="n">
        <v>1280631000000</v>
      </c>
      <c r="N26" s="55" t="n">
        <v>1296652000000</v>
      </c>
      <c r="O26" s="55" t="n">
        <v>1679010000000</v>
      </c>
      <c r="P26" s="55" t="n">
        <v>4725376000000</v>
      </c>
      <c r="Q26" s="55" t="n">
        <v>5030440000000</v>
      </c>
      <c r="R26" s="55" t="n">
        <v>6569352000000</v>
      </c>
      <c r="S26" s="55" t="n">
        <v>5923600000000</v>
      </c>
      <c r="T26" s="55" t="n">
        <v>6376485000000</v>
      </c>
      <c r="U26" s="55" t="n">
        <v>6572480000000</v>
      </c>
      <c r="V26" s="55" t="n">
        <v>6805114000000</v>
      </c>
      <c r="W26" s="55" t="n">
        <v>6869818000000</v>
      </c>
      <c r="X26" s="55" t="n">
        <v>7262732000000</v>
      </c>
    </row>
    <row r="27" customFormat="false" ht="16.5" hidden="false" customHeight="false" outlineLevel="0" collapsed="false">
      <c r="A27" s="29" t="s">
        <v>52</v>
      </c>
      <c r="B27" s="29" t="s">
        <v>52</v>
      </c>
      <c r="C27" s="49" t="s">
        <v>77</v>
      </c>
      <c r="H27" s="55"/>
      <c r="I27" s="55"/>
      <c r="J27" s="55"/>
      <c r="K27" s="55"/>
      <c r="L27" s="55"/>
      <c r="M27" s="55" t="n">
        <v>77614000000</v>
      </c>
      <c r="N27" s="55" t="n">
        <v>46309000000</v>
      </c>
      <c r="O27" s="55" t="n">
        <v>111934000000</v>
      </c>
      <c r="P27" s="55" t="n">
        <v>62176000000</v>
      </c>
      <c r="Q27" s="55" t="n">
        <v>66190000000</v>
      </c>
      <c r="R27" s="55" t="n">
        <v>71406000000</v>
      </c>
      <c r="S27" s="55" t="n">
        <v>74045000000</v>
      </c>
      <c r="T27" s="55" t="n">
        <v>80715000000</v>
      </c>
      <c r="U27" s="55" t="n">
        <v>86480000000</v>
      </c>
      <c r="V27" s="55" t="n">
        <v>91961000000</v>
      </c>
      <c r="W27" s="55" t="n">
        <v>96758000000</v>
      </c>
      <c r="X27" s="55" t="n">
        <v>102292000000</v>
      </c>
    </row>
    <row r="28" customFormat="false" ht="16.5" hidden="false" customHeight="false" outlineLevel="0" collapsed="false">
      <c r="A28" s="29" t="s">
        <v>989</v>
      </c>
      <c r="B28" s="29" t="s">
        <v>989</v>
      </c>
      <c r="C28" s="49" t="s">
        <v>77</v>
      </c>
      <c r="H28" s="55"/>
      <c r="I28" s="55"/>
      <c r="J28" s="55"/>
      <c r="K28" s="55"/>
      <c r="L28" s="55"/>
      <c r="M28" s="55" t="n">
        <v>4967296000000</v>
      </c>
      <c r="N28" s="55" t="n">
        <v>6483260000000</v>
      </c>
      <c r="O28" s="55" t="n">
        <v>6827974000000</v>
      </c>
      <c r="P28" s="55" t="n">
        <v>8145056000000</v>
      </c>
      <c r="Q28" s="55" t="n">
        <v>9398980000000</v>
      </c>
      <c r="R28" s="55" t="n">
        <v>9925434000000</v>
      </c>
      <c r="S28" s="55" t="n">
        <v>10810570000000</v>
      </c>
      <c r="T28" s="55" t="n">
        <v>12672255000000</v>
      </c>
      <c r="U28" s="55" t="n">
        <v>13490880000000</v>
      </c>
      <c r="V28" s="55" t="n">
        <v>14253955000000</v>
      </c>
      <c r="W28" s="55" t="n">
        <v>14997490000000</v>
      </c>
      <c r="X28" s="55" t="n">
        <v>15752968000000</v>
      </c>
    </row>
    <row r="29" customFormat="false" ht="16.5" hidden="false" customHeight="false" outlineLevel="0" collapsed="false">
      <c r="A29" s="29" t="s">
        <v>49</v>
      </c>
      <c r="B29" s="29" t="s">
        <v>49</v>
      </c>
      <c r="C29" s="49" t="s">
        <v>77</v>
      </c>
      <c r="H29" s="55"/>
      <c r="I29" s="55"/>
      <c r="J29" s="55"/>
      <c r="K29" s="55"/>
      <c r="L29" s="55"/>
      <c r="M29" s="852" t="n">
        <f aca="false">M22-M23-M24-M25-M26-M27-M28</f>
        <v>737333000000</v>
      </c>
      <c r="N29" s="852" t="n">
        <f aca="false">N22-N23-N24-N25-N26-N27-N28</f>
        <v>787253000000</v>
      </c>
      <c r="O29" s="852" t="n">
        <f aca="false">O22-O23-O24-O25-O26-O27-O28</f>
        <v>1063373000000</v>
      </c>
      <c r="P29" s="852" t="n">
        <f aca="false">P22-P23-P24-P25-P26-P27-P28</f>
        <v>1305696000000</v>
      </c>
      <c r="Q29" s="852" t="n">
        <f aca="false">Q22-Q23-Q24-Q25-Q26-Q27-Q28</f>
        <v>1191420000000</v>
      </c>
      <c r="R29" s="852" t="n">
        <f aca="false">R22-R23-R24-R25-R26-R27-R28</f>
        <v>928278000000.002</v>
      </c>
      <c r="S29" s="852" t="n">
        <f aca="false">S22-S23-S24-S25-S26-S27-S28</f>
        <v>1777080000000</v>
      </c>
      <c r="T29" s="852" t="n">
        <f aca="false">T22-T23-T24-T25-T26-T27-T28</f>
        <v>1130010000000</v>
      </c>
      <c r="U29" s="852" t="n">
        <f aca="false">U22-U23-U24-U25-U26-U27-U28</f>
        <v>864799999999.996</v>
      </c>
      <c r="V29" s="852" t="n">
        <f aca="false">V22-V23-V24-V25-V26-V27-V28</f>
        <v>1103532000000</v>
      </c>
      <c r="W29" s="852" t="n">
        <f aca="false">W22-W23-W24-W25-W26-W27-W28</f>
        <v>774064000000</v>
      </c>
      <c r="X29" s="852" t="n">
        <f aca="false">X22-X23-X24-X25-X26-X27-X28</f>
        <v>716044000000.004</v>
      </c>
    </row>
    <row r="30" customFormat="false" ht="16.5" hidden="false" customHeight="false" outlineLevel="0" collapsed="false">
      <c r="A30" s="30" t="s">
        <v>227</v>
      </c>
      <c r="B30" s="30" t="s">
        <v>365</v>
      </c>
      <c r="C30" s="49" t="s">
        <v>191</v>
      </c>
      <c r="H30" s="55"/>
      <c r="I30" s="55"/>
      <c r="J30" s="55"/>
      <c r="K30" s="55"/>
      <c r="L30" s="55"/>
      <c r="M30" s="55" t="n">
        <v>2677683000000</v>
      </c>
      <c r="N30" s="55" t="n">
        <v>2732231000000</v>
      </c>
      <c r="O30" s="55" t="n">
        <v>3134152000000</v>
      </c>
      <c r="P30" s="55" t="n">
        <v>2984448000000</v>
      </c>
      <c r="Q30" s="55" t="n">
        <v>3044740000000</v>
      </c>
      <c r="R30" s="55" t="n">
        <v>3213270000000</v>
      </c>
      <c r="S30" s="55" t="n">
        <v>3183935000000</v>
      </c>
      <c r="T30" s="55" t="n">
        <v>3309315000000</v>
      </c>
      <c r="U30" s="55" t="n">
        <v>3372720000000</v>
      </c>
      <c r="V30" s="55" t="n">
        <v>3402557000000</v>
      </c>
      <c r="W30" s="55" t="n">
        <v>3386530000000</v>
      </c>
      <c r="X30" s="55" t="n">
        <v>3375636000000</v>
      </c>
    </row>
    <row r="31" customFormat="false" ht="16.5" hidden="false" customHeight="false" outlineLevel="0" collapsed="false">
      <c r="A31" s="51" t="s">
        <v>2037</v>
      </c>
      <c r="B31" s="30" t="s">
        <v>4697</v>
      </c>
      <c r="C31" s="335" t="s">
        <v>34</v>
      </c>
      <c r="H31" s="55" t="n">
        <v>-494392000000</v>
      </c>
      <c r="I31" s="55" t="n">
        <v>-994750000000</v>
      </c>
      <c r="J31" s="55" t="n">
        <v>-1210680000000</v>
      </c>
      <c r="K31" s="55" t="n">
        <v>-1291329000000</v>
      </c>
      <c r="L31" s="55" t="n">
        <v>-3458444000000</v>
      </c>
      <c r="M31" s="55" t="n">
        <v>-2444841000000</v>
      </c>
      <c r="N31" s="55" t="n">
        <v>-1574506000000</v>
      </c>
      <c r="O31" s="55" t="n">
        <v>839505000000</v>
      </c>
      <c r="P31" s="55" t="n">
        <v>248704000000</v>
      </c>
      <c r="Q31" s="55" t="n">
        <v>-860470000000</v>
      </c>
      <c r="R31" s="55" t="n">
        <v>-856872000000</v>
      </c>
      <c r="S31" s="55" t="n">
        <v>-3554160000000</v>
      </c>
      <c r="T31" s="55" t="n">
        <v>-3390030000000</v>
      </c>
      <c r="U31" s="55" t="n">
        <v>-1902560000000</v>
      </c>
      <c r="V31" s="55" t="n">
        <v>-1287454000000</v>
      </c>
      <c r="W31" s="55" t="n">
        <v>-580548000000</v>
      </c>
      <c r="X31" s="55" t="n">
        <v>-613752000000</v>
      </c>
    </row>
    <row r="32" customFormat="false" ht="16.5" hidden="false" customHeight="false" outlineLevel="0" collapsed="false">
      <c r="B32" s="30" t="s">
        <v>4698</v>
      </c>
      <c r="C32" s="19"/>
      <c r="H32" s="55" t="n">
        <v>-494392000000</v>
      </c>
      <c r="I32" s="55" t="n">
        <v>-1102875000000</v>
      </c>
      <c r="J32" s="55" t="n">
        <v>-1210680000000</v>
      </c>
      <c r="K32" s="55" t="n">
        <v>-1821105000000</v>
      </c>
      <c r="L32" s="55" t="n">
        <v>-3458444000000</v>
      </c>
      <c r="M32" s="55"/>
      <c r="N32" s="55"/>
      <c r="O32" s="55"/>
      <c r="P32" s="55" t="n">
        <v>-6715008000000</v>
      </c>
      <c r="Q32" s="55" t="n">
        <v>-7810420000000</v>
      </c>
      <c r="R32" s="55" t="n">
        <v>-7854660000000</v>
      </c>
      <c r="S32" s="55" t="n">
        <v>-8441130000000</v>
      </c>
      <c r="T32" s="55" t="n">
        <v>-9524370000000</v>
      </c>
      <c r="U32" s="55" t="n">
        <v>-8561520000000</v>
      </c>
      <c r="V32" s="55" t="n">
        <v>-8184529000000</v>
      </c>
      <c r="W32" s="55" t="n">
        <v>-7256850000000</v>
      </c>
      <c r="X32" s="55" t="n">
        <v>-7160440000000</v>
      </c>
    </row>
    <row r="33" customFormat="false" ht="15" hidden="false" customHeight="false" outlineLevel="0" collapsed="false">
      <c r="B33" s="19"/>
      <c r="C33" s="19"/>
      <c r="H33" s="55"/>
      <c r="I33" s="55"/>
      <c r="J33" s="55"/>
      <c r="K33" s="55"/>
      <c r="L33" s="55"/>
      <c r="M33" s="55"/>
      <c r="N33" s="55"/>
      <c r="O33" s="55"/>
      <c r="P33" s="55"/>
      <c r="Q33" s="55"/>
      <c r="R33" s="55"/>
      <c r="S33" s="55"/>
      <c r="T33" s="55"/>
      <c r="U33" s="55"/>
      <c r="V33" s="55"/>
      <c r="W33" s="55"/>
      <c r="X33" s="55"/>
    </row>
    <row r="34" customFormat="false" ht="15" hidden="false" customHeight="false" outlineLevel="0" collapsed="false">
      <c r="B34" s="19"/>
      <c r="C34" s="19"/>
      <c r="H34" s="0" t="s">
        <v>128</v>
      </c>
      <c r="I34" s="0" t="s">
        <v>128</v>
      </c>
      <c r="J34" s="0" t="s">
        <v>128</v>
      </c>
      <c r="K34" s="0" t="s">
        <v>128</v>
      </c>
      <c r="L34" s="0" t="s">
        <v>128</v>
      </c>
      <c r="M34" s="0" t="s">
        <v>127</v>
      </c>
      <c r="N34" s="0" t="s">
        <v>127</v>
      </c>
      <c r="O34" s="0" t="s">
        <v>127</v>
      </c>
      <c r="P34" s="0" t="s">
        <v>128</v>
      </c>
      <c r="Q34" s="0" t="s">
        <v>128</v>
      </c>
      <c r="R34" s="0" t="s">
        <v>128</v>
      </c>
      <c r="S34" s="0" t="s">
        <v>128</v>
      </c>
      <c r="T34" s="0" t="s">
        <v>128</v>
      </c>
      <c r="U34" s="0" t="s">
        <v>128</v>
      </c>
      <c r="V34" s="0" t="s">
        <v>128</v>
      </c>
      <c r="W34" s="0" t="s">
        <v>128</v>
      </c>
      <c r="X34" s="0" t="s">
        <v>128</v>
      </c>
    </row>
    <row r="35" customFormat="false" ht="15" hidden="false" customHeight="false" outlineLevel="0" collapsed="false">
      <c r="E35" s="55"/>
    </row>
    <row r="36" customFormat="false" ht="15" hidden="false" customHeight="false" outlineLevel="0" collapsed="false">
      <c r="B36" s="0" t="s">
        <v>149</v>
      </c>
      <c r="E36" s="55"/>
      <c r="H36" s="55" t="n">
        <f aca="false">H7-H10-H18-H19</f>
        <v>0</v>
      </c>
      <c r="I36" s="55" t="n">
        <f aca="false">I7-I10-I18-I19</f>
        <v>0</v>
      </c>
      <c r="J36" s="55" t="n">
        <f aca="false">J7-J10-J18-J19</f>
        <v>0</v>
      </c>
      <c r="K36" s="55" t="n">
        <f aca="false">K7-K10-K18-K19</f>
        <v>0</v>
      </c>
      <c r="L36" s="55" t="n">
        <f aca="false">L7-L10-L18-L19</f>
        <v>0</v>
      </c>
      <c r="M36" s="55" t="n">
        <f aca="false">M7-M10-M18-M19</f>
        <v>0</v>
      </c>
      <c r="N36" s="55" t="n">
        <f aca="false">N7-N10-N18-N19</f>
        <v>0</v>
      </c>
      <c r="O36" s="55" t="n">
        <f aca="false">O7-O10-O18-O19</f>
        <v>0</v>
      </c>
      <c r="P36" s="55" t="n">
        <f aca="false">P7-P10-P18-P19</f>
        <v>0</v>
      </c>
      <c r="Q36" s="55" t="n">
        <f aca="false">Q7-Q10-Q18-Q19</f>
        <v>0</v>
      </c>
      <c r="R36" s="55" t="n">
        <f aca="false">R7-R10-R18-R19</f>
        <v>0</v>
      </c>
      <c r="S36" s="55" t="n">
        <f aca="false">S7-S10-S18-S19</f>
        <v>0</v>
      </c>
      <c r="T36" s="55" t="n">
        <f aca="false">T7-T10-T18-T19</f>
        <v>0</v>
      </c>
      <c r="U36" s="55" t="n">
        <f aca="false">U7-U10-U18-U19</f>
        <v>0</v>
      </c>
      <c r="V36" s="55" t="n">
        <f aca="false">V7-V10-V18-V19</f>
        <v>0</v>
      </c>
      <c r="W36" s="55" t="n">
        <f aca="false">W7-W10-W18-W19</f>
        <v>0</v>
      </c>
      <c r="X36" s="55" t="n">
        <f aca="false">X7-X10-X18-X19</f>
        <v>0</v>
      </c>
    </row>
    <row r="37" customFormat="false" ht="15" hidden="false" customHeight="false" outlineLevel="0" collapsed="false">
      <c r="B37" s="0" t="s">
        <v>1275</v>
      </c>
      <c r="E37" s="55"/>
      <c r="H37" s="55" t="n">
        <f aca="false">H10-H11-H12-H13-H14-H15-H16-H17</f>
        <v>0</v>
      </c>
      <c r="I37" s="55" t="n">
        <f aca="false">I10-I11-I12-I13-I14-I15-I16-I17</f>
        <v>0</v>
      </c>
      <c r="J37" s="55" t="n">
        <f aca="false">J10-J11-J12-J13-J14-J15-J16-J17</f>
        <v>0</v>
      </c>
      <c r="K37" s="55" t="n">
        <f aca="false">K10-K11-K12-K13-K14-K15-K16-K17</f>
        <v>0</v>
      </c>
      <c r="L37" s="55" t="n">
        <f aca="false">L10-L11-L12-L13-L14-L15-L16-L17</f>
        <v>0</v>
      </c>
      <c r="M37" s="55" t="n">
        <f aca="false">M10-M11-M12-M13-M14-M15-M16-M17</f>
        <v>0</v>
      </c>
      <c r="N37" s="55" t="n">
        <f aca="false">N10-N11-N12-N13-N14-N15-N16-N17</f>
        <v>0</v>
      </c>
      <c r="O37" s="55" t="n">
        <f aca="false">O10-O11-O12-O13-O14-O15-O16-O17</f>
        <v>0</v>
      </c>
      <c r="P37" s="55" t="n">
        <f aca="false">P10-P11-P12-P13-P14-P15-P16-P17</f>
        <v>0</v>
      </c>
      <c r="Q37" s="55" t="n">
        <f aca="false">Q10-Q11-Q12-Q13-Q14-Q15-Q16-Q17</f>
        <v>0</v>
      </c>
      <c r="R37" s="55" t="n">
        <f aca="false">R10-R11-R12-R13-R14-R15-R16-R17</f>
        <v>0</v>
      </c>
      <c r="S37" s="55" t="n">
        <f aca="false">S10-S11-S12-S13-S14-S15-S16-S17</f>
        <v>0</v>
      </c>
      <c r="T37" s="55" t="n">
        <f aca="false">T10-T11-T12-T13-T14-T15-T16-T17</f>
        <v>0</v>
      </c>
      <c r="U37" s="55" t="n">
        <f aca="false">U10-U11-U12-U13-U14-U15-U16-U17</f>
        <v>0</v>
      </c>
      <c r="V37" s="55" t="n">
        <f aca="false">V10-V11-V12-V13-V14-V15-V16-V17</f>
        <v>0</v>
      </c>
      <c r="W37" s="55" t="n">
        <f aca="false">W10-W11-W12-W13-W14-W15-W16-W17</f>
        <v>0</v>
      </c>
      <c r="X37" s="55" t="n">
        <f aca="false">X10-X11-X12-X13-X14-X15-X16-X17</f>
        <v>0</v>
      </c>
    </row>
    <row r="38" customFormat="false" ht="15" hidden="false" customHeight="false" outlineLevel="0" collapsed="false">
      <c r="B38" s="0" t="s">
        <v>1507</v>
      </c>
      <c r="E38" s="55"/>
      <c r="H38" s="56" t="n">
        <f aca="false">H21-H22-H30</f>
        <v>5404216000000</v>
      </c>
      <c r="I38" s="56" t="n">
        <f aca="false">I21-I22-I30</f>
        <v>7093000000000</v>
      </c>
      <c r="J38" s="56" t="n">
        <f aca="false">J21-J22-J30</f>
        <v>8394048000000</v>
      </c>
      <c r="K38" s="56" t="n">
        <f aca="false">K21-K22-K30</f>
        <v>10992852000000</v>
      </c>
      <c r="L38" s="56" t="n">
        <f aca="false">L21-L22-L30</f>
        <v>14208788000000</v>
      </c>
      <c r="M38" s="55" t="n">
        <f aca="false">M21-M22-M30</f>
        <v>0</v>
      </c>
      <c r="N38" s="55" t="n">
        <f aca="false">N21-N22-N30</f>
        <v>0</v>
      </c>
      <c r="O38" s="55" t="n">
        <f aca="false">O21-O22-O30</f>
        <v>0</v>
      </c>
      <c r="P38" s="55" t="n">
        <f aca="false">P21-P22-P30</f>
        <v>0</v>
      </c>
      <c r="Q38" s="55" t="n">
        <f aca="false">Q21-Q22-Q30</f>
        <v>0</v>
      </c>
      <c r="R38" s="55" t="n">
        <f aca="false">R21-R22-R30</f>
        <v>0</v>
      </c>
      <c r="S38" s="55" t="n">
        <f aca="false">S21-S22-S30</f>
        <v>0</v>
      </c>
      <c r="T38" s="55" t="n">
        <f aca="false">T21-T22-T30</f>
        <v>0</v>
      </c>
      <c r="U38" s="55" t="n">
        <f aca="false">U21-U22-U30</f>
        <v>0</v>
      </c>
      <c r="V38" s="55" t="n">
        <f aca="false">V21-V22-V30</f>
        <v>0</v>
      </c>
      <c r="W38" s="55" t="n">
        <f aca="false">W21-W22-W30</f>
        <v>0</v>
      </c>
      <c r="X38" s="55" t="n">
        <f aca="false">X21-X22-X30</f>
        <v>0</v>
      </c>
    </row>
    <row r="39" customFormat="false" ht="15" hidden="false" customHeight="false" outlineLevel="0" collapsed="false">
      <c r="B39" s="0" t="s">
        <v>4699</v>
      </c>
      <c r="E39" s="55"/>
      <c r="H39" s="55" t="n">
        <f aca="false">H22-H23-H24-H25-H26-H28-H29-H27</f>
        <v>0</v>
      </c>
      <c r="I39" s="55" t="n">
        <f aca="false">I22-I23-I24-I25-I26-I28-I29-I27</f>
        <v>0</v>
      </c>
      <c r="J39" s="55" t="n">
        <f aca="false">J22-J23-J24-J25-J26-J28-J29-J27</f>
        <v>0</v>
      </c>
      <c r="K39" s="55" t="n">
        <f aca="false">K22-K23-K24-K25-K26-K28-K29-K27</f>
        <v>0</v>
      </c>
      <c r="L39" s="55" t="n">
        <f aca="false">L22-L23-L24-L25-L26-L28-L29-L27</f>
        <v>0</v>
      </c>
      <c r="M39" s="55" t="n">
        <f aca="false">M22-M23-M24-M25-M26-M28-M29-M27</f>
        <v>0</v>
      </c>
      <c r="N39" s="55" t="n">
        <f aca="false">N22-N23-N24-N25-N26-N28-N29-N27</f>
        <v>0</v>
      </c>
      <c r="O39" s="55" t="n">
        <f aca="false">O22-O23-O24-O25-O26-O28-O29-O27</f>
        <v>0</v>
      </c>
      <c r="P39" s="55" t="n">
        <f aca="false">P22-P23-P24-P25-P26-P28-P29-P27</f>
        <v>0</v>
      </c>
      <c r="Q39" s="55" t="n">
        <f aca="false">Q22-Q23-Q24-Q25-Q26-Q28-Q29-Q27</f>
        <v>0</v>
      </c>
      <c r="R39" s="55" t="n">
        <f aca="false">R22-R23-R24-R25-R26-R28-R29-R27</f>
        <v>0</v>
      </c>
      <c r="S39" s="55" t="n">
        <f aca="false">S22-S23-S24-S25-S26-S28-S29-S27</f>
        <v>0</v>
      </c>
      <c r="T39" s="55" t="n">
        <f aca="false">T22-T23-T24-T25-T26-T28-T29-T27</f>
        <v>0</v>
      </c>
      <c r="U39" s="55" t="n">
        <f aca="false">U22-U23-U24-U25-U26-U28-U29-U27</f>
        <v>0</v>
      </c>
      <c r="V39" s="55" t="n">
        <f aca="false">V22-V23-V24-V25-V26-V28-V29-V27</f>
        <v>0</v>
      </c>
      <c r="W39" s="55" t="n">
        <f aca="false">W22-W23-W24-W25-W26-W28-W29-W27</f>
        <v>0</v>
      </c>
      <c r="X39" s="55" t="n">
        <f aca="false">X22-X23-X24-X25-X26-X28-X29-X27</f>
        <v>0</v>
      </c>
    </row>
    <row r="40" customFormat="false" ht="15" hidden="false" customHeight="false" outlineLevel="0" collapsed="false">
      <c r="E40" s="55"/>
      <c r="H40" s="55"/>
      <c r="I40" s="55"/>
      <c r="J40" s="55"/>
      <c r="K40" s="55"/>
      <c r="L40" s="55"/>
      <c r="M40" s="55"/>
      <c r="N40" s="55"/>
      <c r="O40" s="55"/>
      <c r="P40" s="55"/>
      <c r="Q40" s="55"/>
      <c r="R40" s="55"/>
      <c r="S40" s="55"/>
      <c r="T40" s="55"/>
      <c r="U40" s="55"/>
      <c r="V40" s="55"/>
      <c r="W40" s="55"/>
      <c r="X40" s="55"/>
    </row>
    <row r="41" customFormat="false" ht="15" hidden="false" customHeight="false" outlineLevel="0" collapsed="false">
      <c r="E41" s="55"/>
      <c r="H41" s="55"/>
      <c r="I41" s="55"/>
      <c r="J41" s="55"/>
      <c r="K41" s="55"/>
      <c r="L41" s="55"/>
      <c r="M41" s="55"/>
      <c r="N41" s="55"/>
      <c r="O41" s="55"/>
      <c r="P41" s="55"/>
      <c r="Q41" s="55"/>
      <c r="R41" s="55"/>
      <c r="S41" s="55"/>
      <c r="T41" s="55"/>
      <c r="U41" s="55"/>
      <c r="V41" s="55"/>
      <c r="W41" s="55"/>
      <c r="X41" s="55"/>
    </row>
    <row r="42" customFormat="false" ht="15.75" hidden="false" customHeight="false" outlineLevel="0" collapsed="false">
      <c r="E42" s="55"/>
    </row>
    <row r="43" customFormat="false" ht="15.75" hidden="false" customHeight="false" outlineLevel="0" collapsed="false">
      <c r="G43" s="391" t="n">
        <v>13208230000000</v>
      </c>
      <c r="H43" s="392" t="n">
        <v>17027190000000</v>
      </c>
      <c r="I43" s="392" t="n">
        <v>21609770000000</v>
      </c>
      <c r="J43" s="392" t="n">
        <v>26917200000000</v>
      </c>
      <c r="K43" s="392" t="n">
        <v>33247510000000</v>
      </c>
      <c r="L43" s="392" t="n">
        <v>41276800000000</v>
      </c>
      <c r="M43" s="392" t="n">
        <v>38807220000000</v>
      </c>
      <c r="N43" s="392" t="n">
        <v>46308540000000</v>
      </c>
      <c r="O43" s="392" t="n">
        <v>55967230000000</v>
      </c>
      <c r="P43" s="392" t="n">
        <v>62176490000000</v>
      </c>
      <c r="Q43" s="392" t="n">
        <v>66190120000000</v>
      </c>
      <c r="R43" s="392" t="n">
        <v>71406400000000</v>
      </c>
      <c r="S43" s="603" t="n">
        <v>74641707000000</v>
      </c>
      <c r="T43" s="603" t="n">
        <v>80635343000000</v>
      </c>
      <c r="U43" s="603" t="n">
        <v>87381469000000</v>
      </c>
      <c r="V43" s="603" t="n">
        <v>92896444000000</v>
      </c>
      <c r="W43" s="603" t="n">
        <v>97060859000000</v>
      </c>
      <c r="X43" s="604" t="n">
        <v>102440464000000</v>
      </c>
    </row>
    <row r="44" customFormat="false" ht="15" hidden="false" customHeight="false" outlineLevel="0" collapsed="false">
      <c r="H44" s="853" t="n">
        <f aca="false">H7/H43</f>
        <v>0.340415535387812</v>
      </c>
      <c r="I44" s="853" t="n">
        <f aca="false">I7/I43</f>
        <v>0.38927415701324</v>
      </c>
      <c r="J44" s="853" t="n">
        <f aca="false">J7/J43</f>
        <v>0.395805804467032</v>
      </c>
      <c r="K44" s="853" t="n">
        <f aca="false">K7/K43</f>
        <v>0.398357651445176</v>
      </c>
      <c r="L44" s="853" t="n">
        <f aca="false">L7/L43</f>
        <v>0.386629874408869</v>
      </c>
      <c r="M44" s="853" t="n">
        <f aca="false">M7/M43</f>
        <v>0.350998010164088</v>
      </c>
      <c r="N44" s="853" t="n">
        <f aca="false">N7/N43</f>
        <v>0.347003446880424</v>
      </c>
      <c r="O44" s="853" t="n">
        <f aca="false">O7/O43</f>
        <v>0.372998467138717</v>
      </c>
      <c r="P44" s="853" t="n">
        <f aca="false">P7/P43</f>
        <v>0.375997036822117</v>
      </c>
      <c r="Q44" s="853" t="n">
        <f aca="false">Q7/Q43</f>
        <v>0.368999331017983</v>
      </c>
      <c r="R44" s="853" t="n">
        <f aca="false">R7/R43</f>
        <v>0.374997899347958</v>
      </c>
      <c r="S44" s="853" t="n">
        <f aca="false">S7/S43</f>
        <v>0.347202000618769</v>
      </c>
      <c r="T44" s="853" t="n">
        <f aca="false">T7/T43</f>
        <v>0.352347729208518</v>
      </c>
      <c r="U44" s="853" t="n">
        <f aca="false">U7/U43</f>
        <v>0.357275751452519</v>
      </c>
      <c r="V44" s="853" t="n">
        <f aca="false">V7/V43</f>
        <v>0.35736482012164</v>
      </c>
      <c r="W44" s="853" t="n">
        <f aca="false">W7/W43</f>
        <v>0.356882932593869</v>
      </c>
      <c r="X44" s="853" t="n">
        <f aca="false">X7/X43</f>
        <v>0.353486958044235</v>
      </c>
    </row>
    <row r="45" customFormat="false" ht="15" hidden="false" customHeight="false" outlineLevel="0" collapsed="false">
      <c r="H45" s="853" t="n">
        <f aca="false">H21/H43</f>
        <v>0.317387425640989</v>
      </c>
      <c r="I45" s="853" t="n">
        <f aca="false">I21/I43</f>
        <v>0.328231165810649</v>
      </c>
      <c r="J45" s="853" t="n">
        <f aca="false">J21/J43</f>
        <v>0.311846997458874</v>
      </c>
      <c r="K45" s="853" t="n">
        <f aca="false">K21/K43</f>
        <v>0.330636850699496</v>
      </c>
      <c r="L45" s="853" t="n">
        <f aca="false">L21/L43</f>
        <v>0.344231820296147</v>
      </c>
      <c r="M45" s="853" t="n">
        <f aca="false">M21/M43</f>
        <v>0.413997653014053</v>
      </c>
      <c r="N45" s="853" t="n">
        <f aca="false">N21/N43</f>
        <v>0.381003784615106</v>
      </c>
      <c r="O45" s="853" t="n">
        <f aca="false">O21/O43</f>
        <v>0.35699853289148</v>
      </c>
      <c r="P45" s="853" t="n">
        <f aca="false">P21/P43</f>
        <v>0.372997060464494</v>
      </c>
      <c r="Q45" s="853" t="n">
        <f aca="false">Q21/Q43</f>
        <v>0.382999305636551</v>
      </c>
      <c r="R45" s="853" t="n">
        <f aca="false">R21/R43</f>
        <v>0.386997832127092</v>
      </c>
      <c r="S45" s="853" t="n">
        <f aca="false">S21/S43</f>
        <v>0.394818274989343</v>
      </c>
      <c r="T45" s="853" t="n">
        <f aca="false">T21/T43</f>
        <v>0.395390207492514</v>
      </c>
      <c r="U45" s="853" t="n">
        <f aca="false">U21/U43</f>
        <v>0.378059105415131</v>
      </c>
      <c r="V45" s="853" t="n">
        <f aca="false">V21/V43</f>
        <v>0.372213773866306</v>
      </c>
      <c r="W45" s="853" t="n">
        <f aca="false">W21/W43</f>
        <v>0.361867331093783</v>
      </c>
      <c r="X45" s="853" t="n">
        <f aca="false">X21/X43</f>
        <v>0.359478262417866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9.xml><?xml version="1.0" encoding="utf-8"?>
<worksheet xmlns="http://schemas.openxmlformats.org/spreadsheetml/2006/main" xmlns:r="http://schemas.openxmlformats.org/officeDocument/2006/relationships">
  <sheetPr filterMode="false">
    <pageSetUpPr fitToPage="false"/>
  </sheetPr>
  <dimension ref="A1:BA8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K4" activeCellId="0" sqref="K4"/>
    </sheetView>
  </sheetViews>
  <sheetFormatPr defaultRowHeight="15"/>
  <cols>
    <col collapsed="false" hidden="false" max="1" min="1" style="38" width="34.5561224489796"/>
    <col collapsed="false" hidden="false" max="2" min="2" style="0" width="46.7091836734694"/>
    <col collapsed="false" hidden="false" max="3" min="3" style="0" width="23.0816326530612"/>
    <col collapsed="false" hidden="false" max="4" min="4" style="0" width="8.50510204081633"/>
    <col collapsed="false" hidden="false" max="6" min="5" style="0" width="21.4642857142857"/>
    <col collapsed="false" hidden="false" max="7" min="7" style="0" width="19.1683673469388"/>
    <col collapsed="false" hidden="false" max="8" min="8" style="0" width="20.3826530612245"/>
    <col collapsed="false" hidden="false" max="10" min="9" style="0" width="19.8418367346939"/>
    <col collapsed="false" hidden="false" max="13" min="11" style="0" width="18.3571428571429"/>
    <col collapsed="false" hidden="false" max="15" min="14" style="0" width="20.6530612244898"/>
    <col collapsed="false" hidden="false" max="22" min="16" style="0" width="22.5459183673469"/>
    <col collapsed="false" hidden="false" max="23" min="23" style="0" width="14.5816326530612"/>
    <col collapsed="false" hidden="false" max="1025" min="24" style="0" width="8.50510204081633"/>
  </cols>
  <sheetData>
    <row r="1" customFormat="false" ht="15" hidden="false" customHeight="false" outlineLevel="0" collapsed="false">
      <c r="A1" s="1" t="s">
        <v>4700</v>
      </c>
      <c r="B1" s="2" t="s">
        <v>4701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A2" s="0"/>
      <c r="B2" s="7" t="s">
        <v>4702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A3" s="0"/>
      <c r="B3" s="11" t="s">
        <v>3</v>
      </c>
      <c r="C3" s="11"/>
      <c r="D3" s="4" t="n">
        <v>2000</v>
      </c>
      <c r="E3" s="4" t="n">
        <v>2001</v>
      </c>
      <c r="F3" s="4" t="n">
        <v>2002</v>
      </c>
      <c r="G3" s="4" t="n">
        <v>2003</v>
      </c>
      <c r="H3" s="4" t="n">
        <v>2004</v>
      </c>
      <c r="I3" s="4" t="n">
        <v>2005</v>
      </c>
      <c r="J3" s="85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A4" s="0"/>
      <c r="B4" s="11" t="s">
        <v>4</v>
      </c>
      <c r="C4" s="11"/>
      <c r="D4" s="4" t="s">
        <v>5</v>
      </c>
      <c r="E4" s="4" t="s">
        <v>6</v>
      </c>
      <c r="F4" s="4" t="s">
        <v>7</v>
      </c>
      <c r="G4" s="4" t="s">
        <v>8</v>
      </c>
      <c r="H4" s="4" t="s">
        <v>9</v>
      </c>
      <c r="I4" s="4" t="s">
        <v>10</v>
      </c>
      <c r="J4" s="4" t="s">
        <v>11</v>
      </c>
      <c r="K4" s="85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2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s="17" customFormat="true" ht="15" hidden="false" customHeight="false" outlineLevel="0" collapsed="false">
      <c r="A6" s="243" t="s">
        <v>32</v>
      </c>
      <c r="B6" s="118" t="s">
        <v>33</v>
      </c>
      <c r="C6" s="17" t="s">
        <v>34</v>
      </c>
      <c r="D6" s="51"/>
      <c r="E6" s="855" t="n">
        <v>148200000000</v>
      </c>
      <c r="F6" s="855" t="n">
        <v>160300000000</v>
      </c>
      <c r="G6" s="855" t="n">
        <v>195500000000</v>
      </c>
      <c r="H6" s="855" t="n">
        <v>272600000000</v>
      </c>
      <c r="I6" s="856" t="n">
        <v>349400000000</v>
      </c>
      <c r="J6" s="856" t="n">
        <v>376000000000</v>
      </c>
      <c r="K6" s="855" t="n">
        <v>388000000000</v>
      </c>
      <c r="L6" s="855" t="n">
        <v>518200000000</v>
      </c>
      <c r="M6" s="855" t="n">
        <v>670700000000</v>
      </c>
      <c r="N6" s="857" t="n">
        <v>800700000000</v>
      </c>
      <c r="O6" s="857" t="n">
        <v>844200000000</v>
      </c>
      <c r="P6" s="100" t="n">
        <v>1049100000000</v>
      </c>
      <c r="Q6" s="100" t="n">
        <v>1101300000000</v>
      </c>
      <c r="R6" s="100" t="n">
        <v>1336400000000</v>
      </c>
      <c r="S6" s="100" t="n">
        <v>1355500000000</v>
      </c>
      <c r="T6" s="100" t="n">
        <v>1462500000000</v>
      </c>
      <c r="U6" s="100" t="n">
        <v>1578300000000</v>
      </c>
      <c r="V6" s="100" t="n">
        <v>1774400000000</v>
      </c>
      <c r="W6" s="360"/>
      <c r="X6" s="360"/>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customFormat="false" ht="15" hidden="false" customHeight="false" outlineLevel="0" collapsed="false">
      <c r="A7" s="20" t="s">
        <v>35</v>
      </c>
      <c r="B7" s="107" t="s">
        <v>513</v>
      </c>
      <c r="C7" s="20" t="s">
        <v>37</v>
      </c>
      <c r="D7" s="19"/>
      <c r="E7" s="684" t="n">
        <v>86200000000</v>
      </c>
      <c r="F7" s="684" t="n">
        <v>101200000000</v>
      </c>
      <c r="G7" s="684" t="n">
        <v>122300000000</v>
      </c>
      <c r="H7" s="684" t="n">
        <v>147100000000</v>
      </c>
      <c r="I7" s="663" t="n">
        <v>180300000000</v>
      </c>
      <c r="J7" s="663" t="n">
        <v>208200000000</v>
      </c>
      <c r="K7" s="684" t="n">
        <v>233200000000</v>
      </c>
      <c r="L7" s="684" t="n">
        <v>290300000000</v>
      </c>
      <c r="M7" s="684" t="n">
        <v>413000000000</v>
      </c>
      <c r="N7" s="668" t="n">
        <v>391400000000</v>
      </c>
      <c r="O7" s="668" t="n">
        <v>471700000000</v>
      </c>
      <c r="P7" s="100" t="n">
        <v>591700000000</v>
      </c>
      <c r="Q7" s="100" t="n">
        <v>736400000000</v>
      </c>
      <c r="R7" s="100" t="n">
        <v>862100000000</v>
      </c>
      <c r="S7" s="100" t="n">
        <v>948500000000</v>
      </c>
      <c r="T7" s="100" t="n">
        <v>1104200000000</v>
      </c>
      <c r="U7" s="100" t="n">
        <v>1271400000000</v>
      </c>
      <c r="V7" s="100" t="n">
        <v>1444900000000</v>
      </c>
      <c r="W7" s="113"/>
      <c r="X7" s="113"/>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5" hidden="false" customHeight="false" outlineLevel="0" collapsed="false">
      <c r="A8" s="20" t="s">
        <v>38</v>
      </c>
      <c r="B8" s="107" t="s">
        <v>441</v>
      </c>
      <c r="C8" s="20" t="s">
        <v>40</v>
      </c>
      <c r="D8" s="19"/>
      <c r="E8" s="684" t="n">
        <v>79500000000</v>
      </c>
      <c r="F8" s="684" t="n">
        <v>94600000000</v>
      </c>
      <c r="G8" s="684" t="n">
        <v>114600000000</v>
      </c>
      <c r="H8" s="684" t="n">
        <v>134700000000</v>
      </c>
      <c r="I8" s="663" t="n">
        <v>162600000000</v>
      </c>
      <c r="J8" s="663" t="n">
        <v>193600000000</v>
      </c>
      <c r="K8" s="684" t="n">
        <v>217600000000</v>
      </c>
      <c r="L8" s="684" t="n">
        <v>272400000000</v>
      </c>
      <c r="M8" s="684" t="n">
        <v>361400000000</v>
      </c>
      <c r="N8" s="668" t="n">
        <v>376400000000</v>
      </c>
      <c r="O8" s="668" t="n">
        <v>449100000000</v>
      </c>
      <c r="P8" s="100" t="n">
        <v>557000000000</v>
      </c>
      <c r="Q8" s="100" t="n">
        <v>651900000000</v>
      </c>
      <c r="R8" s="100" t="n">
        <v>761000000000</v>
      </c>
      <c r="S8" s="100" t="n">
        <v>845600000000</v>
      </c>
      <c r="T8" s="100" t="n">
        <v>975300000000</v>
      </c>
      <c r="U8" s="100" t="n">
        <v>1133000000000</v>
      </c>
      <c r="V8" s="100" t="n">
        <v>1288500000000</v>
      </c>
      <c r="W8" s="113"/>
      <c r="X8" s="113"/>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5" hidden="false" customHeight="false" outlineLevel="0" collapsed="false">
      <c r="A9" s="20" t="s">
        <v>920</v>
      </c>
      <c r="B9" s="134" t="s">
        <v>4703</v>
      </c>
      <c r="C9" s="0" t="s">
        <v>43</v>
      </c>
      <c r="D9" s="19"/>
      <c r="E9" s="684" t="n">
        <v>24500000000</v>
      </c>
      <c r="F9" s="684" t="n">
        <v>30500000000</v>
      </c>
      <c r="G9" s="684" t="n">
        <v>35100000000</v>
      </c>
      <c r="H9" s="684" t="n">
        <v>38200000000</v>
      </c>
      <c r="I9" s="663" t="n">
        <v>50700000000</v>
      </c>
      <c r="J9" s="663" t="n">
        <v>64500000000</v>
      </c>
      <c r="K9" s="684" t="n">
        <v>73600000000</v>
      </c>
      <c r="L9" s="684" t="n">
        <v>103300000000</v>
      </c>
      <c r="M9" s="684" t="n">
        <v>130100000000</v>
      </c>
      <c r="N9" s="668" t="n">
        <v>148800000000</v>
      </c>
      <c r="O9" s="668" t="n">
        <v>175800000000</v>
      </c>
      <c r="P9" s="100" t="n">
        <v>228500000000</v>
      </c>
      <c r="Q9" s="100" t="n">
        <v>282000000000</v>
      </c>
      <c r="R9" s="100" t="n">
        <v>311100000000</v>
      </c>
      <c r="S9" s="100" t="n">
        <v>351800000000</v>
      </c>
      <c r="T9" s="100" t="n">
        <v>413700000000</v>
      </c>
      <c r="U9" s="100" t="n">
        <v>490000000000</v>
      </c>
      <c r="V9" s="100" t="n">
        <v>557800000000</v>
      </c>
      <c r="W9" s="113"/>
      <c r="X9" s="113"/>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5" hidden="false" customHeight="false" outlineLevel="0" collapsed="false">
      <c r="A10" s="20" t="s">
        <v>4083</v>
      </c>
      <c r="B10" s="106" t="s">
        <v>4704</v>
      </c>
      <c r="C10" s="19" t="s">
        <v>4705</v>
      </c>
      <c r="D10" s="19"/>
      <c r="E10" s="663"/>
      <c r="F10" s="663"/>
      <c r="G10" s="663"/>
      <c r="H10" s="663"/>
      <c r="I10" s="663"/>
      <c r="J10" s="663"/>
      <c r="K10" s="663"/>
      <c r="L10" s="663"/>
      <c r="M10" s="663"/>
      <c r="N10" s="668"/>
      <c r="O10" s="668"/>
      <c r="P10" s="100"/>
      <c r="Q10" s="100"/>
      <c r="R10" s="858"/>
      <c r="S10" s="100" t="n">
        <v>13500000000</v>
      </c>
      <c r="T10" s="100" t="n">
        <v>26100000000</v>
      </c>
      <c r="U10" s="100" t="n">
        <v>29300000000</v>
      </c>
      <c r="V10" s="100" t="n">
        <v>33100000000</v>
      </c>
      <c r="W10" s="91"/>
      <c r="X10" s="113"/>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5" hidden="false" customHeight="false" outlineLevel="0" collapsed="false">
      <c r="A11" s="20" t="s">
        <v>4706</v>
      </c>
      <c r="B11" s="45" t="s">
        <v>4707</v>
      </c>
      <c r="C11" s="19" t="s">
        <v>4705</v>
      </c>
      <c r="D11" s="19"/>
      <c r="E11" s="663"/>
      <c r="F11" s="663"/>
      <c r="G11" s="663"/>
      <c r="H11" s="663"/>
      <c r="I11" s="663"/>
      <c r="J11" s="663"/>
      <c r="K11" s="663"/>
      <c r="L11" s="663"/>
      <c r="M11" s="663"/>
      <c r="N11" s="668"/>
      <c r="O11" s="668"/>
      <c r="P11" s="668"/>
      <c r="Q11" s="668"/>
      <c r="R11" s="668"/>
      <c r="S11" s="668" t="n">
        <f aca="false">S9-S10</f>
        <v>338300000000</v>
      </c>
      <c r="T11" s="668" t="n">
        <f aca="false">T9-T10</f>
        <v>387600000000</v>
      </c>
      <c r="U11" s="668" t="n">
        <f aca="false">U9-U10</f>
        <v>460700000000</v>
      </c>
      <c r="V11" s="668" t="n">
        <f aca="false">V9-V10</f>
        <v>524700000000</v>
      </c>
      <c r="W11" s="91"/>
      <c r="X11" s="113"/>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5" hidden="false" customHeight="false" outlineLevel="0" collapsed="false">
      <c r="A12" s="20" t="s">
        <v>1879</v>
      </c>
      <c r="B12" s="134" t="s">
        <v>1389</v>
      </c>
      <c r="C12" s="0" t="s">
        <v>43</v>
      </c>
      <c r="D12" s="19"/>
      <c r="E12" s="684" t="n">
        <v>41000000000</v>
      </c>
      <c r="F12" s="684" t="n">
        <v>47400000000</v>
      </c>
      <c r="G12" s="684" t="n">
        <v>57500000000</v>
      </c>
      <c r="H12" s="684" t="n">
        <v>70200000000</v>
      </c>
      <c r="I12" s="663" t="n">
        <v>82900000000</v>
      </c>
      <c r="J12" s="663" t="n">
        <v>95500000000</v>
      </c>
      <c r="K12" s="684" t="n">
        <v>109800000000</v>
      </c>
      <c r="L12" s="684" t="n">
        <v>135000000000</v>
      </c>
      <c r="M12" s="684" t="n">
        <v>179300000000</v>
      </c>
      <c r="N12" s="668" t="n">
        <v>195000000000</v>
      </c>
      <c r="O12" s="668" t="n">
        <v>234300000000</v>
      </c>
      <c r="P12" s="100" t="n">
        <v>282600000000</v>
      </c>
      <c r="Q12" s="100" t="n">
        <v>315100000000</v>
      </c>
      <c r="R12" s="100" t="n">
        <v>394100000000</v>
      </c>
      <c r="S12" s="100" t="n">
        <v>435900000000</v>
      </c>
      <c r="T12" s="100" t="n">
        <v>486400000000</v>
      </c>
      <c r="U12" s="100" t="n">
        <v>555000000000</v>
      </c>
      <c r="V12" s="100" t="n">
        <v>631300000000</v>
      </c>
      <c r="W12" s="113"/>
      <c r="X12" s="113"/>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5" hidden="false" customHeight="false" outlineLevel="0" collapsed="false">
      <c r="A13" s="20" t="s">
        <v>44</v>
      </c>
      <c r="B13" s="134" t="s">
        <v>1390</v>
      </c>
      <c r="C13" s="0" t="s">
        <v>43</v>
      </c>
      <c r="D13" s="19"/>
      <c r="E13" s="684" t="n">
        <v>14000000000</v>
      </c>
      <c r="F13" s="684" t="n">
        <v>16700000000</v>
      </c>
      <c r="G13" s="684" t="n">
        <v>22100000000</v>
      </c>
      <c r="H13" s="684" t="n">
        <v>26300000000</v>
      </c>
      <c r="I13" s="663" t="n">
        <v>29000000000</v>
      </c>
      <c r="J13" s="663" t="n">
        <v>33600000000</v>
      </c>
      <c r="K13" s="684" t="n">
        <v>34200000000</v>
      </c>
      <c r="L13" s="684" t="n">
        <v>34200000000</v>
      </c>
      <c r="M13" s="684" t="n">
        <v>52000000000</v>
      </c>
      <c r="N13" s="668" t="n">
        <v>32600000000</v>
      </c>
      <c r="O13" s="668" t="n">
        <v>39000000000</v>
      </c>
      <c r="P13" s="100" t="n">
        <v>45900000000</v>
      </c>
      <c r="Q13" s="100" t="n">
        <v>54800000000</v>
      </c>
      <c r="R13" s="100" t="n">
        <v>55900000000</v>
      </c>
      <c r="S13" s="100" t="n">
        <v>57900000000</v>
      </c>
      <c r="T13" s="100" t="n">
        <v>75200000000</v>
      </c>
      <c r="U13" s="100" t="n">
        <v>88000000000</v>
      </c>
      <c r="V13" s="100" t="n">
        <v>99500000000</v>
      </c>
      <c r="W13" s="113"/>
      <c r="X13" s="113"/>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5" hidden="false" customHeight="false" outlineLevel="0" collapsed="false">
      <c r="A14" s="20" t="s">
        <v>50</v>
      </c>
      <c r="B14" s="107" t="s">
        <v>443</v>
      </c>
      <c r="C14" s="20" t="s">
        <v>40</v>
      </c>
      <c r="D14" s="19"/>
      <c r="E14" s="684" t="n">
        <v>6700000000</v>
      </c>
      <c r="F14" s="684" t="n">
        <v>6600000000</v>
      </c>
      <c r="G14" s="684" t="n">
        <v>7700000000</v>
      </c>
      <c r="H14" s="684" t="n">
        <v>12400000000</v>
      </c>
      <c r="I14" s="663" t="n">
        <v>17700000000</v>
      </c>
      <c r="J14" s="663" t="n">
        <v>14600000000</v>
      </c>
      <c r="K14" s="684" t="n">
        <v>15700000000</v>
      </c>
      <c r="L14" s="684" t="n">
        <v>17800000000</v>
      </c>
      <c r="M14" s="684" t="n">
        <v>51700000000</v>
      </c>
      <c r="N14" s="668" t="n">
        <v>15000000000</v>
      </c>
      <c r="O14" s="668" t="n">
        <v>22600000000</v>
      </c>
      <c r="P14" s="100" t="n">
        <v>34700000000</v>
      </c>
      <c r="Q14" s="100" t="n">
        <v>84500000000</v>
      </c>
      <c r="R14" s="100" t="n">
        <v>101000000000</v>
      </c>
      <c r="S14" s="100" t="n">
        <v>102900000000</v>
      </c>
      <c r="T14" s="100" t="n">
        <v>128900000000</v>
      </c>
      <c r="U14" s="100" t="n">
        <v>138400000000</v>
      </c>
      <c r="V14" s="100" t="n">
        <v>156400000000</v>
      </c>
      <c r="W14" s="113"/>
      <c r="X14" s="113"/>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A15" s="20" t="s">
        <v>4708</v>
      </c>
      <c r="B15" s="351" t="s">
        <v>4709</v>
      </c>
      <c r="C15" s="49" t="s">
        <v>182</v>
      </c>
      <c r="D15" s="19"/>
      <c r="E15" s="663"/>
      <c r="F15" s="663"/>
      <c r="G15" s="663"/>
      <c r="H15" s="663"/>
      <c r="I15" s="663"/>
      <c r="J15" s="663"/>
      <c r="K15" s="663"/>
      <c r="L15" s="663"/>
      <c r="M15" s="663"/>
      <c r="N15" s="663"/>
      <c r="O15" s="663"/>
      <c r="P15" s="101"/>
      <c r="Q15" s="100" t="n">
        <v>61900000000</v>
      </c>
      <c r="R15" s="100" t="n">
        <v>81500000000</v>
      </c>
      <c r="S15" s="100" t="n">
        <v>62300000000</v>
      </c>
      <c r="T15" s="100" t="n">
        <v>70800000000</v>
      </c>
      <c r="U15" s="100" t="n">
        <v>72900000000</v>
      </c>
      <c r="V15" s="100" t="n">
        <v>82400000000</v>
      </c>
      <c r="W15" s="113"/>
      <c r="X15" s="113"/>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5" hidden="false" customHeight="false" outlineLevel="0" collapsed="false">
      <c r="A16" s="20" t="s">
        <v>4710</v>
      </c>
      <c r="B16" s="351" t="s">
        <v>4711</v>
      </c>
      <c r="C16" s="49" t="s">
        <v>182</v>
      </c>
      <c r="D16" s="19"/>
      <c r="E16" s="663"/>
      <c r="F16" s="663"/>
      <c r="G16" s="663"/>
      <c r="H16" s="663"/>
      <c r="I16" s="663"/>
      <c r="J16" s="663"/>
      <c r="K16" s="663"/>
      <c r="L16" s="663"/>
      <c r="M16" s="663"/>
      <c r="N16" s="663"/>
      <c r="O16" s="663"/>
      <c r="P16" s="100"/>
      <c r="Q16" s="101"/>
      <c r="R16" s="859"/>
      <c r="S16" s="100" t="n">
        <v>15200000000</v>
      </c>
      <c r="T16" s="100" t="n">
        <v>29400000000</v>
      </c>
      <c r="U16" s="100" t="n">
        <v>33600000000</v>
      </c>
      <c r="V16" s="100" t="n">
        <v>38000000000</v>
      </c>
      <c r="W16" s="113"/>
      <c r="X16" s="113"/>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s="17" customFormat="true" ht="15" hidden="false" customHeight="false" outlineLevel="0" collapsed="false">
      <c r="A17" s="243" t="s">
        <v>52</v>
      </c>
      <c r="B17" s="823" t="s">
        <v>52</v>
      </c>
      <c r="C17" s="243" t="s">
        <v>37</v>
      </c>
      <c r="D17" s="51"/>
      <c r="E17" s="855" t="n">
        <v>62000000000</v>
      </c>
      <c r="F17" s="855" t="n">
        <v>59100000000</v>
      </c>
      <c r="G17" s="855" t="n">
        <v>73100000000</v>
      </c>
      <c r="H17" s="855" t="n">
        <v>125600000000</v>
      </c>
      <c r="I17" s="856" t="n">
        <v>169100000000</v>
      </c>
      <c r="J17" s="856" t="n">
        <v>167800000000</v>
      </c>
      <c r="K17" s="855" t="n">
        <v>154800000000</v>
      </c>
      <c r="L17" s="855" t="n">
        <v>227900000000</v>
      </c>
      <c r="M17" s="855" t="n">
        <v>257700000000</v>
      </c>
      <c r="N17" s="857" t="n">
        <v>409300000000</v>
      </c>
      <c r="O17" s="857" t="n">
        <v>372500000000</v>
      </c>
      <c r="P17" s="100" t="n">
        <v>457400000000</v>
      </c>
      <c r="Q17" s="100" t="n">
        <v>364900000000</v>
      </c>
      <c r="R17" s="100" t="n">
        <v>474300000000</v>
      </c>
      <c r="S17" s="100" t="n">
        <v>407000000000</v>
      </c>
      <c r="T17" s="100" t="n">
        <v>358300000000</v>
      </c>
      <c r="U17" s="100" t="n">
        <v>306900000000</v>
      </c>
      <c r="V17" s="100" t="n">
        <v>329500000000</v>
      </c>
      <c r="W17" s="360"/>
      <c r="X17" s="360"/>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5" hidden="false" customHeight="false" outlineLevel="0" collapsed="false">
      <c r="A18" s="20" t="s">
        <v>830</v>
      </c>
      <c r="B18" s="134" t="s">
        <v>4712</v>
      </c>
      <c r="C18" s="36" t="s">
        <v>56</v>
      </c>
      <c r="D18" s="113"/>
      <c r="E18" s="684" t="n">
        <v>33900000000</v>
      </c>
      <c r="F18" s="684" t="n">
        <v>39300000000</v>
      </c>
      <c r="G18" s="684" t="n">
        <v>51000000000</v>
      </c>
      <c r="H18" s="684" t="n">
        <v>90800000000</v>
      </c>
      <c r="I18" s="663" t="n">
        <v>111300000000</v>
      </c>
      <c r="J18" s="663" t="n">
        <v>71900000000</v>
      </c>
      <c r="K18" s="684" t="n">
        <v>101400000000</v>
      </c>
      <c r="L18" s="684" t="n">
        <v>168100000000</v>
      </c>
      <c r="M18" s="684" t="n">
        <v>167000000000</v>
      </c>
      <c r="N18" s="668" t="n">
        <v>283000000000</v>
      </c>
      <c r="O18" s="668" t="n">
        <v>208500000000</v>
      </c>
      <c r="P18" s="100" t="n">
        <v>265700000000</v>
      </c>
      <c r="Q18" s="100" t="n">
        <v>190000000000</v>
      </c>
      <c r="R18" s="100" t="n">
        <v>171000000000</v>
      </c>
      <c r="S18" s="100" t="n">
        <v>166000000000</v>
      </c>
      <c r="T18" s="100" t="n">
        <v>189900000000</v>
      </c>
      <c r="U18" s="100" t="n">
        <v>162000000000</v>
      </c>
      <c r="V18" s="100" t="n">
        <v>165700000000</v>
      </c>
      <c r="W18" s="113"/>
      <c r="X18" s="113"/>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5" hidden="false" customHeight="false" outlineLevel="0" collapsed="false">
      <c r="A19" s="20" t="s">
        <v>528</v>
      </c>
      <c r="B19" s="134" t="s">
        <v>451</v>
      </c>
      <c r="C19" s="36" t="s">
        <v>56</v>
      </c>
      <c r="D19" s="113"/>
      <c r="E19" s="684" t="n">
        <v>28100000000</v>
      </c>
      <c r="F19" s="684" t="n">
        <v>19800000000</v>
      </c>
      <c r="G19" s="684" t="n">
        <v>22100000000</v>
      </c>
      <c r="H19" s="684" t="n">
        <v>34800000000</v>
      </c>
      <c r="I19" s="663" t="n">
        <v>57800000000</v>
      </c>
      <c r="J19" s="663" t="n">
        <v>95900000000</v>
      </c>
      <c r="K19" s="684" t="n">
        <v>53400000000</v>
      </c>
      <c r="L19" s="684" t="n">
        <v>59800000000</v>
      </c>
      <c r="M19" s="684" t="n">
        <v>90700000000</v>
      </c>
      <c r="N19" s="668" t="n">
        <v>126300000000</v>
      </c>
      <c r="O19" s="668" t="n">
        <v>164000000000</v>
      </c>
      <c r="P19" s="100" t="n">
        <v>191700000000</v>
      </c>
      <c r="Q19" s="100" t="n">
        <v>174900000000</v>
      </c>
      <c r="R19" s="100" t="n">
        <v>303300000000</v>
      </c>
      <c r="S19" s="100" t="n">
        <v>241000000000</v>
      </c>
      <c r="T19" s="100" t="n">
        <v>168400000000</v>
      </c>
      <c r="U19" s="100" t="n">
        <v>144900000000</v>
      </c>
      <c r="V19" s="100" t="n">
        <v>163800000000</v>
      </c>
      <c r="W19" s="113"/>
      <c r="X19" s="113"/>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5" hidden="false" customHeight="false" outlineLevel="0" collapsed="false">
      <c r="A20" s="20" t="s">
        <v>4713</v>
      </c>
      <c r="B20" s="106" t="s">
        <v>4714</v>
      </c>
      <c r="C20" s="19" t="s">
        <v>4715</v>
      </c>
      <c r="D20" s="113"/>
      <c r="E20" s="684"/>
      <c r="F20" s="684"/>
      <c r="G20" s="684"/>
      <c r="H20" s="684"/>
      <c r="I20" s="684"/>
      <c r="J20" s="684"/>
      <c r="K20" s="684"/>
      <c r="L20" s="684"/>
      <c r="M20" s="684"/>
      <c r="N20" s="668"/>
      <c r="O20" s="668"/>
      <c r="P20" s="100" t="n">
        <v>78000000000</v>
      </c>
      <c r="Q20" s="100" t="n">
        <v>64300000000</v>
      </c>
      <c r="R20" s="100" t="n">
        <v>92700000000</v>
      </c>
      <c r="S20" s="100" t="n">
        <v>2900000000</v>
      </c>
      <c r="T20" s="100"/>
      <c r="U20" s="100"/>
      <c r="V20" s="100"/>
      <c r="W20" s="113"/>
      <c r="X20" s="113"/>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5" hidden="false" customHeight="false" outlineLevel="0" collapsed="false">
      <c r="A21" s="20" t="s">
        <v>49</v>
      </c>
      <c r="B21" s="135" t="s">
        <v>226</v>
      </c>
      <c r="C21" s="19" t="s">
        <v>4715</v>
      </c>
      <c r="D21" s="113"/>
      <c r="E21" s="684"/>
      <c r="F21" s="684"/>
      <c r="G21" s="684"/>
      <c r="H21" s="684"/>
      <c r="I21" s="684"/>
      <c r="J21" s="684"/>
      <c r="K21" s="684"/>
      <c r="L21" s="684"/>
      <c r="M21" s="684"/>
      <c r="N21" s="668"/>
      <c r="O21" s="668"/>
      <c r="P21" s="668" t="n">
        <f aca="false">P19-P20</f>
        <v>113700000000</v>
      </c>
      <c r="Q21" s="668" t="n">
        <f aca="false">Q19-Q20</f>
        <v>110600000000</v>
      </c>
      <c r="R21" s="668" t="n">
        <f aca="false">R19-R20</f>
        <v>210600000000</v>
      </c>
      <c r="S21" s="668" t="n">
        <f aca="false">S19-S20</f>
        <v>238100000000</v>
      </c>
      <c r="T21" s="668" t="n">
        <f aca="false">T19-T20</f>
        <v>168400000000</v>
      </c>
      <c r="U21" s="668" t="n">
        <f aca="false">U19-U20</f>
        <v>144900000000</v>
      </c>
      <c r="V21" s="668" t="n">
        <f aca="false">V19-V20</f>
        <v>163800000000</v>
      </c>
      <c r="W21" s="113"/>
      <c r="X21" s="113"/>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17" customFormat="true" ht="15" hidden="false" customHeight="false" outlineLevel="0" collapsed="false">
      <c r="A22" s="243"/>
      <c r="B22" s="360" t="s">
        <v>350</v>
      </c>
      <c r="D22" s="51"/>
      <c r="E22" s="855" t="n">
        <v>158100000000</v>
      </c>
      <c r="F22" s="855" t="n">
        <v>174600000000</v>
      </c>
      <c r="G22" s="855" t="n">
        <v>216000000000</v>
      </c>
      <c r="H22" s="855" t="n">
        <v>274900000000</v>
      </c>
      <c r="I22" s="856" t="n">
        <v>340700000000</v>
      </c>
      <c r="J22" s="856" t="n">
        <v>382500000000</v>
      </c>
      <c r="K22" s="855" t="n">
        <v>414200000000</v>
      </c>
      <c r="L22" s="855" t="n">
        <v>521800000000</v>
      </c>
      <c r="M22" s="855" t="n">
        <v>731200000000</v>
      </c>
      <c r="N22" s="857" t="n">
        <v>804200000000</v>
      </c>
      <c r="O22" s="857" t="n">
        <v>958500000000</v>
      </c>
      <c r="P22" s="857" t="n">
        <v>1098100000000</v>
      </c>
      <c r="Q22" s="857" t="n">
        <v>1335600000000</v>
      </c>
      <c r="R22" s="857" t="n">
        <v>1538900000000</v>
      </c>
      <c r="S22" s="857" t="n">
        <v>1680400000000</v>
      </c>
      <c r="T22" s="857" t="n">
        <v>1698200000000</v>
      </c>
      <c r="U22" s="857" t="n">
        <v>1870200000000</v>
      </c>
      <c r="V22" s="857" t="n">
        <v>2128300000000</v>
      </c>
      <c r="W22" s="360"/>
      <c r="X22" s="360"/>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customFormat="false" ht="15" hidden="false" customHeight="false" outlineLevel="0" collapsed="false">
      <c r="A23" s="243" t="s">
        <v>68</v>
      </c>
      <c r="B23" s="17" t="s">
        <v>69</v>
      </c>
      <c r="C23" s="51" t="s">
        <v>34</v>
      </c>
      <c r="D23" s="51"/>
      <c r="E23" s="855" t="n">
        <f aca="false">E24+E33+E36+E37+E42</f>
        <v>158000000000</v>
      </c>
      <c r="F23" s="855" t="n">
        <f aca="false">F24+F33+F36+F37+F42</f>
        <v>174600000000</v>
      </c>
      <c r="G23" s="855" t="n">
        <f aca="false">G24+G33+G36+G37+G42</f>
        <v>216000000000</v>
      </c>
      <c r="H23" s="855" t="n">
        <f aca="false">H24+H33+H36+H37+H42</f>
        <v>274900000000</v>
      </c>
      <c r="I23" s="855" t="n">
        <f aca="false">I24+I33+I36+I37+I42</f>
        <v>340700000000</v>
      </c>
      <c r="J23" s="855" t="n">
        <f aca="false">J24+J33+J36+J37+J42</f>
        <v>382400000000</v>
      </c>
      <c r="K23" s="855" t="n">
        <f aca="false">K24+K33+K36+K37+K42</f>
        <v>414200000000</v>
      </c>
      <c r="L23" s="855" t="n">
        <f aca="false">L24+L33+L36+L37+L42</f>
        <v>521800000000</v>
      </c>
      <c r="M23" s="855" t="n">
        <f aca="false">M24+M33+M36+M37+M42</f>
        <v>731200000000</v>
      </c>
      <c r="N23" s="855" t="n">
        <f aca="false">N24+N33+N36+N37+N42</f>
        <v>804100000000</v>
      </c>
      <c r="O23" s="855" t="n">
        <f aca="false">O24+O33+O36+O37+O42</f>
        <v>958500000000</v>
      </c>
      <c r="P23" s="855" t="n">
        <f aca="false">P24+P33+P36+P37+P42</f>
        <v>1098100000000</v>
      </c>
      <c r="Q23" s="855" t="n">
        <f aca="false">Q24+Q33+Q36+Q37+Q42</f>
        <v>1335600000000</v>
      </c>
      <c r="R23" s="855" t="n">
        <f aca="false">R24+R33+R36+R37+R42</f>
        <v>1538900000000</v>
      </c>
      <c r="S23" s="855" t="n">
        <f aca="false">S24+S33+S36+S37+S42</f>
        <v>1647000000000</v>
      </c>
      <c r="T23" s="855" t="n">
        <f aca="false">T24+T33+T36+T37+T42</f>
        <v>1741100000000</v>
      </c>
      <c r="U23" s="855" t="n">
        <f aca="false">U24+U33+U36+U37+U42</f>
        <v>1856900000000</v>
      </c>
      <c r="V23" s="855" t="n">
        <f aca="false">V24+V33+V36+V37+V42</f>
        <v>2099700000000</v>
      </c>
      <c r="W23" s="360"/>
      <c r="X23" s="360"/>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5" hidden="false" customHeight="false" outlineLevel="0" collapsed="false">
      <c r="A24" s="20" t="s">
        <v>70</v>
      </c>
      <c r="B24" s="107" t="s">
        <v>1403</v>
      </c>
      <c r="C24" s="20" t="s">
        <v>72</v>
      </c>
      <c r="D24" s="19"/>
      <c r="E24" s="684" t="n">
        <v>107400000000</v>
      </c>
      <c r="F24" s="684" t="n">
        <v>122400000000</v>
      </c>
      <c r="G24" s="684" t="n">
        <v>160900000000</v>
      </c>
      <c r="H24" s="684" t="n">
        <v>168100000000</v>
      </c>
      <c r="I24" s="663" t="n">
        <v>214900000000</v>
      </c>
      <c r="J24" s="663" t="n">
        <v>254100000000</v>
      </c>
      <c r="K24" s="684" t="n">
        <v>266500000000</v>
      </c>
      <c r="L24" s="684" t="n">
        <v>349000000000</v>
      </c>
      <c r="M24" s="684" t="n">
        <v>401700000000</v>
      </c>
      <c r="N24" s="668" t="n">
        <v>459200000000</v>
      </c>
      <c r="O24" s="668" t="n">
        <v>485300000000</v>
      </c>
      <c r="P24" s="100" t="n">
        <v>614100000000</v>
      </c>
      <c r="Q24" s="100" t="n">
        <v>633900000000</v>
      </c>
      <c r="R24" s="100" t="n">
        <v>776700000000</v>
      </c>
      <c r="S24" s="100" t="n">
        <v>794400000000</v>
      </c>
      <c r="T24" s="100" t="n">
        <v>865500000000</v>
      </c>
      <c r="U24" s="100" t="n">
        <v>946700000000</v>
      </c>
      <c r="V24" s="100" t="n">
        <v>1058200000000</v>
      </c>
      <c r="W24" s="113"/>
      <c r="X24" s="113"/>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5" hidden="false" customHeight="false" outlineLevel="0" collapsed="false">
      <c r="A25" s="20" t="s">
        <v>75</v>
      </c>
      <c r="B25" s="134" t="s">
        <v>456</v>
      </c>
      <c r="C25" s="20" t="s">
        <v>77</v>
      </c>
      <c r="D25" s="113"/>
      <c r="E25" s="684" t="n">
        <v>38900000000</v>
      </c>
      <c r="F25" s="684" t="n">
        <v>40600000000</v>
      </c>
      <c r="G25" s="684" t="n">
        <v>44000000000</v>
      </c>
      <c r="H25" s="684" t="n">
        <v>48500000000</v>
      </c>
      <c r="I25" s="663" t="n">
        <v>51200000000</v>
      </c>
      <c r="J25" s="663" t="n">
        <v>62200000000</v>
      </c>
      <c r="K25" s="684" t="n">
        <v>71500000000</v>
      </c>
      <c r="L25" s="684" t="n">
        <v>76300000000</v>
      </c>
      <c r="M25" s="684" t="n">
        <v>90800000000</v>
      </c>
      <c r="N25" s="668" t="n">
        <v>106900000000</v>
      </c>
      <c r="O25" s="668" t="n">
        <v>90900000000</v>
      </c>
      <c r="P25" s="100" t="n">
        <v>144800000000</v>
      </c>
      <c r="Q25" s="100" t="n">
        <v>168900000000</v>
      </c>
      <c r="R25" s="100" t="n">
        <v>187900000000</v>
      </c>
      <c r="S25" s="100" t="n">
        <v>207000000000</v>
      </c>
      <c r="T25" s="100" t="n">
        <v>222000000000</v>
      </c>
      <c r="U25" s="100" t="n">
        <v>248100000000</v>
      </c>
      <c r="V25" s="100" t="n">
        <v>279500000000</v>
      </c>
      <c r="W25" s="113"/>
      <c r="X25" s="113"/>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5" hidden="false" customHeight="false" outlineLevel="0" collapsed="false">
      <c r="A26" s="20" t="s">
        <v>79</v>
      </c>
      <c r="B26" s="134" t="s">
        <v>4716</v>
      </c>
      <c r="C26" s="20" t="s">
        <v>77</v>
      </c>
      <c r="D26" s="113"/>
      <c r="E26" s="684" t="n">
        <v>29400000000</v>
      </c>
      <c r="F26" s="684" t="n">
        <v>35200000000</v>
      </c>
      <c r="G26" s="684" t="n">
        <v>45800000000</v>
      </c>
      <c r="H26" s="684" t="n">
        <v>47600000000</v>
      </c>
      <c r="I26" s="663" t="n">
        <v>64500000000</v>
      </c>
      <c r="J26" s="663" t="n">
        <v>71600000000</v>
      </c>
      <c r="K26" s="684" t="n">
        <v>66400000000</v>
      </c>
      <c r="L26" s="684" t="n">
        <v>81600000000</v>
      </c>
      <c r="M26" s="684" t="n">
        <v>103200000000</v>
      </c>
      <c r="N26" s="668" t="n">
        <v>106300000000</v>
      </c>
      <c r="O26" s="668" t="n">
        <v>119200000000</v>
      </c>
      <c r="P26" s="100" t="n">
        <v>149500000000</v>
      </c>
      <c r="Q26" s="100" t="n">
        <v>123100000000</v>
      </c>
      <c r="R26" s="100" t="n">
        <v>142500000000</v>
      </c>
      <c r="S26" s="100" t="n">
        <v>151200000000</v>
      </c>
      <c r="T26" s="100" t="n">
        <v>159800000000</v>
      </c>
      <c r="U26" s="100" t="n">
        <v>170100000000</v>
      </c>
      <c r="V26" s="100" t="n">
        <v>191600000000</v>
      </c>
      <c r="W26" s="113"/>
      <c r="X26" s="113"/>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5" hidden="false" customHeight="false" outlineLevel="0" collapsed="false">
      <c r="A27" s="20" t="s">
        <v>86</v>
      </c>
      <c r="B27" s="134" t="s">
        <v>1666</v>
      </c>
      <c r="C27" s="20" t="s">
        <v>77</v>
      </c>
      <c r="D27" s="113"/>
      <c r="E27" s="684" t="n">
        <v>6200000000</v>
      </c>
      <c r="F27" s="684" t="n">
        <v>7000000000</v>
      </c>
      <c r="G27" s="684" t="n">
        <v>8700000000</v>
      </c>
      <c r="H27" s="684" t="n">
        <v>11900000000</v>
      </c>
      <c r="I27" s="663" t="n">
        <v>10300000000</v>
      </c>
      <c r="J27" s="663" t="n">
        <v>14800000000</v>
      </c>
      <c r="K27" s="684" t="n">
        <v>12800000000</v>
      </c>
      <c r="L27" s="684" t="n">
        <v>13600000000</v>
      </c>
      <c r="M27" s="684" t="n">
        <v>11400000000</v>
      </c>
      <c r="N27" s="668" t="n">
        <v>14700000000</v>
      </c>
      <c r="O27" s="668" t="n">
        <v>15200000000</v>
      </c>
      <c r="P27" s="100" t="n">
        <v>18400000000</v>
      </c>
      <c r="Q27" s="100" t="n">
        <v>30700000000</v>
      </c>
      <c r="R27" s="100" t="n">
        <v>40400000000</v>
      </c>
      <c r="S27" s="100" t="n">
        <v>42900000000</v>
      </c>
      <c r="T27" s="100" t="n">
        <v>54300000000</v>
      </c>
      <c r="U27" s="100" t="n">
        <v>60700000000</v>
      </c>
      <c r="V27" s="100" t="n">
        <v>70000000000</v>
      </c>
      <c r="W27" s="113"/>
      <c r="X27" s="113"/>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5" hidden="false" customHeight="false" outlineLevel="0" collapsed="false">
      <c r="A28" s="20" t="s">
        <v>199</v>
      </c>
      <c r="B28" s="106" t="s">
        <v>1673</v>
      </c>
      <c r="C28" s="19" t="s">
        <v>201</v>
      </c>
      <c r="D28" s="113"/>
      <c r="E28" s="684" t="n">
        <v>1300000000</v>
      </c>
      <c r="F28" s="684" t="n">
        <v>2100000000</v>
      </c>
      <c r="G28" s="684" t="n">
        <v>3170000000</v>
      </c>
      <c r="H28" s="684" t="n">
        <v>4400000000</v>
      </c>
      <c r="I28" s="663" t="n">
        <v>4200000000</v>
      </c>
      <c r="J28" s="663" t="n">
        <v>8600000000</v>
      </c>
      <c r="K28" s="684" t="n">
        <v>8700000000</v>
      </c>
      <c r="L28" s="684" t="n">
        <v>11100000000</v>
      </c>
      <c r="M28" s="684" t="n">
        <v>7400000000</v>
      </c>
      <c r="N28" s="668" t="n">
        <v>10100000000</v>
      </c>
      <c r="O28" s="668" t="n">
        <v>10600000000</v>
      </c>
      <c r="P28" s="100" t="n">
        <v>13200000000</v>
      </c>
      <c r="Q28" s="100" t="n">
        <v>15700000000</v>
      </c>
      <c r="R28" s="100" t="n">
        <v>14800000000</v>
      </c>
      <c r="S28" s="100" t="n">
        <v>15600000000</v>
      </c>
      <c r="T28" s="100" t="n">
        <v>24600000000</v>
      </c>
      <c r="U28" s="100" t="n">
        <v>28300000000</v>
      </c>
      <c r="V28" s="100" t="n">
        <v>30100000000</v>
      </c>
      <c r="W28" s="113"/>
      <c r="X28" s="113"/>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5" hidden="false" customHeight="false" outlineLevel="0" collapsed="false">
      <c r="A29" s="20" t="s">
        <v>361</v>
      </c>
      <c r="B29" s="106" t="s">
        <v>1667</v>
      </c>
      <c r="C29" s="19" t="s">
        <v>201</v>
      </c>
      <c r="D29" s="113"/>
      <c r="E29" s="684" t="n">
        <v>5000000000</v>
      </c>
      <c r="F29" s="684" t="n">
        <v>4900000000</v>
      </c>
      <c r="G29" s="684" t="n">
        <v>5530000000</v>
      </c>
      <c r="H29" s="684" t="n">
        <v>7500000000</v>
      </c>
      <c r="I29" s="663" t="n">
        <v>6100000000</v>
      </c>
      <c r="J29" s="663" t="n">
        <v>6200000000</v>
      </c>
      <c r="K29" s="684" t="n">
        <v>4100000000</v>
      </c>
      <c r="L29" s="684" t="n">
        <v>2400000000</v>
      </c>
      <c r="M29" s="684" t="n">
        <v>4000000000</v>
      </c>
      <c r="N29" s="668" t="n">
        <v>4600000000</v>
      </c>
      <c r="O29" s="668" t="n">
        <v>4600000000</v>
      </c>
      <c r="P29" s="100" t="n">
        <v>5200000000</v>
      </c>
      <c r="Q29" s="100" t="n">
        <v>15000000000</v>
      </c>
      <c r="R29" s="100" t="n">
        <v>25600000000</v>
      </c>
      <c r="S29" s="100" t="n">
        <v>27300000000</v>
      </c>
      <c r="T29" s="100" t="n">
        <v>29700000000</v>
      </c>
      <c r="U29" s="100" t="n">
        <v>32400000000</v>
      </c>
      <c r="V29" s="100" t="n">
        <v>39900000000</v>
      </c>
      <c r="W29" s="113"/>
      <c r="X29" s="113"/>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5" hidden="false" customHeight="false" outlineLevel="0" collapsed="false">
      <c r="A30" s="20"/>
      <c r="B30" s="156" t="s">
        <v>4717</v>
      </c>
      <c r="C30" s="19"/>
      <c r="D30" s="113"/>
      <c r="E30" s="860"/>
      <c r="F30" s="860"/>
      <c r="G30" s="860"/>
      <c r="H30" s="860"/>
      <c r="I30" s="860"/>
      <c r="J30" s="860"/>
      <c r="K30" s="860"/>
      <c r="L30" s="663"/>
      <c r="M30" s="663"/>
      <c r="N30" s="668"/>
      <c r="O30" s="668"/>
      <c r="P30" s="100"/>
      <c r="Q30" s="100" t="n">
        <v>5000000000</v>
      </c>
      <c r="R30" s="100" t="n">
        <v>25600000000</v>
      </c>
      <c r="S30" s="100" t="n">
        <v>0</v>
      </c>
      <c r="T30" s="100" t="n">
        <v>29700000000</v>
      </c>
      <c r="U30" s="100" t="n">
        <v>19400000000</v>
      </c>
      <c r="V30" s="100" t="n">
        <v>19900000000</v>
      </c>
      <c r="W30" s="113"/>
      <c r="X30" s="113"/>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5" hidden="false" customHeight="false" outlineLevel="0" collapsed="false">
      <c r="A31" s="20" t="s">
        <v>838</v>
      </c>
      <c r="B31" s="134" t="s">
        <v>360</v>
      </c>
      <c r="C31" s="20" t="s">
        <v>77</v>
      </c>
      <c r="D31" s="113"/>
      <c r="E31" s="684" t="n">
        <v>15100000000</v>
      </c>
      <c r="F31" s="684" t="n">
        <v>20400000000</v>
      </c>
      <c r="G31" s="684" t="n">
        <v>22200000000</v>
      </c>
      <c r="H31" s="684" t="n">
        <v>41800000000</v>
      </c>
      <c r="I31" s="663" t="n">
        <v>53500000000</v>
      </c>
      <c r="J31" s="663" t="n">
        <v>71900000000</v>
      </c>
      <c r="K31" s="684" t="n">
        <v>82400000000</v>
      </c>
      <c r="L31" s="684" t="n">
        <v>121800000000</v>
      </c>
      <c r="M31" s="684" t="n">
        <v>141600000000</v>
      </c>
      <c r="N31" s="668" t="n">
        <v>179600000000</v>
      </c>
      <c r="O31" s="668" t="n">
        <v>193200000000</v>
      </c>
      <c r="P31" s="100" t="n">
        <v>225600000000</v>
      </c>
      <c r="Q31" s="100" t="n">
        <v>230800000000</v>
      </c>
      <c r="R31" s="100" t="n">
        <v>286800000000</v>
      </c>
      <c r="S31" s="100" t="n">
        <v>301000000000</v>
      </c>
      <c r="T31" s="100" t="n">
        <v>328700000000</v>
      </c>
      <c r="U31" s="100" t="n">
        <v>361500000000</v>
      </c>
      <c r="V31" s="100" t="n">
        <v>407200000000</v>
      </c>
      <c r="W31" s="113"/>
      <c r="X31" s="113"/>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5" hidden="false" customHeight="false" outlineLevel="0" collapsed="false">
      <c r="A32" s="20" t="s">
        <v>1920</v>
      </c>
      <c r="B32" s="134" t="s">
        <v>1921</v>
      </c>
      <c r="C32" s="20" t="s">
        <v>77</v>
      </c>
      <c r="D32" s="113"/>
      <c r="E32" s="684" t="n">
        <v>17700000000</v>
      </c>
      <c r="F32" s="684" t="n">
        <v>19200000000</v>
      </c>
      <c r="G32" s="684" t="n">
        <v>40200000000</v>
      </c>
      <c r="H32" s="684" t="n">
        <v>18200000000</v>
      </c>
      <c r="I32" s="663" t="n">
        <v>35400000000</v>
      </c>
      <c r="J32" s="663" t="n">
        <v>33700000000</v>
      </c>
      <c r="K32" s="684" t="n">
        <v>33500000000</v>
      </c>
      <c r="L32" s="684" t="n">
        <v>55700000000</v>
      </c>
      <c r="M32" s="684" t="n">
        <v>54700000000</v>
      </c>
      <c r="N32" s="668" t="n">
        <v>51600000000</v>
      </c>
      <c r="O32" s="668" t="n">
        <v>66900000000</v>
      </c>
      <c r="P32" s="100" t="n">
        <v>75800000000</v>
      </c>
      <c r="Q32" s="100" t="n">
        <v>80400000000</v>
      </c>
      <c r="R32" s="100" t="n">
        <v>119100000000</v>
      </c>
      <c r="S32" s="100" t="n">
        <v>92300000000</v>
      </c>
      <c r="T32" s="100" t="n">
        <v>100800000000</v>
      </c>
      <c r="U32" s="100" t="n">
        <v>106300000000</v>
      </c>
      <c r="V32" s="100" t="n">
        <v>109900000000</v>
      </c>
      <c r="W32" s="113"/>
      <c r="X32" s="113"/>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5" hidden="false" customHeight="false" outlineLevel="0" collapsed="false">
      <c r="A33" s="20" t="s">
        <v>227</v>
      </c>
      <c r="B33" s="107" t="s">
        <v>1469</v>
      </c>
      <c r="C33" s="20" t="s">
        <v>72</v>
      </c>
      <c r="D33" s="19"/>
      <c r="E33" s="684" t="n">
        <v>50000000000</v>
      </c>
      <c r="F33" s="684" t="n">
        <v>40700000000</v>
      </c>
      <c r="G33" s="684" t="n">
        <v>51100000000</v>
      </c>
      <c r="H33" s="684" t="n">
        <v>89500000000</v>
      </c>
      <c r="I33" s="663" t="n">
        <v>121400000000</v>
      </c>
      <c r="J33" s="663" t="n">
        <v>118700000000</v>
      </c>
      <c r="K33" s="684" t="n">
        <v>131800000000</v>
      </c>
      <c r="L33" s="684" t="n">
        <v>188200000000</v>
      </c>
      <c r="M33" s="684" t="n">
        <v>306600000000</v>
      </c>
      <c r="N33" s="668" t="n">
        <v>316700000000</v>
      </c>
      <c r="O33" s="668" t="n">
        <v>452900000000</v>
      </c>
      <c r="P33" s="100" t="n">
        <v>482900000000</v>
      </c>
      <c r="Q33" s="100" t="n">
        <v>564500000000</v>
      </c>
      <c r="R33" s="100" t="n">
        <v>712000000000</v>
      </c>
      <c r="S33" s="100" t="n">
        <v>749900000000</v>
      </c>
      <c r="T33" s="100" t="n">
        <v>747300000000</v>
      </c>
      <c r="U33" s="100" t="n">
        <v>828500000000</v>
      </c>
      <c r="V33" s="100" t="n">
        <v>957800000000</v>
      </c>
      <c r="W33" s="113"/>
      <c r="X33" s="113"/>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5" hidden="false" customHeight="false" outlineLevel="0" collapsed="false">
      <c r="A34" s="20" t="s">
        <v>229</v>
      </c>
      <c r="B34" s="134" t="s">
        <v>199</v>
      </c>
      <c r="C34" s="20" t="s">
        <v>91</v>
      </c>
      <c r="D34" s="113"/>
      <c r="E34" s="684" t="n">
        <v>3500000000</v>
      </c>
      <c r="F34" s="684" t="n">
        <v>6900000000</v>
      </c>
      <c r="G34" s="684" t="n">
        <v>13200000000</v>
      </c>
      <c r="H34" s="684" t="n">
        <v>27200000000</v>
      </c>
      <c r="I34" s="663" t="n">
        <v>34700000000</v>
      </c>
      <c r="J34" s="663" t="n">
        <v>35700000000</v>
      </c>
      <c r="K34" s="684" t="n">
        <v>42500000000</v>
      </c>
      <c r="L34" s="684" t="n">
        <v>87600000000</v>
      </c>
      <c r="M34" s="684" t="n">
        <v>139700000000</v>
      </c>
      <c r="N34" s="668" t="n">
        <v>159300000000</v>
      </c>
      <c r="O34" s="668" t="n">
        <v>219400000000</v>
      </c>
      <c r="P34" s="100" t="n">
        <v>231600000000</v>
      </c>
      <c r="Q34" s="100" t="n">
        <v>239400000000</v>
      </c>
      <c r="R34" s="100" t="n">
        <v>320200000000</v>
      </c>
      <c r="S34" s="100" t="n">
        <v>400200000000</v>
      </c>
      <c r="T34" s="100" t="n">
        <v>467100000000</v>
      </c>
      <c r="U34" s="100" t="n">
        <v>508300000000</v>
      </c>
      <c r="V34" s="100" t="n">
        <v>539800000000</v>
      </c>
      <c r="W34" s="113"/>
      <c r="X34" s="113"/>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5" hidden="false" customHeight="false" outlineLevel="0" collapsed="false">
      <c r="A35" s="20" t="s">
        <v>367</v>
      </c>
      <c r="B35" s="134" t="s">
        <v>202</v>
      </c>
      <c r="C35" s="20" t="s">
        <v>91</v>
      </c>
      <c r="D35" s="113"/>
      <c r="E35" s="684" t="n">
        <v>46500000000</v>
      </c>
      <c r="F35" s="684" t="n">
        <v>33800000000</v>
      </c>
      <c r="G35" s="684" t="n">
        <v>37900000000</v>
      </c>
      <c r="H35" s="684" t="n">
        <v>62300000000</v>
      </c>
      <c r="I35" s="663" t="n">
        <v>86700000000</v>
      </c>
      <c r="J35" s="663" t="n">
        <v>83000000000</v>
      </c>
      <c r="K35" s="684" t="n">
        <v>89300000000</v>
      </c>
      <c r="L35" s="684" t="n">
        <v>100600000000</v>
      </c>
      <c r="M35" s="684" t="n">
        <v>167000000000</v>
      </c>
      <c r="N35" s="668" t="n">
        <v>157400000000</v>
      </c>
      <c r="O35" s="668" t="n">
        <v>233500000000</v>
      </c>
      <c r="P35" s="100" t="n">
        <v>251300000000</v>
      </c>
      <c r="Q35" s="100" t="n">
        <v>325100000000</v>
      </c>
      <c r="R35" s="100" t="n">
        <v>391900000000</v>
      </c>
      <c r="S35" s="100" t="n">
        <v>349700000000</v>
      </c>
      <c r="T35" s="100" t="n">
        <v>280200000000</v>
      </c>
      <c r="U35" s="100" t="n">
        <v>320200000000</v>
      </c>
      <c r="V35" s="100" t="n">
        <v>418000000000</v>
      </c>
      <c r="W35" s="113"/>
      <c r="X35" s="113"/>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5" hidden="false" customHeight="false" outlineLevel="0" collapsed="false">
      <c r="A36" s="134" t="s">
        <v>544</v>
      </c>
      <c r="B36" s="134" t="s">
        <v>1225</v>
      </c>
      <c r="C36" s="20" t="s">
        <v>72</v>
      </c>
      <c r="D36" s="113"/>
      <c r="E36" s="684"/>
      <c r="F36" s="684" t="n">
        <f aca="false">F22-F24-F33-F37</f>
        <v>10900000000</v>
      </c>
      <c r="G36" s="684"/>
      <c r="H36" s="684"/>
      <c r="I36" s="663"/>
      <c r="J36" s="663"/>
      <c r="K36" s="684"/>
      <c r="L36" s="684"/>
      <c r="M36" s="684"/>
      <c r="N36" s="668"/>
      <c r="O36" s="668"/>
      <c r="P36" s="668"/>
      <c r="Q36" s="668"/>
      <c r="R36" s="668"/>
      <c r="S36" s="668"/>
      <c r="T36" s="668"/>
      <c r="U36" s="668"/>
      <c r="V36" s="668"/>
      <c r="W36" s="113"/>
      <c r="X36" s="113"/>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5" hidden="false" customHeight="false" outlineLevel="0" collapsed="false">
      <c r="A37" s="20" t="s">
        <v>234</v>
      </c>
      <c r="B37" s="107" t="s">
        <v>4718</v>
      </c>
      <c r="C37" s="20" t="s">
        <v>72</v>
      </c>
      <c r="D37" s="19"/>
      <c r="E37" s="684" t="n">
        <v>600000000</v>
      </c>
      <c r="F37" s="684" t="n">
        <v>600000000</v>
      </c>
      <c r="G37" s="684" t="n">
        <v>4000000000</v>
      </c>
      <c r="H37" s="663" t="n">
        <v>17300000000</v>
      </c>
      <c r="I37" s="663" t="n">
        <v>4400000000</v>
      </c>
      <c r="J37" s="663" t="n">
        <v>9600000000</v>
      </c>
      <c r="K37" s="684" t="n">
        <v>15900000000</v>
      </c>
      <c r="L37" s="684" t="n">
        <v>-15400000000</v>
      </c>
      <c r="M37" s="684" t="n">
        <v>22900000000</v>
      </c>
      <c r="N37" s="668" t="n">
        <v>28200000000</v>
      </c>
      <c r="O37" s="668" t="n">
        <v>20300000000</v>
      </c>
      <c r="P37" s="100" t="n">
        <v>1100000000</v>
      </c>
      <c r="Q37" s="100" t="n">
        <v>137200000000</v>
      </c>
      <c r="R37" s="100" t="n">
        <v>50200000000</v>
      </c>
      <c r="S37" s="100" t="n">
        <v>79700000000</v>
      </c>
      <c r="T37" s="100" t="n">
        <v>128300000000</v>
      </c>
      <c r="U37" s="100" t="n">
        <v>81700000000</v>
      </c>
      <c r="V37" s="100" t="n">
        <v>83700000000</v>
      </c>
      <c r="W37" s="113"/>
      <c r="X37" s="113"/>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5" hidden="false" customHeight="false" outlineLevel="0" collapsed="false">
      <c r="A38" s="20"/>
      <c r="B38" s="134" t="s">
        <v>4719</v>
      </c>
      <c r="D38" s="19"/>
      <c r="E38" s="663"/>
      <c r="F38" s="663"/>
      <c r="G38" s="663"/>
      <c r="H38" s="684" t="n">
        <v>0</v>
      </c>
      <c r="I38" s="861"/>
      <c r="J38" s="861"/>
      <c r="K38" s="684" t="n">
        <v>4800000000</v>
      </c>
      <c r="L38" s="684" t="n">
        <v>3900000000</v>
      </c>
      <c r="M38" s="684" t="n">
        <v>2100000000</v>
      </c>
      <c r="N38" s="668" t="n">
        <v>2900000000</v>
      </c>
      <c r="O38" s="668" t="n">
        <v>3600000000</v>
      </c>
      <c r="P38" s="100"/>
      <c r="Q38" s="100"/>
      <c r="R38" s="858"/>
      <c r="S38" s="100"/>
      <c r="T38" s="100"/>
      <c r="U38" s="100"/>
      <c r="V38" s="100"/>
      <c r="W38" s="113"/>
      <c r="X38" s="113"/>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5" hidden="false" customHeight="false" outlineLevel="0" collapsed="false">
      <c r="A39" s="20"/>
      <c r="B39" s="351" t="s">
        <v>4720</v>
      </c>
      <c r="D39" s="19"/>
      <c r="E39" s="663"/>
      <c r="F39" s="663"/>
      <c r="G39" s="663"/>
      <c r="H39" s="663"/>
      <c r="I39" s="663"/>
      <c r="J39" s="663"/>
      <c r="K39" s="684" t="n">
        <v>0</v>
      </c>
      <c r="L39" s="684" t="n">
        <v>0</v>
      </c>
      <c r="M39" s="684" t="n">
        <v>0</v>
      </c>
      <c r="N39" s="668" t="n">
        <v>18200000000</v>
      </c>
      <c r="O39" s="668" t="n">
        <v>9200000000</v>
      </c>
      <c r="P39" s="100"/>
      <c r="Q39" s="100" t="n">
        <v>63100000000</v>
      </c>
      <c r="R39" s="100" t="n">
        <v>49700000000</v>
      </c>
      <c r="S39" s="100"/>
      <c r="T39" s="100"/>
      <c r="U39" s="100"/>
      <c r="V39" s="100"/>
      <c r="W39" s="113"/>
      <c r="X39" s="113"/>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5" hidden="false" customHeight="false" outlineLevel="0" collapsed="false">
      <c r="A40" s="20"/>
      <c r="B40" s="351" t="s">
        <v>4721</v>
      </c>
      <c r="D40" s="19"/>
      <c r="E40" s="663"/>
      <c r="F40" s="663"/>
      <c r="G40" s="663"/>
      <c r="H40" s="663"/>
      <c r="I40" s="663"/>
      <c r="J40" s="663"/>
      <c r="K40" s="684" t="n">
        <v>0</v>
      </c>
      <c r="L40" s="684" t="n">
        <v>0</v>
      </c>
      <c r="M40" s="684" t="n">
        <v>0</v>
      </c>
      <c r="N40" s="668" t="n">
        <v>4500000000</v>
      </c>
      <c r="O40" s="668" t="n">
        <v>25000000000</v>
      </c>
      <c r="P40" s="100" t="n">
        <v>34500000000</v>
      </c>
      <c r="Q40" s="100" t="n">
        <v>27000000000</v>
      </c>
      <c r="R40" s="100" t="n">
        <v>31400000000</v>
      </c>
      <c r="S40" s="100"/>
      <c r="T40" s="100"/>
      <c r="U40" s="100"/>
      <c r="V40" s="100"/>
      <c r="W40" s="113"/>
      <c r="X40" s="113"/>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5" hidden="false" customHeight="false" outlineLevel="0" collapsed="false">
      <c r="A41" s="20"/>
      <c r="B41" s="351" t="s">
        <v>4722</v>
      </c>
      <c r="D41" s="19"/>
      <c r="E41" s="663"/>
      <c r="F41" s="663"/>
      <c r="G41" s="663"/>
      <c r="H41" s="663"/>
      <c r="I41" s="663"/>
      <c r="J41" s="663"/>
      <c r="K41" s="663"/>
      <c r="L41" s="663"/>
      <c r="M41" s="663"/>
      <c r="N41" s="668"/>
      <c r="O41" s="668" t="n">
        <v>-21800000000</v>
      </c>
      <c r="P41" s="100" t="n">
        <v>-28000000000</v>
      </c>
      <c r="Q41" s="100" t="n">
        <v>-5100000000</v>
      </c>
      <c r="R41" s="858"/>
      <c r="S41" s="100"/>
      <c r="T41" s="100"/>
      <c r="U41" s="100"/>
      <c r="V41" s="100"/>
      <c r="W41" s="113"/>
      <c r="X41" s="113"/>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5" hidden="false" customHeight="false" outlineLevel="0" collapsed="false">
      <c r="A42" s="862" t="s">
        <v>4723</v>
      </c>
      <c r="B42" s="862" t="s">
        <v>4723</v>
      </c>
      <c r="C42" s="20" t="s">
        <v>72</v>
      </c>
      <c r="D42" s="19"/>
      <c r="E42" s="663"/>
      <c r="F42" s="663"/>
      <c r="G42" s="663"/>
      <c r="H42" s="663"/>
      <c r="I42" s="663"/>
      <c r="J42" s="663"/>
      <c r="K42" s="663"/>
      <c r="L42" s="663"/>
      <c r="M42" s="663"/>
      <c r="N42" s="668"/>
      <c r="O42" s="668"/>
      <c r="P42" s="100"/>
      <c r="Q42" s="100"/>
      <c r="R42" s="100"/>
      <c r="S42" s="100" t="n">
        <v>23000000000</v>
      </c>
      <c r="T42" s="100"/>
      <c r="U42" s="100"/>
      <c r="V42" s="100"/>
      <c r="W42" s="113"/>
      <c r="X42" s="113"/>
    </row>
    <row r="43" customFormat="false" ht="15" hidden="false" customHeight="false" outlineLevel="0" collapsed="false">
      <c r="A43" s="20"/>
      <c r="B43" s="107" t="s">
        <v>2064</v>
      </c>
      <c r="C43" s="19"/>
      <c r="D43" s="182"/>
      <c r="E43" s="684" t="n">
        <v>-800000000</v>
      </c>
      <c r="F43" s="684" t="n">
        <v>-12900000000</v>
      </c>
      <c r="G43" s="684" t="n">
        <v>-2800000000</v>
      </c>
      <c r="H43" s="684" t="n">
        <v>-18100000000</v>
      </c>
      <c r="I43" s="663" t="n">
        <v>-23600000000</v>
      </c>
      <c r="J43" s="663" t="n">
        <v>-31200000000</v>
      </c>
      <c r="K43" s="684" t="n">
        <v>-29500000000</v>
      </c>
      <c r="L43" s="684" t="n">
        <v>-77100000000</v>
      </c>
      <c r="M43" s="684" t="n">
        <v>-62200000000</v>
      </c>
      <c r="N43" s="668" t="n">
        <v>11300000000</v>
      </c>
      <c r="O43" s="668" t="n">
        <v>-99100000000</v>
      </c>
      <c r="P43" s="100" t="n">
        <v>-30600000000</v>
      </c>
      <c r="Q43" s="100" t="n">
        <v>-203600000000</v>
      </c>
      <c r="R43" s="100" t="n">
        <v>-162200000000</v>
      </c>
      <c r="S43" s="100" t="n">
        <v>-248500000000</v>
      </c>
      <c r="T43" s="100" t="n">
        <v>-224400000000</v>
      </c>
      <c r="U43" s="100" t="n">
        <v>-217900000000</v>
      </c>
      <c r="V43" s="100" t="n">
        <v>-255300000000</v>
      </c>
      <c r="W43" s="113"/>
      <c r="X43" s="113"/>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5" hidden="false" customHeight="false" outlineLevel="0" collapsed="false">
      <c r="A44" s="20"/>
      <c r="B44" s="107" t="s">
        <v>1942</v>
      </c>
      <c r="C44" s="19"/>
      <c r="D44" s="19"/>
      <c r="E44" s="684" t="n">
        <v>-20400000000</v>
      </c>
      <c r="F44" s="684" t="n">
        <v>-34800000000</v>
      </c>
      <c r="G44" s="684" t="n">
        <v>-50200000000</v>
      </c>
      <c r="H44" s="684" t="n">
        <v>-58100000000</v>
      </c>
      <c r="I44" s="663" t="n">
        <v>-67600000000</v>
      </c>
      <c r="J44" s="663" t="n">
        <v>-85100000000</v>
      </c>
      <c r="K44" s="684" t="n">
        <v>-87500000000</v>
      </c>
      <c r="L44" s="684" t="n">
        <v>-128500000000</v>
      </c>
      <c r="M44" s="684" t="n">
        <v>-147200000000</v>
      </c>
      <c r="N44" s="668" t="n">
        <v>-250700000000</v>
      </c>
      <c r="O44" s="668" t="n">
        <v>-249900000000</v>
      </c>
      <c r="P44" s="100" t="n">
        <v>-249900000000</v>
      </c>
      <c r="Q44" s="100" t="n">
        <v>-259100000000</v>
      </c>
      <c r="R44" s="100" t="n">
        <v>-259400000000</v>
      </c>
      <c r="S44" s="100" t="n">
        <v>-298500000000</v>
      </c>
      <c r="T44" s="100" t="n">
        <v>-327100000000</v>
      </c>
      <c r="U44" s="100" t="n">
        <v>-232900000000</v>
      </c>
      <c r="V44" s="100" t="n">
        <v>-196900000000</v>
      </c>
      <c r="W44" s="113"/>
      <c r="X44" s="113"/>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5" hidden="false" customHeight="false" outlineLevel="0" collapsed="false">
      <c r="A45" s="20"/>
      <c r="B45" s="107" t="s">
        <v>4724</v>
      </c>
      <c r="C45" s="19"/>
      <c r="D45" s="19"/>
      <c r="E45" s="860"/>
      <c r="F45" s="860"/>
      <c r="G45" s="860"/>
      <c r="H45" s="860"/>
      <c r="I45" s="860"/>
      <c r="J45" s="860"/>
      <c r="K45" s="860"/>
      <c r="L45" s="860"/>
      <c r="M45" s="860"/>
      <c r="N45" s="860"/>
      <c r="O45" s="860"/>
      <c r="P45" s="101"/>
      <c r="Q45" s="101"/>
      <c r="R45" s="101"/>
      <c r="S45" s="101"/>
      <c r="T45" s="101"/>
      <c r="U45" s="101"/>
      <c r="V45" s="101"/>
      <c r="W45" s="113"/>
      <c r="X45" s="113"/>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5" hidden="false" customHeight="false" outlineLevel="0" collapsed="false">
      <c r="A46" s="20"/>
      <c r="B46" s="107" t="s">
        <v>4725</v>
      </c>
      <c r="C46" s="19"/>
      <c r="D46" s="19"/>
      <c r="E46" s="684" t="n">
        <v>-9900000000</v>
      </c>
      <c r="F46" s="684" t="n">
        <v>-14400000000</v>
      </c>
      <c r="G46" s="684" t="n">
        <v>-20500000000</v>
      </c>
      <c r="H46" s="684" t="n">
        <v>-2200000000</v>
      </c>
      <c r="I46" s="663" t="n">
        <v>9000000000</v>
      </c>
      <c r="J46" s="663" t="n">
        <v>-6500000000</v>
      </c>
      <c r="K46" s="684" t="n">
        <v>-26100000000</v>
      </c>
      <c r="L46" s="684" t="n">
        <v>-3600000000</v>
      </c>
      <c r="M46" s="684" t="n">
        <v>-60500000000</v>
      </c>
      <c r="N46" s="668" t="n">
        <v>-3500000000</v>
      </c>
      <c r="O46" s="668" t="n">
        <v>-114300000000</v>
      </c>
      <c r="P46" s="100" t="n">
        <v>-49000000000</v>
      </c>
      <c r="Q46" s="100" t="n">
        <v>-234300000000</v>
      </c>
      <c r="R46" s="100" t="n">
        <v>-202600000000</v>
      </c>
      <c r="S46" s="100" t="n">
        <v>-291500000000</v>
      </c>
      <c r="T46" s="100" t="n">
        <v>-278700000000</v>
      </c>
      <c r="U46" s="100" t="n">
        <v>-278600000000</v>
      </c>
      <c r="V46" s="100" t="n">
        <v>-325300000000</v>
      </c>
      <c r="W46" s="113"/>
      <c r="X46" s="113"/>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customFormat="false" ht="15" hidden="false" customHeight="false" outlineLevel="0" collapsed="false">
      <c r="A47" s="20"/>
      <c r="B47" s="107" t="s">
        <v>4726</v>
      </c>
      <c r="C47" s="19"/>
      <c r="D47" s="19"/>
      <c r="E47" s="684" t="n">
        <v>-71900000000</v>
      </c>
      <c r="F47" s="684" t="n">
        <v>-73500000000</v>
      </c>
      <c r="G47" s="684" t="n">
        <v>-93600000000</v>
      </c>
      <c r="H47" s="684" t="n">
        <v>-127800000000</v>
      </c>
      <c r="I47" s="663" t="n">
        <v>-160400000000</v>
      </c>
      <c r="J47" s="663" t="n">
        <v>-174300000000</v>
      </c>
      <c r="K47" s="684" t="n">
        <v>-180900000000</v>
      </c>
      <c r="L47" s="684" t="n">
        <v>-231600000000</v>
      </c>
      <c r="M47" s="684" t="n">
        <v>-318100000000</v>
      </c>
      <c r="N47" s="668" t="n">
        <v>-412800000000</v>
      </c>
      <c r="O47" s="668" t="n">
        <v>-486800000000</v>
      </c>
      <c r="P47" s="100" t="n">
        <v>-506400000000</v>
      </c>
      <c r="Q47" s="100" t="n">
        <v>-599200000000</v>
      </c>
      <c r="R47" s="100" t="n">
        <v>-676900000000</v>
      </c>
      <c r="S47" s="100" t="n">
        <v>-698500000000</v>
      </c>
      <c r="T47" s="100" t="n">
        <v>-637000000000</v>
      </c>
      <c r="U47" s="100" t="n">
        <v>-585500000000</v>
      </c>
      <c r="V47" s="100" t="n">
        <v>-654800000000</v>
      </c>
      <c r="W47" s="113"/>
      <c r="X47" s="113"/>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customFormat="false" ht="15" hidden="false" customHeight="false" outlineLevel="0" collapsed="false">
      <c r="A48" s="20"/>
      <c r="B48" s="107" t="s">
        <v>492</v>
      </c>
      <c r="C48" s="19"/>
      <c r="D48" s="19"/>
      <c r="E48" s="684" t="n">
        <v>-31700000000</v>
      </c>
      <c r="F48" s="684" t="n">
        <v>-1700000000</v>
      </c>
      <c r="G48" s="684" t="n">
        <v>-13200000000</v>
      </c>
      <c r="H48" s="684" t="n">
        <v>-16300000000</v>
      </c>
      <c r="I48" s="663" t="n">
        <v>-7000000000</v>
      </c>
      <c r="J48" s="663" t="n">
        <v>-7500000000</v>
      </c>
      <c r="K48" s="684" t="n">
        <v>-7000000000</v>
      </c>
      <c r="L48" s="684" t="n">
        <v>-8600000000</v>
      </c>
      <c r="M48" s="684" t="n">
        <v>-9000000000</v>
      </c>
      <c r="N48" s="668" t="n">
        <v>-11200000000</v>
      </c>
      <c r="O48" s="668" t="n">
        <v>-11200000000</v>
      </c>
      <c r="P48" s="100" t="n">
        <v>-13700000000</v>
      </c>
      <c r="Q48" s="100" t="n">
        <v>-9100000000</v>
      </c>
      <c r="R48" s="100" t="n">
        <v>-16100000000</v>
      </c>
      <c r="S48" s="100" t="n">
        <v>-10000000000</v>
      </c>
      <c r="T48" s="100" t="n">
        <v>-11400000000</v>
      </c>
      <c r="U48" s="100" t="n">
        <v>-13000000000</v>
      </c>
      <c r="V48" s="100" t="n">
        <v>-13200000000</v>
      </c>
      <c r="W48" s="113"/>
      <c r="X48" s="113"/>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customFormat="false" ht="15" hidden="false" customHeight="false" outlineLevel="0" collapsed="false">
      <c r="A49" s="20"/>
      <c r="B49" s="107" t="s">
        <v>4727</v>
      </c>
      <c r="C49" s="19"/>
      <c r="D49" s="19"/>
      <c r="E49" s="684" t="n">
        <v>-41600000000</v>
      </c>
      <c r="F49" s="684" t="n">
        <v>-16100000000</v>
      </c>
      <c r="G49" s="684" t="n">
        <v>-33700000000</v>
      </c>
      <c r="H49" s="663" t="n">
        <v>-18600000000</v>
      </c>
      <c r="I49" s="663" t="n">
        <v>2000000000</v>
      </c>
      <c r="J49" s="663" t="n">
        <v>-14000000000</v>
      </c>
      <c r="K49" s="684" t="n">
        <v>-33100000000</v>
      </c>
      <c r="L49" s="684" t="n">
        <v>-12200000000</v>
      </c>
      <c r="M49" s="684" t="n">
        <v>-69400000000</v>
      </c>
      <c r="N49" s="668" t="n">
        <v>-14700000000</v>
      </c>
      <c r="O49" s="668" t="n">
        <v>-125500000000</v>
      </c>
      <c r="P49" s="100" t="n">
        <v>-62700000000</v>
      </c>
      <c r="Q49" s="100" t="n">
        <v>-243400000000</v>
      </c>
      <c r="R49" s="100" t="n">
        <v>-218700000000</v>
      </c>
      <c r="S49" s="100" t="n">
        <v>-301500000000</v>
      </c>
      <c r="T49" s="100" t="n">
        <v>-290100000000</v>
      </c>
      <c r="U49" s="100" t="n">
        <v>-291600000000</v>
      </c>
      <c r="V49" s="100" t="n">
        <v>-338500000000</v>
      </c>
      <c r="W49" s="113"/>
      <c r="X49" s="113"/>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s="17" customFormat="true" ht="15" hidden="false" customHeight="false" outlineLevel="0" collapsed="false">
      <c r="A50" s="243" t="s">
        <v>110</v>
      </c>
      <c r="B50" s="51" t="s">
        <v>110</v>
      </c>
      <c r="C50" s="118" t="s">
        <v>34</v>
      </c>
      <c r="D50" s="51"/>
      <c r="E50" s="855" t="n">
        <v>42600000000</v>
      </c>
      <c r="F50" s="855" t="n">
        <v>30700000000</v>
      </c>
      <c r="G50" s="855" t="n">
        <v>24100000000</v>
      </c>
      <c r="H50" s="856" t="n">
        <v>23400000000</v>
      </c>
      <c r="I50" s="856" t="n">
        <v>-5400000000</v>
      </c>
      <c r="J50" s="856" t="n">
        <v>15200000000</v>
      </c>
      <c r="K50" s="855" t="n">
        <v>41200000000</v>
      </c>
      <c r="L50" s="855" t="n">
        <v>11300000000</v>
      </c>
      <c r="M50" s="855" t="n">
        <v>69400000000</v>
      </c>
      <c r="N50" s="857" t="n">
        <v>16300000000</v>
      </c>
      <c r="O50" s="857" t="n">
        <v>125500000000</v>
      </c>
      <c r="P50" s="100" t="n">
        <v>62600000000</v>
      </c>
      <c r="Q50" s="100" t="n">
        <v>243400000000</v>
      </c>
      <c r="R50" s="100" t="n">
        <v>224600000000</v>
      </c>
      <c r="S50" s="100" t="n">
        <v>301500000000</v>
      </c>
      <c r="T50" s="100" t="n">
        <v>290100000000</v>
      </c>
      <c r="U50" s="100" t="n">
        <v>291600000000</v>
      </c>
      <c r="V50" s="100" t="n">
        <v>338500000000</v>
      </c>
      <c r="W50" s="360"/>
      <c r="X50" s="360"/>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customFormat="false" ht="15" hidden="false" customHeight="false" outlineLevel="0" collapsed="false">
      <c r="A51" s="20" t="s">
        <v>112</v>
      </c>
      <c r="B51" s="107" t="s">
        <v>1936</v>
      </c>
      <c r="C51" s="20" t="s">
        <v>114</v>
      </c>
      <c r="D51" s="19"/>
      <c r="E51" s="684" t="n">
        <v>40900000000</v>
      </c>
      <c r="F51" s="684" t="n">
        <v>30300000000</v>
      </c>
      <c r="G51" s="684" t="n">
        <v>18800000000</v>
      </c>
      <c r="H51" s="663" t="n">
        <v>47600000000</v>
      </c>
      <c r="I51" s="663" t="n">
        <v>27100000000</v>
      </c>
      <c r="J51" s="663" t="n">
        <v>25900000000</v>
      </c>
      <c r="K51" s="684" t="n">
        <v>39200000000</v>
      </c>
      <c r="L51" s="684" t="n">
        <v>42800000000</v>
      </c>
      <c r="M51" s="684" t="n">
        <v>72500000000</v>
      </c>
      <c r="N51" s="668" t="n">
        <v>26100000000</v>
      </c>
      <c r="O51" s="668" t="n">
        <v>81800000000</v>
      </c>
      <c r="P51" s="100" t="n">
        <v>95000000000</v>
      </c>
      <c r="Q51" s="100" t="n">
        <v>338600000000</v>
      </c>
      <c r="R51" s="100" t="n">
        <v>104700000000</v>
      </c>
      <c r="S51" s="100" t="n">
        <v>183100000000</v>
      </c>
      <c r="T51" s="100" t="n">
        <v>215200000000</v>
      </c>
      <c r="U51" s="100" t="n">
        <v>251600000000</v>
      </c>
      <c r="V51" s="100" t="n">
        <v>318400000000</v>
      </c>
      <c r="W51" s="113"/>
      <c r="X51" s="113"/>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5" hidden="false" customHeight="false" outlineLevel="0" collapsed="false">
      <c r="A52" s="20" t="s">
        <v>1029</v>
      </c>
      <c r="B52" s="134" t="s">
        <v>1029</v>
      </c>
      <c r="C52" s="49" t="s">
        <v>251</v>
      </c>
      <c r="D52" s="113"/>
      <c r="E52" s="684" t="n">
        <v>34700000000</v>
      </c>
      <c r="F52" s="684" t="n">
        <v>41700000000</v>
      </c>
      <c r="G52" s="684" t="n">
        <v>21300000000</v>
      </c>
      <c r="H52" s="663" t="n">
        <v>62800000000</v>
      </c>
      <c r="I52" s="663" t="n">
        <v>46700000000</v>
      </c>
      <c r="J52" s="663" t="n">
        <v>37700000000</v>
      </c>
      <c r="K52" s="684" t="n">
        <v>44700000000</v>
      </c>
      <c r="L52" s="684" t="n">
        <v>47900000000</v>
      </c>
      <c r="M52" s="684" t="n">
        <v>77000000000</v>
      </c>
      <c r="N52" s="668" t="n">
        <v>31100000000</v>
      </c>
      <c r="O52" s="668" t="n">
        <v>89900000000</v>
      </c>
      <c r="P52" s="100" t="n">
        <v>104700000000</v>
      </c>
      <c r="Q52" s="100" t="n">
        <v>354100000000</v>
      </c>
      <c r="R52" s="100" t="n">
        <v>115800000000</v>
      </c>
      <c r="S52" s="100" t="n">
        <v>197700000000</v>
      </c>
      <c r="T52" s="100" t="n">
        <v>233200000000</v>
      </c>
      <c r="U52" s="100" t="n">
        <v>271700000000</v>
      </c>
      <c r="V52" s="100" t="n">
        <v>340400000000</v>
      </c>
      <c r="W52" s="113"/>
      <c r="X52" s="113"/>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5" hidden="false" customHeight="false" outlineLevel="0" collapsed="false">
      <c r="A53" s="20" t="s">
        <v>249</v>
      </c>
      <c r="B53" s="134" t="s">
        <v>4728</v>
      </c>
      <c r="C53" s="20" t="s">
        <v>476</v>
      </c>
      <c r="D53" s="113"/>
      <c r="E53" s="684" t="n">
        <v>16300000000</v>
      </c>
      <c r="F53" s="684" t="n">
        <v>27700000000</v>
      </c>
      <c r="G53" s="684" t="n">
        <v>5500000000</v>
      </c>
      <c r="H53" s="663" t="n">
        <v>35300000000</v>
      </c>
      <c r="I53" s="663" t="n">
        <v>17800000000</v>
      </c>
      <c r="J53" s="663" t="n">
        <v>8200000000</v>
      </c>
      <c r="K53" s="684" t="n">
        <v>8800000000</v>
      </c>
      <c r="L53" s="684" t="n">
        <v>5200000000</v>
      </c>
      <c r="M53" s="684" t="n">
        <v>700000000</v>
      </c>
      <c r="N53" s="668" t="n">
        <v>0</v>
      </c>
      <c r="O53" s="668" t="n">
        <v>20400000000</v>
      </c>
      <c r="P53" s="101"/>
      <c r="Q53" s="100" t="n">
        <v>16200000000</v>
      </c>
      <c r="R53" s="100" t="n">
        <v>49500000000</v>
      </c>
      <c r="S53" s="100" t="n">
        <v>104900000000</v>
      </c>
      <c r="T53" s="100" t="n">
        <v>121400000000</v>
      </c>
      <c r="U53" s="100" t="n">
        <v>95000000000</v>
      </c>
      <c r="V53" s="100" t="n">
        <v>170200000000</v>
      </c>
      <c r="W53" s="113"/>
      <c r="X53" s="113"/>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customFormat="false" ht="15" hidden="false" customHeight="false" outlineLevel="0" collapsed="false">
      <c r="A54" s="20" t="s">
        <v>1160</v>
      </c>
      <c r="B54" s="134" t="s">
        <v>1250</v>
      </c>
      <c r="C54" s="20" t="s">
        <v>476</v>
      </c>
      <c r="D54" s="113"/>
      <c r="E54" s="684" t="n">
        <v>18400000000</v>
      </c>
      <c r="F54" s="684" t="n">
        <v>14000000000</v>
      </c>
      <c r="G54" s="684" t="n">
        <v>15800000000</v>
      </c>
      <c r="H54" s="663" t="n">
        <v>27500000000</v>
      </c>
      <c r="I54" s="663" t="n">
        <v>28800000000</v>
      </c>
      <c r="J54" s="663" t="n">
        <v>29500000000</v>
      </c>
      <c r="K54" s="684" t="n">
        <v>36000000000</v>
      </c>
      <c r="L54" s="684" t="n">
        <v>42700000000</v>
      </c>
      <c r="M54" s="684" t="n">
        <v>76300000000</v>
      </c>
      <c r="N54" s="668" t="n">
        <v>31100000000</v>
      </c>
      <c r="O54" s="668" t="n">
        <v>69500000000</v>
      </c>
      <c r="P54" s="100" t="n">
        <v>51300000000</v>
      </c>
      <c r="Q54" s="100" t="n">
        <v>337900000000</v>
      </c>
      <c r="R54" s="100" t="n">
        <v>66300000000</v>
      </c>
      <c r="S54" s="100" t="n">
        <v>92800000000</v>
      </c>
      <c r="T54" s="100" t="n">
        <v>111800000000</v>
      </c>
      <c r="U54" s="100" t="n">
        <v>176700000000</v>
      </c>
      <c r="V54" s="100" t="n">
        <v>170200000000</v>
      </c>
      <c r="W54" s="113"/>
      <c r="X54" s="113"/>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customFormat="false" ht="15" hidden="false" customHeight="false" outlineLevel="0" collapsed="false">
      <c r="A55" s="20"/>
      <c r="B55" s="156" t="s">
        <v>4717</v>
      </c>
      <c r="C55" s="19"/>
      <c r="D55" s="113"/>
      <c r="E55" s="860"/>
      <c r="F55" s="860"/>
      <c r="G55" s="860"/>
      <c r="H55" s="860"/>
      <c r="I55" s="860"/>
      <c r="J55" s="860"/>
      <c r="K55" s="860"/>
      <c r="L55" s="860"/>
      <c r="M55" s="860"/>
      <c r="N55" s="668"/>
      <c r="O55" s="668"/>
      <c r="P55" s="100"/>
      <c r="Q55" s="100" t="n">
        <v>255600000000</v>
      </c>
      <c r="R55" s="100"/>
      <c r="S55" s="100"/>
      <c r="T55" s="100"/>
      <c r="U55" s="100"/>
      <c r="V55" s="100"/>
      <c r="W55" s="113"/>
      <c r="X55" s="113"/>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customFormat="false" ht="15" hidden="false" customHeight="false" outlineLevel="0" collapsed="false">
      <c r="A56" s="20" t="s">
        <v>393</v>
      </c>
      <c r="B56" s="134" t="s">
        <v>393</v>
      </c>
      <c r="C56" s="49" t="s">
        <v>251</v>
      </c>
      <c r="D56" s="113"/>
      <c r="E56" s="684" t="n">
        <v>-9200000000</v>
      </c>
      <c r="F56" s="684" t="n">
        <v>-14700000000</v>
      </c>
      <c r="G56" s="684" t="n">
        <v>-17300000000</v>
      </c>
      <c r="H56" s="663" t="n">
        <v>-21400000000</v>
      </c>
      <c r="I56" s="663" t="n">
        <v>-19600000000</v>
      </c>
      <c r="J56" s="663" t="n">
        <v>-11800000000</v>
      </c>
      <c r="K56" s="684" t="n">
        <v>-5600000000</v>
      </c>
      <c r="L56" s="684" t="n">
        <v>-5100000000</v>
      </c>
      <c r="M56" s="684" t="n">
        <v>-4400000000</v>
      </c>
      <c r="N56" s="668" t="n">
        <v>-5000000000</v>
      </c>
      <c r="O56" s="668" t="n">
        <v>-8100000000</v>
      </c>
      <c r="P56" s="100" t="n">
        <v>-9700000000</v>
      </c>
      <c r="Q56" s="100" t="n">
        <v>-15500000000</v>
      </c>
      <c r="R56" s="100" t="n">
        <v>-11000000000</v>
      </c>
      <c r="S56" s="100" t="n">
        <v>-14600000000</v>
      </c>
      <c r="T56" s="100" t="n">
        <v>-18000000000</v>
      </c>
      <c r="U56" s="100" t="n">
        <v>-20100000000</v>
      </c>
      <c r="V56" s="100" t="n">
        <v>-22000000000</v>
      </c>
      <c r="W56" s="113"/>
      <c r="X56" s="113"/>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customFormat="false" ht="15" hidden="false" customHeight="false" outlineLevel="0" collapsed="false">
      <c r="A57" s="20" t="s">
        <v>817</v>
      </c>
      <c r="B57" s="134" t="s">
        <v>818</v>
      </c>
      <c r="C57" s="49" t="s">
        <v>251</v>
      </c>
      <c r="D57" s="113"/>
      <c r="E57" s="684" t="n">
        <v>15400000000</v>
      </c>
      <c r="F57" s="684" t="n">
        <v>3300000000</v>
      </c>
      <c r="G57" s="684" t="n">
        <v>14900000000</v>
      </c>
      <c r="H57" s="663" t="n">
        <v>6200000000</v>
      </c>
      <c r="I57" s="663" t="n">
        <v>0</v>
      </c>
      <c r="J57" s="663"/>
      <c r="K57" s="684"/>
      <c r="L57" s="684"/>
      <c r="M57" s="684"/>
      <c r="N57" s="668"/>
      <c r="O57" s="668"/>
      <c r="P57" s="668"/>
      <c r="Q57" s="668"/>
      <c r="R57" s="668"/>
      <c r="S57" s="668"/>
      <c r="T57" s="668"/>
      <c r="U57" s="668"/>
      <c r="V57" s="668"/>
      <c r="W57" s="113"/>
      <c r="X57" s="113"/>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customFormat="false" ht="15" hidden="false" customHeight="false" outlineLevel="0" collapsed="false">
      <c r="A58" s="20" t="s">
        <v>115</v>
      </c>
      <c r="B58" s="107" t="s">
        <v>2570</v>
      </c>
      <c r="C58" s="20" t="s">
        <v>114</v>
      </c>
      <c r="D58" s="19"/>
      <c r="E58" s="684" t="n">
        <v>1700000000</v>
      </c>
      <c r="F58" s="684" t="n">
        <v>400000000</v>
      </c>
      <c r="G58" s="684" t="n">
        <v>5200000000</v>
      </c>
      <c r="H58" s="663" t="n">
        <v>-24200000000</v>
      </c>
      <c r="I58" s="663" t="n">
        <v>-32500000000</v>
      </c>
      <c r="J58" s="663" t="n">
        <v>-10700000000</v>
      </c>
      <c r="K58" s="684" t="n">
        <v>2100000000</v>
      </c>
      <c r="L58" s="684" t="n">
        <v>-31500000000</v>
      </c>
      <c r="M58" s="684" t="n">
        <v>-3100000000</v>
      </c>
      <c r="N58" s="668" t="n">
        <v>-9800000000</v>
      </c>
      <c r="O58" s="668" t="n">
        <v>43600000000</v>
      </c>
      <c r="P58" s="100" t="n">
        <v>-32400000000</v>
      </c>
      <c r="Q58" s="100" t="n">
        <v>-95200000000</v>
      </c>
      <c r="R58" s="100" t="n">
        <v>119900000000</v>
      </c>
      <c r="S58" s="100" t="n">
        <v>118400000000</v>
      </c>
      <c r="T58" s="100" t="n">
        <v>74900000000</v>
      </c>
      <c r="U58" s="100" t="n">
        <v>40000000000</v>
      </c>
      <c r="V58" s="100" t="n">
        <v>20100000000</v>
      </c>
      <c r="W58" s="113"/>
      <c r="X58" s="113"/>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row>
    <row r="59" customFormat="false" ht="15" hidden="false" customHeight="false" outlineLevel="0" collapsed="false">
      <c r="A59" s="20" t="s">
        <v>117</v>
      </c>
      <c r="B59" s="134" t="s">
        <v>4729</v>
      </c>
      <c r="C59" s="19" t="s">
        <v>119</v>
      </c>
      <c r="D59" s="113"/>
      <c r="E59" s="684" t="n">
        <v>-400000000</v>
      </c>
      <c r="F59" s="684" t="n">
        <v>2800000000</v>
      </c>
      <c r="G59" s="684" t="n">
        <v>5300000000</v>
      </c>
      <c r="H59" s="663" t="n">
        <v>-30100000000</v>
      </c>
      <c r="I59" s="663" t="n">
        <v>-16800000000</v>
      </c>
      <c r="J59" s="663" t="n">
        <v>-11200000000</v>
      </c>
      <c r="K59" s="684" t="n">
        <v>-7200000000</v>
      </c>
      <c r="L59" s="684" t="n">
        <v>-13400000000</v>
      </c>
      <c r="M59" s="684" t="n">
        <v>18000000000</v>
      </c>
      <c r="N59" s="668" t="n">
        <v>8400000000</v>
      </c>
      <c r="O59" s="668" t="n">
        <v>59300000000</v>
      </c>
      <c r="P59" s="100" t="n">
        <v>-15400000000</v>
      </c>
      <c r="Q59" s="100" t="n">
        <v>-144300000000</v>
      </c>
      <c r="R59" s="100" t="n">
        <v>150600000000</v>
      </c>
      <c r="S59" s="100" t="n">
        <v>136300000000</v>
      </c>
      <c r="T59" s="100" t="n">
        <v>94000000000</v>
      </c>
      <c r="U59" s="100" t="n">
        <v>61100000000</v>
      </c>
      <c r="V59" s="100" t="n">
        <v>44100000000</v>
      </c>
      <c r="W59" s="113"/>
      <c r="X59" s="113"/>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row>
    <row r="60" customFormat="false" ht="15" hidden="false" customHeight="false" outlineLevel="0" collapsed="false">
      <c r="A60" s="20"/>
      <c r="B60" s="156" t="s">
        <v>4717</v>
      </c>
      <c r="C60" s="19"/>
      <c r="D60" s="113"/>
      <c r="E60" s="860"/>
      <c r="F60" s="860"/>
      <c r="G60" s="860"/>
      <c r="H60" s="663"/>
      <c r="I60" s="663"/>
      <c r="J60" s="663"/>
      <c r="K60" s="663"/>
      <c r="L60" s="663"/>
      <c r="M60" s="663"/>
      <c r="N60" s="668"/>
      <c r="O60" s="668"/>
      <c r="P60" s="100"/>
      <c r="Q60" s="100" t="n">
        <v>-141300000000</v>
      </c>
      <c r="R60" s="100"/>
      <c r="S60" s="100"/>
      <c r="T60" s="100"/>
      <c r="U60" s="100"/>
      <c r="V60" s="100"/>
      <c r="W60" s="113"/>
      <c r="X60" s="113"/>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row>
    <row r="61" customFormat="false" ht="15" hidden="false" customHeight="false" outlineLevel="0" collapsed="false">
      <c r="A61" s="20"/>
      <c r="B61" s="156" t="s">
        <v>4730</v>
      </c>
      <c r="C61" s="19"/>
      <c r="D61" s="113"/>
      <c r="E61" s="860"/>
      <c r="F61" s="860"/>
      <c r="G61" s="860"/>
      <c r="H61" s="663"/>
      <c r="I61" s="663"/>
      <c r="J61" s="663"/>
      <c r="K61" s="663"/>
      <c r="L61" s="663"/>
      <c r="M61" s="663"/>
      <c r="N61" s="668" t="s">
        <v>74</v>
      </c>
      <c r="O61" s="668" t="s">
        <v>74</v>
      </c>
      <c r="P61" s="100"/>
      <c r="Q61" s="100"/>
      <c r="R61" s="100"/>
      <c r="S61" s="100"/>
      <c r="T61" s="100"/>
      <c r="U61" s="100"/>
      <c r="V61" s="100"/>
      <c r="W61" s="113"/>
      <c r="X61" s="113"/>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row>
    <row r="62" customFormat="false" ht="15" hidden="false" customHeight="false" outlineLevel="0" collapsed="false">
      <c r="A62" s="20" t="s">
        <v>404</v>
      </c>
      <c r="B62" s="134" t="s">
        <v>1259</v>
      </c>
      <c r="C62" s="19" t="s">
        <v>119</v>
      </c>
      <c r="D62" s="113"/>
      <c r="E62" s="684" t="n">
        <v>2100000000</v>
      </c>
      <c r="F62" s="684" t="n">
        <v>-2400000000</v>
      </c>
      <c r="G62" s="684" t="n">
        <v>0</v>
      </c>
      <c r="H62" s="663" t="n">
        <v>5900000000</v>
      </c>
      <c r="I62" s="663" t="n">
        <v>-15700000000</v>
      </c>
      <c r="J62" s="663" t="n">
        <v>500000000</v>
      </c>
      <c r="K62" s="684" t="n">
        <v>9300000000</v>
      </c>
      <c r="L62" s="684" t="n">
        <v>-18100000000</v>
      </c>
      <c r="M62" s="684" t="n">
        <v>-21200000000</v>
      </c>
      <c r="N62" s="668" t="n">
        <v>-18200000000</v>
      </c>
      <c r="O62" s="668" t="n">
        <v>5600000000</v>
      </c>
      <c r="P62" s="100" t="n">
        <v>-22800000000</v>
      </c>
      <c r="Q62" s="100" t="n">
        <v>24300000000</v>
      </c>
      <c r="R62" s="100" t="n">
        <v>-30800000000</v>
      </c>
      <c r="S62" s="100"/>
      <c r="T62" s="100"/>
      <c r="U62" s="100"/>
      <c r="V62" s="100"/>
      <c r="W62" s="113"/>
      <c r="X62" s="113"/>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row>
    <row r="63" customFormat="false" ht="15" hidden="false" customHeight="false" outlineLevel="0" collapsed="false">
      <c r="A63" s="20"/>
      <c r="B63" s="27" t="s">
        <v>4731</v>
      </c>
      <c r="C63" s="19"/>
      <c r="D63" s="113"/>
      <c r="E63" s="684"/>
      <c r="F63" s="684"/>
      <c r="G63" s="684"/>
      <c r="H63" s="663"/>
      <c r="I63" s="663" t="n">
        <f aca="false">I58-I59-I62</f>
        <v>0</v>
      </c>
      <c r="J63" s="663"/>
      <c r="K63" s="684"/>
      <c r="L63" s="684"/>
      <c r="M63" s="684"/>
      <c r="N63" s="668"/>
      <c r="O63" s="668" t="n">
        <f aca="false">O58-O59-O62</f>
        <v>-21300000000</v>
      </c>
      <c r="P63" s="668" t="n">
        <f aca="false">P58-P59-P62</f>
        <v>5800000000</v>
      </c>
      <c r="Q63" s="668" t="n">
        <f aca="false">Q58-Q59-Q62</f>
        <v>24800000000</v>
      </c>
      <c r="R63" s="668" t="n">
        <f aca="false">R58-R59-R62</f>
        <v>100000000</v>
      </c>
      <c r="S63" s="668" t="n">
        <f aca="false">S58-S59-S62</f>
        <v>-17900000000</v>
      </c>
      <c r="T63" s="668" t="n">
        <f aca="false">T58-T59-T62</f>
        <v>-19100000000</v>
      </c>
      <c r="U63" s="668" t="n">
        <f aca="false">U58-U59-U62</f>
        <v>-21100000000</v>
      </c>
      <c r="V63" s="668" t="n">
        <f aca="false">V58-V59-V62</f>
        <v>-24000000000</v>
      </c>
      <c r="W63" s="113"/>
      <c r="X63" s="113"/>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row>
    <row r="64" customFormat="false" ht="15" hidden="false" customHeight="false" outlineLevel="0" collapsed="false">
      <c r="B64" s="107" t="s">
        <v>1474</v>
      </c>
      <c r="C64" s="19"/>
      <c r="D64" s="19"/>
      <c r="E64" s="122" t="n">
        <v>1000000000</v>
      </c>
      <c r="F64" s="122" t="n">
        <v>14600000000</v>
      </c>
      <c r="G64" s="122" t="n">
        <v>-9600000000</v>
      </c>
      <c r="H64" s="126" t="n">
        <v>4800000000</v>
      </c>
      <c r="I64" s="126" t="n">
        <v>-7000000000</v>
      </c>
      <c r="J64" s="126" t="n">
        <v>1200000000</v>
      </c>
      <c r="K64" s="122" t="n">
        <v>2100000000</v>
      </c>
      <c r="L64" s="122" t="n">
        <v>-31500000000</v>
      </c>
      <c r="M64" s="122" t="n">
        <v>-3100000000</v>
      </c>
      <c r="N64" s="124" t="s">
        <v>3139</v>
      </c>
      <c r="O64" s="124" t="s">
        <v>3139</v>
      </c>
      <c r="P64" s="100" t="n">
        <v>-100000000</v>
      </c>
      <c r="Q64" s="100" t="n">
        <v>0</v>
      </c>
      <c r="R64" s="100" t="n">
        <v>5900000000</v>
      </c>
      <c r="S64" s="100" t="n">
        <v>-17900000000</v>
      </c>
      <c r="T64" s="100"/>
      <c r="U64" s="100"/>
      <c r="V64" s="100"/>
      <c r="W64" s="113"/>
      <c r="X64" s="113"/>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row>
    <row r="65" customFormat="false" ht="15" hidden="false" customHeight="false" outlineLevel="0" collapsed="false">
      <c r="B65" s="113"/>
      <c r="C65" s="113"/>
      <c r="D65" s="113"/>
      <c r="E65" s="113"/>
      <c r="F65" s="113"/>
      <c r="G65" s="113"/>
      <c r="H65" s="113"/>
      <c r="I65" s="113"/>
      <c r="J65" s="113"/>
      <c r="K65" s="174"/>
      <c r="L65" s="174"/>
      <c r="M65" s="174"/>
      <c r="N65" s="113"/>
      <c r="O65" s="113"/>
      <c r="P65" s="113"/>
      <c r="Q65" s="113"/>
      <c r="R65" s="113"/>
      <c r="S65" s="113"/>
      <c r="T65" s="113"/>
      <c r="U65" s="113"/>
      <c r="V65" s="113"/>
      <c r="W65" s="113"/>
      <c r="X65" s="113"/>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row>
    <row r="66" customFormat="false" ht="15" hidden="false" customHeight="false" outlineLevel="0" collapsed="false">
      <c r="B66" s="113"/>
      <c r="C66" s="113"/>
      <c r="D66" s="113"/>
      <c r="E66" s="113" t="s">
        <v>128</v>
      </c>
      <c r="F66" s="113" t="s">
        <v>128</v>
      </c>
      <c r="G66" s="113" t="s">
        <v>128</v>
      </c>
      <c r="H66" s="113" t="s">
        <v>127</v>
      </c>
      <c r="I66" s="113" t="s">
        <v>128</v>
      </c>
      <c r="J66" s="113" t="s">
        <v>128</v>
      </c>
      <c r="K66" s="113" t="s">
        <v>128</v>
      </c>
      <c r="L66" s="113" t="s">
        <v>128</v>
      </c>
      <c r="M66" s="113" t="s">
        <v>128</v>
      </c>
      <c r="N66" s="113" t="s">
        <v>128</v>
      </c>
      <c r="O66" s="113" t="s">
        <v>128</v>
      </c>
      <c r="P66" s="113" t="s">
        <v>128</v>
      </c>
      <c r="Q66" s="113" t="s">
        <v>128</v>
      </c>
      <c r="R66" s="113" t="s">
        <v>128</v>
      </c>
      <c r="S66" s="113" t="s">
        <v>128</v>
      </c>
      <c r="T66" s="113" t="s">
        <v>128</v>
      </c>
      <c r="U66" s="113" t="s">
        <v>128</v>
      </c>
      <c r="V66" s="113" t="s">
        <v>128</v>
      </c>
      <c r="W66" s="113"/>
      <c r="X66" s="113"/>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row>
    <row r="67" customFormat="false" ht="15" hidden="false" customHeight="false" outlineLevel="0" collapsed="false">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row>
    <row r="68" customFormat="false" ht="15" hidden="false" customHeight="false" outlineLevel="0" collapsed="false">
      <c r="B68" s="113"/>
      <c r="C68" s="113"/>
      <c r="D68" s="113"/>
      <c r="E68" s="863"/>
      <c r="F68" s="863"/>
      <c r="G68" s="863"/>
      <c r="H68" s="863"/>
      <c r="I68" s="863"/>
      <c r="J68" s="863"/>
      <c r="K68" s="863"/>
      <c r="L68" s="863"/>
      <c r="M68" s="863"/>
      <c r="N68" s="863"/>
      <c r="O68" s="863"/>
      <c r="P68" s="863"/>
      <c r="Q68" s="863"/>
      <c r="R68" s="863"/>
      <c r="S68" s="863"/>
      <c r="T68" s="863"/>
      <c r="U68" s="863"/>
      <c r="V68" s="863"/>
      <c r="W68" s="113"/>
      <c r="X68" s="113"/>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row>
    <row r="69" customFormat="false" ht="15" hidden="false" customHeight="false" outlineLevel="0" collapsed="false">
      <c r="B69" s="0" t="s">
        <v>821</v>
      </c>
      <c r="C69" s="113"/>
      <c r="D69" s="113"/>
      <c r="E69" s="863" t="n">
        <f aca="false">E6-E7-E17</f>
        <v>0</v>
      </c>
      <c r="F69" s="863" t="n">
        <f aca="false">F6-F7-F17</f>
        <v>0</v>
      </c>
      <c r="G69" s="863" t="n">
        <f aca="false">G6-G7-G17</f>
        <v>100000000</v>
      </c>
      <c r="H69" s="863" t="n">
        <f aca="false">H6-H7-H17</f>
        <v>-99999999.9999695</v>
      </c>
      <c r="I69" s="863" t="n">
        <f aca="false">I6-I7-I17</f>
        <v>0</v>
      </c>
      <c r="J69" s="863" t="n">
        <f aca="false">J6-J7-J17</f>
        <v>0</v>
      </c>
      <c r="K69" s="863" t="n">
        <f aca="false">K6-K7-K17</f>
        <v>0</v>
      </c>
      <c r="L69" s="863" t="n">
        <f aca="false">L6-L7-L17</f>
        <v>0</v>
      </c>
      <c r="M69" s="863" t="n">
        <f aca="false">M6-M7-M17</f>
        <v>0</v>
      </c>
      <c r="N69" s="863" t="n">
        <f aca="false">N6-N7-N17</f>
        <v>0</v>
      </c>
      <c r="O69" s="863" t="n">
        <f aca="false">O6-O7-O17</f>
        <v>0</v>
      </c>
      <c r="P69" s="863" t="n">
        <f aca="false">P6-P7-P17</f>
        <v>0</v>
      </c>
      <c r="Q69" s="863" t="n">
        <f aca="false">Q6-Q7-Q17</f>
        <v>0</v>
      </c>
      <c r="R69" s="863" t="n">
        <f aca="false">R6-R7-R17</f>
        <v>0</v>
      </c>
      <c r="S69" s="863" t="n">
        <f aca="false">S6-S7-S17</f>
        <v>0</v>
      </c>
      <c r="T69" s="863" t="n">
        <f aca="false">T6-T7-T17</f>
        <v>0</v>
      </c>
      <c r="U69" s="863" t="n">
        <f aca="false">U6-U7-U17</f>
        <v>0</v>
      </c>
      <c r="V69" s="863" t="n">
        <f aca="false">V6-V7-V17</f>
        <v>0</v>
      </c>
      <c r="W69" s="113"/>
      <c r="X69" s="113"/>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row>
    <row r="70" customFormat="false" ht="15" hidden="false" customHeight="false" outlineLevel="0" collapsed="false">
      <c r="B70" s="0" t="s">
        <v>130</v>
      </c>
      <c r="C70" s="113"/>
      <c r="D70" s="113"/>
      <c r="E70" s="864" t="n">
        <f aca="false">E7-E8-E14</f>
        <v>0</v>
      </c>
      <c r="F70" s="864" t="n">
        <f aca="false">F7-F8-F14</f>
        <v>0</v>
      </c>
      <c r="G70" s="864" t="n">
        <f aca="false">G7-G8-G14</f>
        <v>0</v>
      </c>
      <c r="H70" s="864" t="n">
        <f aca="false">H7-H8-H14</f>
        <v>0</v>
      </c>
      <c r="I70" s="864" t="n">
        <f aca="false">I7-I8-I14</f>
        <v>0</v>
      </c>
      <c r="J70" s="864" t="n">
        <f aca="false">J7-J8-J14</f>
        <v>0</v>
      </c>
      <c r="K70" s="864" t="n">
        <f aca="false">K7-K8-K14</f>
        <v>-100000000</v>
      </c>
      <c r="L70" s="864" t="n">
        <f aca="false">L7-L8-L14</f>
        <v>100000000.000031</v>
      </c>
      <c r="M70" s="864" t="n">
        <f aca="false">M7-M8-M14</f>
        <v>-100000000</v>
      </c>
      <c r="N70" s="864" t="n">
        <f aca="false">N7-N8-N14</f>
        <v>0</v>
      </c>
      <c r="O70" s="864" t="n">
        <f aca="false">O7-O8-O14</f>
        <v>0</v>
      </c>
      <c r="P70" s="864" t="n">
        <f aca="false">P7-P8-P14</f>
        <v>0</v>
      </c>
      <c r="Q70" s="864" t="n">
        <f aca="false">Q7-Q8-Q14</f>
        <v>0</v>
      </c>
      <c r="R70" s="864" t="n">
        <f aca="false">R7-R8-R14</f>
        <v>100000000</v>
      </c>
      <c r="S70" s="864" t="n">
        <f aca="false">S7-S8-S14</f>
        <v>0</v>
      </c>
      <c r="T70" s="864" t="n">
        <f aca="false">T7-T8-T14</f>
        <v>0</v>
      </c>
      <c r="U70" s="864" t="n">
        <f aca="false">U7-U8-U14</f>
        <v>0</v>
      </c>
      <c r="V70" s="864" t="n">
        <f aca="false">V7-V8-V14</f>
        <v>0</v>
      </c>
      <c r="W70" s="113"/>
      <c r="X70" s="113"/>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row>
    <row r="71" customFormat="false" ht="15" hidden="false" customHeight="false" outlineLevel="0" collapsed="false">
      <c r="B71" s="0" t="s">
        <v>131</v>
      </c>
      <c r="C71" s="113"/>
      <c r="D71" s="113"/>
      <c r="E71" s="865" t="n">
        <f aca="false">E8-E9-E12-E13</f>
        <v>0</v>
      </c>
      <c r="F71" s="865" t="n">
        <f aca="false">F8-F9-F12-F13</f>
        <v>0</v>
      </c>
      <c r="G71" s="865" t="n">
        <f aca="false">G8-G9-G12-G13</f>
        <v>-100000000</v>
      </c>
      <c r="H71" s="865" t="n">
        <f aca="false">H8-H9-H12-H13</f>
        <v>0</v>
      </c>
      <c r="I71" s="865" t="n">
        <f aca="false">I8-I9-I12-I13</f>
        <v>0</v>
      </c>
      <c r="J71" s="865" t="n">
        <f aca="false">J8-J9-J12-J13</f>
        <v>0</v>
      </c>
      <c r="K71" s="865" t="n">
        <f aca="false">K8-K9-K12-K13</f>
        <v>0</v>
      </c>
      <c r="L71" s="865" t="n">
        <f aca="false">L8-L9-L12-L13</f>
        <v>-100000000.000034</v>
      </c>
      <c r="M71" s="865" t="n">
        <f aca="false">M8-M9-M12-M13</f>
        <v>0</v>
      </c>
      <c r="N71" s="865" t="n">
        <f aca="false">N8-N9-N12-N13</f>
        <v>0</v>
      </c>
      <c r="O71" s="865" t="n">
        <f aca="false">O8-O9-O12-O13</f>
        <v>0</v>
      </c>
      <c r="P71" s="865" t="n">
        <f aca="false">P8-P9-P12-P13</f>
        <v>0</v>
      </c>
      <c r="Q71" s="865" t="n">
        <f aca="false">Q8-Q9-Q12-Q13</f>
        <v>0</v>
      </c>
      <c r="R71" s="865" t="n">
        <f aca="false">R8-R9-R12-R13</f>
        <v>-100000000</v>
      </c>
      <c r="S71" s="865" t="n">
        <f aca="false">S8-S9-S12-S13</f>
        <v>0</v>
      </c>
      <c r="T71" s="865" t="n">
        <f aca="false">T8-T9-T12-T13</f>
        <v>0</v>
      </c>
      <c r="U71" s="865" t="n">
        <f aca="false">U8-U9-U12-U13</f>
        <v>0</v>
      </c>
      <c r="V71" s="865" t="n">
        <f aca="false">V8-V9-V12-V13</f>
        <v>-100000000</v>
      </c>
      <c r="W71" s="113"/>
      <c r="X71" s="113"/>
    </row>
    <row r="72" customFormat="false" ht="15" hidden="false" customHeight="false" outlineLevel="0" collapsed="false">
      <c r="B72" s="0" t="s">
        <v>132</v>
      </c>
      <c r="E72" s="143" t="n">
        <f aca="false">E17-E18-E19</f>
        <v>0</v>
      </c>
      <c r="F72" s="143" t="n">
        <f aca="false">F17-F18-F19</f>
        <v>0</v>
      </c>
      <c r="G72" s="143" t="n">
        <f aca="false">G17-G18-G19</f>
        <v>0</v>
      </c>
      <c r="H72" s="143" t="n">
        <f aca="false">H17-H18-H19</f>
        <v>0</v>
      </c>
      <c r="I72" s="143" t="n">
        <f aca="false">I17-I18-I19</f>
        <v>0</v>
      </c>
      <c r="J72" s="143" t="n">
        <f aca="false">J17-J18-J19</f>
        <v>0</v>
      </c>
      <c r="K72" s="143" t="n">
        <f aca="false">K17-K18-K19</f>
        <v>0</v>
      </c>
      <c r="L72" s="143" t="n">
        <f aca="false">L17-L18-L19</f>
        <v>0</v>
      </c>
      <c r="M72" s="143" t="n">
        <f aca="false">M17-M18-M19</f>
        <v>0</v>
      </c>
      <c r="N72" s="143" t="n">
        <f aca="false">N17-N18-N19</f>
        <v>0</v>
      </c>
      <c r="O72" s="143" t="n">
        <f aca="false">O17-O18-O19</f>
        <v>0</v>
      </c>
      <c r="P72" s="143" t="n">
        <f aca="false">P17-P18-P19</f>
        <v>0</v>
      </c>
      <c r="Q72" s="143" t="n">
        <f aca="false">Q17-Q18-Q19</f>
        <v>0</v>
      </c>
      <c r="R72" s="143" t="n">
        <f aca="false">R17-R18-R19</f>
        <v>0</v>
      </c>
      <c r="S72" s="143" t="n">
        <f aca="false">S17-S18-S19</f>
        <v>0</v>
      </c>
      <c r="T72" s="143" t="n">
        <f aca="false">T17-T18-T19</f>
        <v>0</v>
      </c>
      <c r="U72" s="143" t="n">
        <f aca="false">U17-U18-U19</f>
        <v>0</v>
      </c>
      <c r="V72" s="143" t="n">
        <f aca="false">V17-V18-V19</f>
        <v>0</v>
      </c>
    </row>
    <row r="73" customFormat="false" ht="15" hidden="false" customHeight="false" outlineLevel="0" collapsed="false">
      <c r="B73" s="0" t="s">
        <v>4732</v>
      </c>
      <c r="E73" s="369" t="n">
        <f aca="false">E19-E20-E21</f>
        <v>28100000000</v>
      </c>
      <c r="F73" s="369" t="n">
        <f aca="false">F19-F20-F21</f>
        <v>19800000000</v>
      </c>
      <c r="G73" s="369" t="n">
        <f aca="false">G19-G20-G21</f>
        <v>22100000000</v>
      </c>
      <c r="H73" s="369" t="n">
        <f aca="false">H19-H20-H21</f>
        <v>34800000000</v>
      </c>
      <c r="I73" s="369" t="n">
        <f aca="false">I19-I20-I21</f>
        <v>57800000000</v>
      </c>
      <c r="J73" s="369" t="n">
        <f aca="false">J19-J20-J21</f>
        <v>95900000000</v>
      </c>
      <c r="K73" s="369" t="n">
        <f aca="false">K19-K20-K21</f>
        <v>53400000000</v>
      </c>
      <c r="L73" s="369" t="n">
        <f aca="false">L19-L20-L21</f>
        <v>59800000000</v>
      </c>
      <c r="M73" s="369" t="n">
        <f aca="false">M19-M20-M21</f>
        <v>90700000000</v>
      </c>
      <c r="N73" s="369" t="n">
        <f aca="false">N19-N20-N21</f>
        <v>126300000000</v>
      </c>
      <c r="O73" s="369" t="n">
        <f aca="false">O19-O20-O21</f>
        <v>164000000000</v>
      </c>
      <c r="P73" s="143" t="n">
        <f aca="false">P19-P20-P21</f>
        <v>0</v>
      </c>
      <c r="Q73" s="143" t="n">
        <f aca="false">Q19-Q20-Q21</f>
        <v>0</v>
      </c>
      <c r="R73" s="143" t="n">
        <f aca="false">R19-R20-R21</f>
        <v>0</v>
      </c>
      <c r="S73" s="143" t="n">
        <f aca="false">S19-S20-S21</f>
        <v>0</v>
      </c>
      <c r="T73" s="143" t="n">
        <f aca="false">T19-T20-T21</f>
        <v>0</v>
      </c>
      <c r="U73" s="143" t="n">
        <f aca="false">U19-U20-U21</f>
        <v>0</v>
      </c>
      <c r="V73" s="143" t="n">
        <f aca="false">V19-V20-V21</f>
        <v>0</v>
      </c>
    </row>
    <row r="74" customFormat="false" ht="15" hidden="false" customHeight="false" outlineLevel="0" collapsed="false">
      <c r="B74" s="0" t="s">
        <v>134</v>
      </c>
      <c r="E74" s="143" t="n">
        <f aca="false">E23-E24-E33-E36-E37-E42</f>
        <v>0</v>
      </c>
      <c r="F74" s="143" t="n">
        <f aca="false">F23-F24-F33-F36-F37-F42</f>
        <v>0</v>
      </c>
      <c r="G74" s="143" t="n">
        <f aca="false">G23-G24-G33-G36-G37-G42</f>
        <v>0</v>
      </c>
      <c r="H74" s="143" t="n">
        <f aca="false">H23-H24-H33-H36-H37-H42</f>
        <v>0</v>
      </c>
      <c r="I74" s="143" t="n">
        <f aca="false">I23-I24-I33-I36-I37-I42</f>
        <v>0</v>
      </c>
      <c r="J74" s="143" t="n">
        <f aca="false">J23-J24-J33-J36-J37-J42</f>
        <v>0</v>
      </c>
      <c r="K74" s="143" t="n">
        <f aca="false">K23-K24-K33-K36-K37-K42</f>
        <v>0</v>
      </c>
      <c r="L74" s="143" t="n">
        <f aca="false">L23-L24-L33-L36-L37-L42</f>
        <v>0</v>
      </c>
      <c r="M74" s="143" t="n">
        <f aca="false">M23-M24-M33-M36-M37-M42</f>
        <v>0</v>
      </c>
      <c r="N74" s="143" t="n">
        <f aca="false">N23-N24-N33-N36-N37-N42</f>
        <v>0</v>
      </c>
      <c r="O74" s="143" t="n">
        <f aca="false">O23-O24-O33-O36-O37-O42</f>
        <v>0</v>
      </c>
      <c r="P74" s="143" t="n">
        <f aca="false">P23-P24-P33-P36-P37-P42</f>
        <v>0</v>
      </c>
      <c r="Q74" s="143" t="n">
        <f aca="false">Q23-Q24-Q33-Q36-Q37-Q42</f>
        <v>0</v>
      </c>
      <c r="R74" s="143" t="n">
        <f aca="false">R23-R24-R33-R36-R37-R42</f>
        <v>0</v>
      </c>
      <c r="S74" s="143" t="n">
        <f aca="false">S23-S24-S33-S36-S37-S42</f>
        <v>0</v>
      </c>
      <c r="T74" s="143" t="n">
        <f aca="false">T23-T24-T33-T36-T37-T42</f>
        <v>0</v>
      </c>
      <c r="U74" s="143" t="n">
        <f aca="false">U23-U24-U33-U36-U37-U42</f>
        <v>0</v>
      </c>
      <c r="V74" s="143" t="n">
        <f aca="false">V23-V24-V33-V36-V37-V42</f>
        <v>0</v>
      </c>
    </row>
    <row r="75" customFormat="false" ht="15" hidden="false" customHeight="false" outlineLevel="0" collapsed="false">
      <c r="B75" s="0" t="s">
        <v>333</v>
      </c>
      <c r="E75" s="143" t="n">
        <f aca="false">E24-E25-E26-E27-E31-E32</f>
        <v>100000000</v>
      </c>
      <c r="F75" s="143" t="n">
        <f aca="false">F24-F25-F26-F27-F31-F32</f>
        <v>0</v>
      </c>
      <c r="G75" s="143" t="n">
        <f aca="false">G24-G25-G26-G27-G31-G32</f>
        <v>0</v>
      </c>
      <c r="H75" s="143" t="n">
        <f aca="false">H24-H25-H26-H27-H31-H32</f>
        <v>100000000</v>
      </c>
      <c r="I75" s="143" t="n">
        <f aca="false">I24-I25-I26-I27-I31-I32</f>
        <v>0</v>
      </c>
      <c r="J75" s="143" t="n">
        <f aca="false">J24-J25-J26-J27-J31-J32</f>
        <v>-100000000.000004</v>
      </c>
      <c r="K75" s="143" t="n">
        <f aca="false">K24-K25-K26-K27-K31-K32</f>
        <v>-100000000</v>
      </c>
      <c r="L75" s="143" t="n">
        <f aca="false">L24-L25-L26-L27-L31-L32</f>
        <v>0</v>
      </c>
      <c r="M75" s="143" t="n">
        <f aca="false">M24-M25-M26-M27-M31-M32</f>
        <v>0</v>
      </c>
      <c r="N75" s="143" t="n">
        <f aca="false">N24-N25-N26-N27-N31-N32</f>
        <v>100000000</v>
      </c>
      <c r="O75" s="143" t="n">
        <f aca="false">O24-O25-O26-O27-O31-O32</f>
        <v>-100000000.000008</v>
      </c>
      <c r="P75" s="143" t="n">
        <f aca="false">P24-P25-P26-P27-P31-P32</f>
        <v>0</v>
      </c>
      <c r="Q75" s="143" t="n">
        <f aca="false">Q24-Q25-Q26-Q27-Q31-Q32</f>
        <v>0</v>
      </c>
      <c r="R75" s="143" t="n">
        <f aca="false">R24-R25-R26-R27-R31-R32</f>
        <v>0</v>
      </c>
      <c r="S75" s="143" t="n">
        <f aca="false">S24-S25-S26-S27-S31-S32</f>
        <v>0</v>
      </c>
      <c r="T75" s="143" t="n">
        <f aca="false">T24-T25-T26-T27-T31-T32</f>
        <v>-100000000</v>
      </c>
      <c r="U75" s="143" t="n">
        <f aca="false">U24-U25-U26-U27-U31-U32</f>
        <v>0</v>
      </c>
      <c r="V75" s="143" t="n">
        <f aca="false">V24-V25-V26-V27-V31-V32</f>
        <v>0</v>
      </c>
    </row>
    <row r="76" customFormat="false" ht="15" hidden="false" customHeight="false" outlineLevel="0" collapsed="false">
      <c r="B76" s="0" t="s">
        <v>878</v>
      </c>
      <c r="E76" s="55" t="n">
        <f aca="false">E27-E28-E29</f>
        <v>-100000000</v>
      </c>
      <c r="F76" s="55" t="n">
        <f aca="false">F27-F28-F29</f>
        <v>0</v>
      </c>
      <c r="G76" s="55" t="n">
        <f aca="false">G27-G28-G29</f>
        <v>0</v>
      </c>
      <c r="H76" s="55" t="n">
        <f aca="false">H27-H28-H29</f>
        <v>0</v>
      </c>
      <c r="I76" s="55" t="n">
        <f aca="false">I27-I28-I29</f>
        <v>0</v>
      </c>
      <c r="J76" s="55" t="n">
        <f aca="false">J27-J28-J29</f>
        <v>0</v>
      </c>
      <c r="K76" s="55" t="n">
        <f aca="false">K27-K28-K29</f>
        <v>0</v>
      </c>
      <c r="L76" s="55" t="n">
        <f aca="false">L27-L28-L29</f>
        <v>100000000</v>
      </c>
      <c r="M76" s="55" t="n">
        <f aca="false">M27-M28-M29</f>
        <v>0</v>
      </c>
      <c r="N76" s="55" t="n">
        <f aca="false">N27-N28-N29</f>
        <v>0</v>
      </c>
      <c r="O76" s="55" t="n">
        <f aca="false">O27-O28-O29</f>
        <v>0</v>
      </c>
      <c r="P76" s="55" t="n">
        <f aca="false">P27-P28-P29</f>
        <v>0</v>
      </c>
      <c r="Q76" s="55" t="n">
        <f aca="false">Q27-Q28-Q29</f>
        <v>0</v>
      </c>
      <c r="R76" s="55" t="n">
        <f aca="false">R27-R28-R29</f>
        <v>0</v>
      </c>
      <c r="S76" s="55" t="n">
        <f aca="false">S27-S28-S29</f>
        <v>0</v>
      </c>
      <c r="T76" s="55" t="n">
        <f aca="false">T27-T28-T29</f>
        <v>0</v>
      </c>
      <c r="U76" s="55" t="n">
        <f aca="false">U27-U28-U29</f>
        <v>0</v>
      </c>
      <c r="V76" s="55" t="n">
        <f aca="false">V27-V28-V29</f>
        <v>0</v>
      </c>
    </row>
    <row r="77" customFormat="false" ht="15" hidden="false" customHeight="false" outlineLevel="0" collapsed="false">
      <c r="B77" s="0" t="s">
        <v>822</v>
      </c>
      <c r="E77" s="55" t="n">
        <f aca="false">E33-E34-E35</f>
        <v>0</v>
      </c>
      <c r="F77" s="55" t="n">
        <f aca="false">F33-F34-F35</f>
        <v>0</v>
      </c>
      <c r="G77" s="55" t="n">
        <f aca="false">G33-G34-G35</f>
        <v>0</v>
      </c>
      <c r="H77" s="55" t="n">
        <f aca="false">H33-H34-H35</f>
        <v>0</v>
      </c>
      <c r="I77" s="55" t="n">
        <f aca="false">I33-I34-I35</f>
        <v>0</v>
      </c>
      <c r="J77" s="55" t="n">
        <f aca="false">J33-J34-J35</f>
        <v>0</v>
      </c>
      <c r="K77" s="55" t="n">
        <f aca="false">K33-K34-K35</f>
        <v>0</v>
      </c>
      <c r="L77" s="55" t="n">
        <f aca="false">L33-L34-L35</f>
        <v>0</v>
      </c>
      <c r="M77" s="55" t="n">
        <f aca="false">M33-M34-M35</f>
        <v>-100000000</v>
      </c>
      <c r="N77" s="55" t="n">
        <f aca="false">N33-N34-N35</f>
        <v>0</v>
      </c>
      <c r="O77" s="55" t="n">
        <f aca="false">O33-O34-O35</f>
        <v>0</v>
      </c>
      <c r="P77" s="55" t="n">
        <f aca="false">P33-P34-P35</f>
        <v>0</v>
      </c>
      <c r="Q77" s="55" t="n">
        <f aca="false">Q33-Q34-Q35</f>
        <v>0</v>
      </c>
      <c r="R77" s="55" t="n">
        <f aca="false">R33-R34-R35</f>
        <v>-100000000</v>
      </c>
      <c r="S77" s="55" t="n">
        <f aca="false">S33-S34-S35</f>
        <v>0</v>
      </c>
      <c r="T77" s="55" t="n">
        <f aca="false">T33-T34-T35</f>
        <v>0</v>
      </c>
      <c r="U77" s="55" t="n">
        <f aca="false">U33-U34-U35</f>
        <v>0</v>
      </c>
      <c r="V77" s="55" t="n">
        <f aca="false">V33-V34-V35</f>
        <v>0</v>
      </c>
    </row>
    <row r="78" customFormat="false" ht="15" hidden="false" customHeight="false" outlineLevel="0" collapsed="false">
      <c r="B78" s="0" t="s">
        <v>137</v>
      </c>
      <c r="E78" s="55" t="n">
        <f aca="false">E50-E51-E58</f>
        <v>0</v>
      </c>
      <c r="F78" s="55" t="n">
        <f aca="false">F50-F51-F58</f>
        <v>0</v>
      </c>
      <c r="G78" s="55" t="n">
        <f aca="false">G50-G51-G58</f>
        <v>100000000</v>
      </c>
      <c r="H78" s="55" t="n">
        <f aca="false">H50-H51-H58</f>
        <v>0</v>
      </c>
      <c r="I78" s="55" t="n">
        <f aca="false">I50-I51-I58</f>
        <v>0</v>
      </c>
      <c r="J78" s="55" t="n">
        <f aca="false">J50-J51-J58</f>
        <v>0</v>
      </c>
      <c r="K78" s="55" t="n">
        <f aca="false">K50-K51-K58</f>
        <v>-100000000</v>
      </c>
      <c r="L78" s="55" t="n">
        <f aca="false">L50-L51-L58</f>
        <v>0</v>
      </c>
      <c r="M78" s="55" t="n">
        <f aca="false">M50-M51-M58</f>
        <v>0</v>
      </c>
      <c r="N78" s="55" t="n">
        <f aca="false">N50-N51-N58</f>
        <v>0</v>
      </c>
      <c r="O78" s="55" t="n">
        <f aca="false">O50-O51-O58</f>
        <v>100000000</v>
      </c>
      <c r="P78" s="55" t="n">
        <f aca="false">P50-P51-P58</f>
        <v>0</v>
      </c>
      <c r="Q78" s="55" t="n">
        <f aca="false">Q50-Q51-Q58</f>
        <v>0</v>
      </c>
      <c r="R78" s="55" t="n">
        <f aca="false">R50-R51-R58</f>
        <v>0</v>
      </c>
      <c r="S78" s="55" t="n">
        <f aca="false">S50-S51-S58</f>
        <v>0</v>
      </c>
      <c r="T78" s="55" t="n">
        <f aca="false">T50-T51-T58</f>
        <v>0</v>
      </c>
      <c r="U78" s="55" t="n">
        <f aca="false">U50-U51-U58</f>
        <v>0</v>
      </c>
      <c r="V78" s="55" t="n">
        <f aca="false">V50-V51-V58</f>
        <v>0</v>
      </c>
    </row>
    <row r="79" customFormat="false" ht="15" hidden="false" customHeight="false" outlineLevel="0" collapsed="false">
      <c r="B79" s="0" t="s">
        <v>505</v>
      </c>
      <c r="E79" s="55" t="n">
        <f aca="false">E51-E52-E56-E57</f>
        <v>0</v>
      </c>
      <c r="F79" s="55" t="n">
        <f aca="false">F51-F52-F56-F57</f>
        <v>0</v>
      </c>
      <c r="G79" s="55" t="n">
        <f aca="false">G51-G52-G56-G57</f>
        <v>-100000000</v>
      </c>
      <c r="H79" s="55" t="n">
        <f aca="false">H51-H52-H56-H57</f>
        <v>0</v>
      </c>
      <c r="I79" s="55" t="n">
        <f aca="false">I51-I52-I56-I57</f>
        <v>0</v>
      </c>
      <c r="J79" s="55" t="n">
        <f aca="false">J51-J52-J56-J57</f>
        <v>0</v>
      </c>
      <c r="K79" s="55" t="n">
        <f aca="false">K51-K52-K56-K57</f>
        <v>100000000</v>
      </c>
      <c r="L79" s="55" t="n">
        <f aca="false">L51-L52-L56-L57</f>
        <v>0</v>
      </c>
      <c r="M79" s="55" t="n">
        <f aca="false">M51-M52-M56-M57</f>
        <v>-100000000</v>
      </c>
      <c r="N79" s="55" t="n">
        <f aca="false">N51-N52-N56-N57</f>
        <v>0</v>
      </c>
      <c r="O79" s="55" t="n">
        <f aca="false">O51-O52-O56-O57</f>
        <v>0</v>
      </c>
      <c r="P79" s="55" t="n">
        <f aca="false">P51-P52-P56-P57</f>
        <v>0</v>
      </c>
      <c r="Q79" s="55" t="n">
        <f aca="false">Q51-Q52-Q56-Q57</f>
        <v>0</v>
      </c>
      <c r="R79" s="55" t="n">
        <f aca="false">R51-R52-R56-R57</f>
        <v>-100000000</v>
      </c>
      <c r="S79" s="55" t="n">
        <f aca="false">S51-S52-S56-S57</f>
        <v>0</v>
      </c>
      <c r="T79" s="55" t="n">
        <f aca="false">T51-T52-T56-T57</f>
        <v>0</v>
      </c>
      <c r="U79" s="55" t="n">
        <f aca="false">U51-U52-U56-U57</f>
        <v>0</v>
      </c>
      <c r="V79" s="55" t="n">
        <f aca="false">V51-V52-V56-V57</f>
        <v>0</v>
      </c>
    </row>
    <row r="80" customFormat="false" ht="15" hidden="false" customHeight="false" outlineLevel="0" collapsed="false">
      <c r="B80" s="0" t="s">
        <v>274</v>
      </c>
      <c r="E80" s="55" t="n">
        <f aca="false">E58-E59-E62-E63</f>
        <v>0</v>
      </c>
      <c r="F80" s="55" t="n">
        <f aca="false">F58-F59-F62-F63</f>
        <v>0</v>
      </c>
      <c r="G80" s="55" t="n">
        <f aca="false">G58-G59-G62-G63</f>
        <v>-100000000</v>
      </c>
      <c r="H80" s="55" t="n">
        <f aca="false">H58-H59-H62-H63</f>
        <v>0</v>
      </c>
      <c r="I80" s="55" t="n">
        <f aca="false">I58-I59-I62-I63</f>
        <v>0</v>
      </c>
      <c r="J80" s="55" t="n">
        <f aca="false">J58-J59-J62-J63</f>
        <v>0</v>
      </c>
      <c r="K80" s="55" t="n">
        <f aca="false">K58-K59-K62-K63</f>
        <v>0</v>
      </c>
      <c r="L80" s="55" t="n">
        <f aca="false">L58-L59-L62-L63</f>
        <v>0</v>
      </c>
      <c r="M80" s="55" t="n">
        <f aca="false">M58-M59-M62-M63</f>
        <v>100000000</v>
      </c>
      <c r="N80" s="55" t="n">
        <f aca="false">N58-N59-N62-N63</f>
        <v>0</v>
      </c>
      <c r="O80" s="55" t="n">
        <f aca="false">O58-O59-O62-O63</f>
        <v>0</v>
      </c>
      <c r="P80" s="55" t="n">
        <f aca="false">P58-P59-P62-P63</f>
        <v>0</v>
      </c>
      <c r="Q80" s="55" t="n">
        <f aca="false">Q58-Q59-Q62-Q63</f>
        <v>0</v>
      </c>
      <c r="R80" s="55" t="n">
        <f aca="false">R58-R59-R62-R63</f>
        <v>0</v>
      </c>
      <c r="S80" s="55" t="n">
        <f aca="false">S58-S59-S62-S63</f>
        <v>0</v>
      </c>
      <c r="T80" s="55" t="n">
        <f aca="false">T58-T59-T62-T63</f>
        <v>0</v>
      </c>
      <c r="U80" s="55" t="n">
        <f aca="false">U58-U59-U62-U63</f>
        <v>0</v>
      </c>
      <c r="V80" s="55" t="n">
        <f aca="false">V58-V59-V62-V63</f>
        <v>0</v>
      </c>
    </row>
    <row r="83" customFormat="false" ht="15.75" hidden="false" customHeight="false" outlineLevel="0" collapsed="false"/>
    <row r="84" customFormat="false" ht="15.75" hidden="false" customHeight="false" outlineLevel="0" collapsed="false">
      <c r="B84" s="0" t="s">
        <v>586</v>
      </c>
      <c r="E84" s="93" t="n">
        <v>741668000000</v>
      </c>
      <c r="F84" s="94" t="n">
        <v>797228000000</v>
      </c>
      <c r="G84" s="94" t="n">
        <v>992341000000</v>
      </c>
      <c r="H84" s="95" t="n">
        <v>1205933000000</v>
      </c>
      <c r="I84" s="95" t="n">
        <v>1439514000000</v>
      </c>
      <c r="J84" s="95" t="n">
        <v>1716000000000</v>
      </c>
      <c r="K84" s="95" t="n">
        <v>2027600000000</v>
      </c>
      <c r="L84" s="95" t="n">
        <v>2556000000000</v>
      </c>
      <c r="M84" s="95" t="n">
        <v>2960000000000</v>
      </c>
      <c r="N84" s="95" t="n">
        <v>3280000000000</v>
      </c>
      <c r="O84" s="95" t="n">
        <v>3846000000000</v>
      </c>
      <c r="P84" s="95" t="n">
        <v>4479000000000</v>
      </c>
      <c r="Q84" s="95" t="n">
        <v>4915000000000</v>
      </c>
      <c r="R84" s="96" t="n">
        <v>5442663000000</v>
      </c>
      <c r="S84" s="96" t="n">
        <v>6136794000000</v>
      </c>
      <c r="T84" s="96" t="n">
        <v>7022190000000</v>
      </c>
      <c r="U84" s="96" t="n">
        <v>7954681000000</v>
      </c>
      <c r="V84" s="96" t="n">
        <v>9007686000000</v>
      </c>
      <c r="W84" s="215"/>
    </row>
    <row r="85" customFormat="false" ht="15" hidden="false" customHeight="false" outlineLevel="0" collapsed="false">
      <c r="B85" s="0" t="s">
        <v>335</v>
      </c>
      <c r="E85" s="0" t="n">
        <f aca="false">(E6/E84)*100</f>
        <v>19.9819865492377</v>
      </c>
      <c r="F85" s="0" t="n">
        <f aca="false">(F6/F84)*100</f>
        <v>20.1071713487233</v>
      </c>
      <c r="G85" s="0" t="n">
        <f aca="false">(G6/G84)*100</f>
        <v>19.7008891096911</v>
      </c>
      <c r="H85" s="0" t="n">
        <f aca="false">(H6/H84)*100</f>
        <v>22.604904252558</v>
      </c>
      <c r="I85" s="0" t="n">
        <f aca="false">(I6/I84)*100</f>
        <v>24.2720807161306</v>
      </c>
      <c r="J85" s="0" t="n">
        <f aca="false">(J6/J84)*100</f>
        <v>21.9114219114219</v>
      </c>
      <c r="K85" s="0" t="n">
        <f aca="false">(K6/K84)*100</f>
        <v>19.1359242454133</v>
      </c>
      <c r="L85" s="0" t="n">
        <f aca="false">(L6/L84)*100</f>
        <v>20.2738654147105</v>
      </c>
      <c r="M85" s="0" t="n">
        <f aca="false">(M6/M84)*100</f>
        <v>22.6587837837838</v>
      </c>
      <c r="N85" s="0" t="n">
        <f aca="false">(N6/N84)*100</f>
        <v>24.4115853658537</v>
      </c>
      <c r="O85" s="0" t="n">
        <f aca="false">(O6/O84)*100</f>
        <v>21.9500780031201</v>
      </c>
      <c r="P85" s="0" t="n">
        <f aca="false">(P6/P84)*100</f>
        <v>23.4226389819156</v>
      </c>
      <c r="Q85" s="0" t="n">
        <f aca="false">(Q6/Q84)*100</f>
        <v>22.4069175991862</v>
      </c>
      <c r="R85" s="0" t="n">
        <f aca="false">(R6/R84)*100</f>
        <v>24.5541566692628</v>
      </c>
      <c r="S85" s="0" t="n">
        <f aca="false">(S6/S84)*100</f>
        <v>22.0880805189159</v>
      </c>
      <c r="T85" s="0" t="n">
        <f aca="false">(T6/T84)*100</f>
        <v>20.8268360725073</v>
      </c>
      <c r="U85" s="0" t="n">
        <f aca="false">(U6/U84)*100</f>
        <v>19.8411476211303</v>
      </c>
      <c r="V85" s="0" t="n">
        <f aca="false">(V6/V84)*100</f>
        <v>19.6987328377121</v>
      </c>
    </row>
    <row r="86" customFormat="false" ht="15" hidden="false" customHeight="false" outlineLevel="0" collapsed="false">
      <c r="B86" s="0" t="s">
        <v>141</v>
      </c>
      <c r="E86" s="0" t="n">
        <f aca="false">(E22/E84)*100</f>
        <v>21.3168156102191</v>
      </c>
      <c r="F86" s="0" t="n">
        <f aca="false">(F22/F84)*100</f>
        <v>21.9008865719719</v>
      </c>
      <c r="G86" s="0" t="n">
        <f aca="false">(G22/G84)*100</f>
        <v>21.7667112413979</v>
      </c>
      <c r="H86" s="0" t="n">
        <f aca="false">(H22/H84)*100</f>
        <v>22.7956279494798</v>
      </c>
      <c r="I86" s="0" t="n">
        <f aca="false">(I22/I84)*100</f>
        <v>23.6677100743723</v>
      </c>
      <c r="J86" s="0" t="n">
        <f aca="false">(J22/J84)*100</f>
        <v>22.2902097902098</v>
      </c>
      <c r="K86" s="0" t="n">
        <f aca="false">(K22/K84)*100</f>
        <v>20.4280923259025</v>
      </c>
      <c r="L86" s="0" t="n">
        <f aca="false">(L22/L84)*100</f>
        <v>20.414710485133</v>
      </c>
      <c r="M86" s="0" t="n">
        <f aca="false">(M22/M84)*100</f>
        <v>24.7027027027027</v>
      </c>
      <c r="N86" s="0" t="n">
        <f aca="false">(N22/N84)*100</f>
        <v>24.5182926829268</v>
      </c>
      <c r="O86" s="0" t="n">
        <f aca="false">(O22/O84)*100</f>
        <v>24.9219968798752</v>
      </c>
      <c r="P86" s="0" t="n">
        <f aca="false">(P22/P84)*100</f>
        <v>24.5166331770484</v>
      </c>
      <c r="Q86" s="0" t="n">
        <f aca="false">(Q22/Q84)*100</f>
        <v>27.1739572736521</v>
      </c>
      <c r="R86" s="0" t="n">
        <f aca="false">(R22/R84)*100</f>
        <v>28.2747618215568</v>
      </c>
      <c r="S86" s="0" t="n">
        <f aca="false">(S22/S84)*100</f>
        <v>27.3823758790013</v>
      </c>
      <c r="T86" s="0" t="n">
        <f aca="false">(T22/T84)*100</f>
        <v>24.1833388159534</v>
      </c>
      <c r="U86" s="0" t="n">
        <f aca="false">(U22/U84)*100</f>
        <v>23.5106850922117</v>
      </c>
      <c r="V86" s="0" t="n">
        <f aca="false">(V22/V84)*100</f>
        <v>23.6275998075421</v>
      </c>
    </row>
    <row r="89" customFormat="false" ht="15" hidden="false" customHeight="false" outlineLevel="0" collapsed="false">
      <c r="B89" s="0" t="s">
        <v>142</v>
      </c>
      <c r="E89" s="0" t="n">
        <f aca="false">IF(E37&lt;0, (E37/E22)*100)</f>
        <v>0</v>
      </c>
      <c r="F89" s="0" t="n">
        <f aca="false">IF(F37&lt;0, (F37/F22)*100)</f>
        <v>0</v>
      </c>
      <c r="G89" s="0" t="n">
        <f aca="false">IF(G37&lt;0, (G37/G22)*100)</f>
        <v>0</v>
      </c>
      <c r="H89" s="0" t="n">
        <f aca="false">IF(H37&lt;0, (H37/H22)*100)</f>
        <v>0</v>
      </c>
      <c r="I89" s="0" t="n">
        <f aca="false">IF(I37&lt;0, (I37/I22)*100)</f>
        <v>0</v>
      </c>
      <c r="J89" s="0" t="n">
        <f aca="false">IF(J37&lt;0, (J37/J22)*100)</f>
        <v>0</v>
      </c>
      <c r="K89" s="0" t="n">
        <f aca="false">IF(K37&lt;0, (K37/K22)*100)</f>
        <v>0</v>
      </c>
      <c r="L89" s="0" t="n">
        <f aca="false">IF(L37&lt;0, (L37/L22)*100)</f>
        <v>-2.95132234572633</v>
      </c>
      <c r="M89" s="0" t="n">
        <f aca="false">IF(M37&lt;0, (M37/M22)*100)</f>
        <v>0</v>
      </c>
      <c r="N89" s="0" t="n">
        <f aca="false">IF(N37&lt;0, (N37/N22)*100)</f>
        <v>0</v>
      </c>
      <c r="O89" s="0" t="n">
        <f aca="false">IF(O37&lt;0, (O37/O22)*100)</f>
        <v>0</v>
      </c>
      <c r="P89" s="0" t="n">
        <f aca="false">IF(P37&lt;0, (P37/P22)*100)</f>
        <v>0</v>
      </c>
      <c r="Q89" s="0" t="n">
        <f aca="false">IF(Q37&lt;0, (Q37/Q22)*100)</f>
        <v>0</v>
      </c>
      <c r="R89" s="0" t="n">
        <f aca="false">IF(R37&lt;0, (R37/R22)*100)</f>
        <v>0</v>
      </c>
      <c r="S89" s="0" t="n">
        <f aca="false">IF(S37&lt;0, (S37/S22)*100)</f>
        <v>0</v>
      </c>
      <c r="T89" s="0" t="n">
        <f aca="false">IF(T37&lt;0, (T37/T22)*100)</f>
        <v>0</v>
      </c>
      <c r="U89" s="0" t="n">
        <f aca="false">IF(U37&lt;0, (U37/U22)*100)</f>
        <v>0</v>
      </c>
      <c r="V89" s="0" t="n">
        <f aca="false">IF(V37&lt;0, (V37/V22)*100)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0.xml><?xml version="1.0" encoding="utf-8"?>
<worksheet xmlns="http://schemas.openxmlformats.org/spreadsheetml/2006/main" xmlns:r="http://schemas.openxmlformats.org/officeDocument/2006/relationships">
  <sheetPr filterMode="false">
    <pageSetUpPr fitToPage="false"/>
  </sheetPr>
  <dimension ref="A1:X4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6" activePane="bottomRight" state="frozen"/>
      <selection pane="topLeft" activeCell="A1" activeCellId="0" sqref="A1"/>
      <selection pane="topRight" activeCell="U1" activeCellId="0" sqref="U1"/>
      <selection pane="bottomLeft" activeCell="A6" activeCellId="0" sqref="A6"/>
      <selection pane="bottomRight" activeCell="A60" activeCellId="0" sqref="A60"/>
    </sheetView>
  </sheetViews>
  <sheetFormatPr defaultRowHeight="15"/>
  <cols>
    <col collapsed="false" hidden="false" max="1" min="1" style="0" width="29.6989795918367"/>
    <col collapsed="false" hidden="false" max="2" min="2" style="0" width="59.6683673469388"/>
    <col collapsed="false" hidden="false" max="3" min="3" style="0" width="18.6275510204082"/>
    <col collapsed="false" hidden="false" max="5" min="4" style="0" width="16.6020408163265"/>
    <col collapsed="false" hidden="false" max="10" min="6" style="0" width="16.7397959183673"/>
    <col collapsed="false" hidden="false" max="18" min="11" style="0" width="16.6020408163265"/>
    <col collapsed="false" hidden="false" max="19" min="19" style="0" width="19.4387755102041"/>
    <col collapsed="false" hidden="false" max="24" min="20" style="0" width="16.0663265306122"/>
    <col collapsed="false" hidden="false" max="1025" min="25" style="0" width="8.50510204081633"/>
  </cols>
  <sheetData>
    <row r="1" customFormat="false" ht="15" hidden="false" customHeight="false" outlineLevel="0" collapsed="false">
      <c r="A1" s="1" t="s">
        <v>4733</v>
      </c>
      <c r="B1" s="2" t="s">
        <v>4734</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4735</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2469</v>
      </c>
      <c r="T5" s="4" t="s">
        <v>2469</v>
      </c>
      <c r="U5" s="4" t="s">
        <v>2469</v>
      </c>
      <c r="V5" s="4" t="s">
        <v>31</v>
      </c>
      <c r="W5" s="4" t="s">
        <v>31</v>
      </c>
      <c r="X5" s="4" t="s">
        <v>31</v>
      </c>
    </row>
    <row r="6" s="13" customFormat="true" ht="15" hidden="false" customHeight="false" outlineLevel="0" collapsed="false">
      <c r="A6" s="63" t="s">
        <v>32</v>
      </c>
      <c r="B6" s="63" t="s">
        <v>33</v>
      </c>
      <c r="C6" s="32" t="s">
        <v>34</v>
      </c>
      <c r="D6" s="324" t="n">
        <v>251000000</v>
      </c>
      <c r="E6" s="324" t="n">
        <v>262400000</v>
      </c>
      <c r="F6" s="325" t="n">
        <v>290800000</v>
      </c>
      <c r="G6" s="325" t="n">
        <v>303500000</v>
      </c>
      <c r="H6" s="325" t="n">
        <v>317700000</v>
      </c>
      <c r="I6" s="325" t="n">
        <v>524400000</v>
      </c>
      <c r="J6" s="325" t="n">
        <v>388200000</v>
      </c>
      <c r="K6" s="325" t="n">
        <v>486700000</v>
      </c>
      <c r="L6" s="35" t="n">
        <v>454900000</v>
      </c>
      <c r="M6" s="35" t="n">
        <v>492000000</v>
      </c>
      <c r="N6" s="35" t="n">
        <v>525200000</v>
      </c>
      <c r="O6" s="35" t="n">
        <v>567200000</v>
      </c>
      <c r="P6" s="35" t="n">
        <v>556100000</v>
      </c>
      <c r="Q6" s="35" t="n">
        <v>621300000</v>
      </c>
      <c r="R6" s="35" t="n">
        <v>710300000</v>
      </c>
      <c r="S6" s="35" t="n">
        <v>688600000</v>
      </c>
      <c r="T6" s="259" t="n">
        <v>610400000</v>
      </c>
      <c r="U6" s="259" t="n">
        <v>606300000</v>
      </c>
      <c r="V6" s="259" t="n">
        <v>626800000</v>
      </c>
      <c r="W6" s="259" t="n">
        <v>655300000</v>
      </c>
      <c r="X6" s="259" t="n">
        <v>688100000</v>
      </c>
    </row>
    <row r="7" customFormat="false" ht="15" hidden="false" customHeight="false" outlineLevel="0" collapsed="false">
      <c r="A7" s="49" t="s">
        <v>35</v>
      </c>
      <c r="B7" s="49" t="s">
        <v>684</v>
      </c>
      <c r="C7" s="20" t="s">
        <v>37</v>
      </c>
      <c r="D7" s="242" t="n">
        <v>194400000</v>
      </c>
      <c r="E7" s="242" t="n">
        <v>197400000</v>
      </c>
      <c r="F7" s="23" t="n">
        <v>198700000</v>
      </c>
      <c r="G7" s="23" t="n">
        <v>229300000</v>
      </c>
      <c r="H7" s="23" t="n">
        <v>246500000</v>
      </c>
      <c r="I7" s="23" t="n">
        <v>283000000</v>
      </c>
      <c r="J7" s="23" t="n">
        <v>316400000</v>
      </c>
      <c r="K7" s="23" t="n">
        <v>388300000</v>
      </c>
      <c r="L7" s="24" t="n">
        <v>378000000</v>
      </c>
      <c r="M7" s="24" t="n">
        <v>381400000</v>
      </c>
      <c r="N7" s="24" t="n">
        <v>372400000</v>
      </c>
      <c r="O7" s="24" t="n">
        <v>423800000</v>
      </c>
      <c r="P7" s="24" t="n">
        <v>416800000</v>
      </c>
      <c r="Q7" s="24" t="n">
        <v>443400000</v>
      </c>
      <c r="R7" s="24" t="n">
        <v>474600000</v>
      </c>
      <c r="S7" s="24" t="n">
        <v>498300000</v>
      </c>
      <c r="T7" s="55" t="n">
        <v>518500000</v>
      </c>
      <c r="U7" s="55" t="n">
        <v>521500000</v>
      </c>
      <c r="V7" s="55" t="n">
        <v>539100000</v>
      </c>
      <c r="W7" s="55" t="n">
        <v>563600000</v>
      </c>
      <c r="X7" s="55" t="n">
        <v>591800000</v>
      </c>
    </row>
    <row r="8" customFormat="false" ht="15" hidden="false" customHeight="false" outlineLevel="0" collapsed="false">
      <c r="A8" s="47" t="s">
        <v>38</v>
      </c>
      <c r="B8" s="47" t="s">
        <v>262</v>
      </c>
      <c r="C8" s="20" t="s">
        <v>40</v>
      </c>
      <c r="D8" s="242" t="n">
        <v>156700000</v>
      </c>
      <c r="E8" s="242" t="n">
        <v>174800000</v>
      </c>
      <c r="F8" s="23" t="n">
        <v>182700000</v>
      </c>
      <c r="G8" s="23" t="n">
        <v>206500000</v>
      </c>
      <c r="H8" s="23" t="n">
        <v>219700000</v>
      </c>
      <c r="I8" s="23" t="n">
        <v>242200000</v>
      </c>
      <c r="J8" s="23" t="n">
        <v>272900000</v>
      </c>
      <c r="K8" s="23" t="n">
        <v>334100000</v>
      </c>
      <c r="L8" s="24" t="n">
        <v>330200000</v>
      </c>
      <c r="M8" s="24" t="n">
        <v>324700000</v>
      </c>
      <c r="N8" s="24" t="n">
        <v>324800000</v>
      </c>
      <c r="O8" s="24" t="n">
        <v>346000000</v>
      </c>
      <c r="P8" s="24" t="n">
        <v>360500000</v>
      </c>
      <c r="Q8" s="24" t="n">
        <v>406000000</v>
      </c>
      <c r="R8" s="24" t="n">
        <v>430400000</v>
      </c>
      <c r="S8" s="24" t="n">
        <v>451800000</v>
      </c>
      <c r="T8" s="55" t="n">
        <v>470200000</v>
      </c>
      <c r="U8" s="55" t="n">
        <v>473000000</v>
      </c>
      <c r="V8" s="55" t="n">
        <v>489000000</v>
      </c>
      <c r="W8" s="55" t="n">
        <v>511200000</v>
      </c>
      <c r="X8" s="55" t="n">
        <v>536800000</v>
      </c>
    </row>
    <row r="9" customFormat="false" ht="15" hidden="false" customHeight="false" outlineLevel="0" collapsed="false">
      <c r="A9" s="47" t="s">
        <v>50</v>
      </c>
      <c r="B9" s="47" t="s">
        <v>696</v>
      </c>
      <c r="C9" s="20" t="s">
        <v>40</v>
      </c>
      <c r="D9" s="242" t="n">
        <v>37700000</v>
      </c>
      <c r="E9" s="242" t="n">
        <v>22500000</v>
      </c>
      <c r="F9" s="23" t="n">
        <v>16000000</v>
      </c>
      <c r="G9" s="23" t="n">
        <v>22800000</v>
      </c>
      <c r="H9" s="23" t="n">
        <v>26800000</v>
      </c>
      <c r="I9" s="23" t="n">
        <v>40900000</v>
      </c>
      <c r="J9" s="23" t="n">
        <v>43500000</v>
      </c>
      <c r="K9" s="23" t="n">
        <v>54200000</v>
      </c>
      <c r="L9" s="24" t="n">
        <v>47800000</v>
      </c>
      <c r="M9" s="24" t="n">
        <v>56700000</v>
      </c>
      <c r="N9" s="24" t="n">
        <v>47600000</v>
      </c>
      <c r="O9" s="24" t="n">
        <v>77800000</v>
      </c>
      <c r="P9" s="24" t="n">
        <v>56300000</v>
      </c>
      <c r="Q9" s="24" t="n">
        <v>37400000</v>
      </c>
      <c r="R9" s="24" t="n">
        <v>44300000</v>
      </c>
      <c r="S9" s="24" t="n">
        <v>46500000</v>
      </c>
      <c r="T9" s="55" t="n">
        <v>48200000</v>
      </c>
      <c r="U9" s="55" t="n">
        <v>48500000</v>
      </c>
      <c r="V9" s="55" t="n">
        <v>50100000</v>
      </c>
      <c r="W9" s="55" t="n">
        <v>52400000</v>
      </c>
      <c r="X9" s="55" t="n">
        <v>55000000</v>
      </c>
    </row>
    <row r="10" s="13" customFormat="true" ht="15" hidden="false" customHeight="false" outlineLevel="0" collapsed="false">
      <c r="A10" s="13" t="s">
        <v>52</v>
      </c>
      <c r="B10" s="63" t="s">
        <v>3181</v>
      </c>
      <c r="C10" s="33" t="s">
        <v>37</v>
      </c>
      <c r="D10" s="324" t="n">
        <v>56600000</v>
      </c>
      <c r="E10" s="324" t="n">
        <v>65100000</v>
      </c>
      <c r="F10" s="325" t="n">
        <v>92100000</v>
      </c>
      <c r="G10" s="325" t="n">
        <v>74200000</v>
      </c>
      <c r="H10" s="325" t="n">
        <v>71200000</v>
      </c>
      <c r="I10" s="325" t="n">
        <v>241400000</v>
      </c>
      <c r="J10" s="325" t="n">
        <v>71800000</v>
      </c>
      <c r="K10" s="325" t="n">
        <v>98500000</v>
      </c>
      <c r="L10" s="35" t="n">
        <v>76900000</v>
      </c>
      <c r="M10" s="35" t="n">
        <v>110700000</v>
      </c>
      <c r="N10" s="35" t="n">
        <v>152800000</v>
      </c>
      <c r="O10" s="35" t="n">
        <v>143400000</v>
      </c>
      <c r="P10" s="35" t="n">
        <v>139300000</v>
      </c>
      <c r="Q10" s="35" t="n">
        <v>177900000</v>
      </c>
      <c r="R10" s="35" t="n">
        <v>235700000</v>
      </c>
      <c r="S10" s="35" t="n">
        <v>190300000</v>
      </c>
      <c r="T10" s="259" t="n">
        <v>91900000</v>
      </c>
      <c r="U10" s="259" t="n">
        <v>84800000</v>
      </c>
      <c r="V10" s="259" t="n">
        <v>87700000</v>
      </c>
      <c r="W10" s="259" t="n">
        <v>91700000</v>
      </c>
      <c r="X10" s="259" t="n">
        <v>96300000</v>
      </c>
    </row>
    <row r="11" customFormat="false" ht="15" hidden="false" customHeight="false" outlineLevel="0" collapsed="false">
      <c r="A11" s="49"/>
      <c r="B11" s="49" t="s">
        <v>4736</v>
      </c>
      <c r="C11" s="20"/>
      <c r="D11" s="22"/>
      <c r="E11" s="22"/>
      <c r="F11" s="22"/>
      <c r="G11" s="22"/>
      <c r="H11" s="22"/>
      <c r="I11" s="22"/>
      <c r="J11" s="22"/>
      <c r="K11" s="28"/>
      <c r="L11" s="24"/>
      <c r="M11" s="24"/>
      <c r="N11" s="24"/>
      <c r="O11" s="24"/>
      <c r="P11" s="24"/>
      <c r="Q11" s="24"/>
      <c r="R11" s="24"/>
      <c r="S11" s="24"/>
      <c r="T11" s="55"/>
      <c r="U11" s="55"/>
      <c r="V11" s="55"/>
      <c r="W11" s="55"/>
      <c r="X11" s="55"/>
    </row>
    <row r="12" s="13" customFormat="true" ht="15.75" hidden="false" customHeight="false" outlineLevel="0" collapsed="false">
      <c r="A12" s="402"/>
      <c r="B12" s="63" t="s">
        <v>350</v>
      </c>
      <c r="D12" s="324" t="n">
        <v>256200000</v>
      </c>
      <c r="E12" s="324" t="n">
        <v>280700000</v>
      </c>
      <c r="F12" s="325" t="n">
        <v>308600000</v>
      </c>
      <c r="G12" s="325" t="n">
        <v>309100000</v>
      </c>
      <c r="H12" s="325" t="n">
        <v>326600000</v>
      </c>
      <c r="I12" s="325" t="n">
        <v>521300000</v>
      </c>
      <c r="J12" s="325" t="n">
        <v>394600000</v>
      </c>
      <c r="K12" s="325" t="n">
        <v>478300000</v>
      </c>
      <c r="L12" s="35" t="n">
        <v>476500000</v>
      </c>
      <c r="M12" s="35" t="n">
        <v>552500000</v>
      </c>
      <c r="N12" s="35" t="n">
        <v>633800000</v>
      </c>
      <c r="O12" s="35" t="n">
        <v>664600000</v>
      </c>
      <c r="P12" s="35" t="n">
        <v>688000000</v>
      </c>
      <c r="Q12" s="35" t="n">
        <v>690900000</v>
      </c>
      <c r="R12" s="35" t="n">
        <v>809000000</v>
      </c>
      <c r="S12" s="35" t="n">
        <v>759300000</v>
      </c>
      <c r="T12" s="259" t="n">
        <v>657500000</v>
      </c>
      <c r="U12" s="259" t="n">
        <v>636000000</v>
      </c>
      <c r="V12" s="259" t="n">
        <v>636400000</v>
      </c>
      <c r="W12" s="259" t="n">
        <v>665400000</v>
      </c>
      <c r="X12" s="259" t="n">
        <v>698600000</v>
      </c>
    </row>
    <row r="13" customFormat="false" ht="15.75" hidden="false" customHeight="false" outlineLevel="0" collapsed="false">
      <c r="A13" s="402" t="s">
        <v>68</v>
      </c>
      <c r="B13" s="63" t="s">
        <v>350</v>
      </c>
      <c r="C13" s="32" t="s">
        <v>34</v>
      </c>
      <c r="D13" s="324" t="n">
        <f aca="false">D14+D20+D21</f>
        <v>256200000</v>
      </c>
      <c r="E13" s="324" t="n">
        <f aca="false">E14+E20+E21</f>
        <v>280700000</v>
      </c>
      <c r="F13" s="324" t="n">
        <f aca="false">F14+F20+F21</f>
        <v>308600000</v>
      </c>
      <c r="G13" s="324" t="n">
        <f aca="false">G14+G20+G21</f>
        <v>309100000</v>
      </c>
      <c r="H13" s="324" t="n">
        <f aca="false">H14+H20+H21</f>
        <v>326600000</v>
      </c>
      <c r="I13" s="324" t="n">
        <f aca="false">I14+I20+I21</f>
        <v>521400000</v>
      </c>
      <c r="J13" s="324" t="n">
        <f aca="false">J14+J20+J21</f>
        <v>394600000</v>
      </c>
      <c r="K13" s="324" t="n">
        <f aca="false">K14+K20+K21</f>
        <v>478400000</v>
      </c>
      <c r="L13" s="324" t="n">
        <f aca="false">L14+L20+L21</f>
        <v>476400000</v>
      </c>
      <c r="M13" s="324" t="n">
        <f aca="false">M14+M20+M21</f>
        <v>552600000</v>
      </c>
      <c r="N13" s="324" t="n">
        <f aca="false">N14+N20+N21</f>
        <v>633800000</v>
      </c>
      <c r="O13" s="324" t="n">
        <f aca="false">O14+O20+O21</f>
        <v>664500000</v>
      </c>
      <c r="P13" s="324" t="n">
        <f aca="false">P14+P20+P21</f>
        <v>688100000</v>
      </c>
      <c r="Q13" s="324" t="n">
        <f aca="false">Q14+Q20+Q21</f>
        <v>690900000</v>
      </c>
      <c r="R13" s="324" t="n">
        <f aca="false">R14+R20+R21</f>
        <v>809000000</v>
      </c>
      <c r="S13" s="324" t="n">
        <f aca="false">S14+S20+S21</f>
        <v>759300000</v>
      </c>
      <c r="T13" s="324" t="n">
        <f aca="false">T14+T20+T21</f>
        <v>657600000</v>
      </c>
      <c r="U13" s="324" t="n">
        <f aca="false">U14+U20+U21</f>
        <v>635900000</v>
      </c>
      <c r="V13" s="324" t="n">
        <f aca="false">V14+V20+V21</f>
        <v>636400000</v>
      </c>
      <c r="W13" s="324" t="n">
        <f aca="false">W14+W20+W21</f>
        <v>665400000</v>
      </c>
      <c r="X13" s="324" t="n">
        <f aca="false">X14+X20+X21</f>
        <v>698700000</v>
      </c>
    </row>
    <row r="14" customFormat="false" ht="15" hidden="false" customHeight="false" outlineLevel="0" collapsed="false">
      <c r="A14" s="0" t="s">
        <v>70</v>
      </c>
      <c r="B14" s="47" t="s">
        <v>698</v>
      </c>
      <c r="C14" s="20" t="s">
        <v>72</v>
      </c>
      <c r="D14" s="242" t="n">
        <v>169700000</v>
      </c>
      <c r="E14" s="242" t="n">
        <v>164600000</v>
      </c>
      <c r="F14" s="23" t="n">
        <v>183300000</v>
      </c>
      <c r="G14" s="23" t="n">
        <v>202200000</v>
      </c>
      <c r="H14" s="23" t="n">
        <v>224000000</v>
      </c>
      <c r="I14" s="23" t="n">
        <v>236600000</v>
      </c>
      <c r="J14" s="23" t="n">
        <v>294700000</v>
      </c>
      <c r="K14" s="23" t="n">
        <v>333600000</v>
      </c>
      <c r="L14" s="24" t="n">
        <v>372400000</v>
      </c>
      <c r="M14" s="24" t="n">
        <v>358800000</v>
      </c>
      <c r="N14" s="24" t="n">
        <v>349100000</v>
      </c>
      <c r="O14" s="24" t="n">
        <v>374800000</v>
      </c>
      <c r="P14" s="24" t="n">
        <v>457500000</v>
      </c>
      <c r="Q14" s="24" t="n">
        <v>479900000</v>
      </c>
      <c r="R14" s="24" t="n">
        <v>529900000</v>
      </c>
      <c r="S14" s="24" t="n">
        <v>520000000</v>
      </c>
      <c r="T14" s="55" t="n">
        <v>517800000</v>
      </c>
      <c r="U14" s="55" t="n">
        <v>513200000</v>
      </c>
      <c r="V14" s="55" t="n">
        <v>523200000</v>
      </c>
      <c r="W14" s="55" t="n">
        <v>547000000</v>
      </c>
      <c r="X14" s="55" t="n">
        <v>574400000</v>
      </c>
    </row>
    <row r="15" customFormat="false" ht="15" hidden="false" customHeight="false" outlineLevel="0" collapsed="false">
      <c r="A15" s="26" t="s">
        <v>75</v>
      </c>
      <c r="B15" s="106" t="s">
        <v>4590</v>
      </c>
      <c r="C15" s="20" t="s">
        <v>77</v>
      </c>
      <c r="D15" s="242" t="n">
        <v>66100000</v>
      </c>
      <c r="E15" s="242" t="n">
        <v>64400000</v>
      </c>
      <c r="F15" s="23" t="n">
        <v>74700000</v>
      </c>
      <c r="G15" s="23" t="n">
        <v>75500000</v>
      </c>
      <c r="H15" s="23" t="n">
        <v>70900000</v>
      </c>
      <c r="I15" s="23" t="n">
        <v>77800000</v>
      </c>
      <c r="J15" s="23"/>
      <c r="K15" s="23"/>
      <c r="L15" s="24"/>
      <c r="M15" s="24"/>
      <c r="N15" s="24"/>
      <c r="O15" s="24"/>
      <c r="P15" s="24"/>
      <c r="Q15" s="24"/>
      <c r="R15" s="24"/>
      <c r="S15" s="24"/>
      <c r="T15" s="55"/>
      <c r="U15" s="55"/>
      <c r="V15" s="55"/>
      <c r="W15" s="55"/>
      <c r="X15" s="55"/>
    </row>
    <row r="16" customFormat="false" ht="15" hidden="false" customHeight="false" outlineLevel="0" collapsed="false">
      <c r="A16" s="26" t="s">
        <v>86</v>
      </c>
      <c r="B16" s="106" t="s">
        <v>1666</v>
      </c>
      <c r="C16" s="20" t="s">
        <v>77</v>
      </c>
      <c r="D16" s="242" t="n">
        <v>4300000</v>
      </c>
      <c r="E16" s="242" t="n">
        <v>5400000</v>
      </c>
      <c r="F16" s="23" t="n">
        <v>4100000</v>
      </c>
      <c r="G16" s="23" t="n">
        <v>4800000</v>
      </c>
      <c r="H16" s="23" t="n">
        <v>5100000</v>
      </c>
      <c r="I16" s="23" t="n">
        <v>5600000</v>
      </c>
      <c r="J16" s="23"/>
      <c r="K16" s="23"/>
      <c r="L16" s="24"/>
      <c r="M16" s="24"/>
      <c r="N16" s="24"/>
      <c r="O16" s="24"/>
      <c r="P16" s="24"/>
      <c r="Q16" s="24"/>
      <c r="R16" s="24"/>
      <c r="S16" s="24"/>
      <c r="T16" s="55"/>
      <c r="U16" s="55"/>
      <c r="V16" s="55"/>
      <c r="W16" s="55"/>
      <c r="X16" s="55"/>
    </row>
    <row r="17" customFormat="false" ht="15" hidden="false" customHeight="false" outlineLevel="0" collapsed="false">
      <c r="A17" s="106" t="s">
        <v>361</v>
      </c>
      <c r="B17" s="106" t="s">
        <v>361</v>
      </c>
      <c r="C17" s="49" t="s">
        <v>3052</v>
      </c>
      <c r="D17" s="242" t="n">
        <v>4100000</v>
      </c>
      <c r="E17" s="242" t="n">
        <v>5300000</v>
      </c>
      <c r="F17" s="23" t="n">
        <v>4100000</v>
      </c>
      <c r="G17" s="23" t="n">
        <v>4800000</v>
      </c>
      <c r="H17" s="23" t="n">
        <v>4900000</v>
      </c>
      <c r="I17" s="23" t="n">
        <v>5600000</v>
      </c>
      <c r="J17" s="23"/>
      <c r="K17" s="23"/>
      <c r="L17" s="24"/>
      <c r="M17" s="24"/>
      <c r="N17" s="24"/>
      <c r="O17" s="24"/>
      <c r="P17" s="24"/>
      <c r="Q17" s="24"/>
      <c r="R17" s="24"/>
      <c r="S17" s="24"/>
      <c r="T17" s="55"/>
      <c r="U17" s="55"/>
      <c r="V17" s="55"/>
      <c r="W17" s="55"/>
      <c r="X17" s="55"/>
    </row>
    <row r="18" customFormat="false" ht="15" hidden="false" customHeight="false" outlineLevel="0" collapsed="false">
      <c r="A18" s="106" t="s">
        <v>199</v>
      </c>
      <c r="B18" s="106" t="s">
        <v>199</v>
      </c>
      <c r="C18" s="49" t="s">
        <v>3052</v>
      </c>
      <c r="D18" s="242" t="n">
        <v>100000</v>
      </c>
      <c r="E18" s="242" t="n">
        <v>100000</v>
      </c>
      <c r="F18" s="23" t="n">
        <v>0</v>
      </c>
      <c r="G18" s="23" t="n">
        <v>0</v>
      </c>
      <c r="H18" s="23" t="n">
        <v>200000</v>
      </c>
      <c r="I18" s="23" t="n">
        <v>100000</v>
      </c>
      <c r="J18" s="23"/>
      <c r="K18" s="23"/>
      <c r="L18" s="24"/>
      <c r="M18" s="24"/>
      <c r="N18" s="24"/>
      <c r="O18" s="24"/>
      <c r="P18" s="24"/>
      <c r="Q18" s="24"/>
      <c r="R18" s="24"/>
      <c r="S18" s="24"/>
      <c r="T18" s="55"/>
      <c r="U18" s="55"/>
      <c r="V18" s="55"/>
      <c r="W18" s="55"/>
      <c r="X18" s="55"/>
    </row>
    <row r="19" customFormat="false" ht="15" hidden="false" customHeight="false" outlineLevel="0" collapsed="false">
      <c r="A19" s="26" t="s">
        <v>363</v>
      </c>
      <c r="B19" s="106" t="s">
        <v>49</v>
      </c>
      <c r="C19" s="20" t="s">
        <v>77</v>
      </c>
      <c r="D19" s="242" t="n">
        <v>99300000</v>
      </c>
      <c r="E19" s="242" t="n">
        <v>94900000</v>
      </c>
      <c r="F19" s="23" t="n">
        <v>104400000</v>
      </c>
      <c r="G19" s="23" t="n">
        <v>122000000</v>
      </c>
      <c r="H19" s="23" t="n">
        <v>148000000</v>
      </c>
      <c r="I19" s="23" t="n">
        <v>153100000</v>
      </c>
      <c r="J19" s="23"/>
      <c r="K19" s="23"/>
      <c r="L19" s="24"/>
      <c r="M19" s="24"/>
      <c r="N19" s="24"/>
      <c r="O19" s="24"/>
      <c r="P19" s="24"/>
      <c r="Q19" s="24"/>
      <c r="R19" s="24"/>
      <c r="S19" s="24"/>
      <c r="T19" s="55"/>
      <c r="U19" s="55"/>
      <c r="V19" s="55"/>
      <c r="W19" s="55"/>
      <c r="X19" s="55"/>
    </row>
    <row r="20" customFormat="false" ht="15" hidden="false" customHeight="false" outlineLevel="0" collapsed="false">
      <c r="A20" s="47" t="s">
        <v>88</v>
      </c>
      <c r="B20" s="47" t="s">
        <v>4500</v>
      </c>
      <c r="C20" s="20" t="s">
        <v>72</v>
      </c>
      <c r="D20" s="242" t="n">
        <v>67100000</v>
      </c>
      <c r="E20" s="242" t="n">
        <v>103100000</v>
      </c>
      <c r="F20" s="23" t="n">
        <v>104200000</v>
      </c>
      <c r="G20" s="23" t="n">
        <v>86900000</v>
      </c>
      <c r="H20" s="23" t="n">
        <v>86600000</v>
      </c>
      <c r="I20" s="23" t="n">
        <v>263800000</v>
      </c>
      <c r="J20" s="23" t="n">
        <v>86100000</v>
      </c>
      <c r="K20" s="23" t="n">
        <v>123700000</v>
      </c>
      <c r="L20" s="24" t="n">
        <v>96200000</v>
      </c>
      <c r="M20" s="24" t="n">
        <v>182100000</v>
      </c>
      <c r="N20" s="24" t="n">
        <v>273800000</v>
      </c>
      <c r="O20" s="24" t="n">
        <v>272900000</v>
      </c>
      <c r="P20" s="24" t="n">
        <v>230600000</v>
      </c>
      <c r="Q20" s="24" t="n">
        <v>211000000</v>
      </c>
      <c r="R20" s="24" t="n">
        <v>279100000</v>
      </c>
      <c r="S20" s="24" t="n">
        <v>239300000</v>
      </c>
      <c r="T20" s="55" t="n">
        <v>139800000</v>
      </c>
      <c r="U20" s="55" t="n">
        <v>122700000</v>
      </c>
      <c r="V20" s="55" t="n">
        <v>113200000</v>
      </c>
      <c r="W20" s="55" t="n">
        <v>118400000</v>
      </c>
      <c r="X20" s="55" t="n">
        <v>124300000</v>
      </c>
    </row>
    <row r="21" customFormat="false" ht="15" hidden="false" customHeight="false" outlineLevel="0" collapsed="false">
      <c r="A21" s="47" t="s">
        <v>553</v>
      </c>
      <c r="B21" s="47" t="s">
        <v>553</v>
      </c>
      <c r="C21" s="20" t="s">
        <v>72</v>
      </c>
      <c r="D21" s="242" t="n">
        <v>19400000</v>
      </c>
      <c r="E21" s="332" t="n">
        <v>13000000</v>
      </c>
      <c r="F21" s="23" t="n">
        <v>21100000</v>
      </c>
      <c r="G21" s="23" t="n">
        <v>20000000</v>
      </c>
      <c r="H21" s="23" t="n">
        <v>16000000</v>
      </c>
      <c r="I21" s="23" t="n">
        <v>21000000</v>
      </c>
      <c r="J21" s="23" t="n">
        <v>13800000</v>
      </c>
      <c r="K21" s="23" t="n">
        <v>21100000</v>
      </c>
      <c r="L21" s="24" t="n">
        <v>7800000</v>
      </c>
      <c r="M21" s="24" t="n">
        <v>11700000</v>
      </c>
      <c r="N21" s="24" t="n">
        <v>10900000</v>
      </c>
      <c r="O21" s="24" t="n">
        <v>16800000</v>
      </c>
      <c r="P21" s="24"/>
      <c r="Q21" s="24"/>
      <c r="R21" s="24"/>
      <c r="S21" s="24"/>
      <c r="T21" s="55"/>
      <c r="U21" s="55"/>
      <c r="V21" s="55"/>
      <c r="W21" s="55"/>
      <c r="X21" s="55"/>
    </row>
    <row r="22" customFormat="false" ht="15" hidden="false" customHeight="false" outlineLevel="0" collapsed="false">
      <c r="A22" s="47"/>
      <c r="B22" s="107" t="s">
        <v>1299</v>
      </c>
      <c r="C22" s="20"/>
      <c r="D22" s="242"/>
      <c r="E22" s="332"/>
      <c r="F22" s="23"/>
      <c r="G22" s="23"/>
      <c r="H22" s="23"/>
      <c r="I22" s="23"/>
      <c r="J22" s="23"/>
      <c r="K22" s="23"/>
      <c r="L22" s="24"/>
      <c r="M22" s="24"/>
      <c r="N22" s="24"/>
      <c r="O22" s="24"/>
      <c r="P22" s="24" t="n">
        <v>-40700000</v>
      </c>
      <c r="Q22" s="24" t="n">
        <v>-36400000</v>
      </c>
      <c r="R22" s="24" t="n">
        <v>-55200000</v>
      </c>
      <c r="S22" s="24" t="n">
        <v>-21700000</v>
      </c>
      <c r="T22" s="55" t="n">
        <v>700000</v>
      </c>
      <c r="U22" s="55" t="n">
        <v>8200000</v>
      </c>
      <c r="V22" s="55" t="n">
        <v>15900000</v>
      </c>
      <c r="W22" s="55" t="n">
        <v>16600000</v>
      </c>
      <c r="X22" s="55" t="n">
        <v>17400000</v>
      </c>
    </row>
    <row r="23" customFormat="false" ht="15" hidden="false" customHeight="false" outlineLevel="0" collapsed="false">
      <c r="B23" s="49" t="s">
        <v>4737</v>
      </c>
      <c r="C23" s="49"/>
      <c r="D23" s="242" t="n">
        <v>-5100000</v>
      </c>
      <c r="E23" s="242" t="n">
        <v>-18300000</v>
      </c>
      <c r="F23" s="23" t="n">
        <v>-17800000</v>
      </c>
      <c r="G23" s="23" t="n">
        <v>-5600000</v>
      </c>
      <c r="H23" s="23" t="n">
        <v>-8900000</v>
      </c>
      <c r="I23" s="23" t="n">
        <v>3100000</v>
      </c>
      <c r="J23" s="23" t="n">
        <v>-6300000</v>
      </c>
      <c r="K23" s="23" t="n">
        <v>8400000</v>
      </c>
      <c r="L23" s="24" t="n">
        <v>-21600000</v>
      </c>
      <c r="M23" s="24" t="n">
        <v>-60500000</v>
      </c>
      <c r="N23" s="24" t="n">
        <v>-108700000</v>
      </c>
      <c r="O23" s="24" t="n">
        <v>-97400000</v>
      </c>
      <c r="P23" s="24" t="n">
        <v>-131900000</v>
      </c>
      <c r="Q23" s="24" t="n">
        <v>-69600000</v>
      </c>
      <c r="R23" s="24" t="n">
        <v>-98700000</v>
      </c>
      <c r="S23" s="24" t="n">
        <v>-70800000</v>
      </c>
      <c r="T23" s="55" t="n">
        <v>-47200000</v>
      </c>
      <c r="U23" s="55" t="n">
        <v>-29700000</v>
      </c>
      <c r="V23" s="55" t="n">
        <v>-9600000</v>
      </c>
      <c r="W23" s="55" t="n">
        <v>-10100000</v>
      </c>
      <c r="X23" s="55" t="n">
        <v>-10600000</v>
      </c>
    </row>
    <row r="24" s="13" customFormat="true" ht="15" hidden="false" customHeight="false" outlineLevel="0" collapsed="false">
      <c r="A24" s="63" t="s">
        <v>110</v>
      </c>
      <c r="B24" s="63" t="s">
        <v>110</v>
      </c>
      <c r="C24" s="32" t="s">
        <v>34</v>
      </c>
      <c r="D24" s="324" t="n">
        <v>5200000</v>
      </c>
      <c r="E24" s="324" t="n">
        <v>18300000</v>
      </c>
      <c r="F24" s="325" t="n">
        <v>17800000</v>
      </c>
      <c r="G24" s="325" t="n">
        <v>5600000</v>
      </c>
      <c r="H24" s="325" t="n">
        <v>8900000</v>
      </c>
      <c r="I24" s="325" t="n">
        <v>-3100000</v>
      </c>
      <c r="J24" s="325" t="n">
        <v>6300000</v>
      </c>
      <c r="K24" s="348" t="n">
        <f aca="false">K25+K29</f>
        <v>13300000</v>
      </c>
      <c r="L24" s="35" t="n">
        <v>21600000</v>
      </c>
      <c r="M24" s="35" t="n">
        <v>60500000</v>
      </c>
      <c r="N24" s="35" t="n">
        <v>108600000</v>
      </c>
      <c r="O24" s="35" t="n">
        <v>97400000</v>
      </c>
      <c r="P24" s="35" t="n">
        <v>131900000</v>
      </c>
      <c r="Q24" s="35" t="n">
        <v>69600000</v>
      </c>
      <c r="R24" s="35" t="n">
        <v>98700000</v>
      </c>
      <c r="S24" s="35" t="n">
        <v>70800000</v>
      </c>
      <c r="T24" s="259" t="n">
        <v>47100000</v>
      </c>
      <c r="U24" s="259" t="n">
        <v>29700000</v>
      </c>
      <c r="V24" s="259" t="n">
        <v>9600000</v>
      </c>
      <c r="W24" s="259" t="n">
        <v>10100000</v>
      </c>
      <c r="X24" s="259" t="n">
        <v>10600000</v>
      </c>
    </row>
    <row r="25" customFormat="false" ht="15" hidden="false" customHeight="false" outlineLevel="0" collapsed="false">
      <c r="A25" s="18" t="s">
        <v>112</v>
      </c>
      <c r="B25" s="49" t="s">
        <v>1351</v>
      </c>
      <c r="C25" s="20" t="s">
        <v>114</v>
      </c>
      <c r="D25" s="242" t="n">
        <v>1500000</v>
      </c>
      <c r="E25" s="242" t="n">
        <v>4300000</v>
      </c>
      <c r="F25" s="23" t="n">
        <v>11800000</v>
      </c>
      <c r="G25" s="23" t="n">
        <v>4700000</v>
      </c>
      <c r="H25" s="23" t="n">
        <v>300000</v>
      </c>
      <c r="I25" s="23" t="n">
        <v>15800000</v>
      </c>
      <c r="J25" s="23" t="n">
        <v>6300000</v>
      </c>
      <c r="K25" s="23" t="n">
        <v>7400000</v>
      </c>
      <c r="L25" s="24" t="n">
        <v>12500000</v>
      </c>
      <c r="M25" s="24" t="n">
        <v>44600000</v>
      </c>
      <c r="N25" s="24" t="n">
        <v>144800000</v>
      </c>
      <c r="O25" s="24" t="n">
        <v>82700000</v>
      </c>
      <c r="P25" s="24" t="n">
        <v>133800000</v>
      </c>
      <c r="Q25" s="24" t="n">
        <v>63600000</v>
      </c>
      <c r="R25" s="24" t="n">
        <v>53100000</v>
      </c>
      <c r="S25" s="24" t="n">
        <v>83300000</v>
      </c>
      <c r="T25" s="55" t="n">
        <v>51600000</v>
      </c>
      <c r="U25" s="55" t="n">
        <v>34000000</v>
      </c>
      <c r="V25" s="55" t="n">
        <v>9600000</v>
      </c>
      <c r="W25" s="55" t="n">
        <v>10100000</v>
      </c>
      <c r="X25" s="55" t="n">
        <v>10600000</v>
      </c>
    </row>
    <row r="26" customFormat="false" ht="15" hidden="false" customHeight="false" outlineLevel="0" collapsed="false">
      <c r="A26" s="47" t="s">
        <v>390</v>
      </c>
      <c r="B26" s="47" t="s">
        <v>390</v>
      </c>
      <c r="C26" s="49" t="s">
        <v>251</v>
      </c>
      <c r="D26" s="242" t="n">
        <v>10400000</v>
      </c>
      <c r="E26" s="242" t="n">
        <v>13300000</v>
      </c>
      <c r="F26" s="23" t="n">
        <v>23900000</v>
      </c>
      <c r="G26" s="23" t="n">
        <v>16600000</v>
      </c>
      <c r="H26" s="23" t="n">
        <v>12100000</v>
      </c>
      <c r="I26" s="23" t="n">
        <v>27600000</v>
      </c>
      <c r="J26" s="23" t="n">
        <v>19200000</v>
      </c>
      <c r="K26" s="23" t="n">
        <v>14000000</v>
      </c>
      <c r="L26" s="24" t="n">
        <v>28500000</v>
      </c>
      <c r="M26" s="24" t="n">
        <v>60400000</v>
      </c>
      <c r="N26" s="24" t="n">
        <v>160100000</v>
      </c>
      <c r="O26" s="24" t="n">
        <v>100600000</v>
      </c>
      <c r="P26" s="24" t="n">
        <v>152200000</v>
      </c>
      <c r="Q26" s="24" t="n">
        <v>88500000</v>
      </c>
      <c r="R26" s="24" t="n">
        <v>83100000</v>
      </c>
      <c r="S26" s="24" t="n">
        <v>116600000</v>
      </c>
      <c r="T26" s="55" t="n">
        <v>88300000</v>
      </c>
      <c r="U26" s="55" t="n">
        <v>79800000</v>
      </c>
      <c r="V26" s="55" t="n">
        <v>64600000</v>
      </c>
      <c r="W26" s="55" t="n">
        <v>71100000</v>
      </c>
      <c r="X26" s="55" t="n">
        <v>85900000</v>
      </c>
    </row>
    <row r="27" customFormat="false" ht="15" hidden="false" customHeight="false" outlineLevel="0" collapsed="false">
      <c r="A27" s="47" t="s">
        <v>393</v>
      </c>
      <c r="B27" s="47" t="s">
        <v>393</v>
      </c>
      <c r="C27" s="49" t="s">
        <v>251</v>
      </c>
      <c r="D27" s="242" t="n">
        <v>-8900000</v>
      </c>
      <c r="E27" s="242" t="n">
        <v>-8900000</v>
      </c>
      <c r="F27" s="23" t="n">
        <v>-12100000</v>
      </c>
      <c r="G27" s="23" t="n">
        <v>-11900000</v>
      </c>
      <c r="H27" s="23" t="n">
        <v>-11900000</v>
      </c>
      <c r="I27" s="23" t="n">
        <v>-11800000</v>
      </c>
      <c r="J27" s="23" t="n">
        <v>-12800000</v>
      </c>
      <c r="K27" s="23" t="n">
        <v>-6600000</v>
      </c>
      <c r="L27" s="24" t="n">
        <v>-16000000</v>
      </c>
      <c r="M27" s="24" t="n">
        <v>-15800000</v>
      </c>
      <c r="N27" s="24" t="n">
        <v>-15300000</v>
      </c>
      <c r="O27" s="24" t="n">
        <v>-17900000</v>
      </c>
      <c r="P27" s="24" t="n">
        <v>18400000</v>
      </c>
      <c r="Q27" s="24" t="n">
        <v>24900000</v>
      </c>
      <c r="R27" s="24" t="n">
        <v>30000000</v>
      </c>
      <c r="S27" s="24" t="n">
        <v>33300000</v>
      </c>
      <c r="T27" s="55" t="n">
        <v>36700000</v>
      </c>
      <c r="U27" s="55" t="n">
        <v>45800000</v>
      </c>
      <c r="V27" s="55" t="n">
        <v>54900000</v>
      </c>
      <c r="W27" s="55" t="n">
        <v>61100000</v>
      </c>
      <c r="X27" s="55" t="n">
        <v>75300000</v>
      </c>
    </row>
    <row r="28" customFormat="false" ht="15" hidden="false" customHeight="false" outlineLevel="0" collapsed="false">
      <c r="A28" s="48" t="s">
        <v>1544</v>
      </c>
      <c r="B28" s="48" t="s">
        <v>1545</v>
      </c>
      <c r="C28" s="49" t="s">
        <v>251</v>
      </c>
      <c r="D28" s="242" t="n">
        <f aca="false">D25-D26-D27</f>
        <v>0</v>
      </c>
      <c r="E28" s="242" t="n">
        <f aca="false">E25-E26-E27</f>
        <v>-100000</v>
      </c>
      <c r="F28" s="242" t="n">
        <f aca="false">F25-F26-F27</f>
        <v>0</v>
      </c>
      <c r="G28" s="242" t="n">
        <f aca="false">G25-G26-G27</f>
        <v>0</v>
      </c>
      <c r="H28" s="242" t="n">
        <f aca="false">H25-H26-H27</f>
        <v>100000</v>
      </c>
      <c r="I28" s="242" t="n">
        <f aca="false">I25-I26-I27</f>
        <v>0</v>
      </c>
      <c r="J28" s="242" t="n">
        <f aca="false">J25-J26-J27</f>
        <v>-100000</v>
      </c>
      <c r="K28" s="242" t="n">
        <f aca="false">K25-K26-K27</f>
        <v>0</v>
      </c>
      <c r="L28" s="242" t="n">
        <f aca="false">L25-L26-L27</f>
        <v>0</v>
      </c>
      <c r="M28" s="242" t="n">
        <f aca="false">M25-M26-M27</f>
        <v>0</v>
      </c>
      <c r="N28" s="242" t="n">
        <f aca="false">N25-N26-N27</f>
        <v>0</v>
      </c>
      <c r="O28" s="242" t="n">
        <f aca="false">O25-O26-O27</f>
        <v>0</v>
      </c>
      <c r="P28" s="242" t="n">
        <f aca="false">P25-P26-P27</f>
        <v>-36800000</v>
      </c>
      <c r="Q28" s="242" t="n">
        <f aca="false">Q25-Q26-Q27</f>
        <v>-49800000</v>
      </c>
      <c r="R28" s="242" t="n">
        <f aca="false">R25-R26-R27</f>
        <v>-60000000</v>
      </c>
      <c r="S28" s="242" t="n">
        <f aca="false">S25-S26-S27</f>
        <v>-66600000</v>
      </c>
      <c r="T28" s="242" t="n">
        <f aca="false">T25-T26-T27</f>
        <v>-73400000</v>
      </c>
      <c r="U28" s="242" t="n">
        <f aca="false">U25-U26-U27</f>
        <v>-91600000</v>
      </c>
      <c r="V28" s="242" t="n">
        <f aca="false">V25-V26-V27</f>
        <v>-109900000</v>
      </c>
      <c r="W28" s="242" t="n">
        <f aca="false">W25-W26-W27</f>
        <v>-122100000</v>
      </c>
      <c r="X28" s="242" t="n">
        <f aca="false">X25-X26-X27</f>
        <v>-150600000</v>
      </c>
    </row>
    <row r="29" customFormat="false" ht="15" hidden="false" customHeight="false" outlineLevel="0" collapsed="false">
      <c r="A29" s="18" t="s">
        <v>115</v>
      </c>
      <c r="B29" s="49" t="s">
        <v>1359</v>
      </c>
      <c r="C29" s="20" t="s">
        <v>114</v>
      </c>
      <c r="D29" s="242" t="n">
        <v>3700000</v>
      </c>
      <c r="E29" s="242" t="n">
        <v>14000000</v>
      </c>
      <c r="F29" s="23" t="n">
        <v>6000000</v>
      </c>
      <c r="G29" s="23" t="n">
        <v>900000</v>
      </c>
      <c r="H29" s="23" t="n">
        <v>8600000</v>
      </c>
      <c r="I29" s="23" t="n">
        <v>-18900000</v>
      </c>
      <c r="J29" s="23" t="n">
        <v>0</v>
      </c>
      <c r="K29" s="23" t="n">
        <v>5900000</v>
      </c>
      <c r="L29" s="24" t="n">
        <v>9100000</v>
      </c>
      <c r="M29" s="24" t="n">
        <v>15900000</v>
      </c>
      <c r="N29" s="24" t="n">
        <v>-36200000</v>
      </c>
      <c r="O29" s="24" t="n">
        <v>14700000</v>
      </c>
      <c r="P29" s="24" t="n">
        <v>-1900000</v>
      </c>
      <c r="Q29" s="24" t="n">
        <v>5900000</v>
      </c>
      <c r="R29" s="24" t="n">
        <v>45600000</v>
      </c>
      <c r="S29" s="24" t="n">
        <v>-12500000</v>
      </c>
      <c r="T29" s="55" t="n">
        <v>-4500000</v>
      </c>
      <c r="U29" s="55" t="n">
        <v>-4300000</v>
      </c>
      <c r="V29" s="55" t="n">
        <v>0</v>
      </c>
      <c r="W29" s="55" t="n">
        <v>0</v>
      </c>
      <c r="X29" s="55" t="n">
        <v>0</v>
      </c>
    </row>
    <row r="30" customFormat="false" ht="15" hidden="false" customHeight="false" outlineLevel="0" collapsed="false">
      <c r="A30" s="26" t="s">
        <v>117</v>
      </c>
      <c r="B30" s="47" t="s">
        <v>809</v>
      </c>
      <c r="C30" s="19" t="s">
        <v>119</v>
      </c>
      <c r="D30" s="242" t="n">
        <v>100000</v>
      </c>
      <c r="E30" s="242" t="n">
        <v>12000000</v>
      </c>
      <c r="F30" s="23" t="n">
        <v>-3500000</v>
      </c>
      <c r="G30" s="23" t="n">
        <v>-6200000</v>
      </c>
      <c r="H30" s="23" t="n">
        <v>-17600000</v>
      </c>
      <c r="I30" s="23" t="n">
        <v>18700000</v>
      </c>
      <c r="J30" s="23" t="n">
        <v>11000000</v>
      </c>
      <c r="K30" s="23" t="n">
        <v>-4500000</v>
      </c>
      <c r="L30" s="24" t="n">
        <v>11900000</v>
      </c>
      <c r="M30" s="24" t="n">
        <v>2200000</v>
      </c>
      <c r="N30" s="24" t="n">
        <v>-82900000</v>
      </c>
      <c r="O30" s="24" t="n">
        <v>10300000</v>
      </c>
      <c r="P30" s="24" t="n">
        <v>5500000</v>
      </c>
      <c r="Q30" s="24" t="n">
        <v>-13500000</v>
      </c>
      <c r="R30" s="24" t="n">
        <v>10400000</v>
      </c>
      <c r="S30" s="24" t="n">
        <v>-3500000</v>
      </c>
      <c r="T30" s="55" t="n">
        <v>4500000</v>
      </c>
      <c r="U30" s="55" t="n">
        <v>4700000</v>
      </c>
      <c r="V30" s="55" t="n">
        <v>0</v>
      </c>
      <c r="W30" s="55" t="n">
        <v>0</v>
      </c>
      <c r="X30" s="55" t="n">
        <v>0</v>
      </c>
    </row>
    <row r="31" customFormat="false" ht="16.5" hidden="false" customHeight="false" outlineLevel="0" collapsed="false">
      <c r="A31" s="339" t="s">
        <v>2231</v>
      </c>
      <c r="B31" s="47" t="s">
        <v>49</v>
      </c>
      <c r="C31" s="19" t="s">
        <v>119</v>
      </c>
      <c r="D31" s="242" t="n">
        <v>3600000</v>
      </c>
      <c r="E31" s="242" t="n">
        <v>2000000</v>
      </c>
      <c r="F31" s="23" t="n">
        <v>9500000</v>
      </c>
      <c r="G31" s="23" t="n">
        <v>7000000</v>
      </c>
      <c r="H31" s="348" t="n">
        <f aca="false">H29-H30</f>
        <v>26200000</v>
      </c>
      <c r="I31" s="348" t="n">
        <f aca="false">I29-I30</f>
        <v>-37600000</v>
      </c>
      <c r="J31" s="23" t="n">
        <v>-11000000</v>
      </c>
      <c r="K31" s="23" t="n">
        <v>10500000</v>
      </c>
      <c r="L31" s="24" t="n">
        <v>-2800000</v>
      </c>
      <c r="M31" s="24" t="n">
        <v>13700000</v>
      </c>
      <c r="N31" s="24" t="n">
        <v>46800000</v>
      </c>
      <c r="O31" s="24" t="n">
        <v>4400000</v>
      </c>
      <c r="P31" s="24" t="n">
        <v>-7500000</v>
      </c>
      <c r="Q31" s="24" t="n">
        <v>19500000</v>
      </c>
      <c r="R31" s="24" t="n">
        <v>35200000</v>
      </c>
      <c r="S31" s="24" t="n">
        <v>-9000000</v>
      </c>
      <c r="T31" s="55" t="n">
        <v>-9000000</v>
      </c>
      <c r="U31" s="55" t="n">
        <v>-9000000</v>
      </c>
      <c r="V31" s="55" t="n">
        <v>0</v>
      </c>
      <c r="W31" s="55" t="n">
        <v>0</v>
      </c>
      <c r="X31" s="55" t="n">
        <v>0</v>
      </c>
    </row>
    <row r="32" customFormat="false" ht="15" hidden="false" customHeight="false" outlineLevel="0" collapsed="false">
      <c r="B32" s="49" t="s">
        <v>1263</v>
      </c>
      <c r="C32" s="49"/>
      <c r="D32" s="22"/>
      <c r="E32" s="22"/>
      <c r="F32" s="22"/>
      <c r="G32" s="22"/>
      <c r="H32" s="22"/>
      <c r="I32" s="22"/>
      <c r="J32" s="23" t="n">
        <v>0</v>
      </c>
      <c r="K32" s="23" t="n">
        <v>0</v>
      </c>
      <c r="L32" s="24" t="n">
        <v>0</v>
      </c>
      <c r="M32" s="24" t="n">
        <v>0</v>
      </c>
      <c r="N32" s="24" t="n">
        <v>0</v>
      </c>
      <c r="O32" s="24" t="n">
        <v>0</v>
      </c>
      <c r="P32" s="24" t="n">
        <v>0</v>
      </c>
      <c r="Q32" s="24" t="n">
        <v>0</v>
      </c>
      <c r="R32" s="24" t="n">
        <v>0</v>
      </c>
      <c r="S32" s="24" t="n">
        <v>0</v>
      </c>
      <c r="T32" s="55" t="n">
        <v>0</v>
      </c>
      <c r="U32" s="55" t="n">
        <v>0</v>
      </c>
      <c r="V32" s="55" t="n">
        <v>0</v>
      </c>
      <c r="W32" s="55" t="n">
        <v>0</v>
      </c>
      <c r="X32" s="55" t="n">
        <v>0</v>
      </c>
    </row>
    <row r="33" customFormat="false" ht="15" hidden="false" customHeight="false" outlineLevel="0" collapsed="false">
      <c r="T33" s="55"/>
      <c r="U33" s="55"/>
      <c r="V33" s="55"/>
      <c r="W33" s="55"/>
      <c r="X33" s="55"/>
    </row>
    <row r="34" customFormat="false" ht="15" hidden="false" customHeight="false" outlineLevel="0" collapsed="false">
      <c r="D34" s="0" t="s">
        <v>128</v>
      </c>
      <c r="E34" s="0" t="s">
        <v>128</v>
      </c>
      <c r="F34" s="0" t="s">
        <v>128</v>
      </c>
      <c r="G34" s="0" t="s">
        <v>128</v>
      </c>
      <c r="H34" s="0" t="s">
        <v>128</v>
      </c>
      <c r="I34" s="0" t="s">
        <v>128</v>
      </c>
      <c r="J34" s="0" t="s">
        <v>128</v>
      </c>
      <c r="K34" s="0" t="s">
        <v>128</v>
      </c>
      <c r="L34" s="0" t="s">
        <v>128</v>
      </c>
      <c r="M34" s="0" t="s">
        <v>128</v>
      </c>
      <c r="N34" s="0" t="s">
        <v>128</v>
      </c>
      <c r="O34" s="0" t="s">
        <v>128</v>
      </c>
      <c r="P34" s="0" t="s">
        <v>128</v>
      </c>
      <c r="Q34" s="0" t="s">
        <v>128</v>
      </c>
      <c r="R34" s="0" t="s">
        <v>128</v>
      </c>
      <c r="S34" s="0" t="s">
        <v>128</v>
      </c>
      <c r="T34" s="0" t="s">
        <v>128</v>
      </c>
      <c r="U34" s="0" t="s">
        <v>128</v>
      </c>
      <c r="V34" s="0" t="s">
        <v>128</v>
      </c>
      <c r="W34" s="0" t="s">
        <v>128</v>
      </c>
      <c r="X34" s="0" t="s">
        <v>128</v>
      </c>
    </row>
    <row r="36" customFormat="false" ht="15" hidden="false" customHeight="false" outlineLevel="0" collapsed="false">
      <c r="B36" s="0" t="s">
        <v>821</v>
      </c>
      <c r="D36" s="53" t="n">
        <f aca="false">D6-D7-D10</f>
        <v>0</v>
      </c>
      <c r="E36" s="53" t="n">
        <f aca="false">E6-E7-E10</f>
        <v>-100000.000000022</v>
      </c>
      <c r="F36" s="53" t="n">
        <f aca="false">F6-F7-F10</f>
        <v>0</v>
      </c>
      <c r="G36" s="53" t="n">
        <f aca="false">G6-G7-G10</f>
        <v>0</v>
      </c>
      <c r="H36" s="53" t="n">
        <f aca="false">H6-H7-H10</f>
        <v>0</v>
      </c>
      <c r="I36" s="53" t="n">
        <f aca="false">I6-I7-I10</f>
        <v>0</v>
      </c>
      <c r="J36" s="53" t="n">
        <f aca="false">J6-J7-J10</f>
        <v>0</v>
      </c>
      <c r="K36" s="53" t="n">
        <f aca="false">K6-K7-K10</f>
        <v>-100000</v>
      </c>
      <c r="L36" s="53" t="n">
        <f aca="false">L6-L7-L10</f>
        <v>0</v>
      </c>
      <c r="M36" s="53" t="n">
        <f aca="false">M6-M7-M10</f>
        <v>-100000</v>
      </c>
      <c r="N36" s="53" t="n">
        <f aca="false">N6-N7-N10</f>
        <v>0</v>
      </c>
      <c r="O36" s="53" t="n">
        <f aca="false">O6-O7-O10</f>
        <v>0</v>
      </c>
      <c r="P36" s="53" t="n">
        <f aca="false">P6-P7-P10</f>
        <v>0</v>
      </c>
      <c r="Q36" s="53" t="n">
        <f aca="false">Q6-Q7-Q10</f>
        <v>0</v>
      </c>
      <c r="R36" s="53" t="n">
        <f aca="false">R6-R7-R10</f>
        <v>0</v>
      </c>
      <c r="S36" s="53" t="n">
        <f aca="false">S6-S7-S10</f>
        <v>0</v>
      </c>
      <c r="T36" s="53" t="n">
        <f aca="false">T6-T7-T10</f>
        <v>0</v>
      </c>
      <c r="U36" s="53" t="n">
        <f aca="false">U6-U7-U10</f>
        <v>0</v>
      </c>
      <c r="V36" s="53" t="n">
        <f aca="false">V6-V7-V10</f>
        <v>0</v>
      </c>
      <c r="W36" s="53" t="n">
        <f aca="false">W6-W7-W10</f>
        <v>0</v>
      </c>
      <c r="X36" s="53" t="n">
        <f aca="false">X6-X7-X10</f>
        <v>0</v>
      </c>
    </row>
    <row r="37" customFormat="false" ht="15" hidden="false" customHeight="false" outlineLevel="0" collapsed="false">
      <c r="B37" s="0" t="s">
        <v>130</v>
      </c>
      <c r="D37" s="126" t="n">
        <f aca="false">D7-D8-D9</f>
        <v>0</v>
      </c>
      <c r="E37" s="126" t="n">
        <f aca="false">E7-E8-E9</f>
        <v>100000</v>
      </c>
      <c r="F37" s="126" t="n">
        <f aca="false">F7-F8-F9</f>
        <v>0</v>
      </c>
      <c r="G37" s="126" t="n">
        <f aca="false">G7-G8-G9</f>
        <v>0</v>
      </c>
      <c r="H37" s="126" t="n">
        <f aca="false">H7-H8-H9</f>
        <v>0</v>
      </c>
      <c r="I37" s="126" t="n">
        <f aca="false">I7-I8-I9</f>
        <v>-100000</v>
      </c>
      <c r="J37" s="126" t="n">
        <f aca="false">J7-J8-J9</f>
        <v>0</v>
      </c>
      <c r="K37" s="126" t="n">
        <f aca="false">K7-K8-K9</f>
        <v>0</v>
      </c>
      <c r="L37" s="126" t="n">
        <f aca="false">L7-L8-L9</f>
        <v>0</v>
      </c>
      <c r="M37" s="126" t="n">
        <f aca="false">M7-M8-M9</f>
        <v>0</v>
      </c>
      <c r="N37" s="126" t="n">
        <f aca="false">N7-N8-N9</f>
        <v>0</v>
      </c>
      <c r="O37" s="126" t="n">
        <f aca="false">O7-O8-O9</f>
        <v>0</v>
      </c>
      <c r="P37" s="126" t="n">
        <f aca="false">P7-P8-P9</f>
        <v>0</v>
      </c>
      <c r="Q37" s="126" t="n">
        <f aca="false">Q7-Q8-Q9</f>
        <v>0</v>
      </c>
      <c r="R37" s="126" t="n">
        <f aca="false">R7-R8-R9</f>
        <v>-100000</v>
      </c>
      <c r="S37" s="126" t="n">
        <f aca="false">S7-S8-S9</f>
        <v>0</v>
      </c>
      <c r="T37" s="126" t="n">
        <f aca="false">T7-T8-T9</f>
        <v>100000</v>
      </c>
      <c r="U37" s="126" t="n">
        <f aca="false">U7-U8-U9</f>
        <v>0</v>
      </c>
      <c r="V37" s="126" t="n">
        <f aca="false">V7-V8-V9</f>
        <v>0</v>
      </c>
      <c r="W37" s="126" t="n">
        <f aca="false">W7-W8-W9</f>
        <v>0</v>
      </c>
      <c r="X37" s="126" t="n">
        <f aca="false">X7-X8-X9</f>
        <v>0</v>
      </c>
    </row>
    <row r="38" customFormat="false" ht="15" hidden="false" customHeight="false" outlineLevel="0" collapsed="false">
      <c r="B38" s="0" t="s">
        <v>134</v>
      </c>
      <c r="D38" s="143" t="n">
        <f aca="false">D13-D14-D20-D21</f>
        <v>0</v>
      </c>
      <c r="E38" s="143" t="n">
        <f aca="false">E13-E14-E20-E21</f>
        <v>0</v>
      </c>
      <c r="F38" s="143" t="n">
        <f aca="false">F13-F14-F20-F21</f>
        <v>0</v>
      </c>
      <c r="G38" s="143" t="n">
        <f aca="false">G13-G14-G20-G21</f>
        <v>0</v>
      </c>
      <c r="H38" s="143" t="n">
        <f aca="false">H13-H14-H20-H21</f>
        <v>0</v>
      </c>
      <c r="I38" s="143" t="n">
        <f aca="false">I13-I14-I20-I21</f>
        <v>0</v>
      </c>
      <c r="J38" s="143" t="n">
        <f aca="false">J13-J14-J20-J21</f>
        <v>0</v>
      </c>
      <c r="K38" s="143" t="n">
        <f aca="false">K13-K14-K20-K21</f>
        <v>0</v>
      </c>
      <c r="L38" s="143" t="n">
        <f aca="false">L13-L14-L20-L21</f>
        <v>0</v>
      </c>
      <c r="M38" s="143" t="n">
        <f aca="false">M13-M14-M20-M21</f>
        <v>0</v>
      </c>
      <c r="N38" s="143" t="n">
        <f aca="false">N13-N14-N20-N21</f>
        <v>0</v>
      </c>
      <c r="O38" s="143" t="n">
        <f aca="false">O13-O14-O20-O21</f>
        <v>0</v>
      </c>
      <c r="P38" s="143" t="n">
        <f aca="false">P13-P14-P20-P21</f>
        <v>0</v>
      </c>
      <c r="Q38" s="143" t="n">
        <f aca="false">Q13-Q14-Q20-Q21</f>
        <v>0</v>
      </c>
      <c r="R38" s="143" t="n">
        <f aca="false">R13-R14-R20-R21</f>
        <v>0</v>
      </c>
      <c r="S38" s="143" t="n">
        <f aca="false">S13-S14-S20-S21</f>
        <v>0</v>
      </c>
      <c r="T38" s="143" t="n">
        <f aca="false">T13-T14-T20-T21</f>
        <v>0</v>
      </c>
      <c r="U38" s="143" t="n">
        <f aca="false">U13-U14-U20-U21</f>
        <v>0</v>
      </c>
      <c r="V38" s="143" t="n">
        <f aca="false">V13-V14-V20-V21</f>
        <v>0</v>
      </c>
      <c r="W38" s="143" t="n">
        <f aca="false">W13-W14-W20-W21</f>
        <v>0</v>
      </c>
      <c r="X38" s="143" t="n">
        <f aca="false">X13-X14-X20-X21</f>
        <v>0</v>
      </c>
    </row>
    <row r="39" customFormat="false" ht="15" hidden="false" customHeight="false" outlineLevel="0" collapsed="false">
      <c r="B39" s="0" t="s">
        <v>268</v>
      </c>
      <c r="D39" s="143" t="n">
        <f aca="false">D16-D17-D18</f>
        <v>100000</v>
      </c>
      <c r="E39" s="143" t="n">
        <f aca="false">E16-E17-E18</f>
        <v>0</v>
      </c>
      <c r="F39" s="143" t="n">
        <f aca="false">F16-F17-F18</f>
        <v>0</v>
      </c>
      <c r="G39" s="143" t="n">
        <f aca="false">G16-G17-G18</f>
        <v>0</v>
      </c>
      <c r="H39" s="143" t="n">
        <f aca="false">H16-H17-H18</f>
        <v>0</v>
      </c>
      <c r="I39" s="143" t="n">
        <f aca="false">I16-I17-I18</f>
        <v>-100000</v>
      </c>
      <c r="J39" s="143" t="n">
        <f aca="false">J16-J17-J18</f>
        <v>0</v>
      </c>
      <c r="K39" s="143" t="n">
        <f aca="false">K16-K17-K18</f>
        <v>0</v>
      </c>
      <c r="L39" s="143" t="n">
        <f aca="false">L16-L17-L18</f>
        <v>0</v>
      </c>
      <c r="M39" s="143" t="n">
        <f aca="false">M16-M17-M18</f>
        <v>0</v>
      </c>
      <c r="N39" s="143" t="n">
        <f aca="false">N16-N17-N18</f>
        <v>0</v>
      </c>
      <c r="O39" s="143" t="n">
        <f aca="false">O16-O17-O18</f>
        <v>0</v>
      </c>
      <c r="P39" s="143" t="n">
        <f aca="false">P16-P17-P18</f>
        <v>0</v>
      </c>
      <c r="Q39" s="143" t="n">
        <f aca="false">Q16-Q17-Q18</f>
        <v>0</v>
      </c>
      <c r="R39" s="143" t="n">
        <f aca="false">R16-R17-R18</f>
        <v>0</v>
      </c>
      <c r="S39" s="143" t="n">
        <f aca="false">S16-S17-S18</f>
        <v>0</v>
      </c>
      <c r="T39" s="143" t="n">
        <f aca="false">T16-T17-T18</f>
        <v>0</v>
      </c>
      <c r="U39" s="143" t="n">
        <f aca="false">U16-U17-U18</f>
        <v>0</v>
      </c>
      <c r="V39" s="143" t="n">
        <f aca="false">V16-V17-V18</f>
        <v>0</v>
      </c>
      <c r="W39" s="143" t="n">
        <f aca="false">W16-W17-W18</f>
        <v>0</v>
      </c>
      <c r="X39" s="143" t="n">
        <f aca="false">X16-X17-X18</f>
        <v>0</v>
      </c>
    </row>
    <row r="40" customFormat="false" ht="15" hidden="false" customHeight="false" outlineLevel="0" collapsed="false">
      <c r="B40" s="0" t="s">
        <v>137</v>
      </c>
      <c r="D40" s="53" t="n">
        <f aca="false">D24-D25-D29</f>
        <v>0</v>
      </c>
      <c r="E40" s="53" t="n">
        <f aca="false">E24-E25-E29</f>
        <v>0</v>
      </c>
      <c r="F40" s="53" t="n">
        <f aca="false">F24-F25-F29</f>
        <v>0</v>
      </c>
      <c r="G40" s="53" t="n">
        <f aca="false">G24-G25-G29</f>
        <v>0</v>
      </c>
      <c r="H40" s="53" t="n">
        <f aca="false">H24-H25-H29</f>
        <v>0</v>
      </c>
      <c r="I40" s="53" t="n">
        <f aca="false">I24-I25-I29</f>
        <v>0</v>
      </c>
      <c r="J40" s="53" t="n">
        <f aca="false">J24-J25-J29</f>
        <v>0</v>
      </c>
      <c r="K40" s="866" t="n">
        <f aca="false">K24-K25-K29</f>
        <v>0</v>
      </c>
      <c r="L40" s="53" t="n">
        <f aca="false">L24-L25-L29</f>
        <v>0</v>
      </c>
      <c r="M40" s="53" t="n">
        <f aca="false">M24-M25-M29</f>
        <v>0</v>
      </c>
      <c r="N40" s="53" t="n">
        <f aca="false">N24-N25-N29</f>
        <v>0</v>
      </c>
      <c r="O40" s="53" t="n">
        <f aca="false">O24-O25-O29</f>
        <v>0</v>
      </c>
      <c r="P40" s="53" t="n">
        <f aca="false">P24-P25-P29</f>
        <v>-1.49011611938477E-008</v>
      </c>
      <c r="Q40" s="53" t="n">
        <f aca="false">Q24-Q25-Q29</f>
        <v>100000</v>
      </c>
      <c r="R40" s="53" t="n">
        <f aca="false">R24-R25-R29</f>
        <v>0</v>
      </c>
      <c r="S40" s="53" t="n">
        <f aca="false">S24-S25-S29</f>
        <v>0</v>
      </c>
      <c r="T40" s="53" t="n">
        <f aca="false">T24-T25-T29</f>
        <v>0</v>
      </c>
      <c r="U40" s="53" t="n">
        <f aca="false">U24-U25-U29</f>
        <v>0</v>
      </c>
      <c r="V40" s="53" t="n">
        <f aca="false">V24-V25-V29</f>
        <v>0</v>
      </c>
      <c r="W40" s="53" t="n">
        <f aca="false">W24-W25-W29</f>
        <v>0</v>
      </c>
      <c r="X40" s="53" t="n">
        <f aca="false">X24-X25-X29</f>
        <v>0</v>
      </c>
    </row>
    <row r="41" customFormat="false" ht="15" hidden="false" customHeight="false" outlineLevel="0" collapsed="false">
      <c r="B41" s="0" t="s">
        <v>505</v>
      </c>
      <c r="D41" s="143" t="n">
        <f aca="false">D25-D26-D27-D28</f>
        <v>0</v>
      </c>
      <c r="E41" s="143" t="n">
        <f aca="false">E25-E26-E27-E28</f>
        <v>0</v>
      </c>
      <c r="F41" s="143" t="n">
        <f aca="false">F25-F26-F27-F28</f>
        <v>0</v>
      </c>
      <c r="G41" s="143" t="n">
        <f aca="false">G25-G26-G27-G28</f>
        <v>0</v>
      </c>
      <c r="H41" s="143" t="n">
        <f aca="false">H25-H26-H27-H28</f>
        <v>0</v>
      </c>
      <c r="I41" s="143" t="n">
        <f aca="false">I25-I26-I27-I28</f>
        <v>0</v>
      </c>
      <c r="J41" s="143" t="n">
        <f aca="false">J25-J26-J27-J28</f>
        <v>0</v>
      </c>
      <c r="K41" s="143" t="n">
        <f aca="false">K25-K26-K27-K28</f>
        <v>0</v>
      </c>
      <c r="L41" s="143" t="n">
        <f aca="false">L25-L26-L27-L28</f>
        <v>0</v>
      </c>
      <c r="M41" s="143" t="n">
        <f aca="false">M25-M26-M27-M28</f>
        <v>0</v>
      </c>
      <c r="N41" s="143" t="n">
        <f aca="false">N25-N26-N27-N28</f>
        <v>0</v>
      </c>
      <c r="O41" s="143" t="n">
        <f aca="false">O25-O26-O27-O28</f>
        <v>0</v>
      </c>
      <c r="P41" s="143" t="n">
        <f aca="false">P25-P26-P27-P28</f>
        <v>0</v>
      </c>
      <c r="Q41" s="143" t="n">
        <f aca="false">Q25-Q26-Q27-Q28</f>
        <v>0</v>
      </c>
      <c r="R41" s="143" t="n">
        <f aca="false">R25-R26-R27-R28</f>
        <v>0</v>
      </c>
      <c r="S41" s="143" t="n">
        <f aca="false">S25-S26-S27-S28</f>
        <v>0</v>
      </c>
      <c r="T41" s="143" t="n">
        <f aca="false">T25-T26-T27-T28</f>
        <v>0</v>
      </c>
      <c r="U41" s="143" t="n">
        <f aca="false">U25-U26-U27-U28</f>
        <v>0</v>
      </c>
      <c r="V41" s="143" t="n">
        <f aca="false">V25-V26-V27-V28</f>
        <v>0</v>
      </c>
      <c r="W41" s="143" t="n">
        <f aca="false">W25-W26-W27-W28</f>
        <v>0</v>
      </c>
      <c r="X41" s="143" t="n">
        <f aca="false">X25-X26-X27-X28</f>
        <v>0</v>
      </c>
    </row>
    <row r="42" customFormat="false" ht="15" hidden="false" customHeight="false" outlineLevel="0" collapsed="false">
      <c r="B42" s="0" t="s">
        <v>274</v>
      </c>
      <c r="D42" s="143" t="n">
        <f aca="false">D29-D30-D31</f>
        <v>0</v>
      </c>
      <c r="E42" s="143" t="n">
        <f aca="false">E29-E30-E31</f>
        <v>0</v>
      </c>
      <c r="F42" s="143" t="n">
        <f aca="false">F29-F30-F31</f>
        <v>0</v>
      </c>
      <c r="G42" s="143" t="n">
        <f aca="false">G29-G30-G31</f>
        <v>100000</v>
      </c>
      <c r="H42" s="143" t="n">
        <f aca="false">H29-H30-H31</f>
        <v>0</v>
      </c>
      <c r="I42" s="143" t="n">
        <f aca="false">I29-I30-I31</f>
        <v>0</v>
      </c>
      <c r="J42" s="143" t="n">
        <f aca="false">J29-J30-J31</f>
        <v>0</v>
      </c>
      <c r="K42" s="143" t="n">
        <f aca="false">K29-K30-K31</f>
        <v>-100000</v>
      </c>
      <c r="L42" s="143" t="n">
        <f aca="false">L29-L30-L31</f>
        <v>0</v>
      </c>
      <c r="M42" s="143" t="n">
        <f aca="false">M29-M30-M31</f>
        <v>0</v>
      </c>
      <c r="N42" s="143" t="n">
        <f aca="false">N29-N30-N31</f>
        <v>-100000</v>
      </c>
      <c r="O42" s="143" t="n">
        <f aca="false">O29-O30-O31</f>
        <v>0</v>
      </c>
      <c r="P42" s="143" t="n">
        <f aca="false">P29-P30-P31</f>
        <v>100000</v>
      </c>
      <c r="Q42" s="143" t="n">
        <f aca="false">Q29-Q30-Q31</f>
        <v>-100000</v>
      </c>
      <c r="R42" s="143" t="n">
        <f aca="false">R29-R30-R31</f>
        <v>0</v>
      </c>
      <c r="S42" s="143" t="n">
        <f aca="false">S29-S30-S31</f>
        <v>0</v>
      </c>
      <c r="T42" s="143" t="n">
        <f aca="false">T29-T30-T31</f>
        <v>0</v>
      </c>
      <c r="U42" s="143" t="n">
        <f aca="false">U29-U30-U31</f>
        <v>0</v>
      </c>
      <c r="V42" s="143" t="n">
        <f aca="false">V29-V30-V31</f>
        <v>0</v>
      </c>
      <c r="W42" s="143" t="n">
        <f aca="false">W29-W30-W31</f>
        <v>0</v>
      </c>
      <c r="X42" s="143" t="n">
        <f aca="false">X29-X30-X31</f>
        <v>0</v>
      </c>
    </row>
    <row r="43" customFormat="false" ht="15" hidden="false" customHeight="false" outlineLevel="0" collapsed="false">
      <c r="P43" s="155"/>
      <c r="Q43" s="155"/>
      <c r="R43" s="155"/>
      <c r="S43" s="155"/>
      <c r="T43" s="155"/>
      <c r="U43" s="155"/>
      <c r="V43" s="155"/>
      <c r="W43" s="155"/>
      <c r="X43" s="155"/>
    </row>
    <row r="44" customFormat="false" ht="15" hidden="false" customHeight="false" outlineLevel="0" collapsed="false">
      <c r="B44" s="0" t="s">
        <v>971</v>
      </c>
      <c r="D44" s="0" t="n">
        <v>845000000</v>
      </c>
      <c r="E44" s="0" t="n">
        <v>936000000</v>
      </c>
      <c r="F44" s="0" t="n">
        <v>1004000000</v>
      </c>
      <c r="G44" s="0" t="n">
        <v>1082000000</v>
      </c>
      <c r="H44" s="0" t="n">
        <v>1193000000</v>
      </c>
      <c r="I44" s="0" t="n">
        <v>1328000000</v>
      </c>
      <c r="J44" s="0" t="n">
        <v>1425000000</v>
      </c>
      <c r="K44" s="0" t="n">
        <v>1530000000</v>
      </c>
      <c r="L44" s="0" t="n">
        <v>1696000000</v>
      </c>
      <c r="M44" s="0" t="n">
        <v>1661000000</v>
      </c>
      <c r="N44" s="0" t="n">
        <v>1632000000</v>
      </c>
      <c r="O44" s="0" t="n">
        <v>1760000000</v>
      </c>
      <c r="P44" s="155" t="n">
        <v>1847000000</v>
      </c>
      <c r="Q44" s="155" t="n">
        <v>1835000000</v>
      </c>
      <c r="R44" s="155" t="n">
        <v>1847000000</v>
      </c>
      <c r="S44" s="155" t="n">
        <v>1940000000</v>
      </c>
      <c r="T44" s="155" t="n">
        <v>2013000000</v>
      </c>
      <c r="U44" s="155" t="n">
        <v>2036000000</v>
      </c>
      <c r="V44" s="155" t="n">
        <v>2105000000</v>
      </c>
      <c r="W44" s="155" t="n">
        <v>2200000000</v>
      </c>
      <c r="X44" s="155" t="n">
        <v>2310000000</v>
      </c>
    </row>
    <row r="45" customFormat="false" ht="15" hidden="false" customHeight="false" outlineLevel="0" collapsed="false">
      <c r="B45" s="0" t="s">
        <v>140</v>
      </c>
      <c r="D45" s="0" t="n">
        <f aca="false">(D6/D44)*100</f>
        <v>29.7041420118343</v>
      </c>
      <c r="E45" s="0" t="n">
        <f aca="false">(E6/E44)*100</f>
        <v>28.034188034188</v>
      </c>
      <c r="F45" s="0" t="n">
        <f aca="false">(F6/F44)*100</f>
        <v>28.9641434262948</v>
      </c>
      <c r="G45" s="0" t="n">
        <f aca="false">(G6/G44)*100</f>
        <v>28.0499075785582</v>
      </c>
      <c r="H45" s="0" t="n">
        <f aca="false">(H6/H44)*100</f>
        <v>26.6303436714166</v>
      </c>
      <c r="I45" s="0" t="n">
        <f aca="false">(I6/I44)*100</f>
        <v>39.4879518072289</v>
      </c>
      <c r="J45" s="0" t="n">
        <f aca="false">(J6/J44)*100</f>
        <v>27.2421052631579</v>
      </c>
      <c r="K45" s="0" t="n">
        <f aca="false">(K6/K44)*100</f>
        <v>31.8104575163399</v>
      </c>
      <c r="L45" s="0" t="n">
        <f aca="false">(L6/L44)*100</f>
        <v>26.8219339622641</v>
      </c>
      <c r="M45" s="0" t="n">
        <f aca="false">(M6/M44)*100</f>
        <v>29.6207104154124</v>
      </c>
      <c r="N45" s="0" t="n">
        <f aca="false">(N6/N44)*100</f>
        <v>32.1813725490196</v>
      </c>
      <c r="O45" s="0" t="n">
        <f aca="false">(O6/O44)*100</f>
        <v>32.2272727272727</v>
      </c>
      <c r="P45" s="0" t="n">
        <f aca="false">(P6/P44)*100</f>
        <v>30.1082837033027</v>
      </c>
      <c r="Q45" s="0" t="n">
        <f aca="false">(Q6/Q44)*100</f>
        <v>33.858310626703</v>
      </c>
      <c r="R45" s="0" t="n">
        <f aca="false">(R6/R44)*100</f>
        <v>38.4569572279372</v>
      </c>
      <c r="S45" s="0" t="n">
        <f aca="false">(S6/S44)*100</f>
        <v>35.4948453608247</v>
      </c>
      <c r="T45" s="0" t="n">
        <f aca="false">(T6/T44)*100</f>
        <v>30.3229011425733</v>
      </c>
      <c r="U45" s="0" t="n">
        <f aca="false">(U6/U44)*100</f>
        <v>29.778978388998</v>
      </c>
      <c r="V45" s="0" t="n">
        <f aca="false">(V6/V44)*100</f>
        <v>29.7767220902613</v>
      </c>
      <c r="W45" s="0" t="n">
        <f aca="false">(W6/W44)*100</f>
        <v>29.7863636363636</v>
      </c>
      <c r="X45" s="0" t="n">
        <f aca="false">(X6/X44)*100</f>
        <v>29.7878787878788</v>
      </c>
    </row>
    <row r="46" customFormat="false" ht="15" hidden="false" customHeight="false" outlineLevel="0" collapsed="false">
      <c r="B46" s="0" t="s">
        <v>141</v>
      </c>
      <c r="D46" s="0" t="n">
        <f aca="false">(D12/D44)*100</f>
        <v>30.3195266272189</v>
      </c>
      <c r="E46" s="0" t="n">
        <f aca="false">(E12/E44)*100</f>
        <v>29.9893162393162</v>
      </c>
      <c r="F46" s="0" t="n">
        <f aca="false">(F12/F44)*100</f>
        <v>30.7370517928287</v>
      </c>
      <c r="G46" s="0" t="n">
        <f aca="false">(G12/G44)*100</f>
        <v>28.5674676524954</v>
      </c>
      <c r="H46" s="0" t="n">
        <f aca="false">(H12/H44)*100</f>
        <v>27.3763621123219</v>
      </c>
      <c r="I46" s="0" t="n">
        <f aca="false">(I12/I44)*100</f>
        <v>39.2545180722891</v>
      </c>
      <c r="J46" s="0" t="n">
        <f aca="false">(J12/J44)*100</f>
        <v>27.6912280701754</v>
      </c>
      <c r="K46" s="0" t="n">
        <f aca="false">(K12/K44)*100</f>
        <v>31.2614379084967</v>
      </c>
      <c r="L46" s="0" t="n">
        <f aca="false">(L12/L44)*100</f>
        <v>28.0955188679245</v>
      </c>
      <c r="M46" s="0" t="n">
        <f aca="false">(M12/M44)*100</f>
        <v>33.2630945213727</v>
      </c>
      <c r="N46" s="0" t="n">
        <f aca="false">(N12/N44)*100</f>
        <v>38.8357843137255</v>
      </c>
      <c r="O46" s="0" t="n">
        <f aca="false">(O12/O44)*100</f>
        <v>37.7613636363636</v>
      </c>
      <c r="P46" s="0" t="n">
        <f aca="false">(P12/P44)*100</f>
        <v>37.2495939361126</v>
      </c>
      <c r="Q46" s="0" t="n">
        <f aca="false">(Q12/Q44)*100</f>
        <v>37.6512261580381</v>
      </c>
      <c r="R46" s="0" t="n">
        <f aca="false">(R12/R44)*100</f>
        <v>43.8007579859231</v>
      </c>
      <c r="S46" s="0" t="n">
        <f aca="false">(S12/S44)*100</f>
        <v>39.139175257732</v>
      </c>
      <c r="T46" s="0" t="n">
        <f aca="false">(T12/T44)*100</f>
        <v>32.6626924987581</v>
      </c>
      <c r="U46" s="0" t="n">
        <f aca="false">(U12/U44)*100</f>
        <v>31.237721021611</v>
      </c>
      <c r="V46" s="0" t="n">
        <f aca="false">(V12/V44)*100</f>
        <v>30.2327790973872</v>
      </c>
      <c r="W46" s="0" t="n">
        <f aca="false">(W12/W44)*100</f>
        <v>30.2454545454545</v>
      </c>
      <c r="X46" s="0" t="n">
        <f aca="false">(X12/X44)*100</f>
        <v>30.2424242424242</v>
      </c>
    </row>
    <row r="49" customFormat="false" ht="13.5" hidden="false" customHeight="true" outlineLevel="0" collapsed="false">
      <c r="B49" s="0" t="s">
        <v>142</v>
      </c>
      <c r="D49" s="0" t="n">
        <f aca="false">IF(D21&lt;0, (D21/D13)*100)</f>
        <v>0</v>
      </c>
      <c r="E49" s="0" t="n">
        <f aca="false">IF(E21&lt;0, (E21/E13)*100)</f>
        <v>0</v>
      </c>
      <c r="F49" s="0" t="n">
        <f aca="false">IF(F21&lt;0, (F21/F13)*100)</f>
        <v>0</v>
      </c>
      <c r="G49" s="0" t="n">
        <f aca="false">IF(G21&lt;0, (G21/G13)*100)</f>
        <v>0</v>
      </c>
      <c r="H49" s="0" t="n">
        <f aca="false">IF(H21&lt;0, (H21/H13)*100)</f>
        <v>0</v>
      </c>
      <c r="I49" s="0" t="n">
        <f aca="false">IF(I21&lt;0, (I21/I13)*100)</f>
        <v>0</v>
      </c>
      <c r="J49" s="0" t="n">
        <f aca="false">IF(J21&lt;0, (J21/J13)*100)</f>
        <v>0</v>
      </c>
      <c r="K49" s="0" t="n">
        <f aca="false">IF(K21&lt;0, (K21/K13)*100)</f>
        <v>0</v>
      </c>
      <c r="L49" s="0" t="n">
        <f aca="false">IF(L21&lt;0, (L21/L13)*100)</f>
        <v>0</v>
      </c>
      <c r="M49" s="0" t="n">
        <f aca="false">IF(M21&lt;0, (M21/M13)*100)</f>
        <v>0</v>
      </c>
      <c r="N49" s="0" t="n">
        <f aca="false">IF(N21&lt;0, (N21/N13)*100)</f>
        <v>0</v>
      </c>
      <c r="O49" s="0" t="n">
        <f aca="false">IF(O21&lt;0, (O21/O13)*100)</f>
        <v>0</v>
      </c>
      <c r="P49" s="0" t="n">
        <f aca="false">IF(P21&lt;0, (P21/P13)*100)</f>
        <v>0</v>
      </c>
      <c r="Q49" s="0" t="n">
        <f aca="false">IF(Q21&lt;0, (Q21/Q13)*100)</f>
        <v>0</v>
      </c>
      <c r="R49" s="0" t="n">
        <f aca="false">IF(R21&lt;0, (R21/R13)*100)</f>
        <v>0</v>
      </c>
      <c r="S49" s="0" t="n">
        <f aca="false">IF(S21&lt;0, (S21/S13)*100)</f>
        <v>0</v>
      </c>
      <c r="T49" s="0" t="n">
        <f aca="false">IF(T21&lt;0, (T21/T13)*100)</f>
        <v>0</v>
      </c>
      <c r="U49" s="0" t="n">
        <f aca="false">IF(U21&lt;0, (U21/U13)*100)</f>
        <v>0</v>
      </c>
      <c r="V49" s="0" t="n">
        <f aca="false">IF(V21&lt;0, (V21/V13)*100)</f>
        <v>0</v>
      </c>
      <c r="W49" s="0" t="n">
        <f aca="false">IF(W21&lt;0, (W21/W13)*100)</f>
        <v>0</v>
      </c>
      <c r="X49" s="0" t="n">
        <f aca="false">IF(X21&lt;0, (X21/X13)*100)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1.xml><?xml version="1.0" encoding="utf-8"?>
<worksheet xmlns="http://schemas.openxmlformats.org/spreadsheetml/2006/main" xmlns:r="http://schemas.openxmlformats.org/officeDocument/2006/relationships">
  <sheetPr filterMode="false">
    <pageSetUpPr fitToPage="false"/>
  </sheetPr>
  <dimension ref="A1:X86"/>
  <sheetViews>
    <sheetView windowProtection="true" showFormulas="false" showGridLines="true" showRowColHeaders="true" showZeros="true" rightToLeft="false" tabSelected="false" showOutlineSymbols="true" defaultGridColor="true" view="normal" topLeftCell="A1" colorId="64" zoomScale="55" zoomScaleNormal="55"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AA35" activeCellId="0" sqref="AA35"/>
    </sheetView>
  </sheetViews>
  <sheetFormatPr defaultRowHeight="15"/>
  <cols>
    <col collapsed="false" hidden="false" max="1" min="1" style="0" width="31.8571428571429"/>
    <col collapsed="false" hidden="false" max="2" min="2" style="0" width="65.469387755102"/>
    <col collapsed="false" hidden="false" max="3" min="3" style="0" width="24.9744897959184"/>
    <col collapsed="false" hidden="false" max="4" min="4" style="0" width="13.3622448979592"/>
    <col collapsed="false" hidden="false" max="7" min="5" style="0" width="18.6275510204082"/>
    <col collapsed="false" hidden="false" max="8" min="8" style="0" width="19.0357142857143"/>
    <col collapsed="false" hidden="false" max="10" min="9" style="0" width="21.0612244897959"/>
    <col collapsed="false" hidden="false" max="11" min="11" style="0" width="25.515306122449"/>
    <col collapsed="false" hidden="false" max="22" min="12" style="0" width="22.4081632653061"/>
    <col collapsed="false" hidden="false" max="23" min="23" style="26" width="19.4387755102041"/>
    <col collapsed="false" hidden="false" max="1025" min="24" style="0" width="8.50510204081633"/>
  </cols>
  <sheetData>
    <row r="1" customFormat="false" ht="15" hidden="false" customHeight="false" outlineLevel="0" collapsed="false">
      <c r="A1" s="1" t="s">
        <v>4738</v>
      </c>
      <c r="B1" s="2" t="s">
        <v>4739</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4740</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30</v>
      </c>
      <c r="Q5" s="4" t="s">
        <v>30</v>
      </c>
      <c r="R5" s="4" t="s">
        <v>29</v>
      </c>
      <c r="S5" s="4" t="s">
        <v>30</v>
      </c>
      <c r="T5" s="4" t="s">
        <v>31</v>
      </c>
      <c r="U5" s="4" t="s">
        <v>31</v>
      </c>
      <c r="V5" s="4" t="s">
        <v>31</v>
      </c>
      <c r="W5" s="4" t="s">
        <v>31</v>
      </c>
      <c r="X5" s="4" t="s">
        <v>31</v>
      </c>
    </row>
    <row r="6" s="13" customFormat="true" ht="16.5" hidden="false" customHeight="false" outlineLevel="0" collapsed="false">
      <c r="A6" s="32" t="s">
        <v>32</v>
      </c>
      <c r="B6" s="235" t="s">
        <v>2545</v>
      </c>
      <c r="C6" s="32" t="s">
        <v>34</v>
      </c>
      <c r="D6" s="32"/>
      <c r="E6" s="324" t="n">
        <v>248800000000</v>
      </c>
      <c r="F6" s="324" t="n">
        <v>245600000000</v>
      </c>
      <c r="G6" s="324" t="n">
        <v>321000000000</v>
      </c>
      <c r="H6" s="324" t="n">
        <v>381200000000</v>
      </c>
      <c r="I6" s="325" t="n">
        <v>974000000000</v>
      </c>
      <c r="J6" s="325" t="n">
        <v>570000000000</v>
      </c>
      <c r="K6" s="326" t="n">
        <v>3233000000000</v>
      </c>
      <c r="L6" s="326" t="n">
        <v>1225000000000</v>
      </c>
      <c r="M6" s="326" t="n">
        <v>995000000000</v>
      </c>
      <c r="N6" s="326" t="n">
        <v>1417000000000</v>
      </c>
      <c r="O6" s="326" t="n">
        <v>1622000000000</v>
      </c>
      <c r="P6" s="326" t="n">
        <v>1685000000000</v>
      </c>
      <c r="Q6" s="326" t="n">
        <v>1819000000000</v>
      </c>
      <c r="R6" s="326" t="n">
        <v>1618000000000</v>
      </c>
      <c r="S6" s="326" t="n">
        <v>1965000000000</v>
      </c>
      <c r="T6" s="326" t="n">
        <v>2754000000000</v>
      </c>
      <c r="U6" s="326" t="n">
        <v>2771000000000</v>
      </c>
      <c r="V6" s="326" t="n">
        <v>2981000000000</v>
      </c>
      <c r="W6" s="109" t="n">
        <v>3194000000000</v>
      </c>
    </row>
    <row r="7" s="38" customFormat="true" ht="16.5" hidden="false" customHeight="false" outlineLevel="0" collapsed="false">
      <c r="A7" s="30" t="s">
        <v>35</v>
      </c>
      <c r="B7" s="30" t="s">
        <v>591</v>
      </c>
      <c r="C7" s="20" t="s">
        <v>37</v>
      </c>
      <c r="D7" s="19"/>
      <c r="E7" s="242" t="n">
        <f aca="false">E8+E20</f>
        <v>89200000000</v>
      </c>
      <c r="F7" s="242" t="n">
        <f aca="false">F8+F20</f>
        <v>113400000000</v>
      </c>
      <c r="G7" s="242" t="n">
        <f aca="false">G8+G20</f>
        <v>141600000000</v>
      </c>
      <c r="H7" s="242" t="n">
        <f aca="false">H8+H20</f>
        <v>178600000000</v>
      </c>
      <c r="I7" s="242" t="n">
        <f aca="false">I8+I20</f>
        <v>769000000000</v>
      </c>
      <c r="J7" s="242" t="n">
        <f aca="false">J8+J20</f>
        <v>324000000000</v>
      </c>
      <c r="K7" s="242" t="n">
        <f aca="false">K8+K20</f>
        <v>761000000000</v>
      </c>
      <c r="L7" s="242" t="n">
        <f aca="false">L8+L20</f>
        <v>444000000000</v>
      </c>
      <c r="M7" s="242" t="n">
        <f aca="false">M8+M20</f>
        <v>529000000000</v>
      </c>
      <c r="N7" s="242" t="n">
        <f aca="false">N8+N20</f>
        <v>677000000000</v>
      </c>
      <c r="O7" s="242" t="n">
        <f aca="false">O8+O20</f>
        <v>822000000000</v>
      </c>
      <c r="P7" s="242" t="n">
        <f aca="false">P8+P20</f>
        <v>809000000000</v>
      </c>
      <c r="Q7" s="242" t="n">
        <f aca="false">Q8+Q20</f>
        <v>1061000000000</v>
      </c>
      <c r="R7" s="242" t="n">
        <f aca="false">R8+R20</f>
        <v>973000000000</v>
      </c>
      <c r="S7" s="242" t="n">
        <f aca="false">S8+S20</f>
        <v>1161000000000</v>
      </c>
      <c r="T7" s="242" t="n">
        <f aca="false">T8+T20</f>
        <v>1399000000000</v>
      </c>
      <c r="U7" s="242" t="n">
        <f aca="false">U8+U20</f>
        <v>1391000000000</v>
      </c>
      <c r="V7" s="242" t="n">
        <f aca="false">V8+V20</f>
        <v>1528000000000</v>
      </c>
      <c r="W7" s="242" t="n">
        <f aca="false">W8+W20</f>
        <v>1704000000000</v>
      </c>
    </row>
    <row r="8" customFormat="false" ht="16.5" hidden="false" customHeight="false" outlineLevel="0" collapsed="false">
      <c r="A8" s="19"/>
      <c r="B8" s="30" t="s">
        <v>591</v>
      </c>
      <c r="C8" s="20"/>
      <c r="D8" s="19"/>
      <c r="E8" s="22" t="n">
        <f aca="false">E9+E13+E14</f>
        <v>89200000000</v>
      </c>
      <c r="F8" s="22" t="n">
        <f aca="false">F9+F13+F14</f>
        <v>113400000000</v>
      </c>
      <c r="G8" s="22" t="n">
        <f aca="false">G9+G13+G14</f>
        <v>141600000000</v>
      </c>
      <c r="H8" s="22" t="n">
        <f aca="false">H9+H13+H14</f>
        <v>178600000000</v>
      </c>
      <c r="I8" s="23" t="n">
        <v>207000000000</v>
      </c>
      <c r="J8" s="23" t="n">
        <v>324000000000</v>
      </c>
      <c r="K8" s="25" t="n">
        <v>374000000000</v>
      </c>
      <c r="L8" s="25" t="n">
        <v>444000000000</v>
      </c>
      <c r="M8" s="25" t="n">
        <v>529000000000</v>
      </c>
      <c r="N8" s="25" t="n">
        <v>677000000000</v>
      </c>
      <c r="O8" s="25" t="n">
        <v>787000000000</v>
      </c>
      <c r="P8" s="25" t="n">
        <v>771000000000</v>
      </c>
      <c r="Q8" s="25" t="n">
        <v>970000000000</v>
      </c>
      <c r="R8" s="25" t="n">
        <v>973000000000</v>
      </c>
      <c r="S8" s="25" t="n">
        <v>1108000000000</v>
      </c>
      <c r="T8" s="25" t="n">
        <v>1343000000000</v>
      </c>
      <c r="U8" s="25" t="n">
        <v>1391000000000</v>
      </c>
      <c r="V8" s="25" t="n">
        <v>1528000000000</v>
      </c>
      <c r="W8" s="46" t="n">
        <v>1704000000000</v>
      </c>
    </row>
    <row r="9" customFormat="false" ht="16.5" hidden="false" customHeight="false" outlineLevel="0" collapsed="false">
      <c r="A9" s="27" t="s">
        <v>38</v>
      </c>
      <c r="B9" s="29" t="s">
        <v>293</v>
      </c>
      <c r="C9" s="20" t="s">
        <v>40</v>
      </c>
      <c r="D9" s="19"/>
      <c r="E9" s="242" t="n">
        <v>77200000000</v>
      </c>
      <c r="F9" s="242" t="n">
        <v>95000000000</v>
      </c>
      <c r="G9" s="242" t="n">
        <v>114200000000</v>
      </c>
      <c r="H9" s="242" t="n">
        <v>147300000000</v>
      </c>
      <c r="I9" s="23" t="n">
        <v>180000000000</v>
      </c>
      <c r="J9" s="23" t="n">
        <v>267000000000</v>
      </c>
      <c r="K9" s="25" t="n">
        <v>320000000000</v>
      </c>
      <c r="L9" s="25" t="n">
        <v>411000000000</v>
      </c>
      <c r="M9" s="25" t="n">
        <v>462000000000</v>
      </c>
      <c r="N9" s="25" t="n">
        <v>617000000000</v>
      </c>
      <c r="O9" s="25" t="n">
        <v>726000000000</v>
      </c>
      <c r="P9" s="25" t="n">
        <v>704000000000</v>
      </c>
      <c r="Q9" s="25" t="n">
        <v>871000000000</v>
      </c>
      <c r="R9" s="25" t="n">
        <v>879000000000</v>
      </c>
      <c r="S9" s="25" t="n">
        <v>1006000000000</v>
      </c>
      <c r="T9" s="25" t="n">
        <v>1170000000000</v>
      </c>
      <c r="U9" s="25" t="n">
        <v>1279000000000</v>
      </c>
      <c r="V9" s="25" t="n">
        <v>1408000000000</v>
      </c>
      <c r="W9" s="46" t="n">
        <v>1575000000000</v>
      </c>
    </row>
    <row r="10" customFormat="false" ht="15" hidden="false" customHeight="false" outlineLevel="0" collapsed="false">
      <c r="A10" s="45" t="s">
        <v>4741</v>
      </c>
      <c r="B10" s="171" t="s">
        <v>4742</v>
      </c>
      <c r="C10" s="0" t="s">
        <v>43</v>
      </c>
      <c r="D10" s="19"/>
      <c r="E10" s="242" t="n">
        <v>30100000000</v>
      </c>
      <c r="F10" s="242" t="n">
        <v>30300000000</v>
      </c>
      <c r="G10" s="242" t="n">
        <v>39400000000</v>
      </c>
      <c r="H10" s="242" t="n">
        <v>53600000000</v>
      </c>
      <c r="I10" s="23"/>
      <c r="J10" s="23"/>
      <c r="K10" s="23"/>
      <c r="L10" s="23"/>
      <c r="M10" s="23"/>
      <c r="N10" s="23"/>
      <c r="O10" s="23"/>
      <c r="P10" s="23"/>
      <c r="Q10" s="23"/>
      <c r="R10" s="23"/>
      <c r="S10" s="23"/>
      <c r="T10" s="23"/>
      <c r="U10" s="23"/>
      <c r="V10" s="23"/>
      <c r="W10" s="46"/>
    </row>
    <row r="11" customFormat="false" ht="15" hidden="false" customHeight="false" outlineLevel="0" collapsed="false">
      <c r="A11" s="45" t="s">
        <v>3934</v>
      </c>
      <c r="B11" s="171" t="s">
        <v>4743</v>
      </c>
      <c r="C11" s="0" t="s">
        <v>43</v>
      </c>
      <c r="D11" s="19"/>
      <c r="E11" s="242" t="n">
        <v>19400000000</v>
      </c>
      <c r="F11" s="242" t="n">
        <v>23800000000</v>
      </c>
      <c r="G11" s="242" t="n">
        <v>30900000000</v>
      </c>
      <c r="H11" s="242" t="n">
        <v>35700000000</v>
      </c>
      <c r="I11" s="23"/>
      <c r="J11" s="23"/>
      <c r="K11" s="23"/>
      <c r="L11" s="23"/>
      <c r="M11" s="23"/>
      <c r="N11" s="23"/>
      <c r="O11" s="23"/>
      <c r="P11" s="23"/>
      <c r="Q11" s="23"/>
      <c r="R11" s="23"/>
      <c r="S11" s="23"/>
      <c r="T11" s="23"/>
      <c r="U11" s="23"/>
      <c r="V11" s="23"/>
      <c r="W11" s="46"/>
    </row>
    <row r="12" customFormat="false" ht="15" hidden="false" customHeight="false" outlineLevel="0" collapsed="false">
      <c r="A12" s="45" t="s">
        <v>48</v>
      </c>
      <c r="B12" s="171" t="s">
        <v>4744</v>
      </c>
      <c r="C12" s="0" t="s">
        <v>43</v>
      </c>
      <c r="D12" s="19"/>
      <c r="E12" s="242" t="n">
        <v>27700000000</v>
      </c>
      <c r="F12" s="242" t="n">
        <v>40900000000</v>
      </c>
      <c r="G12" s="242" t="n">
        <v>43800000000</v>
      </c>
      <c r="H12" s="242" t="n">
        <v>58100000000</v>
      </c>
      <c r="I12" s="23"/>
      <c r="J12" s="23"/>
      <c r="K12" s="23"/>
      <c r="L12" s="23"/>
      <c r="M12" s="23"/>
      <c r="N12" s="23"/>
      <c r="O12" s="23"/>
      <c r="P12" s="23"/>
      <c r="Q12" s="23"/>
      <c r="R12" s="23"/>
      <c r="S12" s="23"/>
      <c r="T12" s="23"/>
      <c r="U12" s="23"/>
      <c r="V12" s="23"/>
      <c r="W12" s="46"/>
    </row>
    <row r="13" customFormat="false" ht="16.5" hidden="false" customHeight="false" outlineLevel="0" collapsed="false">
      <c r="A13" s="27" t="s">
        <v>50</v>
      </c>
      <c r="B13" s="29" t="s">
        <v>1056</v>
      </c>
      <c r="C13" s="20" t="s">
        <v>40</v>
      </c>
      <c r="D13" s="19"/>
      <c r="E13" s="242" t="n">
        <v>12000000000</v>
      </c>
      <c r="F13" s="242" t="n">
        <v>18400000000</v>
      </c>
      <c r="G13" s="242" t="n">
        <v>27400000000</v>
      </c>
      <c r="H13" s="242" t="n">
        <v>31300000000</v>
      </c>
      <c r="I13" s="23" t="n">
        <v>27000000000</v>
      </c>
      <c r="J13" s="23" t="n">
        <v>57000000000</v>
      </c>
      <c r="K13" s="25" t="n">
        <v>55000000000</v>
      </c>
      <c r="L13" s="25" t="n">
        <v>33000000000</v>
      </c>
      <c r="M13" s="25" t="n">
        <v>67000000000</v>
      </c>
      <c r="N13" s="25" t="n">
        <v>60000000000</v>
      </c>
      <c r="O13" s="25" t="n">
        <v>61000000000</v>
      </c>
      <c r="P13" s="25" t="n">
        <v>67000000000</v>
      </c>
      <c r="Q13" s="25" t="n">
        <v>100000000000</v>
      </c>
      <c r="R13" s="25" t="n">
        <v>94000000000</v>
      </c>
      <c r="S13" s="25" t="n">
        <v>102000000000</v>
      </c>
      <c r="T13" s="25" t="n">
        <v>172000000000</v>
      </c>
      <c r="U13" s="25" t="n">
        <v>112000000000</v>
      </c>
      <c r="V13" s="25" t="n">
        <v>119000000000</v>
      </c>
      <c r="W13" s="46" t="n">
        <v>129000000000</v>
      </c>
    </row>
    <row r="14" customFormat="false" ht="16.5" hidden="false" customHeight="false" outlineLevel="0" collapsed="false">
      <c r="A14" s="26"/>
      <c r="B14" s="27" t="s">
        <v>4745</v>
      </c>
      <c r="C14" s="20"/>
      <c r="D14" s="19"/>
      <c r="E14" s="23"/>
      <c r="F14" s="23"/>
      <c r="G14" s="23"/>
      <c r="H14" s="23"/>
      <c r="I14" s="23"/>
      <c r="J14" s="23" t="n">
        <v>18000000000</v>
      </c>
      <c r="K14" s="25" t="n">
        <v>7000000000</v>
      </c>
      <c r="L14" s="25"/>
      <c r="M14" s="25"/>
      <c r="N14" s="25"/>
      <c r="O14" s="25"/>
      <c r="P14" s="25"/>
      <c r="Q14" s="25"/>
      <c r="R14" s="25"/>
      <c r="S14" s="25"/>
      <c r="T14" s="25"/>
      <c r="U14" s="25"/>
      <c r="V14" s="25"/>
      <c r="W14" s="46"/>
    </row>
    <row r="15" s="13" customFormat="true" ht="16.5" hidden="false" customHeight="false" outlineLevel="0" collapsed="false">
      <c r="A15" s="98" t="s">
        <v>52</v>
      </c>
      <c r="B15" s="98" t="s">
        <v>52</v>
      </c>
      <c r="C15" s="33" t="s">
        <v>37</v>
      </c>
      <c r="D15" s="32"/>
      <c r="E15" s="324" t="n">
        <v>159500000000</v>
      </c>
      <c r="F15" s="324" t="n">
        <v>132200000000</v>
      </c>
      <c r="G15" s="324" t="n">
        <v>179400000000</v>
      </c>
      <c r="H15" s="324" t="n">
        <v>202600000000</v>
      </c>
      <c r="I15" s="325" t="n">
        <v>204000000000</v>
      </c>
      <c r="J15" s="325" t="n">
        <v>247000000000</v>
      </c>
      <c r="K15" s="326" t="n">
        <v>2471000000000</v>
      </c>
      <c r="L15" s="326" t="n">
        <v>780000000000</v>
      </c>
      <c r="M15" s="326" t="n">
        <v>466000000000</v>
      </c>
      <c r="N15" s="326" t="n">
        <v>739000000000</v>
      </c>
      <c r="O15" s="326" t="n">
        <v>799000000000</v>
      </c>
      <c r="P15" s="326" t="n">
        <v>876000000000</v>
      </c>
      <c r="Q15" s="326" t="n">
        <v>757000000000</v>
      </c>
      <c r="R15" s="326" t="n">
        <v>645000000000</v>
      </c>
      <c r="S15" s="326" t="n">
        <v>804000000000</v>
      </c>
      <c r="T15" s="326" t="n">
        <v>1355000000000</v>
      </c>
      <c r="U15" s="326" t="n">
        <v>1380000000000</v>
      </c>
      <c r="V15" s="326" t="n">
        <v>1453000000000</v>
      </c>
      <c r="W15" s="109" t="n">
        <v>1490000000000</v>
      </c>
    </row>
    <row r="16" customFormat="false" ht="16.5" hidden="false" customHeight="false" outlineLevel="0" collapsed="false">
      <c r="A16" s="26" t="s">
        <v>528</v>
      </c>
      <c r="B16" s="29" t="s">
        <v>2664</v>
      </c>
      <c r="C16" s="36" t="s">
        <v>56</v>
      </c>
      <c r="D16" s="19"/>
      <c r="E16" s="22"/>
      <c r="F16" s="22"/>
      <c r="G16" s="22"/>
      <c r="H16" s="22"/>
      <c r="I16" s="23" t="n">
        <v>152000000000</v>
      </c>
      <c r="J16" s="23" t="n">
        <v>197000000000</v>
      </c>
      <c r="K16" s="25" t="n">
        <v>168000000000</v>
      </c>
      <c r="L16" s="25" t="n">
        <v>165000000000</v>
      </c>
      <c r="M16" s="25" t="n">
        <v>387000000000</v>
      </c>
      <c r="N16" s="25" t="n">
        <v>686000000000</v>
      </c>
      <c r="O16" s="25" t="n">
        <v>674000000000</v>
      </c>
      <c r="P16" s="25" t="n">
        <v>730000000000</v>
      </c>
      <c r="Q16" s="25" t="n">
        <v>475000000000</v>
      </c>
      <c r="R16" s="25" t="n">
        <v>500000000000</v>
      </c>
      <c r="S16" s="25" t="n">
        <v>610000000000</v>
      </c>
      <c r="T16" s="25" t="n">
        <v>995000000000</v>
      </c>
      <c r="U16" s="25" t="n">
        <v>1051000000000</v>
      </c>
      <c r="V16" s="25" t="n">
        <v>1121000000000</v>
      </c>
      <c r="W16" s="46" t="n">
        <v>1249000000000</v>
      </c>
    </row>
    <row r="17" customFormat="false" ht="16.5" hidden="false" customHeight="false" outlineLevel="0" collapsed="false">
      <c r="A17" s="26" t="s">
        <v>4182</v>
      </c>
      <c r="B17" s="29" t="s">
        <v>4746</v>
      </c>
      <c r="C17" s="36" t="s">
        <v>56</v>
      </c>
      <c r="D17" s="19"/>
      <c r="E17" s="22"/>
      <c r="F17" s="22"/>
      <c r="G17" s="22"/>
      <c r="H17" s="22"/>
      <c r="I17" s="23" t="n">
        <v>17000000000</v>
      </c>
      <c r="J17" s="23" t="n">
        <v>2000000000</v>
      </c>
      <c r="K17" s="25" t="n">
        <v>21000000000</v>
      </c>
      <c r="L17" s="25" t="n">
        <v>99000000000</v>
      </c>
      <c r="M17" s="25" t="n">
        <v>13000000000</v>
      </c>
      <c r="N17" s="25" t="n">
        <v>25000000000</v>
      </c>
      <c r="O17" s="25" t="n">
        <v>83000000000</v>
      </c>
      <c r="P17" s="25" t="n">
        <v>119000000000</v>
      </c>
      <c r="Q17" s="25" t="n">
        <v>240000000000</v>
      </c>
      <c r="R17" s="25" t="n">
        <v>103000000000</v>
      </c>
      <c r="S17" s="25" t="n">
        <v>61000000000</v>
      </c>
      <c r="T17" s="25" t="n">
        <v>212000000000</v>
      </c>
      <c r="U17" s="25" t="n">
        <v>180000000000</v>
      </c>
      <c r="V17" s="25" t="n">
        <v>184000000000</v>
      </c>
      <c r="W17" s="46" t="n">
        <v>125000000000</v>
      </c>
    </row>
    <row r="18" customFormat="false" ht="16.5" hidden="false" customHeight="false" outlineLevel="0" collapsed="false">
      <c r="A18" s="26"/>
      <c r="B18" s="683" t="s">
        <v>4747</v>
      </c>
      <c r="C18" s="36"/>
      <c r="D18" s="19"/>
      <c r="E18" s="22"/>
      <c r="F18" s="22"/>
      <c r="G18" s="22"/>
      <c r="H18" s="22"/>
      <c r="I18" s="23"/>
      <c r="J18" s="23"/>
      <c r="K18" s="25"/>
      <c r="L18" s="25"/>
      <c r="M18" s="25"/>
      <c r="N18" s="25"/>
      <c r="O18" s="25"/>
      <c r="P18" s="25"/>
      <c r="Q18" s="25"/>
      <c r="R18" s="25" t="s">
        <v>74</v>
      </c>
      <c r="S18" s="25" t="s">
        <v>74</v>
      </c>
      <c r="T18" s="25" t="n">
        <v>0</v>
      </c>
      <c r="U18" s="25" t="n">
        <v>37000000000</v>
      </c>
      <c r="V18" s="25" t="n">
        <v>42000000000</v>
      </c>
      <c r="W18" s="46" t="n">
        <v>47000000000</v>
      </c>
    </row>
    <row r="19" customFormat="false" ht="16.5" hidden="false" customHeight="false" outlineLevel="0" collapsed="false">
      <c r="A19" s="26" t="s">
        <v>4182</v>
      </c>
      <c r="B19" s="29" t="s">
        <v>4748</v>
      </c>
      <c r="C19" s="36" t="s">
        <v>56</v>
      </c>
      <c r="D19" s="19"/>
      <c r="E19" s="22"/>
      <c r="F19" s="22"/>
      <c r="G19" s="22"/>
      <c r="H19" s="22"/>
      <c r="I19" s="23" t="n">
        <v>35000000000</v>
      </c>
      <c r="J19" s="23" t="n">
        <v>47000000000</v>
      </c>
      <c r="K19" s="25" t="n">
        <v>2282000000000</v>
      </c>
      <c r="L19" s="25" t="n">
        <v>516000000000</v>
      </c>
      <c r="M19" s="25" t="n">
        <v>66000000000</v>
      </c>
      <c r="N19" s="25" t="n">
        <v>28000000000</v>
      </c>
      <c r="O19" s="25" t="n">
        <v>43000000000</v>
      </c>
      <c r="P19" s="25" t="n">
        <v>28000000000</v>
      </c>
      <c r="Q19" s="25" t="n">
        <v>42000000000</v>
      </c>
      <c r="R19" s="25" t="n">
        <v>42000000000</v>
      </c>
      <c r="S19" s="25" t="n">
        <v>133000000000</v>
      </c>
      <c r="T19" s="25" t="n">
        <v>149000000000</v>
      </c>
      <c r="U19" s="25" t="n">
        <v>149000000000</v>
      </c>
      <c r="V19" s="25" t="n">
        <v>149000000000</v>
      </c>
      <c r="W19" s="46" t="n">
        <v>116000000000</v>
      </c>
    </row>
    <row r="20" customFormat="false" ht="15.75" hidden="false" customHeight="true" outlineLevel="0" collapsed="false">
      <c r="A20" s="19" t="s">
        <v>4749</v>
      </c>
      <c r="B20" s="30" t="s">
        <v>4750</v>
      </c>
      <c r="C20" s="20" t="s">
        <v>40</v>
      </c>
      <c r="D20" s="19"/>
      <c r="E20" s="242" t="n">
        <v>0</v>
      </c>
      <c r="F20" s="242" t="n">
        <v>0</v>
      </c>
      <c r="G20" s="242" t="n">
        <v>0</v>
      </c>
      <c r="H20" s="242" t="n">
        <v>0</v>
      </c>
      <c r="I20" s="23" t="n">
        <v>562000000000</v>
      </c>
      <c r="J20" s="23" t="n">
        <v>0</v>
      </c>
      <c r="K20" s="25" t="n">
        <v>387000000000</v>
      </c>
      <c r="L20" s="25" t="n">
        <v>0</v>
      </c>
      <c r="M20" s="25" t="n">
        <v>0</v>
      </c>
      <c r="N20" s="25" t="n">
        <v>0</v>
      </c>
      <c r="O20" s="25" t="n">
        <v>35000000000</v>
      </c>
      <c r="P20" s="25" t="n">
        <v>38000000000</v>
      </c>
      <c r="Q20" s="25" t="n">
        <v>91000000000</v>
      </c>
      <c r="R20" s="25" t="n">
        <v>0</v>
      </c>
      <c r="S20" s="25" t="n">
        <v>53000000000</v>
      </c>
      <c r="T20" s="25" t="n">
        <v>56000000000</v>
      </c>
      <c r="U20" s="25" t="n">
        <v>0</v>
      </c>
      <c r="V20" s="25" t="n">
        <v>0</v>
      </c>
      <c r="W20" s="46" t="n">
        <v>0</v>
      </c>
    </row>
    <row r="21" s="13" customFormat="true" ht="15.75" hidden="false" customHeight="true" outlineLevel="0" collapsed="false">
      <c r="A21" s="32" t="s">
        <v>68</v>
      </c>
      <c r="B21" s="32" t="s">
        <v>935</v>
      </c>
      <c r="C21" s="32" t="s">
        <v>34</v>
      </c>
      <c r="D21" s="32"/>
      <c r="E21" s="324" t="n">
        <f aca="false">E25+E31+E35+E36+E37+E38</f>
        <v>335300000000</v>
      </c>
      <c r="F21" s="324" t="n">
        <f aca="false">F25+F31+F35+F36+F37+F38</f>
        <v>325600000000</v>
      </c>
      <c r="G21" s="324" t="n">
        <f aca="false">G25+G31+G35+G36+G37+G38</f>
        <v>415400000000</v>
      </c>
      <c r="H21" s="324" t="n">
        <f aca="false">H25+H31+H35+H36+H37+H38</f>
        <v>548500000000</v>
      </c>
      <c r="I21" s="324" t="n">
        <f aca="false">I25+I31+I35+I36+I37+I38</f>
        <v>528000000000</v>
      </c>
      <c r="J21" s="324" t="n">
        <f aca="false">J25+J31+J35+J36+J37+J38</f>
        <v>783000000000</v>
      </c>
      <c r="K21" s="324" t="n">
        <f aca="false">K25+K31+K35+K36+K37+K38</f>
        <v>783000000000</v>
      </c>
      <c r="L21" s="324" t="n">
        <f aca="false">L25+L31+L35+L36+L37+L38</f>
        <v>841000000000</v>
      </c>
      <c r="M21" s="324" t="n">
        <f aca="false">M25+M31+M35+M36+M37+M38</f>
        <v>1581000000000</v>
      </c>
      <c r="N21" s="324" t="n">
        <f aca="false">N25+N31+N35+N36+N37+N38</f>
        <v>1824000000000</v>
      </c>
      <c r="O21" s="324" t="n">
        <f aca="false">O25+O31+O35+O36+O37+O38</f>
        <v>2146000000000</v>
      </c>
      <c r="P21" s="324" t="n">
        <f aca="false">P25+P31+P35+P36+P37+P38</f>
        <v>2225000000000</v>
      </c>
      <c r="Q21" s="324" t="n">
        <f aca="false">Q25+Q31+Q35+Q36+Q37+Q38</f>
        <v>2238000000000</v>
      </c>
      <c r="R21" s="324" t="n">
        <f aca="false">R25+R31+R35+R36+R37+R38</f>
        <v>1960000000000</v>
      </c>
      <c r="S21" s="324" t="n">
        <f aca="false">S25+S31+S35+S36+S37+S38</f>
        <v>2405000000000</v>
      </c>
      <c r="T21" s="324" t="n">
        <f aca="false">T25+T31+T35+T36+T37+T38</f>
        <v>3459000000000</v>
      </c>
      <c r="U21" s="324" t="n">
        <f aca="false">U25+U31+U35+U36+U37+U38</f>
        <v>3088000000000</v>
      </c>
      <c r="V21" s="324" t="n">
        <f aca="false">V25+V31+V35+V36+V37+V38</f>
        <v>3199000000000</v>
      </c>
      <c r="W21" s="324" t="n">
        <f aca="false">W25+W31+W35+W36+W37+W38</f>
        <v>3237000000000</v>
      </c>
    </row>
    <row r="22" s="38" customFormat="true" ht="15" hidden="false" customHeight="false" outlineLevel="0" collapsed="false">
      <c r="A22" s="19"/>
      <c r="B22" s="19" t="s">
        <v>4751</v>
      </c>
      <c r="C22" s="19"/>
      <c r="D22" s="19"/>
      <c r="E22" s="242" t="n">
        <f aca="false">E37+E23</f>
        <v>335300000000</v>
      </c>
      <c r="F22" s="242" t="n">
        <f aca="false">F37+F23</f>
        <v>325600000000</v>
      </c>
      <c r="G22" s="242" t="n">
        <f aca="false">G37+G23</f>
        <v>415400000000</v>
      </c>
      <c r="H22" s="242" t="n">
        <f aca="false">H37+H23</f>
        <v>539600000000</v>
      </c>
      <c r="I22" s="242" t="n">
        <f aca="false">I37+I23</f>
        <v>528000000000</v>
      </c>
      <c r="J22" s="242" t="n">
        <f aca="false">J37+J23</f>
        <v>783000000000</v>
      </c>
      <c r="K22" s="242" t="n">
        <f aca="false">K37+K23</f>
        <v>783000000000</v>
      </c>
      <c r="L22" s="242" t="n">
        <f aca="false">L37+L23</f>
        <v>841000000000</v>
      </c>
      <c r="M22" s="242" t="n">
        <f aca="false">M37+M23</f>
        <v>1581000000000</v>
      </c>
      <c r="N22" s="242" t="n">
        <f aca="false">N37+N23</f>
        <v>1824000000000</v>
      </c>
      <c r="O22" s="242" t="n">
        <f aca="false">O37+O23</f>
        <v>2145000000000</v>
      </c>
      <c r="P22" s="242" t="n">
        <f aca="false">P37+P23</f>
        <v>2225000000000</v>
      </c>
      <c r="Q22" s="242" t="n">
        <f aca="false">Q37+Q23</f>
        <v>2238000000000</v>
      </c>
      <c r="R22" s="242" t="n">
        <f aca="false">R37+R23</f>
        <v>1960000000000</v>
      </c>
      <c r="S22" s="242" t="n">
        <f aca="false">S37+S23</f>
        <v>2405000000000</v>
      </c>
      <c r="T22" s="242" t="n">
        <f aca="false">T37+T23</f>
        <v>3460000000000</v>
      </c>
      <c r="U22" s="242" t="n">
        <f aca="false">U37+U23</f>
        <v>3088000000000</v>
      </c>
      <c r="V22" s="242" t="n">
        <f aca="false">V37+V23</f>
        <v>3199000000000</v>
      </c>
      <c r="W22" s="242" t="n">
        <f aca="false">W37+W23</f>
        <v>3236000000000</v>
      </c>
    </row>
    <row r="23" customFormat="false" ht="16.5" hidden="false" customHeight="false" outlineLevel="0" collapsed="false">
      <c r="A23" s="38"/>
      <c r="B23" s="232" t="s">
        <v>791</v>
      </c>
      <c r="C23" s="19"/>
      <c r="D23" s="19"/>
      <c r="E23" s="242" t="n">
        <v>335300000000</v>
      </c>
      <c r="F23" s="242" t="n">
        <v>325600000000</v>
      </c>
      <c r="G23" s="242" t="n">
        <v>415100000000</v>
      </c>
      <c r="H23" s="242" t="n">
        <v>548600000000</v>
      </c>
      <c r="I23" s="23" t="n">
        <v>528000000000</v>
      </c>
      <c r="J23" s="23" t="n">
        <v>783000000000</v>
      </c>
      <c r="K23" s="25" t="n">
        <v>783000000000</v>
      </c>
      <c r="L23" s="25" t="n">
        <v>841000000000</v>
      </c>
      <c r="M23" s="25" t="n">
        <v>1581000000000</v>
      </c>
      <c r="N23" s="25" t="n">
        <v>1824000000000</v>
      </c>
      <c r="O23" s="25" t="n">
        <v>2145000000000</v>
      </c>
      <c r="P23" s="25" t="n">
        <v>2225000000000</v>
      </c>
      <c r="Q23" s="25" t="n">
        <v>2238000000000</v>
      </c>
      <c r="R23" s="25" t="n">
        <v>1960000000000</v>
      </c>
      <c r="S23" s="25" t="n">
        <v>2405000000000</v>
      </c>
      <c r="T23" s="25" t="n">
        <v>3460000000000</v>
      </c>
      <c r="U23" s="25" t="n">
        <v>3088000000000</v>
      </c>
      <c r="V23" s="25" t="n">
        <v>3199000000000</v>
      </c>
      <c r="W23" s="165" t="n">
        <v>3236000000000</v>
      </c>
    </row>
    <row r="24" customFormat="false" ht="16.5" hidden="false" customHeight="false" outlineLevel="0" collapsed="false">
      <c r="B24" s="30" t="s">
        <v>4752</v>
      </c>
      <c r="D24" s="19"/>
      <c r="E24" s="22"/>
      <c r="F24" s="22"/>
      <c r="G24" s="22"/>
      <c r="H24" s="22"/>
      <c r="I24" s="22"/>
      <c r="J24" s="23" t="n">
        <v>472000000000</v>
      </c>
      <c r="K24" s="25" t="n">
        <v>533000000000</v>
      </c>
      <c r="L24" s="25" t="n">
        <v>633000000000</v>
      </c>
      <c r="M24" s="25" t="n">
        <v>783000000000</v>
      </c>
      <c r="N24" s="25" t="n">
        <v>829000000000</v>
      </c>
      <c r="O24" s="25" t="n">
        <v>920000000000</v>
      </c>
      <c r="P24" s="25" t="n">
        <v>934000000000</v>
      </c>
      <c r="Q24" s="25" t="n">
        <v>1149000000000</v>
      </c>
      <c r="R24" s="25" t="n">
        <v>1181000000000</v>
      </c>
      <c r="S24" s="25" t="n">
        <v>1315000000000</v>
      </c>
      <c r="T24" s="25" t="n">
        <v>1819000000000</v>
      </c>
      <c r="U24" s="25" t="n">
        <v>1543000000000</v>
      </c>
      <c r="V24" s="25" t="n">
        <v>1664000000000</v>
      </c>
      <c r="W24" s="46" t="n">
        <v>1836000000000</v>
      </c>
    </row>
    <row r="25" customFormat="false" ht="16.5" hidden="false" customHeight="false" outlineLevel="0" collapsed="false">
      <c r="A25" s="18" t="s">
        <v>70</v>
      </c>
      <c r="B25" s="30" t="s">
        <v>310</v>
      </c>
      <c r="C25" s="20" t="s">
        <v>72</v>
      </c>
      <c r="D25" s="19"/>
      <c r="E25" s="242" t="n">
        <v>121900000000</v>
      </c>
      <c r="F25" s="242" t="n">
        <v>156800000000</v>
      </c>
      <c r="G25" s="242" t="n">
        <v>183300000000</v>
      </c>
      <c r="H25" s="242" t="n">
        <v>292500000000</v>
      </c>
      <c r="I25" s="23" t="n">
        <v>314000000000</v>
      </c>
      <c r="J25" s="23" t="n">
        <v>441000000000</v>
      </c>
      <c r="K25" s="25" t="n">
        <v>506000000000</v>
      </c>
      <c r="L25" s="25" t="n">
        <v>569000000000</v>
      </c>
      <c r="M25" s="25" t="n">
        <v>646000000000</v>
      </c>
      <c r="N25" s="25" t="n">
        <v>737000000000</v>
      </c>
      <c r="O25" s="25" t="n">
        <v>851000000000</v>
      </c>
      <c r="P25" s="25" t="n">
        <v>875000000000</v>
      </c>
      <c r="Q25" s="25" t="n">
        <v>1046000000000</v>
      </c>
      <c r="R25" s="25" t="n">
        <v>1157000000000</v>
      </c>
      <c r="S25" s="25" t="n">
        <v>1274000000000</v>
      </c>
      <c r="T25" s="25" t="n">
        <v>1366000000000</v>
      </c>
      <c r="U25" s="25" t="n">
        <v>1417000000000</v>
      </c>
      <c r="V25" s="25" t="n">
        <v>1475000000000</v>
      </c>
      <c r="W25" s="46" t="n">
        <v>1594000000000</v>
      </c>
    </row>
    <row r="26" customFormat="false" ht="16.5" hidden="false" customHeight="false" outlineLevel="0" collapsed="false">
      <c r="A26" s="18" t="s">
        <v>4753</v>
      </c>
      <c r="B26" s="349" t="s">
        <v>4754</v>
      </c>
      <c r="C26" s="20" t="s">
        <v>77</v>
      </c>
      <c r="D26" s="19"/>
      <c r="E26" s="242" t="n">
        <v>40500000000</v>
      </c>
      <c r="F26" s="242" t="n">
        <v>43600000000</v>
      </c>
      <c r="G26" s="242" t="n">
        <v>55000000000</v>
      </c>
      <c r="H26" s="242" t="n">
        <v>75700000000</v>
      </c>
      <c r="I26" s="23" t="n">
        <v>103000000000</v>
      </c>
      <c r="J26" s="23" t="n">
        <v>133000000000</v>
      </c>
      <c r="K26" s="25" t="n">
        <v>174000000000</v>
      </c>
      <c r="L26" s="25" t="n">
        <v>219000000000</v>
      </c>
      <c r="M26" s="25" t="n">
        <v>252000000000</v>
      </c>
      <c r="N26" s="25" t="n">
        <v>309000000000</v>
      </c>
      <c r="O26" s="25" t="n">
        <v>369000000000</v>
      </c>
      <c r="P26" s="25" t="n">
        <v>419000000000</v>
      </c>
      <c r="Q26" s="25" t="n">
        <v>486000000000</v>
      </c>
      <c r="R26" s="25" t="n">
        <v>569000000000</v>
      </c>
      <c r="S26" s="25" t="n">
        <v>623000000000</v>
      </c>
      <c r="T26" s="25" t="n">
        <v>676000000000</v>
      </c>
      <c r="U26" s="25" t="n">
        <v>706000000000</v>
      </c>
      <c r="V26" s="25" t="n">
        <v>742000000000</v>
      </c>
      <c r="W26" s="46" t="n">
        <v>800000000000</v>
      </c>
    </row>
    <row r="27" customFormat="false" ht="16.5" hidden="false" customHeight="false" outlineLevel="0" collapsed="false">
      <c r="A27" s="113" t="s">
        <v>86</v>
      </c>
      <c r="B27" s="29" t="s">
        <v>1819</v>
      </c>
      <c r="C27" s="20" t="s">
        <v>77</v>
      </c>
      <c r="D27" s="19"/>
      <c r="E27" s="22" t="n">
        <v>24700000000</v>
      </c>
      <c r="F27" s="22" t="n">
        <v>25900000000</v>
      </c>
      <c r="G27" s="22" t="n">
        <v>26100000000</v>
      </c>
      <c r="H27" s="22" t="n">
        <v>30100000000</v>
      </c>
      <c r="I27" s="23" t="n">
        <v>32000000000</v>
      </c>
      <c r="J27" s="23" t="n">
        <v>52000000000</v>
      </c>
      <c r="K27" s="25" t="n">
        <v>26000000000</v>
      </c>
      <c r="L27" s="25" t="n">
        <v>23000000000</v>
      </c>
      <c r="M27" s="25" t="n">
        <v>23000000000</v>
      </c>
      <c r="N27" s="25" t="n">
        <v>16000000000</v>
      </c>
      <c r="O27" s="25" t="n">
        <v>24000000000</v>
      </c>
      <c r="P27" s="25" t="n">
        <v>30000000000</v>
      </c>
      <c r="Q27" s="25" t="n">
        <v>21000000000</v>
      </c>
      <c r="R27" s="25" t="n">
        <v>44000000000</v>
      </c>
      <c r="S27" s="25" t="n">
        <v>54000000000</v>
      </c>
      <c r="T27" s="25" t="n">
        <v>56000000000</v>
      </c>
      <c r="U27" s="25" t="n">
        <v>60000000000</v>
      </c>
      <c r="V27" s="25" t="n">
        <v>59000000000</v>
      </c>
      <c r="W27" s="46" t="n">
        <v>65000000000</v>
      </c>
    </row>
    <row r="28" customFormat="false" ht="16.5" hidden="false" customHeight="false" outlineLevel="0" collapsed="false">
      <c r="A28" s="26" t="s">
        <v>79</v>
      </c>
      <c r="B28" s="29" t="s">
        <v>47</v>
      </c>
      <c r="C28" s="20" t="s">
        <v>77</v>
      </c>
      <c r="D28" s="19"/>
      <c r="E28" s="242" t="n">
        <v>18800000000</v>
      </c>
      <c r="F28" s="242" t="n">
        <v>26700000000</v>
      </c>
      <c r="G28" s="242" t="n">
        <v>43900000000</v>
      </c>
      <c r="H28" s="242" t="n">
        <v>95800000000</v>
      </c>
      <c r="I28" s="23" t="n">
        <v>66000000000</v>
      </c>
      <c r="J28" s="23" t="n">
        <v>91000000000</v>
      </c>
      <c r="K28" s="25" t="n">
        <v>112000000000</v>
      </c>
      <c r="L28" s="25" t="n">
        <v>164000000000</v>
      </c>
      <c r="M28" s="25" t="n">
        <v>195000000000</v>
      </c>
      <c r="N28" s="25" t="n">
        <v>191000000000</v>
      </c>
      <c r="O28" s="25" t="n">
        <v>234000000000</v>
      </c>
      <c r="P28" s="25" t="n">
        <v>198000000000</v>
      </c>
      <c r="Q28" s="25" t="n">
        <v>230000000000</v>
      </c>
      <c r="R28" s="25" t="n">
        <v>223000000000</v>
      </c>
      <c r="S28" s="25" t="n">
        <v>239000000000</v>
      </c>
      <c r="T28" s="25" t="n">
        <v>240000000000</v>
      </c>
      <c r="U28" s="25" t="n">
        <v>254000000000</v>
      </c>
      <c r="V28" s="25" t="n">
        <v>271000000000</v>
      </c>
      <c r="W28" s="46" t="n">
        <v>292000000000</v>
      </c>
    </row>
    <row r="29" customFormat="false" ht="16.5" hidden="false" customHeight="false" outlineLevel="0" collapsed="false">
      <c r="A29" s="26" t="s">
        <v>838</v>
      </c>
      <c r="B29" s="29" t="s">
        <v>360</v>
      </c>
      <c r="C29" s="20" t="s">
        <v>77</v>
      </c>
      <c r="D29" s="19"/>
      <c r="E29" s="242" t="n">
        <v>13100000000</v>
      </c>
      <c r="F29" s="242" t="n">
        <v>40700000000</v>
      </c>
      <c r="G29" s="242" t="n">
        <v>35900000000</v>
      </c>
      <c r="H29" s="242" t="n">
        <v>65900000000</v>
      </c>
      <c r="I29" s="23" t="n">
        <v>83000000000</v>
      </c>
      <c r="J29" s="23" t="n">
        <v>108000000000</v>
      </c>
      <c r="K29" s="25" t="n">
        <v>140000000000</v>
      </c>
      <c r="L29" s="25" t="n">
        <v>124000000000</v>
      </c>
      <c r="M29" s="25" t="n">
        <v>144000000000</v>
      </c>
      <c r="N29" s="25" t="n">
        <v>192000000000</v>
      </c>
      <c r="O29" s="25" t="n">
        <v>181000000000</v>
      </c>
      <c r="P29" s="25" t="n">
        <v>190000000000</v>
      </c>
      <c r="Q29" s="25" t="n">
        <v>275000000000</v>
      </c>
      <c r="R29" s="25" t="n">
        <v>230000000000</v>
      </c>
      <c r="S29" s="25" t="n">
        <v>248000000000</v>
      </c>
      <c r="T29" s="25" t="n">
        <v>311000000000</v>
      </c>
      <c r="U29" s="25" t="n">
        <v>311000000000</v>
      </c>
      <c r="V29" s="25" t="n">
        <v>312000000000</v>
      </c>
      <c r="W29" s="46" t="n">
        <v>336000000000</v>
      </c>
    </row>
    <row r="30" customFormat="false" ht="16.5" hidden="false" customHeight="false" outlineLevel="0" collapsed="false">
      <c r="A30" s="26" t="s">
        <v>363</v>
      </c>
      <c r="B30" s="29" t="s">
        <v>1725</v>
      </c>
      <c r="C30" s="20" t="s">
        <v>77</v>
      </c>
      <c r="D30" s="19"/>
      <c r="E30" s="242" t="n">
        <v>24800000000</v>
      </c>
      <c r="F30" s="242" t="n">
        <v>20000000000</v>
      </c>
      <c r="G30" s="242" t="n">
        <v>22400000000</v>
      </c>
      <c r="H30" s="242" t="n">
        <v>25000000000</v>
      </c>
      <c r="I30" s="348" t="n">
        <f aca="false">I25-I26-I27-I28-I29</f>
        <v>30000000000</v>
      </c>
      <c r="J30" s="348" t="n">
        <f aca="false">J25-J26-J27-J28-J29</f>
        <v>57000000000</v>
      </c>
      <c r="K30" s="25" t="n">
        <v>54000000000</v>
      </c>
      <c r="L30" s="25" t="n">
        <v>39000000000</v>
      </c>
      <c r="M30" s="25" t="n">
        <v>32000000000</v>
      </c>
      <c r="N30" s="25" t="n">
        <v>28000000000</v>
      </c>
      <c r="O30" s="25" t="n">
        <v>43000000000</v>
      </c>
      <c r="P30" s="25" t="n">
        <v>39000000000</v>
      </c>
      <c r="Q30" s="25" t="n">
        <v>34000000000</v>
      </c>
      <c r="R30" s="25" t="n">
        <v>92000000000</v>
      </c>
      <c r="S30" s="25" t="n">
        <v>110000000000</v>
      </c>
      <c r="T30" s="25" t="n">
        <v>82000000000</v>
      </c>
      <c r="U30" s="25" t="n">
        <v>87000000000</v>
      </c>
      <c r="V30" s="25" t="n">
        <v>93000000000</v>
      </c>
      <c r="W30" s="46" t="n">
        <v>100000000000</v>
      </c>
    </row>
    <row r="31" customFormat="false" ht="16.5" hidden="false" customHeight="false" outlineLevel="0" collapsed="false">
      <c r="A31" s="18" t="s">
        <v>227</v>
      </c>
      <c r="B31" s="30" t="s">
        <v>320</v>
      </c>
      <c r="C31" s="20" t="s">
        <v>72</v>
      </c>
      <c r="D31" s="19"/>
      <c r="E31" s="242" t="n">
        <v>194300000000</v>
      </c>
      <c r="F31" s="242" t="n">
        <v>140000000000</v>
      </c>
      <c r="G31" s="242" t="n">
        <v>197900000000</v>
      </c>
      <c r="H31" s="242" t="n">
        <v>234900000000</v>
      </c>
      <c r="I31" s="23" t="n">
        <v>186000000000</v>
      </c>
      <c r="J31" s="23" t="n">
        <v>307000000000</v>
      </c>
      <c r="K31" s="25" t="n">
        <v>226000000000</v>
      </c>
      <c r="L31" s="25" t="n">
        <v>219000000000</v>
      </c>
      <c r="M31" s="25" t="n">
        <v>902000000000</v>
      </c>
      <c r="N31" s="25" t="n">
        <v>1066000000000</v>
      </c>
      <c r="O31" s="25" t="n">
        <v>1266000000000</v>
      </c>
      <c r="P31" s="25" t="n">
        <v>1336000000000</v>
      </c>
      <c r="Q31" s="25" t="n">
        <v>1164000000000</v>
      </c>
      <c r="R31" s="25" t="n">
        <v>793000000000</v>
      </c>
      <c r="S31" s="25" t="n">
        <v>1087000000000</v>
      </c>
      <c r="T31" s="25" t="n">
        <v>2025000000000</v>
      </c>
      <c r="U31" s="25" t="n">
        <v>1619000000000</v>
      </c>
      <c r="V31" s="25" t="n">
        <v>1675000000000</v>
      </c>
      <c r="W31" s="46" t="n">
        <v>1573000000000</v>
      </c>
    </row>
    <row r="32" customFormat="false" ht="16.5" hidden="false" customHeight="false" outlineLevel="0" collapsed="false">
      <c r="A32" s="26" t="s">
        <v>229</v>
      </c>
      <c r="B32" s="349" t="s">
        <v>4755</v>
      </c>
      <c r="C32" s="20" t="s">
        <v>91</v>
      </c>
      <c r="D32" s="19"/>
      <c r="E32" s="242" t="n">
        <v>29400000000</v>
      </c>
      <c r="F32" s="242" t="n">
        <v>12300000000</v>
      </c>
      <c r="G32" s="242" t="n">
        <v>38000000000</v>
      </c>
      <c r="H32" s="242" t="n">
        <v>50500000000</v>
      </c>
      <c r="I32" s="23" t="n">
        <v>21000000000</v>
      </c>
      <c r="J32" s="23" t="n">
        <v>51000000000</v>
      </c>
      <c r="K32" s="25" t="n">
        <v>22000000000</v>
      </c>
      <c r="L32" s="25" t="n">
        <v>34000000000</v>
      </c>
      <c r="M32" s="25" t="n">
        <v>126000000000</v>
      </c>
      <c r="N32" s="25" t="n">
        <v>87000000000</v>
      </c>
      <c r="O32" s="25" t="n">
        <v>65000000000</v>
      </c>
      <c r="P32" s="25" t="n">
        <v>74000000000</v>
      </c>
      <c r="Q32" s="25" t="n">
        <v>96000000000</v>
      </c>
      <c r="R32" s="25" t="n">
        <v>58000000000</v>
      </c>
      <c r="S32" s="25" t="n">
        <v>51000000000</v>
      </c>
      <c r="T32" s="25" t="n">
        <v>53000000000</v>
      </c>
      <c r="U32" s="25" t="n">
        <v>134000000000</v>
      </c>
      <c r="V32" s="25" t="n">
        <v>199000000000</v>
      </c>
      <c r="W32" s="46" t="n">
        <v>238000000000</v>
      </c>
    </row>
    <row r="33" customFormat="false" ht="16.5" hidden="false" customHeight="false" outlineLevel="0" collapsed="false">
      <c r="A33" s="687" t="s">
        <v>4756</v>
      </c>
      <c r="B33" s="688" t="s">
        <v>4757</v>
      </c>
      <c r="C33" s="20" t="s">
        <v>91</v>
      </c>
      <c r="D33" s="19"/>
      <c r="E33" s="242"/>
      <c r="F33" s="242"/>
      <c r="G33" s="242"/>
      <c r="H33" s="242"/>
      <c r="I33" s="23"/>
      <c r="J33" s="23"/>
      <c r="K33" s="25"/>
      <c r="L33" s="25"/>
      <c r="M33" s="25"/>
      <c r="N33" s="25"/>
      <c r="O33" s="25"/>
      <c r="P33" s="25"/>
      <c r="Q33" s="25"/>
      <c r="R33" s="25" t="s">
        <v>74</v>
      </c>
      <c r="S33" s="25" t="s">
        <v>74</v>
      </c>
      <c r="T33" s="25" t="n">
        <v>0</v>
      </c>
      <c r="U33" s="25" t="n">
        <v>0</v>
      </c>
      <c r="V33" s="25" t="n">
        <v>0</v>
      </c>
      <c r="W33" s="46" t="n">
        <v>0</v>
      </c>
    </row>
    <row r="34" customFormat="false" ht="16.5" hidden="false" customHeight="false" outlineLevel="0" collapsed="false">
      <c r="A34" s="26" t="s">
        <v>367</v>
      </c>
      <c r="B34" s="29" t="s">
        <v>4758</v>
      </c>
      <c r="C34" s="20" t="s">
        <v>91</v>
      </c>
      <c r="D34" s="19"/>
      <c r="E34" s="242" t="n">
        <v>164900000000</v>
      </c>
      <c r="F34" s="242" t="n">
        <v>127700000000</v>
      </c>
      <c r="G34" s="242" t="n">
        <v>160000000000</v>
      </c>
      <c r="H34" s="242" t="n">
        <v>184400000000</v>
      </c>
      <c r="I34" s="23" t="n">
        <v>165000000000</v>
      </c>
      <c r="J34" s="23" t="n">
        <v>256000000000</v>
      </c>
      <c r="K34" s="25" t="n">
        <v>203000000000</v>
      </c>
      <c r="L34" s="25" t="n">
        <v>185000000000</v>
      </c>
      <c r="M34" s="25" t="n">
        <v>776000000000</v>
      </c>
      <c r="N34" s="25" t="n">
        <v>979000000000</v>
      </c>
      <c r="O34" s="25" t="n">
        <v>1201000000000</v>
      </c>
      <c r="P34" s="25" t="n">
        <v>1262000000000</v>
      </c>
      <c r="Q34" s="25" t="n">
        <v>1068000000000</v>
      </c>
      <c r="R34" s="25" t="n">
        <v>735000000000</v>
      </c>
      <c r="S34" s="25" t="n">
        <v>1036000000000</v>
      </c>
      <c r="T34" s="25" t="n">
        <v>1584000000000</v>
      </c>
      <c r="U34" s="25" t="n">
        <v>1485000000000</v>
      </c>
      <c r="V34" s="25" t="n">
        <v>1476000000000</v>
      </c>
      <c r="W34" s="46" t="n">
        <v>1335000000000</v>
      </c>
    </row>
    <row r="35" customFormat="false" ht="16.5" hidden="false" customHeight="false" outlineLevel="0" collapsed="false">
      <c r="A35" s="132" t="s">
        <v>2424</v>
      </c>
      <c r="B35" s="30" t="s">
        <v>4759</v>
      </c>
      <c r="C35" s="20" t="s">
        <v>72</v>
      </c>
      <c r="D35" s="19"/>
      <c r="E35" s="242" t="n">
        <v>17200000000</v>
      </c>
      <c r="F35" s="242" t="n">
        <v>22500000000</v>
      </c>
      <c r="G35" s="242" t="n">
        <v>33600000000</v>
      </c>
      <c r="H35" s="242" t="n">
        <v>30100000000</v>
      </c>
      <c r="I35" s="23" t="n">
        <v>28000000000</v>
      </c>
      <c r="J35" s="23" t="n">
        <v>35000000000</v>
      </c>
      <c r="K35" s="25" t="n">
        <v>51000000000</v>
      </c>
      <c r="L35" s="25" t="n">
        <v>53000000000</v>
      </c>
      <c r="M35" s="25" t="n">
        <v>33000000000</v>
      </c>
      <c r="N35" s="25" t="n">
        <v>21000000000</v>
      </c>
      <c r="O35" s="25" t="n">
        <v>29000000000</v>
      </c>
      <c r="P35" s="25" t="n">
        <v>14000000000</v>
      </c>
      <c r="Q35" s="25" t="n">
        <v>28000000000</v>
      </c>
      <c r="R35" s="25" t="n">
        <v>10000000000</v>
      </c>
      <c r="S35" s="25" t="n">
        <v>44000000000</v>
      </c>
      <c r="T35" s="25" t="n">
        <v>68000000000</v>
      </c>
      <c r="U35" s="25" t="n">
        <v>52000000000</v>
      </c>
      <c r="V35" s="25" t="n">
        <v>49000000000</v>
      </c>
      <c r="W35" s="46" t="n">
        <v>70000000000</v>
      </c>
    </row>
    <row r="36" customFormat="false" ht="15" hidden="false" customHeight="false" outlineLevel="0" collapsed="false">
      <c r="A36" s="19" t="s">
        <v>4760</v>
      </c>
      <c r="B36" s="337" t="s">
        <v>4761</v>
      </c>
      <c r="C36" s="20" t="s">
        <v>72</v>
      </c>
      <c r="D36" s="19"/>
      <c r="E36" s="242" t="n">
        <v>1900000000</v>
      </c>
      <c r="F36" s="242" t="n">
        <v>6300000000</v>
      </c>
      <c r="G36" s="242" t="n">
        <v>0</v>
      </c>
      <c r="H36" s="242" t="n">
        <v>0</v>
      </c>
      <c r="I36" s="23"/>
      <c r="J36" s="23"/>
      <c r="K36" s="23"/>
      <c r="L36" s="23"/>
      <c r="M36" s="23"/>
      <c r="N36" s="23"/>
      <c r="O36" s="23"/>
      <c r="P36" s="23"/>
      <c r="Q36" s="23"/>
      <c r="R36" s="23"/>
      <c r="S36" s="23"/>
      <c r="T36" s="23"/>
      <c r="U36" s="23"/>
      <c r="V36" s="23"/>
      <c r="W36" s="46"/>
    </row>
    <row r="37" customFormat="false" ht="15" hidden="false" customHeight="false" outlineLevel="0" collapsed="false">
      <c r="A37" s="337" t="s">
        <v>4762</v>
      </c>
      <c r="B37" s="337" t="s">
        <v>4762</v>
      </c>
      <c r="C37" s="20" t="s">
        <v>72</v>
      </c>
      <c r="D37" s="19"/>
      <c r="E37" s="242" t="n">
        <v>0</v>
      </c>
      <c r="F37" s="242" t="n">
        <v>0</v>
      </c>
      <c r="G37" s="242" t="n">
        <v>300000000</v>
      </c>
      <c r="H37" s="242" t="n">
        <v>-9000000000</v>
      </c>
      <c r="I37" s="23"/>
      <c r="J37" s="23"/>
      <c r="K37" s="23"/>
      <c r="L37" s="23"/>
      <c r="M37" s="23"/>
      <c r="N37" s="23"/>
      <c r="O37" s="23"/>
      <c r="P37" s="23"/>
      <c r="Q37" s="23"/>
      <c r="R37" s="23"/>
      <c r="S37" s="23"/>
      <c r="T37" s="23"/>
      <c r="U37" s="23"/>
      <c r="V37" s="23"/>
      <c r="W37" s="46"/>
    </row>
    <row r="38" customFormat="false" ht="15" hidden="false" customHeight="false" outlineLevel="0" collapsed="false">
      <c r="A38" s="19" t="s">
        <v>544</v>
      </c>
      <c r="B38" s="19" t="s">
        <v>4763</v>
      </c>
      <c r="C38" s="20" t="s">
        <v>72</v>
      </c>
      <c r="D38" s="19"/>
      <c r="E38" s="242"/>
      <c r="F38" s="242"/>
      <c r="G38" s="332" t="n">
        <f aca="false">G22-G25-G36-G37-G35-G31</f>
        <v>300000000</v>
      </c>
      <c r="H38" s="332"/>
      <c r="I38" s="23"/>
      <c r="J38" s="23"/>
      <c r="K38" s="23"/>
      <c r="L38" s="23"/>
      <c r="M38" s="23"/>
      <c r="N38" s="23"/>
      <c r="O38" s="23"/>
      <c r="P38" s="23"/>
      <c r="Q38" s="23"/>
      <c r="R38" s="23"/>
      <c r="S38" s="23"/>
      <c r="T38" s="23"/>
      <c r="U38" s="23"/>
      <c r="V38" s="23"/>
      <c r="W38" s="46"/>
    </row>
    <row r="39" customFormat="false" ht="16.5" hidden="false" customHeight="false" outlineLevel="0" collapsed="false">
      <c r="B39" s="232" t="s">
        <v>2183</v>
      </c>
      <c r="C39" s="19"/>
      <c r="D39" s="19"/>
      <c r="E39" s="22"/>
      <c r="F39" s="22"/>
      <c r="G39" s="22"/>
      <c r="H39" s="22"/>
      <c r="I39" s="23" t="n">
        <v>-122000000000</v>
      </c>
      <c r="J39" s="23" t="n">
        <v>-166000000000</v>
      </c>
      <c r="K39" s="25" t="n">
        <v>-166000000000</v>
      </c>
      <c r="L39" s="25" t="n">
        <v>360000000000</v>
      </c>
      <c r="M39" s="25" t="n">
        <v>-609000000000</v>
      </c>
      <c r="N39" s="25" t="n">
        <v>-391000000000</v>
      </c>
      <c r="O39" s="25" t="n">
        <v>-500000000000</v>
      </c>
      <c r="P39" s="25" t="n">
        <v>-511000000000</v>
      </c>
      <c r="Q39" s="25" t="n">
        <v>-397000000000</v>
      </c>
      <c r="R39" s="25"/>
      <c r="S39" s="25"/>
      <c r="T39" s="25"/>
      <c r="U39" s="25"/>
      <c r="V39" s="25"/>
      <c r="W39" s="46"/>
    </row>
    <row r="40" customFormat="false" ht="16.5" hidden="false" customHeight="false" outlineLevel="0" collapsed="false">
      <c r="B40" s="390" t="s">
        <v>4764</v>
      </c>
      <c r="C40" s="19"/>
      <c r="D40" s="19"/>
      <c r="E40" s="22"/>
      <c r="F40" s="22"/>
      <c r="G40" s="22"/>
      <c r="H40" s="22"/>
      <c r="I40" s="23"/>
      <c r="J40" s="23"/>
      <c r="K40" s="25"/>
      <c r="L40" s="25"/>
      <c r="M40" s="25"/>
      <c r="N40" s="25"/>
      <c r="O40" s="25"/>
      <c r="P40" s="25"/>
      <c r="Q40" s="25"/>
      <c r="R40" s="25" t="n">
        <v>-208000000000</v>
      </c>
      <c r="S40" s="25" t="n">
        <v>-207000000000</v>
      </c>
      <c r="T40" s="25" t="n">
        <v>-155000000000</v>
      </c>
      <c r="U40" s="25" t="n">
        <v>-152000000000</v>
      </c>
      <c r="V40" s="25" t="n">
        <v>-136000000000</v>
      </c>
      <c r="W40" s="46" t="n">
        <v>-132000000000</v>
      </c>
    </row>
    <row r="41" customFormat="false" ht="16.5" hidden="false" customHeight="false" outlineLevel="0" collapsed="false">
      <c r="B41" s="232" t="s">
        <v>4765</v>
      </c>
      <c r="C41" s="19"/>
      <c r="D41" s="19"/>
      <c r="E41" s="242" t="n">
        <v>-86500000000</v>
      </c>
      <c r="F41" s="242" t="n">
        <v>-80000000000</v>
      </c>
      <c r="G41" s="242" t="n">
        <v>-94100000000</v>
      </c>
      <c r="H41" s="242" t="n">
        <v>-167300000000</v>
      </c>
      <c r="I41" s="23" t="n">
        <v>445000000000</v>
      </c>
      <c r="J41" s="23" t="n">
        <v>-213000000000</v>
      </c>
      <c r="K41" s="25" t="n">
        <v>2449000000000</v>
      </c>
      <c r="L41" s="25" t="n">
        <v>383000000000</v>
      </c>
      <c r="M41" s="25" t="n">
        <v>-586000000000</v>
      </c>
      <c r="N41" s="25" t="n">
        <v>-408000000000</v>
      </c>
      <c r="O41" s="25" t="n">
        <v>-524000000000</v>
      </c>
      <c r="P41" s="25" t="n">
        <v>-540000000000</v>
      </c>
      <c r="Q41" s="25" t="n">
        <v>-419000000000</v>
      </c>
      <c r="R41" s="25" t="n">
        <v>-342000000000</v>
      </c>
      <c r="S41" s="25" t="n">
        <v>-440000000000</v>
      </c>
      <c r="T41" s="25" t="n">
        <v>-706000000000</v>
      </c>
      <c r="U41" s="25" t="n">
        <v>-317000000000</v>
      </c>
      <c r="V41" s="25" t="n">
        <v>-218000000000</v>
      </c>
      <c r="W41" s="46" t="n">
        <v>-42000000000</v>
      </c>
    </row>
    <row r="42" customFormat="false" ht="16.5" hidden="false" customHeight="false" outlineLevel="0" collapsed="false">
      <c r="B42" s="30" t="s">
        <v>4766</v>
      </c>
      <c r="C42" s="19"/>
      <c r="D42" s="19"/>
      <c r="E42" s="242" t="n">
        <v>3800000000</v>
      </c>
      <c r="F42" s="242" t="n">
        <v>48800000000</v>
      </c>
      <c r="G42" s="242" t="n">
        <v>28300000000</v>
      </c>
      <c r="H42" s="242" t="n">
        <v>41000000000</v>
      </c>
      <c r="I42" s="23" t="n">
        <v>-134000000000</v>
      </c>
      <c r="J42" s="23" t="n">
        <v>21000000000</v>
      </c>
      <c r="K42" s="25" t="n">
        <v>25000000000</v>
      </c>
      <c r="L42" s="25" t="n">
        <v>52000000000</v>
      </c>
      <c r="M42" s="25" t="n">
        <v>35000000000</v>
      </c>
      <c r="N42" s="25" t="n">
        <v>-75000000000</v>
      </c>
      <c r="O42" s="25" t="n">
        <v>-15000000000</v>
      </c>
      <c r="P42" s="25" t="n">
        <v>87000000000</v>
      </c>
      <c r="Q42" s="25" t="n">
        <v>-87000000000</v>
      </c>
      <c r="R42" s="25" t="n">
        <v>135000000000</v>
      </c>
      <c r="S42" s="25" t="n">
        <v>-93000000000</v>
      </c>
      <c r="T42" s="25" t="n">
        <v>-85000000000</v>
      </c>
      <c r="U42" s="25" t="n">
        <v>-86000000000</v>
      </c>
      <c r="V42" s="25" t="n">
        <v>-86000000000</v>
      </c>
      <c r="W42" s="46" t="n">
        <v>-86000000000</v>
      </c>
    </row>
    <row r="43" customFormat="false" ht="16.5" hidden="false" customHeight="false" outlineLevel="0" collapsed="false">
      <c r="B43" s="30" t="s">
        <v>2696</v>
      </c>
      <c r="D43" s="19"/>
      <c r="E43" s="242" t="n">
        <v>3800000000</v>
      </c>
      <c r="F43" s="242" t="n">
        <v>14900000000</v>
      </c>
      <c r="G43" s="242" t="n">
        <v>9400000000</v>
      </c>
      <c r="H43" s="242" t="n">
        <v>13800000000</v>
      </c>
      <c r="I43" s="23" t="n">
        <v>-52000000000</v>
      </c>
      <c r="J43" s="23" t="n">
        <v>21000000000</v>
      </c>
      <c r="K43" s="25" t="n">
        <v>0</v>
      </c>
      <c r="L43" s="25" t="n">
        <v>0</v>
      </c>
      <c r="M43" s="25" t="n">
        <v>0</v>
      </c>
      <c r="N43" s="25" t="n">
        <v>0</v>
      </c>
      <c r="O43" s="25" t="n">
        <v>0</v>
      </c>
      <c r="P43" s="25" t="n">
        <v>0</v>
      </c>
      <c r="Q43" s="25" t="n">
        <v>0</v>
      </c>
      <c r="R43" s="25" t="n">
        <v>11000000000</v>
      </c>
      <c r="S43" s="25" t="n">
        <v>-12000000000</v>
      </c>
      <c r="T43" s="25" t="n">
        <v>0</v>
      </c>
      <c r="U43" s="25" t="n">
        <v>0</v>
      </c>
      <c r="V43" s="25" t="n">
        <v>0</v>
      </c>
      <c r="W43" s="46" t="n">
        <v>0</v>
      </c>
    </row>
    <row r="44" customFormat="false" ht="16.5" hidden="false" customHeight="false" outlineLevel="0" collapsed="false">
      <c r="B44" s="30" t="s">
        <v>3810</v>
      </c>
      <c r="D44" s="19"/>
      <c r="E44" s="242" t="n">
        <v>0</v>
      </c>
      <c r="F44" s="242" t="n">
        <v>34000000000</v>
      </c>
      <c r="G44" s="242" t="n">
        <v>18800000000</v>
      </c>
      <c r="H44" s="242" t="n">
        <v>27200000000</v>
      </c>
      <c r="I44" s="23" t="n">
        <v>-82000000000</v>
      </c>
      <c r="J44" s="23" t="n">
        <v>0</v>
      </c>
      <c r="K44" s="25" t="n">
        <v>6000000000</v>
      </c>
      <c r="L44" s="25" t="n">
        <v>21000000000</v>
      </c>
      <c r="M44" s="25" t="n">
        <v>0</v>
      </c>
      <c r="N44" s="25" t="n">
        <v>0</v>
      </c>
      <c r="O44" s="25" t="n">
        <v>65000000000</v>
      </c>
      <c r="P44" s="25" t="n">
        <v>33000000000</v>
      </c>
      <c r="Q44" s="25" t="n">
        <v>-87000000000</v>
      </c>
      <c r="R44" s="25" t="n">
        <v>35000000000</v>
      </c>
      <c r="S44" s="25" t="n">
        <v>-82000000000</v>
      </c>
      <c r="T44" s="25" t="n">
        <v>-85000000000</v>
      </c>
      <c r="U44" s="25" t="n">
        <v>-86000000000</v>
      </c>
      <c r="V44" s="25" t="n">
        <v>-86000000000</v>
      </c>
      <c r="W44" s="46" t="n">
        <v>-86000000000</v>
      </c>
    </row>
    <row r="45" customFormat="false" ht="16.5" hidden="false" customHeight="false" outlineLevel="0" collapsed="false">
      <c r="B45" s="30" t="s">
        <v>2682</v>
      </c>
      <c r="D45" s="19"/>
      <c r="E45" s="22"/>
      <c r="F45" s="22"/>
      <c r="G45" s="22"/>
      <c r="H45" s="22"/>
      <c r="I45" s="22"/>
      <c r="J45" s="22"/>
      <c r="K45" s="25" t="n">
        <v>20000000000</v>
      </c>
      <c r="L45" s="25" t="n">
        <v>31000000000</v>
      </c>
      <c r="M45" s="25" t="n">
        <v>35000000000</v>
      </c>
      <c r="N45" s="25" t="n">
        <v>-75000000000</v>
      </c>
      <c r="O45" s="25" t="n">
        <v>-80000000000</v>
      </c>
      <c r="P45" s="25" t="n">
        <v>54000000000</v>
      </c>
      <c r="Q45" s="25" t="n">
        <v>0</v>
      </c>
      <c r="R45" s="25" t="n">
        <v>89000000000</v>
      </c>
      <c r="S45" s="25" t="n">
        <v>1000000000</v>
      </c>
      <c r="T45" s="25" t="n">
        <v>0</v>
      </c>
      <c r="U45" s="25" t="n">
        <v>0</v>
      </c>
      <c r="V45" s="25" t="n">
        <v>0</v>
      </c>
      <c r="W45" s="46" t="n">
        <v>0</v>
      </c>
    </row>
    <row r="46" customFormat="false" ht="16.5" hidden="false" customHeight="false" outlineLevel="0" collapsed="false">
      <c r="B46" s="232" t="s">
        <v>4767</v>
      </c>
      <c r="C46" s="19"/>
      <c r="D46" s="19"/>
      <c r="E46" s="242" t="n">
        <v>-82700000000</v>
      </c>
      <c r="F46" s="242" t="n">
        <v>-31100000000</v>
      </c>
      <c r="G46" s="242" t="n">
        <v>-65800000000</v>
      </c>
      <c r="H46" s="242" t="n">
        <v>-126300000000</v>
      </c>
      <c r="I46" s="23" t="n">
        <v>311000000000</v>
      </c>
      <c r="J46" s="23" t="n">
        <v>-192000000000</v>
      </c>
      <c r="K46" s="25" t="n">
        <v>2475000000000</v>
      </c>
      <c r="L46" s="25" t="n">
        <v>435000000000</v>
      </c>
      <c r="M46" s="25" t="n">
        <v>-552000000000</v>
      </c>
      <c r="N46" s="25" t="n">
        <v>-483000000000</v>
      </c>
      <c r="O46" s="25" t="n">
        <v>-539000000000</v>
      </c>
      <c r="P46" s="25" t="n">
        <v>-453000000000</v>
      </c>
      <c r="Q46" s="25" t="n">
        <v>-506000000000</v>
      </c>
      <c r="R46" s="25" t="n">
        <v>-207000000000</v>
      </c>
      <c r="S46" s="25" t="n">
        <v>-533000000000</v>
      </c>
      <c r="T46" s="25" t="n">
        <v>-790000000000</v>
      </c>
      <c r="U46" s="25" t="n">
        <v>-403000000000</v>
      </c>
      <c r="V46" s="25" t="n">
        <v>-304000000000</v>
      </c>
      <c r="W46" s="46" t="n">
        <v>-128000000000</v>
      </c>
    </row>
    <row r="47" s="13" customFormat="true" ht="16.5" hidden="false" customHeight="false" outlineLevel="0" collapsed="false">
      <c r="A47" s="63" t="s">
        <v>110</v>
      </c>
      <c r="B47" s="235" t="s">
        <v>110</v>
      </c>
      <c r="C47" s="32" t="s">
        <v>34</v>
      </c>
      <c r="D47" s="32"/>
      <c r="E47" s="324" t="n">
        <v>82700000000</v>
      </c>
      <c r="F47" s="324" t="n">
        <v>31100000000</v>
      </c>
      <c r="G47" s="324" t="n">
        <v>65800000000</v>
      </c>
      <c r="H47" s="324" t="n">
        <v>126300000000</v>
      </c>
      <c r="I47" s="325" t="n">
        <v>-311000000000</v>
      </c>
      <c r="J47" s="325" t="n">
        <v>192000000000</v>
      </c>
      <c r="K47" s="326" t="n">
        <v>-2475000000000</v>
      </c>
      <c r="L47" s="326" t="n">
        <v>-435000000000</v>
      </c>
      <c r="M47" s="326" t="n">
        <v>552000000000</v>
      </c>
      <c r="N47" s="326" t="n">
        <v>483000000000</v>
      </c>
      <c r="O47" s="326" t="n">
        <v>539000000000</v>
      </c>
      <c r="P47" s="326" t="n">
        <v>453000000000</v>
      </c>
      <c r="Q47" s="326" t="n">
        <v>506000000000</v>
      </c>
      <c r="R47" s="326" t="n">
        <v>207000000000</v>
      </c>
      <c r="S47" s="326" t="n">
        <v>533000000000</v>
      </c>
      <c r="T47" s="326" t="n">
        <v>790000000000</v>
      </c>
      <c r="U47" s="326" t="n">
        <v>403000000000</v>
      </c>
      <c r="V47" s="326" t="n">
        <v>304000000000</v>
      </c>
      <c r="W47" s="109" t="n">
        <v>129000000000</v>
      </c>
    </row>
    <row r="48" customFormat="false" ht="16.5" hidden="false" customHeight="false" outlineLevel="0" collapsed="false">
      <c r="A48" s="18" t="s">
        <v>112</v>
      </c>
      <c r="B48" s="30" t="s">
        <v>2148</v>
      </c>
      <c r="C48" s="20" t="s">
        <v>114</v>
      </c>
      <c r="E48" s="242" t="n">
        <v>31900000000</v>
      </c>
      <c r="F48" s="242" t="n">
        <v>3600000000</v>
      </c>
      <c r="G48" s="242" t="n">
        <v>24700000000</v>
      </c>
      <c r="H48" s="242" t="n">
        <v>74200000000</v>
      </c>
      <c r="I48" s="23" t="n">
        <v>-37000000000</v>
      </c>
      <c r="J48" s="23" t="n">
        <v>31000000000</v>
      </c>
      <c r="K48" s="25" t="n">
        <v>-2461000000000</v>
      </c>
      <c r="L48" s="25" t="n">
        <v>-473000000000</v>
      </c>
      <c r="M48" s="25" t="n">
        <v>348000000000</v>
      </c>
      <c r="N48" s="25" t="n">
        <v>246000000000</v>
      </c>
      <c r="O48" s="25" t="n">
        <v>461000000000</v>
      </c>
      <c r="P48" s="25" t="n">
        <v>558000000000</v>
      </c>
      <c r="Q48" s="25" t="n">
        <v>564000000000</v>
      </c>
      <c r="R48" s="25" t="n">
        <v>199000000000</v>
      </c>
      <c r="S48" s="25" t="n">
        <v>576000000000</v>
      </c>
      <c r="T48" s="25" t="n">
        <v>478000000000</v>
      </c>
      <c r="U48" s="25" t="n">
        <v>353000000000</v>
      </c>
      <c r="V48" s="25" t="n">
        <v>286000000000</v>
      </c>
      <c r="W48" s="46" t="n">
        <v>109000000000</v>
      </c>
    </row>
    <row r="49" customFormat="false" ht="16.5" hidden="false" customHeight="false" outlineLevel="0" collapsed="false">
      <c r="A49" s="0" t="s">
        <v>4768</v>
      </c>
      <c r="B49" s="29" t="s">
        <v>4769</v>
      </c>
      <c r="C49" s="49" t="s">
        <v>251</v>
      </c>
      <c r="E49" s="242" t="n">
        <v>42900000000</v>
      </c>
      <c r="F49" s="242" t="n">
        <v>17700000000</v>
      </c>
      <c r="G49" s="242" t="n">
        <v>17900000000</v>
      </c>
      <c r="H49" s="242" t="n">
        <v>38400000000</v>
      </c>
      <c r="I49" s="23" t="n">
        <v>14000000000</v>
      </c>
      <c r="J49" s="23" t="n">
        <v>99000000000</v>
      </c>
      <c r="K49" s="25" t="n">
        <v>39000000000</v>
      </c>
      <c r="L49" s="25" t="n">
        <v>20000000000</v>
      </c>
      <c r="M49" s="25" t="n">
        <v>388000000000</v>
      </c>
      <c r="N49" s="25" t="n">
        <v>293000000000</v>
      </c>
      <c r="O49" s="25" t="n">
        <v>528000000000</v>
      </c>
      <c r="P49" s="25" t="n">
        <v>532000000000</v>
      </c>
      <c r="Q49" s="25" t="n">
        <v>592000000000</v>
      </c>
      <c r="R49" s="25" t="n">
        <v>236000000000</v>
      </c>
      <c r="S49" s="25" t="n">
        <v>742000000000</v>
      </c>
      <c r="T49" s="25" t="n">
        <v>659000000000</v>
      </c>
      <c r="U49" s="25" t="n">
        <v>434000000000</v>
      </c>
      <c r="V49" s="25" t="n">
        <v>355000000000</v>
      </c>
      <c r="W49" s="46" t="n">
        <v>217000000000</v>
      </c>
    </row>
    <row r="50" customFormat="false" ht="16.5" hidden="false" customHeight="false" outlineLevel="0" collapsed="false">
      <c r="A50" s="26" t="s">
        <v>1165</v>
      </c>
      <c r="B50" s="29" t="s">
        <v>4770</v>
      </c>
      <c r="C50" s="49" t="s">
        <v>251</v>
      </c>
      <c r="E50" s="242" t="n">
        <v>25800000000</v>
      </c>
      <c r="F50" s="242" t="n">
        <v>0</v>
      </c>
      <c r="G50" s="242" t="n">
        <v>30800000000</v>
      </c>
      <c r="H50" s="242" t="n">
        <v>50300000000</v>
      </c>
      <c r="I50" s="23" t="n">
        <v>0</v>
      </c>
      <c r="J50" s="23" t="n">
        <v>24000000000</v>
      </c>
      <c r="K50" s="25" t="n">
        <v>30000000000</v>
      </c>
      <c r="L50" s="25" t="n">
        <v>30000000000</v>
      </c>
      <c r="M50" s="25" t="n">
        <v>0</v>
      </c>
      <c r="N50" s="25" t="n">
        <v>1000000000</v>
      </c>
      <c r="O50" s="25" t="n">
        <v>1000000000</v>
      </c>
      <c r="P50" s="25" t="n">
        <v>75000000000</v>
      </c>
      <c r="Q50" s="25" t="n">
        <v>60000000000</v>
      </c>
      <c r="R50" s="25" t="n">
        <v>80000000000</v>
      </c>
      <c r="S50" s="25" t="n">
        <v>20000000000</v>
      </c>
      <c r="T50" s="25" t="n">
        <v>0</v>
      </c>
      <c r="U50" s="25" t="n">
        <v>0</v>
      </c>
      <c r="V50" s="25" t="n">
        <v>0</v>
      </c>
      <c r="W50" s="46" t="n">
        <v>0</v>
      </c>
    </row>
    <row r="51" customFormat="false" ht="16.5" hidden="false" customHeight="false" outlineLevel="0" collapsed="false">
      <c r="A51" s="27" t="s">
        <v>4771</v>
      </c>
      <c r="B51" s="29" t="s">
        <v>4772</v>
      </c>
      <c r="C51" s="49" t="s">
        <v>251</v>
      </c>
      <c r="E51" s="242" t="n">
        <v>0</v>
      </c>
      <c r="F51" s="242" t="n">
        <v>45000000000</v>
      </c>
      <c r="G51" s="242" t="n">
        <v>46700000000</v>
      </c>
      <c r="H51" s="242" t="n">
        <v>58700000000</v>
      </c>
      <c r="I51" s="23" t="n">
        <v>0</v>
      </c>
      <c r="J51" s="23" t="n">
        <v>0</v>
      </c>
      <c r="K51" s="25" t="n">
        <v>-213000000000</v>
      </c>
      <c r="L51" s="25" t="n">
        <v>0</v>
      </c>
      <c r="M51" s="25" t="n">
        <v>0</v>
      </c>
      <c r="N51" s="25" t="n">
        <v>0</v>
      </c>
      <c r="O51" s="25" t="n">
        <v>0</v>
      </c>
      <c r="P51" s="25" t="n">
        <v>0</v>
      </c>
      <c r="Q51" s="25" t="n">
        <v>0</v>
      </c>
      <c r="R51" s="25" t="n">
        <v>0</v>
      </c>
      <c r="S51" s="25" t="n">
        <v>0</v>
      </c>
      <c r="T51" s="25" t="n">
        <v>0</v>
      </c>
      <c r="U51" s="25" t="n">
        <v>0</v>
      </c>
      <c r="V51" s="25" t="n">
        <v>0</v>
      </c>
      <c r="W51" s="46" t="n">
        <v>0</v>
      </c>
    </row>
    <row r="52" customFormat="false" ht="16.5" hidden="false" customHeight="false" outlineLevel="0" collapsed="false">
      <c r="A52" s="0" t="s">
        <v>393</v>
      </c>
      <c r="B52" s="29" t="s">
        <v>4773</v>
      </c>
      <c r="C52" s="49" t="s">
        <v>251</v>
      </c>
      <c r="E52" s="242" t="n">
        <v>-36700000000</v>
      </c>
      <c r="F52" s="242" t="n">
        <v>-59100000000</v>
      </c>
      <c r="G52" s="242" t="n">
        <v>-70800000000</v>
      </c>
      <c r="H52" s="242" t="n">
        <v>-73200000000</v>
      </c>
      <c r="I52" s="23" t="n">
        <v>-93000000000</v>
      </c>
      <c r="J52" s="23" t="n">
        <v>-92000000000</v>
      </c>
      <c r="K52" s="25" t="n">
        <v>-2319000000000</v>
      </c>
      <c r="L52" s="25" t="n">
        <v>-530000000000</v>
      </c>
      <c r="M52" s="25" t="n">
        <v>-75000000000</v>
      </c>
      <c r="N52" s="25" t="n">
        <v>-48000000000</v>
      </c>
      <c r="O52" s="25" t="n">
        <v>-68000000000</v>
      </c>
      <c r="P52" s="25" t="n">
        <v>-49000000000</v>
      </c>
      <c r="Q52" s="25" t="n">
        <v>-89000000000</v>
      </c>
      <c r="R52" s="25" t="n">
        <v>-117000000000</v>
      </c>
      <c r="S52" s="25" t="n">
        <v>-187000000000</v>
      </c>
      <c r="T52" s="25" t="n">
        <v>-181000000000</v>
      </c>
      <c r="U52" s="25" t="n">
        <v>-81000000000</v>
      </c>
      <c r="V52" s="25" t="n">
        <v>-69000000000</v>
      </c>
      <c r="W52" s="46" t="n">
        <v>-108000000000</v>
      </c>
    </row>
    <row r="53" customFormat="false" ht="16.5" hidden="false" customHeight="false" outlineLevel="0" collapsed="false">
      <c r="A53" s="0" t="s">
        <v>2804</v>
      </c>
      <c r="B53" s="29" t="s">
        <v>4774</v>
      </c>
      <c r="C53" s="49" t="s">
        <v>251</v>
      </c>
      <c r="E53" s="22"/>
      <c r="F53" s="22"/>
      <c r="G53" s="22"/>
      <c r="H53" s="22"/>
      <c r="I53" s="23" t="n">
        <v>-102000000000</v>
      </c>
      <c r="J53" s="23" t="n">
        <v>0</v>
      </c>
      <c r="K53" s="25" t="n">
        <v>-144000000000</v>
      </c>
      <c r="L53" s="25" t="n">
        <v>0</v>
      </c>
      <c r="M53" s="25" t="n">
        <v>0</v>
      </c>
      <c r="N53" s="25" t="n">
        <v>0</v>
      </c>
      <c r="O53" s="25" t="n">
        <v>0</v>
      </c>
      <c r="P53" s="25" t="n">
        <v>0</v>
      </c>
      <c r="Q53" s="25" t="n">
        <v>0</v>
      </c>
      <c r="R53" s="25" t="n">
        <v>0</v>
      </c>
      <c r="S53" s="25" t="n">
        <v>0</v>
      </c>
      <c r="T53" s="25" t="n">
        <v>0</v>
      </c>
      <c r="U53" s="25" t="n">
        <v>0</v>
      </c>
      <c r="V53" s="25" t="n">
        <v>0</v>
      </c>
      <c r="W53" s="46" t="n">
        <v>0</v>
      </c>
    </row>
    <row r="54" customFormat="false" ht="16.5" hidden="false" customHeight="false" outlineLevel="0" collapsed="false">
      <c r="A54" s="27" t="s">
        <v>4775</v>
      </c>
      <c r="B54" s="29" t="s">
        <v>4776</v>
      </c>
      <c r="C54" s="49" t="s">
        <v>251</v>
      </c>
      <c r="E54" s="22"/>
      <c r="F54" s="22"/>
      <c r="G54" s="22"/>
      <c r="H54" s="22"/>
      <c r="I54" s="23" t="n">
        <v>144000000000</v>
      </c>
      <c r="J54" s="23" t="n">
        <v>0</v>
      </c>
      <c r="K54" s="25" t="n">
        <v>147000000000</v>
      </c>
      <c r="L54" s="25" t="n">
        <v>7000000000</v>
      </c>
      <c r="M54" s="25" t="n">
        <v>2000000000</v>
      </c>
      <c r="N54" s="25" t="n">
        <v>0</v>
      </c>
      <c r="O54" s="25" t="n">
        <v>0</v>
      </c>
      <c r="P54" s="25" t="n">
        <v>0</v>
      </c>
      <c r="Q54" s="25" t="n">
        <v>0</v>
      </c>
      <c r="R54" s="25" t="n">
        <v>0</v>
      </c>
      <c r="S54" s="25" t="n">
        <v>0</v>
      </c>
      <c r="T54" s="25" t="n">
        <v>0</v>
      </c>
      <c r="U54" s="25" t="n">
        <v>0</v>
      </c>
      <c r="V54" s="25" t="n">
        <v>0</v>
      </c>
      <c r="W54" s="46" t="n">
        <v>0</v>
      </c>
    </row>
    <row r="55" customFormat="false" ht="16.5" hidden="false" customHeight="false" outlineLevel="0" collapsed="false">
      <c r="A55" s="27" t="s">
        <v>4777</v>
      </c>
      <c r="B55" s="29" t="s">
        <v>4778</v>
      </c>
      <c r="C55" s="49" t="s">
        <v>251</v>
      </c>
      <c r="E55" s="22"/>
      <c r="F55" s="22"/>
      <c r="G55" s="22"/>
      <c r="H55" s="22"/>
      <c r="I55" s="22"/>
      <c r="J55" s="22"/>
      <c r="K55" s="25" t="n">
        <v>0</v>
      </c>
      <c r="L55" s="25" t="n">
        <v>0</v>
      </c>
      <c r="M55" s="25" t="n">
        <v>32000000000</v>
      </c>
      <c r="N55" s="25" t="n">
        <v>0</v>
      </c>
      <c r="O55" s="25" t="n">
        <v>0</v>
      </c>
      <c r="P55" s="25" t="n">
        <v>0</v>
      </c>
      <c r="Q55" s="25" t="n">
        <v>0</v>
      </c>
      <c r="R55" s="25" t="n">
        <v>0</v>
      </c>
      <c r="S55" s="25" t="n">
        <v>0</v>
      </c>
      <c r="T55" s="25" t="n">
        <v>0</v>
      </c>
      <c r="U55" s="25" t="n">
        <v>0</v>
      </c>
      <c r="V55" s="25" t="n">
        <v>0</v>
      </c>
      <c r="W55" s="46" t="n">
        <v>0</v>
      </c>
    </row>
    <row r="56" customFormat="false" ht="16.5" hidden="false" customHeight="false" outlineLevel="0" collapsed="false">
      <c r="A56" s="18" t="s">
        <v>115</v>
      </c>
      <c r="B56" s="30" t="s">
        <v>2147</v>
      </c>
      <c r="C56" s="20" t="s">
        <v>114</v>
      </c>
      <c r="E56" s="242" t="n">
        <v>35600000000</v>
      </c>
      <c r="F56" s="242" t="n">
        <v>-1800000000</v>
      </c>
      <c r="G56" s="242" t="n">
        <v>16000000000</v>
      </c>
      <c r="H56" s="242" t="n">
        <v>17200000000</v>
      </c>
      <c r="I56" s="23" t="n">
        <v>-274000000000</v>
      </c>
      <c r="J56" s="23" t="n">
        <v>162000000000</v>
      </c>
      <c r="K56" s="25" t="n">
        <v>-14000000000</v>
      </c>
      <c r="L56" s="25" t="n">
        <v>38000000000</v>
      </c>
      <c r="M56" s="25" t="n">
        <v>203000000000</v>
      </c>
      <c r="N56" s="25" t="n">
        <v>236000000000</v>
      </c>
      <c r="O56" s="25" t="n">
        <v>78000000000</v>
      </c>
      <c r="P56" s="25" t="n">
        <v>-104000000000</v>
      </c>
      <c r="Q56" s="25" t="n">
        <v>-58000000000</v>
      </c>
      <c r="R56" s="25" t="n">
        <v>7000000000</v>
      </c>
      <c r="S56" s="25" t="n">
        <v>-43000000000</v>
      </c>
      <c r="T56" s="25" t="n">
        <v>312000000000</v>
      </c>
      <c r="U56" s="25" t="n">
        <v>49000000000</v>
      </c>
      <c r="V56" s="25" t="n">
        <v>18000000000</v>
      </c>
      <c r="W56" s="46" t="n">
        <v>19000000000</v>
      </c>
    </row>
    <row r="57" customFormat="false" ht="16.5" hidden="false" customHeight="false" outlineLevel="0" collapsed="false">
      <c r="A57" s="26" t="s">
        <v>117</v>
      </c>
      <c r="B57" s="867" t="s">
        <v>4779</v>
      </c>
      <c r="C57" s="19" t="s">
        <v>119</v>
      </c>
      <c r="E57" s="242" t="n">
        <v>17300000000</v>
      </c>
      <c r="F57" s="242" t="n">
        <v>-300000000</v>
      </c>
      <c r="G57" s="242" t="n">
        <v>29700000000</v>
      </c>
      <c r="H57" s="242" t="n">
        <v>16600000000</v>
      </c>
      <c r="I57" s="23" t="n">
        <v>-277000000000</v>
      </c>
      <c r="J57" s="23" t="n">
        <v>162000000000</v>
      </c>
      <c r="K57" s="25" t="n">
        <v>-14000000000</v>
      </c>
      <c r="L57" s="25" t="n">
        <v>-272000000000</v>
      </c>
      <c r="M57" s="25" t="n">
        <v>170000000000</v>
      </c>
      <c r="N57" s="25" t="n">
        <v>236000000000</v>
      </c>
      <c r="O57" s="25" t="n">
        <v>78000000000</v>
      </c>
      <c r="P57" s="25" t="n">
        <v>-104000000000</v>
      </c>
      <c r="Q57" s="25" t="n">
        <v>-58000000000</v>
      </c>
      <c r="R57" s="25" t="n">
        <v>7000000000</v>
      </c>
      <c r="S57" s="25" t="n">
        <v>-43000000000</v>
      </c>
      <c r="T57" s="25" t="n">
        <v>-76000000000</v>
      </c>
      <c r="U57" s="25" t="n">
        <v>49000000000</v>
      </c>
      <c r="V57" s="25" t="n">
        <v>18000000000</v>
      </c>
      <c r="W57" s="46" t="n">
        <v>19000000000</v>
      </c>
    </row>
    <row r="58" customFormat="false" ht="16.5" hidden="false" customHeight="false" outlineLevel="0" collapsed="false">
      <c r="B58" s="29" t="s">
        <v>4780</v>
      </c>
      <c r="C58" s="19"/>
      <c r="E58" s="22"/>
      <c r="F58" s="22"/>
      <c r="G58" s="22"/>
      <c r="H58" s="22"/>
      <c r="I58" s="23" t="n">
        <v>-14000000000</v>
      </c>
      <c r="J58" s="23" t="n">
        <v>-23000000000</v>
      </c>
      <c r="K58" s="25" t="n">
        <v>46000000000</v>
      </c>
      <c r="L58" s="25" t="n">
        <v>-301000000000</v>
      </c>
      <c r="M58" s="25" t="n">
        <v>149000000000</v>
      </c>
      <c r="N58" s="25" t="n">
        <v>201000000000</v>
      </c>
      <c r="O58" s="25" t="n">
        <v>51000000000</v>
      </c>
      <c r="P58" s="25" t="n">
        <v>-66000000000</v>
      </c>
      <c r="Q58" s="25" t="n">
        <v>0</v>
      </c>
      <c r="R58" s="25" t="n">
        <v>-37000000000</v>
      </c>
      <c r="S58" s="25" t="n">
        <v>-33000000000</v>
      </c>
      <c r="T58" s="25" t="n">
        <v>0</v>
      </c>
      <c r="U58" s="25" t="n">
        <v>-2000000000</v>
      </c>
      <c r="V58" s="25" t="n">
        <v>-24000000000</v>
      </c>
      <c r="W58" s="46" t="n">
        <v>-14000000000</v>
      </c>
    </row>
    <row r="59" customFormat="false" ht="16.5" hidden="false" customHeight="false" outlineLevel="0" collapsed="false">
      <c r="B59" s="180" t="s">
        <v>4781</v>
      </c>
      <c r="C59" s="19"/>
      <c r="E59" s="22"/>
      <c r="F59" s="22"/>
      <c r="G59" s="22"/>
      <c r="H59" s="22"/>
      <c r="I59" s="22"/>
      <c r="J59" s="23" t="n">
        <v>0</v>
      </c>
      <c r="K59" s="25" t="n">
        <v>0</v>
      </c>
      <c r="L59" s="25" t="n">
        <v>-309000000000</v>
      </c>
      <c r="M59" s="25" t="n">
        <v>196000000000</v>
      </c>
      <c r="N59" s="25" t="n">
        <v>13000000000</v>
      </c>
      <c r="O59" s="25" t="n">
        <v>0</v>
      </c>
      <c r="P59" s="25" t="n">
        <v>0</v>
      </c>
      <c r="Q59" s="25" t="n">
        <v>0</v>
      </c>
      <c r="R59" s="25"/>
      <c r="S59" s="25"/>
      <c r="T59" s="25"/>
      <c r="U59" s="25"/>
      <c r="V59" s="25"/>
      <c r="W59" s="46"/>
    </row>
    <row r="60" customFormat="false" ht="16.5" hidden="false" customHeight="false" outlineLevel="0" collapsed="false">
      <c r="B60" s="29" t="s">
        <v>4782</v>
      </c>
      <c r="C60" s="19"/>
      <c r="E60" s="22"/>
      <c r="F60" s="22"/>
      <c r="G60" s="22"/>
      <c r="H60" s="22"/>
      <c r="I60" s="23" t="n">
        <v>-263000000000</v>
      </c>
      <c r="J60" s="23" t="n">
        <v>184000000000</v>
      </c>
      <c r="K60" s="25" t="n">
        <v>-60000000000</v>
      </c>
      <c r="L60" s="25" t="n">
        <v>29000000000</v>
      </c>
      <c r="M60" s="25" t="n">
        <v>21000000000</v>
      </c>
      <c r="N60" s="25" t="n">
        <v>35000000000</v>
      </c>
      <c r="O60" s="25" t="n">
        <v>27000000000</v>
      </c>
      <c r="P60" s="25" t="n">
        <v>-38000000000</v>
      </c>
      <c r="Q60" s="25" t="n">
        <v>-58000000000</v>
      </c>
      <c r="R60" s="25" t="n">
        <v>44000000000</v>
      </c>
      <c r="S60" s="25" t="n">
        <v>-10000000000</v>
      </c>
      <c r="T60" s="25" t="n">
        <v>-76000000000</v>
      </c>
      <c r="U60" s="25" t="n">
        <v>51000000000</v>
      </c>
      <c r="V60" s="25" t="n">
        <v>42000000000</v>
      </c>
      <c r="W60" s="46" t="n">
        <v>34000000000</v>
      </c>
    </row>
    <row r="61" customFormat="false" ht="16.5" hidden="false" customHeight="false" outlineLevel="0" collapsed="false">
      <c r="A61" s="26" t="s">
        <v>404</v>
      </c>
      <c r="B61" s="867" t="s">
        <v>1178</v>
      </c>
      <c r="C61" s="19" t="s">
        <v>119</v>
      </c>
      <c r="E61" s="242" t="n">
        <v>18300000000</v>
      </c>
      <c r="F61" s="242" t="n">
        <v>-1500000000</v>
      </c>
      <c r="G61" s="242" t="n">
        <v>-13700000000</v>
      </c>
      <c r="H61" s="242" t="n">
        <v>700000000</v>
      </c>
      <c r="I61" s="23" t="n">
        <v>3000000000</v>
      </c>
      <c r="J61" s="23" t="n">
        <v>0</v>
      </c>
      <c r="K61" s="25" t="n">
        <v>0</v>
      </c>
      <c r="L61" s="25" t="n">
        <v>310000000000</v>
      </c>
      <c r="M61" s="25" t="n">
        <v>33000000000</v>
      </c>
      <c r="N61" s="25" t="n">
        <v>0</v>
      </c>
      <c r="O61" s="25" t="n">
        <v>0</v>
      </c>
      <c r="P61" s="25" t="n">
        <v>0</v>
      </c>
      <c r="Q61" s="25" t="n">
        <v>0</v>
      </c>
      <c r="R61" s="25" t="n">
        <v>0</v>
      </c>
      <c r="S61" s="25" t="n">
        <v>0</v>
      </c>
      <c r="T61" s="25" t="n">
        <v>388000000000</v>
      </c>
      <c r="U61" s="25" t="n">
        <v>0</v>
      </c>
      <c r="V61" s="25" t="n">
        <v>0</v>
      </c>
      <c r="W61" s="46" t="n">
        <v>0</v>
      </c>
    </row>
    <row r="62" customFormat="false" ht="16.5" hidden="false" customHeight="false" outlineLevel="0" collapsed="false">
      <c r="A62" s="26"/>
      <c r="B62" s="683" t="s">
        <v>4783</v>
      </c>
      <c r="C62" s="19"/>
      <c r="E62" s="242"/>
      <c r="F62" s="242"/>
      <c r="G62" s="242"/>
      <c r="H62" s="242"/>
      <c r="I62" s="23"/>
      <c r="J62" s="23"/>
      <c r="K62" s="25"/>
      <c r="L62" s="25"/>
      <c r="M62" s="25"/>
      <c r="N62" s="25"/>
      <c r="O62" s="25"/>
      <c r="P62" s="25"/>
      <c r="Q62" s="25"/>
      <c r="R62" s="25" t="n">
        <v>0</v>
      </c>
      <c r="S62" s="25" t="n">
        <v>0</v>
      </c>
      <c r="T62" s="25" t="n">
        <v>388000000000</v>
      </c>
      <c r="U62" s="25" t="n">
        <v>0</v>
      </c>
      <c r="V62" s="25" t="n">
        <v>0</v>
      </c>
      <c r="W62" s="46" t="n">
        <v>0</v>
      </c>
    </row>
    <row r="63" customFormat="false" ht="15" hidden="false" customHeight="false" outlineLevel="0" collapsed="false">
      <c r="A63" s="18" t="s">
        <v>386</v>
      </c>
      <c r="B63" s="337" t="s">
        <v>4784</v>
      </c>
      <c r="C63" s="20" t="s">
        <v>114</v>
      </c>
      <c r="E63" s="242" t="n">
        <v>0</v>
      </c>
      <c r="F63" s="242" t="n">
        <v>0</v>
      </c>
      <c r="G63" s="242" t="n">
        <v>0</v>
      </c>
      <c r="H63" s="242" t="n">
        <v>0</v>
      </c>
      <c r="I63" s="23"/>
      <c r="J63" s="23"/>
      <c r="K63" s="23"/>
      <c r="L63" s="23"/>
      <c r="M63" s="23"/>
      <c r="N63" s="23"/>
      <c r="O63" s="23"/>
      <c r="P63" s="23"/>
      <c r="Q63" s="23"/>
      <c r="R63" s="23"/>
      <c r="S63" s="23"/>
      <c r="T63" s="23"/>
      <c r="U63" s="23"/>
      <c r="V63" s="23"/>
      <c r="W63" s="46"/>
    </row>
    <row r="64" customFormat="false" ht="15.75" hidden="false" customHeight="true" outlineLevel="0" collapsed="false">
      <c r="A64" s="0" t="s">
        <v>2804</v>
      </c>
      <c r="B64" s="337" t="s">
        <v>4785</v>
      </c>
      <c r="C64" s="20" t="s">
        <v>114</v>
      </c>
      <c r="E64" s="242" t="n">
        <v>15200000000</v>
      </c>
      <c r="F64" s="242" t="n">
        <v>29300000000</v>
      </c>
      <c r="G64" s="242" t="n">
        <v>25100000000</v>
      </c>
      <c r="H64" s="242" t="n">
        <v>34900000000</v>
      </c>
      <c r="I64" s="23"/>
      <c r="J64" s="23"/>
      <c r="K64" s="23"/>
      <c r="L64" s="23"/>
      <c r="M64" s="23"/>
      <c r="N64" s="23"/>
      <c r="O64" s="23"/>
      <c r="P64" s="23"/>
      <c r="Q64" s="23"/>
      <c r="R64" s="23"/>
      <c r="S64" s="23"/>
      <c r="T64" s="23"/>
      <c r="U64" s="23"/>
      <c r="V64" s="23"/>
      <c r="W64" s="46"/>
    </row>
    <row r="65" customFormat="false" ht="15" hidden="false" customHeight="false" outlineLevel="0" collapsed="false">
      <c r="A65" s="19" t="s">
        <v>4786</v>
      </c>
      <c r="B65" s="337" t="s">
        <v>4787</v>
      </c>
      <c r="C65" s="20" t="s">
        <v>114</v>
      </c>
      <c r="E65" s="242" t="n">
        <v>0</v>
      </c>
      <c r="F65" s="242" t="n">
        <v>0</v>
      </c>
      <c r="G65" s="242" t="n">
        <v>0</v>
      </c>
      <c r="H65" s="242" t="n">
        <v>0</v>
      </c>
      <c r="I65" s="23"/>
      <c r="J65" s="23"/>
      <c r="K65" s="23"/>
      <c r="L65" s="23"/>
      <c r="M65" s="23"/>
      <c r="N65" s="23"/>
      <c r="O65" s="23"/>
      <c r="P65" s="23"/>
      <c r="Q65" s="23"/>
      <c r="R65" s="23"/>
      <c r="S65" s="23"/>
      <c r="T65" s="23"/>
      <c r="U65" s="23"/>
      <c r="V65" s="23"/>
      <c r="W65" s="46"/>
    </row>
    <row r="66" customFormat="false" ht="16.5" hidden="false" customHeight="false" outlineLevel="0" collapsed="false">
      <c r="B66" s="30" t="s">
        <v>2149</v>
      </c>
      <c r="C66" s="19"/>
      <c r="D66" s="19"/>
      <c r="E66" s="22"/>
      <c r="F66" s="22"/>
      <c r="G66" s="22"/>
      <c r="H66" s="22"/>
      <c r="I66" s="23" t="n">
        <v>0</v>
      </c>
      <c r="J66" s="23" t="n">
        <v>0</v>
      </c>
      <c r="K66" s="25" t="n">
        <v>0</v>
      </c>
      <c r="L66" s="25" t="n">
        <v>0</v>
      </c>
      <c r="M66" s="25" t="n">
        <v>0</v>
      </c>
      <c r="N66" s="25" t="n">
        <v>0</v>
      </c>
      <c r="O66" s="25" t="n">
        <v>0</v>
      </c>
      <c r="P66" s="25" t="n">
        <v>0</v>
      </c>
      <c r="Q66" s="25" t="n">
        <v>0</v>
      </c>
      <c r="R66" s="25" t="n">
        <v>0</v>
      </c>
      <c r="S66" s="25" t="n">
        <v>0</v>
      </c>
      <c r="T66" s="25" t="n">
        <v>0</v>
      </c>
      <c r="U66" s="25" t="n">
        <v>0</v>
      </c>
      <c r="V66" s="25" t="n">
        <v>0</v>
      </c>
      <c r="W66" s="46" t="n">
        <v>0</v>
      </c>
    </row>
    <row r="67" customFormat="false" ht="15" hidden="false" customHeight="false" outlineLevel="0" collapsed="false">
      <c r="W67" s="46"/>
    </row>
    <row r="68" customFormat="false" ht="15" hidden="false" customHeight="false" outlineLevel="0" collapsed="false">
      <c r="E68" s="0" t="s">
        <v>128</v>
      </c>
      <c r="F68" s="0" t="s">
        <v>128</v>
      </c>
      <c r="G68" s="0" t="s">
        <v>128</v>
      </c>
      <c r="H68" s="0" t="s">
        <v>128</v>
      </c>
      <c r="I68" s="0" t="s">
        <v>128</v>
      </c>
      <c r="J68" s="0" t="s">
        <v>128</v>
      </c>
      <c r="K68" s="0" t="s">
        <v>128</v>
      </c>
      <c r="L68" s="0" t="s">
        <v>128</v>
      </c>
      <c r="M68" s="0" t="s">
        <v>128</v>
      </c>
      <c r="N68" s="0" t="s">
        <v>128</v>
      </c>
      <c r="O68" s="0" t="s">
        <v>128</v>
      </c>
      <c r="P68" s="0" t="s">
        <v>128</v>
      </c>
      <c r="Q68" s="0" t="s">
        <v>128</v>
      </c>
      <c r="R68" s="0" t="s">
        <v>128</v>
      </c>
      <c r="S68" s="0" t="s">
        <v>128</v>
      </c>
      <c r="T68" s="0" t="s">
        <v>128</v>
      </c>
      <c r="U68" s="0" t="s">
        <v>128</v>
      </c>
      <c r="V68" s="0" t="s">
        <v>128</v>
      </c>
      <c r="W68" s="0" t="s">
        <v>128</v>
      </c>
    </row>
    <row r="70" customFormat="false" ht="15" hidden="false" customHeight="false" outlineLevel="0" collapsed="false">
      <c r="B70" s="0" t="s">
        <v>821</v>
      </c>
      <c r="D70" s="115"/>
      <c r="E70" s="55" t="n">
        <f aca="false">E6-E7-E15</f>
        <v>100000000</v>
      </c>
      <c r="F70" s="55" t="n">
        <f aca="false">F6-F7-F15</f>
        <v>0</v>
      </c>
      <c r="G70" s="55" t="n">
        <f aca="false">G6-G7-G15</f>
        <v>0</v>
      </c>
      <c r="H70" s="55" t="n">
        <f aca="false">H6-H7-H15</f>
        <v>0</v>
      </c>
      <c r="I70" s="55" t="n">
        <f aca="false">I6-I7-I15</f>
        <v>1000000000</v>
      </c>
      <c r="J70" s="55" t="n">
        <f aca="false">J6-J7-J15</f>
        <v>-1000000000</v>
      </c>
      <c r="K70" s="55" t="n">
        <f aca="false">K6-K7-K15</f>
        <v>1000000000</v>
      </c>
      <c r="L70" s="55" t="n">
        <f aca="false">L6-L7-L15</f>
        <v>1000000000</v>
      </c>
      <c r="M70" s="55" t="n">
        <f aca="false">M6-M7-M15</f>
        <v>0</v>
      </c>
      <c r="N70" s="55" t="n">
        <f aca="false">N6-N7-N15</f>
        <v>1000000000</v>
      </c>
      <c r="O70" s="55" t="n">
        <f aca="false">O6-O7-O15</f>
        <v>1000000000</v>
      </c>
      <c r="P70" s="55" t="n">
        <f aca="false">P6-P7-P15</f>
        <v>0</v>
      </c>
      <c r="Q70" s="55" t="n">
        <f aca="false">Q6-Q7-Q15</f>
        <v>1000000000</v>
      </c>
      <c r="R70" s="55" t="n">
        <f aca="false">R6-R7-R15</f>
        <v>0</v>
      </c>
      <c r="S70" s="55" t="n">
        <f aca="false">S6-S7-S15</f>
        <v>0</v>
      </c>
      <c r="T70" s="55" t="n">
        <f aca="false">T6-T7-T15</f>
        <v>0</v>
      </c>
      <c r="U70" s="55" t="n">
        <f aca="false">U6-U7-U15</f>
        <v>0</v>
      </c>
      <c r="V70" s="55" t="n">
        <f aca="false">V6-V7-V15</f>
        <v>0</v>
      </c>
      <c r="W70" s="55" t="n">
        <f aca="false">W6-W7-W15</f>
        <v>0</v>
      </c>
    </row>
    <row r="71" customFormat="false" ht="15" hidden="false" customHeight="false" outlineLevel="0" collapsed="false">
      <c r="B71" s="0" t="s">
        <v>130</v>
      </c>
      <c r="D71" s="115"/>
      <c r="E71" s="55" t="n">
        <f aca="false">E7-E9-E13-E20</f>
        <v>0</v>
      </c>
      <c r="F71" s="55" t="n">
        <f aca="false">F7-F9-F13-F20</f>
        <v>0</v>
      </c>
      <c r="G71" s="55" t="n">
        <f aca="false">G7-G9-G13-G20</f>
        <v>0</v>
      </c>
      <c r="H71" s="55" t="n">
        <f aca="false">H7-H9-H13-H20</f>
        <v>0</v>
      </c>
      <c r="I71" s="55" t="n">
        <f aca="false">I7-I9-I13-I20</f>
        <v>0</v>
      </c>
      <c r="J71" s="55" t="n">
        <f aca="false">J7-J9-J13-J20</f>
        <v>0</v>
      </c>
      <c r="K71" s="55" t="n">
        <f aca="false">K7-K9-K13-K20</f>
        <v>-1000000000</v>
      </c>
      <c r="L71" s="55" t="n">
        <f aca="false">L7-L9-L13-L20</f>
        <v>0</v>
      </c>
      <c r="M71" s="55" t="n">
        <f aca="false">M7-M9-M13-M20</f>
        <v>0</v>
      </c>
      <c r="N71" s="55" t="n">
        <f aca="false">N7-N9-N13-N20</f>
        <v>0</v>
      </c>
      <c r="O71" s="55" t="n">
        <f aca="false">O7-O9-O13-O20</f>
        <v>0</v>
      </c>
      <c r="P71" s="55" t="n">
        <f aca="false">P7-P9-P13-P20</f>
        <v>0</v>
      </c>
      <c r="Q71" s="55" t="n">
        <f aca="false">Q7-Q9-Q13-Q20</f>
        <v>-1000000000</v>
      </c>
      <c r="R71" s="55" t="n">
        <f aca="false">R7-R9-R13-R20</f>
        <v>0</v>
      </c>
      <c r="S71" s="55" t="n">
        <f aca="false">S7-S9-S13-S20</f>
        <v>0</v>
      </c>
      <c r="T71" s="55" t="n">
        <f aca="false">T7-T9-T13-T20</f>
        <v>1000000000</v>
      </c>
      <c r="U71" s="55" t="n">
        <f aca="false">U7-U9-U13-U20</f>
        <v>0</v>
      </c>
      <c r="V71" s="55" t="n">
        <f aca="false">V7-V9-V13-V20</f>
        <v>1000000000</v>
      </c>
      <c r="W71" s="55" t="n">
        <f aca="false">W7-W9-W13-W20</f>
        <v>0</v>
      </c>
    </row>
    <row r="72" customFormat="false" ht="15" hidden="false" customHeight="false" outlineLevel="0" collapsed="false">
      <c r="B72" s="0" t="s">
        <v>131</v>
      </c>
      <c r="D72" s="115"/>
      <c r="E72" s="55" t="n">
        <f aca="false">E9-E10-E11-E12</f>
        <v>0</v>
      </c>
      <c r="F72" s="55" t="n">
        <f aca="false">F9-F10-F11-F12</f>
        <v>0</v>
      </c>
      <c r="G72" s="55" t="n">
        <f aca="false">G9-G10-G11-G12</f>
        <v>100000000</v>
      </c>
      <c r="H72" s="55" t="n">
        <f aca="false">H9-H10-H11-H12</f>
        <v>-100000000</v>
      </c>
      <c r="I72" s="56" t="n">
        <f aca="false">I9-I10-I11-I12</f>
        <v>180000000000</v>
      </c>
      <c r="J72" s="56" t="n">
        <f aca="false">J9-J10-J11-J12</f>
        <v>267000000000</v>
      </c>
      <c r="K72" s="56" t="n">
        <f aca="false">K9-K10-K11-K12</f>
        <v>320000000000</v>
      </c>
      <c r="L72" s="56" t="n">
        <f aca="false">L9-L10-L11-L12</f>
        <v>411000000000</v>
      </c>
      <c r="M72" s="56" t="n">
        <f aca="false">M9-M10-M11-M12</f>
        <v>462000000000</v>
      </c>
      <c r="N72" s="56" t="n">
        <f aca="false">N9-N10-N11-N12</f>
        <v>617000000000</v>
      </c>
      <c r="O72" s="56" t="n">
        <f aca="false">O9-O10-O11-O12</f>
        <v>726000000000</v>
      </c>
      <c r="P72" s="56" t="n">
        <f aca="false">P9-P10-P11-P12</f>
        <v>704000000000</v>
      </c>
      <c r="Q72" s="56" t="n">
        <f aca="false">Q9-Q10-Q11-Q12</f>
        <v>871000000000</v>
      </c>
      <c r="R72" s="56" t="n">
        <f aca="false">R9-R10-R11-R12</f>
        <v>879000000000</v>
      </c>
      <c r="S72" s="56" t="n">
        <f aca="false">S9-S10-S11-S12</f>
        <v>1006000000000</v>
      </c>
      <c r="T72" s="56" t="n">
        <f aca="false">T9-T10-T11-T12</f>
        <v>1170000000000</v>
      </c>
      <c r="U72" s="56" t="n">
        <f aca="false">U9-U10-U11-U12</f>
        <v>1279000000000</v>
      </c>
      <c r="V72" s="56" t="n">
        <f aca="false">V9-V10-V11-V12</f>
        <v>1408000000000</v>
      </c>
      <c r="W72" s="56" t="n">
        <f aca="false">W9-W10-W11-W12</f>
        <v>1575000000000</v>
      </c>
    </row>
    <row r="73" customFormat="false" ht="15" hidden="false" customHeight="false" outlineLevel="0" collapsed="false">
      <c r="B73" s="0" t="s">
        <v>132</v>
      </c>
      <c r="D73" s="115"/>
      <c r="E73" s="56" t="n">
        <f aca="false">E15-E16-E17-E19</f>
        <v>159500000000</v>
      </c>
      <c r="F73" s="56" t="n">
        <f aca="false">F15-F16-F17-F19</f>
        <v>132200000000</v>
      </c>
      <c r="G73" s="56" t="n">
        <f aca="false">G15-G16-G17-G19</f>
        <v>179400000000</v>
      </c>
      <c r="H73" s="56" t="n">
        <f aca="false">H15-H16-H17-H19</f>
        <v>202600000000</v>
      </c>
      <c r="I73" s="55" t="n">
        <f aca="false">I15-I16-I17-I19</f>
        <v>0</v>
      </c>
      <c r="J73" s="55" t="n">
        <f aca="false">J15-J16-J17-J19</f>
        <v>1000000000</v>
      </c>
      <c r="K73" s="55" t="n">
        <f aca="false">K15-K16-K17-K19</f>
        <v>0</v>
      </c>
      <c r="L73" s="55" t="n">
        <f aca="false">L15-L16-L17-L19</f>
        <v>0</v>
      </c>
      <c r="M73" s="55" t="n">
        <f aca="false">M15-M16-M17-M19</f>
        <v>0</v>
      </c>
      <c r="N73" s="55" t="n">
        <f aca="false">N15-N16-N17-N19</f>
        <v>0</v>
      </c>
      <c r="O73" s="55" t="n">
        <f aca="false">O15-O16-O17-O19</f>
        <v>-1000000000</v>
      </c>
      <c r="P73" s="55" t="n">
        <f aca="false">P15-P16-P17-P19</f>
        <v>-1000000000</v>
      </c>
      <c r="Q73" s="55" t="n">
        <f aca="false">Q15-Q16-Q17-Q19</f>
        <v>0</v>
      </c>
      <c r="R73" s="55" t="n">
        <f aca="false">R15-R16-R17-R19</f>
        <v>0</v>
      </c>
      <c r="S73" s="55" t="n">
        <f aca="false">S15-S16-S17-S19</f>
        <v>0</v>
      </c>
      <c r="T73" s="55" t="n">
        <f aca="false">T15-T16-T17-T19</f>
        <v>-1000000000</v>
      </c>
      <c r="U73" s="55" t="n">
        <f aca="false">U15-U16-U17-U19</f>
        <v>0</v>
      </c>
      <c r="V73" s="55" t="n">
        <f aca="false">V15-V16-V17-V19</f>
        <v>-1000000000</v>
      </c>
      <c r="W73" s="55" t="n">
        <f aca="false">W15-W16-W17-W19</f>
        <v>0</v>
      </c>
    </row>
    <row r="74" customFormat="false" ht="15" hidden="false" customHeight="false" outlineLevel="0" collapsed="false">
      <c r="B74" s="0" t="s">
        <v>1869</v>
      </c>
      <c r="D74" s="115"/>
      <c r="E74" s="55" t="n">
        <f aca="false">E21-E25-E31-E35-E36-E38-E37</f>
        <v>0</v>
      </c>
      <c r="F74" s="55" t="n">
        <f aca="false">F21-F25-F31-F35-F36-F38-F37</f>
        <v>0</v>
      </c>
      <c r="G74" s="55" t="n">
        <f aca="false">G21-G25-G31-G35-G36-G38-G37</f>
        <v>0</v>
      </c>
      <c r="H74" s="55" t="n">
        <f aca="false">H21-H25-H31-H35-H36-H38-H37</f>
        <v>0</v>
      </c>
      <c r="I74" s="55" t="n">
        <f aca="false">I21-I25-I31-I35-I36-I38-I37</f>
        <v>0</v>
      </c>
      <c r="J74" s="55" t="n">
        <f aca="false">J21-J25-J31-J35-J36-J38-J37</f>
        <v>0</v>
      </c>
      <c r="K74" s="55" t="n">
        <f aca="false">K21-K25-K31-K35-K36-K38-K37</f>
        <v>0</v>
      </c>
      <c r="L74" s="55" t="n">
        <f aca="false">L21-L25-L31-L35-L36-L38-L37</f>
        <v>0</v>
      </c>
      <c r="M74" s="55" t="n">
        <f aca="false">M21-M25-M31-M35-M36-M38-M37</f>
        <v>0</v>
      </c>
      <c r="N74" s="55" t="n">
        <f aca="false">N21-N25-N31-N35-N36-N38-N37</f>
        <v>0</v>
      </c>
      <c r="O74" s="55" t="n">
        <f aca="false">O21-O25-O31-O35-O36-O38-O37</f>
        <v>0</v>
      </c>
      <c r="P74" s="55" t="n">
        <f aca="false">P21-P25-P31-P35-P36-P38-P37</f>
        <v>0</v>
      </c>
      <c r="Q74" s="55" t="n">
        <f aca="false">Q21-Q25-Q31-Q35-Q36-Q38-Q37</f>
        <v>0</v>
      </c>
      <c r="R74" s="55" t="n">
        <f aca="false">R21-R25-R31-R35-R36-R38-R37</f>
        <v>0</v>
      </c>
      <c r="S74" s="55" t="n">
        <f aca="false">S21-S25-S31-S35-S36-S38-S37</f>
        <v>0</v>
      </c>
      <c r="T74" s="55" t="n">
        <f aca="false">T21-T25-T31-T35-T36-T38-T37</f>
        <v>0</v>
      </c>
      <c r="U74" s="55" t="n">
        <f aca="false">U21-U25-U31-U35-U36-U38-U37</f>
        <v>0</v>
      </c>
      <c r="V74" s="55" t="n">
        <f aca="false">V21-V25-V31-V35-V36-V38-V37</f>
        <v>0</v>
      </c>
      <c r="W74" s="55" t="n">
        <f aca="false">W21-W25-W31-W35-W36-W38-W37</f>
        <v>0</v>
      </c>
    </row>
    <row r="75" customFormat="false" ht="15" hidden="false" customHeight="false" outlineLevel="0" collapsed="false">
      <c r="B75" s="0" t="s">
        <v>2651</v>
      </c>
      <c r="D75" s="115"/>
      <c r="E75" s="55" t="n">
        <f aca="false">E25-E26-E27-E28-E29-E30</f>
        <v>0</v>
      </c>
      <c r="F75" s="55" t="n">
        <f aca="false">F25-F26-F27-F28-F29-F30</f>
        <v>-100000000</v>
      </c>
      <c r="G75" s="55" t="n">
        <f aca="false">G25-G26-G27-G28-G29-G30</f>
        <v>0</v>
      </c>
      <c r="H75" s="55" t="n">
        <f aca="false">H25-H26-H27-H28-H29-H30</f>
        <v>0</v>
      </c>
      <c r="I75" s="55" t="n">
        <f aca="false">I25-I26-I27-I28-I29-I30</f>
        <v>0</v>
      </c>
      <c r="J75" s="55" t="n">
        <f aca="false">J25-J26-J27-J28-J29-J30</f>
        <v>0</v>
      </c>
      <c r="K75" s="55" t="n">
        <f aca="false">K25-K26-K27-K28-K29-K30</f>
        <v>0</v>
      </c>
      <c r="L75" s="55" t="n">
        <f aca="false">L25-L26-L27-L28-L29-L30</f>
        <v>0</v>
      </c>
      <c r="M75" s="55" t="n">
        <f aca="false">M25-M26-M27-M28-M29-M30</f>
        <v>0</v>
      </c>
      <c r="N75" s="55" t="n">
        <f aca="false">N25-N26-N27-N28-N29-N30</f>
        <v>1000000000</v>
      </c>
      <c r="O75" s="55" t="n">
        <f aca="false">O25-O26-O27-O28-O29-O30</f>
        <v>0</v>
      </c>
      <c r="P75" s="55" t="n">
        <f aca="false">P25-P26-P27-P28-P29-P30</f>
        <v>-1000000000</v>
      </c>
      <c r="Q75" s="55" t="n">
        <f aca="false">Q25-Q26-Q27-Q28-Q29-Q30</f>
        <v>0</v>
      </c>
      <c r="R75" s="55" t="n">
        <f aca="false">R25-R26-R27-R28-R29-R30</f>
        <v>-1000000000</v>
      </c>
      <c r="S75" s="55" t="n">
        <f aca="false">S25-S26-S27-S28-S29-S30</f>
        <v>0</v>
      </c>
      <c r="T75" s="55" t="n">
        <f aca="false">T25-T26-T27-T28-T29-T30</f>
        <v>1000000000</v>
      </c>
      <c r="U75" s="55" t="n">
        <f aca="false">U25-U26-U27-U28-U29-U30</f>
        <v>-1000000000</v>
      </c>
      <c r="V75" s="55" t="n">
        <f aca="false">V25-V26-V27-V28-V29-V30</f>
        <v>-2000000000</v>
      </c>
      <c r="W75" s="55" t="n">
        <f aca="false">W25-W26-W27-W28-W29-W30</f>
        <v>1000000000</v>
      </c>
    </row>
    <row r="76" customFormat="false" ht="15" hidden="false" customHeight="false" outlineLevel="0" collapsed="false">
      <c r="B76" s="0" t="s">
        <v>822</v>
      </c>
      <c r="D76" s="115"/>
      <c r="E76" s="55" t="n">
        <f aca="false">E31-E32-E34</f>
        <v>0</v>
      </c>
      <c r="F76" s="55" t="n">
        <f aca="false">F31-F32-F34</f>
        <v>0</v>
      </c>
      <c r="G76" s="55" t="n">
        <f aca="false">G31-G32-G34</f>
        <v>-100000000</v>
      </c>
      <c r="H76" s="55" t="n">
        <f aca="false">H31-H32-H34</f>
        <v>0</v>
      </c>
      <c r="I76" s="55" t="n">
        <f aca="false">I31-I32-I34</f>
        <v>0</v>
      </c>
      <c r="J76" s="55" t="n">
        <f aca="false">J31-J32-J34</f>
        <v>0</v>
      </c>
      <c r="K76" s="55" t="n">
        <f aca="false">K31-K32-K34</f>
        <v>1000000000</v>
      </c>
      <c r="L76" s="55" t="n">
        <f aca="false">L31-L32-L34</f>
        <v>0</v>
      </c>
      <c r="M76" s="55" t="n">
        <f aca="false">M31-M32-M34</f>
        <v>0</v>
      </c>
      <c r="N76" s="55" t="n">
        <f aca="false">N31-N32-N34</f>
        <v>0</v>
      </c>
      <c r="O76" s="55" t="n">
        <f aca="false">O31-O32-O34</f>
        <v>0</v>
      </c>
      <c r="P76" s="55" t="n">
        <f aca="false">P31-P32-P34</f>
        <v>0</v>
      </c>
      <c r="Q76" s="55" t="n">
        <f aca="false">Q31-Q32-Q34</f>
        <v>0</v>
      </c>
      <c r="R76" s="55" t="n">
        <f aca="false">R31-R32-R34</f>
        <v>0</v>
      </c>
      <c r="S76" s="55" t="n">
        <f aca="false">S31-S32-S34</f>
        <v>0</v>
      </c>
      <c r="T76" s="55" t="n">
        <f aca="false">T31-T32-T33-T34</f>
        <v>388000000000</v>
      </c>
      <c r="U76" s="55" t="n">
        <f aca="false">U31-U32-U34</f>
        <v>0</v>
      </c>
      <c r="V76" s="55" t="n">
        <f aca="false">V31-V32-V34</f>
        <v>0</v>
      </c>
      <c r="W76" s="55" t="n">
        <f aca="false">W31-W32-W34</f>
        <v>0</v>
      </c>
    </row>
    <row r="77" customFormat="false" ht="15" hidden="false" customHeight="false" outlineLevel="0" collapsed="false">
      <c r="B77" s="0" t="s">
        <v>4788</v>
      </c>
      <c r="D77" s="115"/>
      <c r="E77" s="55" t="n">
        <f aca="false">E47-E48-E56-E66-E63-E64-E65</f>
        <v>0</v>
      </c>
      <c r="F77" s="55" t="n">
        <f aca="false">F47-F48-F56-F66-F63-F64-F65</f>
        <v>0</v>
      </c>
      <c r="G77" s="55" t="n">
        <f aca="false">G47-G48-G56-G66-G63-G64-G65</f>
        <v>0</v>
      </c>
      <c r="H77" s="55" t="n">
        <f aca="false">H47-H48-H56-H66-H63-H64-H65</f>
        <v>0</v>
      </c>
      <c r="I77" s="55" t="n">
        <f aca="false">I47-I48-I56-I66-I63-I64-I65</f>
        <v>0</v>
      </c>
      <c r="J77" s="55" t="n">
        <f aca="false">J47-J48-J56-J66-J63-J64-J65</f>
        <v>-1000000000</v>
      </c>
      <c r="K77" s="55" t="n">
        <f aca="false">K47-K48-K56-K66-K63-K64-K65</f>
        <v>0</v>
      </c>
      <c r="L77" s="55" t="n">
        <f aca="false">L47-L48-L56-L66-L63-L64-L65</f>
        <v>0</v>
      </c>
      <c r="M77" s="55" t="n">
        <f aca="false">M47-M48-M56-M66-M63-M64-M65</f>
        <v>1000000000</v>
      </c>
      <c r="N77" s="55" t="n">
        <f aca="false">N47-N48-N56-N66-N63-N64-N65</f>
        <v>1000000000</v>
      </c>
      <c r="O77" s="55" t="n">
        <f aca="false">O47-O48-O56-O66-O63-O64-O65</f>
        <v>0</v>
      </c>
      <c r="P77" s="55" t="n">
        <f aca="false">P47-P48-P56-P66-P63-P64-P65</f>
        <v>-1000000000</v>
      </c>
      <c r="Q77" s="55" t="n">
        <f aca="false">Q47-Q48-Q56-Q66-Q63-Q64-Q65</f>
        <v>0</v>
      </c>
      <c r="R77" s="55" t="n">
        <f aca="false">R47-R48-R56-R66-R63-R64-R65</f>
        <v>1000000000</v>
      </c>
      <c r="S77" s="55" t="n">
        <f aca="false">S47-S48-S56-S66-S63-S64-S65</f>
        <v>0</v>
      </c>
      <c r="T77" s="55" t="n">
        <f aca="false">T47-T48-T56-T66-T63-T64-T65</f>
        <v>0</v>
      </c>
      <c r="U77" s="55" t="n">
        <f aca="false">U47-U48-U56-U66-U63-U64-U65</f>
        <v>1000000000</v>
      </c>
      <c r="V77" s="55" t="n">
        <f aca="false">V47-V48-V56-V66-V63-V64-V65</f>
        <v>0</v>
      </c>
      <c r="W77" s="55" t="n">
        <f aca="false">W47-W48-W56-W66-W63-W64-W65</f>
        <v>1000000000</v>
      </c>
    </row>
    <row r="78" customFormat="false" ht="15" hidden="false" customHeight="false" outlineLevel="0" collapsed="false">
      <c r="B78" s="0" t="s">
        <v>505</v>
      </c>
      <c r="D78" s="115"/>
      <c r="E78" s="55" t="n">
        <f aca="false">E48-E49-E50-E51-E52-E53-E54-E55</f>
        <v>-100000000</v>
      </c>
      <c r="F78" s="55" t="n">
        <f aca="false">F48-F49-F50-F51-F52-F53-F54-F55</f>
        <v>0</v>
      </c>
      <c r="G78" s="55" t="n">
        <f aca="false">G48-G49-G50-G51-G52-G53-G54-G55</f>
        <v>100000000</v>
      </c>
      <c r="H78" s="55" t="n">
        <f aca="false">H48-H49-H50-H51-H52-H53-H54-H55</f>
        <v>0</v>
      </c>
      <c r="I78" s="55" t="n">
        <f aca="false">I48-I49-I50-I51-I52-I53-I54-I55</f>
        <v>0</v>
      </c>
      <c r="J78" s="55" t="n">
        <f aca="false">J48-J49-J50-J51-J52-J53-J54-J55</f>
        <v>0</v>
      </c>
      <c r="K78" s="55" t="n">
        <f aca="false">K48-K49-K50-K51-K52-K53-K54-K55</f>
        <v>-1000000000</v>
      </c>
      <c r="L78" s="55" t="n">
        <f aca="false">L48-L49-L50-L51-L52-L53-L54-L55</f>
        <v>0</v>
      </c>
      <c r="M78" s="55" t="n">
        <f aca="false">M48-M49-M50-M51-M52-M53-M54-M55</f>
        <v>1000000000</v>
      </c>
      <c r="N78" s="55" t="n">
        <f aca="false">N48-N49-N50-N51-N52-N53-N54-N55</f>
        <v>0</v>
      </c>
      <c r="O78" s="55" t="n">
        <f aca="false">O48-O49-O50-O51-O52-O53-O54-O55</f>
        <v>0</v>
      </c>
      <c r="P78" s="55" t="n">
        <f aca="false">P48-P49-P50-P51-P52-P53-P54-P55</f>
        <v>0</v>
      </c>
      <c r="Q78" s="55" t="n">
        <f aca="false">Q48-Q49-Q50-Q51-Q52-Q53-Q54-Q55</f>
        <v>1000000000</v>
      </c>
      <c r="R78" s="55" t="n">
        <f aca="false">R48-R49-R50-R51-R52-R53-R54-R55</f>
        <v>0</v>
      </c>
      <c r="S78" s="55" t="n">
        <f aca="false">S48-S49-S50-S51-S52-S53-S54-S55</f>
        <v>1000000000</v>
      </c>
      <c r="T78" s="55" t="n">
        <f aca="false">T48-T49-T50-T51-T52-T53-T54-T55</f>
        <v>0</v>
      </c>
      <c r="U78" s="55" t="n">
        <f aca="false">U48-U49-U50-U51-U52-U53-U54-U55</f>
        <v>0</v>
      </c>
      <c r="V78" s="55" t="n">
        <f aca="false">V48-V49-V50-V51-V52-V53-V54-V55</f>
        <v>0</v>
      </c>
      <c r="W78" s="55" t="n">
        <f aca="false">W48-W49-W50-W51-W52-W53-W54-W55</f>
        <v>0</v>
      </c>
    </row>
    <row r="79" customFormat="false" ht="15" hidden="false" customHeight="false" outlineLevel="0" collapsed="false">
      <c r="B79" s="0" t="s">
        <v>274</v>
      </c>
      <c r="D79" s="115"/>
      <c r="E79" s="55" t="n">
        <f aca="false">E56-E57-E61</f>
        <v>0</v>
      </c>
      <c r="F79" s="55" t="n">
        <f aca="false">F56-F57-F61</f>
        <v>0</v>
      </c>
      <c r="G79" s="55" t="n">
        <f aca="false">G56-G57-G61</f>
        <v>0</v>
      </c>
      <c r="H79" s="55" t="n">
        <f aca="false">H56-H57-H61</f>
        <v>-100000000.000002</v>
      </c>
      <c r="I79" s="55" t="n">
        <f aca="false">I56-I57-I61</f>
        <v>0</v>
      </c>
      <c r="J79" s="55" t="n">
        <f aca="false">J56-J57-J61</f>
        <v>0</v>
      </c>
      <c r="K79" s="55" t="n">
        <f aca="false">K56-K57-K61</f>
        <v>0</v>
      </c>
      <c r="L79" s="55" t="n">
        <f aca="false">L56-L57-L61</f>
        <v>0</v>
      </c>
      <c r="M79" s="55" t="n">
        <f aca="false">M56-M57-M61</f>
        <v>0</v>
      </c>
      <c r="N79" s="55" t="n">
        <f aca="false">N56-N57-N61</f>
        <v>0</v>
      </c>
      <c r="O79" s="55" t="n">
        <f aca="false">O56-O57-O61</f>
        <v>0</v>
      </c>
      <c r="P79" s="55" t="n">
        <f aca="false">P56-P57-P61</f>
        <v>0</v>
      </c>
      <c r="Q79" s="55" t="n">
        <f aca="false">Q56-Q57-Q61</f>
        <v>0</v>
      </c>
      <c r="R79" s="55" t="n">
        <f aca="false">R56-R57-R61</f>
        <v>0</v>
      </c>
      <c r="S79" s="55" t="n">
        <f aca="false">S56-S57-S61</f>
        <v>0</v>
      </c>
      <c r="T79" s="55" t="n">
        <f aca="false">T56-T57-T61</f>
        <v>0</v>
      </c>
      <c r="U79" s="55" t="n">
        <f aca="false">U56-U57-U61</f>
        <v>0</v>
      </c>
      <c r="V79" s="55" t="n">
        <f aca="false">V56-V57-V61</f>
        <v>0</v>
      </c>
      <c r="W79" s="55" t="n">
        <f aca="false">W56-W57-W61</f>
        <v>0</v>
      </c>
    </row>
    <row r="80" customFormat="false" ht="15" hidden="false" customHeight="false" outlineLevel="0" collapsed="false">
      <c r="W80" s="46"/>
    </row>
    <row r="82" customFormat="false" ht="15" hidden="false" customHeight="false" outlineLevel="0" collapsed="false">
      <c r="B82" s="0" t="s">
        <v>679</v>
      </c>
      <c r="E82" s="0" t="n">
        <v>676894000000</v>
      </c>
      <c r="F82" s="0" t="n">
        <v>769036000000</v>
      </c>
      <c r="G82" s="0" t="n">
        <v>947054000000</v>
      </c>
      <c r="H82" s="57" t="n">
        <v>1096419000000</v>
      </c>
      <c r="I82" s="57" t="n">
        <v>1301360000000</v>
      </c>
      <c r="J82" s="57" t="n">
        <v>1682831000000</v>
      </c>
      <c r="K82" s="57" t="n">
        <v>1952802000000</v>
      </c>
      <c r="L82" s="57" t="n">
        <v>2696055000000</v>
      </c>
      <c r="M82" s="57" t="n">
        <v>3184537000000</v>
      </c>
      <c r="N82" s="57" t="n">
        <v>3718920000000</v>
      </c>
      <c r="O82" s="57" t="n">
        <v>4375542000000</v>
      </c>
      <c r="P82" s="57" t="n">
        <v>5041778000000</v>
      </c>
      <c r="Q82" s="57" t="n">
        <v>5732116000000</v>
      </c>
      <c r="R82" s="261" t="n">
        <v>6242000000000</v>
      </c>
      <c r="S82" s="261" t="n">
        <v>7028000000000</v>
      </c>
      <c r="T82" s="261" t="n">
        <v>7847000000000</v>
      </c>
      <c r="U82" s="40" t="n">
        <v>8287000000000</v>
      </c>
      <c r="V82" s="40" t="n">
        <v>8839000000000</v>
      </c>
      <c r="W82" s="40" t="n">
        <v>9533000000000</v>
      </c>
    </row>
    <row r="83" customFormat="false" ht="15" hidden="false" customHeight="false" outlineLevel="0" collapsed="false">
      <c r="B83" s="0" t="s">
        <v>140</v>
      </c>
      <c r="E83" s="0" t="n">
        <f aca="false">(E6/E82)*100</f>
        <v>36.7561242971573</v>
      </c>
      <c r="F83" s="0" t="n">
        <f aca="false">(F6/F82)*100</f>
        <v>31.9360862170301</v>
      </c>
      <c r="G83" s="0" t="n">
        <f aca="false">(G6/G82)*100</f>
        <v>33.8945825686814</v>
      </c>
      <c r="H83" s="0" t="n">
        <f aca="false">(H6/H82)*100</f>
        <v>34.767730219925</v>
      </c>
      <c r="I83" s="0" t="n">
        <f aca="false">(I6/I82)*100</f>
        <v>74.8447777709473</v>
      </c>
      <c r="J83" s="0" t="n">
        <f aca="false">(J6/J82)*100</f>
        <v>33.8714939289804</v>
      </c>
      <c r="K83" s="0" t="n">
        <f aca="false">(K6/K82)*100</f>
        <v>165.556979150984</v>
      </c>
      <c r="L83" s="0" t="n">
        <f aca="false">(L6/L82)*100</f>
        <v>45.4367585231014</v>
      </c>
      <c r="M83" s="0" t="n">
        <f aca="false">(M6/M82)*100</f>
        <v>31.2447303956588</v>
      </c>
      <c r="N83" s="0" t="n">
        <f aca="false">(N6/N82)*100</f>
        <v>38.1024598539361</v>
      </c>
      <c r="O83" s="0" t="n">
        <f aca="false">(O6/O82)*100</f>
        <v>37.0696933088518</v>
      </c>
      <c r="P83" s="0" t="n">
        <f aca="false">(P6/P82)*100</f>
        <v>33.4207495847695</v>
      </c>
      <c r="Q83" s="0" t="n">
        <f aca="false">(Q6/Q82)*100</f>
        <v>31.7334820160653</v>
      </c>
      <c r="R83" s="0" t="n">
        <f aca="false">(R6/R82)*100</f>
        <v>25.9211791092598</v>
      </c>
      <c r="S83" s="0" t="n">
        <f aca="false">(S6/S82)*100</f>
        <v>27.9595902105862</v>
      </c>
      <c r="T83" s="0" t="n">
        <f aca="false">(T6/T82)*100</f>
        <v>35.0962151140563</v>
      </c>
      <c r="U83" s="0" t="n">
        <f aca="false">(U6/U82)*100</f>
        <v>33.4379148063232</v>
      </c>
      <c r="V83" s="0" t="n">
        <f aca="false">(V6/V82)*100</f>
        <v>33.7255345627333</v>
      </c>
      <c r="W83" s="0" t="n">
        <f aca="false">(W6/W82)*100</f>
        <v>33.5046679953845</v>
      </c>
    </row>
    <row r="84" customFormat="false" ht="15" hidden="false" customHeight="false" outlineLevel="0" collapsed="false">
      <c r="B84" s="0" t="s">
        <v>141</v>
      </c>
      <c r="E84" s="0" t="n">
        <f aca="false">(E21/E82)*100</f>
        <v>49.5350823023989</v>
      </c>
      <c r="F84" s="0" t="n">
        <f aca="false">(F21/F82)*100</f>
        <v>42.3387201639455</v>
      </c>
      <c r="G84" s="0" t="n">
        <f aca="false">(G21/G82)*100</f>
        <v>43.8623351994712</v>
      </c>
      <c r="H84" s="0" t="n">
        <f aca="false">(H21/H82)*100</f>
        <v>50.0264953453014</v>
      </c>
      <c r="I84" s="0" t="n">
        <f aca="false">(I21/I82)*100</f>
        <v>40.5729390791172</v>
      </c>
      <c r="J84" s="0" t="n">
        <f aca="false">(J21/J82)*100</f>
        <v>46.5287363971783</v>
      </c>
      <c r="K84" s="0" t="n">
        <f aca="false">(K21/K82)*100</f>
        <v>40.0962309542903</v>
      </c>
      <c r="L84" s="0" t="n">
        <f aca="false">(L21/L82)*100</f>
        <v>31.1937256472883</v>
      </c>
      <c r="M84" s="0" t="n">
        <f aca="false">(M21/M82)*100</f>
        <v>49.6461495030518</v>
      </c>
      <c r="N84" s="0" t="n">
        <f aca="false">(N21/N82)*100</f>
        <v>49.0464973702043</v>
      </c>
      <c r="O84" s="0" t="n">
        <f aca="false">(O21/O82)*100</f>
        <v>49.0453525528952</v>
      </c>
      <c r="P84" s="0" t="n">
        <f aca="false">(P21/P82)*100</f>
        <v>44.1312568700962</v>
      </c>
      <c r="Q84" s="0" t="n">
        <f aca="false">(Q21/Q82)*100</f>
        <v>39.0431735854613</v>
      </c>
      <c r="R84" s="0" t="n">
        <f aca="false">(R21/R82)*100</f>
        <v>31.400192246075</v>
      </c>
      <c r="S84" s="0" t="n">
        <f aca="false">(S21/S82)*100</f>
        <v>34.2202618099032</v>
      </c>
      <c r="T84" s="0" t="n">
        <f aca="false">(T21/T82)*100</f>
        <v>44.0805403338856</v>
      </c>
      <c r="U84" s="0" t="n">
        <f aca="false">(U21/U82)*100</f>
        <v>37.2631832991432</v>
      </c>
      <c r="V84" s="0" t="n">
        <f aca="false">(V21/V82)*100</f>
        <v>36.1918769091526</v>
      </c>
      <c r="W84" s="0" t="n">
        <f aca="false">(W21/W82)*100</f>
        <v>33.9557327179272</v>
      </c>
    </row>
    <row r="85" customFormat="false" ht="15" hidden="false" customHeight="false" outlineLevel="0" collapsed="false">
      <c r="W85" s="46"/>
    </row>
    <row r="86" customFormat="false" ht="13.5" hidden="false" customHeight="true" outlineLevel="0" collapsed="false">
      <c r="B86" s="0" t="s">
        <v>142</v>
      </c>
      <c r="D86" s="0" t="n">
        <f aca="false">IF(D58&lt;0, (D58/D50)*100)</f>
        <v>0</v>
      </c>
      <c r="E86" s="0" t="n">
        <f aca="false">IF(E37&lt;0, (E37/E22)*100)</f>
        <v>0</v>
      </c>
      <c r="F86" s="0" t="n">
        <f aca="false">IF(F37&lt;0, (F37/F22)*100)</f>
        <v>0</v>
      </c>
      <c r="G86" s="0" t="n">
        <f aca="false">IF(G37&lt;0, (G37/G22)*100)</f>
        <v>0</v>
      </c>
      <c r="H86" s="0" t="n">
        <f aca="false">IF(H37&lt;0, (H37/H22)*100)</f>
        <v>-1.66790214974055</v>
      </c>
      <c r="I86" s="0" t="n">
        <f aca="false">IF(I37&lt;0, (I37/I22)*100)</f>
        <v>0</v>
      </c>
      <c r="J86" s="0" t="n">
        <f aca="false">IF(J37&lt;0, (J37/J22)*100)</f>
        <v>0</v>
      </c>
      <c r="K86" s="0" t="n">
        <f aca="false">IF(K37&lt;0, (K37/K22)*100)</f>
        <v>0</v>
      </c>
      <c r="L86" s="0" t="n">
        <f aca="false">IF(L37&lt;0, (L37/L22)*100)</f>
        <v>0</v>
      </c>
      <c r="M86" s="0" t="n">
        <f aca="false">IF(M37&lt;0, (M37/M22)*100)</f>
        <v>0</v>
      </c>
      <c r="N86" s="0" t="n">
        <f aca="false">IF(N37&lt;0, (N37/N22)*100)</f>
        <v>0</v>
      </c>
      <c r="O86" s="0" t="n">
        <f aca="false">IF(O37&lt;0, (O37/O22)*100)</f>
        <v>0</v>
      </c>
      <c r="P86" s="0" t="n">
        <f aca="false">IF(P37&lt;0, (P37/P22)*100)</f>
        <v>0</v>
      </c>
      <c r="Q86" s="0" t="n">
        <f aca="false">IF(Q37&lt;0, (Q37/Q22)*100)</f>
        <v>0</v>
      </c>
      <c r="R86" s="0" t="n">
        <f aca="false">IF(R37&lt;0, (R37/R22)*100)</f>
        <v>0</v>
      </c>
      <c r="S86" s="0" t="n">
        <f aca="false">IF(S37&lt;0, (S37/S22)*100)</f>
        <v>0</v>
      </c>
      <c r="T86" s="0" t="n">
        <f aca="false">IF(T37&lt;0, (T37/T22)*100)</f>
        <v>0</v>
      </c>
      <c r="U86" s="0" t="n">
        <f aca="false">IF(U37&lt;0, (U37/U22)*100)</f>
        <v>0</v>
      </c>
      <c r="V86" s="0" t="n">
        <f aca="false">IF(V37&lt;0, (V37/V22)*100)</f>
        <v>0</v>
      </c>
      <c r="W86" s="46" t="n">
        <f aca="false">IF(W37&lt;0, (W37/W22)*100)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2.xml><?xml version="1.0" encoding="utf-8"?>
<worksheet xmlns="http://schemas.openxmlformats.org/spreadsheetml/2006/main" xmlns:r="http://schemas.openxmlformats.org/officeDocument/2006/relationships">
  <sheetPr filterMode="false">
    <pageSetUpPr fitToPage="false"/>
  </sheetPr>
  <dimension ref="A1:Z6553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5" topLeftCell="R30" activePane="bottomRight" state="frozen"/>
      <selection pane="topLeft" activeCell="A1" activeCellId="0" sqref="A1"/>
      <selection pane="topRight" activeCell="R1" activeCellId="0" sqref="R1"/>
      <selection pane="bottomLeft" activeCell="A30" activeCellId="0" sqref="A30"/>
      <selection pane="bottomRight" activeCell="Q31" activeCellId="0" sqref="Q31"/>
    </sheetView>
  </sheetViews>
  <sheetFormatPr defaultRowHeight="15.75"/>
  <cols>
    <col collapsed="false" hidden="false" max="1" min="1" style="0" width="15.9285714285714"/>
    <col collapsed="false" hidden="false" max="2" min="2" style="0" width="30.780612244898"/>
    <col collapsed="false" hidden="false" max="3" min="3" style="0" width="22.1377551020408"/>
    <col collapsed="false" hidden="false" max="4" min="4" style="0" width="9.71938775510204"/>
    <col collapsed="false" hidden="false" max="11" min="5" style="0" width="8.50510204081633"/>
    <col collapsed="false" hidden="false" max="12" min="12" style="0" width="13.5"/>
    <col collapsed="false" hidden="false" max="13" min="13" style="0" width="8.50510204081633"/>
    <col collapsed="false" hidden="false" max="14" min="14" style="0" width="17.5510204081633"/>
    <col collapsed="false" hidden="false" max="24" min="15" style="0" width="16.469387755102"/>
    <col collapsed="false" hidden="false" max="25" min="25" style="0" width="8.50510204081633"/>
    <col collapsed="false" hidden="false" max="26" min="26" style="0" width="13.5"/>
    <col collapsed="false" hidden="false" max="1025" min="27" style="0" width="8.50510204081633"/>
  </cols>
  <sheetData>
    <row r="1" customFormat="false" ht="15" hidden="false" customHeight="false" outlineLevel="0" collapsed="false">
      <c r="A1" s="59" t="s">
        <v>4789</v>
      </c>
      <c r="B1" s="2" t="s">
        <v>4790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4791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340</v>
      </c>
      <c r="S5" s="4" t="s">
        <v>31</v>
      </c>
      <c r="T5" s="4" t="s">
        <v>31</v>
      </c>
      <c r="U5" s="4" t="s">
        <v>31</v>
      </c>
      <c r="V5" s="4" t="s">
        <v>31</v>
      </c>
      <c r="W5" s="4" t="s">
        <v>31</v>
      </c>
      <c r="X5" s="4" t="s">
        <v>31</v>
      </c>
    </row>
    <row r="6" s="17" customFormat="true" ht="15" hidden="false" customHeight="false" outlineLevel="0" collapsed="false">
      <c r="A6" s="51" t="s">
        <v>32</v>
      </c>
      <c r="B6" s="441" t="s">
        <v>733</v>
      </c>
      <c r="C6" s="335" t="s">
        <v>34</v>
      </c>
      <c r="D6" s="121"/>
      <c r="E6" s="121"/>
      <c r="F6" s="121"/>
      <c r="G6" s="121"/>
      <c r="H6" s="121"/>
      <c r="I6" s="440"/>
      <c r="J6" s="440"/>
      <c r="K6" s="440"/>
      <c r="L6" s="440"/>
      <c r="M6" s="440"/>
      <c r="N6" s="868" t="n">
        <f aca="false">N7+N17</f>
        <v>741600000000</v>
      </c>
      <c r="O6" s="868" t="n">
        <f aca="false">O7+O17</f>
        <v>1118000000000</v>
      </c>
      <c r="P6" s="868" t="n">
        <f aca="false">P7+P17</f>
        <v>1247000000000</v>
      </c>
      <c r="Q6" s="868" t="n">
        <f aca="false">Q7+Q17</f>
        <v>1156000000000</v>
      </c>
      <c r="R6" s="868" t="n">
        <f aca="false">R7+R17</f>
        <v>1044000000000</v>
      </c>
      <c r="S6" s="868" t="n">
        <f aca="false">S7+S17</f>
        <v>723000000000</v>
      </c>
      <c r="T6" s="868" t="n">
        <f aca="false">T7+T17</f>
        <v>799000000000</v>
      </c>
      <c r="U6" s="868" t="n">
        <f aca="false">U7+U17</f>
        <v>855000000000</v>
      </c>
      <c r="V6" s="868" t="n">
        <f aca="false">V7+V17</f>
        <v>906000000000</v>
      </c>
      <c r="W6" s="868" t="n">
        <f aca="false">W7+W17</f>
        <v>919000000000</v>
      </c>
      <c r="X6" s="868" t="n">
        <f aca="false">X7+X17</f>
        <v>938000000000</v>
      </c>
    </row>
    <row r="7" customFormat="false" ht="16.5" hidden="false" customHeight="false" outlineLevel="0" collapsed="false">
      <c r="A7" s="30" t="s">
        <v>35</v>
      </c>
      <c r="B7" s="0" t="s">
        <v>35</v>
      </c>
      <c r="C7" s="20" t="s">
        <v>37</v>
      </c>
      <c r="D7" s="4"/>
      <c r="E7" s="4"/>
      <c r="F7" s="4"/>
      <c r="G7" s="4"/>
      <c r="H7" s="4"/>
      <c r="I7" s="4"/>
      <c r="J7" s="4"/>
      <c r="K7" s="4"/>
      <c r="L7" s="4"/>
      <c r="M7" s="4"/>
      <c r="N7" s="99" t="n">
        <v>741600000000</v>
      </c>
      <c r="O7" s="104" t="n">
        <v>1118000000000</v>
      </c>
      <c r="P7" s="104" t="n">
        <v>1247000000000</v>
      </c>
      <c r="Q7" s="104" t="n">
        <v>1156000000000</v>
      </c>
      <c r="R7" s="104" t="n">
        <v>1044000000000</v>
      </c>
      <c r="S7" s="104" t="n">
        <v>723000000000</v>
      </c>
      <c r="T7" s="104" t="n">
        <v>799000000000</v>
      </c>
      <c r="U7" s="104" t="n">
        <v>855000000000</v>
      </c>
      <c r="V7" s="104" t="n">
        <v>906000000000</v>
      </c>
      <c r="W7" s="104" t="n">
        <v>919000000000</v>
      </c>
      <c r="X7" s="104" t="n">
        <v>938000000000</v>
      </c>
    </row>
    <row r="8" customFormat="false" ht="15" hidden="false" customHeight="false" outlineLevel="0" collapsed="false">
      <c r="A8" s="0" t="s">
        <v>2078</v>
      </c>
      <c r="B8" s="26" t="s">
        <v>343</v>
      </c>
      <c r="C8" s="49" t="s">
        <v>40</v>
      </c>
      <c r="D8" s="4"/>
      <c r="E8" s="4"/>
      <c r="F8" s="4"/>
      <c r="G8" s="4"/>
      <c r="H8" s="4"/>
      <c r="I8" s="4"/>
      <c r="J8" s="4"/>
      <c r="K8" s="4"/>
      <c r="L8" s="4"/>
      <c r="M8" s="4"/>
      <c r="N8" s="99" t="n">
        <v>670300000000</v>
      </c>
      <c r="O8" s="104" t="n">
        <v>1034000000000</v>
      </c>
      <c r="P8" s="104" t="n">
        <v>1145000000000</v>
      </c>
      <c r="Q8" s="104" t="n">
        <v>1035000000000</v>
      </c>
      <c r="R8" s="104" t="n">
        <v>913000000000</v>
      </c>
      <c r="S8" s="104" t="n">
        <v>585000000000</v>
      </c>
      <c r="T8" s="104" t="n">
        <v>656000000000</v>
      </c>
      <c r="U8" s="104" t="n">
        <v>696000000000</v>
      </c>
      <c r="V8" s="104" t="n">
        <v>734000000000</v>
      </c>
      <c r="W8" s="104" t="n">
        <v>740000000000</v>
      </c>
      <c r="X8" s="104" t="n">
        <v>755000000000</v>
      </c>
    </row>
    <row r="9" customFormat="false" ht="15" hidden="false" customHeight="false" outlineLevel="0" collapsed="false">
      <c r="A9" s="26" t="s">
        <v>345</v>
      </c>
      <c r="B9" s="26" t="s">
        <v>345</v>
      </c>
      <c r="C9" s="49" t="s">
        <v>40</v>
      </c>
      <c r="D9" s="4"/>
      <c r="E9" s="4"/>
      <c r="F9" s="4"/>
      <c r="G9" s="4"/>
      <c r="H9" s="4"/>
      <c r="I9" s="4"/>
      <c r="J9" s="4"/>
      <c r="K9" s="4"/>
      <c r="L9" s="4"/>
      <c r="M9" s="4"/>
      <c r="N9" s="99" t="n">
        <v>71400000000</v>
      </c>
      <c r="O9" s="104" t="n">
        <v>83000000000</v>
      </c>
      <c r="P9" s="104" t="n">
        <v>103000000000</v>
      </c>
      <c r="Q9" s="104" t="n">
        <v>121000000000</v>
      </c>
      <c r="R9" s="104" t="n">
        <v>131000000000</v>
      </c>
      <c r="S9" s="104" t="n">
        <v>138000000000</v>
      </c>
      <c r="T9" s="104" t="n">
        <v>144000000000</v>
      </c>
      <c r="U9" s="104" t="n">
        <v>159000000000</v>
      </c>
      <c r="V9" s="104" t="n">
        <v>172000000000</v>
      </c>
      <c r="W9" s="104" t="n">
        <v>179000000000</v>
      </c>
      <c r="X9" s="104" t="n">
        <v>183000000000</v>
      </c>
    </row>
    <row r="10" customFormat="false" ht="15" hidden="false" customHeight="false" outlineLevel="0" collapsed="false">
      <c r="A10" s="869" t="s">
        <v>342</v>
      </c>
      <c r="B10" s="869" t="s">
        <v>342</v>
      </c>
      <c r="C10" s="11" t="s">
        <v>4792</v>
      </c>
      <c r="D10" s="4"/>
      <c r="E10" s="4"/>
      <c r="F10" s="4"/>
      <c r="G10" s="4"/>
      <c r="H10" s="4"/>
      <c r="I10" s="4"/>
      <c r="J10" s="4"/>
      <c r="K10" s="4"/>
      <c r="L10" s="4"/>
      <c r="M10" s="4"/>
      <c r="N10" s="99" t="n">
        <v>21800000000</v>
      </c>
      <c r="O10" s="104" t="n">
        <v>27000000000</v>
      </c>
      <c r="P10" s="104" t="n">
        <v>34000000000</v>
      </c>
      <c r="Q10" s="104" t="n">
        <v>33000000000</v>
      </c>
      <c r="R10" s="104" t="n">
        <v>38000000000</v>
      </c>
      <c r="S10" s="104" t="n">
        <v>38000000000</v>
      </c>
      <c r="T10" s="104" t="n">
        <v>39000000000</v>
      </c>
      <c r="U10" s="104" t="n">
        <v>42000000000</v>
      </c>
      <c r="V10" s="104" t="n">
        <v>45000000000</v>
      </c>
      <c r="W10" s="104" t="n">
        <v>47000000000</v>
      </c>
      <c r="X10" s="104" t="n">
        <v>50000000000</v>
      </c>
    </row>
    <row r="11" customFormat="false" ht="15" hidden="false" customHeight="false" outlineLevel="0" collapsed="false">
      <c r="A11" s="106" t="s">
        <v>1385</v>
      </c>
      <c r="B11" s="106" t="s">
        <v>1385</v>
      </c>
      <c r="C11" s="11" t="s">
        <v>4793</v>
      </c>
      <c r="D11" s="4"/>
      <c r="E11" s="4"/>
      <c r="F11" s="4"/>
      <c r="G11" s="4"/>
      <c r="H11" s="4"/>
      <c r="I11" s="4"/>
      <c r="J11" s="4"/>
      <c r="K11" s="4"/>
      <c r="L11" s="4"/>
      <c r="M11" s="4"/>
      <c r="N11" s="99" t="n">
        <v>7100000000</v>
      </c>
      <c r="O11" s="77"/>
      <c r="P11" s="77"/>
      <c r="Q11" s="77"/>
      <c r="R11" s="77"/>
      <c r="S11" s="77"/>
      <c r="T11" s="77"/>
      <c r="U11" s="77"/>
      <c r="V11" s="77"/>
      <c r="W11" s="77"/>
      <c r="X11" s="77"/>
    </row>
    <row r="12" customFormat="false" ht="15" hidden="false" customHeight="false" outlineLevel="0" collapsed="false">
      <c r="A12" s="106" t="s">
        <v>1390</v>
      </c>
      <c r="B12" s="106" t="s">
        <v>1390</v>
      </c>
      <c r="C12" s="11" t="s">
        <v>4793</v>
      </c>
      <c r="D12" s="4"/>
      <c r="E12" s="4"/>
      <c r="F12" s="4"/>
      <c r="G12" s="4"/>
      <c r="H12" s="4"/>
      <c r="I12" s="4"/>
      <c r="J12" s="4"/>
      <c r="K12" s="4"/>
      <c r="L12" s="4"/>
      <c r="M12" s="4"/>
      <c r="N12" s="99" t="n">
        <v>14700000000</v>
      </c>
      <c r="O12" s="77"/>
      <c r="P12" s="77"/>
      <c r="Q12" s="77"/>
      <c r="R12" s="77"/>
      <c r="S12" s="77"/>
      <c r="T12" s="77"/>
      <c r="U12" s="77"/>
      <c r="V12" s="77"/>
      <c r="W12" s="77"/>
      <c r="X12" s="77"/>
    </row>
    <row r="13" customFormat="false" ht="15" hidden="false" customHeight="false" outlineLevel="0" collapsed="false">
      <c r="A13" s="869" t="s">
        <v>2466</v>
      </c>
      <c r="B13" s="869" t="s">
        <v>2466</v>
      </c>
      <c r="C13" s="11" t="s">
        <v>4792</v>
      </c>
      <c r="D13" s="4"/>
      <c r="E13" s="4"/>
      <c r="F13" s="4"/>
      <c r="G13" s="4"/>
      <c r="H13" s="4"/>
      <c r="I13" s="4"/>
      <c r="J13" s="4"/>
      <c r="K13" s="4"/>
      <c r="L13" s="4"/>
      <c r="M13" s="4"/>
      <c r="N13" s="99" t="n">
        <v>49600000000</v>
      </c>
      <c r="O13" s="104" t="n">
        <v>57000000000</v>
      </c>
      <c r="P13" s="104" t="n">
        <v>69000000000</v>
      </c>
      <c r="Q13" s="104" t="n">
        <v>88000000000</v>
      </c>
      <c r="R13" s="104" t="n">
        <v>93000000000</v>
      </c>
      <c r="S13" s="104" t="n">
        <v>100000000000</v>
      </c>
      <c r="T13" s="104" t="n">
        <v>105000000000</v>
      </c>
      <c r="U13" s="104" t="n">
        <v>117000000000</v>
      </c>
      <c r="V13" s="104" t="n">
        <v>127000000000</v>
      </c>
      <c r="W13" s="104" t="n">
        <v>132000000000</v>
      </c>
      <c r="X13" s="104" t="n">
        <v>133000000000</v>
      </c>
    </row>
    <row r="14" customFormat="false" ht="15" hidden="false" customHeight="false" outlineLevel="0" collapsed="false">
      <c r="A14" s="106" t="s">
        <v>4794</v>
      </c>
      <c r="B14" s="106" t="s">
        <v>4794</v>
      </c>
      <c r="C14" s="11" t="s">
        <v>1902</v>
      </c>
      <c r="D14" s="4"/>
      <c r="E14" s="4"/>
      <c r="F14" s="4"/>
      <c r="G14" s="4"/>
      <c r="H14" s="4"/>
      <c r="I14" s="4"/>
      <c r="J14" s="4"/>
      <c r="K14" s="4"/>
      <c r="L14" s="4"/>
      <c r="M14" s="4"/>
      <c r="N14" s="99" t="n">
        <v>15700000000</v>
      </c>
      <c r="O14" s="77"/>
      <c r="P14" s="77"/>
      <c r="Q14" s="77"/>
      <c r="R14" s="77"/>
      <c r="S14" s="77"/>
      <c r="T14" s="77"/>
      <c r="U14" s="77"/>
      <c r="V14" s="77"/>
      <c r="W14" s="77"/>
      <c r="X14" s="77"/>
    </row>
    <row r="15" customFormat="false" ht="15" hidden="false" customHeight="false" outlineLevel="0" collapsed="false">
      <c r="A15" s="106" t="s">
        <v>4795</v>
      </c>
      <c r="B15" s="106" t="s">
        <v>4795</v>
      </c>
      <c r="C15" s="11" t="s">
        <v>1902</v>
      </c>
      <c r="D15" s="4"/>
      <c r="E15" s="4"/>
      <c r="F15" s="4"/>
      <c r="G15" s="4"/>
      <c r="H15" s="4"/>
      <c r="I15" s="4"/>
      <c r="J15" s="4"/>
      <c r="K15" s="4"/>
      <c r="L15" s="4"/>
      <c r="M15" s="4"/>
      <c r="N15" s="99" t="n">
        <v>30900000000</v>
      </c>
      <c r="O15" s="77"/>
      <c r="P15" s="77"/>
      <c r="Q15" s="77"/>
      <c r="R15" s="77"/>
      <c r="S15" s="77"/>
      <c r="T15" s="77"/>
      <c r="U15" s="77"/>
      <c r="V15" s="77"/>
      <c r="W15" s="77"/>
      <c r="X15" s="77"/>
    </row>
    <row r="16" customFormat="false" ht="15" hidden="false" customHeight="false" outlineLevel="0" collapsed="false">
      <c r="A16" s="106" t="s">
        <v>4796</v>
      </c>
      <c r="B16" s="106" t="s">
        <v>4796</v>
      </c>
      <c r="C16" s="11" t="s">
        <v>1902</v>
      </c>
      <c r="D16" s="4"/>
      <c r="E16" s="4"/>
      <c r="F16" s="4"/>
      <c r="G16" s="4"/>
      <c r="H16" s="4"/>
      <c r="I16" s="4"/>
      <c r="J16" s="4"/>
      <c r="K16" s="4"/>
      <c r="L16" s="4"/>
      <c r="M16" s="4"/>
      <c r="N16" s="99" t="n">
        <v>2900000000</v>
      </c>
      <c r="O16" s="77"/>
      <c r="P16" s="77"/>
      <c r="Q16" s="77"/>
      <c r="R16" s="77"/>
      <c r="S16" s="77"/>
      <c r="T16" s="77"/>
      <c r="U16" s="77"/>
      <c r="V16" s="77"/>
      <c r="W16" s="77"/>
      <c r="X16" s="77"/>
      <c r="Z16" s="55"/>
    </row>
    <row r="17" customFormat="false" ht="15" hidden="false" customHeight="false" outlineLevel="0" collapsed="false">
      <c r="A17" s="19" t="s">
        <v>744</v>
      </c>
      <c r="B17" s="19" t="s">
        <v>744</v>
      </c>
      <c r="C17" s="20" t="s">
        <v>37</v>
      </c>
      <c r="D17" s="4"/>
      <c r="E17" s="4"/>
      <c r="F17" s="4"/>
      <c r="G17" s="4"/>
      <c r="H17" s="4"/>
      <c r="I17" s="4"/>
      <c r="J17" s="4"/>
      <c r="K17" s="4"/>
      <c r="L17" s="4"/>
      <c r="M17" s="4"/>
      <c r="N17" s="99"/>
      <c r="O17" s="77"/>
      <c r="P17" s="77"/>
      <c r="Q17" s="77"/>
      <c r="R17" s="77"/>
      <c r="S17" s="77"/>
      <c r="T17" s="77"/>
      <c r="U17" s="77"/>
      <c r="V17" s="77"/>
      <c r="W17" s="77"/>
      <c r="X17" s="77"/>
      <c r="Z17" s="55"/>
    </row>
    <row r="18" s="17" customFormat="true" ht="15" hidden="false" customHeight="false" outlineLevel="0" collapsed="false">
      <c r="A18" s="335" t="s">
        <v>188</v>
      </c>
      <c r="B18" s="17" t="s">
        <v>935</v>
      </c>
      <c r="C18" s="63" t="s">
        <v>34</v>
      </c>
      <c r="D18" s="121"/>
      <c r="E18" s="121"/>
      <c r="F18" s="121"/>
      <c r="G18" s="121"/>
      <c r="H18" s="121"/>
      <c r="I18" s="121"/>
      <c r="J18" s="121"/>
      <c r="K18" s="121"/>
      <c r="L18" s="121"/>
      <c r="M18" s="121"/>
      <c r="N18" s="443" t="n">
        <v>671000000000</v>
      </c>
      <c r="O18" s="481" t="n">
        <v>838000000000</v>
      </c>
      <c r="P18" s="481" t="n">
        <v>917000000000</v>
      </c>
      <c r="Q18" s="481" t="n">
        <v>995000000000</v>
      </c>
      <c r="R18" s="481" t="n">
        <v>1141000000000</v>
      </c>
      <c r="S18" s="481" t="n">
        <v>1195000000000</v>
      </c>
      <c r="T18" s="481" t="n">
        <v>1127000000000</v>
      </c>
      <c r="U18" s="481" t="n">
        <v>1176000000000</v>
      </c>
      <c r="V18" s="481" t="n">
        <v>1226000000000</v>
      </c>
      <c r="W18" s="481" t="n">
        <v>1239000000000</v>
      </c>
      <c r="X18" s="481" t="n">
        <v>1258000000000</v>
      </c>
    </row>
    <row r="19" customFormat="false" ht="16.5" hidden="false" customHeight="false" outlineLevel="0" collapsed="false">
      <c r="A19" s="444" t="s">
        <v>453</v>
      </c>
      <c r="B19" s="0" t="s">
        <v>353</v>
      </c>
      <c r="C19" s="49" t="s">
        <v>191</v>
      </c>
      <c r="D19" s="4"/>
      <c r="E19" s="4"/>
      <c r="F19" s="4"/>
      <c r="G19" s="4"/>
      <c r="H19" s="4"/>
      <c r="I19" s="4"/>
      <c r="J19" s="4"/>
      <c r="K19" s="4"/>
      <c r="L19" s="4"/>
      <c r="M19" s="4"/>
      <c r="N19" s="99" t="n">
        <v>455000000000</v>
      </c>
      <c r="O19" s="104" t="n">
        <v>551000000000</v>
      </c>
      <c r="P19" s="104" t="n">
        <v>612000000000</v>
      </c>
      <c r="Q19" s="104" t="n">
        <v>594000000000</v>
      </c>
      <c r="R19" s="104" t="n">
        <v>670000000000</v>
      </c>
      <c r="S19" s="104" t="n">
        <v>804000000000</v>
      </c>
      <c r="T19" s="104" t="n">
        <v>729000000000</v>
      </c>
      <c r="U19" s="104" t="n">
        <v>760000000000</v>
      </c>
      <c r="V19" s="104" t="n">
        <v>822000000000</v>
      </c>
      <c r="W19" s="104" t="n">
        <v>852000000000</v>
      </c>
      <c r="X19" s="104" t="n">
        <v>880000000000</v>
      </c>
    </row>
    <row r="20" customFormat="false" ht="15" hidden="false" customHeight="false" outlineLevel="0" collapsed="false">
      <c r="A20" s="21" t="s">
        <v>936</v>
      </c>
      <c r="B20" s="21" t="s">
        <v>936</v>
      </c>
      <c r="C20" s="49" t="s">
        <v>77</v>
      </c>
      <c r="D20" s="4"/>
      <c r="E20" s="4"/>
      <c r="F20" s="4"/>
      <c r="G20" s="4"/>
      <c r="H20" s="4"/>
      <c r="I20" s="4"/>
      <c r="J20" s="4"/>
      <c r="K20" s="4"/>
      <c r="L20" s="4"/>
      <c r="M20" s="4"/>
      <c r="N20" s="99" t="n">
        <v>248400000000</v>
      </c>
      <c r="O20" s="104" t="n">
        <v>289000000000</v>
      </c>
      <c r="P20" s="104" t="n">
        <v>317000000000</v>
      </c>
      <c r="Q20" s="104" t="n">
        <v>315000000000</v>
      </c>
      <c r="R20" s="104" t="n">
        <v>335000000000</v>
      </c>
      <c r="S20" s="104" t="n">
        <v>435000000000</v>
      </c>
      <c r="T20" s="104" t="n">
        <v>371000000000</v>
      </c>
      <c r="U20" s="104" t="n">
        <v>382000000000</v>
      </c>
      <c r="V20" s="104" t="n">
        <v>425000000000</v>
      </c>
      <c r="W20" s="104" t="n">
        <v>438000000000</v>
      </c>
      <c r="X20" s="104" t="n">
        <v>450000000000</v>
      </c>
    </row>
    <row r="21" customFormat="false" ht="15" hidden="false" customHeight="false" outlineLevel="0" collapsed="false">
      <c r="A21" s="21" t="s">
        <v>4797</v>
      </c>
      <c r="B21" s="21" t="s">
        <v>4797</v>
      </c>
      <c r="C21" s="49" t="s">
        <v>77</v>
      </c>
      <c r="D21" s="4"/>
      <c r="E21" s="4"/>
      <c r="F21" s="4"/>
      <c r="G21" s="4"/>
      <c r="H21" s="4"/>
      <c r="I21" s="4"/>
      <c r="J21" s="4"/>
      <c r="K21" s="4"/>
      <c r="L21" s="4"/>
      <c r="M21" s="4"/>
      <c r="N21" s="99" t="n">
        <v>168600000000</v>
      </c>
      <c r="O21" s="104" t="n">
        <v>217000000000</v>
      </c>
      <c r="P21" s="104" t="n">
        <v>218000000000</v>
      </c>
      <c r="Q21" s="104" t="n">
        <v>227000000000</v>
      </c>
      <c r="R21" s="104" t="n">
        <v>286000000000</v>
      </c>
      <c r="S21" s="104" t="n">
        <v>319000000000</v>
      </c>
      <c r="T21" s="104" t="n">
        <v>298000000000</v>
      </c>
      <c r="U21" s="104" t="n">
        <v>307000000000</v>
      </c>
      <c r="V21" s="104" t="n">
        <v>312000000000</v>
      </c>
      <c r="W21" s="104" t="n">
        <v>315000000000</v>
      </c>
      <c r="X21" s="104" t="n">
        <v>319000000000</v>
      </c>
    </row>
    <row r="22" customFormat="false" ht="15" hidden="false" customHeight="false" outlineLevel="0" collapsed="false">
      <c r="A22" s="21" t="s">
        <v>205</v>
      </c>
      <c r="B22" s="21" t="s">
        <v>205</v>
      </c>
      <c r="C22" s="49" t="s">
        <v>77</v>
      </c>
      <c r="D22" s="4"/>
      <c r="E22" s="4"/>
      <c r="F22" s="4"/>
      <c r="G22" s="4"/>
      <c r="H22" s="4"/>
      <c r="I22" s="4"/>
      <c r="J22" s="4"/>
      <c r="K22" s="4"/>
      <c r="L22" s="4"/>
      <c r="M22" s="4"/>
      <c r="N22" s="99" t="n">
        <v>5900000000</v>
      </c>
      <c r="O22" s="104" t="n">
        <v>10000000000</v>
      </c>
      <c r="P22" s="104" t="n">
        <v>10000000000</v>
      </c>
      <c r="Q22" s="104" t="n">
        <v>16000000000</v>
      </c>
      <c r="R22" s="104" t="n">
        <v>14000000000</v>
      </c>
      <c r="S22" s="104" t="n">
        <v>14000000000</v>
      </c>
      <c r="T22" s="104" t="n">
        <v>15000000000</v>
      </c>
      <c r="U22" s="104" t="n">
        <v>16000000000</v>
      </c>
      <c r="V22" s="104" t="n">
        <v>17000000000</v>
      </c>
      <c r="W22" s="104" t="n">
        <v>18000000000</v>
      </c>
      <c r="X22" s="104" t="n">
        <v>19000000000</v>
      </c>
    </row>
    <row r="23" customFormat="false" ht="15" hidden="false" customHeight="false" outlineLevel="0" collapsed="false">
      <c r="A23" s="21" t="s">
        <v>1094</v>
      </c>
      <c r="B23" s="21" t="s">
        <v>1094</v>
      </c>
      <c r="C23" s="49" t="s">
        <v>77</v>
      </c>
      <c r="D23" s="4"/>
      <c r="E23" s="4"/>
      <c r="F23" s="4"/>
      <c r="G23" s="4"/>
      <c r="H23" s="4"/>
      <c r="I23" s="4"/>
      <c r="J23" s="4"/>
      <c r="K23" s="4"/>
      <c r="L23" s="4"/>
      <c r="M23" s="4"/>
      <c r="N23" s="99" t="n">
        <v>20600000000</v>
      </c>
      <c r="O23" s="104" t="n">
        <v>26000000000</v>
      </c>
      <c r="P23" s="104" t="n">
        <v>59000000000</v>
      </c>
      <c r="Q23" s="104" t="n">
        <v>31000000000</v>
      </c>
      <c r="R23" s="104" t="n">
        <v>31000000000</v>
      </c>
      <c r="S23" s="104" t="n">
        <v>32000000000</v>
      </c>
      <c r="T23" s="104" t="n">
        <v>35000000000</v>
      </c>
      <c r="U23" s="104" t="n">
        <v>38000000000</v>
      </c>
      <c r="V23" s="104" t="n">
        <v>39000000000</v>
      </c>
      <c r="W23" s="104" t="n">
        <v>41000000000</v>
      </c>
      <c r="X23" s="104" t="n">
        <v>42000000000</v>
      </c>
    </row>
    <row r="24" customFormat="false" ht="15" hidden="false" customHeight="false" outlineLevel="0" collapsed="false">
      <c r="A24" s="21" t="s">
        <v>52</v>
      </c>
      <c r="B24" s="21" t="s">
        <v>52</v>
      </c>
      <c r="C24" s="49" t="s">
        <v>77</v>
      </c>
      <c r="D24" s="4"/>
      <c r="E24" s="4"/>
      <c r="F24" s="4"/>
      <c r="G24" s="4"/>
      <c r="H24" s="4"/>
      <c r="I24" s="4"/>
      <c r="J24" s="4"/>
      <c r="K24" s="4"/>
      <c r="L24" s="4"/>
      <c r="M24" s="4"/>
      <c r="N24" s="99" t="n">
        <v>700000000</v>
      </c>
      <c r="O24" s="104" t="n">
        <v>1000000000</v>
      </c>
      <c r="P24" s="104" t="n">
        <v>1000000000</v>
      </c>
      <c r="Q24" s="104" t="n">
        <v>1000000000</v>
      </c>
      <c r="R24" s="104" t="n">
        <v>1000000000</v>
      </c>
      <c r="S24" s="104" t="n">
        <v>1000000000</v>
      </c>
      <c r="T24" s="104" t="n">
        <v>1000000000</v>
      </c>
      <c r="U24" s="104" t="n">
        <v>1000000000</v>
      </c>
      <c r="V24" s="104" t="n">
        <v>1000000000</v>
      </c>
      <c r="W24" s="104" t="n">
        <v>1000000000</v>
      </c>
      <c r="X24" s="104" t="n">
        <v>1000000000</v>
      </c>
    </row>
    <row r="25" customFormat="false" ht="15" hidden="false" customHeight="false" outlineLevel="0" collapsed="false">
      <c r="A25" s="21" t="s">
        <v>702</v>
      </c>
      <c r="B25" s="21" t="s">
        <v>702</v>
      </c>
      <c r="C25" s="49" t="s">
        <v>77</v>
      </c>
      <c r="D25" s="4"/>
      <c r="E25" s="4"/>
      <c r="F25" s="4"/>
      <c r="G25" s="4"/>
      <c r="H25" s="4"/>
      <c r="I25" s="4"/>
      <c r="J25" s="4"/>
      <c r="K25" s="4"/>
      <c r="L25" s="4"/>
      <c r="M25" s="4"/>
      <c r="N25" s="99" t="n">
        <v>10900000000</v>
      </c>
      <c r="O25" s="104" t="n">
        <v>8000000000</v>
      </c>
      <c r="P25" s="104" t="n">
        <v>6000000000</v>
      </c>
      <c r="Q25" s="104" t="n">
        <v>5000000000</v>
      </c>
      <c r="R25" s="104" t="n">
        <v>4000000000</v>
      </c>
      <c r="S25" s="104" t="n">
        <v>2000000000</v>
      </c>
      <c r="T25" s="104" t="n">
        <v>8000000000</v>
      </c>
      <c r="U25" s="104" t="n">
        <v>16000000000</v>
      </c>
      <c r="V25" s="104" t="n">
        <v>27000000000</v>
      </c>
      <c r="W25" s="104" t="n">
        <v>38000000000</v>
      </c>
      <c r="X25" s="104" t="n">
        <v>49000000000</v>
      </c>
    </row>
    <row r="26" customFormat="false" ht="15" hidden="false" customHeight="false" outlineLevel="0" collapsed="false">
      <c r="B26" s="0" t="s">
        <v>4798</v>
      </c>
      <c r="C26" s="11"/>
      <c r="D26" s="4"/>
      <c r="E26" s="4"/>
      <c r="F26" s="4"/>
      <c r="G26" s="4"/>
      <c r="H26" s="4"/>
      <c r="I26" s="4"/>
      <c r="J26" s="4"/>
      <c r="K26" s="4"/>
      <c r="L26" s="4"/>
      <c r="M26" s="4"/>
      <c r="N26" s="99" t="n">
        <v>215900000000</v>
      </c>
      <c r="O26" s="104" t="n">
        <v>287000000000</v>
      </c>
      <c r="P26" s="104" t="n">
        <v>305000000000</v>
      </c>
      <c r="Q26" s="104" t="n">
        <v>401000000000</v>
      </c>
      <c r="R26" s="104" t="n">
        <v>471000000000</v>
      </c>
      <c r="S26" s="104" t="n">
        <v>391000000000</v>
      </c>
      <c r="T26" s="104" t="n">
        <v>399000000000</v>
      </c>
      <c r="U26" s="104" t="n">
        <v>415000000000</v>
      </c>
      <c r="V26" s="104" t="n">
        <v>405000000000</v>
      </c>
      <c r="W26" s="104" t="n">
        <v>388000000000</v>
      </c>
      <c r="X26" s="104" t="n">
        <v>378000000000</v>
      </c>
    </row>
    <row r="27" customFormat="false" ht="15" hidden="false" customHeight="false" outlineLevel="0" collapsed="false">
      <c r="A27" s="49" t="s">
        <v>227</v>
      </c>
      <c r="B27" s="26" t="s">
        <v>4799</v>
      </c>
      <c r="C27" s="49" t="s">
        <v>191</v>
      </c>
      <c r="D27" s="4"/>
      <c r="E27" s="4"/>
      <c r="F27" s="4"/>
      <c r="G27" s="4"/>
      <c r="H27" s="4"/>
      <c r="I27" s="4"/>
      <c r="J27" s="4"/>
      <c r="K27" s="4"/>
      <c r="L27" s="4"/>
      <c r="M27" s="4"/>
      <c r="N27" s="99" t="n">
        <v>198800000000</v>
      </c>
      <c r="O27" s="104" t="n">
        <v>276000000000</v>
      </c>
      <c r="P27" s="104" t="n">
        <v>262000000000</v>
      </c>
      <c r="Q27" s="104" t="n">
        <v>382000000000</v>
      </c>
      <c r="R27" s="104" t="n">
        <v>440000000000</v>
      </c>
      <c r="S27" s="104" t="n">
        <v>361000000000</v>
      </c>
      <c r="T27" s="104" t="n">
        <v>368000000000</v>
      </c>
      <c r="U27" s="104" t="n">
        <v>378000000000</v>
      </c>
      <c r="V27" s="104" t="n">
        <v>373000000000</v>
      </c>
      <c r="W27" s="104" t="n">
        <v>368000000000</v>
      </c>
      <c r="X27" s="104" t="n">
        <v>358000000000</v>
      </c>
    </row>
    <row r="28" customFormat="false" ht="15" hidden="false" customHeight="false" outlineLevel="0" collapsed="false">
      <c r="A28" s="26" t="s">
        <v>4800</v>
      </c>
      <c r="B28" s="26" t="s">
        <v>4800</v>
      </c>
      <c r="C28" s="49" t="s">
        <v>191</v>
      </c>
      <c r="D28" s="4"/>
      <c r="E28" s="4"/>
      <c r="F28" s="4"/>
      <c r="G28" s="4"/>
      <c r="H28" s="4"/>
      <c r="I28" s="4"/>
      <c r="J28" s="4"/>
      <c r="K28" s="4"/>
      <c r="L28" s="4"/>
      <c r="M28" s="4"/>
      <c r="N28" s="99" t="n">
        <v>17100000000</v>
      </c>
      <c r="O28" s="104" t="n">
        <v>11000000000</v>
      </c>
      <c r="P28" s="104" t="n">
        <v>44000000000</v>
      </c>
      <c r="Q28" s="104" t="n">
        <v>19000000000</v>
      </c>
      <c r="R28" s="104" t="n">
        <v>31000000000</v>
      </c>
      <c r="S28" s="104" t="n">
        <v>30000000000</v>
      </c>
      <c r="T28" s="104" t="n">
        <v>30000000000</v>
      </c>
      <c r="U28" s="104" t="n">
        <v>38000000000</v>
      </c>
      <c r="V28" s="104" t="n">
        <v>32000000000</v>
      </c>
      <c r="W28" s="104" t="n">
        <v>20000000000</v>
      </c>
      <c r="X28" s="104" t="n">
        <v>20000000000</v>
      </c>
    </row>
    <row r="29" customFormat="false" ht="15" hidden="false" customHeight="false" outlineLevel="0" collapsed="false">
      <c r="B29" s="0" t="s">
        <v>950</v>
      </c>
      <c r="C29" s="11"/>
      <c r="D29" s="4"/>
      <c r="E29" s="4"/>
      <c r="F29" s="4"/>
      <c r="G29" s="4"/>
      <c r="H29" s="4"/>
      <c r="I29" s="4"/>
      <c r="J29" s="4"/>
      <c r="K29" s="4"/>
      <c r="L29" s="4"/>
      <c r="M29" s="4"/>
      <c r="N29" s="99" t="n">
        <v>286600000000</v>
      </c>
      <c r="O29" s="104" t="n">
        <v>567000000000</v>
      </c>
      <c r="P29" s="104" t="n">
        <v>636000000000</v>
      </c>
      <c r="Q29" s="104" t="n">
        <v>562000000000</v>
      </c>
      <c r="R29" s="104" t="n">
        <v>375000000000</v>
      </c>
      <c r="S29" s="104" t="n">
        <v>-81000000000</v>
      </c>
      <c r="T29" s="104" t="n">
        <v>71000000000</v>
      </c>
      <c r="U29" s="104" t="n">
        <v>95000000000</v>
      </c>
      <c r="V29" s="104" t="n">
        <v>84000000000</v>
      </c>
      <c r="W29" s="104" t="n">
        <v>67000000000</v>
      </c>
      <c r="X29" s="104" t="n">
        <v>58000000000</v>
      </c>
    </row>
    <row r="30" customFormat="false" ht="15" hidden="false" customHeight="false" outlineLevel="0" collapsed="false">
      <c r="B30" s="0" t="s">
        <v>4211</v>
      </c>
      <c r="C30" s="11"/>
      <c r="D30" s="4"/>
      <c r="E30" s="4"/>
      <c r="F30" s="4"/>
      <c r="G30" s="4"/>
      <c r="H30" s="4"/>
      <c r="I30" s="4"/>
      <c r="J30" s="4"/>
      <c r="K30" s="4"/>
      <c r="L30" s="4"/>
      <c r="M30" s="4"/>
      <c r="N30" s="227" t="n">
        <v>70600000000</v>
      </c>
      <c r="O30" s="104" t="n">
        <v>280000000000</v>
      </c>
      <c r="P30" s="104" t="n">
        <v>330000000000</v>
      </c>
      <c r="Q30" s="104" t="n">
        <v>162000000000</v>
      </c>
      <c r="R30" s="104" t="n">
        <v>-96000000000</v>
      </c>
      <c r="S30" s="104" t="n">
        <v>-472000000000</v>
      </c>
      <c r="T30" s="104" t="n">
        <v>-328000000000</v>
      </c>
      <c r="U30" s="104" t="n">
        <v>-321000000000</v>
      </c>
      <c r="V30" s="104" t="n">
        <v>-320000000000</v>
      </c>
      <c r="W30" s="104" t="n">
        <v>-320000000000</v>
      </c>
      <c r="X30" s="104" t="n">
        <v>-320000000000</v>
      </c>
    </row>
    <row r="31" s="17" customFormat="true" ht="16.5" hidden="false" customHeight="false" outlineLevel="0" collapsed="false">
      <c r="A31" s="235" t="s">
        <v>110</v>
      </c>
      <c r="B31" s="17" t="s">
        <v>110</v>
      </c>
      <c r="C31" s="63" t="s">
        <v>34</v>
      </c>
      <c r="D31" s="121"/>
      <c r="E31" s="121"/>
      <c r="F31" s="121"/>
      <c r="G31" s="121"/>
      <c r="H31" s="121"/>
      <c r="I31" s="121"/>
      <c r="J31" s="121"/>
      <c r="K31" s="121"/>
      <c r="L31" s="121"/>
      <c r="M31" s="121"/>
      <c r="N31" s="241"/>
      <c r="O31" s="481" t="n">
        <v>-280000000000</v>
      </c>
      <c r="P31" s="481" t="n">
        <v>-330000000000</v>
      </c>
      <c r="Q31" s="481" t="n">
        <v>-162000000000</v>
      </c>
      <c r="R31" s="481" t="n">
        <v>96000000000</v>
      </c>
      <c r="S31" s="481" t="n">
        <v>472000000000</v>
      </c>
      <c r="T31" s="481" t="n">
        <v>328000000000</v>
      </c>
      <c r="U31" s="481" t="n">
        <v>321000000000</v>
      </c>
      <c r="V31" s="481" t="n">
        <v>320000000000</v>
      </c>
      <c r="W31" s="481" t="n">
        <v>320000000000</v>
      </c>
      <c r="X31" s="481" t="n">
        <v>320000000000</v>
      </c>
    </row>
    <row r="32" customFormat="false" ht="15" hidden="false" customHeight="false" outlineLevel="0" collapsed="false">
      <c r="A32" s="0" t="s">
        <v>1112</v>
      </c>
      <c r="B32" s="0" t="s">
        <v>1112</v>
      </c>
      <c r="C32" s="49" t="s">
        <v>242</v>
      </c>
      <c r="D32" s="4"/>
      <c r="E32" s="4"/>
      <c r="F32" s="4"/>
      <c r="G32" s="4"/>
      <c r="H32" s="4"/>
      <c r="I32" s="4"/>
      <c r="J32" s="4"/>
      <c r="K32" s="4"/>
      <c r="L32" s="4"/>
      <c r="M32" s="4"/>
      <c r="N32" s="77"/>
      <c r="O32" s="104" t="n">
        <v>-194000000000</v>
      </c>
      <c r="P32" s="104" t="n">
        <v>-329000000000</v>
      </c>
      <c r="Q32" s="104" t="n">
        <v>-125000000000</v>
      </c>
      <c r="R32" s="104" t="n">
        <v>81000000000</v>
      </c>
      <c r="S32" s="104" t="n">
        <v>329000000000</v>
      </c>
      <c r="T32" s="104" t="n">
        <v>139000000000</v>
      </c>
      <c r="U32" s="104" t="n">
        <v>136000000000</v>
      </c>
      <c r="V32" s="104" t="n">
        <v>137000000000</v>
      </c>
      <c r="W32" s="104" t="n">
        <v>138000000000</v>
      </c>
      <c r="X32" s="104" t="n">
        <v>139000000000</v>
      </c>
    </row>
    <row r="33" customFormat="false" ht="15" hidden="false" customHeight="false" outlineLevel="0" collapsed="false">
      <c r="B33" s="26" t="s">
        <v>4801</v>
      </c>
      <c r="C33" s="11"/>
      <c r="D33" s="4"/>
      <c r="E33" s="4"/>
      <c r="F33" s="4"/>
      <c r="G33" s="4"/>
      <c r="H33" s="4"/>
      <c r="I33" s="4"/>
      <c r="J33" s="4"/>
      <c r="K33" s="4"/>
      <c r="L33" s="4"/>
      <c r="M33" s="4"/>
      <c r="N33" s="77"/>
      <c r="O33" s="104" t="n">
        <v>-194000000000</v>
      </c>
      <c r="P33" s="104" t="n">
        <v>-329000000000</v>
      </c>
      <c r="Q33" s="104" t="n">
        <v>-125000000000</v>
      </c>
      <c r="R33" s="104" t="n">
        <v>81000000000</v>
      </c>
      <c r="S33" s="104" t="n">
        <v>354000000000</v>
      </c>
      <c r="T33" s="104" t="n">
        <v>164000000000</v>
      </c>
      <c r="U33" s="104" t="n">
        <v>160000000000</v>
      </c>
      <c r="V33" s="104" t="n">
        <v>160000000000</v>
      </c>
      <c r="W33" s="104" t="n">
        <v>160000000000</v>
      </c>
      <c r="X33" s="104" t="n">
        <v>160000000000</v>
      </c>
    </row>
    <row r="34" customFormat="false" ht="15" hidden="false" customHeight="false" outlineLevel="0" collapsed="false">
      <c r="B34" s="26" t="s">
        <v>422</v>
      </c>
      <c r="C34" s="11"/>
      <c r="D34" s="4"/>
      <c r="E34" s="4"/>
      <c r="F34" s="4"/>
      <c r="G34" s="4"/>
      <c r="H34" s="4"/>
      <c r="I34" s="4"/>
      <c r="J34" s="4"/>
      <c r="K34" s="4"/>
      <c r="L34" s="4"/>
      <c r="M34" s="4"/>
      <c r="N34" s="77"/>
      <c r="O34" s="104" t="n">
        <v>0</v>
      </c>
      <c r="P34" s="104" t="n">
        <v>0</v>
      </c>
      <c r="Q34" s="104" t="n">
        <v>0</v>
      </c>
      <c r="R34" s="104" t="n">
        <v>0</v>
      </c>
      <c r="S34" s="104" t="n">
        <v>-25000000000</v>
      </c>
      <c r="T34" s="104" t="n">
        <v>-25000000000</v>
      </c>
      <c r="U34" s="104" t="n">
        <v>-24000000000</v>
      </c>
      <c r="V34" s="104" t="n">
        <v>-23000000000</v>
      </c>
      <c r="W34" s="104" t="n">
        <v>-22000000000</v>
      </c>
      <c r="X34" s="104" t="n">
        <v>-21000000000</v>
      </c>
    </row>
    <row r="35" customFormat="false" ht="15" hidden="false" customHeight="false" outlineLevel="0" collapsed="false">
      <c r="A35" s="0" t="s">
        <v>4802</v>
      </c>
      <c r="B35" s="0" t="s">
        <v>4803</v>
      </c>
      <c r="C35" s="49" t="s">
        <v>242</v>
      </c>
      <c r="D35" s="4"/>
      <c r="E35" s="4"/>
      <c r="F35" s="4"/>
      <c r="G35" s="4"/>
      <c r="H35" s="4"/>
      <c r="I35" s="4"/>
      <c r="J35" s="4"/>
      <c r="K35" s="4"/>
      <c r="L35" s="4"/>
      <c r="M35" s="4"/>
      <c r="N35" s="77"/>
      <c r="O35" s="104" t="n">
        <v>-32000000000</v>
      </c>
      <c r="P35" s="104" t="n">
        <v>-37000000000</v>
      </c>
      <c r="Q35" s="104" t="n">
        <v>-39000000000</v>
      </c>
      <c r="R35" s="104" t="n">
        <v>-16000000000</v>
      </c>
      <c r="S35" s="104" t="n">
        <v>143000000000</v>
      </c>
      <c r="T35" s="104" t="n">
        <v>189000000000</v>
      </c>
      <c r="U35" s="104" t="n">
        <v>184000000000</v>
      </c>
      <c r="V35" s="104" t="n">
        <v>183000000000</v>
      </c>
      <c r="W35" s="104" t="n">
        <v>182000000000</v>
      </c>
      <c r="X35" s="104" t="n">
        <v>181000000000</v>
      </c>
    </row>
    <row r="36" customFormat="false" ht="15" hidden="false" customHeight="false" outlineLevel="0" collapsed="false">
      <c r="A36" s="0" t="s">
        <v>49</v>
      </c>
      <c r="B36" s="0" t="s">
        <v>49</v>
      </c>
      <c r="C36" s="49" t="s">
        <v>242</v>
      </c>
      <c r="D36" s="4"/>
      <c r="E36" s="4"/>
      <c r="F36" s="4"/>
      <c r="G36" s="4"/>
      <c r="H36" s="4"/>
      <c r="I36" s="4"/>
      <c r="J36" s="4"/>
      <c r="K36" s="4"/>
      <c r="L36" s="4"/>
      <c r="M36" s="4"/>
      <c r="N36" s="77"/>
      <c r="O36" s="104" t="n">
        <v>-54000000000</v>
      </c>
      <c r="P36" s="104" t="n">
        <v>35000000000</v>
      </c>
      <c r="Q36" s="104" t="n">
        <v>2000000000</v>
      </c>
      <c r="R36" s="104" t="n">
        <v>31000000000</v>
      </c>
      <c r="S36" s="104" t="n">
        <v>0</v>
      </c>
      <c r="T36" s="104" t="n">
        <v>0</v>
      </c>
      <c r="U36" s="104" t="n">
        <v>0</v>
      </c>
      <c r="V36" s="104" t="n">
        <v>0</v>
      </c>
      <c r="W36" s="104" t="n">
        <v>0</v>
      </c>
      <c r="X36" s="104" t="n">
        <v>0</v>
      </c>
    </row>
    <row r="37" customFormat="false" ht="15" hidden="false" customHeight="false" outlineLevel="0" collapsed="false">
      <c r="C37" s="11"/>
      <c r="D37" s="4"/>
      <c r="E37" s="4"/>
      <c r="F37" s="4"/>
      <c r="G37" s="4"/>
      <c r="H37" s="4"/>
      <c r="I37" s="4"/>
      <c r="J37" s="4"/>
      <c r="K37" s="4"/>
      <c r="L37" s="4"/>
      <c r="M37" s="4"/>
      <c r="N37" s="4"/>
      <c r="O37" s="4"/>
      <c r="P37" s="4"/>
      <c r="Q37" s="4"/>
      <c r="R37" s="4"/>
      <c r="S37" s="4"/>
      <c r="T37" s="4"/>
      <c r="U37" s="4"/>
      <c r="V37" s="4"/>
      <c r="W37" s="4"/>
      <c r="X37" s="4"/>
    </row>
    <row r="38" customFormat="false" ht="15" hidden="false" customHeight="false" outlineLevel="0" collapsed="false">
      <c r="C38" s="11"/>
      <c r="D38" s="4"/>
      <c r="E38" s="4"/>
      <c r="F38" s="4"/>
      <c r="G38" s="4"/>
      <c r="H38" s="4"/>
      <c r="I38" s="4"/>
      <c r="J38" s="4"/>
      <c r="K38" s="4"/>
      <c r="L38" s="4"/>
      <c r="M38" s="4"/>
      <c r="N38" s="0" t="s">
        <v>127</v>
      </c>
      <c r="O38" s="0" t="s">
        <v>128</v>
      </c>
      <c r="P38" s="0" t="s">
        <v>128</v>
      </c>
      <c r="Q38" s="0" t="s">
        <v>128</v>
      </c>
      <c r="R38" s="0" t="s">
        <v>128</v>
      </c>
      <c r="S38" s="0" t="s">
        <v>128</v>
      </c>
      <c r="T38" s="0" t="s">
        <v>128</v>
      </c>
      <c r="U38" s="0" t="s">
        <v>128</v>
      </c>
      <c r="V38" s="0" t="s">
        <v>128</v>
      </c>
      <c r="W38" s="0" t="s">
        <v>128</v>
      </c>
      <c r="X38" s="0" t="s">
        <v>128</v>
      </c>
    </row>
    <row r="40" customFormat="false" ht="15" hidden="false" customHeight="false" outlineLevel="0" collapsed="false">
      <c r="B40" s="0" t="s">
        <v>1790</v>
      </c>
      <c r="N40" s="55" t="n">
        <f aca="false">N6-N7-N17</f>
        <v>0</v>
      </c>
      <c r="O40" s="55" t="n">
        <f aca="false">O6-O7-O17</f>
        <v>0</v>
      </c>
      <c r="P40" s="55" t="n">
        <f aca="false">P6-P7-P17</f>
        <v>0</v>
      </c>
      <c r="Q40" s="55" t="n">
        <f aca="false">Q6-Q7-Q17</f>
        <v>0</v>
      </c>
      <c r="R40" s="55" t="n">
        <f aca="false">R6-R7-R17</f>
        <v>0</v>
      </c>
      <c r="S40" s="55" t="n">
        <f aca="false">S6-S7-S17</f>
        <v>0</v>
      </c>
      <c r="T40" s="55" t="n">
        <f aca="false">T6-T7-T17</f>
        <v>0</v>
      </c>
      <c r="U40" s="55" t="n">
        <f aca="false">U6-U7-U17</f>
        <v>0</v>
      </c>
      <c r="V40" s="55" t="n">
        <f aca="false">V6-V7-V17</f>
        <v>0</v>
      </c>
      <c r="W40" s="55" t="n">
        <f aca="false">W6-W7-W17</f>
        <v>0</v>
      </c>
      <c r="X40" s="55" t="n">
        <f aca="false">X6-X7-X17</f>
        <v>0</v>
      </c>
    </row>
    <row r="41" customFormat="false" ht="15" hidden="false" customHeight="false" outlineLevel="0" collapsed="false">
      <c r="B41" s="0" t="s">
        <v>1490</v>
      </c>
      <c r="N41" s="55" t="n">
        <f aca="false">N7-N8-N9</f>
        <v>-100000000</v>
      </c>
      <c r="O41" s="55" t="n">
        <f aca="false">O7-O8-O9</f>
        <v>1000000000</v>
      </c>
      <c r="P41" s="55" t="n">
        <f aca="false">P7-P8-P9</f>
        <v>-1000000000</v>
      </c>
      <c r="Q41" s="55" t="n">
        <f aca="false">Q7-Q8-Q9</f>
        <v>0</v>
      </c>
      <c r="R41" s="55" t="n">
        <f aca="false">R7-R8-R9</f>
        <v>0</v>
      </c>
      <c r="S41" s="55" t="n">
        <f aca="false">S7-S8-S9</f>
        <v>0</v>
      </c>
      <c r="T41" s="55" t="n">
        <f aca="false">T7-T8-T9</f>
        <v>-1000000000</v>
      </c>
      <c r="U41" s="55" t="n">
        <f aca="false">U7-U8-U9</f>
        <v>0</v>
      </c>
      <c r="V41" s="55" t="n">
        <f aca="false">V7-V8-V9</f>
        <v>0</v>
      </c>
      <c r="W41" s="55" t="n">
        <f aca="false">W7-W8-W9</f>
        <v>0</v>
      </c>
      <c r="X41" s="55" t="n">
        <f aca="false">X7-X8-X9</f>
        <v>0</v>
      </c>
    </row>
    <row r="42" customFormat="false" ht="15" hidden="false" customHeight="false" outlineLevel="0" collapsed="false">
      <c r="B42" s="0" t="s">
        <v>4804</v>
      </c>
      <c r="N42" s="55" t="n">
        <f aca="false">N9-N10-N13</f>
        <v>0</v>
      </c>
      <c r="O42" s="55" t="n">
        <f aca="false">O9-O10-O13</f>
        <v>-1000000000</v>
      </c>
      <c r="P42" s="55" t="n">
        <f aca="false">P9-P10-P13</f>
        <v>0</v>
      </c>
      <c r="Q42" s="55" t="n">
        <f aca="false">Q9-Q10-Q13</f>
        <v>0</v>
      </c>
      <c r="R42" s="55" t="n">
        <f aca="false">R9-R10-R13</f>
        <v>0</v>
      </c>
      <c r="S42" s="55" t="n">
        <f aca="false">S9-S10-S13</f>
        <v>0</v>
      </c>
      <c r="T42" s="55" t="n">
        <f aca="false">T9-T10-T13</f>
        <v>0</v>
      </c>
      <c r="U42" s="55" t="n">
        <f aca="false">U9-U10-U13</f>
        <v>0</v>
      </c>
      <c r="V42" s="55" t="n">
        <f aca="false">V9-V10-V13</f>
        <v>0</v>
      </c>
      <c r="W42" s="55" t="n">
        <f aca="false">W9-W10-W13</f>
        <v>0</v>
      </c>
      <c r="X42" s="55" t="n">
        <f aca="false">X9-X10-X13</f>
        <v>0</v>
      </c>
    </row>
    <row r="43" customFormat="false" ht="15" hidden="false" customHeight="false" outlineLevel="0" collapsed="false">
      <c r="B43" s="0" t="s">
        <v>3244</v>
      </c>
      <c r="N43" s="55" t="n">
        <f aca="false">N10-N11-N12</f>
        <v>0</v>
      </c>
      <c r="O43" s="56" t="n">
        <f aca="false">O10-O11-O12</f>
        <v>27000000000</v>
      </c>
      <c r="P43" s="56" t="n">
        <f aca="false">P10-P11-P12</f>
        <v>34000000000</v>
      </c>
      <c r="Q43" s="56" t="n">
        <f aca="false">Q10-Q11-Q12</f>
        <v>33000000000</v>
      </c>
      <c r="R43" s="56" t="n">
        <f aca="false">R10-R11-R12</f>
        <v>38000000000</v>
      </c>
      <c r="S43" s="56" t="n">
        <f aca="false">S10-S11-S12</f>
        <v>38000000000</v>
      </c>
      <c r="T43" s="56" t="n">
        <f aca="false">T10-T11-T12</f>
        <v>39000000000</v>
      </c>
      <c r="U43" s="56" t="n">
        <f aca="false">U10-U11-U12</f>
        <v>42000000000</v>
      </c>
      <c r="V43" s="56" t="n">
        <f aca="false">V10-V11-V12</f>
        <v>45000000000</v>
      </c>
      <c r="W43" s="56" t="n">
        <f aca="false">W10-W11-W12</f>
        <v>47000000000</v>
      </c>
      <c r="X43" s="56" t="n">
        <f aca="false">X10-X11-X12</f>
        <v>50000000000</v>
      </c>
    </row>
    <row r="44" customFormat="false" ht="15" hidden="false" customHeight="false" outlineLevel="0" collapsed="false">
      <c r="B44" s="0" t="s">
        <v>2115</v>
      </c>
      <c r="N44" s="55" t="n">
        <f aca="false">N13-N14-N15-N16</f>
        <v>100000000</v>
      </c>
      <c r="O44" s="56" t="n">
        <f aca="false">O13-O14-O15-O16</f>
        <v>57000000000</v>
      </c>
      <c r="P44" s="56" t="n">
        <f aca="false">P13-P14-P15-P16</f>
        <v>69000000000</v>
      </c>
      <c r="Q44" s="56" t="n">
        <f aca="false">Q13-Q14-Q15-Q16</f>
        <v>88000000000</v>
      </c>
      <c r="R44" s="56" t="n">
        <f aca="false">R13-R14-R15-R16</f>
        <v>93000000000</v>
      </c>
      <c r="S44" s="56" t="n">
        <f aca="false">S13-S14-S15-S16</f>
        <v>100000000000</v>
      </c>
      <c r="T44" s="56" t="n">
        <f aca="false">T13-T14-T15-T16</f>
        <v>105000000000</v>
      </c>
      <c r="U44" s="56" t="n">
        <f aca="false">U13-U14-U15-U16</f>
        <v>117000000000</v>
      </c>
      <c r="V44" s="56" t="n">
        <f aca="false">V13-V14-V15-V16</f>
        <v>127000000000</v>
      </c>
      <c r="W44" s="56" t="n">
        <f aca="false">W13-W14-W15-W16</f>
        <v>132000000000</v>
      </c>
      <c r="X44" s="56" t="n">
        <f aca="false">X13-X14-X15-X16</f>
        <v>133000000000</v>
      </c>
    </row>
    <row r="45" customFormat="false" ht="15" hidden="false" customHeight="false" outlineLevel="0" collapsed="false">
      <c r="B45" s="0" t="s">
        <v>1115</v>
      </c>
      <c r="N45" s="55" t="n">
        <f aca="false">N18-N19-N26</f>
        <v>100000000</v>
      </c>
      <c r="O45" s="55" t="n">
        <f aca="false">O18-O19-O26</f>
        <v>0</v>
      </c>
      <c r="P45" s="55" t="n">
        <f aca="false">P18-P19-P26</f>
        <v>0</v>
      </c>
      <c r="Q45" s="55" t="n">
        <f aca="false">Q18-Q19-Q26</f>
        <v>0</v>
      </c>
      <c r="R45" s="55" t="n">
        <f aca="false">R18-R19-R26</f>
        <v>0</v>
      </c>
      <c r="S45" s="55" t="n">
        <f aca="false">S18-S19-S26</f>
        <v>0</v>
      </c>
      <c r="T45" s="55" t="n">
        <f aca="false">T18-T19-T26</f>
        <v>-1000000000</v>
      </c>
      <c r="U45" s="55" t="n">
        <f aca="false">U18-U19-U26</f>
        <v>1000000000</v>
      </c>
      <c r="V45" s="55" t="n">
        <f aca="false">V18-V19-V26</f>
        <v>-1000000000</v>
      </c>
      <c r="W45" s="55" t="n">
        <f aca="false">W18-W19-W26</f>
        <v>-1000000000</v>
      </c>
      <c r="X45" s="55" t="n">
        <f aca="false">X18-X19-X26</f>
        <v>0</v>
      </c>
    </row>
    <row r="46" customFormat="false" ht="15" hidden="false" customHeight="false" outlineLevel="0" collapsed="false">
      <c r="B46" s="0" t="s">
        <v>775</v>
      </c>
      <c r="N46" s="55" t="n">
        <f aca="false">N19-N20-N21-N22-N23-N24-N25</f>
        <v>-100000000</v>
      </c>
      <c r="O46" s="55" t="n">
        <f aca="false">O19-O20-O21-O22-O23-O24-O25</f>
        <v>0</v>
      </c>
      <c r="P46" s="55" t="n">
        <f aca="false">P19-P20-P21-P22-P23-P24-P25</f>
        <v>1000000000</v>
      </c>
      <c r="Q46" s="55" t="n">
        <f aca="false">Q19-Q20-Q21-Q22-Q23-Q24-Q25</f>
        <v>-1000000000</v>
      </c>
      <c r="R46" s="55" t="n">
        <f aca="false">R19-R20-R21-R22-R23-R24-R25</f>
        <v>-1000000000</v>
      </c>
      <c r="S46" s="55" t="n">
        <f aca="false">S19-S20-S21-S22-S23-S24-S25</f>
        <v>1000000000</v>
      </c>
      <c r="T46" s="55" t="n">
        <f aca="false">T19-T20-T21-T22-T23-T24-T25</f>
        <v>1000000000</v>
      </c>
      <c r="U46" s="55" t="n">
        <f aca="false">U19-U20-U21-U22-U23-U24-U25</f>
        <v>0</v>
      </c>
      <c r="V46" s="55" t="n">
        <f aca="false">V19-V20-V21-V22-V23-V24-V25</f>
        <v>1000000000</v>
      </c>
      <c r="W46" s="55" t="n">
        <f aca="false">W19-W20-W21-W22-W23-W24-W25</f>
        <v>1000000000</v>
      </c>
      <c r="X46" s="55" t="n">
        <f aca="false">X19-X20-X21-X22-X23-X24-X25</f>
        <v>0</v>
      </c>
    </row>
    <row r="47" customFormat="false" ht="15" hidden="false" customHeight="false" outlineLevel="0" collapsed="false">
      <c r="B47" s="0" t="s">
        <v>4805</v>
      </c>
      <c r="N47" s="55" t="n">
        <f aca="false">N26-N27-N28</f>
        <v>0</v>
      </c>
      <c r="O47" s="55" t="n">
        <f aca="false">O26-O27-O28</f>
        <v>0</v>
      </c>
      <c r="P47" s="55" t="n">
        <f aca="false">P26-P27-P28</f>
        <v>-1000000000</v>
      </c>
      <c r="Q47" s="55" t="n">
        <f aca="false">Q26-Q27-Q28</f>
        <v>0</v>
      </c>
      <c r="R47" s="55" t="n">
        <f aca="false">R26-R27-R28</f>
        <v>0</v>
      </c>
      <c r="S47" s="55" t="n">
        <f aca="false">S26-S27-S28</f>
        <v>0</v>
      </c>
      <c r="T47" s="55" t="n">
        <f aca="false">T26-T27-T28</f>
        <v>1000000000</v>
      </c>
      <c r="U47" s="55" t="n">
        <f aca="false">U26-U27-U28</f>
        <v>-1000000000</v>
      </c>
      <c r="V47" s="55" t="n">
        <f aca="false">V26-V27-V28</f>
        <v>0</v>
      </c>
      <c r="W47" s="55" t="n">
        <f aca="false">W26-W27-W28</f>
        <v>0</v>
      </c>
      <c r="X47" s="55" t="n">
        <f aca="false">X26-X27-X28</f>
        <v>0</v>
      </c>
    </row>
    <row r="48" customFormat="false" ht="15" hidden="false" customHeight="false" outlineLevel="0" collapsed="false">
      <c r="B48" s="0" t="s">
        <v>4806</v>
      </c>
      <c r="N48" s="55" t="n">
        <f aca="false">N31-N32-N35-N36</f>
        <v>0</v>
      </c>
      <c r="O48" s="55" t="n">
        <f aca="false">O31-O32-O35-O36</f>
        <v>0</v>
      </c>
      <c r="P48" s="55" t="n">
        <f aca="false">P31-P32-P35-P36</f>
        <v>1000000000</v>
      </c>
      <c r="Q48" s="55" t="n">
        <f aca="false">Q31-Q32-Q35-Q36</f>
        <v>0</v>
      </c>
      <c r="R48" s="55" t="n">
        <f aca="false">R31-R32-R35-R36</f>
        <v>0</v>
      </c>
      <c r="S48" s="55" t="n">
        <f aca="false">S31-S32-S35-S36</f>
        <v>0</v>
      </c>
      <c r="T48" s="55" t="n">
        <f aca="false">T31-T32-T35-T36</f>
        <v>0</v>
      </c>
      <c r="U48" s="55" t="n">
        <f aca="false">U31-U32-U35-U36</f>
        <v>1000000000</v>
      </c>
      <c r="V48" s="55" t="n">
        <f aca="false">V31-V32-V35-V36</f>
        <v>0</v>
      </c>
      <c r="W48" s="55" t="n">
        <f aca="false">W31-W32-W35-W36</f>
        <v>0</v>
      </c>
      <c r="X48" s="55" t="n">
        <f aca="false">X31-X32-X35-X36</f>
        <v>0</v>
      </c>
    </row>
    <row r="49" customFormat="false" ht="15" hidden="false" customHeight="false" outlineLevel="0" collapsed="false">
      <c r="B49" s="0" t="s">
        <v>4807</v>
      </c>
      <c r="L49" s="55"/>
      <c r="N49" s="55" t="n">
        <f aca="false">N32-N33-N34</f>
        <v>0</v>
      </c>
      <c r="O49" s="55" t="n">
        <f aca="false">O32-O33-O34</f>
        <v>0</v>
      </c>
      <c r="P49" s="55" t="n">
        <f aca="false">P32-P33-P34</f>
        <v>0</v>
      </c>
      <c r="Q49" s="55" t="n">
        <f aca="false">Q32-Q33-Q34</f>
        <v>0</v>
      </c>
      <c r="R49" s="55" t="n">
        <f aca="false">R32-R33-R34</f>
        <v>0</v>
      </c>
      <c r="S49" s="55" t="n">
        <f aca="false">S32-S33-S34</f>
        <v>0</v>
      </c>
      <c r="T49" s="55" t="n">
        <f aca="false">T32-T33-T34</f>
        <v>0</v>
      </c>
      <c r="U49" s="55" t="n">
        <f aca="false">U32-U33-U34</f>
        <v>0</v>
      </c>
      <c r="V49" s="55" t="n">
        <f aca="false">V32-V33-V34</f>
        <v>0</v>
      </c>
      <c r="W49" s="55" t="n">
        <f aca="false">W32-W33-W34</f>
        <v>0</v>
      </c>
      <c r="X49" s="55" t="n">
        <f aca="false">X32-X33-X34</f>
        <v>0</v>
      </c>
    </row>
    <row r="51" customFormat="false" ht="15.75" hidden="false" customHeight="false" outlineLevel="0" collapsed="false">
      <c r="B51" s="0" t="s">
        <v>1047</v>
      </c>
      <c r="M51" s="214" t="n">
        <v>1609117000000</v>
      </c>
      <c r="N51" s="95" t="n">
        <v>1975543000000</v>
      </c>
      <c r="O51" s="95" t="n">
        <v>2510650000000</v>
      </c>
      <c r="P51" s="95" t="n">
        <v>2752334000000</v>
      </c>
      <c r="Q51" s="95" t="n">
        <v>2791259000000</v>
      </c>
      <c r="R51" s="95" t="n">
        <v>2798432000000</v>
      </c>
      <c r="S51" s="96" t="n">
        <v>2370274000000</v>
      </c>
      <c r="T51" s="96" t="n">
        <v>2412129000000</v>
      </c>
      <c r="U51" s="96" t="n">
        <v>2604438000000</v>
      </c>
      <c r="V51" s="96" t="n">
        <v>2809503000000</v>
      </c>
      <c r="W51" s="96" t="n">
        <v>2999062000000</v>
      </c>
      <c r="X51" s="215" t="n">
        <v>3182087000000</v>
      </c>
    </row>
    <row r="52" customFormat="false" ht="15" hidden="false" customHeight="false" outlineLevel="0" collapsed="false">
      <c r="B52" s="0" t="s">
        <v>4808</v>
      </c>
      <c r="N52" s="505" t="n">
        <f aca="false">N6/N51</f>
        <v>0.375390462267842</v>
      </c>
      <c r="O52" s="505" t="n">
        <f aca="false">O6/O51</f>
        <v>0.445303009180889</v>
      </c>
      <c r="P52" s="505" t="n">
        <f aca="false">P6/P51</f>
        <v>0.453070012578415</v>
      </c>
      <c r="Q52" s="505" t="n">
        <f aca="false">Q6/Q51</f>
        <v>0.414150030505947</v>
      </c>
      <c r="R52" s="505" t="n">
        <f aca="false">R6/R51</f>
        <v>0.373066059850659</v>
      </c>
      <c r="S52" s="505" t="n">
        <f aca="false">S6/S51</f>
        <v>0.305028026295694</v>
      </c>
      <c r="T52" s="505" t="n">
        <f aca="false">T6/T51</f>
        <v>0.331242649128633</v>
      </c>
      <c r="U52" s="505" t="n">
        <f aca="false">U6/U51</f>
        <v>0.328285795246422</v>
      </c>
      <c r="V52" s="505" t="n">
        <f aca="false">V6/V51</f>
        <v>0.32247696478701</v>
      </c>
      <c r="W52" s="505" t="n">
        <f aca="false">W6/W51</f>
        <v>0.306429143512205</v>
      </c>
      <c r="X52" s="505" t="n">
        <f aca="false">X6/X51</f>
        <v>0.294775095715485</v>
      </c>
    </row>
    <row r="53" customFormat="false" ht="15" hidden="false" customHeight="false" outlineLevel="0" collapsed="false">
      <c r="B53" s="0" t="s">
        <v>4809</v>
      </c>
      <c r="N53" s="505" t="n">
        <f aca="false">N18/N51</f>
        <v>0.339653452240726</v>
      </c>
      <c r="O53" s="505" t="n">
        <f aca="false">O18/O51</f>
        <v>0.333778105271543</v>
      </c>
      <c r="P53" s="505" t="n">
        <f aca="false">P18/P51</f>
        <v>0.333171773483887</v>
      </c>
      <c r="Q53" s="505" t="n">
        <f aca="false">Q18/Q51</f>
        <v>0.356469965703648</v>
      </c>
      <c r="R53" s="505" t="n">
        <f aca="false">R18/R51</f>
        <v>0.407728327863604</v>
      </c>
      <c r="S53" s="505" t="n">
        <f aca="false">S18/S51</f>
        <v>0.504161122300628</v>
      </c>
      <c r="T53" s="505" t="n">
        <f aca="false">T18/T51</f>
        <v>0.467222109596958</v>
      </c>
      <c r="U53" s="505" t="n">
        <f aca="false">U18/U51</f>
        <v>0.451536953461745</v>
      </c>
      <c r="V53" s="505" t="n">
        <f aca="false">V18/V51</f>
        <v>0.436376113497654</v>
      </c>
      <c r="W53" s="505" t="n">
        <f aca="false">W18/W51</f>
        <v>0.413129171721025</v>
      </c>
      <c r="X53" s="505" t="n">
        <f aca="false">X18/X51</f>
        <v>0.395338028155736</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3.xml><?xml version="1.0" encoding="utf-8"?>
<worksheet xmlns="http://schemas.openxmlformats.org/spreadsheetml/2006/main" xmlns:r="http://schemas.openxmlformats.org/officeDocument/2006/relationships">
  <sheetPr filterMode="false">
    <pageSetUpPr fitToPage="false"/>
  </sheetPr>
  <dimension ref="A1:BA13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T7" activeCellId="0" sqref="T7"/>
    </sheetView>
  </sheetViews>
  <sheetFormatPr defaultRowHeight="15"/>
  <cols>
    <col collapsed="false" hidden="false" max="1" min="1" style="0" width="32.530612244898"/>
    <col collapsed="false" hidden="false" max="2" min="2" style="0" width="49.6785714285714"/>
    <col collapsed="false" hidden="false" max="3" min="3" style="0" width="44.1428571428571"/>
    <col collapsed="false" hidden="false" max="6" min="4" style="0" width="19.8418367346939"/>
    <col collapsed="false" hidden="false" max="8" min="7" style="0" width="20.7908163265306"/>
    <col collapsed="false" hidden="false" max="9" min="9" style="0" width="22.6785714285714"/>
    <col collapsed="false" hidden="false" max="10" min="10" style="0" width="21.4642857142857"/>
    <col collapsed="false" hidden="false" max="14" min="11" style="0" width="22.6785714285714"/>
    <col collapsed="false" hidden="false" max="20" min="15" style="0" width="22.2755102040816"/>
    <col collapsed="false" hidden="false" max="21" min="21" style="0" width="21.8673469387755"/>
    <col collapsed="false" hidden="false" max="22" min="22" style="0" width="22.5459183673469"/>
    <col collapsed="false" hidden="false" max="23" min="23" style="0" width="28.0765306122449"/>
    <col collapsed="false" hidden="false" max="24" min="24" style="0" width="27.4030612244898"/>
    <col collapsed="false" hidden="false" max="25" min="25" style="0" width="28.6173469387755"/>
    <col collapsed="false" hidden="false" max="26" min="26" style="0" width="29.2908163265306"/>
    <col collapsed="false" hidden="false" max="27" min="27" style="0" width="28.6173469387755"/>
    <col collapsed="false" hidden="false" max="28" min="28" style="0" width="8.50510204081633"/>
    <col collapsed="false" hidden="false" max="29" min="29" style="0" width="19.4387755102041"/>
    <col collapsed="false" hidden="false" max="31" min="30" style="0" width="8.50510204081633"/>
    <col collapsed="false" hidden="false" max="32" min="32" style="0" width="19.4387755102041"/>
    <col collapsed="false" hidden="false" max="1025" min="33" style="0" width="8.50510204081633"/>
  </cols>
  <sheetData>
    <row r="1" customFormat="false" ht="15" hidden="false" customHeight="false" outlineLevel="0" collapsed="false">
      <c r="A1" s="0" t="s">
        <v>4810</v>
      </c>
      <c r="B1" s="2" t="s">
        <v>4811</v>
      </c>
      <c r="C1" s="2"/>
      <c r="D1" s="3"/>
      <c r="E1" s="3"/>
      <c r="F1" s="3"/>
      <c r="G1" s="3"/>
      <c r="H1" s="3"/>
      <c r="I1" s="3"/>
      <c r="J1" s="3"/>
      <c r="K1" s="3"/>
      <c r="L1" s="3"/>
      <c r="M1" s="3"/>
      <c r="N1" s="3"/>
      <c r="O1" s="4"/>
      <c r="P1" s="4"/>
      <c r="Q1" s="4"/>
      <c r="R1" s="4"/>
      <c r="S1" s="5"/>
      <c r="T1" s="5"/>
      <c r="U1" s="5"/>
      <c r="V1" s="4"/>
      <c r="W1" s="4"/>
      <c r="X1" s="4"/>
      <c r="Y1" s="4"/>
      <c r="Z1" s="4"/>
      <c r="AA1" s="4"/>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3713</v>
      </c>
      <c r="C2" s="7"/>
      <c r="D2" s="4"/>
      <c r="E2" s="4"/>
      <c r="F2" s="4"/>
      <c r="G2" s="4"/>
      <c r="H2" s="4"/>
      <c r="I2" s="4"/>
      <c r="J2" s="4"/>
      <c r="K2" s="4"/>
      <c r="L2" s="4"/>
      <c r="M2" s="4"/>
      <c r="N2" s="4"/>
      <c r="O2" s="4"/>
      <c r="P2" s="4"/>
      <c r="Q2" s="4"/>
      <c r="R2" s="4"/>
      <c r="S2" s="8"/>
      <c r="T2" s="497"/>
      <c r="U2" s="8"/>
      <c r="V2" s="9"/>
      <c r="W2" s="10"/>
      <c r="X2" s="4"/>
      <c r="Y2" s="4"/>
      <c r="Z2" s="4"/>
      <c r="AA2" s="4"/>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2013</v>
      </c>
      <c r="S3" s="4" t="n">
        <v>2014</v>
      </c>
      <c r="T3" s="4" t="n">
        <v>2014</v>
      </c>
      <c r="U3" s="4" t="n">
        <v>2015</v>
      </c>
      <c r="V3" s="4" t="n">
        <v>2015</v>
      </c>
      <c r="W3" s="4" t="n">
        <v>2016</v>
      </c>
      <c r="X3" s="4" t="n">
        <v>2017</v>
      </c>
      <c r="Y3" s="4" t="n">
        <v>2018</v>
      </c>
      <c r="Z3" s="4" t="n">
        <v>2019</v>
      </c>
      <c r="AA3" s="4" t="n">
        <v>2020</v>
      </c>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4" t="s">
        <v>18</v>
      </c>
      <c r="S4" s="5" t="s">
        <v>19</v>
      </c>
      <c r="T4" s="5" t="s">
        <v>19</v>
      </c>
      <c r="U4" s="4" t="s">
        <v>20</v>
      </c>
      <c r="V4" s="4" t="s">
        <v>20</v>
      </c>
      <c r="W4" s="4" t="s">
        <v>21</v>
      </c>
      <c r="X4" s="4" t="s">
        <v>22</v>
      </c>
      <c r="Y4" s="4" t="s">
        <v>23</v>
      </c>
      <c r="Z4" s="4" t="s">
        <v>24</v>
      </c>
      <c r="AA4" s="4" t="s">
        <v>25</v>
      </c>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0" t="s">
        <v>26</v>
      </c>
      <c r="B5" s="11" t="s">
        <v>27</v>
      </c>
      <c r="C5" s="11"/>
      <c r="D5" s="4" t="s">
        <v>28</v>
      </c>
      <c r="E5" s="4" t="s">
        <v>28</v>
      </c>
      <c r="F5" s="4" t="s">
        <v>28</v>
      </c>
      <c r="G5" s="4" t="s">
        <v>28</v>
      </c>
      <c r="H5" s="4" t="s">
        <v>28</v>
      </c>
      <c r="I5" s="4" t="s">
        <v>29</v>
      </c>
      <c r="J5" s="4" t="s">
        <v>28</v>
      </c>
      <c r="K5" s="4" t="s">
        <v>28</v>
      </c>
      <c r="L5" s="4" t="s">
        <v>28</v>
      </c>
      <c r="M5" s="4" t="s">
        <v>28</v>
      </c>
      <c r="N5" s="4" t="s">
        <v>29</v>
      </c>
      <c r="O5" s="4" t="s">
        <v>28</v>
      </c>
      <c r="P5" s="4" t="s">
        <v>28</v>
      </c>
      <c r="Q5" s="4" t="s">
        <v>2469</v>
      </c>
      <c r="R5" s="4" t="s">
        <v>28</v>
      </c>
      <c r="S5" s="4" t="s">
        <v>2469</v>
      </c>
      <c r="T5" s="4" t="s">
        <v>28</v>
      </c>
      <c r="U5" s="4" t="s">
        <v>31</v>
      </c>
      <c r="V5" s="4" t="s">
        <v>2469</v>
      </c>
      <c r="W5" s="4" t="s">
        <v>31</v>
      </c>
      <c r="X5" s="4" t="s">
        <v>31</v>
      </c>
      <c r="Y5" s="4" t="s">
        <v>31</v>
      </c>
      <c r="Z5" s="4" t="s">
        <v>31</v>
      </c>
      <c r="AA5" s="4" t="s">
        <v>31</v>
      </c>
      <c r="AB5" s="6"/>
      <c r="AC5" s="6"/>
      <c r="AD5" s="6"/>
      <c r="AE5" s="6"/>
      <c r="AF5" s="6"/>
      <c r="AG5" s="6"/>
      <c r="AH5" s="6"/>
      <c r="AI5" s="6"/>
      <c r="AJ5" s="6"/>
      <c r="AK5" s="6"/>
      <c r="AL5" s="6"/>
      <c r="AM5" s="6"/>
      <c r="AN5" s="6"/>
      <c r="AO5" s="6"/>
      <c r="AP5" s="6"/>
      <c r="AQ5" s="6"/>
      <c r="AR5" s="6"/>
      <c r="AS5" s="6"/>
      <c r="AT5" s="6"/>
      <c r="AU5" s="6"/>
      <c r="AV5" s="6"/>
      <c r="AW5" s="6"/>
      <c r="AX5" s="6"/>
      <c r="AY5" s="6"/>
      <c r="AZ5" s="6"/>
      <c r="BA5" s="6"/>
    </row>
    <row r="6" s="17" customFormat="true" ht="16.5" hidden="false" customHeight="false" outlineLevel="0" collapsed="false">
      <c r="A6" s="118" t="s">
        <v>1383</v>
      </c>
      <c r="B6" s="12" t="s">
        <v>33</v>
      </c>
      <c r="C6" s="13" t="s">
        <v>34</v>
      </c>
      <c r="D6" s="244" t="n">
        <v>626300000000</v>
      </c>
      <c r="E6" s="42" t="n">
        <v>664400000000</v>
      </c>
      <c r="F6" s="42" t="n">
        <v>726700000000</v>
      </c>
      <c r="G6" s="42" t="n">
        <v>798000000000</v>
      </c>
      <c r="H6" s="336" t="n">
        <f aca="false">H7+H19</f>
        <v>875000000000</v>
      </c>
      <c r="I6" s="42" t="n">
        <v>956000000000</v>
      </c>
      <c r="J6" s="15" t="n">
        <v>1036000000000</v>
      </c>
      <c r="K6" s="42" t="n">
        <v>1277000000000</v>
      </c>
      <c r="L6" s="42" t="n">
        <v>1293000000000</v>
      </c>
      <c r="M6" s="42" t="n">
        <v>1305000000000</v>
      </c>
      <c r="N6" s="42" t="n">
        <v>1398000000000</v>
      </c>
      <c r="O6" s="42" t="n">
        <v>1526000000000</v>
      </c>
      <c r="P6" s="42" t="n">
        <v>1670000000000</v>
      </c>
      <c r="Q6" s="42" t="n">
        <v>1813000000000</v>
      </c>
      <c r="R6" s="42" t="n">
        <v>1659000000000</v>
      </c>
      <c r="S6" s="42" t="n">
        <v>1891000000000</v>
      </c>
      <c r="T6" s="16" t="n">
        <v>1877000000000</v>
      </c>
      <c r="U6" s="16" t="n">
        <v>1991000000000</v>
      </c>
      <c r="V6" s="16" t="n">
        <v>1978000000000</v>
      </c>
      <c r="W6" s="16" t="n">
        <v>2141000000000</v>
      </c>
      <c r="X6" s="16" t="n">
        <v>2304000000000</v>
      </c>
      <c r="Y6" s="16" t="n">
        <v>2511000000000</v>
      </c>
      <c r="Z6" s="16" t="n">
        <v>2739000000000</v>
      </c>
      <c r="AA6" s="16" t="n">
        <v>2994000000000</v>
      </c>
      <c r="AB6" s="6"/>
      <c r="AC6" s="6"/>
      <c r="AD6" s="6"/>
      <c r="AE6" s="6"/>
      <c r="AF6" s="6"/>
      <c r="AG6" s="6"/>
      <c r="AH6" s="6"/>
      <c r="AI6" s="6"/>
      <c r="AJ6" s="6"/>
      <c r="AK6" s="6"/>
      <c r="AL6" s="6"/>
      <c r="AM6" s="6"/>
      <c r="AN6" s="6"/>
      <c r="AO6" s="6"/>
      <c r="AP6" s="6"/>
      <c r="AQ6" s="6"/>
      <c r="AR6" s="6"/>
      <c r="AS6" s="6"/>
      <c r="AT6" s="6"/>
      <c r="AU6" s="6"/>
      <c r="AV6" s="6"/>
      <c r="AW6" s="6"/>
      <c r="AX6" s="6"/>
      <c r="AY6" s="6"/>
      <c r="AZ6" s="6"/>
      <c r="BA6" s="6"/>
    </row>
    <row r="7" customFormat="false" ht="16.5" hidden="false" customHeight="false" outlineLevel="0" collapsed="false">
      <c r="A7" s="38" t="s">
        <v>35</v>
      </c>
      <c r="B7" s="49" t="s">
        <v>35</v>
      </c>
      <c r="C7" s="20" t="s">
        <v>37</v>
      </c>
      <c r="D7" s="242" t="n">
        <v>562300000000</v>
      </c>
      <c r="E7" s="24" t="n">
        <v>602700000000</v>
      </c>
      <c r="F7" s="24" t="n">
        <v>664600000000</v>
      </c>
      <c r="G7" s="24" t="n">
        <v>720000000000</v>
      </c>
      <c r="H7" s="336" t="n">
        <f aca="false">H8+H17+H18</f>
        <v>787000000000</v>
      </c>
      <c r="I7" s="24" t="n">
        <v>880000000000</v>
      </c>
      <c r="J7" s="22" t="n">
        <v>963000000000</v>
      </c>
      <c r="K7" s="22" t="n">
        <v>1139000000000</v>
      </c>
      <c r="L7" s="24" t="n">
        <v>1153000000000</v>
      </c>
      <c r="M7" s="24" t="n">
        <v>1123000000000</v>
      </c>
      <c r="N7" s="24" t="n">
        <v>1236000000000</v>
      </c>
      <c r="O7" s="24" t="n">
        <v>1376000000000</v>
      </c>
      <c r="P7" s="24" t="n">
        <v>1464000000000</v>
      </c>
      <c r="Q7" s="24" t="n">
        <v>1605000000000</v>
      </c>
      <c r="R7" s="24" t="n">
        <v>1471000000000</v>
      </c>
      <c r="S7" s="24" t="n">
        <v>1668000000000</v>
      </c>
      <c r="T7" s="24" t="n">
        <f aca="false">T8+T16</f>
        <v>1624000000000</v>
      </c>
      <c r="U7" s="24" t="n">
        <f aca="false">U8+U16</f>
        <v>1751000000000</v>
      </c>
      <c r="V7" s="16" t="n">
        <v>1749000000000</v>
      </c>
      <c r="W7" s="24" t="n">
        <f aca="false">W8+W16</f>
        <v>1878000000000</v>
      </c>
      <c r="X7" s="24" t="n">
        <f aca="false">X8+X16</f>
        <v>2027000000000</v>
      </c>
      <c r="Y7" s="24" t="n">
        <f aca="false">Y8+Y16</f>
        <v>2217000000000</v>
      </c>
      <c r="Z7" s="24" t="n">
        <f aca="false">Z8+Z16</f>
        <v>2430000000000</v>
      </c>
      <c r="AA7" s="24" t="n">
        <f aca="false">AA8+AA16</f>
        <v>2689000000000</v>
      </c>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6.5" hidden="false" customHeight="false" outlineLevel="0" collapsed="false">
      <c r="A8" s="113" t="s">
        <v>38</v>
      </c>
      <c r="B8" s="49" t="s">
        <v>262</v>
      </c>
      <c r="C8" s="20" t="s">
        <v>40</v>
      </c>
      <c r="D8" s="242" t="n">
        <v>537300000000</v>
      </c>
      <c r="E8" s="24" t="n">
        <v>576800000000</v>
      </c>
      <c r="F8" s="24" t="n">
        <v>629200000000</v>
      </c>
      <c r="G8" s="24" t="n">
        <v>677000000000</v>
      </c>
      <c r="H8" s="336" t="n">
        <f aca="false">H9+H12+H14</f>
        <v>749000000000</v>
      </c>
      <c r="I8" s="24" t="n">
        <v>851000000000</v>
      </c>
      <c r="J8" s="22" t="n">
        <v>922000000000</v>
      </c>
      <c r="K8" s="22" t="n">
        <v>1088000000000</v>
      </c>
      <c r="L8" s="24" t="n">
        <v>1088000000000</v>
      </c>
      <c r="M8" s="24" t="n">
        <v>1086000000000</v>
      </c>
      <c r="N8" s="24" t="n">
        <v>1195000000000</v>
      </c>
      <c r="O8" s="24" t="n">
        <v>1287000000000</v>
      </c>
      <c r="P8" s="24" t="n">
        <v>1379000000000</v>
      </c>
      <c r="Q8" s="24" t="n">
        <v>1492000000000</v>
      </c>
      <c r="R8" s="24" t="n">
        <v>1343000000000</v>
      </c>
      <c r="S8" s="24" t="n">
        <v>1561000000000</v>
      </c>
      <c r="T8" s="16" t="n">
        <v>1483000000000</v>
      </c>
      <c r="U8" s="16" t="n">
        <v>1583000000000</v>
      </c>
      <c r="V8" s="16" t="n">
        <v>1602000000000</v>
      </c>
      <c r="W8" s="16" t="n">
        <v>1720000000000</v>
      </c>
      <c r="X8" s="16" t="n">
        <v>1868000000000</v>
      </c>
      <c r="Y8" s="16" t="n">
        <v>2049000000000</v>
      </c>
      <c r="Z8" s="16" t="n">
        <v>2243000000000</v>
      </c>
      <c r="AA8" s="16" t="n">
        <v>2471000000000</v>
      </c>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6.5" hidden="false" customHeight="false" outlineLevel="0" collapsed="false">
      <c r="A9" s="26" t="s">
        <v>592</v>
      </c>
      <c r="B9" s="47" t="s">
        <v>3108</v>
      </c>
      <c r="C9" s="0" t="s">
        <v>43</v>
      </c>
      <c r="D9" s="22"/>
      <c r="E9" s="22"/>
      <c r="F9" s="22"/>
      <c r="G9" s="24" t="n">
        <v>159000000000</v>
      </c>
      <c r="H9" s="24" t="n">
        <v>174000000000</v>
      </c>
      <c r="I9" s="24" t="n">
        <v>178000000000</v>
      </c>
      <c r="J9" s="22" t="n">
        <v>219000000000</v>
      </c>
      <c r="K9" s="24" t="n">
        <v>232000000000</v>
      </c>
      <c r="L9" s="24" t="n">
        <v>273000000000</v>
      </c>
      <c r="M9" s="24" t="n">
        <v>288000000000</v>
      </c>
      <c r="N9" s="24" t="n">
        <v>339000000000</v>
      </c>
      <c r="O9" s="24" t="n">
        <v>346000000000</v>
      </c>
      <c r="P9" s="24" t="n">
        <v>405000000000</v>
      </c>
      <c r="Q9" s="24" t="n">
        <v>382000000000</v>
      </c>
      <c r="R9" s="24" t="n">
        <v>390000000000</v>
      </c>
      <c r="S9" s="24" t="n">
        <v>450000000000</v>
      </c>
      <c r="T9" s="16" t="n">
        <v>402000000000</v>
      </c>
      <c r="U9" s="16" t="n">
        <v>432000000000</v>
      </c>
      <c r="V9" s="16" t="n">
        <v>454000000000</v>
      </c>
      <c r="W9" s="16" t="n">
        <v>488000000000</v>
      </c>
      <c r="X9" s="16" t="n">
        <v>541000000000</v>
      </c>
      <c r="Y9" s="16" t="n">
        <v>619000000000</v>
      </c>
      <c r="Z9" s="16" t="n">
        <v>708000000000</v>
      </c>
      <c r="AA9" s="16" t="n">
        <v>776000000000</v>
      </c>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6.5" hidden="false" customHeight="false" outlineLevel="0" collapsed="false">
      <c r="A10" s="26"/>
      <c r="B10" s="339" t="s">
        <v>4812</v>
      </c>
      <c r="C10" s="0" t="s">
        <v>43</v>
      </c>
      <c r="D10" s="22"/>
      <c r="E10" s="22"/>
      <c r="F10" s="22"/>
      <c r="G10" s="24"/>
      <c r="H10" s="24"/>
      <c r="I10" s="24"/>
      <c r="J10" s="22"/>
      <c r="K10" s="24"/>
      <c r="L10" s="24"/>
      <c r="M10" s="24"/>
      <c r="N10" s="24"/>
      <c r="O10" s="24"/>
      <c r="P10" s="24"/>
      <c r="Q10" s="24"/>
      <c r="R10" s="24"/>
      <c r="S10" s="24"/>
      <c r="T10" s="16" t="n">
        <v>21000000000</v>
      </c>
      <c r="U10" s="16" t="n">
        <v>18000000000</v>
      </c>
      <c r="V10" s="16"/>
      <c r="W10" s="16" t="n">
        <v>20000000000</v>
      </c>
      <c r="X10" s="16" t="n">
        <v>20000000000</v>
      </c>
      <c r="Y10" s="16" t="n">
        <v>22000000000</v>
      </c>
      <c r="Z10" s="16" t="n">
        <v>25000000000</v>
      </c>
      <c r="AA10" s="16" t="n">
        <v>34000000000</v>
      </c>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6.5" hidden="false" customHeight="false" outlineLevel="0" collapsed="false">
      <c r="A11" s="26"/>
      <c r="B11" s="339" t="s">
        <v>3368</v>
      </c>
      <c r="C11" s="0" t="s">
        <v>43</v>
      </c>
      <c r="D11" s="22"/>
      <c r="E11" s="22"/>
      <c r="F11" s="22"/>
      <c r="G11" s="24"/>
      <c r="H11" s="24"/>
      <c r="I11" s="24"/>
      <c r="J11" s="22"/>
      <c r="K11" s="24"/>
      <c r="L11" s="24"/>
      <c r="M11" s="24"/>
      <c r="N11" s="24"/>
      <c r="O11" s="24"/>
      <c r="P11" s="24"/>
      <c r="Q11" s="24"/>
      <c r="R11" s="24"/>
      <c r="S11" s="24"/>
      <c r="T11" s="16" t="n">
        <v>27000000000</v>
      </c>
      <c r="U11" s="16" t="n">
        <v>24000000000</v>
      </c>
      <c r="V11" s="16"/>
      <c r="W11" s="16" t="n">
        <v>25000000000</v>
      </c>
      <c r="X11" s="16" t="n">
        <v>26000000000</v>
      </c>
      <c r="Y11" s="16" t="n">
        <v>25000000000</v>
      </c>
      <c r="Z11" s="16" t="n">
        <v>26000000000</v>
      </c>
      <c r="AA11" s="16" t="n">
        <v>23000000000</v>
      </c>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6.5" hidden="false" customHeight="false" outlineLevel="0" collapsed="false">
      <c r="A12" s="47" t="s">
        <v>46</v>
      </c>
      <c r="B12" s="47" t="s">
        <v>2620</v>
      </c>
      <c r="C12" s="0" t="s">
        <v>43</v>
      </c>
      <c r="D12" s="22"/>
      <c r="E12" s="22"/>
      <c r="F12" s="22"/>
      <c r="G12" s="24" t="n">
        <v>417000000000</v>
      </c>
      <c r="H12" s="24" t="n">
        <v>462000000000</v>
      </c>
      <c r="I12" s="24" t="n">
        <v>444000000000</v>
      </c>
      <c r="J12" s="22" t="n">
        <v>533000000000</v>
      </c>
      <c r="K12" s="24" t="n">
        <v>628000000000</v>
      </c>
      <c r="L12" s="24" t="n">
        <v>616000000000</v>
      </c>
      <c r="M12" s="24" t="n">
        <v>615000000000</v>
      </c>
      <c r="N12" s="24" t="n">
        <v>693000000000</v>
      </c>
      <c r="O12" s="24" t="n">
        <v>729000000000</v>
      </c>
      <c r="P12" s="24" t="n">
        <v>785000000000</v>
      </c>
      <c r="Q12" s="24" t="n">
        <v>835000000000</v>
      </c>
      <c r="R12" s="24" t="n">
        <v>760000000000</v>
      </c>
      <c r="S12" s="24" t="n">
        <v>881000000000</v>
      </c>
      <c r="T12" s="16" t="n">
        <v>786000000000</v>
      </c>
      <c r="U12" s="16" t="n">
        <v>835000000000</v>
      </c>
      <c r="V12" s="16" t="n">
        <v>922000000000</v>
      </c>
      <c r="W12" s="16" t="n">
        <v>887000000000</v>
      </c>
      <c r="X12" s="16" t="n">
        <v>961000000000</v>
      </c>
      <c r="Y12" s="16" t="n">
        <v>1040000000000</v>
      </c>
      <c r="Z12" s="16" t="n">
        <v>1127000000000</v>
      </c>
      <c r="AA12" s="16" t="n">
        <v>1255000000000</v>
      </c>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6.5" hidden="false" customHeight="false" outlineLevel="0" collapsed="false">
      <c r="A13" s="47"/>
      <c r="B13" s="339" t="s">
        <v>2868</v>
      </c>
      <c r="C13" s="0" t="s">
        <v>43</v>
      </c>
      <c r="D13" s="22"/>
      <c r="E13" s="22"/>
      <c r="F13" s="22"/>
      <c r="G13" s="24"/>
      <c r="H13" s="24"/>
      <c r="I13" s="24"/>
      <c r="J13" s="22"/>
      <c r="K13" s="24"/>
      <c r="L13" s="24"/>
      <c r="M13" s="24"/>
      <c r="N13" s="24"/>
      <c r="O13" s="24"/>
      <c r="P13" s="24"/>
      <c r="Q13" s="24"/>
      <c r="R13" s="24"/>
      <c r="S13" s="24"/>
      <c r="T13" s="16" t="n">
        <v>219000000000</v>
      </c>
      <c r="U13" s="16" t="n">
        <v>222000000000</v>
      </c>
      <c r="V13" s="16"/>
      <c r="W13" s="16" t="n">
        <v>244000000000</v>
      </c>
      <c r="X13" s="16" t="n">
        <v>263000000000</v>
      </c>
      <c r="Y13" s="16" t="n">
        <v>273000000000</v>
      </c>
      <c r="Z13" s="16" t="n">
        <v>289000000000</v>
      </c>
      <c r="AA13" s="16" t="n">
        <v>309000000000</v>
      </c>
      <c r="AB13" s="6"/>
      <c r="AC13" s="6"/>
      <c r="AD13" s="6"/>
      <c r="AE13" s="6"/>
      <c r="AF13" s="40"/>
      <c r="AG13" s="6"/>
      <c r="AH13" s="6"/>
      <c r="AI13" s="6"/>
      <c r="AJ13" s="6"/>
      <c r="AK13" s="6"/>
      <c r="AL13" s="6"/>
      <c r="AM13" s="6"/>
      <c r="AN13" s="6"/>
      <c r="AO13" s="6"/>
      <c r="AP13" s="6"/>
      <c r="AQ13" s="6"/>
      <c r="AR13" s="6"/>
      <c r="AS13" s="6"/>
      <c r="AT13" s="6"/>
      <c r="AU13" s="6"/>
      <c r="AV13" s="6"/>
      <c r="AW13" s="6"/>
      <c r="AX13" s="6"/>
      <c r="AY13" s="6"/>
      <c r="AZ13" s="6"/>
      <c r="BA13" s="6"/>
    </row>
    <row r="14" customFormat="false" ht="16.5" hidden="false" customHeight="false" outlineLevel="0" collapsed="false">
      <c r="A14" s="47" t="s">
        <v>4165</v>
      </c>
      <c r="B14" s="47" t="s">
        <v>4813</v>
      </c>
      <c r="C14" s="0" t="s">
        <v>43</v>
      </c>
      <c r="D14" s="22"/>
      <c r="E14" s="22"/>
      <c r="F14" s="22"/>
      <c r="G14" s="24" t="n">
        <v>101000000000</v>
      </c>
      <c r="H14" s="24" t="n">
        <v>113000000000</v>
      </c>
      <c r="I14" s="24" t="n">
        <v>117000000000</v>
      </c>
      <c r="J14" s="22" t="n">
        <v>170000000000</v>
      </c>
      <c r="K14" s="24" t="n">
        <v>215000000000</v>
      </c>
      <c r="L14" s="24" t="n">
        <v>199000000000</v>
      </c>
      <c r="M14" s="24" t="n">
        <v>182000000000</v>
      </c>
      <c r="N14" s="24" t="n">
        <v>162000000000</v>
      </c>
      <c r="O14" s="24" t="n">
        <v>212000000000</v>
      </c>
      <c r="P14" s="24" t="n">
        <v>189000000000</v>
      </c>
      <c r="Q14" s="24" t="n">
        <v>276000000000</v>
      </c>
      <c r="R14" s="24" t="n">
        <v>194000000000</v>
      </c>
      <c r="S14" s="24" t="n">
        <v>231000000000</v>
      </c>
      <c r="T14" s="24"/>
      <c r="U14" s="46"/>
      <c r="V14" s="16" t="n">
        <v>226000000000</v>
      </c>
      <c r="W14" s="24"/>
      <c r="X14" s="24"/>
      <c r="Y14" s="24"/>
      <c r="Z14" s="24"/>
      <c r="AA14" s="4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6.5" hidden="false" customHeight="false" outlineLevel="0" collapsed="false">
      <c r="A15" s="48" t="s">
        <v>4814</v>
      </c>
      <c r="B15" s="48" t="s">
        <v>4814</v>
      </c>
      <c r="C15" s="0" t="s">
        <v>43</v>
      </c>
      <c r="D15" s="22"/>
      <c r="E15" s="22"/>
      <c r="F15" s="22"/>
      <c r="G15" s="24" t="n">
        <f aca="false">G8-G9-G12-G14</f>
        <v>0</v>
      </c>
      <c r="H15" s="24"/>
      <c r="I15" s="24" t="n">
        <f aca="false">I8-I9-I12-I14</f>
        <v>112000000000</v>
      </c>
      <c r="J15" s="24" t="n">
        <f aca="false">J8-J9-J12-J14</f>
        <v>0</v>
      </c>
      <c r="K15" s="24" t="n">
        <f aca="false">K8-K9-K12-K14</f>
        <v>13000000000</v>
      </c>
      <c r="L15" s="24" t="n">
        <f aca="false">L8-L9-L12-L14</f>
        <v>0</v>
      </c>
      <c r="M15" s="24" t="n">
        <f aca="false">M8-M9-M12-M14</f>
        <v>1000000000</v>
      </c>
      <c r="N15" s="24" t="n">
        <f aca="false">N8-N9-N12-N14</f>
        <v>1000000000</v>
      </c>
      <c r="O15" s="24" t="n">
        <f aca="false">O8-O9-O12-O14</f>
        <v>0</v>
      </c>
      <c r="P15" s="24" t="n">
        <f aca="false">P8-P9-P12-P14</f>
        <v>0</v>
      </c>
      <c r="Q15" s="24"/>
      <c r="R15" s="24"/>
      <c r="S15" s="24"/>
      <c r="T15" s="16" t="n">
        <v>28000000000</v>
      </c>
      <c r="U15" s="16" t="n">
        <v>52000000000</v>
      </c>
      <c r="V15" s="46"/>
      <c r="W15" s="16" t="n">
        <v>57000000000</v>
      </c>
      <c r="X15" s="16" t="n">
        <v>57000000000</v>
      </c>
      <c r="Y15" s="16" t="n">
        <v>69000000000</v>
      </c>
      <c r="Z15" s="16" t="n">
        <v>67000000000</v>
      </c>
      <c r="AA15" s="16" t="n">
        <v>74000000000</v>
      </c>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6.5" hidden="false" customHeight="false" outlineLevel="0" collapsed="false">
      <c r="A16" s="48" t="s">
        <v>348</v>
      </c>
      <c r="B16" s="48" t="s">
        <v>348</v>
      </c>
      <c r="C16" s="20" t="s">
        <v>40</v>
      </c>
      <c r="D16" s="22" t="n">
        <f aca="false">D17+D18</f>
        <v>25000000000</v>
      </c>
      <c r="E16" s="22" t="n">
        <f aca="false">E17+E18</f>
        <v>25900000000</v>
      </c>
      <c r="F16" s="22" t="n">
        <f aca="false">F17+F18</f>
        <v>35400000000</v>
      </c>
      <c r="G16" s="22" t="n">
        <f aca="false">G17+G18</f>
        <v>43000000000</v>
      </c>
      <c r="H16" s="22" t="n">
        <f aca="false">H17+H18</f>
        <v>38000000000</v>
      </c>
      <c r="I16" s="22" t="n">
        <f aca="false">I17+I18</f>
        <v>29000000000</v>
      </c>
      <c r="J16" s="22" t="n">
        <f aca="false">J17+J18</f>
        <v>41000000000</v>
      </c>
      <c r="K16" s="22" t="n">
        <f aca="false">K17+K18</f>
        <v>51000000000</v>
      </c>
      <c r="L16" s="22" t="n">
        <f aca="false">L17+L18</f>
        <v>65000000000</v>
      </c>
      <c r="M16" s="22" t="n">
        <f aca="false">M17+M18</f>
        <v>37000000000</v>
      </c>
      <c r="N16" s="22" t="n">
        <f aca="false">N17+N18</f>
        <v>42000000000</v>
      </c>
      <c r="O16" s="22" t="n">
        <f aca="false">O17+O18</f>
        <v>89000000000</v>
      </c>
      <c r="P16" s="22" t="n">
        <f aca="false">P17+P18</f>
        <v>85000000000</v>
      </c>
      <c r="Q16" s="22" t="n">
        <f aca="false">Q17+Q18</f>
        <v>112000000000</v>
      </c>
      <c r="R16" s="22" t="n">
        <f aca="false">R17+R18</f>
        <v>128000000000</v>
      </c>
      <c r="S16" s="22" t="n">
        <f aca="false">S17+S18</f>
        <v>107000000000</v>
      </c>
      <c r="T16" s="16" t="n">
        <v>141000000000</v>
      </c>
      <c r="U16" s="16" t="n">
        <v>168000000000</v>
      </c>
      <c r="V16" s="22" t="n">
        <f aca="false">V17+V18</f>
        <v>147000000000</v>
      </c>
      <c r="W16" s="16" t="n">
        <v>158000000000</v>
      </c>
      <c r="X16" s="16" t="n">
        <v>159000000000</v>
      </c>
      <c r="Y16" s="16" t="n">
        <v>168000000000</v>
      </c>
      <c r="Z16" s="16" t="n">
        <v>187000000000</v>
      </c>
      <c r="AA16" s="16" t="n">
        <v>218000000000</v>
      </c>
      <c r="AB16" s="6"/>
      <c r="AC16" s="40"/>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6.5" hidden="false" customHeight="false" outlineLevel="0" collapsed="false">
      <c r="A17" s="47" t="s">
        <v>50</v>
      </c>
      <c r="B17" s="47" t="s">
        <v>696</v>
      </c>
      <c r="C17" s="20" t="s">
        <v>2528</v>
      </c>
      <c r="D17" s="242" t="n">
        <v>25000000000</v>
      </c>
      <c r="E17" s="24" t="n">
        <v>25900000000</v>
      </c>
      <c r="F17" s="24" t="n">
        <v>35400000000</v>
      </c>
      <c r="G17" s="24" t="n">
        <v>43000000000</v>
      </c>
      <c r="H17" s="24" t="n">
        <v>38000000000</v>
      </c>
      <c r="I17" s="24" t="n">
        <v>29000000000</v>
      </c>
      <c r="J17" s="22" t="n">
        <v>41000000000</v>
      </c>
      <c r="K17" s="24" t="n">
        <v>51000000000</v>
      </c>
      <c r="L17" s="24" t="n">
        <v>65000000000</v>
      </c>
      <c r="M17" s="24" t="n">
        <v>37000000000</v>
      </c>
      <c r="N17" s="24" t="n">
        <v>42000000000</v>
      </c>
      <c r="O17" s="24" t="n">
        <v>50000000000</v>
      </c>
      <c r="P17" s="24" t="n">
        <v>44000000000</v>
      </c>
      <c r="Q17" s="24" t="n">
        <v>77000000000</v>
      </c>
      <c r="R17" s="24" t="n">
        <v>90000000000</v>
      </c>
      <c r="S17" s="24" t="n">
        <v>72000000000</v>
      </c>
      <c r="T17" s="870"/>
      <c r="U17" s="24"/>
      <c r="V17" s="16" t="n">
        <v>103000000000</v>
      </c>
      <c r="W17" s="24"/>
      <c r="X17" s="24"/>
      <c r="Y17" s="24"/>
      <c r="Z17" s="24"/>
      <c r="AA17" s="4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6.5" hidden="false" customHeight="false" outlineLevel="0" collapsed="false">
      <c r="A18" s="26" t="s">
        <v>4815</v>
      </c>
      <c r="B18" s="26" t="s">
        <v>4816</v>
      </c>
      <c r="C18" s="20" t="s">
        <v>2528</v>
      </c>
      <c r="D18" s="22"/>
      <c r="E18" s="22"/>
      <c r="F18" s="22"/>
      <c r="G18" s="22"/>
      <c r="H18" s="22"/>
      <c r="I18" s="22"/>
      <c r="J18" s="22"/>
      <c r="K18" s="22"/>
      <c r="L18" s="24"/>
      <c r="M18" s="24" t="n">
        <v>0</v>
      </c>
      <c r="N18" s="24" t="n">
        <v>0</v>
      </c>
      <c r="O18" s="24" t="n">
        <v>39000000000</v>
      </c>
      <c r="P18" s="24" t="n">
        <v>41000000000</v>
      </c>
      <c r="Q18" s="24" t="n">
        <v>35000000000</v>
      </c>
      <c r="R18" s="24" t="n">
        <v>38000000000</v>
      </c>
      <c r="S18" s="24" t="n">
        <v>35000000000</v>
      </c>
      <c r="T18" s="24"/>
      <c r="U18" s="24"/>
      <c r="V18" s="16" t="n">
        <v>44000000000</v>
      </c>
      <c r="W18" s="24"/>
      <c r="X18" s="24"/>
      <c r="Y18" s="24"/>
      <c r="Z18" s="24"/>
      <c r="AA18" s="871"/>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s="17" customFormat="true" ht="16.5" hidden="false" customHeight="false" outlineLevel="0" collapsed="false">
      <c r="A19" s="440" t="s">
        <v>52</v>
      </c>
      <c r="B19" s="335" t="s">
        <v>52</v>
      </c>
      <c r="C19" s="243" t="s">
        <v>37</v>
      </c>
      <c r="D19" s="244" t="n">
        <v>64000000000</v>
      </c>
      <c r="E19" s="42" t="n">
        <v>61700000000</v>
      </c>
      <c r="F19" s="42" t="n">
        <v>62100000000</v>
      </c>
      <c r="G19" s="42" t="n">
        <v>78000000000</v>
      </c>
      <c r="H19" s="42" t="n">
        <v>88000000000</v>
      </c>
      <c r="I19" s="42" t="n">
        <v>76000000000</v>
      </c>
      <c r="J19" s="15" t="n">
        <v>73000000000</v>
      </c>
      <c r="K19" s="42" t="n">
        <v>138000000000</v>
      </c>
      <c r="L19" s="42" t="n">
        <v>140000000000</v>
      </c>
      <c r="M19" s="42" t="n">
        <v>182000000000</v>
      </c>
      <c r="N19" s="42" t="n">
        <v>162000000000</v>
      </c>
      <c r="O19" s="42" t="n">
        <v>150000000000</v>
      </c>
      <c r="P19" s="42" t="n">
        <v>206000000000</v>
      </c>
      <c r="Q19" s="42" t="n">
        <v>208000000000</v>
      </c>
      <c r="R19" s="42" t="n">
        <v>188000000000</v>
      </c>
      <c r="S19" s="42" t="n">
        <v>223000000000</v>
      </c>
      <c r="T19" s="16" t="n">
        <v>253000000000</v>
      </c>
      <c r="U19" s="16" t="n">
        <v>240000000000</v>
      </c>
      <c r="V19" s="16" t="n">
        <v>229000000000</v>
      </c>
      <c r="W19" s="16" t="n">
        <v>262000000000</v>
      </c>
      <c r="X19" s="16" t="n">
        <v>277000000000</v>
      </c>
      <c r="Y19" s="16" t="n">
        <v>293000000000</v>
      </c>
      <c r="Z19" s="16" t="n">
        <v>310000000000</v>
      </c>
      <c r="AA19" s="16" t="n">
        <v>305000000000</v>
      </c>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6.5" hidden="false" customHeight="false" outlineLevel="0" collapsed="false">
      <c r="A20" s="26" t="s">
        <v>830</v>
      </c>
      <c r="B20" s="47" t="s">
        <v>2469</v>
      </c>
      <c r="C20" s="36" t="s">
        <v>56</v>
      </c>
      <c r="D20" s="24" t="n">
        <v>14100000000</v>
      </c>
      <c r="E20" s="24" t="n">
        <v>0</v>
      </c>
      <c r="F20" s="24" t="n">
        <v>1900000000</v>
      </c>
      <c r="G20" s="24" t="n">
        <v>18000000000</v>
      </c>
      <c r="H20" s="24" t="n">
        <v>19000000000</v>
      </c>
      <c r="I20" s="24" t="n">
        <v>12000000000</v>
      </c>
      <c r="J20" s="22" t="n">
        <v>9000000000</v>
      </c>
      <c r="K20" s="24" t="n">
        <v>53000000000</v>
      </c>
      <c r="L20" s="24" t="n">
        <v>38000000000</v>
      </c>
      <c r="M20" s="24" t="n">
        <v>46000000000</v>
      </c>
      <c r="N20" s="24" t="n">
        <v>22000000000</v>
      </c>
      <c r="O20" s="24" t="n">
        <v>37000000000</v>
      </c>
      <c r="P20" s="24" t="n">
        <v>52000000000</v>
      </c>
      <c r="Q20" s="24" t="n">
        <v>39000000000</v>
      </c>
      <c r="R20" s="24" t="n">
        <v>20000000000</v>
      </c>
      <c r="S20" s="24" t="n">
        <v>42000000000</v>
      </c>
      <c r="T20" s="16" t="n">
        <v>40000000000</v>
      </c>
      <c r="U20" s="16" t="n">
        <v>40000000000</v>
      </c>
      <c r="V20" s="16" t="n">
        <v>35000000000</v>
      </c>
      <c r="W20" s="16" t="n">
        <v>58000000000</v>
      </c>
      <c r="X20" s="16" t="n">
        <v>62000000000</v>
      </c>
      <c r="Y20" s="16" t="n">
        <v>66000000000</v>
      </c>
      <c r="Z20" s="16" t="n">
        <v>70000000000</v>
      </c>
      <c r="AA20" s="16" t="n">
        <v>53000000000</v>
      </c>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6.5" hidden="false" customHeight="false" outlineLevel="0" collapsed="false">
      <c r="A21" s="5" t="s">
        <v>528</v>
      </c>
      <c r="B21" s="47" t="s">
        <v>1320</v>
      </c>
      <c r="C21" s="36" t="s">
        <v>56</v>
      </c>
      <c r="D21" s="242" t="n">
        <v>49900000000</v>
      </c>
      <c r="E21" s="24" t="n">
        <v>61700000000</v>
      </c>
      <c r="F21" s="24" t="n">
        <v>60200000000</v>
      </c>
      <c r="G21" s="24" t="n">
        <v>60000000000</v>
      </c>
      <c r="H21" s="24" t="n">
        <v>70000000000</v>
      </c>
      <c r="I21" s="24" t="n">
        <v>63000000000</v>
      </c>
      <c r="J21" s="22" t="n">
        <v>64000000000</v>
      </c>
      <c r="K21" s="24" t="n">
        <v>86000000000</v>
      </c>
      <c r="L21" s="24" t="n">
        <v>101000000000</v>
      </c>
      <c r="M21" s="24" t="n">
        <v>136000000000</v>
      </c>
      <c r="N21" s="24" t="n">
        <v>140000000000</v>
      </c>
      <c r="O21" s="24" t="n">
        <v>113000000000</v>
      </c>
      <c r="P21" s="24" t="n">
        <v>154000000000</v>
      </c>
      <c r="Q21" s="24" t="n">
        <v>169000000000</v>
      </c>
      <c r="R21" s="24" t="n">
        <v>168000000000</v>
      </c>
      <c r="S21" s="24" t="n">
        <v>181000000000</v>
      </c>
      <c r="T21" s="16" t="n">
        <v>213000000000</v>
      </c>
      <c r="U21" s="16" t="n">
        <v>200000000000</v>
      </c>
      <c r="V21" s="16" t="n">
        <v>194000000000</v>
      </c>
      <c r="W21" s="16" t="n">
        <v>204000000000</v>
      </c>
      <c r="X21" s="16" t="n">
        <v>215000000000</v>
      </c>
      <c r="Y21" s="16" t="n">
        <v>227000000000</v>
      </c>
      <c r="Z21" s="16" t="n">
        <v>240000000000</v>
      </c>
      <c r="AA21" s="16" t="n">
        <v>252000000000</v>
      </c>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38" customFormat="true" ht="16.5" hidden="false" customHeight="false" outlineLevel="0" collapsed="false">
      <c r="B22" s="245" t="s">
        <v>350</v>
      </c>
      <c r="D22" s="242" t="n">
        <v>616000000000</v>
      </c>
      <c r="E22" s="24" t="n">
        <v>748100000000</v>
      </c>
      <c r="F22" s="24" t="n">
        <v>730300000000</v>
      </c>
      <c r="G22" s="24" t="n">
        <f aca="false">861000000000+G51</f>
        <v>849900000000</v>
      </c>
      <c r="H22" s="24" t="n">
        <v>988000000000</v>
      </c>
      <c r="I22" s="24" t="n">
        <v>1104000000000</v>
      </c>
      <c r="J22" s="22" t="n">
        <v>1331000000000</v>
      </c>
      <c r="K22" s="24" t="n">
        <v>1491000000000</v>
      </c>
      <c r="L22" s="24" t="n">
        <v>1579000000000</v>
      </c>
      <c r="M22" s="24" t="n">
        <v>1607000000000</v>
      </c>
      <c r="N22" s="24" t="n">
        <v>1729000000000</v>
      </c>
      <c r="O22" s="24" t="n">
        <v>1980000000000</v>
      </c>
      <c r="P22" s="24" t="n">
        <v>2090000000000</v>
      </c>
      <c r="Q22" s="24" t="n">
        <v>2190000000000</v>
      </c>
      <c r="R22" s="24" t="n">
        <v>2059000000000</v>
      </c>
      <c r="S22" s="24" t="n">
        <v>2287000000000</v>
      </c>
      <c r="T22" s="24"/>
      <c r="U22" s="24"/>
      <c r="V22" s="16" t="n">
        <v>2361000000000</v>
      </c>
      <c r="W22" s="16" t="n">
        <v>2513000000000</v>
      </c>
      <c r="X22" s="16" t="n">
        <v>2648000000000</v>
      </c>
      <c r="Y22" s="16" t="n">
        <v>2823000000000</v>
      </c>
      <c r="Z22" s="16" t="n">
        <v>3056000000000</v>
      </c>
      <c r="AA22" s="16" t="n">
        <v>3308000000000</v>
      </c>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17" customFormat="true" ht="16.5" hidden="false" customHeight="false" outlineLevel="0" collapsed="false">
      <c r="A23" s="13" t="s">
        <v>188</v>
      </c>
      <c r="B23" s="13" t="s">
        <v>1209</v>
      </c>
      <c r="C23" s="32" t="s">
        <v>34</v>
      </c>
      <c r="D23" s="244" t="n">
        <f aca="false">D24+D45+D52+D53</f>
        <v>609500000000</v>
      </c>
      <c r="E23" s="244" t="n">
        <f aca="false">E24+E45+E52+E53</f>
        <v>744300000000</v>
      </c>
      <c r="F23" s="244" t="n">
        <f aca="false">F24+F45+F52+F53</f>
        <v>748500000000</v>
      </c>
      <c r="G23" s="244" t="n">
        <f aca="false">G24+G45+G52+G53</f>
        <v>862000000000</v>
      </c>
      <c r="H23" s="244" t="n">
        <f aca="false">H24+H45+H52+H53</f>
        <v>987000000000</v>
      </c>
      <c r="I23" s="244" t="n">
        <f aca="false">I24+I45+I52+I53</f>
        <v>1104000000000</v>
      </c>
      <c r="J23" s="244" t="n">
        <f aca="false">J24+J45+J52+J53</f>
        <v>1331000000000</v>
      </c>
      <c r="K23" s="244" t="n">
        <f aca="false">K24+K45+K52+K53</f>
        <v>1491000000000</v>
      </c>
      <c r="L23" s="244" t="n">
        <f aca="false">L24+L45+L52+L53</f>
        <v>1579000000000</v>
      </c>
      <c r="M23" s="244" t="n">
        <f aca="false">M24+M45+M52+M53</f>
        <v>1607000000000</v>
      </c>
      <c r="N23" s="244" t="n">
        <f aca="false">N24+N45+N52+N53</f>
        <v>1729000000000</v>
      </c>
      <c r="O23" s="244" t="n">
        <f aca="false">O24+O45+O52+O53</f>
        <v>1979000000000</v>
      </c>
      <c r="P23" s="244" t="n">
        <f aca="false">P24+P45+P52+P53</f>
        <v>2090000000000</v>
      </c>
      <c r="Q23" s="244" t="n">
        <f aca="false">Q24+Q45+Q52+Q53</f>
        <v>2190000000000</v>
      </c>
      <c r="R23" s="244" t="n">
        <f aca="false">R24+R45+R52+R53</f>
        <v>2059000000000</v>
      </c>
      <c r="S23" s="244" t="n">
        <f aca="false">S24+S45+S52+S53</f>
        <v>2287000000000</v>
      </c>
      <c r="T23" s="16" t="n">
        <v>2258000000000</v>
      </c>
      <c r="U23" s="16" t="n">
        <v>2380000000000</v>
      </c>
      <c r="V23" s="244" t="n">
        <f aca="false">V24+V45+V52+V53</f>
        <v>2361000000000</v>
      </c>
      <c r="W23" s="16" t="n">
        <v>2513000000000</v>
      </c>
      <c r="X23" s="16" t="n">
        <v>2648000000000</v>
      </c>
      <c r="Y23" s="16" t="n">
        <v>2823000000000</v>
      </c>
      <c r="Z23" s="16" t="n">
        <v>3056000000000</v>
      </c>
      <c r="AA23" s="16" t="n">
        <v>3308000000000</v>
      </c>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6.5" hidden="false" customHeight="false" outlineLevel="0" collapsed="false">
      <c r="A24" s="3" t="s">
        <v>70</v>
      </c>
      <c r="B24" s="49" t="s">
        <v>698</v>
      </c>
      <c r="C24" s="20" t="s">
        <v>72</v>
      </c>
      <c r="D24" s="242" t="n">
        <v>411000000000</v>
      </c>
      <c r="E24" s="24" t="n">
        <v>516600000000</v>
      </c>
      <c r="F24" s="24" t="n">
        <v>478200000000</v>
      </c>
      <c r="G24" s="24" t="n">
        <v>530000000000</v>
      </c>
      <c r="H24" s="24" t="n">
        <v>565000000000</v>
      </c>
      <c r="I24" s="24" t="n">
        <v>632000000000</v>
      </c>
      <c r="J24" s="22" t="n">
        <v>829000000000</v>
      </c>
      <c r="K24" s="24" t="n">
        <v>881000000000</v>
      </c>
      <c r="L24" s="24" t="n">
        <v>979000000000</v>
      </c>
      <c r="M24" s="24" t="n">
        <v>997000000000</v>
      </c>
      <c r="N24" s="24" t="n">
        <v>995000000000</v>
      </c>
      <c r="O24" s="24" t="n">
        <v>1233000000000</v>
      </c>
      <c r="P24" s="24" t="n">
        <v>1257000000000</v>
      </c>
      <c r="Q24" s="24" t="n">
        <v>1278000000000</v>
      </c>
      <c r="R24" s="24" t="n">
        <v>1263000000000</v>
      </c>
      <c r="S24" s="24" t="n">
        <v>1345000000000</v>
      </c>
      <c r="T24" s="16" t="n">
        <v>1400000000000</v>
      </c>
      <c r="U24" s="16" t="n">
        <v>1407000000000</v>
      </c>
      <c r="V24" s="16" t="n">
        <v>1392000000000</v>
      </c>
      <c r="W24" s="16" t="n">
        <v>1490000000000</v>
      </c>
      <c r="X24" s="16" t="n">
        <v>1469000000000</v>
      </c>
      <c r="Y24" s="16" t="n">
        <v>1550000000000</v>
      </c>
      <c r="Z24" s="16" t="n">
        <v>1693000000000</v>
      </c>
      <c r="AA24" s="16" t="n">
        <v>1896000000000</v>
      </c>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6.5" hidden="false" customHeight="false" outlineLevel="0" collapsed="false">
      <c r="A25" s="47" t="s">
        <v>75</v>
      </c>
      <c r="B25" s="47" t="s">
        <v>900</v>
      </c>
      <c r="C25" s="20" t="s">
        <v>77</v>
      </c>
      <c r="D25" s="242" t="n">
        <v>175800000000</v>
      </c>
      <c r="E25" s="24" t="n">
        <v>177300000000</v>
      </c>
      <c r="F25" s="24" t="n">
        <v>199400000000</v>
      </c>
      <c r="G25" s="24" t="n">
        <v>204000000000</v>
      </c>
      <c r="H25" s="24" t="n">
        <v>218000000000</v>
      </c>
      <c r="I25" s="24" t="n">
        <v>255000000000</v>
      </c>
      <c r="J25" s="22" t="n">
        <v>286000000000</v>
      </c>
      <c r="K25" s="24" t="n">
        <v>327000000000</v>
      </c>
      <c r="L25" s="24" t="n">
        <v>348000000000</v>
      </c>
      <c r="M25" s="24" t="n">
        <v>364000000000</v>
      </c>
      <c r="N25" s="24" t="n">
        <v>392000000000</v>
      </c>
      <c r="O25" s="24" t="n">
        <v>428000000000</v>
      </c>
      <c r="P25" s="24" t="n">
        <v>462000000000</v>
      </c>
      <c r="Q25" s="24" t="n">
        <v>467000000000</v>
      </c>
      <c r="R25" s="24" t="n">
        <v>465000000000</v>
      </c>
      <c r="S25" s="24" t="n">
        <v>492000000000</v>
      </c>
      <c r="T25" s="16" t="n">
        <v>490000000000</v>
      </c>
      <c r="U25" s="16" t="n">
        <v>526000000000</v>
      </c>
      <c r="V25" s="16" t="n">
        <v>510000000000</v>
      </c>
      <c r="W25" s="16" t="n">
        <v>556000000000</v>
      </c>
      <c r="X25" s="16" t="n">
        <v>570000000000</v>
      </c>
      <c r="Y25" s="16" t="n">
        <v>619000000000</v>
      </c>
      <c r="Z25" s="16" t="n">
        <v>675000000000</v>
      </c>
      <c r="AA25" s="16" t="n">
        <v>736000000000</v>
      </c>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6.5" hidden="false" customHeight="false" outlineLevel="0" collapsed="false">
      <c r="A26" s="26" t="s">
        <v>86</v>
      </c>
      <c r="B26" s="47" t="s">
        <v>4817</v>
      </c>
      <c r="C26" s="20" t="s">
        <v>77</v>
      </c>
      <c r="D26" s="242" t="n">
        <v>45300000000</v>
      </c>
      <c r="E26" s="24" t="n">
        <v>30300000000</v>
      </c>
      <c r="F26" s="24" t="n">
        <v>39800000000</v>
      </c>
      <c r="G26" s="24" t="n">
        <v>45000000000</v>
      </c>
      <c r="H26" s="24" t="n">
        <v>47000000000</v>
      </c>
      <c r="I26" s="24" t="n">
        <v>41000000000</v>
      </c>
      <c r="J26" s="22" t="n">
        <v>42000000000</v>
      </c>
      <c r="K26" s="24" t="n">
        <v>34000000000</v>
      </c>
      <c r="L26" s="24" t="n">
        <v>39000000000</v>
      </c>
      <c r="M26" s="24" t="n">
        <v>45000000000</v>
      </c>
      <c r="N26" s="24" t="n">
        <v>60000000000</v>
      </c>
      <c r="O26" s="24" t="n">
        <v>104000000000</v>
      </c>
      <c r="P26" s="24" t="n">
        <v>108000000000</v>
      </c>
      <c r="Q26" s="24" t="n">
        <v>146000000000</v>
      </c>
      <c r="R26" s="24" t="n">
        <v>113000000000</v>
      </c>
      <c r="S26" s="24" t="n">
        <v>130000000000</v>
      </c>
      <c r="T26" s="16" t="n">
        <v>131000000000</v>
      </c>
      <c r="U26" s="16" t="n">
        <v>151000000000</v>
      </c>
      <c r="V26" s="16" t="n">
        <v>148000000000</v>
      </c>
      <c r="W26" s="16" t="n">
        <v>164000000000</v>
      </c>
      <c r="X26" s="16" t="n">
        <v>164000000000</v>
      </c>
      <c r="Y26" s="16" t="n">
        <v>173000000000</v>
      </c>
      <c r="Z26" s="16" t="n">
        <v>172000000000</v>
      </c>
      <c r="AA26" s="16" t="n">
        <v>258000000000</v>
      </c>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6.5" hidden="false" customHeight="false" outlineLevel="0" collapsed="false">
      <c r="A27" s="21" t="s">
        <v>548</v>
      </c>
      <c r="B27" s="190" t="s">
        <v>4818</v>
      </c>
      <c r="C27" s="49" t="s">
        <v>1406</v>
      </c>
      <c r="D27" s="242" t="n">
        <v>39600000000</v>
      </c>
      <c r="E27" s="24" t="n">
        <v>23700000000</v>
      </c>
      <c r="F27" s="24" t="n">
        <v>35400000000</v>
      </c>
      <c r="G27" s="24" t="n">
        <v>40000000000</v>
      </c>
      <c r="H27" s="24" t="n">
        <v>41000000000</v>
      </c>
      <c r="I27" s="24" t="n">
        <v>36000000000</v>
      </c>
      <c r="J27" s="22" t="n">
        <v>36000000000</v>
      </c>
      <c r="K27" s="24" t="n">
        <v>24000000000</v>
      </c>
      <c r="L27" s="24" t="n">
        <v>24000000000</v>
      </c>
      <c r="M27" s="24" t="n">
        <v>23000000000</v>
      </c>
      <c r="N27" s="24" t="n">
        <v>38000000000</v>
      </c>
      <c r="O27" s="24" t="n">
        <v>62000000000</v>
      </c>
      <c r="P27" s="24" t="n">
        <v>52000000000</v>
      </c>
      <c r="Q27" s="24" t="n">
        <v>64000000000</v>
      </c>
      <c r="R27" s="24" t="n">
        <v>55000000000</v>
      </c>
      <c r="S27" s="24" t="n">
        <v>72000000000</v>
      </c>
      <c r="T27" s="16" t="n">
        <v>63000000000</v>
      </c>
      <c r="U27" s="16" t="n">
        <v>77000000000</v>
      </c>
      <c r="V27" s="16" t="s">
        <v>1797</v>
      </c>
      <c r="W27" s="16" t="n">
        <v>86000000000</v>
      </c>
      <c r="X27" s="16" t="n">
        <v>79000000000</v>
      </c>
      <c r="Y27" s="16" t="n">
        <v>82000000000</v>
      </c>
      <c r="Z27" s="16" t="n">
        <v>79000000000</v>
      </c>
      <c r="AA27" s="16" t="n">
        <v>137000000000</v>
      </c>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6.5" hidden="false" customHeight="false" outlineLevel="0" collapsed="false">
      <c r="A28" s="191" t="s">
        <v>229</v>
      </c>
      <c r="B28" s="191" t="s">
        <v>4819</v>
      </c>
      <c r="C28" s="49" t="s">
        <v>1406</v>
      </c>
      <c r="D28" s="242" t="n">
        <v>5700000000</v>
      </c>
      <c r="E28" s="242" t="n">
        <v>6600000000</v>
      </c>
      <c r="F28" s="242" t="n">
        <v>4400000000</v>
      </c>
      <c r="G28" s="242" t="n">
        <v>5000000000</v>
      </c>
      <c r="H28" s="242" t="n">
        <v>6000000000</v>
      </c>
      <c r="I28" s="242" t="n">
        <v>5000000000</v>
      </c>
      <c r="J28" s="242" t="n">
        <v>6000000000</v>
      </c>
      <c r="K28" s="242" t="n">
        <v>10000000000</v>
      </c>
      <c r="L28" s="242" t="n">
        <v>15000000000</v>
      </c>
      <c r="M28" s="242" t="n">
        <v>22000000000</v>
      </c>
      <c r="N28" s="242" t="n">
        <v>22000000000</v>
      </c>
      <c r="O28" s="242" t="n">
        <v>42000000000</v>
      </c>
      <c r="P28" s="242" t="n">
        <v>56000000000</v>
      </c>
      <c r="Q28" s="242" t="n">
        <f aca="false">Q26-Q27</f>
        <v>82000000000</v>
      </c>
      <c r="R28" s="242" t="n">
        <v>58000000000</v>
      </c>
      <c r="S28" s="24" t="n">
        <f aca="false">S26-S27</f>
        <v>58000000000</v>
      </c>
      <c r="T28" s="16" t="n">
        <v>68000000000</v>
      </c>
      <c r="U28" s="16" t="n">
        <v>74000000000</v>
      </c>
      <c r="V28" s="46"/>
      <c r="W28" s="16" t="n">
        <v>79000000000</v>
      </c>
      <c r="X28" s="16" t="n">
        <v>85000000000</v>
      </c>
      <c r="Y28" s="16" t="n">
        <v>91000000000</v>
      </c>
      <c r="Z28" s="16" t="n">
        <v>94000000000</v>
      </c>
      <c r="AA28" s="16" t="n">
        <v>122000000000</v>
      </c>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6.5" hidden="false" customHeight="false" outlineLevel="0" collapsed="false">
      <c r="A29" s="26" t="s">
        <v>363</v>
      </c>
      <c r="B29" s="47" t="s">
        <v>842</v>
      </c>
      <c r="C29" s="20" t="s">
        <v>77</v>
      </c>
      <c r="D29" s="332" t="n">
        <f aca="false">189900000000-D30-D42</f>
        <v>0</v>
      </c>
      <c r="E29" s="336" t="n">
        <f aca="false">309000000000-E30-E42</f>
        <v>0</v>
      </c>
      <c r="F29" s="24" t="n">
        <v>239000000000</v>
      </c>
      <c r="G29" s="24" t="n">
        <f aca="false">281000000000-G30-G42</f>
        <v>0</v>
      </c>
      <c r="H29" s="24" t="n">
        <f aca="false">301000000000-H30-H42-H43</f>
        <v>0</v>
      </c>
      <c r="I29" s="24" t="n">
        <f aca="false">336000000000-I30-I42-I43</f>
        <v>0</v>
      </c>
      <c r="J29" s="22"/>
      <c r="K29" s="24" t="n">
        <f aca="false">519000000000-K30-K42-K43</f>
        <v>0</v>
      </c>
      <c r="L29" s="24" t="n">
        <f aca="false">593000000000-L30-L42-L43</f>
        <v>0</v>
      </c>
      <c r="M29" s="24" t="n">
        <f aca="false">587000000000-M30-M42-M43</f>
        <v>0</v>
      </c>
      <c r="N29" s="24" t="n">
        <f aca="false">543000000000-N42-N30-N43</f>
        <v>1000000000</v>
      </c>
      <c r="O29" s="24" t="n">
        <f aca="false">702000000000-O30-O42-O43</f>
        <v>0</v>
      </c>
      <c r="P29" s="24"/>
      <c r="Q29" s="24"/>
      <c r="R29" s="24" t="n">
        <f aca="false">685000000000-R30-R42-R43</f>
        <v>0</v>
      </c>
      <c r="S29" s="24" t="n">
        <v>724000000000</v>
      </c>
      <c r="T29" s="16" t="n">
        <v>154000000000</v>
      </c>
      <c r="U29" s="16" t="n">
        <v>135000000000</v>
      </c>
      <c r="V29" s="16" t="n">
        <v>734000000000</v>
      </c>
      <c r="W29" s="16" t="n">
        <v>142000000000</v>
      </c>
      <c r="X29" s="16" t="n">
        <v>156000000000</v>
      </c>
      <c r="Y29" s="16" t="n">
        <v>163000000000</v>
      </c>
      <c r="Z29" s="16" t="n">
        <v>185000000000</v>
      </c>
      <c r="AA29" s="16" t="n">
        <v>198000000000</v>
      </c>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6.5" hidden="false" customHeight="false" outlineLevel="0" collapsed="false">
      <c r="A30" s="26" t="s">
        <v>1327</v>
      </c>
      <c r="B30" s="47" t="s">
        <v>2024</v>
      </c>
      <c r="C30" s="20" t="s">
        <v>77</v>
      </c>
      <c r="D30" s="242" t="n">
        <v>92900000000</v>
      </c>
      <c r="E30" s="24" t="n">
        <v>178500000000</v>
      </c>
      <c r="F30" s="24"/>
      <c r="G30" s="24" t="n">
        <v>141000000000</v>
      </c>
      <c r="H30" s="24" t="n">
        <v>147000000000</v>
      </c>
      <c r="I30" s="24" t="n">
        <v>165000000000</v>
      </c>
      <c r="J30" s="22" t="n">
        <v>308000000000</v>
      </c>
      <c r="K30" s="24" t="n">
        <v>287000000000</v>
      </c>
      <c r="L30" s="24" t="n">
        <v>333000000000</v>
      </c>
      <c r="M30" s="24" t="n">
        <v>286000000000</v>
      </c>
      <c r="N30" s="24" t="n">
        <v>240000000000</v>
      </c>
      <c r="O30" s="24" t="n">
        <v>335000000000</v>
      </c>
      <c r="P30" s="24" t="n">
        <v>355000000000</v>
      </c>
      <c r="Q30" s="24" t="n">
        <v>291000000000</v>
      </c>
      <c r="R30" s="24" t="n">
        <v>336000000000</v>
      </c>
      <c r="S30" s="24" t="n">
        <v>336000000000</v>
      </c>
      <c r="T30" s="24" t="n">
        <f aca="false">T31+T32+T33</f>
        <v>264000000000</v>
      </c>
      <c r="U30" s="24" t="n">
        <f aca="false">U31+U32+U33</f>
        <v>227000000000</v>
      </c>
      <c r="V30" s="16" t="n">
        <v>362000000000</v>
      </c>
      <c r="W30" s="24" t="n">
        <f aca="false">W31+W32+W33</f>
        <v>253000000000</v>
      </c>
      <c r="X30" s="24" t="n">
        <f aca="false">X31+X32+X33</f>
        <v>218000000000</v>
      </c>
      <c r="Y30" s="24" t="n">
        <f aca="false">Y31+Y32+Y33</f>
        <v>203000000000</v>
      </c>
      <c r="Z30" s="24" t="n">
        <f aca="false">Z31+Z32+Z33</f>
        <v>234000000000</v>
      </c>
      <c r="AA30" s="24" t="n">
        <f aca="false">AA31+AA32+AA33</f>
        <v>237000000000</v>
      </c>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6.5" hidden="false" customHeight="false" outlineLevel="0" collapsed="false">
      <c r="A31" s="26"/>
      <c r="B31" s="47" t="s">
        <v>4820</v>
      </c>
      <c r="C31" s="20" t="s">
        <v>463</v>
      </c>
      <c r="D31" s="242"/>
      <c r="E31" s="24"/>
      <c r="F31" s="24"/>
      <c r="G31" s="24"/>
      <c r="H31" s="24"/>
      <c r="I31" s="24"/>
      <c r="J31" s="22"/>
      <c r="K31" s="24"/>
      <c r="L31" s="24"/>
      <c r="M31" s="24"/>
      <c r="N31" s="24"/>
      <c r="O31" s="24"/>
      <c r="P31" s="24"/>
      <c r="Q31" s="24"/>
      <c r="R31" s="24"/>
      <c r="S31" s="24"/>
      <c r="T31" s="16" t="n">
        <v>30000000000</v>
      </c>
      <c r="U31" s="16" t="n">
        <v>26000000000</v>
      </c>
      <c r="V31" s="16"/>
      <c r="W31" s="16" t="n">
        <v>27000000000</v>
      </c>
      <c r="X31" s="16" t="n">
        <v>29000000000</v>
      </c>
      <c r="Y31" s="16" t="n">
        <v>32000000000</v>
      </c>
      <c r="Z31" s="16" t="n">
        <v>35000000000</v>
      </c>
      <c r="AA31" s="16" t="n">
        <v>37000000000</v>
      </c>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6.5" hidden="false" customHeight="false" outlineLevel="0" collapsed="false">
      <c r="A32" s="26"/>
      <c r="B32" s="47" t="s">
        <v>744</v>
      </c>
      <c r="C32" s="20" t="s">
        <v>463</v>
      </c>
      <c r="D32" s="242"/>
      <c r="E32" s="24"/>
      <c r="F32" s="24"/>
      <c r="G32" s="24"/>
      <c r="H32" s="24"/>
      <c r="I32" s="24"/>
      <c r="J32" s="22"/>
      <c r="K32" s="24"/>
      <c r="L32" s="24"/>
      <c r="M32" s="24"/>
      <c r="N32" s="24"/>
      <c r="O32" s="24"/>
      <c r="P32" s="24"/>
      <c r="Q32" s="24"/>
      <c r="R32" s="24"/>
      <c r="S32" s="24"/>
      <c r="T32" s="16" t="n">
        <v>174000000000</v>
      </c>
      <c r="U32" s="16" t="n">
        <v>198000000000</v>
      </c>
      <c r="V32" s="16"/>
      <c r="W32" s="16" t="n">
        <v>206000000000</v>
      </c>
      <c r="X32" s="16" t="n">
        <v>189000000000</v>
      </c>
      <c r="Y32" s="16" t="n">
        <v>171000000000</v>
      </c>
      <c r="Z32" s="16" t="n">
        <v>199000000000</v>
      </c>
      <c r="AA32" s="16" t="n">
        <v>200000000000</v>
      </c>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6.5" hidden="false" customHeight="false" outlineLevel="0" collapsed="false">
      <c r="A33" s="26"/>
      <c r="B33" s="47" t="s">
        <v>362</v>
      </c>
      <c r="C33" s="20" t="s">
        <v>463</v>
      </c>
      <c r="D33" s="242"/>
      <c r="E33" s="24"/>
      <c r="F33" s="24"/>
      <c r="G33" s="24"/>
      <c r="H33" s="24"/>
      <c r="I33" s="24"/>
      <c r="J33" s="22"/>
      <c r="K33" s="24"/>
      <c r="L33" s="24"/>
      <c r="M33" s="24"/>
      <c r="N33" s="24"/>
      <c r="O33" s="24"/>
      <c r="P33" s="24"/>
      <c r="Q33" s="24"/>
      <c r="R33" s="24"/>
      <c r="S33" s="24"/>
      <c r="T33" s="16" t="n">
        <v>60000000000</v>
      </c>
      <c r="U33" s="16" t="n">
        <v>3000000000</v>
      </c>
      <c r="V33" s="16"/>
      <c r="W33" s="16" t="n">
        <v>20000000000</v>
      </c>
      <c r="X33" s="16" t="n">
        <v>0</v>
      </c>
      <c r="Y33" s="16" t="n">
        <v>0</v>
      </c>
      <c r="Z33" s="16" t="n">
        <v>0</v>
      </c>
      <c r="AA33" s="16" t="n">
        <v>0</v>
      </c>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6.5" hidden="false" customHeight="false" outlineLevel="0" collapsed="false">
      <c r="A34" s="26"/>
      <c r="B34" s="191" t="s">
        <v>4821</v>
      </c>
      <c r="C34" s="20" t="s">
        <v>4822</v>
      </c>
      <c r="D34" s="242"/>
      <c r="E34" s="24"/>
      <c r="F34" s="24"/>
      <c r="G34" s="24"/>
      <c r="H34" s="24"/>
      <c r="I34" s="24"/>
      <c r="J34" s="22"/>
      <c r="K34" s="24"/>
      <c r="L34" s="24"/>
      <c r="M34" s="24"/>
      <c r="N34" s="24"/>
      <c r="O34" s="24"/>
      <c r="P34" s="24"/>
      <c r="Q34" s="24"/>
      <c r="R34" s="24"/>
      <c r="S34" s="24"/>
      <c r="T34" s="16" t="n">
        <v>22000000000</v>
      </c>
      <c r="U34" s="16" t="n">
        <v>0</v>
      </c>
      <c r="V34" s="16"/>
      <c r="W34" s="16" t="n">
        <v>20000000000</v>
      </c>
      <c r="X34" s="16" t="n">
        <v>0</v>
      </c>
      <c r="Y34" s="16" t="n">
        <v>0</v>
      </c>
      <c r="Z34" s="16" t="n">
        <v>0</v>
      </c>
      <c r="AA34" s="16" t="n">
        <v>0</v>
      </c>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6.5" hidden="false" customHeight="false" outlineLevel="0" collapsed="false">
      <c r="A35" s="26"/>
      <c r="B35" s="191" t="s">
        <v>4823</v>
      </c>
      <c r="C35" s="20" t="s">
        <v>4822</v>
      </c>
      <c r="D35" s="242"/>
      <c r="E35" s="24"/>
      <c r="F35" s="24"/>
      <c r="G35" s="24"/>
      <c r="H35" s="24"/>
      <c r="I35" s="24"/>
      <c r="J35" s="22"/>
      <c r="K35" s="24"/>
      <c r="L35" s="24"/>
      <c r="M35" s="24"/>
      <c r="N35" s="24"/>
      <c r="O35" s="24"/>
      <c r="P35" s="24"/>
      <c r="Q35" s="24"/>
      <c r="R35" s="24"/>
      <c r="S35" s="24"/>
      <c r="T35" s="16" t="n">
        <v>0</v>
      </c>
      <c r="U35" s="16" t="n">
        <v>3000000000</v>
      </c>
      <c r="V35" s="16"/>
      <c r="W35" s="16" t="n">
        <v>0</v>
      </c>
      <c r="X35" s="16" t="n">
        <v>0</v>
      </c>
      <c r="Y35" s="16" t="n">
        <v>0</v>
      </c>
      <c r="Z35" s="16" t="n">
        <v>0</v>
      </c>
      <c r="AA35" s="16" t="n">
        <v>0</v>
      </c>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6.5" hidden="false" customHeight="false" outlineLevel="0" collapsed="false">
      <c r="A36" s="26"/>
      <c r="B36" s="191" t="s">
        <v>4824</v>
      </c>
      <c r="C36" s="20" t="s">
        <v>4822</v>
      </c>
      <c r="D36" s="242"/>
      <c r="E36" s="24"/>
      <c r="F36" s="24"/>
      <c r="G36" s="24"/>
      <c r="H36" s="24"/>
      <c r="I36" s="24"/>
      <c r="J36" s="22"/>
      <c r="K36" s="24"/>
      <c r="L36" s="24"/>
      <c r="M36" s="24"/>
      <c r="N36" s="24"/>
      <c r="O36" s="24"/>
      <c r="P36" s="24"/>
      <c r="Q36" s="24"/>
      <c r="R36" s="24"/>
      <c r="S36" s="24"/>
      <c r="T36" s="16" t="n">
        <v>12000000000</v>
      </c>
      <c r="U36" s="16" t="n">
        <v>0</v>
      </c>
      <c r="V36" s="16"/>
      <c r="W36" s="16" t="n">
        <v>0</v>
      </c>
      <c r="X36" s="16" t="n">
        <v>0</v>
      </c>
      <c r="Y36" s="16" t="n">
        <v>0</v>
      </c>
      <c r="Z36" s="16" t="n">
        <v>0</v>
      </c>
      <c r="AA36" s="16" t="n">
        <v>0</v>
      </c>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6.5" hidden="false" customHeight="false" outlineLevel="0" collapsed="false">
      <c r="A37" s="26"/>
      <c r="B37" s="191" t="s">
        <v>4825</v>
      </c>
      <c r="C37" s="20" t="s">
        <v>4822</v>
      </c>
      <c r="D37" s="242"/>
      <c r="E37" s="24"/>
      <c r="F37" s="24"/>
      <c r="G37" s="24"/>
      <c r="H37" s="24"/>
      <c r="I37" s="24"/>
      <c r="J37" s="22"/>
      <c r="K37" s="24"/>
      <c r="L37" s="24"/>
      <c r="M37" s="24"/>
      <c r="N37" s="24"/>
      <c r="O37" s="24"/>
      <c r="P37" s="24"/>
      <c r="Q37" s="24"/>
      <c r="R37" s="24"/>
      <c r="S37" s="24"/>
      <c r="T37" s="99"/>
      <c r="U37" s="99"/>
      <c r="V37" s="16"/>
      <c r="W37" s="99" t="n">
        <v>0</v>
      </c>
      <c r="X37" s="99" t="n">
        <v>0</v>
      </c>
      <c r="Y37" s="99" t="n">
        <v>0</v>
      </c>
      <c r="Z37" s="99" t="n">
        <v>0</v>
      </c>
      <c r="AA37" s="99" t="n">
        <v>0</v>
      </c>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6.5" hidden="false" customHeight="false" outlineLevel="0" collapsed="false">
      <c r="A38" s="26"/>
      <c r="B38" s="191" t="s">
        <v>864</v>
      </c>
      <c r="C38" s="20" t="s">
        <v>4822</v>
      </c>
      <c r="D38" s="242"/>
      <c r="E38" s="24"/>
      <c r="F38" s="24"/>
      <c r="G38" s="24"/>
      <c r="H38" s="24"/>
      <c r="I38" s="24"/>
      <c r="J38" s="22"/>
      <c r="K38" s="24"/>
      <c r="L38" s="24"/>
      <c r="M38" s="24"/>
      <c r="N38" s="24"/>
      <c r="O38" s="24"/>
      <c r="P38" s="24"/>
      <c r="Q38" s="24"/>
      <c r="R38" s="24"/>
      <c r="S38" s="24"/>
      <c r="T38" s="99" t="n">
        <f aca="false">T33-T34-T35-T36-T37</f>
        <v>26000000000</v>
      </c>
      <c r="U38" s="99"/>
      <c r="V38" s="16"/>
      <c r="W38" s="99" t="n">
        <v>0</v>
      </c>
      <c r="X38" s="99" t="n">
        <v>0</v>
      </c>
      <c r="Y38" s="99" t="n">
        <v>0</v>
      </c>
      <c r="Z38" s="99" t="n">
        <v>0</v>
      </c>
      <c r="AA38" s="99" t="n">
        <v>0</v>
      </c>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6.5" hidden="false" customHeight="false" outlineLevel="0" collapsed="false">
      <c r="B39" s="190" t="s">
        <v>4826</v>
      </c>
      <c r="C39" s="49"/>
      <c r="D39" s="22"/>
      <c r="E39" s="22"/>
      <c r="F39" s="22"/>
      <c r="G39" s="24" t="n">
        <v>0</v>
      </c>
      <c r="H39" s="24" t="n">
        <v>9000000000</v>
      </c>
      <c r="I39" s="24" t="n">
        <v>14000000000</v>
      </c>
      <c r="J39" s="22" t="n">
        <v>66000000000</v>
      </c>
      <c r="K39" s="24" t="n">
        <v>55000000000</v>
      </c>
      <c r="L39" s="24" t="n">
        <v>69000000000</v>
      </c>
      <c r="M39" s="24" t="n">
        <v>33000000000</v>
      </c>
      <c r="N39" s="24" t="n">
        <v>0</v>
      </c>
      <c r="O39" s="24" t="n">
        <v>15000000000</v>
      </c>
      <c r="P39" s="24" t="n">
        <v>13000000000</v>
      </c>
      <c r="Q39" s="24" t="n">
        <v>0</v>
      </c>
      <c r="R39" s="24" t="n">
        <v>16000000000</v>
      </c>
      <c r="S39" s="24" t="n">
        <v>16000000000</v>
      </c>
      <c r="T39" s="24"/>
      <c r="U39" s="24"/>
      <c r="V39" s="16" t="n">
        <v>13000000000</v>
      </c>
      <c r="W39" s="24"/>
      <c r="X39" s="24"/>
      <c r="Y39" s="24"/>
      <c r="Z39" s="24"/>
      <c r="AA39" s="4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6.5" hidden="false" customHeight="false" outlineLevel="0" collapsed="false">
      <c r="B40" s="190" t="s">
        <v>4827</v>
      </c>
      <c r="C40" s="49"/>
      <c r="D40" s="22"/>
      <c r="E40" s="22"/>
      <c r="F40" s="22"/>
      <c r="G40" s="24" t="n">
        <v>0</v>
      </c>
      <c r="H40" s="24" t="n">
        <v>0</v>
      </c>
      <c r="I40" s="24" t="n">
        <v>22000000000</v>
      </c>
      <c r="J40" s="22" t="n">
        <v>86000000000</v>
      </c>
      <c r="K40" s="24" t="n">
        <v>0</v>
      </c>
      <c r="L40" s="24" t="n">
        <v>30000000000</v>
      </c>
      <c r="M40" s="24" t="n">
        <v>30000000000</v>
      </c>
      <c r="N40" s="24" t="n">
        <v>0</v>
      </c>
      <c r="O40" s="24" t="n">
        <v>124000000000</v>
      </c>
      <c r="P40" s="24" t="n">
        <v>105000000000</v>
      </c>
      <c r="Q40" s="24" t="n">
        <v>80000000000</v>
      </c>
      <c r="R40" s="24" t="n">
        <v>80000000000</v>
      </c>
      <c r="S40" s="24" t="n">
        <v>60000000000</v>
      </c>
      <c r="T40" s="870"/>
      <c r="U40" s="24"/>
      <c r="V40" s="16" t="n">
        <v>66000000000</v>
      </c>
      <c r="W40" s="24"/>
      <c r="X40" s="24"/>
      <c r="Y40" s="24"/>
      <c r="Z40" s="24"/>
      <c r="AA40" s="4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6.5" hidden="false" customHeight="false" outlineLevel="0" collapsed="false">
      <c r="B41" s="190" t="s">
        <v>4828</v>
      </c>
      <c r="C41" s="49"/>
      <c r="D41" s="22"/>
      <c r="E41" s="22"/>
      <c r="F41" s="22"/>
      <c r="G41" s="22"/>
      <c r="H41" s="22"/>
      <c r="I41" s="22"/>
      <c r="J41" s="22" t="n">
        <v>0</v>
      </c>
      <c r="K41" s="24" t="n">
        <v>21000000000</v>
      </c>
      <c r="L41" s="24" t="n">
        <v>46000000000</v>
      </c>
      <c r="M41" s="24" t="n">
        <v>0</v>
      </c>
      <c r="N41" s="24" t="n">
        <v>0</v>
      </c>
      <c r="O41" s="24" t="n">
        <v>0</v>
      </c>
      <c r="P41" s="24" t="n">
        <v>4000000000</v>
      </c>
      <c r="Q41" s="24" t="n">
        <v>0</v>
      </c>
      <c r="R41" s="24" t="n">
        <v>4000000000</v>
      </c>
      <c r="S41" s="24" t="n">
        <v>0</v>
      </c>
      <c r="T41" s="24"/>
      <c r="U41" s="24"/>
      <c r="V41" s="16" t="n">
        <v>0</v>
      </c>
      <c r="W41" s="24"/>
      <c r="X41" s="24"/>
      <c r="Y41" s="24"/>
      <c r="Z41" s="24"/>
      <c r="AA41" s="4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6.5" hidden="false" customHeight="false" outlineLevel="0" collapsed="false">
      <c r="A42" s="26" t="s">
        <v>79</v>
      </c>
      <c r="B42" s="47" t="s">
        <v>701</v>
      </c>
      <c r="C42" s="20" t="s">
        <v>77</v>
      </c>
      <c r="D42" s="242" t="n">
        <v>97000000000</v>
      </c>
      <c r="E42" s="24" t="n">
        <v>130500000000</v>
      </c>
      <c r="F42" s="24"/>
      <c r="G42" s="24" t="n">
        <v>140000000000</v>
      </c>
      <c r="H42" s="24" t="n">
        <v>148000000000</v>
      </c>
      <c r="I42" s="24" t="n">
        <v>163000000000</v>
      </c>
      <c r="J42" s="22" t="n">
        <v>186000000000</v>
      </c>
      <c r="K42" s="24" t="n">
        <v>217000000000</v>
      </c>
      <c r="L42" s="24" t="n">
        <v>239000000000</v>
      </c>
      <c r="M42" s="24" t="n">
        <v>292000000000</v>
      </c>
      <c r="N42" s="24" t="n">
        <v>290000000000</v>
      </c>
      <c r="O42" s="24" t="n">
        <v>367000000000</v>
      </c>
      <c r="P42" s="24" t="n">
        <v>333000000000</v>
      </c>
      <c r="Q42" s="24" t="n">
        <v>363000000000</v>
      </c>
      <c r="R42" s="24" t="n">
        <v>349000000000</v>
      </c>
      <c r="S42" s="24" t="n">
        <v>388000000000</v>
      </c>
      <c r="T42" s="99" t="n">
        <v>361000000000</v>
      </c>
      <c r="U42" s="99" t="n">
        <v>371000000000</v>
      </c>
      <c r="V42" s="16" t="n">
        <v>371000000000</v>
      </c>
      <c r="W42" s="16" t="n">
        <v>375000000000</v>
      </c>
      <c r="X42" s="16" t="n">
        <v>361000000000</v>
      </c>
      <c r="Y42" s="16" t="n">
        <v>392000000000</v>
      </c>
      <c r="Z42" s="16" t="n">
        <v>427000000000</v>
      </c>
      <c r="AA42" s="16" t="n">
        <v>466000000000</v>
      </c>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customFormat="false" ht="15" hidden="false" customHeight="false" outlineLevel="0" collapsed="false">
      <c r="A43" s="47" t="s">
        <v>4829</v>
      </c>
      <c r="B43" s="47" t="s">
        <v>4830</v>
      </c>
      <c r="C43" s="20" t="s">
        <v>77</v>
      </c>
      <c r="D43" s="22"/>
      <c r="E43" s="22"/>
      <c r="F43" s="22"/>
      <c r="G43" s="24" t="n">
        <v>0</v>
      </c>
      <c r="H43" s="24" t="n">
        <v>6000000000</v>
      </c>
      <c r="I43" s="24" t="n">
        <v>8000000000</v>
      </c>
      <c r="J43" s="22" t="n">
        <v>7000000000</v>
      </c>
      <c r="K43" s="24" t="n">
        <v>15000000000</v>
      </c>
      <c r="L43" s="24" t="n">
        <v>21000000000</v>
      </c>
      <c r="M43" s="24" t="n">
        <v>9000000000</v>
      </c>
      <c r="N43" s="24" t="n">
        <v>12000000000</v>
      </c>
      <c r="O43" s="24"/>
      <c r="P43" s="24"/>
      <c r="Q43" s="24" t="n">
        <v>12000000000</v>
      </c>
      <c r="R43" s="24"/>
      <c r="S43" s="24"/>
      <c r="T43" s="24"/>
      <c r="U43" s="24"/>
      <c r="V43" s="46"/>
      <c r="W43" s="24"/>
      <c r="X43" s="24"/>
      <c r="Y43" s="24"/>
      <c r="Z43" s="24"/>
      <c r="AA43" s="4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5" hidden="false" customHeight="false" outlineLevel="0" collapsed="false">
      <c r="A44" s="47"/>
      <c r="B44" s="47" t="s">
        <v>794</v>
      </c>
      <c r="C44" s="20"/>
      <c r="D44" s="22"/>
      <c r="E44" s="22"/>
      <c r="F44" s="22"/>
      <c r="G44" s="24"/>
      <c r="H44" s="24"/>
      <c r="I44" s="24"/>
      <c r="J44" s="22"/>
      <c r="K44" s="24"/>
      <c r="L44" s="24"/>
      <c r="M44" s="24"/>
      <c r="N44" s="24"/>
      <c r="O44" s="24"/>
      <c r="P44" s="24"/>
      <c r="Q44" s="24"/>
      <c r="R44" s="24"/>
      <c r="S44" s="24" t="n">
        <f aca="false">S24-S25-S26-S29-S30-S42-S43</f>
        <v>-725000000000</v>
      </c>
      <c r="T44" s="24"/>
      <c r="U44" s="24"/>
      <c r="V44" s="46"/>
      <c r="W44" s="24"/>
      <c r="X44" s="24"/>
      <c r="Y44" s="24"/>
      <c r="Z44" s="24"/>
      <c r="AA44" s="4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6.5" hidden="false" customHeight="false" outlineLevel="0" collapsed="false">
      <c r="A45" s="49" t="s">
        <v>227</v>
      </c>
      <c r="B45" s="49" t="s">
        <v>847</v>
      </c>
      <c r="C45" s="20" t="s">
        <v>72</v>
      </c>
      <c r="D45" s="242" t="n">
        <v>186100000000</v>
      </c>
      <c r="E45" s="24" t="n">
        <v>232300000000</v>
      </c>
      <c r="F45" s="24" t="n">
        <v>275900000000</v>
      </c>
      <c r="G45" s="24" t="n">
        <v>339000000000</v>
      </c>
      <c r="H45" s="24" t="n">
        <v>410000000000</v>
      </c>
      <c r="I45" s="24" t="n">
        <v>455000000000</v>
      </c>
      <c r="J45" s="22" t="n">
        <v>475000000000</v>
      </c>
      <c r="K45" s="24" t="n">
        <v>605000000000</v>
      </c>
      <c r="L45" s="24" t="n">
        <v>595000000000</v>
      </c>
      <c r="M45" s="24" t="n">
        <v>607000000000</v>
      </c>
      <c r="N45" s="24" t="n">
        <v>736000000000</v>
      </c>
      <c r="O45" s="24" t="n">
        <v>718000000000</v>
      </c>
      <c r="P45" s="24" t="n">
        <v>814000000000</v>
      </c>
      <c r="Q45" s="24" t="n">
        <v>912000000000</v>
      </c>
      <c r="R45" s="24" t="n">
        <v>801000000000</v>
      </c>
      <c r="S45" s="24" t="n">
        <v>942000000000</v>
      </c>
      <c r="T45" s="99" t="n">
        <v>858000000000</v>
      </c>
      <c r="U45" s="99" t="n">
        <v>974000000000</v>
      </c>
      <c r="V45" s="16" t="n">
        <v>962000000000</v>
      </c>
      <c r="W45" s="16" t="n">
        <v>1023000000000</v>
      </c>
      <c r="X45" s="16" t="n">
        <v>1179000000000</v>
      </c>
      <c r="Y45" s="16" t="n">
        <v>1273000000000</v>
      </c>
      <c r="Z45" s="16" t="n">
        <v>1363000000000</v>
      </c>
      <c r="AA45" s="16" t="n">
        <v>1412000000000</v>
      </c>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6.5" hidden="false" customHeight="false" outlineLevel="0" collapsed="false">
      <c r="A46" s="26" t="s">
        <v>229</v>
      </c>
      <c r="B46" s="47" t="s">
        <v>4831</v>
      </c>
      <c r="C46" s="20" t="s">
        <v>91</v>
      </c>
      <c r="D46" s="242" t="n">
        <v>106600000000</v>
      </c>
      <c r="E46" s="24" t="n">
        <v>133600000000</v>
      </c>
      <c r="F46" s="24" t="n">
        <v>147900000000</v>
      </c>
      <c r="G46" s="24" t="n">
        <v>190000000000</v>
      </c>
      <c r="H46" s="24" t="n">
        <v>221000000000</v>
      </c>
      <c r="I46" s="24" t="n">
        <v>287000000000</v>
      </c>
      <c r="J46" s="22" t="n">
        <v>337000000000</v>
      </c>
      <c r="K46" s="24" t="n">
        <v>392000000000</v>
      </c>
      <c r="L46" s="24" t="n">
        <v>314000000000</v>
      </c>
      <c r="M46" s="24" t="n">
        <v>369000000000</v>
      </c>
      <c r="N46" s="24" t="n">
        <v>437000000000</v>
      </c>
      <c r="O46" s="24" t="n">
        <v>475000000000</v>
      </c>
      <c r="P46" s="24" t="n">
        <v>492000000000</v>
      </c>
      <c r="Q46" s="24" t="n">
        <v>515000000000</v>
      </c>
      <c r="R46" s="24" t="n">
        <v>477000000000</v>
      </c>
      <c r="S46" s="24" t="n">
        <v>577000000000</v>
      </c>
      <c r="T46" s="99"/>
      <c r="U46" s="99"/>
      <c r="V46" s="16" t="n">
        <v>557000000000</v>
      </c>
      <c r="W46" s="99"/>
      <c r="X46" s="99"/>
      <c r="Y46" s="99"/>
      <c r="Z46" s="99"/>
      <c r="AA46" s="99"/>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s="38" customFormat="true" ht="15" hidden="false" customHeight="false" outlineLevel="0" collapsed="false">
      <c r="A47" s="191" t="s">
        <v>4832</v>
      </c>
      <c r="B47" s="191" t="s">
        <v>4833</v>
      </c>
      <c r="C47" s="19" t="s">
        <v>1141</v>
      </c>
      <c r="D47" s="242" t="n">
        <v>0</v>
      </c>
      <c r="E47" s="24" t="n">
        <v>15100000000</v>
      </c>
      <c r="F47" s="24" t="n">
        <v>4100000000</v>
      </c>
      <c r="G47" s="24" t="n">
        <v>28000000000</v>
      </c>
      <c r="H47" s="24" t="n">
        <v>23000000000</v>
      </c>
      <c r="I47" s="24" t="n">
        <v>61000000000</v>
      </c>
      <c r="J47" s="22" t="n">
        <v>26000000000</v>
      </c>
      <c r="K47" s="24" t="n">
        <v>60000000000</v>
      </c>
      <c r="L47" s="24" t="n">
        <v>63000000000</v>
      </c>
      <c r="M47" s="24" t="n">
        <v>60000000000</v>
      </c>
      <c r="N47" s="24" t="n">
        <v>47000000000</v>
      </c>
      <c r="O47" s="24"/>
      <c r="P47" s="24"/>
      <c r="Q47" s="24" t="n">
        <v>47000000000</v>
      </c>
      <c r="R47" s="24"/>
      <c r="S47" s="24"/>
      <c r="T47" s="24"/>
      <c r="U47" s="24"/>
      <c r="V47" s="165"/>
      <c r="W47" s="24"/>
      <c r="X47" s="24"/>
      <c r="Y47" s="24"/>
      <c r="Z47" s="24"/>
      <c r="AA47" s="165"/>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s="38" customFormat="true" ht="15" hidden="false" customHeight="false" outlineLevel="0" collapsed="false">
      <c r="A48" s="191" t="s">
        <v>4834</v>
      </c>
      <c r="B48" s="191" t="s">
        <v>4835</v>
      </c>
      <c r="C48" s="19" t="s">
        <v>1141</v>
      </c>
      <c r="D48" s="242" t="n">
        <v>106600000000</v>
      </c>
      <c r="E48" s="24" t="n">
        <v>118500000000</v>
      </c>
      <c r="F48" s="24" t="n">
        <v>143800000000</v>
      </c>
      <c r="G48" s="24" t="n">
        <v>162000000000</v>
      </c>
      <c r="H48" s="24" t="n">
        <v>199000000000</v>
      </c>
      <c r="I48" s="24" t="n">
        <v>226000000000</v>
      </c>
      <c r="J48" s="22" t="n">
        <v>311000000000</v>
      </c>
      <c r="K48" s="24" t="n">
        <v>331000000000</v>
      </c>
      <c r="L48" s="24" t="n">
        <v>251000000000</v>
      </c>
      <c r="M48" s="24" t="n">
        <v>309000000000</v>
      </c>
      <c r="N48" s="24" t="n">
        <v>390000000000</v>
      </c>
      <c r="O48" s="24"/>
      <c r="P48" s="24"/>
      <c r="Q48" s="24" t="n">
        <v>468000000000</v>
      </c>
      <c r="R48" s="24"/>
      <c r="S48" s="24"/>
      <c r="T48" s="24"/>
      <c r="U48" s="24"/>
      <c r="V48" s="165"/>
      <c r="W48" s="24"/>
      <c r="X48" s="24"/>
      <c r="Y48" s="24"/>
      <c r="Z48" s="24"/>
      <c r="AA48" s="165"/>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customFormat="false" ht="16.5" hidden="false" customHeight="false" outlineLevel="0" collapsed="false">
      <c r="A49" s="26" t="s">
        <v>367</v>
      </c>
      <c r="B49" s="47" t="s">
        <v>4836</v>
      </c>
      <c r="C49" s="20" t="s">
        <v>91</v>
      </c>
      <c r="D49" s="242" t="n">
        <v>79500000000</v>
      </c>
      <c r="E49" s="24" t="n">
        <v>98700000000</v>
      </c>
      <c r="F49" s="24" t="n">
        <v>128000000000</v>
      </c>
      <c r="G49" s="24" t="n">
        <v>148000000000</v>
      </c>
      <c r="H49" s="24" t="n">
        <v>189000000000</v>
      </c>
      <c r="I49" s="24" t="n">
        <v>168000000000</v>
      </c>
      <c r="J49" s="22" t="n">
        <v>138000000000</v>
      </c>
      <c r="K49" s="22" t="n">
        <v>213000000000</v>
      </c>
      <c r="L49" s="24" t="n">
        <v>281000000000</v>
      </c>
      <c r="M49" s="24" t="n">
        <v>237000000000</v>
      </c>
      <c r="N49" s="24" t="n">
        <v>299000000000</v>
      </c>
      <c r="O49" s="24" t="n">
        <v>244000000000</v>
      </c>
      <c r="P49" s="24" t="n">
        <v>322000000000</v>
      </c>
      <c r="Q49" s="24" t="n">
        <v>397000000000</v>
      </c>
      <c r="R49" s="24" t="n">
        <v>324000000000</v>
      </c>
      <c r="S49" s="24" t="n">
        <v>465000000000</v>
      </c>
      <c r="T49" s="99"/>
      <c r="U49" s="99"/>
      <c r="V49" s="16" t="n">
        <v>405000000000</v>
      </c>
      <c r="W49" s="99"/>
      <c r="X49" s="99"/>
      <c r="Y49" s="99"/>
      <c r="Z49" s="99"/>
      <c r="AA49" s="99"/>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customFormat="false" ht="16.5" hidden="false" customHeight="false" outlineLevel="0" collapsed="false">
      <c r="A50" s="47" t="s">
        <v>4837</v>
      </c>
      <c r="B50" s="47" t="s">
        <v>4837</v>
      </c>
      <c r="C50" s="20" t="s">
        <v>91</v>
      </c>
      <c r="D50" s="242"/>
      <c r="E50" s="24"/>
      <c r="F50" s="24"/>
      <c r="G50" s="24"/>
      <c r="H50" s="24"/>
      <c r="I50" s="24"/>
      <c r="J50" s="22"/>
      <c r="K50" s="22"/>
      <c r="L50" s="24"/>
      <c r="M50" s="24"/>
      <c r="N50" s="24"/>
      <c r="O50" s="24"/>
      <c r="P50" s="24"/>
      <c r="Q50" s="24"/>
      <c r="R50" s="24"/>
      <c r="S50" s="24"/>
      <c r="T50" s="99"/>
      <c r="U50" s="99"/>
      <c r="V50" s="16"/>
      <c r="W50" s="99"/>
      <c r="X50" s="99"/>
      <c r="Y50" s="99"/>
      <c r="Z50" s="99"/>
      <c r="AA50" s="99"/>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customFormat="false" ht="15" hidden="false" customHeight="false" outlineLevel="0" collapsed="false">
      <c r="B51" s="191" t="s">
        <v>4838</v>
      </c>
      <c r="C51" s="49"/>
      <c r="D51" s="242" t="n">
        <v>6500000000</v>
      </c>
      <c r="E51" s="24" t="n">
        <v>3800000000</v>
      </c>
      <c r="F51" s="24" t="n">
        <v>-18200000000</v>
      </c>
      <c r="G51" s="24" t="n">
        <v>-11100000000</v>
      </c>
      <c r="H51" s="24"/>
      <c r="I51" s="24"/>
      <c r="J51" s="22"/>
      <c r="K51" s="24"/>
      <c r="L51" s="24"/>
      <c r="M51" s="24"/>
      <c r="N51" s="24"/>
      <c r="O51" s="24"/>
      <c r="P51" s="24"/>
      <c r="Q51" s="24"/>
      <c r="R51" s="24"/>
      <c r="S51" s="24"/>
      <c r="T51" s="24"/>
      <c r="U51" s="24"/>
      <c r="V51" s="46"/>
      <c r="W51" s="24"/>
      <c r="X51" s="24"/>
      <c r="Y51" s="24"/>
      <c r="Z51" s="24"/>
      <c r="AA51" s="4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5" hidden="false" customHeight="false" outlineLevel="0" collapsed="false">
      <c r="A52" s="191" t="s">
        <v>370</v>
      </c>
      <c r="B52" s="192" t="s">
        <v>370</v>
      </c>
      <c r="C52" s="20" t="s">
        <v>72</v>
      </c>
      <c r="D52" s="242" t="n">
        <f aca="false">D22-D24-D45-D53-D51</f>
        <v>7500000000</v>
      </c>
      <c r="E52" s="24"/>
      <c r="F52" s="24"/>
      <c r="G52" s="24"/>
      <c r="H52" s="24"/>
      <c r="I52" s="24"/>
      <c r="J52" s="22"/>
      <c r="K52" s="24"/>
      <c r="L52" s="24"/>
      <c r="M52" s="24"/>
      <c r="N52" s="24"/>
      <c r="O52" s="24"/>
      <c r="P52" s="24"/>
      <c r="Q52" s="24"/>
      <c r="R52" s="24"/>
      <c r="S52" s="24"/>
      <c r="T52" s="46"/>
      <c r="U52" s="46"/>
      <c r="V52" s="46"/>
      <c r="W52" s="24"/>
      <c r="X52" s="24"/>
      <c r="Y52" s="24"/>
      <c r="Z52" s="24"/>
      <c r="AA52" s="4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6.5" hidden="false" customHeight="false" outlineLevel="0" collapsed="false">
      <c r="A53" s="49" t="s">
        <v>234</v>
      </c>
      <c r="B53" s="49" t="s">
        <v>553</v>
      </c>
      <c r="C53" s="20" t="s">
        <v>72</v>
      </c>
      <c r="D53" s="242" t="n">
        <v>4900000000</v>
      </c>
      <c r="E53" s="24" t="n">
        <v>-4600000000</v>
      </c>
      <c r="F53" s="24" t="n">
        <v>-5600000000</v>
      </c>
      <c r="G53" s="24" t="n">
        <v>-7000000000</v>
      </c>
      <c r="H53" s="24" t="n">
        <v>12000000000</v>
      </c>
      <c r="I53" s="24" t="n">
        <v>17000000000</v>
      </c>
      <c r="J53" s="22" t="n">
        <v>27000000000</v>
      </c>
      <c r="K53" s="24" t="n">
        <v>5000000000</v>
      </c>
      <c r="L53" s="24" t="n">
        <v>5000000000</v>
      </c>
      <c r="M53" s="24" t="n">
        <v>3000000000</v>
      </c>
      <c r="N53" s="24" t="n">
        <v>-2000000000</v>
      </c>
      <c r="O53" s="24" t="n">
        <v>28000000000</v>
      </c>
      <c r="P53" s="24" t="n">
        <v>19000000000</v>
      </c>
      <c r="Q53" s="24" t="n">
        <v>0</v>
      </c>
      <c r="R53" s="24" t="n">
        <v>-5000000000</v>
      </c>
      <c r="S53" s="24" t="n">
        <v>0</v>
      </c>
      <c r="T53" s="870"/>
      <c r="U53" s="24"/>
      <c r="V53" s="16" t="n">
        <v>7000000000</v>
      </c>
      <c r="W53" s="24"/>
      <c r="X53" s="24"/>
      <c r="Y53" s="24"/>
      <c r="Z53" s="24"/>
      <c r="AA53" s="4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customFormat="false" ht="16.5" hidden="false" customHeight="false" outlineLevel="0" collapsed="false">
      <c r="B54" s="306" t="s">
        <v>4839</v>
      </c>
      <c r="C54" s="49"/>
      <c r="D54" s="242" t="n">
        <v>11400000000</v>
      </c>
      <c r="E54" s="24" t="n">
        <v>5700000000</v>
      </c>
      <c r="F54" s="24" t="n">
        <v>2700000000</v>
      </c>
      <c r="G54" s="24" t="n">
        <v>3000000000</v>
      </c>
      <c r="H54" s="24" t="n">
        <v>24000000000</v>
      </c>
      <c r="I54" s="24" t="n">
        <v>28000000000</v>
      </c>
      <c r="J54" s="22" t="n">
        <v>33000000000</v>
      </c>
      <c r="K54" s="24" t="n">
        <v>10000000000</v>
      </c>
      <c r="L54" s="24" t="n">
        <v>12000000000</v>
      </c>
      <c r="M54" s="24" t="n">
        <v>6000000000</v>
      </c>
      <c r="N54" s="24" t="n">
        <v>1000000000</v>
      </c>
      <c r="O54" s="24" t="n">
        <v>36000000000</v>
      </c>
      <c r="P54" s="24" t="n">
        <v>37000000000</v>
      </c>
      <c r="Q54" s="24" t="n">
        <v>13000000000</v>
      </c>
      <c r="R54" s="24" t="n">
        <v>10000000000</v>
      </c>
      <c r="S54" s="24" t="n">
        <v>13000000000</v>
      </c>
      <c r="T54" s="24"/>
      <c r="U54" s="24"/>
      <c r="V54" s="16" t="n">
        <v>10000000000</v>
      </c>
      <c r="W54" s="24"/>
      <c r="X54" s="24"/>
      <c r="Y54" s="24"/>
      <c r="Z54" s="24"/>
      <c r="AA54" s="4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customFormat="false" ht="16.5" hidden="false" customHeight="false" outlineLevel="0" collapsed="false">
      <c r="B55" s="49" t="s">
        <v>4840</v>
      </c>
      <c r="C55" s="49"/>
      <c r="D55" s="24"/>
      <c r="E55" s="22"/>
      <c r="F55" s="22"/>
      <c r="G55" s="24" t="n">
        <v>11000000000</v>
      </c>
      <c r="H55" s="24" t="n">
        <v>-9000000000</v>
      </c>
      <c r="I55" s="24" t="n">
        <v>12000000000</v>
      </c>
      <c r="J55" s="22" t="n">
        <v>16000000000</v>
      </c>
      <c r="K55" s="24" t="n">
        <v>16000000000</v>
      </c>
      <c r="L55" s="24" t="n">
        <v>13000000000</v>
      </c>
      <c r="M55" s="24" t="n">
        <v>9000000000</v>
      </c>
      <c r="N55" s="24" t="n">
        <v>-3000000000</v>
      </c>
      <c r="O55" s="24" t="n">
        <v>0</v>
      </c>
      <c r="P55" s="24" t="n">
        <v>0</v>
      </c>
      <c r="Q55" s="24"/>
      <c r="R55" s="24" t="n">
        <v>0</v>
      </c>
      <c r="S55" s="24" t="n">
        <v>0</v>
      </c>
      <c r="T55" s="24"/>
      <c r="U55" s="24"/>
      <c r="V55" s="16" t="n">
        <v>0</v>
      </c>
      <c r="W55" s="24"/>
      <c r="X55" s="24"/>
      <c r="Y55" s="24"/>
      <c r="Z55" s="24"/>
      <c r="AA55" s="4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customFormat="false" ht="16.5" hidden="false" customHeight="false" outlineLevel="0" collapsed="false">
      <c r="B56" s="49" t="s">
        <v>4841</v>
      </c>
      <c r="C56" s="49"/>
      <c r="D56" s="242" t="n">
        <v>55600000000</v>
      </c>
      <c r="E56" s="24" t="n">
        <v>-53400000000</v>
      </c>
      <c r="F56" s="24" t="n">
        <v>36200000000</v>
      </c>
      <c r="G56" s="24" t="n">
        <v>-7000000000</v>
      </c>
      <c r="H56" s="24" t="n">
        <v>-85000000000</v>
      </c>
      <c r="I56" s="24" t="n">
        <v>-95000000000</v>
      </c>
      <c r="J56" s="22" t="n">
        <v>-236000000000</v>
      </c>
      <c r="K56" s="24" t="n">
        <v>163000000000</v>
      </c>
      <c r="L56" s="24" t="n">
        <v>-235000000000</v>
      </c>
      <c r="M56" s="24" t="n">
        <v>-247000000000</v>
      </c>
      <c r="N56" s="24" t="n">
        <v>-270000000000</v>
      </c>
      <c r="O56" s="24" t="n">
        <v>-356000000000</v>
      </c>
      <c r="P56" s="24" t="n">
        <v>-313000000000</v>
      </c>
      <c r="Q56" s="24" t="n">
        <v>-236000000000</v>
      </c>
      <c r="R56" s="24" t="n">
        <v>-287000000000</v>
      </c>
      <c r="S56" s="24" t="n">
        <v>-266000000000</v>
      </c>
      <c r="T56" s="24"/>
      <c r="U56" s="24"/>
      <c r="V56" s="16" t="n">
        <v>-235000000000</v>
      </c>
      <c r="W56" s="24"/>
      <c r="X56" s="24"/>
      <c r="Y56" s="24"/>
      <c r="Z56" s="24"/>
      <c r="AA56" s="4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customFormat="false" ht="16.5" hidden="false" customHeight="false" outlineLevel="0" collapsed="false">
      <c r="B57" s="49" t="s">
        <v>4842</v>
      </c>
      <c r="C57" s="49"/>
      <c r="D57" s="242" t="n">
        <v>-53700000000</v>
      </c>
      <c r="E57" s="24" t="n">
        <v>-145400000000</v>
      </c>
      <c r="F57" s="24" t="n">
        <v>-65700000000</v>
      </c>
      <c r="G57" s="24" t="n">
        <v>-130000000000</v>
      </c>
      <c r="H57" s="24" t="n">
        <v>-220000000000</v>
      </c>
      <c r="I57" s="24" t="n">
        <v>-211000000000</v>
      </c>
      <c r="J57" s="22" t="n">
        <v>-352000000000</v>
      </c>
      <c r="K57" s="22" t="n">
        <v>-336000000000</v>
      </c>
      <c r="L57" s="24" t="n">
        <v>-413000000000</v>
      </c>
      <c r="M57" s="24" t="n">
        <v>-474000000000</v>
      </c>
      <c r="N57" s="24" t="n">
        <v>-496000000000</v>
      </c>
      <c r="O57" s="24" t="n">
        <v>-605000000000</v>
      </c>
      <c r="P57" s="24" t="n">
        <v>-626000000000</v>
      </c>
      <c r="Q57" s="24" t="n">
        <v>-585000000000</v>
      </c>
      <c r="R57" s="24" t="n">
        <v>-588000000000</v>
      </c>
      <c r="S57" s="24" t="n">
        <v>-619000000000</v>
      </c>
      <c r="T57" s="24"/>
      <c r="U57" s="24"/>
      <c r="V57" s="16" t="n">
        <v>-612000000000</v>
      </c>
      <c r="W57" s="24"/>
      <c r="X57" s="24"/>
      <c r="Y57" s="24"/>
      <c r="Z57" s="24"/>
      <c r="AA57" s="4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customFormat="false" ht="16.5" hidden="false" customHeight="false" outlineLevel="0" collapsed="false">
      <c r="B58" s="49" t="s">
        <v>4843</v>
      </c>
      <c r="C58" s="49"/>
      <c r="D58" s="242" t="n">
        <v>10300000000</v>
      </c>
      <c r="E58" s="24" t="n">
        <v>-83700000000</v>
      </c>
      <c r="F58" s="24" t="n">
        <v>-3600000000</v>
      </c>
      <c r="G58" s="24" t="n">
        <v>-52000000000</v>
      </c>
      <c r="H58" s="24" t="n">
        <v>-132000000000</v>
      </c>
      <c r="I58" s="24" t="n">
        <v>-136000000000</v>
      </c>
      <c r="J58" s="22" t="n">
        <v>-279000000000</v>
      </c>
      <c r="K58" s="22" t="n">
        <v>-198000000000</v>
      </c>
      <c r="L58" s="24" t="n">
        <v>-273000000000</v>
      </c>
      <c r="M58" s="24" t="n">
        <v>-292000000000</v>
      </c>
      <c r="N58" s="24" t="n">
        <v>-334000000000</v>
      </c>
      <c r="O58" s="24" t="n">
        <v>-455000000000</v>
      </c>
      <c r="P58" s="24" t="n">
        <v>-420000000000</v>
      </c>
      <c r="Q58" s="24" t="n">
        <v>-377000000000</v>
      </c>
      <c r="R58" s="24" t="n">
        <v>-400000000000</v>
      </c>
      <c r="S58" s="24" t="n">
        <v>-396000000000</v>
      </c>
      <c r="T58" s="99" t="n">
        <v>-381000000000</v>
      </c>
      <c r="U58" s="99" t="n">
        <v>-389000000000</v>
      </c>
      <c r="V58" s="16" t="n">
        <v>-383000000000</v>
      </c>
      <c r="W58" s="16" t="n">
        <v>-372000000000</v>
      </c>
      <c r="X58" s="16" t="n">
        <v>-344000000000</v>
      </c>
      <c r="Y58" s="16" t="n">
        <v>-312000000000</v>
      </c>
      <c r="Z58" s="16" t="n">
        <v>-317000000000</v>
      </c>
      <c r="AA58" s="16" t="n">
        <v>-314000000000</v>
      </c>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row>
    <row r="59" s="17" customFormat="true" ht="16.5" hidden="false" customHeight="false" outlineLevel="0" collapsed="false">
      <c r="A59" s="32" t="s">
        <v>110</v>
      </c>
      <c r="B59" s="32" t="s">
        <v>110</v>
      </c>
      <c r="C59" s="32" t="s">
        <v>34</v>
      </c>
      <c r="D59" s="244" t="n">
        <v>-10300000000</v>
      </c>
      <c r="E59" s="42" t="n">
        <v>83700000000</v>
      </c>
      <c r="F59" s="42" t="n">
        <v>3600000000</v>
      </c>
      <c r="G59" s="42" t="n">
        <v>52000000000</v>
      </c>
      <c r="H59" s="42" t="n">
        <v>132000000000</v>
      </c>
      <c r="I59" s="42" t="n">
        <v>136000000000</v>
      </c>
      <c r="J59" s="15" t="n">
        <v>279000000000</v>
      </c>
      <c r="K59" s="42" t="n">
        <v>198000000000</v>
      </c>
      <c r="L59" s="41" t="n">
        <v>273000000000</v>
      </c>
      <c r="M59" s="42" t="n">
        <v>292000000000</v>
      </c>
      <c r="N59" s="42" t="n">
        <v>334000000000</v>
      </c>
      <c r="O59" s="42" t="n">
        <v>455000000000</v>
      </c>
      <c r="P59" s="42" t="n">
        <v>420000000000</v>
      </c>
      <c r="Q59" s="336" t="n">
        <f aca="false">Q60+Q72</f>
        <v>358000000000</v>
      </c>
      <c r="R59" s="42" t="n">
        <v>400000000000</v>
      </c>
      <c r="S59" s="42" t="n">
        <v>396000000000</v>
      </c>
      <c r="T59" s="42" t="n">
        <f aca="false">T60+T72</f>
        <v>381000000000</v>
      </c>
      <c r="U59" s="42" t="n">
        <f aca="false">U60+U72</f>
        <v>389000000000</v>
      </c>
      <c r="V59" s="16" t="n">
        <v>383000000000</v>
      </c>
      <c r="W59" s="42" t="n">
        <f aca="false">W60+W72</f>
        <v>372000000000</v>
      </c>
      <c r="X59" s="42" t="n">
        <f aca="false">X60+X72</f>
        <v>344000000000</v>
      </c>
      <c r="Y59" s="42" t="n">
        <f aca="false">Y60+Y72</f>
        <v>312000000000</v>
      </c>
      <c r="Z59" s="42" t="n">
        <f aca="false">Z60+Z72</f>
        <v>318000000000</v>
      </c>
      <c r="AA59" s="42" t="n">
        <f aca="false">AA60+AA72</f>
        <v>314000000000</v>
      </c>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row>
    <row r="60" customFormat="false" ht="16.5" hidden="false" customHeight="false" outlineLevel="0" collapsed="false">
      <c r="A60" s="0" t="s">
        <v>112</v>
      </c>
      <c r="B60" s="49" t="s">
        <v>2971</v>
      </c>
      <c r="C60" s="20" t="s">
        <v>114</v>
      </c>
      <c r="D60" s="242" t="n">
        <v>17100000000</v>
      </c>
      <c r="E60" s="24" t="n">
        <v>54900000000</v>
      </c>
      <c r="F60" s="24" t="n">
        <v>68400000000</v>
      </c>
      <c r="G60" s="24" t="n">
        <v>69000000000</v>
      </c>
      <c r="H60" s="24" t="n">
        <v>142000000000</v>
      </c>
      <c r="I60" s="24" t="n">
        <v>161000000000</v>
      </c>
      <c r="J60" s="22" t="n">
        <v>121000000000</v>
      </c>
      <c r="K60" s="24" t="n">
        <v>131000000000</v>
      </c>
      <c r="L60" s="23" t="n">
        <v>225000000000</v>
      </c>
      <c r="M60" s="24" t="n">
        <v>224000000000</v>
      </c>
      <c r="N60" s="24" t="n">
        <v>173000000000</v>
      </c>
      <c r="O60" s="24" t="n">
        <v>422000000000</v>
      </c>
      <c r="P60" s="24" t="n">
        <v>436000000000</v>
      </c>
      <c r="Q60" s="336" t="n">
        <f aca="false">Q61+Q65+Q66+Q67+Q71</f>
        <v>310000000000</v>
      </c>
      <c r="R60" s="24" t="n">
        <v>204000000000</v>
      </c>
      <c r="S60" s="24" t="n">
        <v>368000000000</v>
      </c>
      <c r="T60" s="24" t="n">
        <f aca="false">T94</f>
        <v>610000000000</v>
      </c>
      <c r="U60" s="24" t="n">
        <f aca="false">U94</f>
        <v>439000000000</v>
      </c>
      <c r="V60" s="16" t="n">
        <v>284000000000</v>
      </c>
      <c r="W60" s="24" t="n">
        <f aca="false">W94</f>
        <v>428000000000</v>
      </c>
      <c r="X60" s="24" t="n">
        <f aca="false">X94</f>
        <v>431000000000</v>
      </c>
      <c r="Y60" s="24" t="n">
        <f aca="false">Y94</f>
        <v>372000000000</v>
      </c>
      <c r="Z60" s="24" t="n">
        <f aca="false">Z94</f>
        <v>488000000000</v>
      </c>
      <c r="AA60" s="24" t="n">
        <f aca="false">AA94</f>
        <v>273000000000</v>
      </c>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row>
    <row r="61" customFormat="false" ht="15" hidden="false" customHeight="false" outlineLevel="0" collapsed="false">
      <c r="A61" s="47" t="s">
        <v>1029</v>
      </c>
      <c r="B61" s="48" t="s">
        <v>1029</v>
      </c>
      <c r="C61" s="49" t="s">
        <v>251</v>
      </c>
      <c r="D61" s="24" t="n">
        <f aca="false">D62</f>
        <v>78100000000</v>
      </c>
      <c r="E61" s="24" t="n">
        <f aca="false">E62</f>
        <v>103300000000</v>
      </c>
      <c r="F61" s="24" t="n">
        <f aca="false">F62</f>
        <v>112700000000</v>
      </c>
      <c r="G61" s="24" t="n">
        <f aca="false">G62</f>
        <v>91000000000</v>
      </c>
      <c r="H61" s="24" t="n">
        <f aca="false">H62</f>
        <v>157000000000</v>
      </c>
      <c r="I61" s="24" t="n">
        <f aca="false">I62</f>
        <v>154000000000</v>
      </c>
      <c r="J61" s="24" t="n">
        <f aca="false">J62</f>
        <v>146000000000</v>
      </c>
      <c r="K61" s="24" t="n">
        <f aca="false">K62</f>
        <v>156000000000</v>
      </c>
      <c r="L61" s="24" t="n">
        <f aca="false">L62</f>
        <v>262000000000</v>
      </c>
      <c r="M61" s="24" t="n">
        <f aca="false">M62</f>
        <v>163000000000</v>
      </c>
      <c r="N61" s="24" t="n">
        <f aca="false">N62</f>
        <v>190000000000</v>
      </c>
      <c r="O61" s="24" t="n">
        <f aca="false">O62-O65</f>
        <v>176000000000</v>
      </c>
      <c r="P61" s="24" t="n">
        <f aca="false">P62-P65</f>
        <v>323000000000</v>
      </c>
      <c r="Q61" s="336" t="n">
        <f aca="false">Q62</f>
        <v>254000000000</v>
      </c>
      <c r="R61" s="24" t="n">
        <f aca="false">R62-R65</f>
        <v>220000000000</v>
      </c>
      <c r="S61" s="24" t="n">
        <f aca="false">S62-S65</f>
        <v>237000000000</v>
      </c>
      <c r="T61" s="24"/>
      <c r="U61" s="24"/>
      <c r="V61" s="46" t="n">
        <f aca="false">V63+V64</f>
        <v>273000000000</v>
      </c>
      <c r="W61" s="24"/>
      <c r="X61" s="24"/>
      <c r="Y61" s="24"/>
      <c r="Z61" s="24"/>
      <c r="AA61" s="4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row>
    <row r="62" customFormat="false" ht="16.5" hidden="false" customHeight="false" outlineLevel="0" collapsed="false">
      <c r="A62" s="47"/>
      <c r="B62" s="47" t="s">
        <v>1029</v>
      </c>
      <c r="C62" s="49"/>
      <c r="D62" s="242" t="n">
        <v>78100000000</v>
      </c>
      <c r="E62" s="24" t="n">
        <v>103300000000</v>
      </c>
      <c r="F62" s="24" t="n">
        <v>112700000000</v>
      </c>
      <c r="G62" s="24" t="n">
        <v>91000000000</v>
      </c>
      <c r="H62" s="24" t="n">
        <v>157000000000</v>
      </c>
      <c r="I62" s="24" t="n">
        <v>154000000000</v>
      </c>
      <c r="J62" s="22" t="n">
        <v>146000000000</v>
      </c>
      <c r="K62" s="24" t="n">
        <v>156000000000</v>
      </c>
      <c r="L62" s="23" t="n">
        <v>262000000000</v>
      </c>
      <c r="M62" s="24" t="n">
        <v>163000000000</v>
      </c>
      <c r="N62" s="24" t="n">
        <v>190000000000</v>
      </c>
      <c r="O62" s="24" t="n">
        <v>360000000000</v>
      </c>
      <c r="P62" s="24" t="n">
        <v>501000000000</v>
      </c>
      <c r="Q62" s="24" t="n">
        <v>254000000000</v>
      </c>
      <c r="R62" s="24" t="n">
        <v>214000000000</v>
      </c>
      <c r="S62" s="24" t="n">
        <v>258000000000</v>
      </c>
      <c r="T62" s="24"/>
      <c r="U62" s="24"/>
      <c r="V62" s="16" t="n">
        <v>270000000000</v>
      </c>
      <c r="W62" s="24"/>
      <c r="X62" s="24"/>
      <c r="Y62" s="24"/>
      <c r="Z62" s="24"/>
      <c r="AA62" s="4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row>
    <row r="63" customFormat="false" ht="16.5" hidden="false" customHeight="false" outlineLevel="0" collapsed="false">
      <c r="A63" s="47" t="s">
        <v>1165</v>
      </c>
      <c r="B63" s="47" t="s">
        <v>3154</v>
      </c>
      <c r="C63" s="20" t="s">
        <v>476</v>
      </c>
      <c r="D63" s="242" t="n">
        <v>37100000000</v>
      </c>
      <c r="E63" s="24" t="n">
        <v>60600000000</v>
      </c>
      <c r="F63" s="24" t="n">
        <v>42200000000</v>
      </c>
      <c r="G63" s="24" t="n">
        <v>0</v>
      </c>
      <c r="H63" s="24" t="n">
        <v>13000000000</v>
      </c>
      <c r="I63" s="24" t="n">
        <v>21000000000</v>
      </c>
      <c r="J63" s="22" t="n">
        <v>39000000000</v>
      </c>
      <c r="K63" s="24" t="n">
        <v>19000000000</v>
      </c>
      <c r="L63" s="23" t="n">
        <v>70000000000</v>
      </c>
      <c r="M63" s="24" t="n">
        <v>55000000000</v>
      </c>
      <c r="N63" s="24" t="n">
        <v>30000000000</v>
      </c>
      <c r="O63" s="24" t="n">
        <v>40000000000</v>
      </c>
      <c r="P63" s="24" t="n">
        <v>118000000000</v>
      </c>
      <c r="Q63" s="24" t="n">
        <v>37000000000</v>
      </c>
      <c r="R63" s="24" t="n">
        <v>53000000000</v>
      </c>
      <c r="S63" s="24" t="n">
        <v>53000000000</v>
      </c>
      <c r="T63" s="24"/>
      <c r="U63" s="24"/>
      <c r="V63" s="16" t="n">
        <v>62000000000</v>
      </c>
      <c r="W63" s="24"/>
      <c r="X63" s="24"/>
      <c r="Y63" s="24"/>
      <c r="Z63" s="24"/>
      <c r="AA63" s="4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row>
    <row r="64" customFormat="false" ht="16.5" hidden="false" customHeight="false" outlineLevel="0" collapsed="false">
      <c r="A64" s="26" t="s">
        <v>1160</v>
      </c>
      <c r="B64" s="47" t="s">
        <v>2269</v>
      </c>
      <c r="C64" s="20" t="s">
        <v>476</v>
      </c>
      <c r="D64" s="242" t="n">
        <v>41000000000</v>
      </c>
      <c r="E64" s="24" t="n">
        <v>42700000000</v>
      </c>
      <c r="F64" s="24" t="n">
        <v>70500000000</v>
      </c>
      <c r="G64" s="24" t="n">
        <v>91000000000</v>
      </c>
      <c r="H64" s="24" t="n">
        <v>144000000000</v>
      </c>
      <c r="I64" s="24" t="n">
        <v>133000000000</v>
      </c>
      <c r="J64" s="22" t="n">
        <v>107000000000</v>
      </c>
      <c r="K64" s="24" t="n">
        <v>138000000000</v>
      </c>
      <c r="L64" s="23" t="n">
        <v>192000000000</v>
      </c>
      <c r="M64" s="24" t="n">
        <v>107000000000</v>
      </c>
      <c r="N64" s="24" t="n">
        <v>160000000000</v>
      </c>
      <c r="O64" s="24" t="n">
        <v>135000000000</v>
      </c>
      <c r="P64" s="24" t="n">
        <v>205000000000</v>
      </c>
      <c r="Q64" s="24" t="n">
        <v>217000000000</v>
      </c>
      <c r="R64" s="24" t="n">
        <v>167000000000</v>
      </c>
      <c r="S64" s="24" t="n">
        <v>184000000000</v>
      </c>
      <c r="T64" s="24"/>
      <c r="U64" s="24"/>
      <c r="V64" s="16" t="n">
        <v>211000000000</v>
      </c>
      <c r="W64" s="24"/>
      <c r="X64" s="24"/>
      <c r="Y64" s="24"/>
      <c r="Z64" s="24"/>
      <c r="AA64" s="4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row>
    <row r="65" customFormat="false" ht="16.5" hidden="false" customHeight="false" outlineLevel="0" collapsed="false">
      <c r="A65" s="47" t="s">
        <v>4844</v>
      </c>
      <c r="B65" s="47" t="s">
        <v>4845</v>
      </c>
      <c r="C65" s="49" t="s">
        <v>251</v>
      </c>
      <c r="D65" s="22"/>
      <c r="E65" s="22"/>
      <c r="F65" s="22"/>
      <c r="G65" s="24" t="n">
        <v>8000000000</v>
      </c>
      <c r="H65" s="24" t="n">
        <v>3000000000</v>
      </c>
      <c r="I65" s="24" t="n">
        <v>17000000000</v>
      </c>
      <c r="J65" s="22" t="n">
        <v>-8000000000</v>
      </c>
      <c r="K65" s="24" t="n">
        <v>8000000000</v>
      </c>
      <c r="L65" s="22" t="n">
        <v>-9000000000</v>
      </c>
      <c r="M65" s="24" t="n">
        <v>4000000000</v>
      </c>
      <c r="N65" s="24" t="n">
        <v>18000000000</v>
      </c>
      <c r="O65" s="24" t="n">
        <v>184000000000</v>
      </c>
      <c r="P65" s="24" t="n">
        <v>178000000000</v>
      </c>
      <c r="Q65" s="24" t="n">
        <v>17000000000</v>
      </c>
      <c r="R65" s="24" t="n">
        <v>-6000000000</v>
      </c>
      <c r="S65" s="24" t="n">
        <v>21000000000</v>
      </c>
      <c r="T65" s="24"/>
      <c r="U65" s="24"/>
      <c r="V65" s="16" t="n">
        <v>-3000000000</v>
      </c>
      <c r="W65" s="24"/>
      <c r="X65" s="24"/>
      <c r="Y65" s="24"/>
      <c r="Z65" s="24"/>
      <c r="AA65" s="4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row>
    <row r="66" customFormat="false" ht="16.5" hidden="false" customHeight="false" outlineLevel="0" collapsed="false">
      <c r="A66" s="26" t="s">
        <v>4846</v>
      </c>
      <c r="B66" s="47" t="s">
        <v>4847</v>
      </c>
      <c r="C66" s="49" t="s">
        <v>251</v>
      </c>
      <c r="D66" s="22"/>
      <c r="E66" s="22"/>
      <c r="F66" s="22"/>
      <c r="G66" s="22"/>
      <c r="H66" s="22"/>
      <c r="I66" s="22"/>
      <c r="J66" s="22" t="n">
        <v>0</v>
      </c>
      <c r="K66" s="24" t="n">
        <v>0</v>
      </c>
      <c r="L66" s="24" t="n">
        <v>0</v>
      </c>
      <c r="M66" s="24" t="n">
        <v>88000000000</v>
      </c>
      <c r="N66" s="24" t="n">
        <v>0</v>
      </c>
      <c r="O66" s="24" t="n">
        <v>224000000000</v>
      </c>
      <c r="P66" s="24" t="n">
        <v>0</v>
      </c>
      <c r="Q66" s="24" t="n">
        <v>130000000000</v>
      </c>
      <c r="R66" s="24" t="n">
        <v>53000000000</v>
      </c>
      <c r="S66" s="24" t="n">
        <v>200000000000</v>
      </c>
      <c r="T66" s="24"/>
      <c r="U66" s="24"/>
      <c r="V66" s="16" t="n">
        <v>70000000000</v>
      </c>
      <c r="W66" s="24"/>
      <c r="X66" s="24"/>
      <c r="Y66" s="24"/>
      <c r="Z66" s="24"/>
      <c r="AA66" s="4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row>
    <row r="67" customFormat="false" ht="15" hidden="false" customHeight="false" outlineLevel="0" collapsed="false">
      <c r="A67" s="47" t="s">
        <v>4848</v>
      </c>
      <c r="B67" s="47" t="s">
        <v>4849</v>
      </c>
      <c r="C67" s="49" t="s">
        <v>251</v>
      </c>
      <c r="D67" s="242" t="n">
        <v>4200000000</v>
      </c>
      <c r="E67" s="24" t="n">
        <v>15800000000</v>
      </c>
      <c r="F67" s="24" t="n">
        <v>36700000000</v>
      </c>
      <c r="G67" s="24" t="n">
        <v>44000000000</v>
      </c>
      <c r="H67" s="24" t="n">
        <v>109000000000</v>
      </c>
      <c r="I67" s="24" t="n">
        <v>113000000000</v>
      </c>
      <c r="J67" s="22" t="n">
        <v>41000000000</v>
      </c>
      <c r="K67" s="24" t="n">
        <v>21000000000</v>
      </c>
      <c r="L67" s="22" t="n">
        <v>16000000000</v>
      </c>
      <c r="M67" s="24" t="n">
        <v>20000000000</v>
      </c>
      <c r="N67" s="24" t="n">
        <v>19000000000</v>
      </c>
      <c r="O67" s="24"/>
      <c r="P67" s="24"/>
      <c r="Q67" s="24"/>
      <c r="R67" s="24"/>
      <c r="S67" s="24"/>
      <c r="T67" s="24"/>
      <c r="U67" s="24"/>
      <c r="V67" s="46"/>
      <c r="W67" s="24"/>
      <c r="X67" s="24"/>
      <c r="Y67" s="24"/>
      <c r="Z67" s="24"/>
      <c r="AA67" s="4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row>
    <row r="68" customFormat="false" ht="16.5" hidden="false" customHeight="false" outlineLevel="0" collapsed="false">
      <c r="B68" s="191" t="s">
        <v>4850</v>
      </c>
      <c r="C68" s="49"/>
      <c r="D68" s="22"/>
      <c r="E68" s="22"/>
      <c r="F68" s="22"/>
      <c r="G68" s="22"/>
      <c r="H68" s="22"/>
      <c r="I68" s="22"/>
      <c r="J68" s="22"/>
      <c r="K68" s="22"/>
      <c r="L68" s="22"/>
      <c r="M68" s="22"/>
      <c r="N68" s="22"/>
      <c r="O68" s="24" t="n">
        <v>224000000000</v>
      </c>
      <c r="P68" s="24" t="n">
        <v>0</v>
      </c>
      <c r="Q68" s="24" t="n">
        <v>106000000000</v>
      </c>
      <c r="R68" s="24" t="n">
        <v>0</v>
      </c>
      <c r="S68" s="24" t="n">
        <v>150000000000</v>
      </c>
      <c r="T68" s="24"/>
      <c r="U68" s="24"/>
      <c r="V68" s="16" t="n">
        <v>0</v>
      </c>
      <c r="W68" s="24"/>
      <c r="X68" s="24"/>
      <c r="Y68" s="24"/>
      <c r="Z68" s="24"/>
      <c r="AA68" s="4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row>
    <row r="69" customFormat="false" ht="16.5" hidden="false" customHeight="false" outlineLevel="0" collapsed="false">
      <c r="B69" s="191" t="s">
        <v>4851</v>
      </c>
      <c r="C69" s="49"/>
      <c r="D69" s="22"/>
      <c r="E69" s="22"/>
      <c r="F69" s="22"/>
      <c r="G69" s="22"/>
      <c r="H69" s="22"/>
      <c r="I69" s="22"/>
      <c r="J69" s="22"/>
      <c r="K69" s="22"/>
      <c r="L69" s="22"/>
      <c r="M69" s="22"/>
      <c r="N69" s="22"/>
      <c r="O69" s="24" t="n">
        <v>0</v>
      </c>
      <c r="P69" s="24" t="n">
        <v>0</v>
      </c>
      <c r="Q69" s="24" t="n">
        <v>0</v>
      </c>
      <c r="R69" s="24" t="n">
        <v>0</v>
      </c>
      <c r="S69" s="24" t="n">
        <v>0</v>
      </c>
      <c r="T69" s="24"/>
      <c r="U69" s="24"/>
      <c r="V69" s="16" t="n">
        <v>0</v>
      </c>
      <c r="W69" s="24"/>
      <c r="X69" s="24"/>
      <c r="Y69" s="24"/>
      <c r="Z69" s="24"/>
      <c r="AA69" s="4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row>
    <row r="70" customFormat="false" ht="16.5" hidden="false" customHeight="false" outlineLevel="0" collapsed="false">
      <c r="B70" s="191" t="s">
        <v>4852</v>
      </c>
      <c r="C70" s="49"/>
      <c r="D70" s="22"/>
      <c r="E70" s="22"/>
      <c r="F70" s="22"/>
      <c r="G70" s="22"/>
      <c r="H70" s="22"/>
      <c r="I70" s="22"/>
      <c r="J70" s="22"/>
      <c r="K70" s="22"/>
      <c r="L70" s="22"/>
      <c r="M70" s="22"/>
      <c r="N70" s="22"/>
      <c r="O70" s="24" t="n">
        <v>0</v>
      </c>
      <c r="P70" s="24" t="n">
        <v>0</v>
      </c>
      <c r="Q70" s="24" t="n">
        <v>24000000000</v>
      </c>
      <c r="R70" s="24" t="n">
        <v>53000000000</v>
      </c>
      <c r="S70" s="24" t="n">
        <v>50000000000</v>
      </c>
      <c r="T70" s="24"/>
      <c r="U70" s="24"/>
      <c r="V70" s="16" t="n">
        <v>70000000000</v>
      </c>
      <c r="W70" s="24"/>
      <c r="X70" s="24"/>
      <c r="Y70" s="24"/>
      <c r="Z70" s="24"/>
      <c r="AA70" s="4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row>
    <row r="71" customFormat="false" ht="16.5" hidden="false" customHeight="false" outlineLevel="0" collapsed="false">
      <c r="A71" s="26" t="s">
        <v>393</v>
      </c>
      <c r="B71" s="47" t="s">
        <v>868</v>
      </c>
      <c r="C71" s="49" t="s">
        <v>251</v>
      </c>
      <c r="D71" s="242" t="n">
        <v>-65200000000</v>
      </c>
      <c r="E71" s="24" t="n">
        <v>-64200000000</v>
      </c>
      <c r="F71" s="24" t="n">
        <v>-81000000000</v>
      </c>
      <c r="G71" s="24" t="n">
        <v>-74000000000</v>
      </c>
      <c r="H71" s="24" t="n">
        <v>-127000000000</v>
      </c>
      <c r="I71" s="24" t="n">
        <v>-122000000000</v>
      </c>
      <c r="J71" s="22" t="n">
        <v>-58000000000</v>
      </c>
      <c r="K71" s="22" t="n">
        <v>-54000000000</v>
      </c>
      <c r="L71" s="22" t="n">
        <v>-44000000000</v>
      </c>
      <c r="M71" s="24" t="n">
        <v>-50000000000</v>
      </c>
      <c r="N71" s="24" t="n">
        <v>-53000000000</v>
      </c>
      <c r="O71" s="24" t="n">
        <v>-162000000000</v>
      </c>
      <c r="P71" s="24" t="n">
        <v>-65000000000</v>
      </c>
      <c r="Q71" s="24" t="n">
        <v>-91000000000</v>
      </c>
      <c r="R71" s="24" t="n">
        <v>-63000000000</v>
      </c>
      <c r="S71" s="24" t="n">
        <v>-91000000000</v>
      </c>
      <c r="T71" s="24"/>
      <c r="U71" s="24"/>
      <c r="V71" s="16" t="n">
        <v>-55000000000</v>
      </c>
      <c r="W71" s="24"/>
      <c r="X71" s="24"/>
      <c r="Y71" s="24"/>
      <c r="Z71" s="24"/>
      <c r="AA71" s="4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row>
    <row r="72" customFormat="false" ht="16.5" hidden="false" customHeight="false" outlineLevel="0" collapsed="false">
      <c r="A72" s="0" t="s">
        <v>115</v>
      </c>
      <c r="B72" s="49" t="s">
        <v>857</v>
      </c>
      <c r="C72" s="20" t="s">
        <v>114</v>
      </c>
      <c r="D72" s="242" t="n">
        <v>-21100000000</v>
      </c>
      <c r="E72" s="24" t="n">
        <v>17400000000</v>
      </c>
      <c r="F72" s="24" t="n">
        <v>-70700000000</v>
      </c>
      <c r="G72" s="24" t="n">
        <v>-12000000000</v>
      </c>
      <c r="H72" s="24" t="n">
        <v>-8000000000</v>
      </c>
      <c r="I72" s="24" t="n">
        <v>-28000000000</v>
      </c>
      <c r="J72" s="22" t="n">
        <v>158000000000</v>
      </c>
      <c r="K72" s="24" t="n">
        <v>58000000000</v>
      </c>
      <c r="L72" s="24" t="n">
        <v>124000000000</v>
      </c>
      <c r="M72" s="24" t="n">
        <v>157000000000</v>
      </c>
      <c r="N72" s="24" t="n">
        <v>172000000000</v>
      </c>
      <c r="O72" s="24" t="n">
        <v>12000000000</v>
      </c>
      <c r="P72" s="24" t="n">
        <v>-13000000000</v>
      </c>
      <c r="Q72" s="24" t="n">
        <v>48000000000</v>
      </c>
      <c r="R72" s="24" t="n">
        <v>181000000000</v>
      </c>
      <c r="S72" s="24" t="n">
        <v>28000000000</v>
      </c>
      <c r="T72" s="24" t="n">
        <f aca="false">T80+T89</f>
        <v>-229000000000</v>
      </c>
      <c r="U72" s="24" t="n">
        <f aca="false">U80+U89</f>
        <v>-50000000000</v>
      </c>
      <c r="V72" s="16" t="n">
        <v>99000000000</v>
      </c>
      <c r="W72" s="24" t="n">
        <f aca="false">W80+W89</f>
        <v>-56000000000</v>
      </c>
      <c r="X72" s="24" t="n">
        <f aca="false">X80+X89</f>
        <v>-87000000000</v>
      </c>
      <c r="Y72" s="24" t="n">
        <f aca="false">Y80+Y89</f>
        <v>-60000000000</v>
      </c>
      <c r="Z72" s="24" t="n">
        <f aca="false">Z80+Z89</f>
        <v>-170000000000</v>
      </c>
      <c r="AA72" s="24" t="n">
        <f aca="false">AA80+AA89</f>
        <v>41000000000</v>
      </c>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row>
    <row r="73" customFormat="false" ht="16.5" hidden="false" customHeight="false" outlineLevel="0" collapsed="false">
      <c r="A73" s="0" t="s">
        <v>117</v>
      </c>
      <c r="B73" s="47" t="s">
        <v>809</v>
      </c>
      <c r="C73" s="19" t="s">
        <v>119</v>
      </c>
      <c r="D73" s="242" t="n">
        <v>-28300000000</v>
      </c>
      <c r="E73" s="24" t="n">
        <v>21800000000</v>
      </c>
      <c r="F73" s="24" t="n">
        <v>-75400000000</v>
      </c>
      <c r="G73" s="24" t="n">
        <v>-14000000000</v>
      </c>
      <c r="H73" s="24" t="n">
        <v>-49000000000</v>
      </c>
      <c r="I73" s="24" t="n">
        <v>-45000000000</v>
      </c>
      <c r="J73" s="22" t="n">
        <v>128000000000</v>
      </c>
      <c r="K73" s="24" t="n">
        <v>98000000000</v>
      </c>
      <c r="L73" s="24" t="n">
        <v>-46000000000</v>
      </c>
      <c r="M73" s="24" t="n">
        <v>116000000000</v>
      </c>
      <c r="N73" s="24" t="n">
        <v>172000000000</v>
      </c>
      <c r="O73" s="24" t="n">
        <v>12000000000</v>
      </c>
      <c r="P73" s="24" t="n">
        <v>-195000000000</v>
      </c>
      <c r="Q73" s="24" t="n">
        <v>38000000000</v>
      </c>
      <c r="R73" s="24" t="n">
        <v>163000000000</v>
      </c>
      <c r="S73" s="24" t="n">
        <v>26000000000</v>
      </c>
      <c r="T73" s="24"/>
      <c r="U73" s="24"/>
      <c r="V73" s="16" t="n">
        <v>96000000000</v>
      </c>
      <c r="W73" s="24"/>
      <c r="X73" s="24"/>
      <c r="Y73" s="24"/>
      <c r="Z73" s="24"/>
      <c r="AA73" s="4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row>
    <row r="74" customFormat="false" ht="16.5" hidden="false" customHeight="false" outlineLevel="0" collapsed="false">
      <c r="B74" s="190" t="s">
        <v>4853</v>
      </c>
      <c r="C74" s="49"/>
      <c r="D74" s="22"/>
      <c r="E74" s="22"/>
      <c r="F74" s="22"/>
      <c r="G74" s="24" t="n">
        <v>15000000000</v>
      </c>
      <c r="H74" s="24" t="n">
        <v>19000000000</v>
      </c>
      <c r="I74" s="24" t="n">
        <v>-6000000000</v>
      </c>
      <c r="J74" s="22" t="n">
        <v>23000000000</v>
      </c>
      <c r="K74" s="24" t="n">
        <v>136000000000</v>
      </c>
      <c r="L74" s="24" t="n">
        <v>-14000000000</v>
      </c>
      <c r="M74" s="24" t="n">
        <v>52000000000</v>
      </c>
      <c r="N74" s="24" t="n">
        <v>83000000000</v>
      </c>
      <c r="O74" s="24" t="n">
        <v>64000000000</v>
      </c>
      <c r="P74" s="24" t="n">
        <v>25000000000</v>
      </c>
      <c r="Q74" s="24" t="n">
        <v>52000000000</v>
      </c>
      <c r="R74" s="24" t="n">
        <v>11000000000</v>
      </c>
      <c r="S74" s="24" t="n">
        <v>50000000000</v>
      </c>
      <c r="T74" s="24"/>
      <c r="U74" s="24"/>
      <c r="V74" s="16" t="n">
        <v>130000000000</v>
      </c>
      <c r="W74" s="24"/>
      <c r="X74" s="24"/>
      <c r="Y74" s="24"/>
      <c r="Z74" s="24"/>
      <c r="AA74" s="4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row>
    <row r="75" customFormat="false" ht="16.5" hidden="false" customHeight="false" outlineLevel="0" collapsed="false">
      <c r="A75" s="0" t="s">
        <v>404</v>
      </c>
      <c r="B75" s="47" t="s">
        <v>862</v>
      </c>
      <c r="C75" s="19" t="s">
        <v>119</v>
      </c>
      <c r="D75" s="242" t="n">
        <v>7200000000</v>
      </c>
      <c r="E75" s="24" t="n">
        <v>-4400000000</v>
      </c>
      <c r="F75" s="24" t="n">
        <v>4700000000</v>
      </c>
      <c r="G75" s="24" t="n">
        <v>2000000000</v>
      </c>
      <c r="H75" s="24" t="n">
        <v>41000000000</v>
      </c>
      <c r="I75" s="24" t="n">
        <v>17000000000</v>
      </c>
      <c r="J75" s="22" t="n">
        <v>30000000000</v>
      </c>
      <c r="K75" s="24" t="n">
        <v>-40000000000</v>
      </c>
      <c r="L75" s="24" t="n">
        <v>169000000000</v>
      </c>
      <c r="M75" s="24" t="n">
        <v>41000000000</v>
      </c>
      <c r="N75" s="24" t="n">
        <v>0</v>
      </c>
      <c r="O75" s="24" t="n">
        <v>0</v>
      </c>
      <c r="P75" s="24" t="n">
        <v>183000000000</v>
      </c>
      <c r="Q75" s="24" t="n">
        <v>10000000000</v>
      </c>
      <c r="R75" s="24" t="n">
        <v>18000000000</v>
      </c>
      <c r="S75" s="24" t="n">
        <v>2000000000</v>
      </c>
      <c r="T75" s="24"/>
      <c r="U75" s="24"/>
      <c r="V75" s="16" t="n">
        <v>3000000000</v>
      </c>
      <c r="W75" s="24"/>
      <c r="X75" s="24"/>
      <c r="Y75" s="24"/>
      <c r="Z75" s="24"/>
      <c r="AA75" s="4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row>
    <row r="76" customFormat="false" ht="16.5" hidden="false" customHeight="false" outlineLevel="0" collapsed="false">
      <c r="B76" s="49" t="s">
        <v>4854</v>
      </c>
      <c r="C76" s="49"/>
      <c r="D76" s="24"/>
      <c r="E76" s="22"/>
      <c r="F76" s="22"/>
      <c r="G76" s="22"/>
      <c r="H76" s="22"/>
      <c r="I76" s="22"/>
      <c r="J76" s="22" t="n">
        <v>0</v>
      </c>
      <c r="K76" s="24" t="n">
        <v>0</v>
      </c>
      <c r="L76" s="24" t="n">
        <v>-84000000000</v>
      </c>
      <c r="M76" s="24" t="n">
        <v>-95000000000</v>
      </c>
      <c r="N76" s="24" t="n">
        <v>-13000000000</v>
      </c>
      <c r="O76" s="24" t="n">
        <v>21000000000</v>
      </c>
      <c r="P76" s="24" t="n">
        <v>-3000000000</v>
      </c>
      <c r="Q76" s="24" t="n">
        <v>0</v>
      </c>
      <c r="R76" s="24" t="n">
        <v>15000000000</v>
      </c>
      <c r="S76" s="24" t="n">
        <v>0</v>
      </c>
      <c r="T76" s="24"/>
      <c r="U76" s="24"/>
      <c r="V76" s="16" t="n">
        <v>0</v>
      </c>
      <c r="W76" s="24"/>
      <c r="X76" s="24"/>
      <c r="Y76" s="24"/>
      <c r="Z76" s="24"/>
      <c r="AA76" s="4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row>
    <row r="77" customFormat="false" ht="16.5" hidden="false" customHeight="false" outlineLevel="0" collapsed="false">
      <c r="A77" s="49" t="s">
        <v>1373</v>
      </c>
      <c r="B77" s="49" t="s">
        <v>1236</v>
      </c>
      <c r="C77" s="20" t="s">
        <v>114</v>
      </c>
      <c r="D77" s="242" t="n">
        <v>-6300000000</v>
      </c>
      <c r="E77" s="24" t="n">
        <v>11400000000</v>
      </c>
      <c r="F77" s="24" t="n">
        <v>5900000000</v>
      </c>
      <c r="G77" s="336" t="n">
        <v>-5000000000</v>
      </c>
      <c r="H77" s="24" t="n">
        <v>-2000000000</v>
      </c>
      <c r="I77" s="24" t="n">
        <v>3000000000</v>
      </c>
      <c r="J77" s="22" t="n">
        <v>-1000000000</v>
      </c>
      <c r="K77" s="24" t="n">
        <v>9000000000</v>
      </c>
      <c r="L77" s="24" t="n">
        <v>9000000000</v>
      </c>
      <c r="M77" s="24" t="n">
        <v>6000000000</v>
      </c>
      <c r="N77" s="24" t="n">
        <v>1000000000</v>
      </c>
      <c r="O77" s="24" t="n">
        <v>0</v>
      </c>
      <c r="P77" s="24" t="n">
        <v>0</v>
      </c>
      <c r="Q77" s="24" t="n">
        <v>0</v>
      </c>
      <c r="R77" s="24" t="n">
        <v>0</v>
      </c>
      <c r="S77" s="24" t="n">
        <v>0</v>
      </c>
      <c r="T77" s="24"/>
      <c r="U77" s="24"/>
      <c r="V77" s="16" t="n">
        <v>0</v>
      </c>
      <c r="W77" s="24"/>
      <c r="X77" s="24"/>
      <c r="Y77" s="24"/>
      <c r="Z77" s="24"/>
      <c r="AA77" s="4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row>
    <row r="78" customFormat="false" ht="15" hidden="false" customHeight="false" outlineLevel="0" collapsed="false">
      <c r="A78" s="49" t="s">
        <v>4855</v>
      </c>
      <c r="B78" s="49" t="s">
        <v>4854</v>
      </c>
      <c r="C78" s="20" t="s">
        <v>114</v>
      </c>
      <c r="D78" s="242"/>
      <c r="E78" s="24"/>
      <c r="F78" s="24"/>
      <c r="G78" s="24"/>
      <c r="H78" s="24"/>
      <c r="I78" s="24"/>
      <c r="J78" s="22"/>
      <c r="K78" s="24"/>
      <c r="L78" s="24" t="n">
        <v>-85000000000</v>
      </c>
      <c r="M78" s="24" t="n">
        <v>-95000000000</v>
      </c>
      <c r="N78" s="24" t="n">
        <v>-12000000000</v>
      </c>
      <c r="O78" s="24" t="n">
        <v>21000000000</v>
      </c>
      <c r="P78" s="24" t="n">
        <v>-3000000000</v>
      </c>
      <c r="Q78" s="24" t="n">
        <v>0</v>
      </c>
      <c r="R78" s="24" t="n">
        <v>15000000000</v>
      </c>
      <c r="S78" s="24" t="n">
        <v>0</v>
      </c>
      <c r="T78" s="46"/>
      <c r="U78" s="46"/>
      <c r="V78" s="46"/>
      <c r="W78" s="24"/>
      <c r="X78" s="24"/>
      <c r="Y78" s="24"/>
      <c r="Z78" s="24"/>
      <c r="AA78" s="4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row>
    <row r="79" customFormat="false" ht="16.5" hidden="false" customHeight="false" outlineLevel="0" collapsed="false">
      <c r="A79" s="49"/>
      <c r="B79" s="872" t="s">
        <v>1112</v>
      </c>
      <c r="C79" s="20"/>
      <c r="D79" s="242"/>
      <c r="E79" s="24"/>
      <c r="F79" s="24"/>
      <c r="G79" s="24"/>
      <c r="H79" s="24"/>
      <c r="I79" s="24"/>
      <c r="J79" s="22"/>
      <c r="K79" s="24"/>
      <c r="L79" s="24"/>
      <c r="M79" s="24"/>
      <c r="N79" s="24"/>
      <c r="O79" s="24"/>
      <c r="P79" s="24"/>
      <c r="Q79" s="24"/>
      <c r="R79" s="24"/>
      <c r="S79" s="24"/>
      <c r="T79" s="24" t="n">
        <v>-120000000000</v>
      </c>
      <c r="U79" s="46" t="n">
        <v>58000000000</v>
      </c>
      <c r="V79" s="46"/>
      <c r="W79" s="24" t="n">
        <v>-41000000000</v>
      </c>
      <c r="X79" s="24" t="n">
        <v>-61000000000</v>
      </c>
      <c r="Y79" s="24" t="n">
        <v>-68000000000</v>
      </c>
      <c r="Z79" s="24" t="n">
        <v>-79000000000</v>
      </c>
      <c r="AA79" s="24" t="n">
        <v>-10000000000</v>
      </c>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row>
    <row r="80" customFormat="false" ht="16.5" hidden="false" customHeight="false" outlineLevel="0" collapsed="false">
      <c r="A80" s="49"/>
      <c r="B80" s="444" t="s">
        <v>199</v>
      </c>
      <c r="C80" s="20"/>
      <c r="D80" s="242"/>
      <c r="E80" s="24"/>
      <c r="F80" s="24"/>
      <c r="G80" s="24"/>
      <c r="H80" s="24"/>
      <c r="I80" s="24"/>
      <c r="J80" s="22"/>
      <c r="K80" s="24"/>
      <c r="L80" s="24"/>
      <c r="M80" s="24"/>
      <c r="N80" s="24"/>
      <c r="O80" s="24"/>
      <c r="P80" s="24"/>
      <c r="Q80" s="24"/>
      <c r="R80" s="24"/>
      <c r="S80" s="24"/>
      <c r="T80" s="24" t="n">
        <v>-120000000000</v>
      </c>
      <c r="U80" s="46" t="n">
        <v>58000000000</v>
      </c>
      <c r="V80" s="46"/>
      <c r="W80" s="24" t="n">
        <v>-41000000000</v>
      </c>
      <c r="X80" s="24" t="n">
        <v>-61000000000</v>
      </c>
      <c r="Y80" s="24" t="n">
        <v>-68000000000</v>
      </c>
      <c r="Z80" s="24" t="n">
        <v>-79000000000</v>
      </c>
      <c r="AA80" s="24" t="n">
        <v>-10000000000</v>
      </c>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row>
    <row r="81" customFormat="false" ht="16.5" hidden="false" customHeight="false" outlineLevel="0" collapsed="false">
      <c r="A81" s="444" t="s">
        <v>1103</v>
      </c>
      <c r="B81" s="444" t="s">
        <v>1103</v>
      </c>
      <c r="C81" s="19" t="s">
        <v>119</v>
      </c>
      <c r="D81" s="242"/>
      <c r="E81" s="24"/>
      <c r="F81" s="24"/>
      <c r="G81" s="24"/>
      <c r="H81" s="24"/>
      <c r="I81" s="24"/>
      <c r="J81" s="22"/>
      <c r="K81" s="24"/>
      <c r="L81" s="24"/>
      <c r="M81" s="24"/>
      <c r="N81" s="24"/>
      <c r="O81" s="24"/>
      <c r="P81" s="24"/>
      <c r="Q81" s="24"/>
      <c r="R81" s="24"/>
      <c r="S81" s="24"/>
      <c r="T81" s="24" t="n">
        <v>-96000000000</v>
      </c>
      <c r="U81" s="46" t="n">
        <v>88000000000</v>
      </c>
      <c r="V81" s="46"/>
      <c r="W81" s="24" t="n">
        <v>-10000000000</v>
      </c>
      <c r="X81" s="24" t="n">
        <v>-10000000000</v>
      </c>
      <c r="Y81" s="24" t="n">
        <v>-10000000000</v>
      </c>
      <c r="Z81" s="24" t="n">
        <v>-10000000000</v>
      </c>
      <c r="AA81" s="24" t="n">
        <v>-10000000000</v>
      </c>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row>
    <row r="82" customFormat="false" ht="16.5" hidden="false" customHeight="false" outlineLevel="0" collapsed="false">
      <c r="A82" s="444" t="s">
        <v>4856</v>
      </c>
      <c r="B82" s="444" t="s">
        <v>4856</v>
      </c>
      <c r="C82" s="19" t="s">
        <v>119</v>
      </c>
      <c r="D82" s="242"/>
      <c r="E82" s="24"/>
      <c r="F82" s="24"/>
      <c r="G82" s="24"/>
      <c r="H82" s="24"/>
      <c r="I82" s="24"/>
      <c r="J82" s="22"/>
      <c r="K82" s="24"/>
      <c r="L82" s="24"/>
      <c r="M82" s="24"/>
      <c r="N82" s="24"/>
      <c r="O82" s="24"/>
      <c r="P82" s="24"/>
      <c r="Q82" s="24"/>
      <c r="R82" s="24"/>
      <c r="S82" s="24"/>
      <c r="T82" s="55" t="n">
        <f aca="false">T84+T91</f>
        <v>11000000000</v>
      </c>
      <c r="U82" s="55" t="n">
        <f aca="false">U84+U91</f>
        <v>-39000000000</v>
      </c>
      <c r="V82" s="46"/>
      <c r="W82" s="55" t="n">
        <f aca="false">W84+W91</f>
        <v>15000000000</v>
      </c>
      <c r="X82" s="55" t="n">
        <f aca="false">X84+X91</f>
        <v>2000000000</v>
      </c>
      <c r="Y82" s="55" t="n">
        <f aca="false">Y84+Y91</f>
        <v>36000000000</v>
      </c>
      <c r="Z82" s="55" t="n">
        <f aca="false">Z84+Z91</f>
        <v>-69000000000</v>
      </c>
      <c r="AA82" s="55" t="n">
        <f aca="false">AA84+AA91</f>
        <v>62000000000</v>
      </c>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row>
    <row r="83" customFormat="false" ht="16.5" hidden="false" customHeight="false" outlineLevel="0" collapsed="false">
      <c r="A83" s="444" t="s">
        <v>422</v>
      </c>
      <c r="B83" s="444" t="s">
        <v>422</v>
      </c>
      <c r="C83" s="19" t="s">
        <v>119</v>
      </c>
      <c r="D83" s="242"/>
      <c r="E83" s="24"/>
      <c r="F83" s="24"/>
      <c r="G83" s="24"/>
      <c r="H83" s="24"/>
      <c r="I83" s="24"/>
      <c r="J83" s="22"/>
      <c r="K83" s="24"/>
      <c r="L83" s="24"/>
      <c r="M83" s="24"/>
      <c r="N83" s="24"/>
      <c r="O83" s="24"/>
      <c r="P83" s="24"/>
      <c r="Q83" s="24"/>
      <c r="R83" s="24"/>
      <c r="S83" s="24"/>
      <c r="T83" s="55" t="n">
        <f aca="false">T85+T92</f>
        <v>46000000000</v>
      </c>
      <c r="U83" s="55" t="n">
        <f aca="false">U85+U92</f>
        <v>-42000000000</v>
      </c>
      <c r="V83" s="46"/>
      <c r="W83" s="55" t="n">
        <f aca="false">W85+W92</f>
        <v>0</v>
      </c>
      <c r="X83" s="55" t="n">
        <f aca="false">X85+X92</f>
        <v>0</v>
      </c>
      <c r="Y83" s="55" t="n">
        <f aca="false">Y85+Y92</f>
        <v>0</v>
      </c>
      <c r="Z83" s="55" t="n">
        <f aca="false">Z85+Z92</f>
        <v>0</v>
      </c>
      <c r="AA83" s="55" t="n">
        <f aca="false">AA85+AA92</f>
        <v>0</v>
      </c>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row>
    <row r="84" customFormat="false" ht="16.5" hidden="false" customHeight="false" outlineLevel="0" collapsed="false">
      <c r="A84" s="49"/>
      <c r="B84" s="444" t="s">
        <v>1104</v>
      </c>
      <c r="C84" s="20"/>
      <c r="D84" s="242"/>
      <c r="E84" s="24"/>
      <c r="F84" s="24"/>
      <c r="G84" s="24"/>
      <c r="H84" s="24"/>
      <c r="I84" s="24"/>
      <c r="J84" s="22"/>
      <c r="K84" s="24"/>
      <c r="L84" s="24"/>
      <c r="M84" s="24"/>
      <c r="N84" s="24"/>
      <c r="O84" s="24"/>
      <c r="P84" s="24"/>
      <c r="Q84" s="24"/>
      <c r="R84" s="24"/>
      <c r="S84" s="24"/>
      <c r="T84" s="24" t="n">
        <v>-13000000000</v>
      </c>
      <c r="U84" s="24" t="n">
        <v>0</v>
      </c>
      <c r="V84" s="46"/>
      <c r="W84" s="24" t="n">
        <v>0</v>
      </c>
      <c r="X84" s="24" t="n">
        <v>0</v>
      </c>
      <c r="Y84" s="24" t="n">
        <v>0</v>
      </c>
      <c r="Z84" s="24" t="n">
        <v>0</v>
      </c>
      <c r="AA84" s="24" t="n">
        <v>0</v>
      </c>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row>
    <row r="85" customFormat="false" ht="16.5" hidden="false" customHeight="false" outlineLevel="0" collapsed="false">
      <c r="A85" s="49"/>
      <c r="B85" s="444" t="s">
        <v>422</v>
      </c>
      <c r="C85" s="20"/>
      <c r="D85" s="242"/>
      <c r="E85" s="24"/>
      <c r="F85" s="24"/>
      <c r="G85" s="24"/>
      <c r="H85" s="24"/>
      <c r="I85" s="24"/>
      <c r="J85" s="22"/>
      <c r="K85" s="24"/>
      <c r="L85" s="24"/>
      <c r="M85" s="24"/>
      <c r="N85" s="24"/>
      <c r="O85" s="24"/>
      <c r="P85" s="24"/>
      <c r="Q85" s="24"/>
      <c r="R85" s="24"/>
      <c r="S85" s="24"/>
      <c r="T85" s="24" t="n">
        <v>0</v>
      </c>
      <c r="U85" s="24" t="n">
        <v>0</v>
      </c>
      <c r="V85" s="46"/>
      <c r="W85" s="24" t="n">
        <v>0</v>
      </c>
      <c r="X85" s="24" t="n">
        <v>0</v>
      </c>
      <c r="Y85" s="24" t="n">
        <v>0</v>
      </c>
      <c r="Z85" s="24" t="n">
        <v>0</v>
      </c>
      <c r="AA85" s="24" t="n">
        <v>0</v>
      </c>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row>
    <row r="86" customFormat="false" ht="16.5" hidden="false" customHeight="false" outlineLevel="0" collapsed="false">
      <c r="A86" s="444" t="s">
        <v>1108</v>
      </c>
      <c r="B86" s="444" t="s">
        <v>1108</v>
      </c>
      <c r="C86" s="19" t="s">
        <v>119</v>
      </c>
      <c r="D86" s="242"/>
      <c r="E86" s="24"/>
      <c r="F86" s="24"/>
      <c r="G86" s="24"/>
      <c r="H86" s="24"/>
      <c r="I86" s="24"/>
      <c r="J86" s="22"/>
      <c r="K86" s="24"/>
      <c r="L86" s="24"/>
      <c r="M86" s="24"/>
      <c r="N86" s="24"/>
      <c r="O86" s="24"/>
      <c r="P86" s="24"/>
      <c r="Q86" s="24"/>
      <c r="R86" s="24"/>
      <c r="S86" s="24"/>
      <c r="T86" s="55" t="n">
        <f aca="false">T87+T93</f>
        <v>-170000000000</v>
      </c>
      <c r="U86" s="55" t="n">
        <f aca="false">U87+U93</f>
        <v>-29000000000</v>
      </c>
      <c r="V86" s="46"/>
      <c r="W86" s="55" t="n">
        <f aca="false">W87+W93</f>
        <v>-31000000000</v>
      </c>
      <c r="X86" s="55" t="n">
        <f aca="false">X87+X93</f>
        <v>-51000000000</v>
      </c>
      <c r="Y86" s="55" t="n">
        <f aca="false">Y87+Y93</f>
        <v>-58000000000</v>
      </c>
      <c r="Z86" s="55" t="n">
        <f aca="false">Z87+Z93</f>
        <v>-69000000000</v>
      </c>
      <c r="AA86" s="55" t="n">
        <f aca="false">AA87+AA93</f>
        <v>0</v>
      </c>
      <c r="AB86" s="6"/>
      <c r="AC86" s="40"/>
      <c r="AD86" s="6"/>
      <c r="AE86" s="6"/>
      <c r="AF86" s="6"/>
      <c r="AG86" s="6"/>
      <c r="AH86" s="6"/>
      <c r="AI86" s="6"/>
      <c r="AJ86" s="6"/>
      <c r="AK86" s="6"/>
      <c r="AL86" s="6"/>
      <c r="AM86" s="6"/>
      <c r="AN86" s="6"/>
      <c r="AO86" s="6"/>
      <c r="AP86" s="6"/>
      <c r="AQ86" s="6"/>
      <c r="AR86" s="6"/>
      <c r="AS86" s="6"/>
      <c r="AT86" s="6"/>
      <c r="AU86" s="6"/>
      <c r="AV86" s="6"/>
      <c r="AW86" s="6"/>
      <c r="AX86" s="6"/>
      <c r="AY86" s="6"/>
      <c r="AZ86" s="6"/>
      <c r="BA86" s="6"/>
    </row>
    <row r="87" customFormat="false" ht="16.5" hidden="false" customHeight="false" outlineLevel="0" collapsed="false">
      <c r="A87" s="49"/>
      <c r="B87" s="444" t="s">
        <v>1108</v>
      </c>
      <c r="C87" s="20"/>
      <c r="D87" s="242"/>
      <c r="E87" s="24"/>
      <c r="F87" s="24"/>
      <c r="G87" s="24"/>
      <c r="H87" s="24"/>
      <c r="I87" s="24"/>
      <c r="J87" s="22"/>
      <c r="K87" s="24"/>
      <c r="L87" s="24"/>
      <c r="M87" s="24"/>
      <c r="N87" s="24"/>
      <c r="O87" s="24"/>
      <c r="P87" s="24"/>
      <c r="Q87" s="24"/>
      <c r="R87" s="24"/>
      <c r="S87" s="24"/>
      <c r="T87" s="24" t="n">
        <v>-11000000000</v>
      </c>
      <c r="U87" s="24" t="n">
        <v>-29000000000</v>
      </c>
      <c r="V87" s="46" t="n">
        <v>0</v>
      </c>
      <c r="W87" s="24" t="n">
        <v>-31000000000</v>
      </c>
      <c r="X87" s="24" t="n">
        <v>-51000000000</v>
      </c>
      <c r="Y87" s="24" t="n">
        <v>-58000000000</v>
      </c>
      <c r="Z87" s="24" t="n">
        <v>-69000000000</v>
      </c>
      <c r="AA87" s="24" t="n">
        <v>0</v>
      </c>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row>
    <row r="88" customFormat="false" ht="16.5" hidden="false" customHeight="false" outlineLevel="0" collapsed="false">
      <c r="A88" s="49"/>
      <c r="B88" s="872" t="s">
        <v>958</v>
      </c>
      <c r="C88" s="20"/>
      <c r="D88" s="242"/>
      <c r="E88" s="24"/>
      <c r="F88" s="24"/>
      <c r="G88" s="24"/>
      <c r="H88" s="24"/>
      <c r="I88" s="24"/>
      <c r="J88" s="22"/>
      <c r="K88" s="24"/>
      <c r="L88" s="24"/>
      <c r="M88" s="24"/>
      <c r="N88" s="24"/>
      <c r="O88" s="24"/>
      <c r="P88" s="24"/>
      <c r="Q88" s="24"/>
      <c r="R88" s="24"/>
      <c r="S88" s="24"/>
      <c r="T88" s="16" t="n">
        <v>501000000000</v>
      </c>
      <c r="U88" s="16" t="n">
        <v>331000000000</v>
      </c>
      <c r="V88" s="46"/>
      <c r="W88" s="16" t="n">
        <v>413000000000</v>
      </c>
      <c r="X88" s="16" t="n">
        <v>405000000000</v>
      </c>
      <c r="Y88" s="16" t="n">
        <v>380000000000</v>
      </c>
      <c r="Z88" s="16" t="n">
        <v>396000000000</v>
      </c>
      <c r="AA88" s="16" t="n">
        <v>324000000000</v>
      </c>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row>
    <row r="89" customFormat="false" ht="16.5" hidden="false" customHeight="false" outlineLevel="0" collapsed="false">
      <c r="A89" s="49"/>
      <c r="B89" s="49" t="s">
        <v>199</v>
      </c>
      <c r="C89" s="20"/>
      <c r="D89" s="242"/>
      <c r="E89" s="24"/>
      <c r="F89" s="24"/>
      <c r="G89" s="24"/>
      <c r="H89" s="24"/>
      <c r="I89" s="24"/>
      <c r="J89" s="22"/>
      <c r="K89" s="24"/>
      <c r="L89" s="24"/>
      <c r="M89" s="24"/>
      <c r="N89" s="24"/>
      <c r="O89" s="24"/>
      <c r="P89" s="24"/>
      <c r="Q89" s="24"/>
      <c r="R89" s="24"/>
      <c r="S89" s="24"/>
      <c r="T89" s="16" t="n">
        <v>-109000000000</v>
      </c>
      <c r="U89" s="16" t="n">
        <v>-108000000000</v>
      </c>
      <c r="V89" s="46"/>
      <c r="W89" s="16" t="n">
        <v>-15000000000</v>
      </c>
      <c r="X89" s="16" t="n">
        <v>-26000000000</v>
      </c>
      <c r="Y89" s="16" t="n">
        <v>8000000000</v>
      </c>
      <c r="Z89" s="16" t="n">
        <v>-91000000000</v>
      </c>
      <c r="AA89" s="16" t="n">
        <v>51000000000</v>
      </c>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row>
    <row r="90" customFormat="false" ht="16.5" hidden="false" customHeight="false" outlineLevel="0" collapsed="false">
      <c r="A90" s="49" t="s">
        <v>4857</v>
      </c>
      <c r="B90" s="49" t="s">
        <v>4857</v>
      </c>
      <c r="C90" s="19" t="s">
        <v>119</v>
      </c>
      <c r="D90" s="242"/>
      <c r="E90" s="24"/>
      <c r="F90" s="24"/>
      <c r="G90" s="24"/>
      <c r="H90" s="24"/>
      <c r="I90" s="24"/>
      <c r="J90" s="22"/>
      <c r="K90" s="24"/>
      <c r="L90" s="24"/>
      <c r="M90" s="24"/>
      <c r="N90" s="24"/>
      <c r="O90" s="24"/>
      <c r="P90" s="24"/>
      <c r="Q90" s="24"/>
      <c r="R90" s="24"/>
      <c r="S90" s="24"/>
      <c r="T90" s="16" t="n">
        <v>-21000000000</v>
      </c>
      <c r="U90" s="16" t="n">
        <v>-27000000000</v>
      </c>
      <c r="V90" s="46"/>
      <c r="W90" s="16" t="n">
        <v>-30000000000</v>
      </c>
      <c r="X90" s="16" t="n">
        <v>-29000000000</v>
      </c>
      <c r="Y90" s="16" t="n">
        <v>-29000000000</v>
      </c>
      <c r="Z90" s="16" t="n">
        <v>-22000000000</v>
      </c>
      <c r="AA90" s="16" t="n">
        <v>-11000000000</v>
      </c>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row>
    <row r="91" customFormat="false" ht="16.5" hidden="false" customHeight="false" outlineLevel="0" collapsed="false">
      <c r="A91" s="49"/>
      <c r="B91" s="49" t="s">
        <v>4858</v>
      </c>
      <c r="C91" s="20"/>
      <c r="D91" s="242"/>
      <c r="E91" s="24"/>
      <c r="F91" s="24"/>
      <c r="G91" s="24"/>
      <c r="H91" s="24"/>
      <c r="I91" s="24"/>
      <c r="J91" s="22"/>
      <c r="K91" s="24"/>
      <c r="L91" s="24"/>
      <c r="M91" s="24"/>
      <c r="N91" s="24"/>
      <c r="O91" s="24"/>
      <c r="P91" s="24"/>
      <c r="Q91" s="24"/>
      <c r="R91" s="24"/>
      <c r="S91" s="24"/>
      <c r="T91" s="16" t="n">
        <v>24000000000</v>
      </c>
      <c r="U91" s="16" t="n">
        <v>-39000000000</v>
      </c>
      <c r="V91" s="46"/>
      <c r="W91" s="16" t="n">
        <v>15000000000</v>
      </c>
      <c r="X91" s="16" t="n">
        <v>2000000000</v>
      </c>
      <c r="Y91" s="16" t="n">
        <v>36000000000</v>
      </c>
      <c r="Z91" s="16" t="n">
        <v>-69000000000</v>
      </c>
      <c r="AA91" s="16" t="n">
        <v>62000000000</v>
      </c>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row>
    <row r="92" customFormat="false" ht="16.5" hidden="false" customHeight="false" outlineLevel="0" collapsed="false">
      <c r="A92" s="49"/>
      <c r="B92" s="49" t="s">
        <v>422</v>
      </c>
      <c r="C92" s="20"/>
      <c r="D92" s="242"/>
      <c r="E92" s="24"/>
      <c r="F92" s="24"/>
      <c r="G92" s="24"/>
      <c r="H92" s="24"/>
      <c r="I92" s="24"/>
      <c r="J92" s="22"/>
      <c r="K92" s="24"/>
      <c r="L92" s="24"/>
      <c r="M92" s="24"/>
      <c r="N92" s="24"/>
      <c r="O92" s="24"/>
      <c r="P92" s="24"/>
      <c r="Q92" s="24"/>
      <c r="R92" s="24"/>
      <c r="S92" s="24"/>
      <c r="T92" s="16" t="n">
        <v>46000000000</v>
      </c>
      <c r="U92" s="16" t="n">
        <v>-42000000000</v>
      </c>
      <c r="V92" s="46"/>
      <c r="W92" s="16" t="n">
        <v>0</v>
      </c>
      <c r="X92" s="16" t="n">
        <v>0</v>
      </c>
      <c r="Y92" s="16" t="n">
        <v>0</v>
      </c>
      <c r="Z92" s="16" t="n">
        <v>0</v>
      </c>
      <c r="AA92" s="16" t="n">
        <v>0</v>
      </c>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row>
    <row r="93" customFormat="false" ht="16.5" hidden="false" customHeight="false" outlineLevel="0" collapsed="false">
      <c r="A93" s="49"/>
      <c r="B93" s="49" t="s">
        <v>1113</v>
      </c>
      <c r="C93" s="20"/>
      <c r="D93" s="242"/>
      <c r="E93" s="24"/>
      <c r="F93" s="24"/>
      <c r="G93" s="24"/>
      <c r="H93" s="24"/>
      <c r="I93" s="24"/>
      <c r="J93" s="22"/>
      <c r="K93" s="24"/>
      <c r="L93" s="24"/>
      <c r="M93" s="24"/>
      <c r="N93" s="24"/>
      <c r="O93" s="24"/>
      <c r="P93" s="24"/>
      <c r="Q93" s="24"/>
      <c r="R93" s="24"/>
      <c r="S93" s="24"/>
      <c r="T93" s="16" t="n">
        <v>-159000000000</v>
      </c>
      <c r="U93" s="16" t="n">
        <v>0</v>
      </c>
      <c r="V93" s="46"/>
      <c r="W93" s="16" t="n">
        <v>0</v>
      </c>
      <c r="X93" s="16" t="n">
        <v>0</v>
      </c>
      <c r="Y93" s="16" t="n">
        <v>0</v>
      </c>
      <c r="Z93" s="16" t="n">
        <v>0</v>
      </c>
      <c r="AA93" s="16" t="n">
        <v>0</v>
      </c>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row>
    <row r="94" customFormat="false" ht="16.5" hidden="false" customHeight="false" outlineLevel="0" collapsed="false">
      <c r="A94" s="49"/>
      <c r="B94" s="49" t="s">
        <v>202</v>
      </c>
      <c r="C94" s="20"/>
      <c r="D94" s="242"/>
      <c r="E94" s="24"/>
      <c r="F94" s="24"/>
      <c r="G94" s="24"/>
      <c r="H94" s="24"/>
      <c r="I94" s="24"/>
      <c r="J94" s="22"/>
      <c r="K94" s="24"/>
      <c r="L94" s="24"/>
      <c r="M94" s="24"/>
      <c r="N94" s="24"/>
      <c r="O94" s="24"/>
      <c r="P94" s="24"/>
      <c r="Q94" s="24"/>
      <c r="R94" s="24"/>
      <c r="S94" s="24"/>
      <c r="T94" s="16" t="n">
        <v>610000000000</v>
      </c>
      <c r="U94" s="16" t="n">
        <v>439000000000</v>
      </c>
      <c r="V94" s="46"/>
      <c r="W94" s="16" t="n">
        <v>428000000000</v>
      </c>
      <c r="X94" s="16" t="n">
        <v>431000000000</v>
      </c>
      <c r="Y94" s="16" t="n">
        <v>372000000000</v>
      </c>
      <c r="Z94" s="16" t="n">
        <v>488000000000</v>
      </c>
      <c r="AA94" s="16" t="n">
        <v>273000000000</v>
      </c>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row>
    <row r="95" customFormat="false" ht="16.5" hidden="false" customHeight="false" outlineLevel="0" collapsed="false">
      <c r="A95" s="49" t="s">
        <v>4858</v>
      </c>
      <c r="B95" s="49" t="s">
        <v>4858</v>
      </c>
      <c r="C95" s="49" t="s">
        <v>251</v>
      </c>
      <c r="D95" s="242"/>
      <c r="E95" s="24"/>
      <c r="F95" s="24"/>
      <c r="G95" s="24"/>
      <c r="H95" s="24"/>
      <c r="I95" s="24"/>
      <c r="J95" s="22"/>
      <c r="K95" s="24"/>
      <c r="L95" s="24"/>
      <c r="M95" s="24"/>
      <c r="N95" s="24"/>
      <c r="O95" s="24"/>
      <c r="P95" s="24"/>
      <c r="Q95" s="24"/>
      <c r="R95" s="24"/>
      <c r="S95" s="24"/>
      <c r="T95" s="16" t="n">
        <v>341000000000</v>
      </c>
      <c r="U95" s="16" t="n">
        <v>241000000000</v>
      </c>
      <c r="V95" s="46"/>
      <c r="W95" s="16" t="n">
        <v>151000000000</v>
      </c>
      <c r="X95" s="16" t="n">
        <v>176000000000</v>
      </c>
      <c r="Y95" s="16" t="n">
        <v>138000000000</v>
      </c>
      <c r="Z95" s="16" t="n">
        <v>271000000000</v>
      </c>
      <c r="AA95" s="16" t="n">
        <v>35000000000</v>
      </c>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row>
    <row r="96" customFormat="false" ht="16.5" hidden="false" customHeight="false" outlineLevel="0" collapsed="false">
      <c r="A96" s="47" t="s">
        <v>4859</v>
      </c>
      <c r="B96" s="47" t="s">
        <v>4859</v>
      </c>
      <c r="C96" s="20" t="s">
        <v>4860</v>
      </c>
      <c r="D96" s="242"/>
      <c r="E96" s="24"/>
      <c r="F96" s="24"/>
      <c r="G96" s="24"/>
      <c r="H96" s="24"/>
      <c r="I96" s="24"/>
      <c r="J96" s="22"/>
      <c r="K96" s="24"/>
      <c r="L96" s="24"/>
      <c r="M96" s="24"/>
      <c r="N96" s="24"/>
      <c r="O96" s="24"/>
      <c r="P96" s="24"/>
      <c r="Q96" s="24"/>
      <c r="R96" s="24"/>
      <c r="S96" s="24"/>
      <c r="T96" s="16" t="n">
        <v>91000000000</v>
      </c>
      <c r="U96" s="16" t="n">
        <v>241000000000</v>
      </c>
      <c r="V96" s="46"/>
      <c r="W96" s="16" t="n">
        <v>151000000000</v>
      </c>
      <c r="X96" s="16" t="n">
        <v>176000000000</v>
      </c>
      <c r="Y96" s="16" t="n">
        <v>138000000000</v>
      </c>
      <c r="Z96" s="16" t="n">
        <v>271000000000</v>
      </c>
      <c r="AA96" s="16" t="n">
        <v>35000000000</v>
      </c>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row>
    <row r="97" customFormat="false" ht="16.5" hidden="false" customHeight="false" outlineLevel="0" collapsed="false">
      <c r="A97" s="47" t="s">
        <v>4861</v>
      </c>
      <c r="B97" s="47" t="s">
        <v>4861</v>
      </c>
      <c r="C97" s="20" t="s">
        <v>4860</v>
      </c>
      <c r="D97" s="242"/>
      <c r="E97" s="24"/>
      <c r="F97" s="24"/>
      <c r="G97" s="24"/>
      <c r="H97" s="24"/>
      <c r="I97" s="24"/>
      <c r="J97" s="22"/>
      <c r="K97" s="24"/>
      <c r="L97" s="24"/>
      <c r="M97" s="24"/>
      <c r="N97" s="24"/>
      <c r="O97" s="24"/>
      <c r="P97" s="24"/>
      <c r="Q97" s="24"/>
      <c r="R97" s="24"/>
      <c r="S97" s="24"/>
      <c r="T97" s="16" t="n">
        <v>250000000000</v>
      </c>
      <c r="U97" s="16" t="n">
        <v>0</v>
      </c>
      <c r="V97" s="46"/>
      <c r="W97" s="16" t="n">
        <v>0</v>
      </c>
      <c r="X97" s="16" t="n">
        <v>0</v>
      </c>
      <c r="Y97" s="16" t="n">
        <v>0</v>
      </c>
      <c r="Z97" s="16" t="n">
        <v>0</v>
      </c>
      <c r="AA97" s="16" t="n">
        <v>0</v>
      </c>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row>
    <row r="98" customFormat="false" ht="16.5" hidden="false" customHeight="false" outlineLevel="0" collapsed="false">
      <c r="A98" s="49" t="s">
        <v>422</v>
      </c>
      <c r="B98" s="49" t="s">
        <v>422</v>
      </c>
      <c r="C98" s="49" t="s">
        <v>251</v>
      </c>
      <c r="D98" s="242"/>
      <c r="E98" s="24"/>
      <c r="F98" s="24"/>
      <c r="G98" s="24"/>
      <c r="H98" s="24"/>
      <c r="I98" s="24"/>
      <c r="J98" s="22"/>
      <c r="K98" s="24"/>
      <c r="L98" s="24"/>
      <c r="M98" s="24"/>
      <c r="N98" s="24"/>
      <c r="O98" s="24"/>
      <c r="P98" s="24"/>
      <c r="Q98" s="24"/>
      <c r="R98" s="24"/>
      <c r="S98" s="24"/>
      <c r="T98" s="16" t="n">
        <v>112000000000</v>
      </c>
      <c r="U98" s="16" t="n">
        <v>205000000000</v>
      </c>
      <c r="V98" s="46"/>
      <c r="W98" s="16" t="n">
        <v>277000000000</v>
      </c>
      <c r="X98" s="16" t="n">
        <v>255000000000</v>
      </c>
      <c r="Y98" s="16" t="n">
        <v>234000000000</v>
      </c>
      <c r="Z98" s="16" t="n">
        <v>217000000000</v>
      </c>
      <c r="AA98" s="16" t="n">
        <v>238000000000</v>
      </c>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row>
    <row r="99" customFormat="false" ht="16.5" hidden="false" customHeight="false" outlineLevel="0" collapsed="false">
      <c r="A99" s="47" t="s">
        <v>3154</v>
      </c>
      <c r="B99" s="47" t="s">
        <v>3154</v>
      </c>
      <c r="C99" s="20" t="s">
        <v>476</v>
      </c>
      <c r="D99" s="242"/>
      <c r="E99" s="24"/>
      <c r="F99" s="24"/>
      <c r="G99" s="24"/>
      <c r="H99" s="24"/>
      <c r="I99" s="24"/>
      <c r="J99" s="22"/>
      <c r="K99" s="24"/>
      <c r="L99" s="24"/>
      <c r="M99" s="24"/>
      <c r="N99" s="24"/>
      <c r="O99" s="24"/>
      <c r="P99" s="24"/>
      <c r="Q99" s="24"/>
      <c r="R99" s="24"/>
      <c r="S99" s="24"/>
      <c r="T99" s="16" t="n">
        <v>54000000000</v>
      </c>
      <c r="U99" s="16" t="n">
        <v>68000000000</v>
      </c>
      <c r="V99" s="46"/>
      <c r="W99" s="16" t="n">
        <v>73000000000</v>
      </c>
      <c r="X99" s="16" t="n">
        <v>79000000000</v>
      </c>
      <c r="Y99" s="16" t="n">
        <v>85000000000</v>
      </c>
      <c r="Z99" s="16" t="n">
        <v>93000000000</v>
      </c>
      <c r="AA99" s="16" t="n">
        <v>100000000000</v>
      </c>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row>
    <row r="100" customFormat="false" ht="16.5" hidden="false" customHeight="false" outlineLevel="0" collapsed="false">
      <c r="A100" s="47" t="s">
        <v>2269</v>
      </c>
      <c r="B100" s="47" t="s">
        <v>2269</v>
      </c>
      <c r="C100" s="20" t="s">
        <v>476</v>
      </c>
      <c r="D100" s="242"/>
      <c r="E100" s="24"/>
      <c r="F100" s="24"/>
      <c r="G100" s="24"/>
      <c r="H100" s="24"/>
      <c r="I100" s="24"/>
      <c r="J100" s="22"/>
      <c r="K100" s="24"/>
      <c r="L100" s="24"/>
      <c r="M100" s="24"/>
      <c r="N100" s="24"/>
      <c r="O100" s="24"/>
      <c r="P100" s="24"/>
      <c r="Q100" s="24"/>
      <c r="R100" s="24"/>
      <c r="S100" s="24"/>
      <c r="T100" s="16" t="n">
        <v>54000000000</v>
      </c>
      <c r="U100" s="16" t="n">
        <v>211000000000</v>
      </c>
      <c r="V100" s="46"/>
      <c r="W100" s="16" t="n">
        <v>214000000000</v>
      </c>
      <c r="X100" s="16" t="n">
        <v>222000000000</v>
      </c>
      <c r="Y100" s="16" t="n">
        <v>230000000000</v>
      </c>
      <c r="Z100" s="16" t="n">
        <v>239000000000</v>
      </c>
      <c r="AA100" s="16" t="n">
        <v>248000000000</v>
      </c>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row>
    <row r="101" customFormat="false" ht="16.5" hidden="false" customHeight="false" outlineLevel="0" collapsed="false">
      <c r="A101" s="47" t="s">
        <v>4847</v>
      </c>
      <c r="B101" s="47" t="s">
        <v>4847</v>
      </c>
      <c r="C101" s="20" t="s">
        <v>476</v>
      </c>
      <c r="D101" s="242"/>
      <c r="E101" s="24"/>
      <c r="F101" s="24"/>
      <c r="G101" s="24"/>
      <c r="H101" s="24"/>
      <c r="I101" s="24"/>
      <c r="J101" s="22"/>
      <c r="K101" s="24"/>
      <c r="L101" s="24"/>
      <c r="M101" s="24"/>
      <c r="N101" s="24"/>
      <c r="O101" s="24"/>
      <c r="P101" s="24"/>
      <c r="Q101" s="24"/>
      <c r="R101" s="24"/>
      <c r="S101" s="24"/>
      <c r="T101" s="16" t="n">
        <v>98000000000</v>
      </c>
      <c r="U101" s="16" t="n">
        <v>0</v>
      </c>
      <c r="V101" s="46"/>
      <c r="W101" s="16" t="n">
        <v>56000000000</v>
      </c>
      <c r="X101" s="16" t="n">
        <v>42000000000</v>
      </c>
      <c r="Y101" s="16" t="n">
        <v>12000000000</v>
      </c>
      <c r="Z101" s="16" t="n">
        <v>-8000000000</v>
      </c>
      <c r="AA101" s="16" t="n">
        <v>3000000000</v>
      </c>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row>
    <row r="102" customFormat="false" ht="16.5" hidden="false" customHeight="false" outlineLevel="0" collapsed="false">
      <c r="A102" s="47" t="s">
        <v>49</v>
      </c>
      <c r="B102" s="47" t="s">
        <v>49</v>
      </c>
      <c r="C102" s="20" t="s">
        <v>476</v>
      </c>
      <c r="D102" s="242"/>
      <c r="E102" s="24"/>
      <c r="F102" s="24"/>
      <c r="G102" s="24"/>
      <c r="H102" s="24"/>
      <c r="I102" s="24"/>
      <c r="J102" s="22"/>
      <c r="K102" s="24"/>
      <c r="L102" s="24"/>
      <c r="M102" s="24"/>
      <c r="N102" s="24"/>
      <c r="O102" s="24"/>
      <c r="P102" s="24"/>
      <c r="Q102" s="24"/>
      <c r="R102" s="24"/>
      <c r="S102" s="24"/>
      <c r="T102" s="16" t="n">
        <v>-94000000000</v>
      </c>
      <c r="U102" s="16" t="n">
        <v>-74000000000</v>
      </c>
      <c r="V102" s="46"/>
      <c r="W102" s="16" t="n">
        <v>-67000000000</v>
      </c>
      <c r="X102" s="16" t="n">
        <v>-88000000000</v>
      </c>
      <c r="Y102" s="16" t="n">
        <v>-94000000000</v>
      </c>
      <c r="Z102" s="16" t="n">
        <v>-106000000000</v>
      </c>
      <c r="AA102" s="16" t="n">
        <v>-113000000000</v>
      </c>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row>
    <row r="103" customFormat="false" ht="16.5" hidden="false" customHeight="false" outlineLevel="0" collapsed="false">
      <c r="A103" s="49" t="s">
        <v>1113</v>
      </c>
      <c r="B103" s="49" t="s">
        <v>1113</v>
      </c>
      <c r="C103" s="49" t="s">
        <v>251</v>
      </c>
      <c r="D103" s="242"/>
      <c r="E103" s="24"/>
      <c r="F103" s="24"/>
      <c r="G103" s="24"/>
      <c r="H103" s="24"/>
      <c r="I103" s="24"/>
      <c r="J103" s="22"/>
      <c r="K103" s="24"/>
      <c r="L103" s="24"/>
      <c r="M103" s="24"/>
      <c r="N103" s="24"/>
      <c r="O103" s="24"/>
      <c r="P103" s="24"/>
      <c r="Q103" s="24"/>
      <c r="R103" s="24"/>
      <c r="S103" s="24"/>
      <c r="T103" s="16" t="n">
        <v>157000000000</v>
      </c>
      <c r="U103" s="16" t="n">
        <v>-7000000000</v>
      </c>
      <c r="V103" s="46"/>
      <c r="W103" s="16" t="n">
        <v>0</v>
      </c>
      <c r="X103" s="16" t="n">
        <v>0</v>
      </c>
      <c r="Y103" s="16" t="n">
        <v>0</v>
      </c>
      <c r="Z103" s="16" t="n">
        <v>0</v>
      </c>
      <c r="AA103" s="16" t="n">
        <v>0</v>
      </c>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row>
    <row r="104" customFormat="false" ht="16.5" hidden="false" customHeight="false" outlineLevel="0" collapsed="false">
      <c r="A104" s="49"/>
      <c r="B104" s="49"/>
      <c r="C104" s="20"/>
      <c r="D104" s="242"/>
      <c r="E104" s="24"/>
      <c r="F104" s="24"/>
      <c r="G104" s="24"/>
      <c r="H104" s="24"/>
      <c r="I104" s="24"/>
      <c r="J104" s="22"/>
      <c r="K104" s="24"/>
      <c r="L104" s="24"/>
      <c r="M104" s="24"/>
      <c r="N104" s="24"/>
      <c r="O104" s="24"/>
      <c r="P104" s="24"/>
      <c r="Q104" s="24"/>
      <c r="R104" s="24"/>
      <c r="S104" s="24"/>
      <c r="T104" s="16" t="n">
        <v>0</v>
      </c>
      <c r="U104" s="16" t="n">
        <v>0</v>
      </c>
      <c r="V104" s="46"/>
      <c r="W104" s="16" t="n">
        <v>0</v>
      </c>
      <c r="X104" s="16" t="n">
        <v>0</v>
      </c>
      <c r="Y104" s="16" t="n">
        <v>0</v>
      </c>
      <c r="Z104" s="16" t="n">
        <v>0</v>
      </c>
      <c r="AA104" s="16" t="n">
        <v>0</v>
      </c>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row>
    <row r="105" customFormat="false" ht="15" hidden="false" customHeight="false" outlineLevel="0" collapsed="false">
      <c r="A105" s="49"/>
      <c r="B105" s="49"/>
      <c r="C105" s="20"/>
      <c r="D105" s="242"/>
      <c r="E105" s="24"/>
      <c r="F105" s="24"/>
      <c r="G105" s="24"/>
      <c r="H105" s="24"/>
      <c r="I105" s="24"/>
      <c r="J105" s="22"/>
      <c r="K105" s="24"/>
      <c r="L105" s="24"/>
      <c r="M105" s="24"/>
      <c r="N105" s="24"/>
      <c r="O105" s="24"/>
      <c r="P105" s="24"/>
      <c r="Q105" s="24"/>
      <c r="R105" s="24"/>
      <c r="S105" s="24"/>
      <c r="V105" s="46"/>
      <c r="W105" s="24"/>
      <c r="X105" s="24"/>
      <c r="Y105" s="24"/>
      <c r="Z105" s="24"/>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row>
    <row r="106" customFormat="false" ht="15" hidden="false" customHeight="false" outlineLevel="0" collapsed="false">
      <c r="A106" s="49"/>
      <c r="B106" s="49"/>
      <c r="C106" s="20"/>
      <c r="D106" s="242"/>
      <c r="E106" s="24"/>
      <c r="F106" s="24"/>
      <c r="G106" s="24"/>
      <c r="H106" s="24"/>
      <c r="I106" s="24"/>
      <c r="J106" s="22"/>
      <c r="K106" s="24"/>
      <c r="L106" s="24"/>
      <c r="M106" s="24"/>
      <c r="N106" s="24"/>
      <c r="O106" s="24"/>
      <c r="P106" s="24"/>
      <c r="Q106" s="24"/>
      <c r="R106" s="24"/>
      <c r="S106" s="24"/>
      <c r="V106" s="46"/>
      <c r="W106" s="24"/>
      <c r="X106" s="24"/>
      <c r="Y106" s="24"/>
      <c r="Z106" s="24"/>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row>
    <row r="107" customFormat="false" ht="15" hidden="false" customHeight="false" outlineLevel="0" collapsed="false">
      <c r="A107" s="49"/>
      <c r="B107" s="49"/>
      <c r="C107" s="20"/>
      <c r="D107" s="242"/>
      <c r="E107" s="24"/>
      <c r="F107" s="24"/>
      <c r="G107" s="24"/>
      <c r="H107" s="24"/>
      <c r="I107" s="24"/>
      <c r="J107" s="22"/>
      <c r="K107" s="24"/>
      <c r="L107" s="24"/>
      <c r="M107" s="24"/>
      <c r="N107" s="24"/>
      <c r="O107" s="24"/>
      <c r="P107" s="24"/>
      <c r="Q107" s="24"/>
      <c r="R107" s="24"/>
      <c r="S107" s="24"/>
      <c r="V107" s="46"/>
      <c r="W107" s="24"/>
      <c r="X107" s="24"/>
      <c r="Y107" s="24"/>
      <c r="Z107" s="24"/>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row>
    <row r="108" customFormat="false" ht="15" hidden="false" customHeight="false" outlineLevel="0" collapsed="false">
      <c r="A108" s="49"/>
      <c r="B108" s="49"/>
      <c r="C108" s="20"/>
      <c r="D108" s="242"/>
      <c r="E108" s="24"/>
      <c r="F108" s="24"/>
      <c r="G108" s="24"/>
      <c r="H108" s="24"/>
      <c r="I108" s="24"/>
      <c r="J108" s="22"/>
      <c r="K108" s="24"/>
      <c r="L108" s="24"/>
      <c r="M108" s="24"/>
      <c r="N108" s="24"/>
      <c r="O108" s="24"/>
      <c r="P108" s="24"/>
      <c r="Q108" s="24"/>
      <c r="R108" s="24"/>
      <c r="S108" s="24"/>
      <c r="V108" s="46"/>
      <c r="W108" s="24"/>
      <c r="X108" s="24"/>
      <c r="Y108" s="24"/>
      <c r="Z108" s="24"/>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row>
    <row r="109" customFormat="false" ht="15" hidden="false" customHeight="false" outlineLevel="0" collapsed="false">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row>
    <row r="110" customFormat="false" ht="15" hidden="false" customHeight="false" outlineLevel="0" collapsed="false">
      <c r="D110" s="26" t="s">
        <v>128</v>
      </c>
      <c r="E110" s="26" t="s">
        <v>128</v>
      </c>
      <c r="F110" s="26" t="s">
        <v>128</v>
      </c>
      <c r="G110" s="26" t="s">
        <v>128</v>
      </c>
      <c r="H110" s="26" t="s">
        <v>128</v>
      </c>
      <c r="I110" s="26" t="s">
        <v>128</v>
      </c>
      <c r="J110" s="26" t="s">
        <v>128</v>
      </c>
      <c r="K110" s="26" t="s">
        <v>128</v>
      </c>
      <c r="L110" s="26" t="s">
        <v>128</v>
      </c>
      <c r="M110" s="26" t="s">
        <v>128</v>
      </c>
      <c r="N110" s="26" t="s">
        <v>128</v>
      </c>
      <c r="O110" s="26" t="s">
        <v>128</v>
      </c>
      <c r="P110" s="26" t="s">
        <v>128</v>
      </c>
      <c r="Q110" s="26" t="s">
        <v>128</v>
      </c>
      <c r="R110" s="26" t="s">
        <v>128</v>
      </c>
      <c r="S110" s="26" t="s">
        <v>128</v>
      </c>
      <c r="T110" s="26" t="s">
        <v>128</v>
      </c>
      <c r="U110" s="26" t="s">
        <v>128</v>
      </c>
      <c r="V110" s="26" t="s">
        <v>128</v>
      </c>
      <c r="W110" s="26" t="s">
        <v>128</v>
      </c>
      <c r="X110" s="26" t="s">
        <v>128</v>
      </c>
      <c r="Y110" s="26" t="s">
        <v>128</v>
      </c>
      <c r="Z110" s="26" t="s">
        <v>128</v>
      </c>
      <c r="AA110" s="26" t="s">
        <v>128</v>
      </c>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row>
    <row r="112" customFormat="false" ht="15" hidden="false" customHeight="false" outlineLevel="0" collapsed="false">
      <c r="B112" s="0" t="s">
        <v>821</v>
      </c>
      <c r="D112" s="143" t="n">
        <f aca="false">D6-D7-D19</f>
        <v>0</v>
      </c>
      <c r="E112" s="143" t="n">
        <f aca="false">E6-E7-E19</f>
        <v>0</v>
      </c>
      <c r="F112" s="143" t="n">
        <f aca="false">F6-F7-F19</f>
        <v>0</v>
      </c>
      <c r="G112" s="143" t="n">
        <f aca="false">G6-G7-G19</f>
        <v>0</v>
      </c>
      <c r="H112" s="143" t="n">
        <f aca="false">H6-H7-H19</f>
        <v>0</v>
      </c>
      <c r="I112" s="143" t="n">
        <f aca="false">I6-I7-I19</f>
        <v>0</v>
      </c>
      <c r="J112" s="143" t="n">
        <f aca="false">J6-J7-J19</f>
        <v>0</v>
      </c>
      <c r="K112" s="143" t="n">
        <f aca="false">K6-K7-K19</f>
        <v>0</v>
      </c>
      <c r="L112" s="143" t="n">
        <f aca="false">L6-L7-L19</f>
        <v>0</v>
      </c>
      <c r="M112" s="143" t="n">
        <f aca="false">M6-M7-M19</f>
        <v>0</v>
      </c>
      <c r="N112" s="143" t="n">
        <f aca="false">N6-N7-N19</f>
        <v>0</v>
      </c>
      <c r="O112" s="143" t="n">
        <f aca="false">O6-O7-O19</f>
        <v>0</v>
      </c>
      <c r="P112" s="143" t="n">
        <f aca="false">P6-P7-P19</f>
        <v>0</v>
      </c>
      <c r="Q112" s="143" t="n">
        <f aca="false">Q6-Q7-Q19</f>
        <v>0</v>
      </c>
      <c r="R112" s="143" t="n">
        <f aca="false">R6-R7-R19</f>
        <v>0</v>
      </c>
      <c r="S112" s="143" t="n">
        <f aca="false">R6-R7-R19</f>
        <v>0</v>
      </c>
      <c r="T112" s="143"/>
      <c r="U112" s="143" t="n">
        <f aca="false">R6-R7-R19</f>
        <v>0</v>
      </c>
      <c r="V112" s="143" t="n">
        <f aca="false">S6-S7-S19</f>
        <v>0</v>
      </c>
      <c r="W112" s="143" t="n">
        <f aca="false">W6-W7-W19</f>
        <v>1000000000</v>
      </c>
      <c r="X112" s="143" t="n">
        <f aca="false">X6-X7-X19</f>
        <v>0</v>
      </c>
      <c r="Y112" s="143" t="n">
        <f aca="false">Y6-Y7-Y19</f>
        <v>1000000000</v>
      </c>
      <c r="Z112" s="143" t="n">
        <f aca="false">Z6-Z7-Z19</f>
        <v>-1000000000</v>
      </c>
      <c r="AA112" s="143" t="n">
        <f aca="false">AA6-AA7-AA19</f>
        <v>0</v>
      </c>
    </row>
    <row r="113" customFormat="false" ht="15" hidden="false" customHeight="false" outlineLevel="0" collapsed="false">
      <c r="B113" s="0" t="s">
        <v>130</v>
      </c>
      <c r="D113" s="143" t="n">
        <f aca="false">D7-D8-D16</f>
        <v>0</v>
      </c>
      <c r="E113" s="143" t="n">
        <f aca="false">E7-E8-E16</f>
        <v>0</v>
      </c>
      <c r="F113" s="143" t="n">
        <f aca="false">F7-F8-F16</f>
        <v>0</v>
      </c>
      <c r="G113" s="143" t="n">
        <f aca="false">G7-G8-G16</f>
        <v>0</v>
      </c>
      <c r="H113" s="143" t="n">
        <f aca="false">H7-H8-H16</f>
        <v>0</v>
      </c>
      <c r="I113" s="143" t="n">
        <f aca="false">I7-I8-I16</f>
        <v>0</v>
      </c>
      <c r="J113" s="143" t="n">
        <f aca="false">J7-J8-J16</f>
        <v>0</v>
      </c>
      <c r="K113" s="143" t="n">
        <f aca="false">K7-K8-K16</f>
        <v>0</v>
      </c>
      <c r="L113" s="143" t="n">
        <f aca="false">L7-L8-L16</f>
        <v>0</v>
      </c>
      <c r="M113" s="143" t="n">
        <f aca="false">M7-M8-M16</f>
        <v>0</v>
      </c>
      <c r="N113" s="143" t="n">
        <f aca="false">N7-N8-N16</f>
        <v>-1000000000</v>
      </c>
      <c r="O113" s="143" t="n">
        <f aca="false">O7-O8-O16</f>
        <v>0</v>
      </c>
      <c r="P113" s="143" t="n">
        <f aca="false">P7-P8-P16</f>
        <v>0</v>
      </c>
      <c r="Q113" s="143" t="n">
        <f aca="false">Q7-Q8-Q16</f>
        <v>1000000000</v>
      </c>
      <c r="R113" s="143" t="n">
        <f aca="false">R7-R8-R16</f>
        <v>0</v>
      </c>
      <c r="S113" s="143" t="n">
        <f aca="false">S7-S8-S16</f>
        <v>0</v>
      </c>
      <c r="T113" s="143" t="n">
        <f aca="false">T7-T8-T16</f>
        <v>0</v>
      </c>
      <c r="U113" s="143" t="n">
        <f aca="false">U7-U8-U16</f>
        <v>0</v>
      </c>
      <c r="V113" s="143" t="n">
        <f aca="false">V7-V8-V16</f>
        <v>0</v>
      </c>
      <c r="W113" s="143" t="n">
        <f aca="false">W7-W8-W16</f>
        <v>0</v>
      </c>
      <c r="X113" s="143" t="n">
        <f aca="false">X7-X8-X16</f>
        <v>0</v>
      </c>
      <c r="Y113" s="143" t="n">
        <f aca="false">Y7-Y8-Y16</f>
        <v>0</v>
      </c>
      <c r="Z113" s="143" t="n">
        <f aca="false">Z7-Z8-Z16</f>
        <v>0</v>
      </c>
      <c r="AA113" s="143" t="n">
        <f aca="false">AA7-AA8-AA16</f>
        <v>0</v>
      </c>
    </row>
    <row r="114" customFormat="false" ht="15" hidden="false" customHeight="false" outlineLevel="0" collapsed="false">
      <c r="B114" s="0" t="s">
        <v>4862</v>
      </c>
      <c r="D114" s="369" t="n">
        <f aca="false">D8-D9-D12-D14-D15-D10-D11-D13</f>
        <v>537300000000</v>
      </c>
      <c r="E114" s="369" t="n">
        <f aca="false">E8-E9-E12-E14-E15-E10-E11-E13</f>
        <v>576800000000</v>
      </c>
      <c r="F114" s="369" t="n">
        <f aca="false">F8-F9-F12-F14-F15-F10-F11-F13</f>
        <v>629200000000</v>
      </c>
      <c r="G114" s="143" t="n">
        <f aca="false">G8-G9-G12-G14-G15-G10-G11-G13</f>
        <v>0</v>
      </c>
      <c r="H114" s="143" t="n">
        <f aca="false">H8-H9-H12-H14-H15-H10-H11-H13</f>
        <v>0</v>
      </c>
      <c r="I114" s="143" t="n">
        <f aca="false">I8-I9-I12-I14-I15-I10-I11-I13</f>
        <v>0</v>
      </c>
      <c r="J114" s="143" t="n">
        <f aca="false">J8-J9-J12-J14-J15-J10-J11-J13</f>
        <v>0</v>
      </c>
      <c r="K114" s="143" t="n">
        <f aca="false">K8-K9-K12-K14-K15-K10-K11-K13</f>
        <v>0</v>
      </c>
      <c r="L114" s="143" t="n">
        <f aca="false">L8-L9-L12-L14-L15-L10-L11-L13</f>
        <v>0</v>
      </c>
      <c r="M114" s="143" t="n">
        <f aca="false">M8-M9-M12-M14-M15-M10-M11-M13</f>
        <v>0</v>
      </c>
      <c r="N114" s="143" t="n">
        <f aca="false">N8-N9-N12-N14-N15-N10-N11-N13</f>
        <v>0</v>
      </c>
      <c r="O114" s="143" t="n">
        <f aca="false">O8-O9-O12-O14-O15-O10-O11-O13</f>
        <v>0</v>
      </c>
      <c r="P114" s="143" t="n">
        <f aca="false">P8-P9-P12-P14-P15-P10-P11-P13</f>
        <v>0</v>
      </c>
      <c r="Q114" s="143" t="n">
        <f aca="false">Q8-Q9-Q12-Q14-Q15-Q10-Q11-Q13</f>
        <v>-1000000000</v>
      </c>
      <c r="R114" s="143" t="n">
        <f aca="false">R8-R9-R12-R14-R15-R10-R11-R13</f>
        <v>-1000000000</v>
      </c>
      <c r="S114" s="143" t="n">
        <f aca="false">S8-S9-S12-S14-S15-S10-S11-S13</f>
        <v>-1000000000</v>
      </c>
      <c r="T114" s="143" t="n">
        <f aca="false">T8-T9-T12-T14-T15-T10-T11-T13</f>
        <v>0</v>
      </c>
      <c r="U114" s="143" t="n">
        <f aca="false">U8-U9-U12-U14-U15-U10-U11-U13</f>
        <v>0</v>
      </c>
      <c r="V114" s="143" t="n">
        <f aca="false">V8-V9-V12-V14-V15-V10-V11-V13</f>
        <v>0</v>
      </c>
      <c r="W114" s="143" t="n">
        <f aca="false">W8-W9-W12-W14-W15-W10-W11-W13</f>
        <v>-1000000000</v>
      </c>
      <c r="X114" s="143" t="n">
        <f aca="false">X8-X9-X12-X14-X15-X10-X11-X13</f>
        <v>0</v>
      </c>
      <c r="Y114" s="143" t="n">
        <f aca="false">Y8-Y9-Y12-Y14-Y15-Y10-Y11-Y13</f>
        <v>1000000000</v>
      </c>
      <c r="Z114" s="143" t="n">
        <f aca="false">Z8-Z9-Z12-Z14-Z15-Z10-Z11-Z13</f>
        <v>1000000000</v>
      </c>
      <c r="AA114" s="143" t="n">
        <f aca="false">AA8-AA9-AA12-AA14-AA15-AA10-AA11-AA13</f>
        <v>0</v>
      </c>
    </row>
    <row r="115" customFormat="false" ht="15" hidden="false" customHeight="false" outlineLevel="0" collapsed="false">
      <c r="B115" s="0" t="s">
        <v>1266</v>
      </c>
      <c r="D115" s="55" t="n">
        <f aca="false">D19-D20-D21</f>
        <v>0</v>
      </c>
      <c r="E115" s="55" t="n">
        <f aca="false">E19-E20-E21</f>
        <v>0</v>
      </c>
      <c r="F115" s="55" t="n">
        <f aca="false">F19-F20-F21</f>
        <v>0</v>
      </c>
      <c r="G115" s="55" t="n">
        <f aca="false">G19-G20-G21</f>
        <v>0</v>
      </c>
      <c r="H115" s="55" t="n">
        <f aca="false">H19-H20-H21</f>
        <v>-1000000000</v>
      </c>
      <c r="I115" s="55" t="n">
        <f aca="false">I19-I20-I21</f>
        <v>1000000000</v>
      </c>
      <c r="J115" s="55" t="n">
        <f aca="false">J19-J20-J21</f>
        <v>0</v>
      </c>
      <c r="K115" s="55" t="n">
        <f aca="false">K19-K20-K21</f>
        <v>-1000000000</v>
      </c>
      <c r="L115" s="55" t="n">
        <f aca="false">L19-L20-L21</f>
        <v>1000000000</v>
      </c>
      <c r="M115" s="55" t="n">
        <f aca="false">M19-M20-M21</f>
        <v>0</v>
      </c>
      <c r="N115" s="55" t="n">
        <f aca="false">N19-N20-N21</f>
        <v>0</v>
      </c>
      <c r="O115" s="55" t="n">
        <f aca="false">O19-O20-O21</f>
        <v>0</v>
      </c>
      <c r="P115" s="55" t="n">
        <f aca="false">P19-P20-P21</f>
        <v>0</v>
      </c>
      <c r="Q115" s="55" t="n">
        <f aca="false">Q19-Q20-Q21</f>
        <v>0</v>
      </c>
      <c r="R115" s="55" t="n">
        <f aca="false">R19-R20-R21</f>
        <v>0</v>
      </c>
      <c r="S115" s="55" t="n">
        <f aca="false">R19-R20-R21</f>
        <v>0</v>
      </c>
      <c r="T115" s="55" t="n">
        <f aca="false">R19-R20-R21</f>
        <v>0</v>
      </c>
      <c r="U115" s="55" t="n">
        <f aca="false">R19-R20-R21</f>
        <v>0</v>
      </c>
      <c r="V115" s="55" t="n">
        <f aca="false">S19-S20-S21</f>
        <v>0</v>
      </c>
      <c r="W115" s="55" t="n">
        <f aca="false">W19-W20-W21</f>
        <v>0</v>
      </c>
      <c r="X115" s="55" t="n">
        <f aca="false">X19-X20-X21</f>
        <v>0</v>
      </c>
    </row>
    <row r="116" customFormat="false" ht="15" hidden="false" customHeight="false" outlineLevel="0" collapsed="false">
      <c r="B116" s="0" t="s">
        <v>1507</v>
      </c>
      <c r="D116" s="143" t="n">
        <f aca="false">D23-D24-D45-D52-D53</f>
        <v>0</v>
      </c>
      <c r="E116" s="143" t="n">
        <f aca="false">E23-E24-E45-E52-E53</f>
        <v>0</v>
      </c>
      <c r="F116" s="143" t="n">
        <f aca="false">F23-F24-F45-F52-F53</f>
        <v>0</v>
      </c>
      <c r="G116" s="143" t="n">
        <f aca="false">G23-G24-G45-G52-G53</f>
        <v>0</v>
      </c>
      <c r="H116" s="143" t="n">
        <f aca="false">H23-H24-H45-H52-H53</f>
        <v>0</v>
      </c>
      <c r="I116" s="143" t="n">
        <f aca="false">I23-I24-I45-I52-I53</f>
        <v>0</v>
      </c>
      <c r="J116" s="143" t="n">
        <f aca="false">J23-J24-J45-J52-J53</f>
        <v>0</v>
      </c>
      <c r="K116" s="143" t="n">
        <f aca="false">K23-K24-K45-K52-K53</f>
        <v>0</v>
      </c>
      <c r="L116" s="143" t="n">
        <f aca="false">L23-L24-L45-L52-L53</f>
        <v>0</v>
      </c>
      <c r="M116" s="143" t="n">
        <f aca="false">M23-M24-M45-M52-M53</f>
        <v>0</v>
      </c>
      <c r="N116" s="143" t="n">
        <f aca="false">N23-N24-N45-N52-N53</f>
        <v>0</v>
      </c>
      <c r="O116" s="143" t="n">
        <f aca="false">O23-O24-O45-O52-O53</f>
        <v>0</v>
      </c>
      <c r="P116" s="143" t="n">
        <f aca="false">P23-P24-P45-P52-P53</f>
        <v>0</v>
      </c>
      <c r="Q116" s="143" t="n">
        <f aca="false">Q23-Q24-Q45-Q52-Q53</f>
        <v>0</v>
      </c>
      <c r="R116" s="143" t="n">
        <f aca="false">R23-R24-R45-R52-R53</f>
        <v>0</v>
      </c>
      <c r="S116" s="143" t="n">
        <f aca="false">S23-S24-S45-S52-S53</f>
        <v>0</v>
      </c>
      <c r="T116" s="143" t="n">
        <f aca="false">T23-T24-T45-T52-T53</f>
        <v>0</v>
      </c>
      <c r="U116" s="143" t="n">
        <f aca="false">U23-U24-U45-U52-U53</f>
        <v>-1000000000</v>
      </c>
      <c r="V116" s="143" t="n">
        <f aca="false">V23-V24-V45-V52-V53</f>
        <v>0</v>
      </c>
      <c r="W116" s="143" t="n">
        <f aca="false">W23-W24-W45-W52-W53</f>
        <v>0</v>
      </c>
      <c r="X116" s="143" t="n">
        <f aca="false">X23-X24-X45-X52-X53</f>
        <v>0</v>
      </c>
      <c r="Y116" s="143" t="n">
        <f aca="false">Y23-Y24-Y45-Y52-Y53</f>
        <v>0</v>
      </c>
      <c r="Z116" s="143" t="n">
        <f aca="false">Z23-Z24-Z45-Z52-Z53</f>
        <v>0</v>
      </c>
      <c r="AA116" s="143" t="n">
        <f aca="false">AA23-AA24-AA45-AA52-AA53</f>
        <v>0</v>
      </c>
    </row>
    <row r="117" customFormat="false" ht="15" hidden="false" customHeight="false" outlineLevel="0" collapsed="false">
      <c r="B117" s="0" t="s">
        <v>333</v>
      </c>
      <c r="D117" s="55" t="n">
        <f aca="false">D24-D25-D26-D29-D30-D42-D43</f>
        <v>0</v>
      </c>
      <c r="E117" s="55" t="n">
        <f aca="false">E24-E25-E26-E29-E30-E42-E43</f>
        <v>0</v>
      </c>
      <c r="F117" s="55" t="n">
        <f aca="false">F24-F25-F26-F29-F30-F42-F43</f>
        <v>0</v>
      </c>
      <c r="G117" s="55" t="n">
        <f aca="false">G24-G25-G26-G29-G30-G42-G43</f>
        <v>0</v>
      </c>
      <c r="H117" s="55" t="n">
        <f aca="false">H24-H25-H26-H29-H30-H42-H43</f>
        <v>-1000000000</v>
      </c>
      <c r="I117" s="55" t="n">
        <f aca="false">I24-I25-I26-I29-I30-I42-I43</f>
        <v>0</v>
      </c>
      <c r="J117" s="55" t="n">
        <f aca="false">J24-J25-J26-J29-J30-J42-J43</f>
        <v>0</v>
      </c>
      <c r="K117" s="55" t="n">
        <f aca="false">K24-K25-K26-K29-K30-K42-K43</f>
        <v>1000000000</v>
      </c>
      <c r="L117" s="55" t="n">
        <f aca="false">L24-L25-L26-L29-L30-L42-L43</f>
        <v>-1000000000</v>
      </c>
      <c r="M117" s="55" t="n">
        <f aca="false">M24-M25-M26-M29-M30-M42-M43</f>
        <v>1000000000</v>
      </c>
      <c r="N117" s="55" t="n">
        <f aca="false">N24-N25-N26-N29-N30-N42-N43</f>
        <v>0</v>
      </c>
      <c r="O117" s="55" t="n">
        <f aca="false">O24-O25-O26-O29-O30-O42-O43</f>
        <v>-1000000000</v>
      </c>
      <c r="P117" s="55" t="n">
        <f aca="false">P24-P25-P26-P29-P30-P42-P43</f>
        <v>-1000000000</v>
      </c>
      <c r="Q117" s="55" t="n">
        <f aca="false">Q24-Q25-Q26-Q29-Q30-Q42-Q43</f>
        <v>-1000000000</v>
      </c>
      <c r="R117" s="55" t="n">
        <f aca="false">R24-R25-R26-R29-R30-R42-R43</f>
        <v>0</v>
      </c>
      <c r="S117" s="55" t="n">
        <f aca="false">R24-R25-R26-R29-R30-R42-R43-R44</f>
        <v>0</v>
      </c>
      <c r="T117" s="55" t="n">
        <f aca="false">R24-R25-R26-R29-R30-R42-R43-R44</f>
        <v>0</v>
      </c>
      <c r="U117" s="55" t="n">
        <f aca="false">R24-R25-R26-R29-R30-R42-R43-R44</f>
        <v>0</v>
      </c>
      <c r="V117" s="55" t="n">
        <f aca="false">S24-S25-S26-S29-S30-S42-S43-S44</f>
        <v>0</v>
      </c>
      <c r="W117" s="55" t="n">
        <f aca="false">W24-W25-W26-W29-W30-W42-W43</f>
        <v>0</v>
      </c>
      <c r="X117" s="55" t="n">
        <f aca="false">X24-X25-X26-X29-X30-X42-X43-X44</f>
        <v>0</v>
      </c>
      <c r="Y117" s="55" t="n">
        <f aca="false">Y24-Y25-Y26-Y29-Y30-Y42-Y43-Y44</f>
        <v>0</v>
      </c>
      <c r="Z117" s="55" t="n">
        <f aca="false">Z24-Z25-Z26-Z29-Z30-Z42-Z43-Z44</f>
        <v>0</v>
      </c>
      <c r="AA117" s="55" t="n">
        <f aca="false">AA24-AA25-AA26-AA29-AA30-AA42-AA43-AA44</f>
        <v>1000000000</v>
      </c>
    </row>
    <row r="118" customFormat="false" ht="15" hidden="false" customHeight="false" outlineLevel="0" collapsed="false">
      <c r="B118" s="0" t="s">
        <v>878</v>
      </c>
      <c r="D118" s="55" t="n">
        <f aca="false">D26-D27-D28</f>
        <v>0</v>
      </c>
      <c r="E118" s="55" t="n">
        <f aca="false">E26-E27-E28</f>
        <v>0</v>
      </c>
      <c r="F118" s="55" t="n">
        <f aca="false">F26-F27-F28</f>
        <v>0</v>
      </c>
      <c r="G118" s="55" t="n">
        <f aca="false">G26-G27-G28</f>
        <v>0</v>
      </c>
      <c r="H118" s="55" t="n">
        <f aca="false">H26-H27-H28</f>
        <v>0</v>
      </c>
      <c r="I118" s="55" t="n">
        <f aca="false">I26-I27-I28</f>
        <v>0</v>
      </c>
      <c r="J118" s="55" t="n">
        <f aca="false">J26-J27-J28</f>
        <v>0</v>
      </c>
      <c r="K118" s="55" t="n">
        <f aca="false">K26-K27-K28</f>
        <v>0</v>
      </c>
      <c r="L118" s="55" t="n">
        <f aca="false">L26-L27-L28</f>
        <v>0</v>
      </c>
      <c r="M118" s="55" t="n">
        <f aca="false">M26-M27-M28</f>
        <v>0</v>
      </c>
      <c r="N118" s="55" t="n">
        <f aca="false">N26-N27-N28</f>
        <v>0</v>
      </c>
      <c r="O118" s="55" t="n">
        <f aca="false">O26-O27-O28</f>
        <v>0</v>
      </c>
      <c r="P118" s="55" t="n">
        <f aca="false">P26-P27-P28</f>
        <v>0</v>
      </c>
      <c r="Q118" s="55" t="n">
        <f aca="false">Q26-Q27-Q28</f>
        <v>0</v>
      </c>
      <c r="R118" s="55" t="n">
        <f aca="false">R26-R27-R28</f>
        <v>0</v>
      </c>
      <c r="S118" s="55" t="n">
        <f aca="false">R26-R27-R28</f>
        <v>0</v>
      </c>
      <c r="T118" s="55" t="n">
        <f aca="false">R26-R27-R28</f>
        <v>0</v>
      </c>
      <c r="U118" s="55" t="n">
        <f aca="false">R26-R27-R28</f>
        <v>0</v>
      </c>
      <c r="V118" s="55" t="n">
        <f aca="false">S26-S27-S28</f>
        <v>0</v>
      </c>
      <c r="W118" s="55" t="n">
        <f aca="false">W26-W27-W28</f>
        <v>-1000000000</v>
      </c>
      <c r="X118" s="55" t="n">
        <f aca="false">X26-X27-X28</f>
        <v>0</v>
      </c>
      <c r="Y118" s="55" t="n">
        <f aca="false">Y26-Y27-Y28</f>
        <v>0</v>
      </c>
      <c r="Z118" s="55" t="n">
        <f aca="false">Z26-Z27-Z28</f>
        <v>-1000000000</v>
      </c>
      <c r="AA118" s="55" t="n">
        <f aca="false">AA26-AA27-AA28</f>
        <v>-1000000000</v>
      </c>
    </row>
    <row r="119" customFormat="false" ht="15" hidden="false" customHeight="false" outlineLevel="0" collapsed="false">
      <c r="B119" s="0" t="s">
        <v>4863</v>
      </c>
      <c r="D119" s="55"/>
      <c r="E119" s="55"/>
      <c r="F119" s="55"/>
      <c r="G119" s="55"/>
      <c r="H119" s="55"/>
      <c r="I119" s="55"/>
      <c r="J119" s="55"/>
      <c r="K119" s="55"/>
      <c r="L119" s="55"/>
      <c r="M119" s="55"/>
      <c r="N119" s="55"/>
      <c r="O119" s="55"/>
      <c r="P119" s="55"/>
      <c r="Q119" s="55"/>
      <c r="R119" s="55"/>
      <c r="S119" s="55"/>
      <c r="T119" s="55" t="n">
        <f aca="false">T30-T31-T32-T33</f>
        <v>0</v>
      </c>
      <c r="U119" s="152" t="n">
        <f aca="false">U30-U31-U32-U33</f>
        <v>0</v>
      </c>
      <c r="V119" s="56" t="n">
        <f aca="false">V30-V31-V32-V33</f>
        <v>362000000000</v>
      </c>
      <c r="W119" s="55" t="n">
        <f aca="false">W30-W31-W32-W33</f>
        <v>0</v>
      </c>
      <c r="X119" s="55" t="n">
        <f aca="false">X30-X31-X32-X33</f>
        <v>0</v>
      </c>
      <c r="Y119" s="55" t="n">
        <f aca="false">Y30-Y31-Y32-Y33</f>
        <v>0</v>
      </c>
      <c r="Z119" s="55" t="n">
        <f aca="false">Z30-Z31-Z32-Z33</f>
        <v>0</v>
      </c>
      <c r="AA119" s="55" t="n">
        <f aca="false">AA30-AA31-AA32-AA33</f>
        <v>0</v>
      </c>
    </row>
    <row r="120" customFormat="false" ht="15" hidden="false" customHeight="false" outlineLevel="0" collapsed="false">
      <c r="B120" s="0" t="s">
        <v>2517</v>
      </c>
      <c r="D120" s="55" t="n">
        <f aca="false">D33-D34-D35-D36-D37-D38</f>
        <v>0</v>
      </c>
      <c r="E120" s="55" t="n">
        <f aca="false">E33-E34-E35-E36-E37-E38</f>
        <v>0</v>
      </c>
      <c r="F120" s="55" t="n">
        <f aca="false">F33-F34-F35-F36-F37-F38</f>
        <v>0</v>
      </c>
      <c r="G120" s="55" t="n">
        <f aca="false">G33-G34-G35-G36-G37-G38</f>
        <v>0</v>
      </c>
      <c r="H120" s="55" t="n">
        <f aca="false">H33-H34-H35-H36-H37-H38</f>
        <v>0</v>
      </c>
      <c r="I120" s="55" t="n">
        <f aca="false">I33-I34-I35-I36-I37-I38</f>
        <v>0</v>
      </c>
      <c r="J120" s="55" t="n">
        <f aca="false">J33-J34-J35-J36-J37-J38</f>
        <v>0</v>
      </c>
      <c r="K120" s="55" t="n">
        <f aca="false">K33-K34-K35-K36-K37-K38</f>
        <v>0</v>
      </c>
      <c r="L120" s="55" t="n">
        <f aca="false">L33-L34-L35-L36-L37-L38</f>
        <v>0</v>
      </c>
      <c r="M120" s="55" t="n">
        <f aca="false">M33-M34-M35-M36-M37-M38</f>
        <v>0</v>
      </c>
      <c r="N120" s="55" t="n">
        <f aca="false">N33-N34-N35-N36-N37-N38</f>
        <v>0</v>
      </c>
      <c r="O120" s="55" t="n">
        <f aca="false">O33-O34-O35-O36-O37-O38</f>
        <v>0</v>
      </c>
      <c r="P120" s="55" t="n">
        <f aca="false">P33-P34-P35-P36-P37-P38</f>
        <v>0</v>
      </c>
      <c r="Q120" s="55" t="n">
        <f aca="false">Q33-Q34-Q35-Q36-Q37-Q38</f>
        <v>0</v>
      </c>
      <c r="R120" s="55" t="n">
        <f aca="false">R33-R34-R35-R36-R37-R38</f>
        <v>0</v>
      </c>
      <c r="S120" s="55" t="n">
        <f aca="false">S33-S34-S35-S36-S37-S38</f>
        <v>0</v>
      </c>
      <c r="T120" s="55" t="n">
        <f aca="false">T33-T34-T35-T36-T37-T38</f>
        <v>0</v>
      </c>
      <c r="U120" s="55" t="n">
        <f aca="false">U33-U34-U35-U36-U37-U38</f>
        <v>0</v>
      </c>
      <c r="V120" s="55" t="n">
        <f aca="false">V33-V34-V35-V36-V37-V38</f>
        <v>0</v>
      </c>
      <c r="W120" s="55" t="n">
        <f aca="false">W33-W34-W35-W36-W37-W38</f>
        <v>0</v>
      </c>
      <c r="X120" s="55" t="n">
        <f aca="false">X33-X34-X35-X36-X37-X38</f>
        <v>0</v>
      </c>
      <c r="Y120" s="55" t="n">
        <f aca="false">Y33-Y34-Y35-Y36-Y37-Y38</f>
        <v>0</v>
      </c>
      <c r="Z120" s="55" t="n">
        <f aca="false">Z33-Z34-Z35-Z36-Z37-Z38</f>
        <v>0</v>
      </c>
      <c r="AA120" s="55" t="n">
        <f aca="false">AA33-AA34-AA35-AA36-AA37-AA38</f>
        <v>0</v>
      </c>
    </row>
    <row r="121" customFormat="false" ht="15" hidden="false" customHeight="false" outlineLevel="0" collapsed="false">
      <c r="B121" s="0" t="s">
        <v>1491</v>
      </c>
      <c r="D121" s="55" t="n">
        <f aca="false">D45-D46-D49-D50</f>
        <v>0</v>
      </c>
      <c r="E121" s="55" t="n">
        <f aca="false">E45-E46-E49-E50</f>
        <v>0</v>
      </c>
      <c r="F121" s="55" t="n">
        <f aca="false">F45-F46-F49-F50</f>
        <v>0</v>
      </c>
      <c r="G121" s="55" t="n">
        <f aca="false">G45-G46-G49-G50</f>
        <v>1000000000</v>
      </c>
      <c r="H121" s="55" t="n">
        <f aca="false">H45-H46-H49-H50</f>
        <v>0</v>
      </c>
      <c r="I121" s="55" t="n">
        <f aca="false">I45-I46-I49-I50</f>
        <v>0</v>
      </c>
      <c r="J121" s="55" t="n">
        <f aca="false">J45-J46-J49-J50</f>
        <v>0</v>
      </c>
      <c r="K121" s="55" t="n">
        <f aca="false">K45-K46-K49-K50</f>
        <v>0</v>
      </c>
      <c r="L121" s="55" t="n">
        <f aca="false">L45-L46-L49-L50</f>
        <v>0</v>
      </c>
      <c r="M121" s="55" t="n">
        <f aca="false">M45-M46-M49-M50</f>
        <v>1000000000</v>
      </c>
      <c r="N121" s="55" t="n">
        <f aca="false">N45-N46-N49-N50</f>
        <v>0</v>
      </c>
      <c r="O121" s="55" t="n">
        <f aca="false">O45-O46-O49-O50</f>
        <v>-1000000000</v>
      </c>
      <c r="P121" s="55" t="n">
        <f aca="false">P45-P46-P49-P50</f>
        <v>0</v>
      </c>
      <c r="Q121" s="55" t="n">
        <f aca="false">Q45-Q46-Q49-Q50</f>
        <v>0</v>
      </c>
      <c r="R121" s="55" t="n">
        <f aca="false">R45-R46-R49-R50</f>
        <v>0</v>
      </c>
      <c r="S121" s="55" t="n">
        <f aca="false">S45-S46-S49-S50</f>
        <v>-100000000000</v>
      </c>
      <c r="T121" s="56" t="n">
        <f aca="false">T45-T46-T49-T50</f>
        <v>858000000000</v>
      </c>
      <c r="U121" s="56" t="n">
        <f aca="false">U45-U46-U49-U50</f>
        <v>974000000000</v>
      </c>
      <c r="V121" s="55" t="n">
        <f aca="false">V45-V46-V49-V50</f>
        <v>0</v>
      </c>
      <c r="W121" s="56" t="n">
        <f aca="false">W45-W46-W49-W50</f>
        <v>1023000000000</v>
      </c>
      <c r="X121" s="56" t="n">
        <f aca="false">X45-X46-X49-X50</f>
        <v>1179000000000</v>
      </c>
      <c r="Y121" s="56" t="n">
        <f aca="false">Y45-Y46-Y49-Y50</f>
        <v>1273000000000</v>
      </c>
      <c r="Z121" s="56" t="n">
        <f aca="false">Z45-Z46-Z49-Z50</f>
        <v>1363000000000</v>
      </c>
      <c r="AA121" s="56" t="n">
        <f aca="false">AA45-AA46-AA49-AA50</f>
        <v>1412000000000</v>
      </c>
    </row>
    <row r="122" customFormat="false" ht="15" hidden="false" customHeight="false" outlineLevel="0" collapsed="false">
      <c r="B122" s="0" t="s">
        <v>4864</v>
      </c>
      <c r="D122" s="55" t="n">
        <f aca="false">D46-D47-D48</f>
        <v>0</v>
      </c>
      <c r="E122" s="55" t="n">
        <f aca="false">E46-E47-E48</f>
        <v>0</v>
      </c>
      <c r="F122" s="55" t="n">
        <f aca="false">F46-F47-F48</f>
        <v>0</v>
      </c>
      <c r="G122" s="55" t="n">
        <f aca="false">G46-G47-G48</f>
        <v>0</v>
      </c>
      <c r="H122" s="55" t="n">
        <f aca="false">H46-H47-H48</f>
        <v>-1000000000</v>
      </c>
      <c r="I122" s="55" t="n">
        <f aca="false">I46-I47-I48</f>
        <v>0</v>
      </c>
      <c r="J122" s="55" t="n">
        <f aca="false">J46-J47-J48</f>
        <v>0</v>
      </c>
      <c r="K122" s="55" t="n">
        <f aca="false">K46-K47-K48</f>
        <v>1000000000</v>
      </c>
      <c r="L122" s="55" t="n">
        <f aca="false">L46-L47-L48</f>
        <v>0</v>
      </c>
      <c r="M122" s="55" t="n">
        <f aca="false">M46-M47-M48</f>
        <v>0</v>
      </c>
      <c r="N122" s="55" t="n">
        <f aca="false">N46-N47-N48</f>
        <v>0</v>
      </c>
      <c r="O122" s="56" t="n">
        <f aca="false">O46-O47-O48</f>
        <v>475000000000</v>
      </c>
      <c r="P122" s="56" t="n">
        <f aca="false">P46-P47-P48</f>
        <v>492000000000</v>
      </c>
      <c r="Q122" s="56" t="n">
        <f aca="false">Q46-Q47-Q48</f>
        <v>0</v>
      </c>
      <c r="R122" s="56" t="n">
        <f aca="false">R46-R47-R48</f>
        <v>477000000000</v>
      </c>
      <c r="S122" s="56" t="n">
        <f aca="false">R46-R47-R48</f>
        <v>477000000000</v>
      </c>
      <c r="T122" s="56" t="n">
        <f aca="false">R46-R47-R48</f>
        <v>477000000000</v>
      </c>
      <c r="U122" s="56" t="n">
        <f aca="false">R46-R47-R48</f>
        <v>477000000000</v>
      </c>
      <c r="V122" s="56" t="n">
        <f aca="false">S46-S47-S48</f>
        <v>577000000000</v>
      </c>
      <c r="W122" s="56" t="n">
        <f aca="false">W46-W47-W48</f>
        <v>0</v>
      </c>
      <c r="X122" s="56" t="n">
        <f aca="false">X46-X47-X48</f>
        <v>0</v>
      </c>
      <c r="Y122" s="56" t="n">
        <f aca="false">Y46-Y47-Y48</f>
        <v>0</v>
      </c>
      <c r="Z122" s="56" t="n">
        <f aca="false">Z46-Z47-Z48</f>
        <v>0</v>
      </c>
      <c r="AA122" s="56" t="n">
        <f aca="false">AA46-AA47-AA48</f>
        <v>0</v>
      </c>
    </row>
    <row r="123" customFormat="false" ht="15" hidden="false" customHeight="false" outlineLevel="0" collapsed="false">
      <c r="B123" s="0" t="s">
        <v>433</v>
      </c>
      <c r="D123" s="55" t="n">
        <f aca="false">D59-D60-D72-D77-D78</f>
        <v>0</v>
      </c>
      <c r="E123" s="55" t="n">
        <f aca="false">E59-E60-E72-E77-E78</f>
        <v>0</v>
      </c>
      <c r="F123" s="55" t="n">
        <f aca="false">F59-F60-F72-F77-F78</f>
        <v>0</v>
      </c>
      <c r="G123" s="55" t="n">
        <f aca="false">G59-G60-G72-G77-G78</f>
        <v>0</v>
      </c>
      <c r="H123" s="55" t="n">
        <f aca="false">H59-H60-H72-H77-H78</f>
        <v>0</v>
      </c>
      <c r="I123" s="55" t="n">
        <f aca="false">I59-I60-I72-I77-I78</f>
        <v>0</v>
      </c>
      <c r="J123" s="55" t="n">
        <f aca="false">J59-J60-J72-J77-J78</f>
        <v>1000000000</v>
      </c>
      <c r="K123" s="55" t="n">
        <f aca="false">K59-K60-K72-K77-K78</f>
        <v>0</v>
      </c>
      <c r="L123" s="55" t="n">
        <f aca="false">L59-L60-L72-L77-L78</f>
        <v>0</v>
      </c>
      <c r="M123" s="55" t="n">
        <f aca="false">M59-M60-M72-M77-M78</f>
        <v>0</v>
      </c>
      <c r="N123" s="55" t="n">
        <f aca="false">N59-N60-N72-N77-N78</f>
        <v>0</v>
      </c>
      <c r="O123" s="55" t="n">
        <f aca="false">O59-O60-O72-O77-O78</f>
        <v>0</v>
      </c>
      <c r="P123" s="55" t="n">
        <f aca="false">P59-P60-P72-P77-P78</f>
        <v>0</v>
      </c>
      <c r="Q123" s="55" t="n">
        <f aca="false">Q59-Q60-Q72-Q77-Q78</f>
        <v>0</v>
      </c>
      <c r="R123" s="55" t="n">
        <f aca="false">R59-R60-R72-R77-R78</f>
        <v>0</v>
      </c>
      <c r="S123" s="55" t="n">
        <f aca="false">R59-R60-R72-R77-R78</f>
        <v>0</v>
      </c>
      <c r="T123" s="55" t="n">
        <f aca="false">R59-R60-R72-R77-R78</f>
        <v>0</v>
      </c>
      <c r="U123" s="55" t="n">
        <f aca="false">S59-S60-S72-S77-S78</f>
        <v>0</v>
      </c>
      <c r="V123" s="55" t="n">
        <f aca="false">S59-S60-S72-S77-S78</f>
        <v>0</v>
      </c>
      <c r="W123" s="55" t="n">
        <f aca="false">W59-W60-W72-W77-W78</f>
        <v>0</v>
      </c>
      <c r="X123" s="55" t="n">
        <f aca="false">X59-X60-X72-X77-X78</f>
        <v>0</v>
      </c>
      <c r="Y123" s="55" t="n">
        <f aca="false">Y59-Y60-Y72-Y77-Y78</f>
        <v>0</v>
      </c>
      <c r="Z123" s="55" t="n">
        <f aca="false">Z59-Z60-Z72-Z77-Z78</f>
        <v>0</v>
      </c>
      <c r="AA123" s="55" t="n">
        <f aca="false">AA59-AA60-AA72-AA77-AA78</f>
        <v>0</v>
      </c>
    </row>
    <row r="124" customFormat="false" ht="15" hidden="false" customHeight="false" outlineLevel="0" collapsed="false">
      <c r="B124" s="0" t="s">
        <v>505</v>
      </c>
      <c r="D124" s="55" t="n">
        <f aca="false">D60-D62-D65-D66-D67-D71</f>
        <v>0</v>
      </c>
      <c r="E124" s="55" t="n">
        <f aca="false">E60-E62-E65-E66-E67-E71</f>
        <v>0</v>
      </c>
      <c r="F124" s="55" t="n">
        <f aca="false">F60-F62-F65-F66-F67-F71</f>
        <v>0</v>
      </c>
      <c r="G124" s="55" t="n">
        <f aca="false">G60-G62-G65-G66-G67-G71</f>
        <v>0</v>
      </c>
      <c r="H124" s="55" t="n">
        <f aca="false">H60-H62-H65-H66-H67-H71</f>
        <v>0</v>
      </c>
      <c r="I124" s="55" t="n">
        <f aca="false">I60-I62-I65-I66-I67-I71</f>
        <v>-1000000000</v>
      </c>
      <c r="J124" s="55" t="n">
        <f aca="false">J60-J62-J65-J66-J67-J71</f>
        <v>0</v>
      </c>
      <c r="K124" s="55" t="n">
        <f aca="false">K60-K62-K65-K66-K67-K71</f>
        <v>0</v>
      </c>
      <c r="L124" s="55" t="n">
        <f aca="false">L60-L62-L65-L66-L67-L71</f>
        <v>0</v>
      </c>
      <c r="M124" s="55" t="n">
        <f aca="false">M60-M61-M65-M66-M67-M71</f>
        <v>-1000000000</v>
      </c>
      <c r="N124" s="55" t="n">
        <f aca="false">N60-N61-N65-N66-N67-N71</f>
        <v>-1000000000</v>
      </c>
      <c r="O124" s="55" t="n">
        <f aca="false">O60-O61-O65-O66-O67-O71</f>
        <v>0</v>
      </c>
      <c r="P124" s="55" t="n">
        <f aca="false">P60-P61-P65-P66-P67-P71</f>
        <v>0</v>
      </c>
      <c r="Q124" s="55" t="n">
        <f aca="false">Q60-Q61-Q65-Q66-Q67-Q71</f>
        <v>0</v>
      </c>
      <c r="R124" s="55" t="n">
        <f aca="false">R60-R61-R65-R66-R67-R71</f>
        <v>0</v>
      </c>
      <c r="S124" s="55" t="n">
        <f aca="false">R60-R61-R65-R66-R67-R71</f>
        <v>0</v>
      </c>
      <c r="T124" s="55" t="n">
        <f aca="false">R60-R61-R65-R66-R67-R71</f>
        <v>0</v>
      </c>
      <c r="U124" s="55" t="n">
        <f aca="false">S60-S61-S65-S66-S67-S71</f>
        <v>1000000000</v>
      </c>
      <c r="V124" s="55" t="n">
        <f aca="false">S60-S61-S65-S66-S67-S71</f>
        <v>1000000000</v>
      </c>
      <c r="W124" s="56" t="n">
        <f aca="false">W60-W61-W65-W66-W67-W71</f>
        <v>428000000000</v>
      </c>
      <c r="X124" s="56" t="n">
        <f aca="false">X60-X61-X65-X66-X67-X71</f>
        <v>431000000000</v>
      </c>
      <c r="Y124" s="56" t="n">
        <f aca="false">Y60-Y61-Y65-Y66-Y67-Y71</f>
        <v>372000000000</v>
      </c>
      <c r="Z124" s="56" t="n">
        <f aca="false">Z60-Z61-Z65-Z66-Z67-Z71</f>
        <v>488000000000</v>
      </c>
      <c r="AA124" s="56" t="n">
        <f aca="false">AA60-AA61-AA65-AA66-AA67-AA71</f>
        <v>273000000000</v>
      </c>
    </row>
    <row r="125" customFormat="false" ht="15" hidden="false" customHeight="false" outlineLevel="0" collapsed="false">
      <c r="B125" s="0" t="s">
        <v>1768</v>
      </c>
      <c r="D125" s="55" t="n">
        <f aca="false">D61-D63-D64</f>
        <v>0</v>
      </c>
      <c r="E125" s="55" t="n">
        <f aca="false">E61-E63-E64</f>
        <v>0</v>
      </c>
      <c r="F125" s="55" t="n">
        <f aca="false">F61-F63-F64</f>
        <v>0</v>
      </c>
      <c r="G125" s="55" t="n">
        <f aca="false">G61-G63-G64</f>
        <v>0</v>
      </c>
      <c r="H125" s="55" t="n">
        <f aca="false">H61-H63-H64</f>
        <v>0</v>
      </c>
      <c r="I125" s="55" t="n">
        <f aca="false">I61-I63-I64</f>
        <v>0</v>
      </c>
      <c r="J125" s="55" t="n">
        <f aca="false">J61-J63-J64</f>
        <v>0</v>
      </c>
      <c r="K125" s="55" t="n">
        <f aca="false">K61-K63-K64</f>
        <v>-1000000000</v>
      </c>
      <c r="L125" s="55" t="n">
        <f aca="false">L61-L63-L64</f>
        <v>0</v>
      </c>
      <c r="M125" s="55" t="n">
        <f aca="false">M61-M63-M64</f>
        <v>1000000000</v>
      </c>
      <c r="N125" s="55" t="n">
        <f aca="false">N61-N63-N64</f>
        <v>0</v>
      </c>
      <c r="O125" s="55" t="n">
        <f aca="false">O61-O63-O64</f>
        <v>1000000000</v>
      </c>
      <c r="P125" s="55" t="n">
        <f aca="false">P61-P63-P64</f>
        <v>0</v>
      </c>
      <c r="Q125" s="55" t="n">
        <f aca="false">Q61-Q63-Q64</f>
        <v>0</v>
      </c>
      <c r="R125" s="55" t="n">
        <f aca="false">R61-R63-R64</f>
        <v>0</v>
      </c>
      <c r="S125" s="55" t="n">
        <f aca="false">S61-S63-S64</f>
        <v>0</v>
      </c>
      <c r="T125" s="55" t="n">
        <f aca="false">T61-T63-T64</f>
        <v>0</v>
      </c>
      <c r="U125" s="55" t="n">
        <f aca="false">U61-U63-U64</f>
        <v>0</v>
      </c>
      <c r="V125" s="55" t="n">
        <f aca="false">V61-V63-V64</f>
        <v>0</v>
      </c>
      <c r="W125" s="55" t="n">
        <f aca="false">W61-W63-W64</f>
        <v>0</v>
      </c>
      <c r="X125" s="55" t="n">
        <f aca="false">X61-X63-X64</f>
        <v>0</v>
      </c>
      <c r="Y125" s="55" t="n">
        <f aca="false">Y61-Y63-Y64</f>
        <v>0</v>
      </c>
      <c r="Z125" s="55" t="n">
        <f aca="false">Z61-Z63-Z64</f>
        <v>0</v>
      </c>
      <c r="AA125" s="55" t="n">
        <f aca="false">AA61-AA63-AA64</f>
        <v>0</v>
      </c>
    </row>
    <row r="126" customFormat="false" ht="15" hidden="false" customHeight="false" outlineLevel="0" collapsed="false">
      <c r="B126" s="0" t="s">
        <v>274</v>
      </c>
      <c r="D126" s="55" t="n">
        <f aca="false">D72-D73-D75</f>
        <v>0</v>
      </c>
      <c r="E126" s="55" t="n">
        <f aca="false">E72-E73-E75</f>
        <v>0</v>
      </c>
      <c r="F126" s="55" t="n">
        <f aca="false">F72-F73-F75</f>
        <v>0</v>
      </c>
      <c r="G126" s="55" t="n">
        <f aca="false">G72-G73-G75</f>
        <v>0</v>
      </c>
      <c r="H126" s="55" t="n">
        <f aca="false">H72-H73-H75</f>
        <v>0</v>
      </c>
      <c r="I126" s="55" t="n">
        <f aca="false">I72-I73-I75</f>
        <v>0</v>
      </c>
      <c r="J126" s="55" t="n">
        <f aca="false">J72-J73-J75</f>
        <v>0</v>
      </c>
      <c r="K126" s="55" t="n">
        <f aca="false">K72-K73-K75</f>
        <v>0</v>
      </c>
      <c r="L126" s="55" t="n">
        <f aca="false">L72-L73-L75</f>
        <v>1000000000</v>
      </c>
      <c r="M126" s="55" t="n">
        <f aca="false">M72-M73-M75</f>
        <v>0</v>
      </c>
      <c r="N126" s="55" t="n">
        <f aca="false">N72-N73-N75</f>
        <v>0</v>
      </c>
      <c r="O126" s="55" t="n">
        <f aca="false">O72-O73-O75</f>
        <v>0</v>
      </c>
      <c r="P126" s="55" t="n">
        <f aca="false">P72-P73-P75</f>
        <v>-1000000000</v>
      </c>
      <c r="Q126" s="55" t="n">
        <f aca="false">Q72-Q73-Q75</f>
        <v>0</v>
      </c>
      <c r="R126" s="55" t="n">
        <f aca="false">R72-R73-R75</f>
        <v>0</v>
      </c>
      <c r="S126" s="55" t="n">
        <f aca="false">R72-R73-R75</f>
        <v>0</v>
      </c>
      <c r="T126" s="55" t="n">
        <f aca="false">R72-R73-R75</f>
        <v>0</v>
      </c>
      <c r="U126" s="55" t="n">
        <f aca="false">S72-S73-S75</f>
        <v>0</v>
      </c>
      <c r="V126" s="55" t="n">
        <f aca="false">S72-S73-S75</f>
        <v>0</v>
      </c>
      <c r="W126" s="56" t="n">
        <f aca="false">W72-W73-W75</f>
        <v>-56000000000</v>
      </c>
      <c r="X126" s="56" t="n">
        <f aca="false">X72-X73-X75</f>
        <v>-87000000000</v>
      </c>
      <c r="Y126" s="56" t="n">
        <f aca="false">Y72-Y73-Y75</f>
        <v>-60000000000</v>
      </c>
      <c r="Z126" s="56" t="n">
        <f aca="false">Z72-Z73-Z75</f>
        <v>-170000000000</v>
      </c>
      <c r="AA126" s="56" t="n">
        <f aca="false">AA72-AA73-AA75</f>
        <v>41000000000</v>
      </c>
    </row>
    <row r="127" customFormat="false" ht="15" hidden="false" customHeight="false" outlineLevel="0" collapsed="false">
      <c r="B127" s="0" t="s">
        <v>4865</v>
      </c>
      <c r="D127" s="55" t="n">
        <f aca="false">D95-D96-D97</f>
        <v>0</v>
      </c>
      <c r="E127" s="55" t="n">
        <f aca="false">E95-E96-E97</f>
        <v>0</v>
      </c>
      <c r="F127" s="55" t="n">
        <f aca="false">F95-F96-F97</f>
        <v>0</v>
      </c>
      <c r="G127" s="55" t="n">
        <f aca="false">G95-G96-G97</f>
        <v>0</v>
      </c>
      <c r="H127" s="55" t="n">
        <f aca="false">H95-H96-H97</f>
        <v>0</v>
      </c>
      <c r="I127" s="55" t="n">
        <f aca="false">I95-I96-I97</f>
        <v>0</v>
      </c>
      <c r="J127" s="55" t="n">
        <f aca="false">J95-J96-J97</f>
        <v>0</v>
      </c>
      <c r="K127" s="55" t="n">
        <f aca="false">K95-K96-K97</f>
        <v>0</v>
      </c>
      <c r="L127" s="55" t="n">
        <f aca="false">L95-L96-L97</f>
        <v>0</v>
      </c>
      <c r="M127" s="55" t="n">
        <f aca="false">M95-M96-M97</f>
        <v>0</v>
      </c>
      <c r="N127" s="55" t="n">
        <f aca="false">N95-N96-N97</f>
        <v>0</v>
      </c>
      <c r="O127" s="55" t="n">
        <f aca="false">O95-O96-O97</f>
        <v>0</v>
      </c>
      <c r="P127" s="55" t="n">
        <f aca="false">P95-P96-P97</f>
        <v>0</v>
      </c>
      <c r="Q127" s="55" t="n">
        <f aca="false">Q95-Q96-Q97</f>
        <v>0</v>
      </c>
      <c r="R127" s="55" t="n">
        <f aca="false">R95-R96-R97</f>
        <v>0</v>
      </c>
      <c r="S127" s="55" t="n">
        <f aca="false">S95-S96-S97</f>
        <v>0</v>
      </c>
      <c r="T127" s="55" t="n">
        <f aca="false">T95-T96-T97</f>
        <v>0</v>
      </c>
      <c r="U127" s="55" t="n">
        <f aca="false">U95-U96-U97</f>
        <v>0</v>
      </c>
      <c r="V127" s="55" t="n">
        <f aca="false">V95-V96-V97</f>
        <v>0</v>
      </c>
      <c r="W127" s="55" t="n">
        <f aca="false">W95-W96-W97</f>
        <v>0</v>
      </c>
      <c r="X127" s="55" t="n">
        <f aca="false">X95-X96-X97</f>
        <v>0</v>
      </c>
      <c r="Y127" s="55" t="n">
        <f aca="false">Y95-Y96-Y97</f>
        <v>0</v>
      </c>
      <c r="Z127" s="55" t="n">
        <f aca="false">Z95-Z96-Z97</f>
        <v>0</v>
      </c>
      <c r="AA127" s="55" t="n">
        <f aca="false">AA95-AA96-AA97</f>
        <v>0</v>
      </c>
    </row>
    <row r="128" customFormat="false" ht="15" hidden="false" customHeight="false" outlineLevel="0" collapsed="false">
      <c r="B128" s="0" t="s">
        <v>4866</v>
      </c>
      <c r="D128" s="56" t="n">
        <f aca="false">D60-D95-D103-D98</f>
        <v>17100000000</v>
      </c>
      <c r="E128" s="56" t="n">
        <f aca="false">E60-E95-E103-E98</f>
        <v>54900000000</v>
      </c>
      <c r="F128" s="56" t="n">
        <f aca="false">F60-F95-F103-F98</f>
        <v>68400000000</v>
      </c>
      <c r="G128" s="56" t="n">
        <f aca="false">G60-G95-G103-G98</f>
        <v>69000000000</v>
      </c>
      <c r="H128" s="56" t="n">
        <f aca="false">H60-H95-H103-H98</f>
        <v>142000000000</v>
      </c>
      <c r="I128" s="56" t="n">
        <f aca="false">I60-I95-I103-I98</f>
        <v>161000000000</v>
      </c>
      <c r="J128" s="56" t="n">
        <f aca="false">J60-J95-J103-J98</f>
        <v>121000000000</v>
      </c>
      <c r="K128" s="56" t="n">
        <f aca="false">K60-K95-K103-K98</f>
        <v>131000000000</v>
      </c>
      <c r="L128" s="56" t="n">
        <f aca="false">L60-L95-L103-L98</f>
        <v>225000000000</v>
      </c>
      <c r="M128" s="56" t="n">
        <f aca="false">M60-M95-M103-M98</f>
        <v>224000000000</v>
      </c>
      <c r="N128" s="56" t="n">
        <f aca="false">N60-N95-N103-N98</f>
        <v>173000000000</v>
      </c>
      <c r="O128" s="56" t="n">
        <f aca="false">O60-O95-O103-O98</f>
        <v>422000000000</v>
      </c>
      <c r="P128" s="56" t="n">
        <f aca="false">P60-P95-P103-P98</f>
        <v>436000000000</v>
      </c>
      <c r="Q128" s="56" t="n">
        <f aca="false">Q60-Q95-Q103-Q98</f>
        <v>310000000000</v>
      </c>
      <c r="R128" s="56" t="n">
        <f aca="false">R60-R95-R103-R98</f>
        <v>204000000000</v>
      </c>
      <c r="S128" s="56" t="n">
        <f aca="false">S60-S95-S103-S98</f>
        <v>368000000000</v>
      </c>
      <c r="T128" s="56" t="n">
        <f aca="false">T60-T95-T103-T98</f>
        <v>0</v>
      </c>
      <c r="U128" s="55" t="n">
        <f aca="false">U60-U95-U103-U98</f>
        <v>0</v>
      </c>
      <c r="V128" s="56" t="n">
        <f aca="false">V60-V95-V103-V98</f>
        <v>284000000000</v>
      </c>
      <c r="W128" s="55" t="n">
        <f aca="false">W60-W95-W103-W98</f>
        <v>0</v>
      </c>
      <c r="X128" s="55" t="n">
        <f aca="false">X60-X95-X103-X98</f>
        <v>0</v>
      </c>
      <c r="Y128" s="55" t="n">
        <f aca="false">Y60-Y95-Y103-Y98</f>
        <v>0</v>
      </c>
      <c r="Z128" s="55" t="n">
        <f aca="false">Z60-Z95-Z103-Z98</f>
        <v>0</v>
      </c>
      <c r="AA128" s="55" t="n">
        <f aca="false">AA60-AA95-AA103-AA98</f>
        <v>0</v>
      </c>
    </row>
    <row r="129" customFormat="false" ht="15" hidden="false" customHeight="false" outlineLevel="0" collapsed="false">
      <c r="B129" s="0" t="s">
        <v>506</v>
      </c>
      <c r="D129" s="55" t="n">
        <f aca="false">D98-D99-D100-D101-D102</f>
        <v>0</v>
      </c>
      <c r="E129" s="55" t="n">
        <f aca="false">E98-E99-E100-E101-E102</f>
        <v>0</v>
      </c>
      <c r="F129" s="55" t="n">
        <f aca="false">F98-F99-F100-F101-F102</f>
        <v>0</v>
      </c>
      <c r="G129" s="55" t="n">
        <f aca="false">G98-G99-G100-G101-G102</f>
        <v>0</v>
      </c>
      <c r="H129" s="55" t="n">
        <f aca="false">H98-H99-H100-H101-H102</f>
        <v>0</v>
      </c>
      <c r="I129" s="55" t="n">
        <f aca="false">I98-I99-I100-I101-I102</f>
        <v>0</v>
      </c>
      <c r="J129" s="55" t="n">
        <f aca="false">J98-J99-J100-J101-J102</f>
        <v>0</v>
      </c>
      <c r="K129" s="55" t="n">
        <f aca="false">K98-K99-K100-K101-K102</f>
        <v>0</v>
      </c>
      <c r="L129" s="55" t="n">
        <f aca="false">L98-L99-L100-L101-L102</f>
        <v>0</v>
      </c>
      <c r="M129" s="55" t="n">
        <f aca="false">M98-M99-M100-M101-M102</f>
        <v>0</v>
      </c>
      <c r="N129" s="55" t="n">
        <f aca="false">N98-N99-N100-N101-N102</f>
        <v>0</v>
      </c>
      <c r="O129" s="55" t="n">
        <f aca="false">O98-O99-O100-O101-O102</f>
        <v>0</v>
      </c>
      <c r="P129" s="55" t="n">
        <f aca="false">P98-P99-P100-P101-P102</f>
        <v>0</v>
      </c>
      <c r="Q129" s="55" t="n">
        <f aca="false">Q98-Q99-Q100-Q101-Q102</f>
        <v>0</v>
      </c>
      <c r="R129" s="55" t="n">
        <f aca="false">R98-R99-R100-R101-R102</f>
        <v>0</v>
      </c>
      <c r="S129" s="55" t="n">
        <f aca="false">S98-S99-S100-S101-S102</f>
        <v>0</v>
      </c>
      <c r="T129" s="55" t="n">
        <f aca="false">T98-T99-T100-T101-T102</f>
        <v>0</v>
      </c>
      <c r="U129" s="55" t="n">
        <f aca="false">U98-U99-U100-U101-U102</f>
        <v>0</v>
      </c>
      <c r="V129" s="55" t="n">
        <f aca="false">V98-V99-V100-V101-V102</f>
        <v>0</v>
      </c>
      <c r="W129" s="55" t="n">
        <f aca="false">W98-W99-W100-W101-W102</f>
        <v>1000000000</v>
      </c>
      <c r="X129" s="55" t="n">
        <f aca="false">X98-X99-X100-X101-X102</f>
        <v>0</v>
      </c>
      <c r="Y129" s="55" t="n">
        <f aca="false">Y98-Y99-Y100-Y101-Y102</f>
        <v>1000000000</v>
      </c>
      <c r="Z129" s="55" t="n">
        <f aca="false">Z98-Z99-Z100-Z101-Z102</f>
        <v>-1000000000</v>
      </c>
      <c r="AA129" s="55" t="n">
        <f aca="false">AA98-AA99-AA100-AA101-AA102</f>
        <v>0</v>
      </c>
    </row>
    <row r="130" customFormat="false" ht="15" hidden="false" customHeight="false" outlineLevel="0" collapsed="false">
      <c r="B130" s="0" t="s">
        <v>334</v>
      </c>
      <c r="D130" s="56" t="n">
        <f aca="false">D72-D82-D83-D86-D90-D81</f>
        <v>-21100000000</v>
      </c>
      <c r="E130" s="56" t="n">
        <f aca="false">E72-E82-E83-E86-E90-E81</f>
        <v>17400000000</v>
      </c>
      <c r="F130" s="56" t="n">
        <f aca="false">F72-F82-F83-F86-F90-F81</f>
        <v>-70700000000</v>
      </c>
      <c r="G130" s="56" t="n">
        <f aca="false">G72-G82-G83-G86-G90-G81</f>
        <v>-12000000000</v>
      </c>
      <c r="H130" s="56" t="n">
        <f aca="false">H72-H82-H83-H86-H90-H81</f>
        <v>-8000000000</v>
      </c>
      <c r="I130" s="56" t="n">
        <f aca="false">I72-I82-I83-I86-I90-I81</f>
        <v>-28000000000</v>
      </c>
      <c r="J130" s="56" t="n">
        <f aca="false">J72-J82-J83-J86-J90-J81</f>
        <v>158000000000</v>
      </c>
      <c r="K130" s="56" t="n">
        <f aca="false">K72-K82-K83-K86-K90-K81</f>
        <v>58000000000</v>
      </c>
      <c r="L130" s="56" t="n">
        <f aca="false">L72-L82-L83-L86-L90-L81</f>
        <v>124000000000</v>
      </c>
      <c r="M130" s="56" t="n">
        <f aca="false">M72-M82-M83-M86-M90-M81</f>
        <v>157000000000</v>
      </c>
      <c r="N130" s="56" t="n">
        <f aca="false">N72-N82-N83-N86-N90-N81</f>
        <v>172000000000</v>
      </c>
      <c r="O130" s="56" t="n">
        <f aca="false">O72-O82-O83-O86-O90-O81</f>
        <v>12000000000</v>
      </c>
      <c r="P130" s="56" t="n">
        <f aca="false">P72-P82-P83-P86-P90-P81</f>
        <v>-13000000000</v>
      </c>
      <c r="Q130" s="56" t="n">
        <f aca="false">Q72-Q82-Q83-Q86-Q90-Q81</f>
        <v>48000000000</v>
      </c>
      <c r="R130" s="56" t="n">
        <f aca="false">R72-R82-R83-R86-R90-R81</f>
        <v>181000000000</v>
      </c>
      <c r="S130" s="56" t="n">
        <f aca="false">S72-S82-S83-S86-S90-S81</f>
        <v>28000000000</v>
      </c>
      <c r="T130" s="55" t="n">
        <f aca="false">T72-T81-T82-T83-T86-T90</f>
        <v>1000000000</v>
      </c>
      <c r="U130" s="55" t="n">
        <f aca="false">U72-U81-U82-U83-U86-U90</f>
        <v>-1000000000</v>
      </c>
      <c r="V130" s="56" t="n">
        <f aca="false">V72-V82-V83-V86-V90-V81</f>
        <v>99000000000</v>
      </c>
      <c r="W130" s="55" t="n">
        <f aca="false">W72-W81-W82-W83-W86-W90</f>
        <v>0</v>
      </c>
      <c r="X130" s="55" t="n">
        <f aca="false">X72-X81-X82-X83-X86-X90</f>
        <v>1000000000</v>
      </c>
      <c r="Y130" s="55" t="n">
        <f aca="false">Y72-Y81-Y82-Y83-Y86-Y90</f>
        <v>1000000000</v>
      </c>
      <c r="Z130" s="55" t="n">
        <f aca="false">Z72-Z81-Z82-Z83-Z86-Z90</f>
        <v>0</v>
      </c>
      <c r="AA130" s="55" t="n">
        <f aca="false">AA72-AA81-AA82-AA83-AA86-AA90</f>
        <v>0</v>
      </c>
    </row>
    <row r="131" customFormat="false" ht="15.75" hidden="false" customHeight="false" outlineLevel="0" collapsed="false">
      <c r="D131" s="55"/>
    </row>
    <row r="132" customFormat="false" ht="15.75" hidden="false" customHeight="false" outlineLevel="0" collapsed="false">
      <c r="B132" s="0" t="s">
        <v>3498</v>
      </c>
      <c r="D132" s="214" t="n">
        <v>3331768000000</v>
      </c>
      <c r="E132" s="95" t="n">
        <v>3575470000000</v>
      </c>
      <c r="F132" s="95" t="n">
        <v>3717639000000</v>
      </c>
      <c r="G132" s="95" t="n">
        <v>3986425000000</v>
      </c>
      <c r="H132" s="95" t="n">
        <v>4242837000000</v>
      </c>
      <c r="I132" s="95" t="n">
        <v>4592673000000</v>
      </c>
      <c r="J132" s="95" t="n">
        <v>4893546000000</v>
      </c>
      <c r="K132" s="95" t="n">
        <v>5408296000000</v>
      </c>
      <c r="L132" s="95" t="n">
        <v>5994436000000</v>
      </c>
      <c r="M132" s="95" t="n">
        <v>6050080000000</v>
      </c>
      <c r="N132" s="95" t="n">
        <v>6395315000000</v>
      </c>
      <c r="O132" s="95" t="n">
        <v>6774546000000</v>
      </c>
      <c r="P132" s="96" t="n">
        <v>7164558000000</v>
      </c>
      <c r="Q132" s="96" t="n">
        <v>7307651000000</v>
      </c>
      <c r="R132" s="96" t="n">
        <v>7307651000000</v>
      </c>
      <c r="S132" s="96" t="n">
        <v>7690843000000</v>
      </c>
      <c r="T132" s="96" t="n">
        <v>7690843000000</v>
      </c>
      <c r="U132" s="96" t="n">
        <v>8228358000000</v>
      </c>
      <c r="V132" s="96" t="n">
        <v>8228358000000</v>
      </c>
      <c r="W132" s="96" t="n">
        <v>8840311000000</v>
      </c>
      <c r="X132" s="96" t="n">
        <v>9508977000000</v>
      </c>
      <c r="Y132" s="96" t="n">
        <v>10226282000000</v>
      </c>
      <c r="Z132" s="215" t="n">
        <v>11015234000000</v>
      </c>
    </row>
    <row r="133" customFormat="false" ht="15" hidden="false" customHeight="false" outlineLevel="0" collapsed="false">
      <c r="B133" s="0" t="s">
        <v>335</v>
      </c>
      <c r="D133" s="313" t="n">
        <f aca="false">(D6/D132)*100</f>
        <v>18.7978274597751</v>
      </c>
      <c r="E133" s="313" t="n">
        <f aca="false">(E6/E132)*100</f>
        <v>18.5821724136967</v>
      </c>
      <c r="F133" s="313" t="n">
        <f aca="false">(F6/F132)*100</f>
        <v>19.5473524997989</v>
      </c>
      <c r="G133" s="313" t="n">
        <f aca="false">(G6/G132)*100</f>
        <v>20.0179358698583</v>
      </c>
      <c r="H133" s="313" t="n">
        <f aca="false">(H6/H132)*100</f>
        <v>20.6229935300366</v>
      </c>
      <c r="I133" s="313" t="n">
        <f aca="false">(I6/I132)*100</f>
        <v>20.8157645885087</v>
      </c>
      <c r="J133" s="313" t="n">
        <f aca="false">(J6/J132)*100</f>
        <v>21.1707420345083</v>
      </c>
      <c r="K133" s="313" t="n">
        <f aca="false">(K6/K132)*100</f>
        <v>23.6118733146263</v>
      </c>
      <c r="L133" s="313" t="n">
        <f aca="false">(L6/L132)*100</f>
        <v>21.5700025823947</v>
      </c>
      <c r="M133" s="313" t="n">
        <f aca="false">(M6/M132)*100</f>
        <v>21.5699627112369</v>
      </c>
      <c r="N133" s="313" t="n">
        <f aca="false">(N6/N132)*100</f>
        <v>21.8597520215971</v>
      </c>
      <c r="O133" s="313" t="n">
        <f aca="false">(O6/O132)*100</f>
        <v>22.5254946973568</v>
      </c>
      <c r="P133" s="313" t="n">
        <f aca="false">(P6/P132)*100</f>
        <v>23.309183902203</v>
      </c>
      <c r="Q133" s="313" t="n">
        <f aca="false">(Q6/Q132)*100</f>
        <v>24.8096139238177</v>
      </c>
      <c r="R133" s="313" t="n">
        <f aca="false">(R6/R132)*100</f>
        <v>22.7022335905204</v>
      </c>
      <c r="S133" s="313" t="n">
        <f aca="false">(R6/S132)*100</f>
        <v>21.5711073545514</v>
      </c>
      <c r="T133" s="313" t="n">
        <f aca="false">(S6/T132)*100</f>
        <v>24.5876817404802</v>
      </c>
      <c r="U133" s="313" t="n">
        <f aca="false">(T6/U132)*100</f>
        <v>22.8113555584237</v>
      </c>
      <c r="V133" s="313" t="n">
        <f aca="false">(S6/V132)*100</f>
        <v>22.9814988604045</v>
      </c>
      <c r="W133" s="313" t="n">
        <f aca="false">(W6/W132)*100</f>
        <v>24.2186049789425</v>
      </c>
      <c r="X133" s="313" t="n">
        <f aca="false">(X6/X132)*100</f>
        <v>24.2297357539092</v>
      </c>
      <c r="Y133" s="313" t="n">
        <f aca="false">(Y6/Y132)*100</f>
        <v>24.5543786099386</v>
      </c>
      <c r="Z133" s="313" t="n">
        <f aca="false">(Z6/Z132)*100</f>
        <v>24.8655634551204</v>
      </c>
    </row>
    <row r="134" customFormat="false" ht="15" hidden="false" customHeight="false" outlineLevel="0" collapsed="false">
      <c r="B134" s="0" t="s">
        <v>141</v>
      </c>
      <c r="D134" s="313" t="n">
        <f aca="false">(D23/D132)*100</f>
        <v>18.2935906701787</v>
      </c>
      <c r="E134" s="313" t="n">
        <f aca="false">(E23/E132)*100</f>
        <v>20.8168436597147</v>
      </c>
      <c r="F134" s="313" t="n">
        <f aca="false">(F23/F132)*100</f>
        <v>20.1337461760004</v>
      </c>
      <c r="G134" s="313" t="n">
        <f aca="false">(G23/G132)*100</f>
        <v>21.623384360674</v>
      </c>
      <c r="H134" s="313" t="n">
        <f aca="false">(H23/H132)*100</f>
        <v>23.2627367018813</v>
      </c>
      <c r="I134" s="313" t="n">
        <f aca="false">(I23/I132)*100</f>
        <v>24.0382888135079</v>
      </c>
      <c r="J134" s="313" t="n">
        <f aca="false">(J23/J132)*100</f>
        <v>27.1990903937554</v>
      </c>
      <c r="K134" s="313" t="n">
        <f aca="false">(K23/K132)*100</f>
        <v>27.5687573313295</v>
      </c>
      <c r="L134" s="313" t="n">
        <f aca="false">(L23/L132)*100</f>
        <v>26.3410936408363</v>
      </c>
      <c r="M134" s="313" t="n">
        <f aca="false">(M23/M132)*100</f>
        <v>26.5616322428794</v>
      </c>
      <c r="N134" s="313" t="n">
        <f aca="false">(N23/N132)*100</f>
        <v>27.0354157691998</v>
      </c>
      <c r="O134" s="313" t="n">
        <f aca="false">(O23/O132)*100</f>
        <v>29.2122896501109</v>
      </c>
      <c r="P134" s="313" t="n">
        <f aca="false">(P23/P132)*100</f>
        <v>29.1713738656313</v>
      </c>
      <c r="Q134" s="313" t="n">
        <f aca="false">(Q23/Q132)*100</f>
        <v>29.9685904540324</v>
      </c>
      <c r="R134" s="313" t="n">
        <f aca="false">(R23/R132)*100</f>
        <v>28.1759487419418</v>
      </c>
      <c r="S134" s="313" t="n">
        <f aca="false">(S23/S132)*100</f>
        <v>29.7366621578415</v>
      </c>
      <c r="T134" s="313" t="n">
        <f aca="false">(T23/T132)*100</f>
        <v>29.3595903596004</v>
      </c>
      <c r="U134" s="313" t="n">
        <f aca="false">(U23/U132)*100</f>
        <v>28.9243613367333</v>
      </c>
      <c r="V134" s="313" t="n">
        <f aca="false">(V23/V132)*100</f>
        <v>28.6934525697594</v>
      </c>
      <c r="W134" s="313" t="n">
        <f aca="false">(W23/W132)*100</f>
        <v>28.4266017338078</v>
      </c>
      <c r="X134" s="313" t="n">
        <f aca="false">(X23/X132)*100</f>
        <v>27.8473699116109</v>
      </c>
      <c r="Y134" s="313" t="n">
        <f aca="false">(Y23/Y132)*100</f>
        <v>27.6053408267051</v>
      </c>
      <c r="Z134" s="313" t="n">
        <f aca="false">(Z23/Z132)*100</f>
        <v>27.7433961003461</v>
      </c>
    </row>
    <row r="137" customFormat="false" ht="15" hidden="false" customHeight="false" outlineLevel="0" collapsed="false">
      <c r="B137" s="0" t="s">
        <v>142</v>
      </c>
      <c r="D137" s="0" t="n">
        <f aca="false">IF(D53&lt;0, (D53/D22)*100)</f>
        <v>0</v>
      </c>
      <c r="E137" s="0" t="n">
        <f aca="false">IF(E53&lt;0, (E53/E22)*100)</f>
        <v>-0.614891057345275</v>
      </c>
      <c r="F137" s="0" t="n">
        <f aca="false">IF(F53&lt;0, (F53/F22)*100)</f>
        <v>-0.766808161029714</v>
      </c>
      <c r="G137" s="0" t="n">
        <f aca="false">IF(G53&lt;0, (G53/G22)*100)</f>
        <v>-0.823626308977527</v>
      </c>
      <c r="H137" s="0" t="n">
        <f aca="false">IF(H53&lt;0, (H53/H22)*100)</f>
        <v>0</v>
      </c>
      <c r="I137" s="0" t="n">
        <f aca="false">IF(I53&lt;0, (I53/I22)*100)</f>
        <v>0</v>
      </c>
      <c r="J137" s="0" t="n">
        <f aca="false">IF(J53&lt;0, (J53/J22)*100)</f>
        <v>0</v>
      </c>
      <c r="K137" s="0" t="n">
        <f aca="false">IF(K53&lt;0, (K53/K22)*100)</f>
        <v>0</v>
      </c>
      <c r="L137" s="0" t="n">
        <f aca="false">IF(L53&lt;0, (L53/L22)*100)</f>
        <v>0</v>
      </c>
      <c r="M137" s="0" t="n">
        <f aca="false">IF(M53&lt;0, (M53/M22)*100)</f>
        <v>0</v>
      </c>
      <c r="N137" s="0" t="n">
        <f aca="false">IF(N53&lt;0, (N53/N22)*100)</f>
        <v>-0.115673799884326</v>
      </c>
      <c r="O137" s="0" t="n">
        <f aca="false">IF(O53&lt;0, (O53/O22)*100)</f>
        <v>0</v>
      </c>
      <c r="P137" s="0" t="n">
        <f aca="false">IF(P53&lt;0, (P53/P22)*100)</f>
        <v>0</v>
      </c>
      <c r="Q137" s="0" t="n">
        <f aca="false">IF(Q53&lt;0, (Q53/Q22)*100)</f>
        <v>0</v>
      </c>
      <c r="R137" s="0" t="n">
        <f aca="false">IF(R53&lt;0, (R53/R22)*100)</f>
        <v>-0.242836328314716</v>
      </c>
      <c r="S137" s="0" t="n">
        <f aca="false">IF(S53&lt;0, (S53/S22)*100)</f>
        <v>0</v>
      </c>
      <c r="T137" s="0" t="n">
        <f aca="false">IF(T53&lt;0, (T53/T22)*100)</f>
        <v>0</v>
      </c>
      <c r="V137" s="0" t="n">
        <f aca="false">IF(V53&lt;0, (V53/V22)*100)</f>
        <v>0</v>
      </c>
      <c r="W137" s="0" t="n">
        <f aca="false">IF(W53&lt;0, (W53/W22)*100)</f>
        <v>0</v>
      </c>
      <c r="X137" s="0" t="n">
        <f aca="false">IF(X53&lt;0, (X53/X22)*100)</f>
        <v>0</v>
      </c>
      <c r="Y137" s="0" t="n">
        <f aca="false">IF(Y53&lt;0, (Y53/Y22)*100)</f>
        <v>0</v>
      </c>
      <c r="Z137" s="0" t="n">
        <f aca="false">IF(Z53&lt;0, (Z53/Z22)*100)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4.xml><?xml version="1.0" encoding="utf-8"?>
<worksheet xmlns="http://schemas.openxmlformats.org/spreadsheetml/2006/main" xmlns:r="http://schemas.openxmlformats.org/officeDocument/2006/relationships">
  <sheetPr filterMode="false">
    <pageSetUpPr fitToPage="false"/>
  </sheetPr>
  <dimension ref="A1:AT7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28.8877551020408"/>
    <col collapsed="false" hidden="false" max="2" min="2" style="0" width="46.8418367346939"/>
    <col collapsed="false" hidden="false" max="3" min="3" style="0" width="24.5663265306122"/>
    <col collapsed="false" hidden="false" max="4" min="4" style="0" width="8.50510204081633"/>
    <col collapsed="false" hidden="false" max="5" min="5" style="0" width="16.6020408163265"/>
    <col collapsed="false" hidden="false" max="6" min="6" style="0" width="8.50510204081633"/>
    <col collapsed="false" hidden="false" max="8" min="7" style="0" width="22.1377551020408"/>
    <col collapsed="false" hidden="false" max="9" min="9" style="0" width="21.734693877551"/>
    <col collapsed="false" hidden="false" max="10" min="10" style="0" width="22.5459183673469"/>
    <col collapsed="false" hidden="false" max="11" min="11" style="0" width="23.219387755102"/>
    <col collapsed="false" hidden="false" max="12" min="12" style="0" width="22.8112244897959"/>
    <col collapsed="false" hidden="false" max="15" min="13" style="0" width="18.765306122449"/>
    <col collapsed="false" hidden="false" max="18" min="16" style="0" width="22.8112244897959"/>
    <col collapsed="false" hidden="false" max="19" min="19" style="0" width="22.1377551020408"/>
    <col collapsed="false" hidden="false" max="21" min="20" style="0" width="18.6275510204082"/>
    <col collapsed="false" hidden="false" max="22" min="22" style="0" width="22.8112244897959"/>
    <col collapsed="false" hidden="false" max="24" min="23" style="0" width="18.6275510204082"/>
    <col collapsed="false" hidden="false" max="1025" min="25" style="0" width="8.50510204081633"/>
  </cols>
  <sheetData>
    <row r="1" customFormat="false" ht="15" hidden="false" customHeight="false" outlineLevel="0" collapsed="false">
      <c r="A1" s="59" t="s">
        <v>4867</v>
      </c>
      <c r="B1" s="2" t="s">
        <v>4868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4869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7" customFormat="true" ht="16.5" hidden="false" customHeight="false" outlineLevel="0" collapsed="false">
      <c r="A6" s="51" t="s">
        <v>32</v>
      </c>
      <c r="B6" s="345" t="s">
        <v>2071</v>
      </c>
      <c r="C6" s="335" t="s">
        <v>34</v>
      </c>
      <c r="D6" s="121"/>
      <c r="E6" s="121"/>
      <c r="F6" s="121"/>
      <c r="G6" s="446" t="n">
        <v>474900000000</v>
      </c>
      <c r="H6" s="446" t="n">
        <v>592700000000</v>
      </c>
      <c r="I6" s="481" t="n">
        <v>725000000000</v>
      </c>
      <c r="J6" s="446" t="n">
        <v>867000000000</v>
      </c>
      <c r="K6" s="446" t="n">
        <v>1001000000000</v>
      </c>
      <c r="L6" s="446" t="n">
        <v>1142000000000</v>
      </c>
      <c r="M6" s="443" t="n">
        <v>1146000000000</v>
      </c>
      <c r="N6" s="443" t="n">
        <v>1225000000000</v>
      </c>
      <c r="O6" s="443" t="n">
        <v>1303000000000</v>
      </c>
      <c r="P6" s="443" t="n">
        <v>1411000000000</v>
      </c>
      <c r="Q6" s="443" t="n">
        <v>1468000000000</v>
      </c>
      <c r="R6" s="443" t="n">
        <v>1552000000000</v>
      </c>
      <c r="S6" s="443" t="n">
        <v>1553000000000</v>
      </c>
      <c r="T6" s="443" t="n">
        <v>1580000000000</v>
      </c>
      <c r="U6" s="443" t="n">
        <v>1642000000000</v>
      </c>
      <c r="V6" s="443" t="n">
        <v>1758000000000</v>
      </c>
      <c r="W6" s="443" t="n">
        <v>1888000000000</v>
      </c>
      <c r="X6" s="443" t="n">
        <v>2038000000000</v>
      </c>
      <c r="Y6" s="38"/>
      <c r="Z6" s="38"/>
      <c r="AA6" s="38"/>
      <c r="AB6" s="38"/>
      <c r="AC6" s="38"/>
      <c r="AD6" s="38"/>
      <c r="AE6" s="38"/>
      <c r="AF6" s="38"/>
      <c r="AG6" s="38"/>
      <c r="AH6" s="38"/>
      <c r="AI6" s="38"/>
      <c r="AJ6" s="38"/>
      <c r="AK6" s="38"/>
      <c r="AL6" s="38"/>
      <c r="AM6" s="38"/>
      <c r="AN6" s="38"/>
      <c r="AO6" s="38"/>
      <c r="AP6" s="38"/>
      <c r="AQ6" s="38"/>
      <c r="AR6" s="38"/>
      <c r="AS6" s="38"/>
      <c r="AT6" s="38"/>
    </row>
    <row r="7" customFormat="false" ht="16.5" hidden="false" customHeight="false" outlineLevel="0" collapsed="false">
      <c r="A7" s="30" t="s">
        <v>35</v>
      </c>
      <c r="B7" s="30" t="s">
        <v>149</v>
      </c>
      <c r="C7" s="20" t="s">
        <v>37</v>
      </c>
      <c r="D7" s="4"/>
      <c r="E7" s="4"/>
      <c r="F7" s="4"/>
      <c r="G7" s="99" t="n">
        <f aca="false">G6-G19</f>
        <v>474900000000</v>
      </c>
      <c r="H7" s="99" t="n">
        <f aca="false">H6-H19</f>
        <v>592700000000</v>
      </c>
      <c r="I7" s="99" t="n">
        <f aca="false">I6-I19</f>
        <v>724000000000</v>
      </c>
      <c r="J7" s="99" t="n">
        <f aca="false">J6-J19</f>
        <v>865000000000</v>
      </c>
      <c r="K7" s="99" t="n">
        <f aca="false">K6-K19</f>
        <v>1000000000000</v>
      </c>
      <c r="L7" s="99" t="n">
        <f aca="false">L6-L19</f>
        <v>1141000000000</v>
      </c>
      <c r="M7" s="99" t="n">
        <f aca="false">M6-M19</f>
        <v>1139000000000</v>
      </c>
      <c r="N7" s="99" t="n">
        <f aca="false">N6-N19</f>
        <v>1218000000000</v>
      </c>
      <c r="O7" s="99" t="n">
        <f aca="false">O6-O19</f>
        <v>1300000000000</v>
      </c>
      <c r="P7" s="99" t="n">
        <f aca="false">P6-P19</f>
        <v>1408000000000</v>
      </c>
      <c r="Q7" s="99" t="n">
        <f aca="false">Q6-Q19</f>
        <v>1465000000000</v>
      </c>
      <c r="R7" s="99" t="n">
        <f aca="false">R6-R19</f>
        <v>1543000000000</v>
      </c>
      <c r="S7" s="99" t="n">
        <f aca="false">S6-S19</f>
        <v>1544000000000</v>
      </c>
      <c r="T7" s="99" t="n">
        <f aca="false">T6-T19</f>
        <v>1571000000000</v>
      </c>
      <c r="U7" s="99" t="n">
        <f aca="false">U6-U19</f>
        <v>1633000000000</v>
      </c>
      <c r="V7" s="99" t="n">
        <f aca="false">V6-V19</f>
        <v>1748000000000</v>
      </c>
      <c r="W7" s="99" t="n">
        <f aca="false">W6-W19</f>
        <v>1878000000000</v>
      </c>
      <c r="X7" s="99" t="n">
        <f aca="false">X6-X19</f>
        <v>2028000000000</v>
      </c>
      <c r="Y7" s="38"/>
      <c r="Z7" s="38"/>
      <c r="AA7" s="38"/>
      <c r="AB7" s="38"/>
      <c r="AC7" s="38"/>
      <c r="AD7" s="38"/>
      <c r="AE7" s="38"/>
      <c r="AF7" s="38"/>
      <c r="AG7" s="38"/>
      <c r="AH7" s="38"/>
      <c r="AI7" s="38"/>
      <c r="AJ7" s="38"/>
      <c r="AK7" s="38"/>
      <c r="AL7" s="38"/>
      <c r="AM7" s="38"/>
      <c r="AN7" s="38"/>
      <c r="AO7" s="38"/>
      <c r="AP7" s="38"/>
      <c r="AQ7" s="38"/>
      <c r="AR7" s="38"/>
      <c r="AS7" s="38"/>
      <c r="AT7" s="38"/>
    </row>
    <row r="8" customFormat="false" ht="16.5" hidden="false" customHeight="false" outlineLevel="0" collapsed="false">
      <c r="B8" s="30" t="s">
        <v>784</v>
      </c>
      <c r="C8" s="19"/>
      <c r="D8" s="4"/>
      <c r="E8" s="4"/>
      <c r="F8" s="4"/>
      <c r="G8" s="99" t="n">
        <v>470100000000</v>
      </c>
      <c r="H8" s="99" t="n">
        <v>586600000000</v>
      </c>
      <c r="I8" s="77"/>
      <c r="J8" s="227"/>
      <c r="K8" s="227"/>
      <c r="L8" s="227"/>
      <c r="M8" s="99"/>
      <c r="N8" s="99"/>
      <c r="O8" s="99"/>
      <c r="P8" s="99"/>
      <c r="Q8" s="99"/>
      <c r="R8" s="99"/>
      <c r="S8" s="99"/>
      <c r="T8" s="99"/>
      <c r="U8" s="99"/>
      <c r="V8" s="99"/>
      <c r="W8" s="99"/>
      <c r="X8" s="99"/>
      <c r="Y8" s="38"/>
      <c r="Z8" s="38"/>
      <c r="AA8" s="38"/>
      <c r="AB8" s="38"/>
      <c r="AC8" s="38"/>
      <c r="AD8" s="38"/>
      <c r="AE8" s="38"/>
      <c r="AF8" s="38"/>
      <c r="AG8" s="38"/>
      <c r="AH8" s="38"/>
      <c r="AI8" s="38"/>
      <c r="AJ8" s="38"/>
      <c r="AK8" s="38"/>
      <c r="AL8" s="38"/>
      <c r="AM8" s="38"/>
      <c r="AN8" s="38"/>
      <c r="AO8" s="38"/>
      <c r="AP8" s="38"/>
      <c r="AQ8" s="38"/>
      <c r="AR8" s="38"/>
      <c r="AS8" s="38"/>
      <c r="AT8" s="38"/>
    </row>
    <row r="9" customFormat="false" ht="16.5" hidden="false" customHeight="false" outlineLevel="0" collapsed="false">
      <c r="A9" s="30" t="s">
        <v>342</v>
      </c>
      <c r="B9" s="30" t="s">
        <v>342</v>
      </c>
      <c r="C9" s="49" t="s">
        <v>40</v>
      </c>
      <c r="D9" s="4"/>
      <c r="E9" s="4"/>
      <c r="F9" s="4"/>
      <c r="G9" s="99" t="n">
        <v>405400000000</v>
      </c>
      <c r="H9" s="99" t="n">
        <v>504100000000</v>
      </c>
      <c r="I9" s="104" t="n">
        <v>640000000000</v>
      </c>
      <c r="J9" s="99" t="n">
        <v>756000000000</v>
      </c>
      <c r="K9" s="99" t="n">
        <v>870000000000</v>
      </c>
      <c r="L9" s="99" t="n">
        <v>999000000000</v>
      </c>
      <c r="M9" s="99" t="n">
        <v>1000000000000</v>
      </c>
      <c r="N9" s="99" t="n">
        <v>1057000000000</v>
      </c>
      <c r="O9" s="99" t="n">
        <v>1131000000000</v>
      </c>
      <c r="P9" s="99" t="n">
        <v>1226000000000</v>
      </c>
      <c r="Q9" s="99" t="n">
        <v>1296000000000</v>
      </c>
      <c r="R9" s="99" t="n">
        <v>1370000000000</v>
      </c>
      <c r="S9" s="99" t="n">
        <v>1352000000000</v>
      </c>
      <c r="T9" s="99" t="n">
        <v>1390000000000</v>
      </c>
      <c r="U9" s="99" t="n">
        <v>1445000000000</v>
      </c>
      <c r="V9" s="99" t="n">
        <v>1553000000000</v>
      </c>
      <c r="W9" s="99" t="n">
        <v>1674000000000</v>
      </c>
      <c r="X9" s="99" t="n">
        <v>1816000000000</v>
      </c>
      <c r="Y9" s="38"/>
      <c r="Z9" s="38"/>
      <c r="AA9" s="38"/>
      <c r="AB9" s="38"/>
      <c r="AC9" s="38"/>
      <c r="AD9" s="38"/>
      <c r="AE9" s="38"/>
      <c r="AF9" s="38"/>
      <c r="AG9" s="38"/>
      <c r="AH9" s="38"/>
      <c r="AI9" s="38"/>
      <c r="AJ9" s="38"/>
      <c r="AK9" s="38"/>
      <c r="AL9" s="38"/>
      <c r="AM9" s="38"/>
      <c r="AN9" s="38"/>
      <c r="AO9" s="38"/>
      <c r="AP9" s="38"/>
      <c r="AQ9" s="38"/>
      <c r="AR9" s="38"/>
      <c r="AS9" s="38"/>
      <c r="AT9" s="38"/>
    </row>
    <row r="10" customFormat="false" ht="16.5" hidden="false" customHeight="false" outlineLevel="0" collapsed="false">
      <c r="A10" s="27" t="s">
        <v>160</v>
      </c>
      <c r="B10" s="29" t="s">
        <v>2122</v>
      </c>
      <c r="C10" s="19" t="s">
        <v>4870</v>
      </c>
      <c r="D10" s="4"/>
      <c r="E10" s="4"/>
      <c r="F10" s="4"/>
      <c r="G10" s="99" t="n">
        <v>70100000000</v>
      </c>
      <c r="H10" s="99" t="n">
        <v>76900000000</v>
      </c>
      <c r="I10" s="104" t="n">
        <v>94000000000</v>
      </c>
      <c r="J10" s="99" t="n">
        <v>119000000000</v>
      </c>
      <c r="K10" s="99" t="n">
        <v>116000000000</v>
      </c>
      <c r="L10" s="99" t="n">
        <v>136000000000</v>
      </c>
      <c r="M10" s="99" t="n">
        <v>133000000000</v>
      </c>
      <c r="N10" s="99" t="n">
        <v>139000000000</v>
      </c>
      <c r="O10" s="99" t="n">
        <v>151000000000</v>
      </c>
      <c r="P10" s="99" t="n">
        <v>165000000000</v>
      </c>
      <c r="Q10" s="99" t="n">
        <v>156000000000</v>
      </c>
      <c r="R10" s="99" t="n">
        <v>146000000000</v>
      </c>
      <c r="S10" s="99" t="n">
        <v>142000000000</v>
      </c>
      <c r="T10" s="99" t="n">
        <v>144000000000</v>
      </c>
      <c r="U10" s="99" t="n">
        <v>149000000000</v>
      </c>
      <c r="V10" s="99" t="n">
        <v>159000000000</v>
      </c>
      <c r="W10" s="99" t="n">
        <v>170000000000</v>
      </c>
      <c r="X10" s="99" t="n">
        <v>182000000000</v>
      </c>
      <c r="Y10" s="38"/>
      <c r="Z10" s="38"/>
      <c r="AA10" s="38"/>
      <c r="AB10" s="38"/>
      <c r="AC10" s="38"/>
      <c r="AD10" s="38"/>
      <c r="AE10" s="38"/>
      <c r="AF10" s="38"/>
      <c r="AG10" s="38"/>
      <c r="AH10" s="38"/>
      <c r="AI10" s="38"/>
      <c r="AJ10" s="38"/>
      <c r="AK10" s="38"/>
      <c r="AL10" s="38"/>
      <c r="AM10" s="38"/>
      <c r="AN10" s="38"/>
      <c r="AO10" s="38"/>
      <c r="AP10" s="38"/>
      <c r="AQ10" s="38"/>
      <c r="AR10" s="38"/>
      <c r="AS10" s="38"/>
      <c r="AT10" s="38"/>
    </row>
    <row r="11" customFormat="false" ht="16.5" hidden="false" customHeight="false" outlineLevel="0" collapsed="false">
      <c r="A11" s="27" t="s">
        <v>599</v>
      </c>
      <c r="B11" s="29" t="s">
        <v>600</v>
      </c>
      <c r="C11" s="19" t="s">
        <v>4870</v>
      </c>
      <c r="D11" s="4"/>
      <c r="E11" s="4"/>
      <c r="F11" s="4"/>
      <c r="G11" s="99" t="n">
        <v>115800000000</v>
      </c>
      <c r="H11" s="99" t="n">
        <v>153500000000</v>
      </c>
      <c r="I11" s="104" t="n">
        <v>185000000000</v>
      </c>
      <c r="J11" s="99" t="n">
        <v>231000000000</v>
      </c>
      <c r="K11" s="99" t="n">
        <v>270000000000</v>
      </c>
      <c r="L11" s="99" t="n">
        <v>312000000000</v>
      </c>
      <c r="M11" s="99" t="n">
        <v>319000000000</v>
      </c>
      <c r="N11" s="99" t="n">
        <v>324000000000</v>
      </c>
      <c r="O11" s="99" t="n">
        <v>347000000000</v>
      </c>
      <c r="P11" s="99" t="n">
        <v>379000000000</v>
      </c>
      <c r="Q11" s="99" t="n">
        <v>418000000000</v>
      </c>
      <c r="R11" s="99" t="n">
        <v>440000000000</v>
      </c>
      <c r="S11" s="99" t="n">
        <v>426000000000</v>
      </c>
      <c r="T11" s="99" t="n">
        <v>426000000000</v>
      </c>
      <c r="U11" s="99" t="n">
        <v>443000000000</v>
      </c>
      <c r="V11" s="99" t="n">
        <v>481000000000</v>
      </c>
      <c r="W11" s="99" t="n">
        <v>522000000000</v>
      </c>
      <c r="X11" s="99" t="n">
        <v>571000000000</v>
      </c>
      <c r="Y11" s="38"/>
      <c r="Z11" s="38"/>
      <c r="AA11" s="38"/>
      <c r="AB11" s="38"/>
      <c r="AC11" s="38"/>
      <c r="AD11" s="38"/>
      <c r="AE11" s="38"/>
      <c r="AF11" s="38"/>
      <c r="AG11" s="38"/>
      <c r="AH11" s="38"/>
      <c r="AI11" s="38"/>
      <c r="AJ11" s="38"/>
      <c r="AK11" s="38"/>
      <c r="AL11" s="38"/>
      <c r="AM11" s="38"/>
      <c r="AN11" s="38"/>
      <c r="AO11" s="38"/>
      <c r="AP11" s="38"/>
      <c r="AQ11" s="38"/>
      <c r="AR11" s="38"/>
      <c r="AS11" s="38"/>
      <c r="AT11" s="38"/>
    </row>
    <row r="12" customFormat="false" ht="16.5" hidden="false" customHeight="false" outlineLevel="0" collapsed="false">
      <c r="A12" s="27" t="s">
        <v>2455</v>
      </c>
      <c r="B12" s="29" t="s">
        <v>4871</v>
      </c>
      <c r="C12" s="19" t="s">
        <v>4870</v>
      </c>
      <c r="D12" s="4"/>
      <c r="E12" s="4"/>
      <c r="F12" s="4"/>
      <c r="G12" s="99" t="n">
        <v>5900000000</v>
      </c>
      <c r="H12" s="99" t="n">
        <v>6900000000</v>
      </c>
      <c r="I12" s="104" t="n">
        <v>10000000000</v>
      </c>
      <c r="J12" s="99" t="n">
        <v>18000000000</v>
      </c>
      <c r="K12" s="99" t="n">
        <v>30000000000</v>
      </c>
      <c r="L12" s="99" t="n">
        <v>39000000000</v>
      </c>
      <c r="M12" s="99" t="n">
        <v>31000000000</v>
      </c>
      <c r="N12" s="99" t="n">
        <v>33000000000</v>
      </c>
      <c r="O12" s="99" t="n">
        <v>38000000000</v>
      </c>
      <c r="P12" s="99" t="n">
        <v>55000000000</v>
      </c>
      <c r="Q12" s="99" t="n">
        <v>61000000000</v>
      </c>
      <c r="R12" s="99" t="n">
        <v>73000000000</v>
      </c>
      <c r="S12" s="99" t="n">
        <v>73000000000</v>
      </c>
      <c r="T12" s="99" t="n">
        <v>79000000000</v>
      </c>
      <c r="U12" s="99" t="n">
        <v>85000000000</v>
      </c>
      <c r="V12" s="99" t="n">
        <v>92000000000</v>
      </c>
      <c r="W12" s="99" t="n">
        <v>100000000000</v>
      </c>
      <c r="X12" s="99" t="n">
        <v>108000000000</v>
      </c>
      <c r="Y12" s="38"/>
      <c r="Z12" s="38"/>
      <c r="AA12" s="38"/>
      <c r="AB12" s="38"/>
      <c r="AC12" s="38"/>
      <c r="AD12" s="38"/>
      <c r="AE12" s="38"/>
      <c r="AF12" s="38"/>
      <c r="AG12" s="38"/>
      <c r="AH12" s="38"/>
      <c r="AI12" s="38"/>
      <c r="AJ12" s="38"/>
      <c r="AK12" s="38"/>
      <c r="AL12" s="38"/>
      <c r="AM12" s="38"/>
      <c r="AN12" s="38"/>
      <c r="AO12" s="38"/>
      <c r="AP12" s="38"/>
      <c r="AQ12" s="38"/>
      <c r="AR12" s="38"/>
      <c r="AS12" s="38"/>
      <c r="AT12" s="38"/>
    </row>
    <row r="13" customFormat="false" ht="16.5" hidden="false" customHeight="false" outlineLevel="0" collapsed="false">
      <c r="A13" s="27" t="s">
        <v>4872</v>
      </c>
      <c r="B13" s="29" t="s">
        <v>3259</v>
      </c>
      <c r="C13" s="19" t="s">
        <v>4870</v>
      </c>
      <c r="D13" s="4"/>
      <c r="E13" s="4"/>
      <c r="F13" s="4"/>
      <c r="G13" s="99" t="n">
        <v>126300000000</v>
      </c>
      <c r="H13" s="99" t="n">
        <v>159100000000</v>
      </c>
      <c r="I13" s="104" t="n">
        <v>216000000000</v>
      </c>
      <c r="J13" s="99" t="n">
        <v>225000000000</v>
      </c>
      <c r="K13" s="99" t="n">
        <v>265000000000</v>
      </c>
      <c r="L13" s="99" t="n">
        <v>302000000000</v>
      </c>
      <c r="M13" s="99" t="n">
        <v>297000000000</v>
      </c>
      <c r="N13" s="99" t="n">
        <v>319000000000</v>
      </c>
      <c r="O13" s="99" t="n">
        <v>342000000000</v>
      </c>
      <c r="P13" s="99" t="n">
        <v>367000000000</v>
      </c>
      <c r="Q13" s="99" t="n">
        <v>381000000000</v>
      </c>
      <c r="R13" s="99" t="n">
        <v>410000000000</v>
      </c>
      <c r="S13" s="99" t="n">
        <v>404000000000</v>
      </c>
      <c r="T13" s="99" t="n">
        <v>410000000000</v>
      </c>
      <c r="U13" s="99" t="n">
        <v>429000000000</v>
      </c>
      <c r="V13" s="99" t="n">
        <v>461000000000</v>
      </c>
      <c r="W13" s="99" t="n">
        <v>500000000000</v>
      </c>
      <c r="X13" s="99" t="n">
        <v>543000000000</v>
      </c>
      <c r="Y13" s="38"/>
      <c r="Z13" s="38"/>
      <c r="AA13" s="38"/>
      <c r="AB13" s="38"/>
      <c r="AC13" s="38"/>
      <c r="AD13" s="38"/>
      <c r="AE13" s="38"/>
      <c r="AF13" s="38"/>
      <c r="AG13" s="38"/>
      <c r="AH13" s="38"/>
      <c r="AI13" s="38"/>
      <c r="AJ13" s="38"/>
      <c r="AK13" s="38"/>
      <c r="AL13" s="38"/>
      <c r="AM13" s="38"/>
      <c r="AN13" s="38"/>
      <c r="AO13" s="38"/>
      <c r="AP13" s="38"/>
      <c r="AQ13" s="38"/>
      <c r="AR13" s="38"/>
      <c r="AS13" s="38"/>
      <c r="AT13" s="38"/>
    </row>
    <row r="14" customFormat="false" ht="16.5" hidden="false" customHeight="false" outlineLevel="0" collapsed="false">
      <c r="A14" s="29" t="s">
        <v>517</v>
      </c>
      <c r="B14" s="29" t="s">
        <v>517</v>
      </c>
      <c r="C14" s="19" t="s">
        <v>4870</v>
      </c>
      <c r="D14" s="4"/>
      <c r="E14" s="4"/>
      <c r="F14" s="4"/>
      <c r="G14" s="99" t="n">
        <v>58300000000</v>
      </c>
      <c r="H14" s="99" t="n">
        <v>73400000000</v>
      </c>
      <c r="I14" s="104" t="n">
        <v>71000000000</v>
      </c>
      <c r="J14" s="99" t="n">
        <v>87000000000</v>
      </c>
      <c r="K14" s="99" t="n">
        <v>99000000000</v>
      </c>
      <c r="L14" s="99" t="n">
        <v>110000000000</v>
      </c>
      <c r="M14" s="99" t="n">
        <v>135000000000</v>
      </c>
      <c r="N14" s="99" t="n">
        <v>152000000000</v>
      </c>
      <c r="O14" s="99" t="n">
        <v>171000000000</v>
      </c>
      <c r="P14" s="99" t="n">
        <v>181000000000</v>
      </c>
      <c r="Q14" s="99" t="n">
        <v>205000000000</v>
      </c>
      <c r="R14" s="99" t="n">
        <v>212000000000</v>
      </c>
      <c r="S14" s="99" t="n">
        <v>222000000000</v>
      </c>
      <c r="T14" s="99" t="n">
        <v>244000000000</v>
      </c>
      <c r="U14" s="99" t="n">
        <v>249000000000</v>
      </c>
      <c r="V14" s="99" t="n">
        <v>266000000000</v>
      </c>
      <c r="W14" s="99" t="n">
        <v>282000000000</v>
      </c>
      <c r="X14" s="99" t="n">
        <v>301000000000</v>
      </c>
      <c r="Y14" s="38"/>
      <c r="Z14" s="38"/>
      <c r="AA14" s="38"/>
      <c r="AB14" s="38"/>
      <c r="AC14" s="38"/>
      <c r="AD14" s="38"/>
      <c r="AE14" s="38"/>
      <c r="AF14" s="38"/>
      <c r="AG14" s="38"/>
      <c r="AH14" s="38"/>
      <c r="AI14" s="38"/>
      <c r="AJ14" s="38"/>
      <c r="AK14" s="38"/>
      <c r="AL14" s="38"/>
      <c r="AM14" s="38"/>
      <c r="AN14" s="38"/>
      <c r="AO14" s="38"/>
      <c r="AP14" s="38"/>
      <c r="AQ14" s="38"/>
      <c r="AR14" s="38"/>
      <c r="AS14" s="38"/>
      <c r="AT14" s="38"/>
    </row>
    <row r="15" customFormat="false" ht="16.5" hidden="false" customHeight="false" outlineLevel="0" collapsed="false">
      <c r="A15" s="27" t="s">
        <v>607</v>
      </c>
      <c r="B15" s="29" t="s">
        <v>608</v>
      </c>
      <c r="C15" s="19" t="s">
        <v>4870</v>
      </c>
      <c r="D15" s="4"/>
      <c r="E15" s="4"/>
      <c r="F15" s="4"/>
      <c r="G15" s="99" t="n">
        <v>28900000000</v>
      </c>
      <c r="H15" s="99" t="n">
        <v>34300000000</v>
      </c>
      <c r="I15" s="104" t="n">
        <v>39000000000</v>
      </c>
      <c r="J15" s="99" t="n">
        <v>45000000000</v>
      </c>
      <c r="K15" s="99" t="n">
        <v>57000000000</v>
      </c>
      <c r="L15" s="99" t="n">
        <v>65000000000</v>
      </c>
      <c r="M15" s="99" t="n">
        <v>48000000000</v>
      </c>
      <c r="N15" s="99" t="n">
        <v>44000000000</v>
      </c>
      <c r="O15" s="99" t="n">
        <v>39000000000</v>
      </c>
      <c r="P15" s="99" t="n">
        <v>36000000000</v>
      </c>
      <c r="Q15" s="99" t="n">
        <v>33000000000</v>
      </c>
      <c r="R15" s="99" t="n">
        <v>31000000000</v>
      </c>
      <c r="S15" s="99" t="n">
        <v>30000000000</v>
      </c>
      <c r="T15" s="99" t="n">
        <v>30000000000</v>
      </c>
      <c r="U15" s="99" t="n">
        <v>29000000000</v>
      </c>
      <c r="V15" s="99" t="n">
        <v>30000000000</v>
      </c>
      <c r="W15" s="99" t="n">
        <v>32000000000</v>
      </c>
      <c r="X15" s="99" t="n">
        <v>34000000000</v>
      </c>
      <c r="Y15" s="38"/>
      <c r="Z15" s="38"/>
      <c r="AA15" s="38"/>
      <c r="AB15" s="38"/>
      <c r="AC15" s="38"/>
      <c r="AD15" s="38"/>
      <c r="AE15" s="38"/>
      <c r="AF15" s="38"/>
      <c r="AG15" s="38"/>
      <c r="AH15" s="38"/>
      <c r="AI15" s="38"/>
      <c r="AJ15" s="38"/>
      <c r="AK15" s="38"/>
      <c r="AL15" s="38"/>
      <c r="AM15" s="38"/>
      <c r="AN15" s="38"/>
      <c r="AO15" s="38"/>
      <c r="AP15" s="38"/>
      <c r="AQ15" s="38"/>
      <c r="AR15" s="38"/>
      <c r="AS15" s="38"/>
      <c r="AT15" s="38"/>
    </row>
    <row r="16" customFormat="false" ht="16.5" hidden="false" customHeight="false" outlineLevel="0" collapsed="false">
      <c r="A16" s="27" t="s">
        <v>48</v>
      </c>
      <c r="B16" s="29" t="s">
        <v>610</v>
      </c>
      <c r="C16" s="19" t="s">
        <v>4870</v>
      </c>
      <c r="D16" s="4"/>
      <c r="E16" s="4"/>
      <c r="F16" s="4"/>
      <c r="G16" s="77"/>
      <c r="H16" s="77"/>
      <c r="I16" s="104" t="n">
        <v>24000000000</v>
      </c>
      <c r="J16" s="99" t="n">
        <v>30000000000</v>
      </c>
      <c r="K16" s="99" t="n">
        <v>33000000000</v>
      </c>
      <c r="L16" s="99" t="n">
        <v>36000000000</v>
      </c>
      <c r="M16" s="99" t="n">
        <v>37000000000</v>
      </c>
      <c r="N16" s="99" t="n">
        <v>46000000000</v>
      </c>
      <c r="O16" s="99" t="n">
        <v>44000000000</v>
      </c>
      <c r="P16" s="99" t="n">
        <v>43000000000</v>
      </c>
      <c r="Q16" s="99" t="n">
        <v>43000000000</v>
      </c>
      <c r="R16" s="99" t="n">
        <v>57000000000</v>
      </c>
      <c r="S16" s="99" t="n">
        <v>56000000000</v>
      </c>
      <c r="T16" s="99" t="n">
        <v>57000000000</v>
      </c>
      <c r="U16" s="99" t="n">
        <v>61000000000</v>
      </c>
      <c r="V16" s="99" t="n">
        <v>65000000000</v>
      </c>
      <c r="W16" s="99" t="n">
        <v>70000000000</v>
      </c>
      <c r="X16" s="99" t="n">
        <v>76000000000</v>
      </c>
      <c r="Y16" s="38"/>
      <c r="Z16" s="38"/>
      <c r="AA16" s="38"/>
      <c r="AB16" s="38"/>
      <c r="AC16" s="38"/>
      <c r="AD16" s="38"/>
      <c r="AE16" s="38"/>
      <c r="AF16" s="38"/>
      <c r="AG16" s="38"/>
      <c r="AH16" s="38"/>
      <c r="AI16" s="38"/>
      <c r="AJ16" s="38"/>
      <c r="AK16" s="38"/>
      <c r="AL16" s="38"/>
      <c r="AM16" s="38"/>
      <c r="AN16" s="38"/>
      <c r="AO16" s="38"/>
      <c r="AP16" s="38"/>
      <c r="AQ16" s="38"/>
      <c r="AR16" s="38"/>
      <c r="AS16" s="38"/>
      <c r="AT16" s="38"/>
    </row>
    <row r="17" customFormat="false" ht="16.5" hidden="false" customHeight="false" outlineLevel="0" collapsed="false">
      <c r="A17" s="19" t="s">
        <v>178</v>
      </c>
      <c r="B17" s="30" t="s">
        <v>1720</v>
      </c>
      <c r="C17" s="49" t="s">
        <v>40</v>
      </c>
      <c r="D17" s="4"/>
      <c r="E17" s="4"/>
      <c r="F17" s="4"/>
      <c r="G17" s="99" t="n">
        <v>64700000000</v>
      </c>
      <c r="H17" s="99" t="n">
        <v>82500000000</v>
      </c>
      <c r="I17" s="104" t="n">
        <v>75000000000</v>
      </c>
      <c r="J17" s="99" t="n">
        <v>99000000000</v>
      </c>
      <c r="K17" s="99" t="n">
        <v>119000000000</v>
      </c>
      <c r="L17" s="99" t="n">
        <v>141000000000</v>
      </c>
      <c r="M17" s="99" t="n">
        <v>138000000000</v>
      </c>
      <c r="N17" s="99" t="n">
        <v>159000000000</v>
      </c>
      <c r="O17" s="99" t="n">
        <v>169000000000</v>
      </c>
      <c r="P17" s="99" t="n">
        <v>180000000000</v>
      </c>
      <c r="Q17" s="99" t="n">
        <v>163000000000</v>
      </c>
      <c r="R17" s="99" t="n">
        <v>171000000000</v>
      </c>
      <c r="S17" s="99" t="n">
        <v>192000000000</v>
      </c>
      <c r="T17" s="99" t="n">
        <v>181000000000</v>
      </c>
      <c r="U17" s="99" t="n">
        <v>188000000000</v>
      </c>
      <c r="V17" s="99" t="n">
        <v>196000000000</v>
      </c>
      <c r="W17" s="99" t="n">
        <v>204000000000</v>
      </c>
      <c r="X17" s="99" t="n">
        <v>212000000000</v>
      </c>
      <c r="Y17" s="38"/>
      <c r="Z17" s="38"/>
      <c r="AA17" s="38"/>
      <c r="AB17" s="38"/>
      <c r="AC17" s="38"/>
      <c r="AD17" s="38"/>
      <c r="AE17" s="38"/>
      <c r="AF17" s="38"/>
      <c r="AG17" s="38"/>
      <c r="AH17" s="38"/>
      <c r="AI17" s="38"/>
      <c r="AJ17" s="38"/>
      <c r="AK17" s="38"/>
      <c r="AL17" s="38"/>
      <c r="AM17" s="38"/>
      <c r="AN17" s="38"/>
      <c r="AO17" s="38"/>
      <c r="AP17" s="38"/>
      <c r="AQ17" s="38"/>
      <c r="AR17" s="38"/>
      <c r="AS17" s="38"/>
      <c r="AT17" s="38"/>
    </row>
    <row r="18" customFormat="false" ht="16.5" hidden="false" customHeight="false" outlineLevel="0" collapsed="false">
      <c r="A18" s="19" t="s">
        <v>444</v>
      </c>
      <c r="B18" s="30" t="s">
        <v>2166</v>
      </c>
      <c r="C18" s="49" t="s">
        <v>40</v>
      </c>
      <c r="D18" s="4"/>
      <c r="E18" s="4"/>
      <c r="F18" s="4"/>
      <c r="G18" s="99" t="n">
        <v>4800000000</v>
      </c>
      <c r="H18" s="99" t="n">
        <v>6100000000</v>
      </c>
      <c r="I18" s="104" t="n">
        <v>8000000000</v>
      </c>
      <c r="J18" s="99" t="n">
        <v>10000000000</v>
      </c>
      <c r="K18" s="99" t="n">
        <v>12000000000</v>
      </c>
      <c r="L18" s="99" t="n">
        <v>0</v>
      </c>
      <c r="M18" s="99" t="n">
        <v>1000000000</v>
      </c>
      <c r="N18" s="99" t="n">
        <v>1000000000</v>
      </c>
      <c r="O18" s="99" t="n">
        <v>0</v>
      </c>
      <c r="P18" s="99" t="n">
        <v>1000000000</v>
      </c>
      <c r="Q18" s="99" t="n">
        <v>5000000000</v>
      </c>
      <c r="R18" s="99" t="n">
        <v>2000000000</v>
      </c>
      <c r="S18" s="99" t="n">
        <v>0</v>
      </c>
      <c r="T18" s="99" t="n">
        <v>0</v>
      </c>
      <c r="U18" s="99" t="n">
        <v>0</v>
      </c>
      <c r="V18" s="99" t="n">
        <v>0</v>
      </c>
      <c r="W18" s="99" t="n">
        <v>0</v>
      </c>
      <c r="X18" s="99" t="n">
        <v>0</v>
      </c>
      <c r="Y18" s="38"/>
      <c r="Z18" s="38"/>
      <c r="AA18" s="38"/>
      <c r="AB18" s="38"/>
      <c r="AC18" s="38"/>
      <c r="AD18" s="38"/>
      <c r="AE18" s="38"/>
      <c r="AF18" s="38"/>
      <c r="AG18" s="38"/>
      <c r="AH18" s="38"/>
      <c r="AI18" s="38"/>
      <c r="AJ18" s="38"/>
      <c r="AK18" s="38"/>
      <c r="AL18" s="38"/>
      <c r="AM18" s="38"/>
      <c r="AN18" s="38"/>
      <c r="AO18" s="38"/>
      <c r="AP18" s="38"/>
      <c r="AQ18" s="38"/>
      <c r="AR18" s="38"/>
      <c r="AS18" s="38"/>
      <c r="AT18" s="38"/>
    </row>
    <row r="19" customFormat="false" ht="16.5" hidden="false" customHeight="false" outlineLevel="0" collapsed="false">
      <c r="A19" s="30" t="s">
        <v>52</v>
      </c>
      <c r="B19" s="30" t="s">
        <v>52</v>
      </c>
      <c r="C19" s="20" t="s">
        <v>37</v>
      </c>
      <c r="D19" s="4"/>
      <c r="E19" s="4"/>
      <c r="F19" s="4"/>
      <c r="G19" s="77"/>
      <c r="H19" s="77"/>
      <c r="I19" s="104" t="n">
        <v>1000000000</v>
      </c>
      <c r="J19" s="99" t="n">
        <v>2000000000</v>
      </c>
      <c r="K19" s="99" t="n">
        <v>1000000000</v>
      </c>
      <c r="L19" s="99" t="n">
        <v>1000000000</v>
      </c>
      <c r="M19" s="99" t="n">
        <v>7000000000</v>
      </c>
      <c r="N19" s="99" t="n">
        <v>7000000000</v>
      </c>
      <c r="O19" s="99" t="n">
        <v>3000000000</v>
      </c>
      <c r="P19" s="99" t="n">
        <v>3000000000</v>
      </c>
      <c r="Q19" s="99" t="n">
        <v>3000000000</v>
      </c>
      <c r="R19" s="99" t="n">
        <v>9000000000</v>
      </c>
      <c r="S19" s="99" t="n">
        <v>9000000000</v>
      </c>
      <c r="T19" s="99" t="n">
        <v>9000000000</v>
      </c>
      <c r="U19" s="99" t="n">
        <v>9000000000</v>
      </c>
      <c r="V19" s="99" t="n">
        <v>10000000000</v>
      </c>
      <c r="W19" s="99" t="n">
        <v>10000000000</v>
      </c>
      <c r="X19" s="99" t="n">
        <v>10000000000</v>
      </c>
      <c r="Y19" s="38"/>
      <c r="Z19" s="38"/>
      <c r="AA19" s="38"/>
      <c r="AB19" s="38"/>
      <c r="AC19" s="38"/>
      <c r="AD19" s="38"/>
      <c r="AE19" s="38"/>
      <c r="AF19" s="38"/>
      <c r="AG19" s="38"/>
      <c r="AH19" s="38"/>
      <c r="AI19" s="38"/>
      <c r="AJ19" s="38"/>
      <c r="AK19" s="38"/>
      <c r="AL19" s="38"/>
      <c r="AM19" s="38"/>
      <c r="AN19" s="38"/>
      <c r="AO19" s="38"/>
      <c r="AP19" s="38"/>
      <c r="AQ19" s="38"/>
      <c r="AR19" s="38"/>
      <c r="AS19" s="38"/>
      <c r="AT19" s="38"/>
    </row>
    <row r="20" s="17" customFormat="true" ht="16.5" hidden="false" customHeight="false" outlineLevel="0" collapsed="false">
      <c r="A20" s="31" t="s">
        <v>68</v>
      </c>
      <c r="B20" s="345" t="s">
        <v>935</v>
      </c>
      <c r="C20" s="335" t="s">
        <v>34</v>
      </c>
      <c r="D20" s="121"/>
      <c r="E20" s="121"/>
      <c r="F20" s="121"/>
      <c r="G20" s="446" t="n">
        <v>511900000000</v>
      </c>
      <c r="H20" s="446" t="n">
        <v>593000000000</v>
      </c>
      <c r="I20" s="481" t="n">
        <v>711000000000</v>
      </c>
      <c r="J20" s="446" t="n">
        <v>898000000000</v>
      </c>
      <c r="K20" s="446" t="n">
        <v>1045000000000</v>
      </c>
      <c r="L20" s="446" t="n">
        <v>1211000000000</v>
      </c>
      <c r="M20" s="443" t="n">
        <v>1272000000000</v>
      </c>
      <c r="N20" s="443" t="n">
        <v>1366000000000</v>
      </c>
      <c r="O20" s="443" t="n">
        <v>1467000000000</v>
      </c>
      <c r="P20" s="443" t="n">
        <v>1669000000000</v>
      </c>
      <c r="Q20" s="443" t="n">
        <v>1686000000000</v>
      </c>
      <c r="R20" s="443" t="n">
        <v>1810000000000</v>
      </c>
      <c r="S20" s="443" t="n">
        <v>1766000000000</v>
      </c>
      <c r="T20" s="443" t="n">
        <v>1775000000000</v>
      </c>
      <c r="U20" s="443" t="n">
        <v>1806000000000</v>
      </c>
      <c r="V20" s="443" t="n">
        <v>1911000000000</v>
      </c>
      <c r="W20" s="443" t="n">
        <v>2037000000000</v>
      </c>
      <c r="X20" s="443" t="n">
        <v>2174000000000</v>
      </c>
      <c r="Y20" s="38"/>
      <c r="Z20" s="38"/>
      <c r="AA20" s="38"/>
      <c r="AB20" s="38"/>
      <c r="AC20" s="38"/>
      <c r="AD20" s="38"/>
      <c r="AE20" s="38"/>
      <c r="AF20" s="38"/>
      <c r="AG20" s="38"/>
      <c r="AH20" s="38"/>
      <c r="AI20" s="38"/>
      <c r="AJ20" s="38"/>
      <c r="AK20" s="38"/>
      <c r="AL20" s="38"/>
      <c r="AM20" s="38"/>
      <c r="AN20" s="38"/>
      <c r="AO20" s="38"/>
      <c r="AP20" s="38"/>
      <c r="AQ20" s="38"/>
      <c r="AR20" s="38"/>
      <c r="AS20" s="38"/>
      <c r="AT20" s="38"/>
    </row>
    <row r="21" customFormat="false" ht="16.5" hidden="false" customHeight="false" outlineLevel="0" collapsed="false">
      <c r="A21" s="444" t="s">
        <v>453</v>
      </c>
      <c r="B21" s="30" t="s">
        <v>310</v>
      </c>
      <c r="C21" s="49" t="s">
        <v>191</v>
      </c>
      <c r="D21" s="4"/>
      <c r="E21" s="4"/>
      <c r="F21" s="4"/>
      <c r="G21" s="99" t="n">
        <v>476500000000</v>
      </c>
      <c r="H21" s="99" t="n">
        <v>555100000000</v>
      </c>
      <c r="I21" s="104" t="n">
        <v>660000000000</v>
      </c>
      <c r="J21" s="99" t="n">
        <v>807000000000</v>
      </c>
      <c r="K21" s="99" t="n">
        <v>922000000000</v>
      </c>
      <c r="L21" s="99" t="n">
        <v>1089000000000</v>
      </c>
      <c r="M21" s="99" t="n">
        <v>1154000000000</v>
      </c>
      <c r="N21" s="99" t="n">
        <v>1226000000000</v>
      </c>
      <c r="O21" s="99" t="n">
        <v>1322000000000</v>
      </c>
      <c r="P21" s="99" t="n">
        <v>1523000000000</v>
      </c>
      <c r="Q21" s="99" t="n">
        <v>1582000000000</v>
      </c>
      <c r="R21" s="99" t="n">
        <v>1669000000000</v>
      </c>
      <c r="S21" s="99" t="n">
        <v>1610000000000</v>
      </c>
      <c r="T21" s="99" t="n">
        <v>1612000000000</v>
      </c>
      <c r="U21" s="99" t="n">
        <v>1647000000000</v>
      </c>
      <c r="V21" s="99" t="n">
        <v>1740000000000</v>
      </c>
      <c r="W21" s="99" t="n">
        <v>1856000000000</v>
      </c>
      <c r="X21" s="99" t="n">
        <v>1980000000000</v>
      </c>
      <c r="Y21" s="38"/>
      <c r="Z21" s="38"/>
      <c r="AA21" s="38"/>
      <c r="AB21" s="38"/>
      <c r="AC21" s="38"/>
      <c r="AD21" s="38"/>
      <c r="AE21" s="38"/>
      <c r="AF21" s="38"/>
      <c r="AG21" s="38"/>
      <c r="AH21" s="38"/>
      <c r="AI21" s="38"/>
      <c r="AJ21" s="38"/>
      <c r="AK21" s="38"/>
      <c r="AL21" s="38"/>
      <c r="AM21" s="38"/>
      <c r="AN21" s="38"/>
      <c r="AO21" s="38"/>
      <c r="AP21" s="38"/>
      <c r="AQ21" s="38"/>
      <c r="AR21" s="38"/>
      <c r="AS21" s="38"/>
      <c r="AT21" s="38"/>
    </row>
    <row r="22" customFormat="false" ht="16.5" hidden="false" customHeight="false" outlineLevel="0" collapsed="false">
      <c r="A22" s="27" t="s">
        <v>2169</v>
      </c>
      <c r="B22" s="29" t="s">
        <v>4873</v>
      </c>
      <c r="C22" s="49" t="s">
        <v>77</v>
      </c>
      <c r="D22" s="4"/>
      <c r="E22" s="4"/>
      <c r="F22" s="4"/>
      <c r="G22" s="99" t="n">
        <v>113200000000</v>
      </c>
      <c r="H22" s="99" t="n">
        <v>132900000000</v>
      </c>
      <c r="I22" s="104" t="n">
        <v>171000000000</v>
      </c>
      <c r="J22" s="99" t="n">
        <v>204000000000</v>
      </c>
      <c r="K22" s="99" t="n">
        <v>238000000000</v>
      </c>
      <c r="L22" s="99" t="n">
        <v>293000000000</v>
      </c>
      <c r="M22" s="99" t="n">
        <v>302000000000</v>
      </c>
      <c r="N22" s="99" t="n">
        <v>310000000000</v>
      </c>
      <c r="O22" s="99" t="n">
        <v>342000000000</v>
      </c>
      <c r="P22" s="99" t="n">
        <v>375000000000</v>
      </c>
      <c r="Q22" s="99" t="n">
        <v>393000000000</v>
      </c>
      <c r="R22" s="99" t="n">
        <v>389000000000</v>
      </c>
      <c r="S22" s="99" t="n">
        <v>360000000000</v>
      </c>
      <c r="T22" s="99" t="n">
        <v>345000000000</v>
      </c>
      <c r="U22" s="99" t="n">
        <v>328000000000</v>
      </c>
      <c r="V22" s="99" t="n">
        <v>346000000000</v>
      </c>
      <c r="W22" s="99" t="n">
        <v>365000000000</v>
      </c>
      <c r="X22" s="99" t="n">
        <v>393000000000</v>
      </c>
      <c r="Y22" s="38"/>
      <c r="Z22" s="38"/>
      <c r="AA22" s="38"/>
      <c r="AB22" s="38"/>
      <c r="AC22" s="38"/>
      <c r="AD22" s="38"/>
      <c r="AE22" s="38"/>
      <c r="AF22" s="38"/>
      <c r="AG22" s="38"/>
      <c r="AH22" s="38"/>
      <c r="AI22" s="38"/>
      <c r="AJ22" s="38"/>
      <c r="AK22" s="38"/>
      <c r="AL22" s="38"/>
      <c r="AM22" s="38"/>
      <c r="AN22" s="38"/>
      <c r="AO22" s="38"/>
      <c r="AP22" s="38"/>
      <c r="AQ22" s="38"/>
      <c r="AR22" s="38"/>
      <c r="AS22" s="38"/>
      <c r="AT22" s="38"/>
    </row>
    <row r="23" customFormat="false" ht="16.5" hidden="false" customHeight="false" outlineLevel="0" collapsed="false">
      <c r="A23" s="27" t="s">
        <v>79</v>
      </c>
      <c r="B23" s="29" t="s">
        <v>47</v>
      </c>
      <c r="C23" s="49" t="s">
        <v>77</v>
      </c>
      <c r="D23" s="4"/>
      <c r="E23" s="4"/>
      <c r="F23" s="4"/>
      <c r="G23" s="99" t="n">
        <v>94900000000</v>
      </c>
      <c r="H23" s="99" t="n">
        <v>114000000000</v>
      </c>
      <c r="I23" s="104" t="n">
        <v>126000000000</v>
      </c>
      <c r="J23" s="99" t="n">
        <v>157000000000</v>
      </c>
      <c r="K23" s="99" t="n">
        <v>193000000000</v>
      </c>
      <c r="L23" s="99" t="n">
        <v>207000000000</v>
      </c>
      <c r="M23" s="99" t="n">
        <v>211000000000</v>
      </c>
      <c r="N23" s="99" t="n">
        <v>227000000000</v>
      </c>
      <c r="O23" s="99" t="n">
        <v>245000000000</v>
      </c>
      <c r="P23" s="99" t="n">
        <v>287000000000</v>
      </c>
      <c r="Q23" s="99" t="n">
        <v>278000000000</v>
      </c>
      <c r="R23" s="99" t="n">
        <v>310000000000</v>
      </c>
      <c r="S23" s="99" t="n">
        <v>303000000000</v>
      </c>
      <c r="T23" s="99" t="n">
        <v>310000000000</v>
      </c>
      <c r="U23" s="99" t="n">
        <v>328000000000</v>
      </c>
      <c r="V23" s="99" t="n">
        <v>354000000000</v>
      </c>
      <c r="W23" s="99" t="n">
        <v>381000000000</v>
      </c>
      <c r="X23" s="99" t="n">
        <v>412000000000</v>
      </c>
      <c r="Y23" s="38"/>
      <c r="Z23" s="38"/>
      <c r="AA23" s="38"/>
      <c r="AB23" s="38"/>
      <c r="AC23" s="38"/>
      <c r="AD23" s="38"/>
      <c r="AE23" s="38"/>
      <c r="AF23" s="38"/>
      <c r="AG23" s="38"/>
      <c r="AH23" s="38"/>
      <c r="AI23" s="38"/>
      <c r="AJ23" s="38"/>
      <c r="AK23" s="38"/>
      <c r="AL23" s="38"/>
      <c r="AM23" s="38"/>
      <c r="AN23" s="38"/>
      <c r="AO23" s="38"/>
      <c r="AP23" s="38"/>
      <c r="AQ23" s="38"/>
      <c r="AR23" s="38"/>
      <c r="AS23" s="38"/>
      <c r="AT23" s="38"/>
    </row>
    <row r="24" customFormat="false" ht="16.5" hidden="false" customHeight="false" outlineLevel="0" collapsed="false">
      <c r="A24" s="29" t="s">
        <v>87</v>
      </c>
      <c r="B24" s="29" t="s">
        <v>87</v>
      </c>
      <c r="C24" s="49" t="s">
        <v>77</v>
      </c>
      <c r="D24" s="4"/>
      <c r="E24" s="4"/>
      <c r="F24" s="4"/>
      <c r="G24" s="99" t="n">
        <v>11300000000</v>
      </c>
      <c r="H24" s="99" t="n">
        <v>17700000000</v>
      </c>
      <c r="I24" s="104" t="n">
        <v>25000000000</v>
      </c>
      <c r="J24" s="99" t="n">
        <v>30000000000</v>
      </c>
      <c r="K24" s="99" t="n">
        <v>18000000000</v>
      </c>
      <c r="L24" s="99" t="n">
        <v>17000000000</v>
      </c>
      <c r="M24" s="99" t="n">
        <v>22000000000</v>
      </c>
      <c r="N24" s="99" t="n">
        <v>34000000000</v>
      </c>
      <c r="O24" s="99" t="n">
        <v>45000000000</v>
      </c>
      <c r="P24" s="99" t="n">
        <v>68000000000</v>
      </c>
      <c r="Q24" s="99" t="n">
        <v>95000000000</v>
      </c>
      <c r="R24" s="99" t="n">
        <v>115000000000</v>
      </c>
      <c r="S24" s="99" t="n">
        <v>136000000000</v>
      </c>
      <c r="T24" s="99" t="n">
        <v>160000000000</v>
      </c>
      <c r="U24" s="99" t="n">
        <v>176000000000</v>
      </c>
      <c r="V24" s="99" t="n">
        <v>200000000000</v>
      </c>
      <c r="W24" s="99" t="n">
        <v>220000000000</v>
      </c>
      <c r="X24" s="99" t="n">
        <v>232000000000</v>
      </c>
      <c r="Y24" s="38"/>
      <c r="Z24" s="38"/>
      <c r="AA24" s="38"/>
      <c r="AB24" s="38"/>
      <c r="AC24" s="38"/>
      <c r="AD24" s="38"/>
      <c r="AE24" s="38"/>
      <c r="AF24" s="38"/>
      <c r="AG24" s="38"/>
      <c r="AH24" s="38"/>
      <c r="AI24" s="38"/>
      <c r="AJ24" s="38"/>
      <c r="AK24" s="38"/>
      <c r="AL24" s="38"/>
      <c r="AM24" s="38"/>
      <c r="AN24" s="38"/>
      <c r="AO24" s="38"/>
      <c r="AP24" s="38"/>
      <c r="AQ24" s="38"/>
      <c r="AR24" s="38"/>
      <c r="AS24" s="38"/>
      <c r="AT24" s="38"/>
    </row>
    <row r="25" customFormat="false" ht="16.5" hidden="false" customHeight="false" outlineLevel="0" collapsed="false">
      <c r="A25" s="29" t="s">
        <v>1809</v>
      </c>
      <c r="B25" s="29" t="s">
        <v>4874</v>
      </c>
      <c r="C25" s="49" t="s">
        <v>77</v>
      </c>
      <c r="D25" s="4"/>
      <c r="E25" s="4"/>
      <c r="F25" s="4"/>
      <c r="G25" s="99" t="n">
        <v>257200000000</v>
      </c>
      <c r="H25" s="99" t="n">
        <v>290500000000</v>
      </c>
      <c r="I25" s="310" t="n">
        <f aca="false">I26+I27+I28+I29</f>
        <v>623000000000</v>
      </c>
      <c r="J25" s="310" t="n">
        <f aca="false">J26+J27+J28+J29</f>
        <v>777000000000</v>
      </c>
      <c r="K25" s="310" t="n">
        <f aca="false">K26+K27+K28+K29</f>
        <v>883000000000</v>
      </c>
      <c r="L25" s="310" t="n">
        <f aca="false">L26+L27+L28+L29</f>
        <v>1064000000000</v>
      </c>
      <c r="M25" s="310" t="n">
        <f aca="false">M26+M27+M28+M29</f>
        <v>1174000000000</v>
      </c>
      <c r="N25" s="310" t="n">
        <f aca="false">N26+N27+N28+N29</f>
        <v>1232000000000</v>
      </c>
      <c r="O25" s="310" t="n">
        <f aca="false">O26+O27+O28+O29</f>
        <v>1298000000000</v>
      </c>
      <c r="P25" s="310" t="n">
        <f aca="false">P26+P27+P28+P29</f>
        <v>1440000000000</v>
      </c>
      <c r="Q25" s="310" t="n">
        <f aca="false">Q26+Q27+Q28+Q29</f>
        <v>1504000000000</v>
      </c>
      <c r="R25" s="310" t="n">
        <f aca="false">R26+R27+R28+R29</f>
        <v>1552000000000</v>
      </c>
      <c r="S25" s="310" t="n">
        <f aca="false">S26+S27+S28+S29</f>
        <v>1515000000000</v>
      </c>
      <c r="T25" s="310" t="n">
        <f aca="false">T26+T27+T28+T29</f>
        <v>1495000000000</v>
      </c>
      <c r="U25" s="310" t="n">
        <f aca="false">U26+U27+U28+U29</f>
        <v>1525000000000</v>
      </c>
      <c r="V25" s="310" t="n">
        <f aca="false">V26+V27+V28+V29</f>
        <v>1569000000000</v>
      </c>
      <c r="W25" s="310" t="n">
        <f aca="false">W26+W27+W28+W29</f>
        <v>1660000000000</v>
      </c>
      <c r="X25" s="310" t="n">
        <f aca="false">X26+X27+X28+X29</f>
        <v>1756000000000</v>
      </c>
      <c r="Y25" s="38"/>
      <c r="Z25" s="38"/>
      <c r="AA25" s="38"/>
      <c r="AB25" s="38"/>
      <c r="AC25" s="38"/>
      <c r="AD25" s="38"/>
      <c r="AE25" s="38"/>
      <c r="AF25" s="38"/>
      <c r="AG25" s="38"/>
      <c r="AH25" s="38"/>
      <c r="AI25" s="38"/>
      <c r="AJ25" s="38"/>
      <c r="AK25" s="38"/>
      <c r="AL25" s="38"/>
      <c r="AM25" s="38"/>
      <c r="AN25" s="38"/>
      <c r="AO25" s="38"/>
      <c r="AP25" s="38"/>
      <c r="AQ25" s="38"/>
      <c r="AR25" s="38"/>
      <c r="AS25" s="38"/>
      <c r="AT25" s="38"/>
    </row>
    <row r="26" customFormat="false" ht="16.5" hidden="false" customHeight="false" outlineLevel="0" collapsed="false">
      <c r="A26" s="105" t="s">
        <v>205</v>
      </c>
      <c r="B26" s="105" t="s">
        <v>205</v>
      </c>
      <c r="C26" s="19" t="s">
        <v>208</v>
      </c>
      <c r="D26" s="4"/>
      <c r="E26" s="4"/>
      <c r="F26" s="4"/>
      <c r="G26" s="77"/>
      <c r="H26" s="77"/>
      <c r="I26" s="104" t="n">
        <v>55000000000</v>
      </c>
      <c r="J26" s="99" t="n">
        <v>56000000000</v>
      </c>
      <c r="K26" s="99" t="n">
        <v>64000000000</v>
      </c>
      <c r="L26" s="99" t="n">
        <v>78000000000</v>
      </c>
      <c r="M26" s="99" t="n">
        <v>63000000000</v>
      </c>
      <c r="N26" s="99" t="n">
        <v>78000000000</v>
      </c>
      <c r="O26" s="99" t="n">
        <v>80000000000</v>
      </c>
      <c r="P26" s="99" t="n">
        <v>145000000000</v>
      </c>
      <c r="Q26" s="99" t="n">
        <v>130000000000</v>
      </c>
      <c r="R26" s="99" t="n">
        <v>158000000000</v>
      </c>
      <c r="S26" s="99" t="n">
        <v>104000000000</v>
      </c>
      <c r="T26" s="99" t="n">
        <v>98000000000</v>
      </c>
      <c r="U26" s="99" t="n">
        <v>105000000000</v>
      </c>
      <c r="V26" s="99" t="n">
        <v>113000000000</v>
      </c>
      <c r="W26" s="99" t="n">
        <v>122000000000</v>
      </c>
      <c r="X26" s="99" t="n">
        <v>132000000000</v>
      </c>
      <c r="Y26" s="38"/>
      <c r="Z26" s="38"/>
      <c r="AA26" s="38"/>
      <c r="AB26" s="38"/>
      <c r="AC26" s="38"/>
      <c r="AD26" s="38"/>
      <c r="AE26" s="38"/>
      <c r="AF26" s="38"/>
      <c r="AG26" s="38"/>
      <c r="AH26" s="38"/>
      <c r="AI26" s="38"/>
      <c r="AJ26" s="38"/>
      <c r="AK26" s="38"/>
      <c r="AL26" s="38"/>
      <c r="AM26" s="38"/>
      <c r="AN26" s="38"/>
      <c r="AO26" s="38"/>
      <c r="AP26" s="38"/>
      <c r="AQ26" s="38"/>
      <c r="AR26" s="38"/>
      <c r="AS26" s="38"/>
      <c r="AT26" s="38"/>
    </row>
    <row r="27" customFormat="false" ht="16.5" hidden="false" customHeight="false" outlineLevel="0" collapsed="false">
      <c r="A27" s="105" t="s">
        <v>360</v>
      </c>
      <c r="B27" s="105" t="s">
        <v>360</v>
      </c>
      <c r="C27" s="19" t="s">
        <v>208</v>
      </c>
      <c r="D27" s="4"/>
      <c r="E27" s="4"/>
      <c r="F27" s="4"/>
      <c r="G27" s="77"/>
      <c r="H27" s="77"/>
      <c r="I27" s="104" t="n">
        <v>284000000000</v>
      </c>
      <c r="J27" s="99" t="n">
        <v>361000000000</v>
      </c>
      <c r="K27" s="99" t="n">
        <v>409000000000</v>
      </c>
      <c r="L27" s="99" t="n">
        <v>493000000000</v>
      </c>
      <c r="M27" s="99" t="n">
        <v>556000000000</v>
      </c>
      <c r="N27" s="99" t="n">
        <v>577000000000</v>
      </c>
      <c r="O27" s="99" t="n">
        <v>609000000000</v>
      </c>
      <c r="P27" s="99" t="n">
        <v>647000000000</v>
      </c>
      <c r="Q27" s="99" t="n">
        <v>687000000000</v>
      </c>
      <c r="R27" s="99" t="n">
        <v>697000000000</v>
      </c>
      <c r="S27" s="99" t="n">
        <v>706000000000</v>
      </c>
      <c r="T27" s="99" t="n">
        <v>699000000000</v>
      </c>
      <c r="U27" s="99" t="n">
        <v>710000000000</v>
      </c>
      <c r="V27" s="99" t="n">
        <v>728000000000</v>
      </c>
      <c r="W27" s="99" t="n">
        <v>769000000000</v>
      </c>
      <c r="X27" s="99" t="n">
        <v>812000000000</v>
      </c>
      <c r="Y27" s="38"/>
      <c r="Z27" s="38"/>
      <c r="AA27" s="38"/>
      <c r="AB27" s="38"/>
      <c r="AC27" s="38"/>
      <c r="AD27" s="38"/>
      <c r="AE27" s="38"/>
      <c r="AF27" s="38"/>
      <c r="AG27" s="38"/>
      <c r="AH27" s="38"/>
      <c r="AI27" s="38"/>
      <c r="AJ27" s="38"/>
      <c r="AK27" s="38"/>
      <c r="AL27" s="38"/>
      <c r="AM27" s="38"/>
      <c r="AN27" s="38"/>
      <c r="AO27" s="38"/>
      <c r="AP27" s="38"/>
      <c r="AQ27" s="38"/>
      <c r="AR27" s="38"/>
      <c r="AS27" s="38"/>
      <c r="AT27" s="38"/>
    </row>
    <row r="28" customFormat="false" ht="16.5" hidden="false" customHeight="false" outlineLevel="0" collapsed="false">
      <c r="A28" s="45" t="s">
        <v>1782</v>
      </c>
      <c r="B28" s="105" t="s">
        <v>4875</v>
      </c>
      <c r="C28" s="19" t="s">
        <v>208</v>
      </c>
      <c r="D28" s="4"/>
      <c r="E28" s="4"/>
      <c r="F28" s="4"/>
      <c r="G28" s="77"/>
      <c r="H28" s="77"/>
      <c r="I28" s="104" t="n">
        <v>190000000000</v>
      </c>
      <c r="J28" s="99" t="n">
        <v>228000000000</v>
      </c>
      <c r="K28" s="99" t="n">
        <v>260000000000</v>
      </c>
      <c r="L28" s="99" t="n">
        <v>331000000000</v>
      </c>
      <c r="M28" s="99" t="n">
        <v>387000000000</v>
      </c>
      <c r="N28" s="99" t="n">
        <v>394000000000</v>
      </c>
      <c r="O28" s="99" t="n">
        <v>423000000000</v>
      </c>
      <c r="P28" s="99" t="n">
        <v>474000000000</v>
      </c>
      <c r="Q28" s="99" t="n">
        <v>498000000000</v>
      </c>
      <c r="R28" s="99" t="n">
        <v>508000000000</v>
      </c>
      <c r="S28" s="99" t="n">
        <v>491000000000</v>
      </c>
      <c r="T28" s="99" t="n">
        <v>496000000000</v>
      </c>
      <c r="U28" s="99" t="n">
        <v>501000000000</v>
      </c>
      <c r="V28" s="99" t="n">
        <v>526000000000</v>
      </c>
      <c r="W28" s="99" t="n">
        <v>551000000000</v>
      </c>
      <c r="X28" s="99" t="n">
        <v>577000000000</v>
      </c>
      <c r="Y28" s="38"/>
      <c r="Z28" s="38"/>
      <c r="AA28" s="38"/>
      <c r="AB28" s="38"/>
      <c r="AC28" s="38"/>
      <c r="AD28" s="38"/>
      <c r="AE28" s="38"/>
      <c r="AF28" s="38"/>
      <c r="AG28" s="38"/>
      <c r="AH28" s="38"/>
      <c r="AI28" s="38"/>
      <c r="AJ28" s="38"/>
      <c r="AK28" s="38"/>
      <c r="AL28" s="38"/>
      <c r="AM28" s="38"/>
      <c r="AN28" s="38"/>
      <c r="AO28" s="38"/>
      <c r="AP28" s="38"/>
      <c r="AQ28" s="38"/>
      <c r="AR28" s="38"/>
      <c r="AS28" s="38"/>
      <c r="AT28" s="38"/>
    </row>
    <row r="29" customFormat="false" ht="16.5" hidden="false" customHeight="false" outlineLevel="0" collapsed="false">
      <c r="A29" s="45" t="s">
        <v>4407</v>
      </c>
      <c r="B29" s="105" t="s">
        <v>4876</v>
      </c>
      <c r="C29" s="19" t="s">
        <v>208</v>
      </c>
      <c r="D29" s="4"/>
      <c r="E29" s="4"/>
      <c r="F29" s="4"/>
      <c r="G29" s="77"/>
      <c r="H29" s="77"/>
      <c r="I29" s="104" t="n">
        <v>94000000000</v>
      </c>
      <c r="J29" s="99" t="n">
        <v>132000000000</v>
      </c>
      <c r="K29" s="99" t="n">
        <v>150000000000</v>
      </c>
      <c r="L29" s="99" t="n">
        <v>162000000000</v>
      </c>
      <c r="M29" s="99" t="n">
        <v>168000000000</v>
      </c>
      <c r="N29" s="99" t="n">
        <v>183000000000</v>
      </c>
      <c r="O29" s="99" t="n">
        <v>186000000000</v>
      </c>
      <c r="P29" s="99" t="n">
        <v>174000000000</v>
      </c>
      <c r="Q29" s="99" t="n">
        <v>189000000000</v>
      </c>
      <c r="R29" s="99" t="n">
        <v>189000000000</v>
      </c>
      <c r="S29" s="99" t="n">
        <v>214000000000</v>
      </c>
      <c r="T29" s="99" t="n">
        <v>202000000000</v>
      </c>
      <c r="U29" s="99" t="n">
        <v>209000000000</v>
      </c>
      <c r="V29" s="99" t="n">
        <v>202000000000</v>
      </c>
      <c r="W29" s="99" t="n">
        <v>218000000000</v>
      </c>
      <c r="X29" s="99" t="n">
        <v>235000000000</v>
      </c>
      <c r="Y29" s="38"/>
      <c r="Z29" s="38"/>
      <c r="AA29" s="38"/>
      <c r="AB29" s="38"/>
      <c r="AC29" s="38"/>
      <c r="AD29" s="38"/>
      <c r="AE29" s="38"/>
      <c r="AF29" s="38"/>
      <c r="AG29" s="38"/>
      <c r="AH29" s="38"/>
      <c r="AI29" s="38"/>
      <c r="AJ29" s="38"/>
      <c r="AK29" s="38"/>
      <c r="AL29" s="38"/>
      <c r="AM29" s="38"/>
      <c r="AN29" s="38"/>
      <c r="AO29" s="38"/>
      <c r="AP29" s="38"/>
      <c r="AQ29" s="38"/>
      <c r="AR29" s="38"/>
      <c r="AS29" s="38"/>
      <c r="AT29" s="38"/>
    </row>
    <row r="30" customFormat="false" ht="16.5" hidden="false" customHeight="false" outlineLevel="0" collapsed="false">
      <c r="A30" s="19" t="s">
        <v>227</v>
      </c>
      <c r="B30" s="30" t="s">
        <v>320</v>
      </c>
      <c r="C30" s="49" t="s">
        <v>191</v>
      </c>
      <c r="D30" s="4"/>
      <c r="E30" s="4"/>
      <c r="F30" s="4"/>
      <c r="G30" s="99" t="n">
        <v>27900000000</v>
      </c>
      <c r="H30" s="99" t="n">
        <v>36100000000</v>
      </c>
      <c r="I30" s="104" t="n">
        <v>45000000000</v>
      </c>
      <c r="J30" s="99" t="n">
        <v>80000000000</v>
      </c>
      <c r="K30" s="99" t="n">
        <v>110000000000</v>
      </c>
      <c r="L30" s="99" t="n">
        <v>103000000000</v>
      </c>
      <c r="M30" s="99" t="n">
        <v>93000000000</v>
      </c>
      <c r="N30" s="99" t="n">
        <v>105000000000</v>
      </c>
      <c r="O30" s="99" t="n">
        <v>114000000000</v>
      </c>
      <c r="P30" s="99" t="n">
        <v>119000000000</v>
      </c>
      <c r="Q30" s="99" t="n">
        <v>83000000000</v>
      </c>
      <c r="R30" s="99" t="n">
        <v>97000000000</v>
      </c>
      <c r="S30" s="99" t="n">
        <v>123000000000</v>
      </c>
      <c r="T30" s="99" t="n">
        <v>130000000000</v>
      </c>
      <c r="U30" s="99" t="n">
        <v>134000000000</v>
      </c>
      <c r="V30" s="99" t="n">
        <v>144000000000</v>
      </c>
      <c r="W30" s="99" t="n">
        <v>155000000000</v>
      </c>
      <c r="X30" s="99" t="n">
        <v>168000000000</v>
      </c>
      <c r="Y30" s="38"/>
      <c r="Z30" s="38"/>
      <c r="AA30" s="38"/>
      <c r="AB30" s="38"/>
      <c r="AC30" s="38"/>
      <c r="AD30" s="38"/>
      <c r="AE30" s="38"/>
      <c r="AF30" s="38"/>
      <c r="AG30" s="38"/>
      <c r="AH30" s="38"/>
      <c r="AI30" s="38"/>
      <c r="AJ30" s="38"/>
      <c r="AK30" s="38"/>
      <c r="AL30" s="38"/>
      <c r="AM30" s="38"/>
      <c r="AN30" s="38"/>
      <c r="AO30" s="38"/>
      <c r="AP30" s="38"/>
      <c r="AQ30" s="38"/>
      <c r="AR30" s="38"/>
      <c r="AS30" s="38"/>
      <c r="AT30" s="38"/>
    </row>
    <row r="31" customFormat="false" ht="15" hidden="false" customHeight="false" outlineLevel="0" collapsed="false">
      <c r="A31" s="27" t="s">
        <v>4877</v>
      </c>
      <c r="B31" s="134" t="s">
        <v>4878</v>
      </c>
      <c r="C31" s="19" t="s">
        <v>4879</v>
      </c>
      <c r="D31" s="4"/>
      <c r="E31" s="4"/>
      <c r="F31" s="4"/>
      <c r="G31" s="77"/>
      <c r="H31" s="77"/>
      <c r="I31" s="104" t="n">
        <v>0</v>
      </c>
      <c r="J31" s="99" t="n">
        <v>9000000000</v>
      </c>
      <c r="K31" s="99" t="n">
        <v>39000000000</v>
      </c>
      <c r="L31" s="99" t="n">
        <v>15000000000</v>
      </c>
      <c r="M31" s="99"/>
      <c r="N31" s="99"/>
      <c r="O31" s="99"/>
      <c r="P31" s="99"/>
      <c r="Q31" s="99"/>
      <c r="R31" s="99"/>
      <c r="S31" s="99"/>
      <c r="T31" s="99"/>
      <c r="U31" s="99"/>
      <c r="V31" s="99"/>
      <c r="W31" s="99"/>
      <c r="X31" s="99"/>
      <c r="Y31" s="38"/>
      <c r="Z31" s="38"/>
      <c r="AA31" s="38"/>
      <c r="AB31" s="38"/>
      <c r="AC31" s="38"/>
      <c r="AD31" s="38"/>
      <c r="AE31" s="38"/>
      <c r="AF31" s="38"/>
      <c r="AG31" s="38"/>
      <c r="AH31" s="38"/>
      <c r="AI31" s="38"/>
      <c r="AJ31" s="38"/>
      <c r="AK31" s="38"/>
      <c r="AL31" s="38"/>
      <c r="AM31" s="38"/>
      <c r="AN31" s="38"/>
      <c r="AO31" s="38"/>
      <c r="AP31" s="38"/>
      <c r="AQ31" s="38"/>
      <c r="AR31" s="38"/>
      <c r="AS31" s="38"/>
      <c r="AT31" s="38"/>
    </row>
    <row r="32" customFormat="false" ht="15" hidden="false" customHeight="false" outlineLevel="0" collapsed="false">
      <c r="A32" s="134" t="s">
        <v>49</v>
      </c>
      <c r="B32" s="134" t="s">
        <v>49</v>
      </c>
      <c r="C32" s="19" t="s">
        <v>4879</v>
      </c>
      <c r="D32" s="4"/>
      <c r="E32" s="4"/>
      <c r="F32" s="4"/>
      <c r="G32" s="77"/>
      <c r="H32" s="77"/>
      <c r="I32" s="104" t="n">
        <v>45000000000</v>
      </c>
      <c r="J32" s="99" t="n">
        <v>71000000000</v>
      </c>
      <c r="K32" s="99" t="n">
        <v>70000000000</v>
      </c>
      <c r="L32" s="99" t="n">
        <v>89000000000</v>
      </c>
      <c r="M32" s="99"/>
      <c r="N32" s="99"/>
      <c r="O32" s="99"/>
      <c r="P32" s="99"/>
      <c r="Q32" s="99"/>
      <c r="R32" s="99"/>
      <c r="S32" s="99"/>
      <c r="T32" s="99"/>
      <c r="U32" s="99"/>
      <c r="V32" s="99"/>
      <c r="W32" s="99"/>
      <c r="X32" s="99"/>
      <c r="Y32" s="38"/>
      <c r="Z32" s="38"/>
      <c r="AA32" s="38"/>
      <c r="AB32" s="38"/>
      <c r="AC32" s="38"/>
      <c r="AD32" s="38"/>
      <c r="AE32" s="38"/>
      <c r="AF32" s="38"/>
      <c r="AG32" s="38"/>
      <c r="AH32" s="38"/>
      <c r="AI32" s="38"/>
      <c r="AJ32" s="38"/>
      <c r="AK32" s="38"/>
      <c r="AL32" s="38"/>
      <c r="AM32" s="38"/>
      <c r="AN32" s="38"/>
      <c r="AO32" s="38"/>
      <c r="AP32" s="38"/>
      <c r="AQ32" s="38"/>
      <c r="AR32" s="38"/>
      <c r="AS32" s="38"/>
      <c r="AT32" s="38"/>
    </row>
    <row r="33" customFormat="false" ht="16.5" hidden="false" customHeight="false" outlineLevel="0" collapsed="false">
      <c r="A33" s="19" t="s">
        <v>575</v>
      </c>
      <c r="B33" s="30" t="s">
        <v>1069</v>
      </c>
      <c r="C33" s="49" t="s">
        <v>191</v>
      </c>
      <c r="D33" s="4"/>
      <c r="E33" s="4"/>
      <c r="F33" s="4"/>
      <c r="G33" s="99" t="n">
        <v>7400000000</v>
      </c>
      <c r="H33" s="99" t="n">
        <v>1800000000</v>
      </c>
      <c r="I33" s="104" t="n">
        <v>5000000000</v>
      </c>
      <c r="J33" s="99" t="n">
        <v>11000000000</v>
      </c>
      <c r="K33" s="99" t="n">
        <v>13000000000</v>
      </c>
      <c r="L33" s="99" t="n">
        <v>19000000000</v>
      </c>
      <c r="M33" s="99" t="n">
        <v>20000000000</v>
      </c>
      <c r="N33" s="99" t="n">
        <v>30000000000</v>
      </c>
      <c r="O33" s="99" t="n">
        <v>25000000000</v>
      </c>
      <c r="P33" s="99" t="n">
        <v>16000000000</v>
      </c>
      <c r="Q33" s="99" t="n">
        <v>13000000000</v>
      </c>
      <c r="R33" s="99" t="n">
        <v>15000000000</v>
      </c>
      <c r="S33" s="99" t="n">
        <v>3000000000</v>
      </c>
      <c r="T33" s="99" t="n">
        <v>3000000000</v>
      </c>
      <c r="U33" s="99" t="n">
        <v>3000000000</v>
      </c>
      <c r="V33" s="99" t="n">
        <v>3000000000</v>
      </c>
      <c r="W33" s="99" t="n">
        <v>3000000000</v>
      </c>
      <c r="X33" s="99" t="n">
        <v>4000000000</v>
      </c>
      <c r="Y33" s="38"/>
      <c r="Z33" s="38"/>
      <c r="AA33" s="38"/>
      <c r="AB33" s="38"/>
      <c r="AC33" s="38"/>
      <c r="AD33" s="38"/>
      <c r="AE33" s="38"/>
      <c r="AF33" s="38"/>
      <c r="AG33" s="38"/>
      <c r="AH33" s="38"/>
      <c r="AI33" s="38"/>
      <c r="AJ33" s="38"/>
      <c r="AK33" s="38"/>
      <c r="AL33" s="38"/>
      <c r="AM33" s="38"/>
      <c r="AN33" s="38"/>
      <c r="AO33" s="38"/>
      <c r="AP33" s="38"/>
      <c r="AQ33" s="38"/>
      <c r="AR33" s="38"/>
      <c r="AS33" s="38"/>
      <c r="AT33" s="38"/>
    </row>
    <row r="34" customFormat="false" ht="16.5" hidden="false" customHeight="false" outlineLevel="0" collapsed="false">
      <c r="A34" s="19" t="s">
        <v>4880</v>
      </c>
      <c r="B34" s="30" t="s">
        <v>4881</v>
      </c>
      <c r="C34" s="49" t="s">
        <v>191</v>
      </c>
      <c r="D34" s="4"/>
      <c r="E34" s="4"/>
      <c r="F34" s="4"/>
      <c r="G34" s="77"/>
      <c r="H34" s="77"/>
      <c r="I34" s="77"/>
      <c r="J34" s="77"/>
      <c r="K34" s="77"/>
      <c r="L34" s="77"/>
      <c r="M34" s="99" t="n">
        <v>4000000000</v>
      </c>
      <c r="N34" s="99" t="n">
        <v>5000000000</v>
      </c>
      <c r="O34" s="99" t="n">
        <v>6000000000</v>
      </c>
      <c r="P34" s="99" t="n">
        <v>11000000000</v>
      </c>
      <c r="Q34" s="99" t="n">
        <v>9000000000</v>
      </c>
      <c r="R34" s="99" t="n">
        <v>30000000000</v>
      </c>
      <c r="S34" s="99" t="n">
        <v>31000000000</v>
      </c>
      <c r="T34" s="99" t="n">
        <v>30000000000</v>
      </c>
      <c r="U34" s="99" t="n">
        <v>23000000000</v>
      </c>
      <c r="V34" s="99" t="n">
        <v>23000000000</v>
      </c>
      <c r="W34" s="99" t="n">
        <v>23000000000</v>
      </c>
      <c r="X34" s="99" t="n">
        <v>23000000000</v>
      </c>
      <c r="Y34" s="38"/>
      <c r="Z34" s="38"/>
      <c r="AA34" s="38"/>
      <c r="AB34" s="38"/>
      <c r="AC34" s="38"/>
      <c r="AD34" s="38"/>
      <c r="AE34" s="38"/>
      <c r="AF34" s="38"/>
      <c r="AG34" s="38"/>
      <c r="AH34" s="38"/>
      <c r="AI34" s="38"/>
      <c r="AJ34" s="38"/>
      <c r="AK34" s="38"/>
      <c r="AL34" s="38"/>
      <c r="AM34" s="38"/>
      <c r="AN34" s="38"/>
      <c r="AO34" s="38"/>
      <c r="AP34" s="38"/>
      <c r="AQ34" s="38"/>
      <c r="AR34" s="38"/>
      <c r="AS34" s="38"/>
      <c r="AT34" s="38"/>
    </row>
    <row r="35" customFormat="false" ht="16.5" hidden="false" customHeight="false" outlineLevel="0" collapsed="false">
      <c r="B35" s="30" t="s">
        <v>4882</v>
      </c>
      <c r="C35" s="19"/>
      <c r="D35" s="4"/>
      <c r="E35" s="4"/>
      <c r="F35" s="4"/>
      <c r="G35" s="77"/>
      <c r="H35" s="77"/>
      <c r="I35" s="77"/>
      <c r="J35" s="77"/>
      <c r="K35" s="77"/>
      <c r="L35" s="77"/>
      <c r="M35" s="99" t="n">
        <v>-121000000000</v>
      </c>
      <c r="N35" s="99" t="n">
        <v>-136600000000</v>
      </c>
      <c r="O35" s="99" t="n">
        <v>-158000000000</v>
      </c>
      <c r="P35" s="99" t="n">
        <v>-259000000000</v>
      </c>
      <c r="Q35" s="99" t="n">
        <v>-218000000000</v>
      </c>
      <c r="R35" s="99" t="n">
        <v>-258000000000</v>
      </c>
      <c r="S35" s="99" t="n">
        <v>-213000000000</v>
      </c>
      <c r="T35" s="99" t="n">
        <v>-195000000000</v>
      </c>
      <c r="U35" s="99" t="n">
        <v>-164000000000</v>
      </c>
      <c r="V35" s="99" t="n">
        <v>-152000000000</v>
      </c>
      <c r="W35" s="99" t="n">
        <v>-149000000000</v>
      </c>
      <c r="X35" s="99" t="n">
        <v>-136000000000</v>
      </c>
    </row>
    <row r="36" s="17" customFormat="true" ht="16.5" hidden="false" customHeight="false" outlineLevel="0" collapsed="false">
      <c r="A36" s="345" t="s">
        <v>110</v>
      </c>
      <c r="B36" s="345" t="s">
        <v>110</v>
      </c>
      <c r="C36" s="63" t="s">
        <v>34</v>
      </c>
      <c r="D36" s="121"/>
      <c r="E36" s="121"/>
      <c r="F36" s="121"/>
      <c r="G36" s="481" t="n">
        <v>50900000000</v>
      </c>
      <c r="H36" s="481" t="n">
        <v>9100000000</v>
      </c>
      <c r="I36" s="481" t="n">
        <v>-14000000000</v>
      </c>
      <c r="J36" s="446" t="n">
        <v>-31000000000</v>
      </c>
      <c r="K36" s="446" t="n">
        <v>-44000000000</v>
      </c>
      <c r="L36" s="446" t="n">
        <v>-69000000000</v>
      </c>
      <c r="M36" s="443" t="n">
        <v>125000000000</v>
      </c>
      <c r="N36" s="443" t="n">
        <v>141000000000</v>
      </c>
      <c r="O36" s="443" t="n">
        <v>164000000000</v>
      </c>
      <c r="P36" s="443" t="n">
        <v>259000000000</v>
      </c>
      <c r="Q36" s="443" t="n">
        <v>218000000000</v>
      </c>
      <c r="R36" s="443" t="n">
        <v>258000000000</v>
      </c>
      <c r="S36" s="443" t="n">
        <v>213000000000</v>
      </c>
      <c r="T36" s="443" t="n">
        <v>195000000000</v>
      </c>
      <c r="U36" s="443" t="n">
        <v>164000000000</v>
      </c>
      <c r="V36" s="443" t="n">
        <v>152000000000</v>
      </c>
      <c r="W36" s="443" t="n">
        <v>149000000000</v>
      </c>
      <c r="X36" s="443" t="n">
        <v>136000000000</v>
      </c>
    </row>
    <row r="37" customFormat="false" ht="16.5" hidden="false" customHeight="false" outlineLevel="0" collapsed="false">
      <c r="A37" s="19" t="s">
        <v>1021</v>
      </c>
      <c r="B37" s="30" t="s">
        <v>3083</v>
      </c>
      <c r="C37" s="49" t="s">
        <v>242</v>
      </c>
      <c r="D37" s="4"/>
      <c r="E37" s="4"/>
      <c r="F37" s="4"/>
      <c r="G37" s="104" t="n">
        <v>49300000000</v>
      </c>
      <c r="H37" s="104" t="n">
        <v>7200000000</v>
      </c>
      <c r="I37" s="104" t="n">
        <v>42000000000</v>
      </c>
      <c r="J37" s="99" t="n">
        <v>143000000000</v>
      </c>
      <c r="K37" s="99" t="n">
        <v>65000000000</v>
      </c>
      <c r="L37" s="99" t="n">
        <v>33000000000</v>
      </c>
      <c r="M37" s="99" t="n">
        <v>59000000000</v>
      </c>
      <c r="N37" s="99" t="n">
        <v>7000000000</v>
      </c>
      <c r="O37" s="99" t="n">
        <v>3000000000</v>
      </c>
      <c r="P37" s="99" t="n">
        <v>22000000000</v>
      </c>
      <c r="Q37" s="99" t="n">
        <v>3000000000</v>
      </c>
      <c r="R37" s="99" t="n">
        <v>2000000000</v>
      </c>
      <c r="S37" s="99" t="n">
        <v>0</v>
      </c>
      <c r="T37" s="99" t="n">
        <v>0</v>
      </c>
      <c r="U37" s="99" t="n">
        <v>0</v>
      </c>
      <c r="V37" s="99" t="n">
        <v>0</v>
      </c>
      <c r="W37" s="99" t="n">
        <v>0</v>
      </c>
      <c r="X37" s="99" t="n">
        <v>0</v>
      </c>
    </row>
    <row r="38" customFormat="false" ht="16.5" hidden="false" customHeight="false" outlineLevel="0" collapsed="false">
      <c r="A38" s="19" t="s">
        <v>4883</v>
      </c>
      <c r="B38" s="30" t="s">
        <v>4884</v>
      </c>
      <c r="C38" s="49" t="s">
        <v>242</v>
      </c>
      <c r="D38" s="4"/>
      <c r="E38" s="4"/>
      <c r="F38" s="4"/>
      <c r="G38" s="77"/>
      <c r="H38" s="77"/>
      <c r="I38" s="77"/>
      <c r="K38" s="99"/>
      <c r="L38" s="99"/>
      <c r="M38" s="99" t="n">
        <v>0</v>
      </c>
      <c r="N38" s="99" t="n">
        <v>-1000000000</v>
      </c>
      <c r="O38" s="99" t="n">
        <v>-3000000000</v>
      </c>
      <c r="P38" s="99" t="n">
        <v>-39000000000</v>
      </c>
      <c r="Q38" s="99" t="n">
        <v>-18000000000</v>
      </c>
      <c r="R38" s="99" t="n">
        <v>0</v>
      </c>
      <c r="S38" s="99" t="n">
        <v>0</v>
      </c>
      <c r="T38" s="99" t="n">
        <v>0</v>
      </c>
      <c r="U38" s="99" t="n">
        <v>0</v>
      </c>
      <c r="V38" s="99" t="n">
        <v>0</v>
      </c>
      <c r="W38" s="99" t="n">
        <v>0</v>
      </c>
      <c r="X38" s="99" t="n">
        <v>0</v>
      </c>
    </row>
    <row r="39" customFormat="false" ht="16.5" hidden="false" customHeight="false" outlineLevel="0" collapsed="false">
      <c r="A39" s="19" t="s">
        <v>2070</v>
      </c>
      <c r="B39" s="30" t="s">
        <v>199</v>
      </c>
      <c r="C39" s="49" t="s">
        <v>242</v>
      </c>
      <c r="D39" s="4"/>
      <c r="E39" s="4"/>
      <c r="F39" s="4"/>
      <c r="G39" s="104" t="n">
        <v>-29200000000</v>
      </c>
      <c r="H39" s="104" t="n">
        <v>-20100000000</v>
      </c>
      <c r="I39" s="104" t="n">
        <v>-68000000000</v>
      </c>
      <c r="J39" s="99" t="n">
        <v>-123000000000</v>
      </c>
      <c r="K39" s="99" t="n">
        <v>-38000000000</v>
      </c>
      <c r="L39" s="99" t="n">
        <v>59000000000</v>
      </c>
      <c r="M39" s="99" t="n">
        <v>26000000000</v>
      </c>
      <c r="N39" s="99" t="n">
        <v>101000000000</v>
      </c>
      <c r="O39" s="99" t="n">
        <v>25000000000</v>
      </c>
      <c r="P39" s="99" t="n">
        <v>116000000000</v>
      </c>
      <c r="Q39" s="99" t="n">
        <v>42000000000</v>
      </c>
      <c r="R39" s="99" t="n">
        <v>123000000000</v>
      </c>
      <c r="S39" s="99" t="n">
        <v>49000000000</v>
      </c>
      <c r="T39" s="99" t="n">
        <v>107000000000</v>
      </c>
      <c r="U39" s="99" t="n">
        <v>107000000000</v>
      </c>
      <c r="V39" s="99" t="n">
        <v>121000000000</v>
      </c>
      <c r="W39" s="99" t="n">
        <v>216000000000</v>
      </c>
      <c r="X39" s="99" t="n">
        <v>115000000000</v>
      </c>
    </row>
    <row r="40" customFormat="false" ht="16.5" hidden="false" customHeight="false" outlineLevel="0" collapsed="false">
      <c r="A40" s="29" t="s">
        <v>3878</v>
      </c>
      <c r="B40" s="29" t="s">
        <v>3878</v>
      </c>
      <c r="C40" s="11" t="s">
        <v>119</v>
      </c>
      <c r="D40" s="4"/>
      <c r="E40" s="4"/>
      <c r="F40" s="4"/>
      <c r="G40" s="104" t="n">
        <v>-17500000000</v>
      </c>
      <c r="H40" s="104" t="n">
        <v>0</v>
      </c>
      <c r="I40" s="104" t="n">
        <v>-40000000000</v>
      </c>
      <c r="J40" s="99" t="n">
        <v>-99000000000</v>
      </c>
      <c r="K40" s="99" t="n">
        <v>5000000000</v>
      </c>
      <c r="L40" s="99" t="n">
        <v>55000000000</v>
      </c>
      <c r="M40" s="99" t="n">
        <v>32000000000</v>
      </c>
      <c r="N40" s="99" t="n">
        <v>144000000000</v>
      </c>
      <c r="O40" s="99" t="n">
        <v>-30000000000</v>
      </c>
      <c r="P40" s="99" t="n">
        <v>130000000000</v>
      </c>
      <c r="Q40" s="99" t="n">
        <v>33000000000</v>
      </c>
      <c r="R40" s="99" t="n">
        <v>85000000000</v>
      </c>
      <c r="S40" s="99" t="n">
        <v>32000000000</v>
      </c>
      <c r="T40" s="99" t="n">
        <v>76000000000</v>
      </c>
      <c r="U40" s="99" t="n">
        <v>58000000000</v>
      </c>
      <c r="V40" s="99" t="n">
        <v>46000000000</v>
      </c>
      <c r="W40" s="99" t="n">
        <v>112000000000</v>
      </c>
      <c r="X40" s="99" t="n">
        <v>14000000000</v>
      </c>
    </row>
    <row r="41" customFormat="false" ht="15" hidden="false" customHeight="false" outlineLevel="0" collapsed="false">
      <c r="B41" s="106" t="s">
        <v>4885</v>
      </c>
      <c r="C41" s="19"/>
      <c r="D41" s="4"/>
      <c r="E41" s="4"/>
      <c r="F41" s="4"/>
      <c r="G41" s="77"/>
      <c r="H41" s="77"/>
      <c r="I41" s="77"/>
      <c r="J41" s="77"/>
      <c r="K41" s="77"/>
      <c r="L41" s="77"/>
      <c r="M41" s="99" t="n">
        <v>-56000000000</v>
      </c>
      <c r="N41" s="99" t="n">
        <v>15000000000</v>
      </c>
      <c r="O41" s="99" t="n">
        <v>-50000000000</v>
      </c>
      <c r="P41" s="99"/>
      <c r="Q41" s="99"/>
      <c r="R41" s="99"/>
      <c r="S41" s="99"/>
      <c r="T41" s="99"/>
      <c r="U41" s="99"/>
      <c r="V41" s="99"/>
      <c r="W41" s="99"/>
      <c r="X41" s="99"/>
    </row>
    <row r="42" customFormat="false" ht="15" hidden="false" customHeight="false" outlineLevel="0" collapsed="false">
      <c r="B42" s="106" t="s">
        <v>4886</v>
      </c>
      <c r="C42" s="19"/>
      <c r="D42" s="4"/>
      <c r="E42" s="4"/>
      <c r="F42" s="4"/>
      <c r="G42" s="77"/>
      <c r="H42" s="77"/>
      <c r="I42" s="77"/>
      <c r="J42" s="77"/>
      <c r="K42" s="77"/>
      <c r="L42" s="77"/>
      <c r="M42" s="99" t="n">
        <v>0</v>
      </c>
      <c r="N42" s="99" t="n">
        <v>72000000000</v>
      </c>
      <c r="O42" s="99" t="n">
        <v>14000000000</v>
      </c>
      <c r="P42" s="99"/>
      <c r="Q42" s="99"/>
      <c r="R42" s="99"/>
      <c r="S42" s="99"/>
      <c r="T42" s="99"/>
      <c r="U42" s="99"/>
      <c r="V42" s="99"/>
      <c r="W42" s="99"/>
      <c r="X42" s="99"/>
    </row>
    <row r="43" customFormat="false" ht="15" hidden="false" customHeight="false" outlineLevel="0" collapsed="false">
      <c r="B43" s="106" t="s">
        <v>4887</v>
      </c>
      <c r="C43" s="19"/>
      <c r="D43" s="4"/>
      <c r="E43" s="4"/>
      <c r="F43" s="4"/>
      <c r="G43" s="77"/>
      <c r="H43" s="77"/>
      <c r="I43" s="77"/>
      <c r="J43" s="77"/>
      <c r="K43" s="77"/>
      <c r="L43" s="77"/>
      <c r="M43" s="99" t="n">
        <v>87000000000</v>
      </c>
      <c r="N43" s="99" t="n">
        <v>58000000000</v>
      </c>
      <c r="O43" s="99" t="n">
        <v>6000000000</v>
      </c>
      <c r="P43" s="99"/>
      <c r="Q43" s="99"/>
      <c r="R43" s="99"/>
      <c r="S43" s="99"/>
      <c r="T43" s="99"/>
      <c r="U43" s="99"/>
      <c r="V43" s="99"/>
      <c r="W43" s="99"/>
      <c r="X43" s="99"/>
    </row>
    <row r="44" customFormat="false" ht="16.5" hidden="false" customHeight="false" outlineLevel="0" collapsed="false">
      <c r="B44" s="105" t="s">
        <v>4888</v>
      </c>
      <c r="C44" s="19"/>
      <c r="D44" s="4"/>
      <c r="E44" s="4"/>
      <c r="F44" s="4"/>
      <c r="G44" s="77"/>
      <c r="H44" s="77"/>
      <c r="I44" s="77"/>
      <c r="J44" s="77"/>
      <c r="K44" s="77"/>
      <c r="L44" s="77"/>
      <c r="M44" s="77"/>
      <c r="N44" s="77"/>
      <c r="O44" s="77"/>
      <c r="P44" s="99" t="n">
        <v>-30000000000</v>
      </c>
      <c r="Q44" s="99" t="n">
        <v>-100000000000</v>
      </c>
      <c r="R44" s="99" t="n">
        <v>-56000000000</v>
      </c>
      <c r="S44" s="99" t="n">
        <v>27000000000</v>
      </c>
      <c r="T44" s="99" t="n">
        <v>62000000000</v>
      </c>
      <c r="U44" s="99" t="n">
        <v>12000000000</v>
      </c>
      <c r="V44" s="99" t="n">
        <v>-34000000000</v>
      </c>
      <c r="W44" s="99" t="n">
        <v>-2000000000</v>
      </c>
      <c r="X44" s="99" t="n">
        <v>-91000000000</v>
      </c>
    </row>
    <row r="45" customFormat="false" ht="16.5" hidden="false" customHeight="false" outlineLevel="0" collapsed="false">
      <c r="B45" s="105" t="s">
        <v>4889</v>
      </c>
      <c r="C45" s="19"/>
      <c r="D45" s="4"/>
      <c r="E45" s="4"/>
      <c r="F45" s="4"/>
      <c r="G45" s="77"/>
      <c r="H45" s="77"/>
      <c r="I45" s="77"/>
      <c r="J45" s="77"/>
      <c r="K45" s="77"/>
      <c r="L45" s="77"/>
      <c r="M45" s="77"/>
      <c r="N45" s="77"/>
      <c r="O45" s="77"/>
      <c r="P45" s="99" t="n">
        <v>98000000000</v>
      </c>
      <c r="Q45" s="99" t="n">
        <v>56000000000</v>
      </c>
      <c r="R45" s="99" t="n">
        <v>120000000000</v>
      </c>
      <c r="S45" s="99" t="n">
        <v>7000000000</v>
      </c>
      <c r="T45" s="99" t="n">
        <v>15000000000</v>
      </c>
      <c r="U45" s="99" t="n">
        <v>50000000000</v>
      </c>
      <c r="V45" s="99" t="n">
        <v>75000000000</v>
      </c>
      <c r="W45" s="99" t="n">
        <v>104000000000</v>
      </c>
      <c r="X45" s="99" t="n">
        <v>101000000000</v>
      </c>
    </row>
    <row r="46" customFormat="false" ht="16.5" hidden="false" customHeight="false" outlineLevel="0" collapsed="false">
      <c r="B46" s="29" t="s">
        <v>3080</v>
      </c>
      <c r="C46" s="19"/>
      <c r="D46" s="4"/>
      <c r="E46" s="4"/>
      <c r="F46" s="4"/>
      <c r="G46" s="77"/>
      <c r="H46" s="77"/>
      <c r="I46" s="77"/>
      <c r="J46" s="77"/>
      <c r="K46" s="77"/>
      <c r="L46" s="77"/>
      <c r="M46" s="77"/>
      <c r="N46" s="77"/>
      <c r="O46" s="77"/>
      <c r="P46" s="99" t="n">
        <v>63000000000</v>
      </c>
      <c r="Q46" s="99" t="n">
        <v>76000000000</v>
      </c>
      <c r="R46" s="99" t="n">
        <v>22000000000</v>
      </c>
      <c r="S46" s="99" t="n">
        <v>-2000000000</v>
      </c>
      <c r="T46" s="99" t="n">
        <v>-1000000000</v>
      </c>
      <c r="U46" s="99" t="n">
        <v>-5000000000</v>
      </c>
      <c r="V46" s="99" t="n">
        <v>4000000000</v>
      </c>
      <c r="W46" s="99" t="n">
        <v>10000000000</v>
      </c>
      <c r="X46" s="99" t="n">
        <v>5000000000</v>
      </c>
    </row>
    <row r="47" customFormat="false" ht="16.5" hidden="false" customHeight="false" outlineLevel="0" collapsed="false">
      <c r="A47" s="29" t="s">
        <v>4890</v>
      </c>
      <c r="B47" s="29" t="s">
        <v>4891</v>
      </c>
      <c r="C47" s="11" t="s">
        <v>119</v>
      </c>
      <c r="D47" s="4"/>
      <c r="E47" s="4"/>
      <c r="F47" s="4"/>
      <c r="G47" s="104" t="n">
        <v>-11700000000</v>
      </c>
      <c r="H47" s="104" t="n">
        <v>-20100000000</v>
      </c>
      <c r="I47" s="104" t="n">
        <v>-28000000000</v>
      </c>
      <c r="J47" s="99" t="n">
        <v>-34000000000</v>
      </c>
      <c r="K47" s="99" t="n">
        <v>-43000000000</v>
      </c>
      <c r="L47" s="99" t="n">
        <v>4000000000</v>
      </c>
      <c r="M47" s="99" t="n">
        <v>-6000000000</v>
      </c>
      <c r="N47" s="99" t="n">
        <v>-43000000000</v>
      </c>
      <c r="O47" s="99" t="n">
        <v>56000000000</v>
      </c>
      <c r="P47" s="99" t="n">
        <v>-14000000000</v>
      </c>
      <c r="Q47" s="99" t="n">
        <v>8000000000</v>
      </c>
      <c r="R47" s="99" t="n">
        <v>38000000000</v>
      </c>
      <c r="S47" s="99" t="n">
        <v>16000000000</v>
      </c>
      <c r="T47" s="99" t="n">
        <v>32000000000</v>
      </c>
      <c r="U47" s="99" t="n">
        <v>50000000000</v>
      </c>
      <c r="V47" s="99" t="n">
        <v>75000000000</v>
      </c>
      <c r="W47" s="99" t="n">
        <v>104000000000</v>
      </c>
      <c r="X47" s="99" t="n">
        <v>101000000000</v>
      </c>
    </row>
    <row r="48" customFormat="false" ht="16.5" hidden="false" customHeight="false" outlineLevel="0" collapsed="false">
      <c r="B48" s="105" t="s">
        <v>4892</v>
      </c>
      <c r="C48" s="19"/>
      <c r="D48" s="4"/>
      <c r="E48" s="4"/>
      <c r="F48" s="4"/>
      <c r="G48" s="77"/>
      <c r="H48" s="77"/>
      <c r="I48" s="77"/>
      <c r="J48" s="77"/>
      <c r="K48" s="77"/>
      <c r="L48" s="77"/>
      <c r="M48" s="99" t="n">
        <v>22000000000</v>
      </c>
      <c r="N48" s="99" t="n">
        <v>1000000000</v>
      </c>
      <c r="O48" s="99" t="n">
        <v>97000000000</v>
      </c>
      <c r="P48" s="99" t="n">
        <v>34000000000</v>
      </c>
      <c r="Q48" s="99" t="n">
        <v>56000000000</v>
      </c>
      <c r="R48" s="99" t="n">
        <v>95000000000</v>
      </c>
      <c r="S48" s="99" t="n">
        <v>80000000000</v>
      </c>
      <c r="T48" s="99" t="n">
        <v>108000000000</v>
      </c>
      <c r="U48" s="99" t="n">
        <v>50000000000</v>
      </c>
      <c r="V48" s="99" t="n">
        <v>75000000000</v>
      </c>
      <c r="W48" s="99" t="n">
        <v>104000000000</v>
      </c>
      <c r="X48" s="99" t="n">
        <v>101000000000</v>
      </c>
    </row>
    <row r="49" customFormat="false" ht="16.5" hidden="false" customHeight="false" outlineLevel="0" collapsed="false">
      <c r="B49" s="105" t="s">
        <v>4893</v>
      </c>
      <c r="C49" s="19"/>
      <c r="D49" s="4"/>
      <c r="E49" s="4"/>
      <c r="F49" s="4"/>
      <c r="G49" s="77"/>
      <c r="H49" s="77"/>
      <c r="I49" s="77"/>
      <c r="J49" s="77"/>
      <c r="K49" s="77"/>
      <c r="L49" s="77"/>
      <c r="M49" s="99" t="n">
        <v>-27000000000</v>
      </c>
      <c r="N49" s="99" t="n">
        <v>-44000000000</v>
      </c>
      <c r="O49" s="99" t="n">
        <v>-41000000000</v>
      </c>
      <c r="P49" s="99" t="n">
        <v>-48000000000</v>
      </c>
      <c r="Q49" s="99" t="n">
        <v>-48000000000</v>
      </c>
      <c r="R49" s="99" t="n">
        <v>-58000000000</v>
      </c>
      <c r="S49" s="99" t="n">
        <v>-64000000000</v>
      </c>
      <c r="T49" s="99" t="n">
        <v>-76000000000</v>
      </c>
      <c r="U49" s="99" t="n">
        <v>-1000000000</v>
      </c>
      <c r="V49" s="99" t="n">
        <v>0</v>
      </c>
      <c r="W49" s="99" t="n">
        <v>0</v>
      </c>
      <c r="X49" s="99" t="n">
        <v>0</v>
      </c>
    </row>
    <row r="50" customFormat="false" ht="16.5" hidden="false" customHeight="false" outlineLevel="0" collapsed="false">
      <c r="A50" s="19" t="s">
        <v>112</v>
      </c>
      <c r="B50" s="30" t="s">
        <v>361</v>
      </c>
      <c r="C50" s="49" t="s">
        <v>242</v>
      </c>
      <c r="D50" s="4"/>
      <c r="E50" s="4"/>
      <c r="F50" s="4"/>
      <c r="G50" s="104" t="n">
        <v>12900000000</v>
      </c>
      <c r="H50" s="104" t="n">
        <v>12300000000</v>
      </c>
      <c r="I50" s="104" t="n">
        <v>13000000000</v>
      </c>
      <c r="J50" s="99" t="n">
        <v>11000000000</v>
      </c>
      <c r="K50" s="99" t="n">
        <v>17000000000</v>
      </c>
      <c r="L50" s="99" t="n">
        <v>-23000000000</v>
      </c>
      <c r="M50" s="99" t="n">
        <v>40000000000</v>
      </c>
      <c r="N50" s="99" t="n">
        <v>35000000000</v>
      </c>
      <c r="O50" s="99" t="n">
        <v>139000000000</v>
      </c>
      <c r="P50" s="99" t="n">
        <v>160000000000</v>
      </c>
      <c r="Q50" s="99" t="n">
        <v>192000000000</v>
      </c>
      <c r="R50" s="99" t="n">
        <v>133000000000</v>
      </c>
      <c r="S50" s="99" t="n">
        <v>164000000000</v>
      </c>
      <c r="T50" s="99" t="n">
        <v>88000000000</v>
      </c>
      <c r="U50" s="99" t="n">
        <v>57000000000</v>
      </c>
      <c r="V50" s="99" t="n">
        <v>31000000000</v>
      </c>
      <c r="W50" s="99" t="n">
        <v>-66000000000</v>
      </c>
      <c r="X50" s="99" t="n">
        <v>21000000000</v>
      </c>
    </row>
    <row r="51" customFormat="false" ht="16.5" hidden="false" customHeight="false" outlineLevel="0" collapsed="false">
      <c r="A51" s="30" t="s">
        <v>1127</v>
      </c>
      <c r="B51" s="30" t="s">
        <v>1127</v>
      </c>
      <c r="C51" s="11" t="s">
        <v>251</v>
      </c>
      <c r="D51" s="4"/>
      <c r="E51" s="4"/>
      <c r="F51" s="4"/>
      <c r="G51" s="77"/>
      <c r="H51" s="77"/>
      <c r="I51" s="77"/>
      <c r="J51" s="77"/>
      <c r="K51" s="77"/>
      <c r="L51" s="77"/>
      <c r="M51" s="99" t="n">
        <v>42000000000</v>
      </c>
      <c r="N51" s="99" t="n">
        <v>39000000000</v>
      </c>
      <c r="O51" s="99" t="n">
        <v>17000000000</v>
      </c>
      <c r="P51" s="99" t="n">
        <v>0</v>
      </c>
      <c r="Q51" s="99" t="n">
        <v>0</v>
      </c>
      <c r="R51" s="99" t="n">
        <v>0</v>
      </c>
      <c r="S51" s="99" t="n">
        <v>11000000000</v>
      </c>
      <c r="T51" s="99" t="n">
        <v>0</v>
      </c>
      <c r="U51" s="99" t="n">
        <v>0</v>
      </c>
      <c r="V51" s="99" t="n">
        <v>0</v>
      </c>
      <c r="W51" s="99" t="n">
        <v>0</v>
      </c>
      <c r="X51" s="99" t="n">
        <v>0</v>
      </c>
    </row>
    <row r="52" customFormat="false" ht="16.5" hidden="false" customHeight="false" outlineLevel="0" collapsed="false">
      <c r="A52" s="30" t="s">
        <v>1126</v>
      </c>
      <c r="B52" s="30" t="s">
        <v>1126</v>
      </c>
      <c r="C52" s="11" t="s">
        <v>251</v>
      </c>
      <c r="D52" s="4"/>
      <c r="E52" s="4"/>
      <c r="F52" s="4"/>
      <c r="G52" s="77"/>
      <c r="H52" s="77"/>
      <c r="I52" s="77"/>
      <c r="J52" s="77"/>
      <c r="K52" s="77"/>
      <c r="L52" s="77"/>
      <c r="M52" s="99" t="n">
        <v>11000000000</v>
      </c>
      <c r="N52" s="99" t="n">
        <v>21000000000</v>
      </c>
      <c r="O52" s="99" t="n">
        <v>39000000000</v>
      </c>
      <c r="P52" s="99" t="n">
        <v>43000000000</v>
      </c>
      <c r="Q52" s="99" t="n">
        <v>36000000000</v>
      </c>
      <c r="R52" s="99" t="n">
        <v>66000000000</v>
      </c>
      <c r="S52" s="99" t="n">
        <v>53000000000</v>
      </c>
      <c r="T52" s="99" t="n">
        <v>56000000000</v>
      </c>
      <c r="U52" s="99" t="n">
        <v>67000000000</v>
      </c>
      <c r="V52" s="99" t="n">
        <v>79000000000</v>
      </c>
      <c r="W52" s="99" t="n">
        <v>83000000000</v>
      </c>
      <c r="X52" s="99" t="n">
        <v>88000000000</v>
      </c>
    </row>
    <row r="53" customFormat="false" ht="16.5" hidden="false" customHeight="false" outlineLevel="0" collapsed="false">
      <c r="A53" s="30" t="s">
        <v>4894</v>
      </c>
      <c r="B53" s="30" t="s">
        <v>4894</v>
      </c>
      <c r="C53" s="11" t="s">
        <v>251</v>
      </c>
      <c r="D53" s="4"/>
      <c r="E53" s="4"/>
      <c r="F53" s="4"/>
      <c r="G53" s="77"/>
      <c r="H53" s="77"/>
      <c r="I53" s="77"/>
      <c r="J53" s="77"/>
      <c r="K53" s="77"/>
      <c r="L53" s="77"/>
      <c r="M53" s="99" t="n">
        <v>0</v>
      </c>
      <c r="N53" s="99" t="n">
        <v>0</v>
      </c>
      <c r="O53" s="99" t="n">
        <v>103000000000</v>
      </c>
      <c r="P53" s="99" t="n">
        <v>159000000000</v>
      </c>
      <c r="Q53" s="99" t="n">
        <v>234000000000</v>
      </c>
      <c r="R53" s="99" t="n">
        <v>88000000000</v>
      </c>
      <c r="S53" s="99" t="n">
        <v>150000000000</v>
      </c>
      <c r="T53" s="99" t="n">
        <v>103000000000</v>
      </c>
      <c r="U53" s="99" t="n">
        <v>98000000000</v>
      </c>
      <c r="V53" s="99" t="n">
        <v>116000000000</v>
      </c>
      <c r="W53" s="99" t="n">
        <v>27000000000</v>
      </c>
      <c r="X53" s="99" t="n">
        <v>147000000000</v>
      </c>
    </row>
    <row r="54" customFormat="false" ht="16.5" hidden="false" customHeight="false" outlineLevel="0" collapsed="false">
      <c r="A54" s="30" t="s">
        <v>393</v>
      </c>
      <c r="B54" s="30" t="s">
        <v>393</v>
      </c>
      <c r="C54" s="11" t="s">
        <v>251</v>
      </c>
      <c r="D54" s="4"/>
      <c r="E54" s="4"/>
      <c r="F54" s="4"/>
      <c r="G54" s="77"/>
      <c r="H54" s="77"/>
      <c r="I54" s="77"/>
      <c r="J54" s="77"/>
      <c r="K54" s="77"/>
      <c r="L54" s="77"/>
      <c r="M54" s="99" t="n">
        <v>-13000000000</v>
      </c>
      <c r="N54" s="99" t="n">
        <v>-25000000000</v>
      </c>
      <c r="O54" s="99" t="n">
        <v>-20000000000</v>
      </c>
      <c r="P54" s="99" t="n">
        <v>-41000000000</v>
      </c>
      <c r="Q54" s="99" t="n">
        <v>-78000000000</v>
      </c>
      <c r="R54" s="99" t="n">
        <v>-20000000000</v>
      </c>
      <c r="S54" s="99" t="n">
        <v>-49000000000</v>
      </c>
      <c r="T54" s="99" t="n">
        <v>-71000000000</v>
      </c>
      <c r="U54" s="99" t="n">
        <v>-108000000000</v>
      </c>
      <c r="V54" s="99" t="n">
        <v>-164000000000</v>
      </c>
      <c r="W54" s="99" t="n">
        <v>-177000000000</v>
      </c>
      <c r="X54" s="99" t="n">
        <v>-214000000000</v>
      </c>
    </row>
    <row r="55" customFormat="false" ht="16.5" hidden="false" customHeight="false" outlineLevel="0" collapsed="false">
      <c r="A55" s="30" t="s">
        <v>853</v>
      </c>
      <c r="B55" s="30" t="s">
        <v>853</v>
      </c>
      <c r="C55" s="49" t="s">
        <v>242</v>
      </c>
      <c r="D55" s="4"/>
      <c r="E55" s="4"/>
      <c r="F55" s="4"/>
      <c r="G55" s="104" t="n">
        <v>17800000000</v>
      </c>
      <c r="H55" s="104" t="n">
        <v>9600000000</v>
      </c>
      <c r="I55" s="77"/>
      <c r="J55" s="77"/>
      <c r="K55" s="77"/>
      <c r="L55" s="77"/>
      <c r="M55" s="77"/>
      <c r="N55" s="77"/>
      <c r="O55" s="77"/>
      <c r="P55" s="77"/>
      <c r="Q55" s="77"/>
      <c r="R55" s="77"/>
      <c r="S55" s="77"/>
      <c r="T55" s="77"/>
      <c r="U55" s="77"/>
      <c r="V55" s="77"/>
      <c r="W55" s="77"/>
      <c r="X55" s="77"/>
    </row>
    <row r="56" customFormat="false" ht="16.5" hidden="false" customHeight="false" outlineLevel="0" collapsed="false">
      <c r="A56" s="30" t="s">
        <v>4895</v>
      </c>
      <c r="B56" s="30" t="s">
        <v>4895</v>
      </c>
      <c r="C56" s="49" t="s">
        <v>242</v>
      </c>
      <c r="D56" s="4"/>
      <c r="E56" s="4"/>
      <c r="F56" s="4"/>
      <c r="G56" s="104" t="n">
        <f aca="false">G36-G37-G38-G50-G55-G39</f>
        <v>100000000</v>
      </c>
      <c r="H56" s="104" t="n">
        <f aca="false">H36-H37-H38-H50-H55-H39</f>
        <v>100000000</v>
      </c>
      <c r="I56" s="77"/>
      <c r="J56" s="104" t="n">
        <f aca="false">J36-J37-J38-J50-J55-J39</f>
        <v>-62000000000</v>
      </c>
      <c r="K56" s="104" t="n">
        <f aca="false">K36-K37-K38-K50-K55-K39</f>
        <v>-88000000000</v>
      </c>
      <c r="L56" s="104" t="n">
        <f aca="false">L36-L37-L38-L50-L55-L39</f>
        <v>-138000000000</v>
      </c>
      <c r="M56" s="77"/>
      <c r="N56" s="77"/>
      <c r="O56" s="77"/>
      <c r="P56" s="77"/>
      <c r="Q56" s="77"/>
      <c r="R56" s="77"/>
      <c r="S56" s="77"/>
      <c r="T56" s="77"/>
      <c r="U56" s="77"/>
      <c r="V56" s="77"/>
      <c r="W56" s="77"/>
      <c r="X56" s="77"/>
    </row>
    <row r="57" customFormat="false" ht="16.5" hidden="false" customHeight="false" outlineLevel="0" collapsed="false">
      <c r="B57" s="30"/>
      <c r="C57" s="19"/>
      <c r="D57" s="4"/>
      <c r="E57" s="4"/>
      <c r="F57" s="4"/>
      <c r="G57" s="4"/>
      <c r="H57" s="4"/>
      <c r="I57" s="4"/>
      <c r="J57" s="4"/>
      <c r="K57" s="4"/>
      <c r="L57" s="4"/>
      <c r="M57" s="4"/>
      <c r="N57" s="4"/>
      <c r="O57" s="4"/>
      <c r="P57" s="4"/>
      <c r="Q57" s="4"/>
      <c r="R57" s="4"/>
      <c r="S57" s="4"/>
      <c r="T57" s="4"/>
      <c r="U57" s="4"/>
      <c r="V57" s="4"/>
      <c r="W57" s="4"/>
      <c r="X57" s="4"/>
    </row>
    <row r="58" customFormat="false" ht="16.5" hidden="false" customHeight="false" outlineLevel="0" collapsed="false">
      <c r="B58" s="30"/>
      <c r="C58" s="19"/>
      <c r="D58" s="4"/>
      <c r="E58" s="4"/>
      <c r="F58" s="4"/>
      <c r="G58" s="0" t="s">
        <v>127</v>
      </c>
      <c r="H58" s="0" t="s">
        <v>127</v>
      </c>
      <c r="I58" s="0" t="s">
        <v>127</v>
      </c>
      <c r="J58" s="0" t="s">
        <v>128</v>
      </c>
      <c r="K58" s="0" t="s">
        <v>128</v>
      </c>
      <c r="L58" s="0" t="s">
        <v>128</v>
      </c>
      <c r="M58" s="0" t="s">
        <v>128</v>
      </c>
      <c r="N58" s="0" t="s">
        <v>128</v>
      </c>
      <c r="O58" s="0" t="s">
        <v>128</v>
      </c>
      <c r="P58" s="0" t="s">
        <v>128</v>
      </c>
      <c r="Q58" s="0" t="s">
        <v>128</v>
      </c>
      <c r="R58" s="0" t="s">
        <v>128</v>
      </c>
      <c r="S58" s="0" t="s">
        <v>128</v>
      </c>
      <c r="T58" s="0" t="s">
        <v>128</v>
      </c>
      <c r="U58" s="0" t="s">
        <v>128</v>
      </c>
      <c r="V58" s="0" t="s">
        <v>128</v>
      </c>
      <c r="W58" s="0" t="s">
        <v>128</v>
      </c>
      <c r="X58" s="0" t="s">
        <v>128</v>
      </c>
    </row>
    <row r="59" customFormat="false" ht="16.5" hidden="false" customHeight="false" outlineLevel="0" collapsed="false">
      <c r="B59" s="30"/>
      <c r="C59" s="19"/>
      <c r="D59" s="4"/>
      <c r="E59" s="474"/>
      <c r="F59" s="4"/>
      <c r="G59" s="4"/>
      <c r="H59" s="4"/>
      <c r="I59" s="4"/>
      <c r="J59" s="4"/>
      <c r="K59" s="4"/>
      <c r="L59" s="4"/>
      <c r="M59" s="4"/>
      <c r="N59" s="4"/>
      <c r="O59" s="4"/>
      <c r="P59" s="4"/>
      <c r="Q59" s="4"/>
      <c r="R59" s="4"/>
      <c r="S59" s="4"/>
      <c r="T59" s="4"/>
      <c r="U59" s="4"/>
      <c r="V59" s="4"/>
      <c r="W59" s="4"/>
      <c r="X59" s="4"/>
    </row>
    <row r="60" customFormat="false" ht="16.5" hidden="false" customHeight="false" outlineLevel="0" collapsed="false">
      <c r="B60" s="30"/>
      <c r="C60" s="19"/>
      <c r="D60" s="4"/>
      <c r="E60" s="474"/>
      <c r="F60" s="4"/>
      <c r="G60" s="4"/>
      <c r="H60" s="4"/>
      <c r="I60" s="4"/>
      <c r="J60" s="4"/>
      <c r="K60" s="4"/>
      <c r="L60" s="4"/>
      <c r="M60" s="4"/>
      <c r="N60" s="4"/>
      <c r="O60" s="4"/>
      <c r="P60" s="4"/>
      <c r="Q60" s="4"/>
      <c r="R60" s="4"/>
      <c r="S60" s="4"/>
      <c r="T60" s="4"/>
      <c r="U60" s="4"/>
      <c r="V60" s="4"/>
      <c r="W60" s="4"/>
      <c r="X60" s="4"/>
    </row>
    <row r="61" customFormat="false" ht="16.5" hidden="false" customHeight="false" outlineLevel="0" collapsed="false">
      <c r="B61" s="30" t="s">
        <v>33</v>
      </c>
      <c r="C61" s="19"/>
      <c r="D61" s="4"/>
      <c r="E61" s="474"/>
      <c r="F61" s="4"/>
      <c r="G61" s="77" t="n">
        <f aca="false">G6-G7-G19</f>
        <v>0</v>
      </c>
      <c r="H61" s="77" t="n">
        <f aca="false">H6-H7-H19</f>
        <v>0</v>
      </c>
      <c r="I61" s="77" t="n">
        <f aca="false">I6-I7-I19</f>
        <v>0</v>
      </c>
      <c r="J61" s="77" t="n">
        <f aca="false">J6-J7-J19</f>
        <v>0</v>
      </c>
      <c r="K61" s="77" t="n">
        <f aca="false">K6-K7-K19</f>
        <v>0</v>
      </c>
      <c r="L61" s="77" t="n">
        <f aca="false">L6-L7-L19</f>
        <v>0</v>
      </c>
      <c r="M61" s="77" t="n">
        <f aca="false">M6-M7-M19</f>
        <v>0</v>
      </c>
      <c r="N61" s="77" t="n">
        <f aca="false">N6-N7-N19</f>
        <v>0</v>
      </c>
      <c r="O61" s="77" t="n">
        <f aca="false">O6-O7-O19</f>
        <v>0</v>
      </c>
      <c r="P61" s="77" t="n">
        <f aca="false">P6-P7-P19</f>
        <v>0</v>
      </c>
      <c r="Q61" s="77" t="n">
        <f aca="false">Q6-Q7-Q19</f>
        <v>0</v>
      </c>
      <c r="R61" s="77" t="n">
        <f aca="false">R6-R7-R19</f>
        <v>0</v>
      </c>
      <c r="S61" s="77" t="n">
        <f aca="false">S6-S7-S19</f>
        <v>0</v>
      </c>
      <c r="T61" s="77" t="n">
        <f aca="false">T6-T7-T19</f>
        <v>0</v>
      </c>
      <c r="U61" s="77" t="n">
        <f aca="false">U6-U7-U19</f>
        <v>0</v>
      </c>
      <c r="V61" s="77" t="n">
        <f aca="false">V6-V7-V19</f>
        <v>0</v>
      </c>
      <c r="W61" s="77" t="n">
        <f aca="false">W6-W7-W19</f>
        <v>0</v>
      </c>
      <c r="X61" s="77" t="n">
        <f aca="false">X6-X7-X19</f>
        <v>0</v>
      </c>
    </row>
    <row r="62" customFormat="false" ht="16.5" hidden="false" customHeight="false" outlineLevel="0" collapsed="false">
      <c r="B62" s="30" t="s">
        <v>130</v>
      </c>
      <c r="C62" s="19"/>
      <c r="D62" s="4"/>
      <c r="E62" s="474"/>
      <c r="F62" s="4"/>
      <c r="G62" s="77" t="n">
        <f aca="false">G7-G9-G17-G18</f>
        <v>0</v>
      </c>
      <c r="H62" s="77" t="n">
        <f aca="false">H7-H9-H17-H18</f>
        <v>0</v>
      </c>
      <c r="I62" s="77" t="n">
        <f aca="false">I7-I9-I17-I18</f>
        <v>1000000000</v>
      </c>
      <c r="J62" s="77" t="n">
        <f aca="false">J7-J9-J17-J18</f>
        <v>0</v>
      </c>
      <c r="K62" s="77" t="n">
        <f aca="false">K7-K9-K17-K18</f>
        <v>-1000000000</v>
      </c>
      <c r="L62" s="77" t="n">
        <f aca="false">L7-L9-L17-L18</f>
        <v>1000000000</v>
      </c>
      <c r="M62" s="77" t="n">
        <f aca="false">M7-M9-M17-M18</f>
        <v>0</v>
      </c>
      <c r="N62" s="77" t="n">
        <f aca="false">N7-N9-N17-N18</f>
        <v>1000000000</v>
      </c>
      <c r="O62" s="77" t="n">
        <f aca="false">O7-O9-O17-O18</f>
        <v>0</v>
      </c>
      <c r="P62" s="77" t="n">
        <f aca="false">P7-P9-P17-P18</f>
        <v>1000000000</v>
      </c>
      <c r="Q62" s="77" t="n">
        <f aca="false">Q7-Q9-Q17-Q18</f>
        <v>1000000000</v>
      </c>
      <c r="R62" s="77" t="n">
        <f aca="false">R7-R9-R17-R18</f>
        <v>0</v>
      </c>
      <c r="S62" s="77" t="n">
        <f aca="false">S7-S9-S17-S18</f>
        <v>0</v>
      </c>
      <c r="T62" s="77" t="n">
        <f aca="false">T7-T9-T17-T18</f>
        <v>0</v>
      </c>
      <c r="U62" s="77" t="n">
        <f aca="false">U7-U9-U17-U18</f>
        <v>0</v>
      </c>
      <c r="V62" s="77" t="n">
        <f aca="false">V7-V9-V17-V18</f>
        <v>-1000000000</v>
      </c>
      <c r="W62" s="77" t="n">
        <f aca="false">W7-W9-W17-W18</f>
        <v>0</v>
      </c>
      <c r="X62" s="77" t="n">
        <f aca="false">X7-X9-X17-X18</f>
        <v>0</v>
      </c>
    </row>
    <row r="63" customFormat="false" ht="16.5" hidden="false" customHeight="false" outlineLevel="0" collapsed="false">
      <c r="B63" s="30" t="s">
        <v>427</v>
      </c>
      <c r="C63" s="19"/>
      <c r="D63" s="4"/>
      <c r="E63" s="474"/>
      <c r="F63" s="4"/>
      <c r="G63" s="77" t="n">
        <f aca="false">G9-G10-G11-G12-G13-G14-G15-G16</f>
        <v>100000000</v>
      </c>
      <c r="H63" s="77" t="n">
        <f aca="false">H9-H10-H11-H12-H13-H14-H15-H16</f>
        <v>0</v>
      </c>
      <c r="I63" s="77" t="n">
        <f aca="false">I9-I10-I11-I12-I13-I14-I15-I16</f>
        <v>1000000000</v>
      </c>
      <c r="J63" s="77" t="n">
        <f aca="false">J9-J10-J11-J12-J13-J14-J15-J16</f>
        <v>1000000000</v>
      </c>
      <c r="K63" s="77" t="n">
        <f aca="false">K9-K10-K11-K12-K13-K14-K15-K16</f>
        <v>0</v>
      </c>
      <c r="L63" s="77" t="n">
        <f aca="false">L9-L10-L11-L12-L13-L14-L15-L16</f>
        <v>-1000000000</v>
      </c>
      <c r="M63" s="77" t="n">
        <f aca="false">M9-M10-M11-M12-M13-M14-M15-M16</f>
        <v>0</v>
      </c>
      <c r="N63" s="77" t="n">
        <f aca="false">N9-N10-N11-N12-N13-N14-N15-N16</f>
        <v>0</v>
      </c>
      <c r="O63" s="77" t="n">
        <f aca="false">O9-O10-O11-O12-O13-O14-O15-O16</f>
        <v>-1000000000</v>
      </c>
      <c r="P63" s="77" t="n">
        <f aca="false">P9-P10-P11-P12-P13-P14-P15-P16</f>
        <v>0</v>
      </c>
      <c r="Q63" s="77" t="n">
        <f aca="false">Q9-Q10-Q11-Q12-Q13-Q14-Q15-Q16</f>
        <v>-1000000000</v>
      </c>
      <c r="R63" s="77" t="n">
        <f aca="false">R9-R10-R11-R12-R13-R14-R15-R16</f>
        <v>1000000000</v>
      </c>
      <c r="S63" s="77" t="n">
        <f aca="false">S9-S10-S11-S12-S13-S14-S15-S16</f>
        <v>-1000000000</v>
      </c>
      <c r="T63" s="77" t="n">
        <f aca="false">T9-T10-T11-T12-T13-T14-T15-T16</f>
        <v>0</v>
      </c>
      <c r="U63" s="77" t="n">
        <f aca="false">U9-U10-U11-U12-U13-U14-U15-U16</f>
        <v>0</v>
      </c>
      <c r="V63" s="77" t="n">
        <f aca="false">V9-V10-V11-V12-V13-V14-V15-V16</f>
        <v>-1000000000</v>
      </c>
      <c r="W63" s="77" t="n">
        <f aca="false">W9-W10-W11-W12-W13-W14-W15-W16</f>
        <v>-2000000000</v>
      </c>
      <c r="X63" s="77" t="n">
        <f aca="false">X9-X10-X11-X12-X13-X14-X15-X16</f>
        <v>1000000000</v>
      </c>
    </row>
    <row r="64" customFormat="false" ht="16.5" hidden="false" customHeight="false" outlineLevel="0" collapsed="false">
      <c r="B64" s="30" t="s">
        <v>68</v>
      </c>
      <c r="C64" s="19"/>
      <c r="D64" s="4"/>
      <c r="E64" s="474"/>
      <c r="F64" s="4"/>
      <c r="G64" s="77" t="n">
        <f aca="false">G20-G21-G30-G33-G34</f>
        <v>100000000</v>
      </c>
      <c r="H64" s="77" t="n">
        <f aca="false">H20-H21-H30-H33-H34</f>
        <v>0</v>
      </c>
      <c r="I64" s="77" t="n">
        <f aca="false">I20-I21-I30-I33-I34</f>
        <v>1000000000</v>
      </c>
      <c r="J64" s="77" t="n">
        <f aca="false">J20-J21-J30-J33-J34</f>
        <v>0</v>
      </c>
      <c r="K64" s="77" t="n">
        <f aca="false">K20-K21-K30-K33-K34</f>
        <v>0</v>
      </c>
      <c r="L64" s="77" t="n">
        <f aca="false">L20-L21-L30-L33-L34</f>
        <v>0</v>
      </c>
      <c r="M64" s="77" t="n">
        <f aca="false">M20-M21-M30-M33-M34</f>
        <v>1000000000</v>
      </c>
      <c r="N64" s="77" t="n">
        <f aca="false">N20-N21-N30-N33-N34</f>
        <v>0</v>
      </c>
      <c r="O64" s="77" t="n">
        <f aca="false">O20-O21-O30-O33-O34</f>
        <v>0</v>
      </c>
      <c r="P64" s="77" t="n">
        <f aca="false">P20-P21-P30-P33-P34</f>
        <v>0</v>
      </c>
      <c r="Q64" s="77" t="n">
        <f aca="false">Q20-Q21-Q30-Q33-Q34</f>
        <v>-1000000000</v>
      </c>
      <c r="R64" s="77" t="n">
        <f aca="false">R20-R21-R30-R33-R34</f>
        <v>-1000000000</v>
      </c>
      <c r="S64" s="77" t="n">
        <f aca="false">S20-S21-S30-S33-S34</f>
        <v>-1000000000</v>
      </c>
      <c r="T64" s="77" t="n">
        <f aca="false">T20-T21-T30-T33-T34</f>
        <v>0</v>
      </c>
      <c r="U64" s="77" t="n">
        <f aca="false">U20-U21-U30-U33-U34</f>
        <v>-1000000000</v>
      </c>
      <c r="V64" s="77" t="n">
        <f aca="false">V20-V21-V30-V33-V34</f>
        <v>1000000000</v>
      </c>
      <c r="W64" s="77" t="n">
        <f aca="false">W20-W21-W30-W33-W34</f>
        <v>0</v>
      </c>
      <c r="X64" s="77" t="n">
        <f aca="false">X20-X21-X30-X33-X34</f>
        <v>-1000000000</v>
      </c>
    </row>
    <row r="65" customFormat="false" ht="16.5" hidden="false" customHeight="false" outlineLevel="0" collapsed="false">
      <c r="B65" s="30" t="s">
        <v>2517</v>
      </c>
      <c r="C65" s="19"/>
      <c r="D65" s="4"/>
      <c r="E65" s="474"/>
      <c r="F65" s="4"/>
      <c r="G65" s="723" t="n">
        <f aca="false">G25-G26-G27-G28-G29</f>
        <v>257200000000</v>
      </c>
      <c r="H65" s="723" t="n">
        <f aca="false">H25-H26-H27-H28-H29</f>
        <v>290500000000</v>
      </c>
      <c r="I65" s="77" t="n">
        <f aca="false">I25-I26-I27-I28-I29</f>
        <v>0</v>
      </c>
      <c r="J65" s="77" t="n">
        <f aca="false">J25-J26-J27-J28-J29</f>
        <v>0</v>
      </c>
      <c r="K65" s="77" t="n">
        <f aca="false">K25-K26-K27-K28-K29</f>
        <v>0</v>
      </c>
      <c r="L65" s="77" t="n">
        <f aca="false">L25-L26-L27-L28-L29</f>
        <v>0</v>
      </c>
      <c r="M65" s="77" t="n">
        <f aca="false">M25-M26-M27-M28-M29</f>
        <v>0</v>
      </c>
      <c r="N65" s="77" t="n">
        <f aca="false">N25-N26-N27-N28-N29</f>
        <v>0</v>
      </c>
      <c r="O65" s="77" t="n">
        <f aca="false">O25-O26-O27-O28-O29</f>
        <v>0</v>
      </c>
      <c r="P65" s="77" t="n">
        <f aca="false">P25-P26-P27-P28-P29</f>
        <v>0</v>
      </c>
      <c r="Q65" s="77" t="n">
        <f aca="false">Q25-Q26-Q27-Q28-Q29</f>
        <v>0</v>
      </c>
      <c r="R65" s="77" t="n">
        <f aca="false">R25-R26-R27-R28-R29</f>
        <v>0</v>
      </c>
      <c r="S65" s="77" t="n">
        <f aca="false">S25-S26-S27-S28-S29</f>
        <v>0</v>
      </c>
      <c r="T65" s="77" t="n">
        <f aca="false">T25-T26-T27-T28-T29</f>
        <v>0</v>
      </c>
      <c r="U65" s="77" t="n">
        <f aca="false">U25-U26-U27-U28-U29</f>
        <v>0</v>
      </c>
      <c r="V65" s="77" t="n">
        <f aca="false">V25-V26-V27-V28-V29</f>
        <v>0</v>
      </c>
      <c r="W65" s="77" t="n">
        <f aca="false">W25-W26-W27-W28-W29</f>
        <v>0</v>
      </c>
      <c r="X65" s="77" t="n">
        <f aca="false">X25-X26-X27-X28-X29</f>
        <v>0</v>
      </c>
    </row>
    <row r="66" customFormat="false" ht="16.5" hidden="false" customHeight="false" outlineLevel="0" collapsed="false">
      <c r="B66" s="30" t="s">
        <v>1491</v>
      </c>
      <c r="C66" s="19"/>
      <c r="D66" s="4"/>
      <c r="E66" s="474"/>
      <c r="F66" s="4"/>
      <c r="G66" s="723" t="n">
        <f aca="false">G30-G31-G32</f>
        <v>27900000000</v>
      </c>
      <c r="H66" s="723" t="n">
        <f aca="false">H30-H31-H32</f>
        <v>36100000000</v>
      </c>
      <c r="I66" s="77" t="n">
        <f aca="false">I30-I31-I32</f>
        <v>0</v>
      </c>
      <c r="J66" s="77" t="n">
        <f aca="false">J30-J31-J32</f>
        <v>0</v>
      </c>
      <c r="K66" s="77" t="n">
        <f aca="false">K30-K31-K32</f>
        <v>1000000000</v>
      </c>
      <c r="L66" s="77" t="n">
        <f aca="false">L30-L31-L32</f>
        <v>-1000000000</v>
      </c>
      <c r="M66" s="723" t="n">
        <f aca="false">M30-M31-M32</f>
        <v>93000000000</v>
      </c>
      <c r="N66" s="723" t="n">
        <f aca="false">N30-N31-N32</f>
        <v>105000000000</v>
      </c>
      <c r="O66" s="723" t="n">
        <f aca="false">O30-O31-O32</f>
        <v>114000000000</v>
      </c>
      <c r="P66" s="723" t="n">
        <f aca="false">P30-P31-P32</f>
        <v>119000000000</v>
      </c>
      <c r="Q66" s="723" t="n">
        <f aca="false">Q30-Q31-Q32</f>
        <v>83000000000</v>
      </c>
      <c r="R66" s="723" t="n">
        <f aca="false">R30-R31-R32</f>
        <v>97000000000</v>
      </c>
      <c r="S66" s="723" t="n">
        <f aca="false">S30-S31-S32</f>
        <v>123000000000</v>
      </c>
      <c r="T66" s="723" t="n">
        <f aca="false">T30-T31-T32</f>
        <v>130000000000</v>
      </c>
      <c r="U66" s="723" t="n">
        <f aca="false">U30-U31-U32</f>
        <v>134000000000</v>
      </c>
      <c r="V66" s="723" t="n">
        <f aca="false">V30-V31-V32</f>
        <v>144000000000</v>
      </c>
      <c r="W66" s="723" t="n">
        <f aca="false">W30-W31-W32</f>
        <v>155000000000</v>
      </c>
      <c r="X66" s="723" t="n">
        <f aca="false">X30-X31-X32</f>
        <v>168000000000</v>
      </c>
    </row>
    <row r="67" s="38" customFormat="true" ht="16.5" hidden="false" customHeight="false" outlineLevel="0" collapsed="false">
      <c r="B67" s="30" t="s">
        <v>433</v>
      </c>
      <c r="C67" s="19"/>
      <c r="D67" s="4"/>
      <c r="E67" s="474"/>
      <c r="F67" s="4"/>
      <c r="G67" s="77" t="n">
        <f aca="false">G36-G37-G39-G50-G55-G56-G38</f>
        <v>0</v>
      </c>
      <c r="H67" s="77" t="n">
        <f aca="false">H36-H37-H39-H50-H55-H56-H38</f>
        <v>0</v>
      </c>
      <c r="I67" s="77" t="n">
        <f aca="false">I36-I37-I39-I50-I55-I56-I38</f>
        <v>-1000000000</v>
      </c>
      <c r="J67" s="77" t="n">
        <f aca="false">J36-J37-J39-J50-J55-J56-J38</f>
        <v>0</v>
      </c>
      <c r="K67" s="77" t="n">
        <f aca="false">K36-K37-K39-K50-K55-K56-K38</f>
        <v>0</v>
      </c>
      <c r="L67" s="77" t="n">
        <f aca="false">L36-L37-L39-L50-L55-L56-L38</f>
        <v>0</v>
      </c>
      <c r="M67" s="77" t="n">
        <f aca="false">M36-M37-M39-M50-M55-M56-M38</f>
        <v>0</v>
      </c>
      <c r="N67" s="77" t="n">
        <f aca="false">N36-N37-N39-N50-N55-N56-N38</f>
        <v>-1000000000</v>
      </c>
      <c r="O67" s="77" t="n">
        <f aca="false">O36-O37-O39-O50-O55-O56-O38</f>
        <v>0</v>
      </c>
      <c r="P67" s="77" t="n">
        <f aca="false">P36-P37-P39-P50-P55-P56-P38</f>
        <v>0</v>
      </c>
      <c r="Q67" s="77" t="n">
        <f aca="false">Q36-Q37-Q39-Q50-Q55-Q56-Q38</f>
        <v>-1000000000</v>
      </c>
      <c r="R67" s="77" t="n">
        <f aca="false">R36-R37-R39-R50-R55-R56-R38</f>
        <v>0</v>
      </c>
      <c r="S67" s="77" t="n">
        <f aca="false">S36-S37-S39-S50-S55-S56-S38</f>
        <v>0</v>
      </c>
      <c r="T67" s="77" t="n">
        <f aca="false">T36-T37-T39-T50-T55-T56-T38</f>
        <v>0</v>
      </c>
      <c r="U67" s="77" t="n">
        <f aca="false">U36-U37-U39-U50-U55-U56-U38</f>
        <v>0</v>
      </c>
      <c r="V67" s="77" t="n">
        <f aca="false">V36-V37-V39-V50-V55-V56-V38</f>
        <v>0</v>
      </c>
      <c r="W67" s="77" t="n">
        <f aca="false">W36-W37-W39-W50-W55-W56-W38</f>
        <v>-1000000000</v>
      </c>
      <c r="X67" s="77" t="n">
        <f aca="false">X36-X37-X39-X50-X55-X56-X38</f>
        <v>0</v>
      </c>
    </row>
    <row r="68" s="38" customFormat="true" ht="16.5" hidden="false" customHeight="false" outlineLevel="0" collapsed="false">
      <c r="B68" s="30" t="s">
        <v>334</v>
      </c>
      <c r="C68" s="19"/>
      <c r="D68" s="4"/>
      <c r="E68" s="474"/>
      <c r="F68" s="4"/>
      <c r="G68" s="77" t="n">
        <f aca="false">G39-G40-G47</f>
        <v>0</v>
      </c>
      <c r="H68" s="77" t="n">
        <f aca="false">H39-H40-H47</f>
        <v>0</v>
      </c>
      <c r="I68" s="77" t="n">
        <f aca="false">I39-I40-I47</f>
        <v>0</v>
      </c>
      <c r="J68" s="77" t="n">
        <f aca="false">J39-J40-J47</f>
        <v>10000000000</v>
      </c>
      <c r="K68" s="77" t="n">
        <f aca="false">K39-K40-K47</f>
        <v>0</v>
      </c>
      <c r="L68" s="77" t="n">
        <f aca="false">L39-L40-L47</f>
        <v>0</v>
      </c>
      <c r="M68" s="77" t="n">
        <f aca="false">M39-M40-M47</f>
        <v>0</v>
      </c>
      <c r="N68" s="77" t="n">
        <f aca="false">N39-N40-N47</f>
        <v>0</v>
      </c>
      <c r="O68" s="77" t="n">
        <f aca="false">O39-O40-O47</f>
        <v>-1000000000</v>
      </c>
      <c r="P68" s="77" t="n">
        <f aca="false">P39-P40-P47</f>
        <v>0</v>
      </c>
      <c r="Q68" s="77" t="n">
        <f aca="false">Q39-Q40-Q47</f>
        <v>1000000000</v>
      </c>
      <c r="R68" s="77" t="n">
        <f aca="false">R39-R40-R47</f>
        <v>0</v>
      </c>
      <c r="S68" s="77" t="n">
        <f aca="false">S39-S40-S47</f>
        <v>1000000000</v>
      </c>
      <c r="T68" s="77" t="n">
        <f aca="false">T39-T40-T47</f>
        <v>-1000000000</v>
      </c>
      <c r="U68" s="77" t="n">
        <f aca="false">U39-U40-U47</f>
        <v>-1000000000</v>
      </c>
      <c r="V68" s="77" t="n">
        <f aca="false">V39-V40-V47</f>
        <v>0</v>
      </c>
      <c r="W68" s="77" t="n">
        <f aca="false">W39-W40-W47</f>
        <v>0</v>
      </c>
      <c r="X68" s="77" t="n">
        <f aca="false">X39-X40-X47</f>
        <v>0</v>
      </c>
    </row>
    <row r="69" customFormat="false" ht="16.5" hidden="false" customHeight="false" outlineLevel="0" collapsed="false">
      <c r="A69" s="38"/>
      <c r="B69" s="30" t="s">
        <v>1267</v>
      </c>
      <c r="C69" s="19"/>
      <c r="D69" s="4"/>
      <c r="E69" s="474"/>
      <c r="F69" s="4"/>
      <c r="G69" s="723" t="n">
        <f aca="false">G50-G51-G52-G53-G54</f>
        <v>12900000000</v>
      </c>
      <c r="H69" s="723" t="n">
        <f aca="false">H50-H51-H52-H53-H54</f>
        <v>12300000000</v>
      </c>
      <c r="I69" s="723" t="n">
        <f aca="false">I50-I51-I52-I53-I54</f>
        <v>13000000000</v>
      </c>
      <c r="J69" s="723" t="n">
        <f aca="false">J50-J51-J52-J53-J54</f>
        <v>11000000000</v>
      </c>
      <c r="K69" s="723" t="n">
        <f aca="false">K50-K51-K52-K53-K54</f>
        <v>17000000000</v>
      </c>
      <c r="L69" s="723" t="n">
        <f aca="false">L50-L51-L52-L53-L54</f>
        <v>-23000000000</v>
      </c>
      <c r="M69" s="77" t="n">
        <f aca="false">M50-M51-M52-M53-M54</f>
        <v>0</v>
      </c>
      <c r="N69" s="77" t="n">
        <f aca="false">N50-N51-N52-N53-N54</f>
        <v>0</v>
      </c>
      <c r="O69" s="77" t="n">
        <f aca="false">O50-O51-O52-O53-O54</f>
        <v>0</v>
      </c>
      <c r="P69" s="77" t="n">
        <f aca="false">P50-P51-P52-P53-P54</f>
        <v>-1000000000</v>
      </c>
      <c r="Q69" s="77" t="n">
        <f aca="false">Q50-Q51-Q52-Q53-Q54</f>
        <v>0</v>
      </c>
      <c r="R69" s="77" t="n">
        <f aca="false">R50-R51-R52-R53-R54</f>
        <v>-1000000000</v>
      </c>
      <c r="S69" s="77" t="n">
        <f aca="false">S50-S51-S52-S53-S54</f>
        <v>-1000000000</v>
      </c>
      <c r="T69" s="77" t="n">
        <f aca="false">T50-T51-T52-T53-T54</f>
        <v>0</v>
      </c>
      <c r="U69" s="77" t="n">
        <f aca="false">U50-U51-U52-U53-U54</f>
        <v>0</v>
      </c>
      <c r="V69" s="77" t="n">
        <f aca="false">V50-V51-V52-V53-V54</f>
        <v>0</v>
      </c>
      <c r="W69" s="77" t="n">
        <f aca="false">W50-W51-W52-W53-W54</f>
        <v>1000000000</v>
      </c>
      <c r="X69" s="77" t="n">
        <f aca="false">X50-X51-X52-X53-X54</f>
        <v>0</v>
      </c>
    </row>
    <row r="70" customFormat="false" ht="16.5" hidden="false" customHeight="false" outlineLevel="0" collapsed="false">
      <c r="B70" s="30"/>
      <c r="C70" s="19"/>
      <c r="D70" s="4"/>
      <c r="E70" s="4"/>
      <c r="F70" s="4"/>
      <c r="G70" s="4"/>
      <c r="H70" s="4"/>
      <c r="I70" s="4"/>
      <c r="J70" s="4"/>
      <c r="K70" s="4"/>
      <c r="L70" s="4"/>
      <c r="M70" s="4"/>
      <c r="N70" s="4"/>
      <c r="O70" s="4"/>
      <c r="P70" s="4"/>
      <c r="Q70" s="4"/>
      <c r="R70" s="4"/>
      <c r="S70" s="4"/>
      <c r="T70" s="4"/>
      <c r="U70" s="4"/>
      <c r="V70" s="4"/>
      <c r="W70" s="4"/>
      <c r="X70" s="4"/>
    </row>
    <row r="71" customFormat="false" ht="16.5" hidden="false" customHeight="false" outlineLevel="0" collapsed="false">
      <c r="B71" s="30" t="s">
        <v>1047</v>
      </c>
      <c r="C71" s="19"/>
      <c r="D71" s="0" t="n">
        <v>413798000000</v>
      </c>
      <c r="E71" s="0" t="n">
        <v>820842000000</v>
      </c>
      <c r="F71" s="57" t="n">
        <v>1037897000000</v>
      </c>
      <c r="G71" s="57" t="n">
        <v>1220160000000</v>
      </c>
      <c r="H71" s="57" t="n">
        <v>1451448000000</v>
      </c>
      <c r="I71" s="57" t="n">
        <v>1751371000000</v>
      </c>
      <c r="J71" s="57" t="n">
        <v>2055198000000</v>
      </c>
      <c r="K71" s="57" t="n">
        <v>2355066000000</v>
      </c>
      <c r="L71" s="57" t="n">
        <v>2744913000000</v>
      </c>
      <c r="M71" s="57" t="n">
        <v>2880059000000</v>
      </c>
      <c r="N71" s="57" t="n">
        <v>3067210000000</v>
      </c>
      <c r="O71" s="57" t="n">
        <v>3407563000000</v>
      </c>
      <c r="P71" s="57" t="n">
        <v>3584236000000</v>
      </c>
      <c r="Q71" s="57" t="n">
        <v>3876403000000</v>
      </c>
      <c r="R71" s="57" t="n">
        <v>3878024000000</v>
      </c>
      <c r="S71" s="57" t="n">
        <v>3966611000000</v>
      </c>
      <c r="T71" s="57" t="n">
        <v>4191181000000</v>
      </c>
      <c r="U71" s="57" t="n">
        <v>4450276000000</v>
      </c>
      <c r="V71" s="57" t="n">
        <v>4790277000000</v>
      </c>
      <c r="W71" s="57" t="n">
        <v>5156255000000</v>
      </c>
      <c r="X71" s="57" t="n">
        <v>5577005000000</v>
      </c>
    </row>
    <row r="72" customFormat="false" ht="15" hidden="false" customHeight="false" outlineLevel="0" collapsed="false">
      <c r="B72" s="0" t="s">
        <v>140</v>
      </c>
      <c r="G72" s="313" t="n">
        <f aca="false">(G6/G71)*100</f>
        <v>38.9211250983478</v>
      </c>
      <c r="H72" s="313" t="n">
        <f aca="false">(H6/H71)*100</f>
        <v>40.8350833099084</v>
      </c>
      <c r="I72" s="313" t="n">
        <f aca="false">(I6/I71)*100</f>
        <v>41.3961405093495</v>
      </c>
      <c r="J72" s="313" t="n">
        <f aca="false">(J6/J71)*100</f>
        <v>42.1857164127252</v>
      </c>
      <c r="K72" s="313" t="n">
        <f aca="false">(K6/K71)*100</f>
        <v>42.5041166574525</v>
      </c>
      <c r="L72" s="313" t="n">
        <f aca="false">(L6/L71)*100</f>
        <v>41.6042329939055</v>
      </c>
      <c r="M72" s="313" t="n">
        <f aca="false">(M6/M71)*100</f>
        <v>39.7908515068615</v>
      </c>
      <c r="N72" s="313" t="n">
        <f aca="false">(N6/N71)*100</f>
        <v>39.938576100104</v>
      </c>
      <c r="O72" s="313" t="n">
        <f aca="false">(O6/O71)*100</f>
        <v>38.2384713063265</v>
      </c>
      <c r="P72" s="313" t="n">
        <f aca="false">(P6/P71)*100</f>
        <v>39.3668274075703</v>
      </c>
      <c r="Q72" s="313" t="n">
        <f aca="false">(Q6/Q71)*100</f>
        <v>37.8701595267571</v>
      </c>
      <c r="R72" s="313" t="n">
        <f aca="false">(R6/R71)*100</f>
        <v>40.0203815138844</v>
      </c>
      <c r="S72" s="313" t="n">
        <f aca="false">(S6/S71)*100</f>
        <v>39.1518099455681</v>
      </c>
      <c r="T72" s="313" t="n">
        <f aca="false">(T6/T71)*100</f>
        <v>37.6982048735189</v>
      </c>
      <c r="U72" s="313" t="n">
        <f aca="false">(U6/U71)*100</f>
        <v>36.8965879869024</v>
      </c>
      <c r="V72" s="313" t="n">
        <f aca="false">(V6/V71)*100</f>
        <v>36.6993390987619</v>
      </c>
      <c r="W72" s="313" t="n">
        <f aca="false">(W6/W71)*100</f>
        <v>36.6157220696028</v>
      </c>
      <c r="X72" s="313" t="n">
        <f aca="false">(X6/X71)*100</f>
        <v>36.5429114730935</v>
      </c>
    </row>
    <row r="73" customFormat="false" ht="15" hidden="false" customHeight="false" outlineLevel="0" collapsed="false">
      <c r="B73" s="0" t="s">
        <v>1048</v>
      </c>
      <c r="G73" s="313" t="n">
        <f aca="false">(G20/G71)*100</f>
        <v>41.9535142932075</v>
      </c>
      <c r="H73" s="313" t="n">
        <f aca="false">(H20/H71)*100</f>
        <v>40.8557523245752</v>
      </c>
      <c r="I73" s="313" t="n">
        <f aca="false">(I20/I71)*100</f>
        <v>40.5967667615828</v>
      </c>
      <c r="J73" s="313" t="n">
        <f aca="false">(J20/J71)*100</f>
        <v>43.6940868957638</v>
      </c>
      <c r="K73" s="313" t="n">
        <f aca="false">(K20/K71)*100</f>
        <v>44.3724294775603</v>
      </c>
      <c r="L73" s="313" t="n">
        <f aca="false">(L20/L71)*100</f>
        <v>44.117973866567</v>
      </c>
      <c r="M73" s="313" t="n">
        <f aca="false">(M20/M71)*100</f>
        <v>44.1657618819614</v>
      </c>
      <c r="N73" s="313" t="n">
        <f aca="false">(N20/N71)*100</f>
        <v>44.5355877165241</v>
      </c>
      <c r="O73" s="313" t="n">
        <f aca="false">(O20/O71)*100</f>
        <v>43.0512950164091</v>
      </c>
      <c r="P73" s="313" t="n">
        <f aca="false">(P20/P71)*100</f>
        <v>46.5650141341139</v>
      </c>
      <c r="Q73" s="313" t="n">
        <f aca="false">(Q20/Q71)*100</f>
        <v>43.4939298107034</v>
      </c>
      <c r="R73" s="313" t="n">
        <f aca="false">(R20/R71)*100</f>
        <v>46.6732542140018</v>
      </c>
      <c r="S73" s="313" t="n">
        <f aca="false">(S20/S71)*100</f>
        <v>44.5216332027517</v>
      </c>
      <c r="T73" s="313" t="n">
        <f aca="false">(T20/T71)*100</f>
        <v>42.3508314243646</v>
      </c>
      <c r="U73" s="313" t="n">
        <f aca="false">(U20/U71)*100</f>
        <v>40.5817526823055</v>
      </c>
      <c r="V73" s="313" t="n">
        <f aca="false">(V20/V71)*100</f>
        <v>39.8933088838078</v>
      </c>
      <c r="W73" s="313" t="n">
        <f aca="false">(W20/W71)*100</f>
        <v>39.5054162371721</v>
      </c>
      <c r="X73" s="313" t="n">
        <f aca="false">(X20/X71)*100</f>
        <v>38.9814963407779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5.xml><?xml version="1.0" encoding="utf-8"?>
<worksheet xmlns="http://schemas.openxmlformats.org/spreadsheetml/2006/main" xmlns:r="http://schemas.openxmlformats.org/officeDocument/2006/relationships">
  <sheetPr filterMode="false">
    <pageSetUpPr fitToPage="false"/>
  </sheetPr>
  <dimension ref="A1:X8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H54" activePane="bottomRight" state="frozen"/>
      <selection pane="topLeft" activeCell="A1" activeCellId="0" sqref="A1"/>
      <selection pane="topRight" activeCell="H1" activeCellId="0" sqref="H1"/>
      <selection pane="bottomLeft" activeCell="A54" activeCellId="0" sqref="A54"/>
      <selection pane="bottomRight" activeCell="I76" activeCellId="0" sqref="I76"/>
    </sheetView>
  </sheetViews>
  <sheetFormatPr defaultRowHeight="15"/>
  <cols>
    <col collapsed="false" hidden="false" max="1" min="1" style="0" width="32.1275510204082"/>
    <col collapsed="false" hidden="false" max="2" min="2" style="0" width="48.7295918367347"/>
    <col collapsed="false" hidden="false" max="3" min="3" style="0" width="19.7091836734694"/>
    <col collapsed="false" hidden="false" max="9" min="4" style="0" width="8.50510204081633"/>
    <col collapsed="false" hidden="false" max="10" min="10" style="0" width="13.5"/>
    <col collapsed="false" hidden="false" max="11" min="11" style="0" width="15.6581632653061"/>
    <col collapsed="false" hidden="false" max="12" min="12" style="0" width="15.2551020408163"/>
    <col collapsed="false" hidden="false" max="13" min="13" style="0" width="15.7959183673469"/>
    <col collapsed="false" hidden="false" max="14" min="14" style="0" width="15.9285714285714"/>
    <col collapsed="false" hidden="false" max="15" min="15" style="0" width="17.8214285714286"/>
    <col collapsed="false" hidden="false" max="16" min="16" style="0" width="15.9285714285714"/>
    <col collapsed="false" hidden="false" max="17" min="17" style="0" width="15.1173469387755"/>
    <col collapsed="false" hidden="false" max="18" min="18" style="0" width="15.9285714285714"/>
    <col collapsed="false" hidden="false" max="20" min="19" style="0" width="15.1173469387755"/>
    <col collapsed="false" hidden="false" max="1025" min="21" style="0" width="8.50510204081633"/>
  </cols>
  <sheetData>
    <row r="1" customFormat="false" ht="15" hidden="false" customHeight="false" outlineLevel="0" collapsed="false">
      <c r="A1" s="59" t="s">
        <v>4896</v>
      </c>
      <c r="B1" s="2" t="s">
        <v>4897</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4898</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31</v>
      </c>
      <c r="S5" s="4" t="s">
        <v>31</v>
      </c>
      <c r="T5" s="4" t="s">
        <v>31</v>
      </c>
      <c r="U5" s="4" t="s">
        <v>31</v>
      </c>
      <c r="V5" s="4" t="s">
        <v>31</v>
      </c>
      <c r="W5" s="4" t="s">
        <v>31</v>
      </c>
      <c r="X5" s="4" t="s">
        <v>31</v>
      </c>
    </row>
    <row r="6" s="320" customFormat="true" ht="16.5" hidden="false" customHeight="false" outlineLevel="0" collapsed="false">
      <c r="A6" s="649" t="s">
        <v>32</v>
      </c>
      <c r="B6" s="873" t="s">
        <v>590</v>
      </c>
      <c r="C6" s="63" t="s">
        <v>34</v>
      </c>
      <c r="K6" s="322" t="n">
        <v>2214000000</v>
      </c>
      <c r="L6" s="100" t="n">
        <v>3190000000</v>
      </c>
      <c r="M6" s="99" t="n">
        <v>4262000000</v>
      </c>
      <c r="N6" s="16" t="n">
        <v>4108000000</v>
      </c>
      <c r="O6" s="99" t="n">
        <v>5014000000</v>
      </c>
      <c r="P6" s="874" t="n">
        <v>6024000000</v>
      </c>
      <c r="Q6" s="874" t="n">
        <v>6111000000</v>
      </c>
      <c r="R6" s="874" t="n">
        <v>6358000000</v>
      </c>
      <c r="S6" s="874" t="n">
        <v>6477000000</v>
      </c>
      <c r="T6" s="874" t="n">
        <v>6755000000</v>
      </c>
    </row>
    <row r="7" customFormat="false" ht="16.5" hidden="false" customHeight="false" outlineLevel="0" collapsed="false">
      <c r="A7" s="19" t="s">
        <v>35</v>
      </c>
      <c r="B7" s="30" t="s">
        <v>591</v>
      </c>
      <c r="C7" s="20" t="s">
        <v>37</v>
      </c>
      <c r="D7" s="4"/>
      <c r="E7" s="4"/>
      <c r="F7" s="4"/>
      <c r="G7" s="4"/>
      <c r="H7" s="4"/>
      <c r="I7" s="4"/>
      <c r="J7" s="4"/>
      <c r="K7" s="46" t="n">
        <v>2197000000</v>
      </c>
      <c r="L7" s="100" t="n">
        <v>2868000000</v>
      </c>
      <c r="M7" s="99" t="n">
        <v>3793000000</v>
      </c>
      <c r="N7" s="16" t="n">
        <v>4008000000</v>
      </c>
      <c r="O7" s="99" t="n">
        <v>4695000000</v>
      </c>
      <c r="P7" s="16" t="n">
        <v>5322000000</v>
      </c>
      <c r="Q7" s="16" t="n">
        <v>5420000000</v>
      </c>
      <c r="R7" s="16" t="n">
        <v>5788000000</v>
      </c>
      <c r="S7" s="16" t="n">
        <v>6050000000</v>
      </c>
      <c r="T7" s="16" t="n">
        <v>6424000000</v>
      </c>
      <c r="U7" s="4"/>
      <c r="V7" s="4"/>
      <c r="W7" s="4"/>
      <c r="X7" s="4"/>
    </row>
    <row r="8" customFormat="false" ht="16.5" hidden="false" customHeight="false" outlineLevel="0" collapsed="false">
      <c r="A8" s="29" t="s">
        <v>1275</v>
      </c>
      <c r="B8" s="29" t="s">
        <v>1275</v>
      </c>
      <c r="C8" s="49" t="s">
        <v>40</v>
      </c>
      <c r="D8" s="4"/>
      <c r="E8" s="4"/>
      <c r="F8" s="4"/>
      <c r="G8" s="4"/>
      <c r="H8" s="4"/>
      <c r="I8" s="4"/>
      <c r="J8" s="4"/>
      <c r="K8" s="46" t="n">
        <v>1896000000</v>
      </c>
      <c r="L8" s="100" t="n">
        <v>2456000000</v>
      </c>
      <c r="M8" s="99" t="n">
        <v>3318000000</v>
      </c>
      <c r="N8" s="16" t="n">
        <v>3533000000</v>
      </c>
      <c r="O8" s="99" t="n">
        <v>4165000000</v>
      </c>
      <c r="P8" s="16" t="n">
        <v>4600000000</v>
      </c>
      <c r="Q8" s="16" t="n">
        <v>4676000000</v>
      </c>
      <c r="R8" s="16" t="n">
        <v>5162000000</v>
      </c>
      <c r="S8" s="16" t="n">
        <v>5433000000</v>
      </c>
      <c r="T8" s="16" t="n">
        <v>5765000000</v>
      </c>
      <c r="U8" s="4"/>
      <c r="V8" s="4"/>
      <c r="W8" s="4"/>
      <c r="X8" s="4"/>
    </row>
    <row r="9" customFormat="false" ht="16.5" hidden="false" customHeight="false" outlineLevel="0" collapsed="false">
      <c r="A9" s="45" t="s">
        <v>160</v>
      </c>
      <c r="B9" s="105" t="s">
        <v>2122</v>
      </c>
      <c r="C9" s="3" t="s">
        <v>43</v>
      </c>
      <c r="D9" s="4"/>
      <c r="E9" s="4"/>
      <c r="F9" s="4"/>
      <c r="G9" s="4"/>
      <c r="H9" s="4"/>
      <c r="I9" s="4"/>
      <c r="J9" s="4"/>
      <c r="K9" s="77"/>
      <c r="L9" s="100"/>
      <c r="M9" s="99"/>
      <c r="N9" s="16" t="n">
        <v>195000000</v>
      </c>
      <c r="O9" s="99" t="n">
        <v>612000000</v>
      </c>
      <c r="P9" s="16" t="n">
        <v>702000000</v>
      </c>
      <c r="Q9" s="16" t="n">
        <v>754000000</v>
      </c>
      <c r="R9" s="16" t="n">
        <v>893000000</v>
      </c>
      <c r="S9" s="16" t="n">
        <v>930000000</v>
      </c>
      <c r="T9" s="16" t="n">
        <v>994000000</v>
      </c>
      <c r="U9" s="4"/>
      <c r="V9" s="4"/>
      <c r="W9" s="4"/>
      <c r="X9" s="4"/>
    </row>
    <row r="10" customFormat="false" ht="16.5" hidden="false" customHeight="false" outlineLevel="0" collapsed="false">
      <c r="A10" s="45" t="s">
        <v>4899</v>
      </c>
      <c r="B10" s="45" t="s">
        <v>4900</v>
      </c>
      <c r="C10" s="3" t="s">
        <v>43</v>
      </c>
      <c r="D10" s="4"/>
      <c r="E10" s="4"/>
      <c r="F10" s="4"/>
      <c r="G10" s="4"/>
      <c r="H10" s="4"/>
      <c r="I10" s="4"/>
      <c r="J10" s="4"/>
      <c r="K10" s="46" t="n">
        <v>301000000</v>
      </c>
      <c r="L10" s="100" t="n">
        <v>295000000</v>
      </c>
      <c r="M10" s="99" t="n">
        <v>384000000</v>
      </c>
      <c r="N10" s="16" t="n">
        <v>220000000</v>
      </c>
      <c r="O10" s="99"/>
      <c r="P10" s="16"/>
      <c r="Q10" s="16"/>
      <c r="R10" s="16"/>
      <c r="S10" s="16"/>
      <c r="T10" s="16"/>
      <c r="U10" s="4"/>
      <c r="V10" s="4"/>
      <c r="W10" s="4"/>
      <c r="X10" s="4"/>
    </row>
    <row r="11" customFormat="false" ht="16.5" hidden="false" customHeight="false" outlineLevel="0" collapsed="false">
      <c r="A11" s="45" t="s">
        <v>4901</v>
      </c>
      <c r="B11" s="105" t="s">
        <v>4902</v>
      </c>
      <c r="C11" s="3" t="s">
        <v>43</v>
      </c>
      <c r="D11" s="4"/>
      <c r="E11" s="4"/>
      <c r="F11" s="4"/>
      <c r="G11" s="4"/>
      <c r="H11" s="4"/>
      <c r="I11" s="4"/>
      <c r="J11" s="4"/>
      <c r="K11" s="46" t="n">
        <v>265000000</v>
      </c>
      <c r="L11" s="100" t="n">
        <v>410000000</v>
      </c>
      <c r="M11" s="99" t="n">
        <v>437000000</v>
      </c>
      <c r="N11" s="16" t="n">
        <v>356000000</v>
      </c>
      <c r="O11" s="99" t="n">
        <v>421000000</v>
      </c>
      <c r="P11" s="16" t="n">
        <v>401000000</v>
      </c>
      <c r="Q11" s="16" t="n">
        <v>411000000</v>
      </c>
      <c r="R11" s="16" t="n">
        <v>353000000</v>
      </c>
      <c r="S11" s="16" t="n">
        <v>277000000</v>
      </c>
      <c r="T11" s="16" t="n">
        <v>297000000</v>
      </c>
      <c r="U11" s="4"/>
      <c r="V11" s="4"/>
      <c r="W11" s="4"/>
      <c r="X11" s="4"/>
    </row>
    <row r="12" customFormat="false" ht="16.5" hidden="false" customHeight="false" outlineLevel="0" collapsed="false">
      <c r="A12" s="21" t="s">
        <v>155</v>
      </c>
      <c r="B12" s="21" t="s">
        <v>4903</v>
      </c>
      <c r="C12" s="3" t="s">
        <v>43</v>
      </c>
      <c r="D12" s="4"/>
      <c r="E12" s="4"/>
      <c r="F12" s="4"/>
      <c r="G12" s="4"/>
      <c r="H12" s="4"/>
      <c r="I12" s="4"/>
      <c r="J12" s="4"/>
      <c r="K12" s="77"/>
      <c r="L12" s="100"/>
      <c r="M12" s="99"/>
      <c r="N12" s="16" t="n">
        <v>580000000</v>
      </c>
      <c r="O12" s="99" t="n">
        <v>727000000</v>
      </c>
      <c r="P12" s="16" t="n">
        <v>726000000</v>
      </c>
      <c r="Q12" s="16" t="n">
        <v>652000000</v>
      </c>
      <c r="R12" s="16" t="n">
        <v>843000000</v>
      </c>
      <c r="S12" s="16" t="n">
        <v>681000000</v>
      </c>
      <c r="T12" s="16" t="n">
        <v>892000000</v>
      </c>
      <c r="U12" s="4"/>
      <c r="V12" s="4"/>
      <c r="W12" s="4"/>
      <c r="X12" s="4"/>
    </row>
    <row r="13" customFormat="false" ht="16.5" hidden="false" customHeight="false" outlineLevel="0" collapsed="false">
      <c r="A13" s="21" t="s">
        <v>4904</v>
      </c>
      <c r="B13" s="21" t="s">
        <v>4905</v>
      </c>
      <c r="C13" s="3" t="s">
        <v>43</v>
      </c>
      <c r="D13" s="4"/>
      <c r="E13" s="4"/>
      <c r="F13" s="4"/>
      <c r="G13" s="4"/>
      <c r="H13" s="4"/>
      <c r="I13" s="4"/>
      <c r="J13" s="4"/>
      <c r="K13" s="46" t="n">
        <v>800000000</v>
      </c>
      <c r="L13" s="100" t="n">
        <v>951000000</v>
      </c>
      <c r="M13" s="99" t="n">
        <v>1349000000</v>
      </c>
      <c r="N13" s="16" t="n">
        <v>1047000000</v>
      </c>
      <c r="O13" s="99" t="n">
        <v>1208000000</v>
      </c>
      <c r="P13" s="16" t="n">
        <v>1465000000</v>
      </c>
      <c r="Q13" s="16" t="n">
        <v>1623000000</v>
      </c>
      <c r="R13" s="16" t="n">
        <v>1770000000</v>
      </c>
      <c r="S13" s="16" t="n">
        <v>1821000000</v>
      </c>
      <c r="T13" s="16" t="n">
        <v>1952000000</v>
      </c>
      <c r="U13" s="4"/>
      <c r="V13" s="4"/>
      <c r="W13" s="4"/>
      <c r="X13" s="4"/>
    </row>
    <row r="14" customFormat="false" ht="16.5" hidden="false" customHeight="false" outlineLevel="0" collapsed="false">
      <c r="A14" s="21" t="s">
        <v>4906</v>
      </c>
      <c r="B14" s="21" t="s">
        <v>4907</v>
      </c>
      <c r="C14" s="3" t="s">
        <v>43</v>
      </c>
      <c r="D14" s="4"/>
      <c r="E14" s="4"/>
      <c r="F14" s="4"/>
      <c r="G14" s="4"/>
      <c r="H14" s="4"/>
      <c r="I14" s="4"/>
      <c r="J14" s="4"/>
      <c r="K14" s="46" t="n">
        <v>360000000</v>
      </c>
      <c r="L14" s="100" t="n">
        <v>524000000</v>
      </c>
      <c r="M14" s="99" t="n">
        <v>802000000</v>
      </c>
      <c r="N14" s="16" t="n">
        <v>790000000</v>
      </c>
      <c r="O14" s="99" t="n">
        <v>893000000</v>
      </c>
      <c r="P14" s="16" t="n">
        <v>816000000</v>
      </c>
      <c r="Q14" s="16" t="n">
        <v>816000000</v>
      </c>
      <c r="R14" s="16" t="n">
        <v>770000000</v>
      </c>
      <c r="S14" s="16" t="n">
        <v>850000000</v>
      </c>
      <c r="T14" s="16" t="n">
        <v>907000000</v>
      </c>
      <c r="U14" s="4"/>
      <c r="V14" s="4"/>
      <c r="W14" s="4"/>
      <c r="X14" s="4"/>
    </row>
    <row r="15" customFormat="false" ht="16.5" hidden="false" customHeight="false" outlineLevel="0" collapsed="false">
      <c r="A15" s="21" t="s">
        <v>4908</v>
      </c>
      <c r="B15" s="21" t="s">
        <v>4908</v>
      </c>
      <c r="C15" s="3" t="s">
        <v>43</v>
      </c>
      <c r="D15" s="4"/>
      <c r="E15" s="4"/>
      <c r="F15" s="4"/>
      <c r="G15" s="4"/>
      <c r="H15" s="4"/>
      <c r="I15" s="4"/>
      <c r="J15" s="4"/>
      <c r="K15" s="77"/>
      <c r="L15" s="77"/>
      <c r="M15" s="77"/>
      <c r="N15" s="77"/>
      <c r="O15" s="77"/>
      <c r="P15" s="77"/>
      <c r="Q15" s="16" t="n">
        <v>44000000</v>
      </c>
      <c r="R15" s="16" t="n">
        <v>76000000</v>
      </c>
      <c r="S15" s="16" t="n">
        <v>68000000</v>
      </c>
      <c r="T15" s="16" t="n">
        <v>72000000</v>
      </c>
      <c r="U15" s="4"/>
      <c r="V15" s="4"/>
      <c r="W15" s="4"/>
      <c r="X15" s="4"/>
    </row>
    <row r="16" customFormat="false" ht="16.5" hidden="false" customHeight="false" outlineLevel="0" collapsed="false">
      <c r="A16" s="21" t="s">
        <v>4909</v>
      </c>
      <c r="B16" s="21" t="s">
        <v>4909</v>
      </c>
      <c r="C16" s="3" t="s">
        <v>43</v>
      </c>
      <c r="D16" s="4"/>
      <c r="E16" s="4"/>
      <c r="F16" s="4"/>
      <c r="G16" s="4"/>
      <c r="H16" s="4"/>
      <c r="I16" s="4"/>
      <c r="J16" s="4"/>
      <c r="K16" s="77"/>
      <c r="L16" s="77"/>
      <c r="M16" s="77"/>
      <c r="N16" s="77"/>
      <c r="O16" s="77"/>
      <c r="P16" s="77"/>
      <c r="Q16" s="16" t="n">
        <v>22000000</v>
      </c>
      <c r="R16" s="16" t="n">
        <v>50000000</v>
      </c>
      <c r="S16" s="16" t="n">
        <v>53000000</v>
      </c>
      <c r="T16" s="16" t="n">
        <v>57000000</v>
      </c>
      <c r="U16" s="4"/>
      <c r="V16" s="4"/>
      <c r="W16" s="4"/>
      <c r="X16" s="4"/>
    </row>
    <row r="17" customFormat="false" ht="16.5" hidden="false" customHeight="false" outlineLevel="0" collapsed="false">
      <c r="A17" s="105" t="s">
        <v>49</v>
      </c>
      <c r="B17" s="105" t="s">
        <v>49</v>
      </c>
      <c r="C17" s="3" t="s">
        <v>43</v>
      </c>
      <c r="D17" s="4"/>
      <c r="E17" s="4"/>
      <c r="F17" s="4"/>
      <c r="G17" s="4"/>
      <c r="H17" s="4"/>
      <c r="I17" s="4"/>
      <c r="J17" s="4"/>
      <c r="K17" s="46" t="n">
        <v>170000000</v>
      </c>
      <c r="L17" s="46" t="n">
        <v>277000000</v>
      </c>
      <c r="M17" s="99" t="n">
        <v>346000000</v>
      </c>
      <c r="N17" s="16" t="n">
        <v>346000000</v>
      </c>
      <c r="O17" s="99" t="n">
        <v>304000000</v>
      </c>
      <c r="P17" s="16" t="n">
        <v>491000000</v>
      </c>
      <c r="Q17" s="16" t="n">
        <v>354000000</v>
      </c>
      <c r="R17" s="16" t="n">
        <v>407000000</v>
      </c>
      <c r="S17" s="164" t="n">
        <f aca="false">S8-S9-S10-S11-S12-S13-S14-S15-S16</f>
        <v>753000000</v>
      </c>
      <c r="T17" s="16" t="n">
        <v>593000000</v>
      </c>
      <c r="U17" s="4"/>
      <c r="V17" s="4"/>
      <c r="W17" s="4"/>
      <c r="X17" s="4"/>
    </row>
    <row r="18" customFormat="false" ht="16.5" hidden="false" customHeight="false" outlineLevel="0" collapsed="false">
      <c r="A18" s="29" t="s">
        <v>2415</v>
      </c>
      <c r="B18" s="29" t="s">
        <v>2415</v>
      </c>
      <c r="C18" s="49" t="s">
        <v>40</v>
      </c>
      <c r="D18" s="4"/>
      <c r="E18" s="4"/>
      <c r="F18" s="4"/>
      <c r="G18" s="4"/>
      <c r="H18" s="4"/>
      <c r="I18" s="4"/>
      <c r="J18" s="4"/>
      <c r="K18" s="46" t="n">
        <v>301000000</v>
      </c>
      <c r="L18" s="46" t="n">
        <v>412000000</v>
      </c>
      <c r="M18" s="99" t="n">
        <v>474000000</v>
      </c>
      <c r="N18" s="16" t="n">
        <v>474000000</v>
      </c>
      <c r="O18" s="99" t="n">
        <v>530000000</v>
      </c>
      <c r="P18" s="16" t="n">
        <v>722000000</v>
      </c>
      <c r="Q18" s="16" t="n">
        <v>744000000</v>
      </c>
      <c r="R18" s="16" t="n">
        <v>626000000</v>
      </c>
      <c r="S18" s="16" t="n">
        <v>617000000</v>
      </c>
      <c r="T18" s="16" t="n">
        <v>659000000</v>
      </c>
      <c r="U18" s="4"/>
      <c r="V18" s="4"/>
      <c r="W18" s="4"/>
      <c r="X18" s="4"/>
    </row>
    <row r="19" customFormat="false" ht="16.5" hidden="false" customHeight="false" outlineLevel="0" collapsed="false">
      <c r="A19" s="45" t="s">
        <v>1064</v>
      </c>
      <c r="B19" s="105" t="s">
        <v>1065</v>
      </c>
      <c r="C19" s="49" t="s">
        <v>1623</v>
      </c>
      <c r="D19" s="4"/>
      <c r="E19" s="4"/>
      <c r="F19" s="4"/>
      <c r="G19" s="4"/>
      <c r="H19" s="4"/>
      <c r="I19" s="4"/>
      <c r="J19" s="4"/>
      <c r="K19" s="46" t="n">
        <v>176000000</v>
      </c>
      <c r="L19" s="46" t="n">
        <v>145000000</v>
      </c>
      <c r="M19" s="99" t="n">
        <v>182000000</v>
      </c>
      <c r="N19" s="16" t="n">
        <v>191000000</v>
      </c>
      <c r="O19" s="99" t="n">
        <v>306000000</v>
      </c>
      <c r="P19" s="16" t="n">
        <v>398000000</v>
      </c>
      <c r="Q19" s="16" t="n">
        <v>297000000</v>
      </c>
      <c r="R19" s="16" t="n">
        <v>337000000</v>
      </c>
      <c r="S19" s="16" t="n">
        <v>332000000</v>
      </c>
      <c r="T19" s="16" t="n">
        <v>354000000</v>
      </c>
      <c r="U19" s="4"/>
      <c r="V19" s="4"/>
      <c r="W19" s="4"/>
      <c r="X19" s="4"/>
    </row>
    <row r="20" customFormat="false" ht="16.5" hidden="false" customHeight="false" outlineLevel="0" collapsed="false">
      <c r="A20" s="45" t="s">
        <v>4910</v>
      </c>
      <c r="B20" s="105" t="s">
        <v>4911</v>
      </c>
      <c r="C20" s="49" t="s">
        <v>1623</v>
      </c>
      <c r="D20" s="4"/>
      <c r="E20" s="4"/>
      <c r="F20" s="4"/>
      <c r="G20" s="4"/>
      <c r="H20" s="4"/>
      <c r="I20" s="4"/>
      <c r="J20" s="4"/>
      <c r="K20" s="46" t="n">
        <v>95000000</v>
      </c>
      <c r="L20" s="46" t="n">
        <v>64000000</v>
      </c>
      <c r="M20" s="99" t="n">
        <v>148000000</v>
      </c>
      <c r="N20" s="16" t="n">
        <v>206000000</v>
      </c>
      <c r="O20" s="99" t="n">
        <v>161000000</v>
      </c>
      <c r="P20" s="16" t="n">
        <v>266000000</v>
      </c>
      <c r="Q20" s="16" t="n">
        <v>402000000</v>
      </c>
      <c r="R20" s="16" t="n">
        <v>213000000</v>
      </c>
      <c r="S20" s="16" t="n">
        <v>262000000</v>
      </c>
      <c r="T20" s="16" t="n">
        <v>279000000</v>
      </c>
      <c r="U20" s="4"/>
      <c r="V20" s="4"/>
      <c r="W20" s="4"/>
      <c r="X20" s="4"/>
    </row>
    <row r="21" customFormat="false" ht="16.5" hidden="false" customHeight="false" outlineLevel="0" collapsed="false">
      <c r="A21" s="105" t="s">
        <v>49</v>
      </c>
      <c r="B21" s="105" t="s">
        <v>49</v>
      </c>
      <c r="C21" s="49" t="s">
        <v>1623</v>
      </c>
      <c r="D21" s="4"/>
      <c r="E21" s="4"/>
      <c r="F21" s="4"/>
      <c r="G21" s="4"/>
      <c r="H21" s="4"/>
      <c r="I21" s="4"/>
      <c r="J21" s="4"/>
      <c r="K21" s="46" t="n">
        <v>30000000</v>
      </c>
      <c r="L21" s="46" t="n">
        <v>203000000</v>
      </c>
      <c r="M21" s="99" t="n">
        <v>144000000</v>
      </c>
      <c r="N21" s="16" t="n">
        <v>77000000</v>
      </c>
      <c r="O21" s="99" t="n">
        <v>63000000</v>
      </c>
      <c r="P21" s="16" t="n">
        <v>58000000</v>
      </c>
      <c r="Q21" s="16" t="n">
        <v>46000000</v>
      </c>
      <c r="R21" s="16" t="n">
        <v>76000000</v>
      </c>
      <c r="S21" s="16" t="n">
        <v>24000000</v>
      </c>
      <c r="T21" s="16" t="n">
        <v>25000000</v>
      </c>
      <c r="U21" s="4"/>
      <c r="V21" s="4"/>
      <c r="W21" s="4"/>
      <c r="X21" s="4"/>
    </row>
    <row r="22" s="13" customFormat="true" ht="16.5" hidden="false" customHeight="false" outlineLevel="0" collapsed="false">
      <c r="A22" s="32" t="s">
        <v>52</v>
      </c>
      <c r="B22" s="98" t="s">
        <v>4912</v>
      </c>
      <c r="C22" s="20" t="s">
        <v>37</v>
      </c>
      <c r="D22" s="168"/>
      <c r="E22" s="168"/>
      <c r="F22" s="168"/>
      <c r="G22" s="168"/>
      <c r="H22" s="168"/>
      <c r="I22" s="168"/>
      <c r="J22" s="168"/>
      <c r="K22" s="109" t="n">
        <v>17000000</v>
      </c>
      <c r="L22" s="109" t="n">
        <v>321000000</v>
      </c>
      <c r="M22" s="111" t="n">
        <v>470000000</v>
      </c>
      <c r="N22" s="102" t="n">
        <v>101000000</v>
      </c>
      <c r="O22" s="111" t="n">
        <v>319000000</v>
      </c>
      <c r="P22" s="102" t="n">
        <v>702000000</v>
      </c>
      <c r="Q22" s="102" t="n">
        <v>691000000</v>
      </c>
      <c r="R22" s="102" t="n">
        <v>570000000</v>
      </c>
      <c r="S22" s="102" t="n">
        <v>427000000</v>
      </c>
      <c r="T22" s="102" t="n">
        <v>332000000</v>
      </c>
      <c r="U22" s="168"/>
      <c r="V22" s="168"/>
      <c r="W22" s="168"/>
      <c r="X22" s="168"/>
    </row>
    <row r="23" customFormat="false" ht="16.5" hidden="false" customHeight="false" outlineLevel="0" collapsed="false">
      <c r="A23" s="32"/>
      <c r="B23" s="98" t="s">
        <v>1723</v>
      </c>
      <c r="C23" s="63"/>
      <c r="D23" s="168"/>
      <c r="E23" s="168"/>
      <c r="F23" s="168"/>
      <c r="G23" s="168"/>
      <c r="H23" s="168"/>
      <c r="I23" s="168"/>
      <c r="J23" s="168"/>
      <c r="K23" s="109" t="n">
        <v>2810000000</v>
      </c>
      <c r="L23" s="109" t="n">
        <v>3483000000</v>
      </c>
      <c r="M23" s="111" t="n">
        <v>3666000000</v>
      </c>
      <c r="N23" s="102" t="n">
        <v>3815000000</v>
      </c>
      <c r="O23" s="111" t="n">
        <v>4689000000</v>
      </c>
      <c r="P23" s="102" t="n">
        <v>5682000000</v>
      </c>
      <c r="Q23" s="102" t="n">
        <v>6111000000</v>
      </c>
      <c r="R23" s="102" t="n">
        <v>5966000000</v>
      </c>
      <c r="S23" s="102" t="n">
        <v>6415000000</v>
      </c>
      <c r="T23" s="102" t="n">
        <v>6585000000</v>
      </c>
      <c r="U23" s="168"/>
      <c r="V23" s="168"/>
      <c r="W23" s="168"/>
      <c r="X23" s="168"/>
    </row>
    <row r="24" customFormat="false" ht="16.5" hidden="false" customHeight="false" outlineLevel="0" collapsed="false">
      <c r="A24" s="32" t="s">
        <v>68</v>
      </c>
      <c r="B24" s="448" t="s">
        <v>1723</v>
      </c>
      <c r="C24" s="63" t="s">
        <v>34</v>
      </c>
      <c r="D24" s="168"/>
      <c r="E24" s="168"/>
      <c r="F24" s="168"/>
      <c r="G24" s="168"/>
      <c r="H24" s="168"/>
      <c r="I24" s="168"/>
      <c r="J24" s="168"/>
      <c r="K24" s="109" t="n">
        <f aca="false">K23-K40</f>
        <v>2873000000</v>
      </c>
      <c r="L24" s="109" t="n">
        <f aca="false">L23-L40</f>
        <v>2687000000</v>
      </c>
      <c r="M24" s="109" t="n">
        <f aca="false">M23-M40</f>
        <v>3939000000</v>
      </c>
      <c r="N24" s="109" t="n">
        <f aca="false">N23-N40</f>
        <v>4204000000</v>
      </c>
      <c r="O24" s="109" t="n">
        <f aca="false">O23-O40</f>
        <v>4680000000</v>
      </c>
      <c r="P24" s="109" t="n">
        <f aca="false">P23-P40</f>
        <v>5688000000</v>
      </c>
      <c r="Q24" s="109" t="n">
        <f aca="false">Q23-Q40</f>
        <v>6105000000</v>
      </c>
      <c r="R24" s="109" t="n">
        <f aca="false">R23-R40</f>
        <v>5843000000</v>
      </c>
      <c r="S24" s="109" t="n">
        <f aca="false">S23-S40</f>
        <v>6242000000</v>
      </c>
      <c r="T24" s="109" t="n">
        <f aca="false">T23-T40</f>
        <v>6304000000</v>
      </c>
      <c r="U24" s="168"/>
      <c r="V24" s="168"/>
      <c r="W24" s="168"/>
      <c r="X24" s="168"/>
    </row>
    <row r="25" customFormat="false" ht="16.5" hidden="false" customHeight="false" outlineLevel="0" collapsed="false">
      <c r="A25" s="19" t="s">
        <v>70</v>
      </c>
      <c r="B25" s="30" t="s">
        <v>310</v>
      </c>
      <c r="C25" s="49" t="s">
        <v>191</v>
      </c>
      <c r="D25" s="4"/>
      <c r="E25" s="4"/>
      <c r="F25" s="4"/>
      <c r="G25" s="4"/>
      <c r="H25" s="4"/>
      <c r="I25" s="4"/>
      <c r="J25" s="4"/>
      <c r="K25" s="46" t="n">
        <v>2497000000</v>
      </c>
      <c r="L25" s="46" t="n">
        <v>2503000000</v>
      </c>
      <c r="M25" s="99" t="n">
        <v>3328000000</v>
      </c>
      <c r="N25" s="16" t="n">
        <v>3194000000</v>
      </c>
      <c r="O25" s="99" t="n">
        <v>3620000000</v>
      </c>
      <c r="P25" s="16" t="n">
        <v>3992000000</v>
      </c>
      <c r="Q25" s="16" t="n">
        <v>4536000000</v>
      </c>
      <c r="R25" s="16" t="n">
        <v>4785000000</v>
      </c>
      <c r="S25" s="16" t="n">
        <v>5045000000</v>
      </c>
      <c r="T25" s="16" t="n">
        <v>5199000000</v>
      </c>
      <c r="U25" s="4"/>
      <c r="V25" s="4"/>
      <c r="W25" s="4"/>
      <c r="X25" s="4"/>
    </row>
    <row r="26" customFormat="false" ht="16.5" hidden="false" customHeight="false" outlineLevel="0" collapsed="false">
      <c r="B26" s="30" t="s">
        <v>620</v>
      </c>
      <c r="D26" s="4"/>
      <c r="E26" s="4"/>
      <c r="F26" s="4"/>
      <c r="G26" s="4"/>
      <c r="H26" s="4"/>
      <c r="I26" s="4"/>
      <c r="J26" s="4"/>
      <c r="K26" s="46" t="n">
        <v>2041000000</v>
      </c>
      <c r="L26" s="46" t="n">
        <v>1875000000</v>
      </c>
      <c r="M26" s="99" t="n">
        <v>2284000000</v>
      </c>
      <c r="N26" s="16" t="n">
        <v>2482000000</v>
      </c>
      <c r="O26" s="99" t="n">
        <v>3236000000</v>
      </c>
      <c r="P26" s="16" t="n">
        <v>3452000000</v>
      </c>
      <c r="Q26" s="16" t="n">
        <v>3746000000</v>
      </c>
      <c r="R26" s="16" t="n">
        <v>4384000000</v>
      </c>
      <c r="S26" s="16" t="n">
        <v>4387000000</v>
      </c>
      <c r="T26" s="16" t="n">
        <v>4602000000</v>
      </c>
      <c r="U26" s="4"/>
      <c r="V26" s="4"/>
      <c r="W26" s="4"/>
      <c r="X26" s="4"/>
    </row>
    <row r="27" customFormat="false" ht="16.5" hidden="false" customHeight="false" outlineLevel="0" collapsed="false">
      <c r="A27" s="27" t="s">
        <v>75</v>
      </c>
      <c r="B27" s="29" t="s">
        <v>76</v>
      </c>
      <c r="C27" s="49" t="s">
        <v>194</v>
      </c>
      <c r="D27" s="4"/>
      <c r="E27" s="4"/>
      <c r="F27" s="4"/>
      <c r="G27" s="4"/>
      <c r="H27" s="4"/>
      <c r="I27" s="4"/>
      <c r="J27" s="4"/>
      <c r="K27" s="46" t="n">
        <v>700000000</v>
      </c>
      <c r="L27" s="46" t="n">
        <v>688000000</v>
      </c>
      <c r="M27" s="99" t="n">
        <v>766000000</v>
      </c>
      <c r="N27" s="16" t="n">
        <v>693000000</v>
      </c>
      <c r="O27" s="99" t="n">
        <v>891000000</v>
      </c>
      <c r="P27" s="16" t="n">
        <v>998000000</v>
      </c>
      <c r="Q27" s="16" t="n">
        <v>1129000000</v>
      </c>
      <c r="R27" s="16" t="n">
        <v>1280000000</v>
      </c>
      <c r="S27" s="16" t="n">
        <v>1333000000</v>
      </c>
      <c r="T27" s="16" t="n">
        <v>1387000000</v>
      </c>
      <c r="U27" s="4"/>
      <c r="V27" s="4"/>
      <c r="W27" s="4"/>
      <c r="X27" s="4"/>
    </row>
    <row r="28" customFormat="false" ht="16.5" hidden="false" customHeight="false" outlineLevel="0" collapsed="false">
      <c r="A28" s="27" t="s">
        <v>79</v>
      </c>
      <c r="B28" s="29" t="s">
        <v>47</v>
      </c>
      <c r="C28" s="49" t="s">
        <v>194</v>
      </c>
      <c r="D28" s="4"/>
      <c r="E28" s="4"/>
      <c r="F28" s="4"/>
      <c r="G28" s="4"/>
      <c r="H28" s="4"/>
      <c r="I28" s="4"/>
      <c r="J28" s="4"/>
      <c r="K28" s="46" t="n">
        <v>500000000</v>
      </c>
      <c r="L28" s="46" t="n">
        <v>489000000</v>
      </c>
      <c r="M28" s="99" t="n">
        <v>715000000</v>
      </c>
      <c r="N28" s="16" t="n">
        <v>843000000</v>
      </c>
      <c r="O28" s="99" t="n">
        <v>999000000</v>
      </c>
      <c r="P28" s="16" t="n">
        <v>1134000000</v>
      </c>
      <c r="Q28" s="16" t="n">
        <v>1218000000</v>
      </c>
      <c r="R28" s="16" t="n">
        <v>1493000000</v>
      </c>
      <c r="S28" s="16" t="n">
        <v>1148000000</v>
      </c>
      <c r="T28" s="16" t="n">
        <v>1226000000</v>
      </c>
      <c r="U28" s="4"/>
      <c r="V28" s="4"/>
      <c r="W28" s="4"/>
      <c r="X28" s="4"/>
    </row>
    <row r="29" customFormat="false" ht="16.5" hidden="false" customHeight="false" outlineLevel="0" collapsed="false">
      <c r="A29" s="29" t="s">
        <v>360</v>
      </c>
      <c r="B29" s="29" t="s">
        <v>360</v>
      </c>
      <c r="C29" s="49" t="s">
        <v>194</v>
      </c>
      <c r="D29" s="4"/>
      <c r="E29" s="4"/>
      <c r="F29" s="4"/>
      <c r="G29" s="4"/>
      <c r="H29" s="4"/>
      <c r="I29" s="4"/>
      <c r="J29" s="4"/>
      <c r="K29" s="46" t="n">
        <v>834000000</v>
      </c>
      <c r="L29" s="46" t="n">
        <v>692000000</v>
      </c>
      <c r="M29" s="99" t="n">
        <v>783000000</v>
      </c>
      <c r="N29" s="16" t="n">
        <v>935000000</v>
      </c>
      <c r="O29" s="99" t="n">
        <v>1330000000</v>
      </c>
      <c r="P29" s="16" t="n">
        <v>1298000000</v>
      </c>
      <c r="Q29" s="16" t="n">
        <v>1366000000</v>
      </c>
      <c r="R29" s="16" t="n">
        <v>1583000000</v>
      </c>
      <c r="S29" s="16" t="n">
        <v>1877000000</v>
      </c>
      <c r="T29" s="16" t="n">
        <v>1959000000</v>
      </c>
      <c r="U29" s="4"/>
      <c r="V29" s="4"/>
      <c r="W29" s="4"/>
      <c r="X29" s="4"/>
    </row>
    <row r="30" customFormat="false" ht="16.5" hidden="false" customHeight="false" outlineLevel="0" collapsed="false">
      <c r="A30" s="45" t="s">
        <v>4913</v>
      </c>
      <c r="B30" s="105" t="s">
        <v>4914</v>
      </c>
      <c r="C30" s="3" t="s">
        <v>463</v>
      </c>
      <c r="D30" s="4"/>
      <c r="E30" s="4"/>
      <c r="F30" s="4"/>
      <c r="G30" s="4"/>
      <c r="H30" s="4"/>
      <c r="I30" s="4"/>
      <c r="J30" s="4"/>
      <c r="K30" s="46" t="n">
        <v>167000000</v>
      </c>
      <c r="L30" s="46" t="n">
        <v>192000000</v>
      </c>
      <c r="M30" s="99" t="n">
        <v>290000000</v>
      </c>
      <c r="N30" s="16" t="n">
        <v>233000000</v>
      </c>
      <c r="O30" s="99" t="n">
        <v>266000000</v>
      </c>
      <c r="P30" s="16" t="n">
        <v>290000000</v>
      </c>
      <c r="Q30" s="16" t="n">
        <v>307000000</v>
      </c>
      <c r="R30" s="16" t="n">
        <v>349000000</v>
      </c>
      <c r="S30" s="16" t="n">
        <v>361000000</v>
      </c>
      <c r="T30" s="16" t="n">
        <v>379000000</v>
      </c>
      <c r="U30" s="4"/>
      <c r="V30" s="4"/>
      <c r="W30" s="4"/>
      <c r="X30" s="4"/>
    </row>
    <row r="31" customFormat="false" ht="16.5" hidden="false" customHeight="false" outlineLevel="0" collapsed="false">
      <c r="A31" s="45" t="s">
        <v>4915</v>
      </c>
      <c r="B31" s="105" t="s">
        <v>4916</v>
      </c>
      <c r="C31" s="3" t="s">
        <v>463</v>
      </c>
      <c r="D31" s="4"/>
      <c r="E31" s="4"/>
      <c r="F31" s="4"/>
      <c r="G31" s="4"/>
      <c r="H31" s="4"/>
      <c r="I31" s="4"/>
      <c r="J31" s="4"/>
      <c r="K31" s="46" t="n">
        <v>376000000</v>
      </c>
      <c r="L31" s="46" t="n">
        <v>220000000</v>
      </c>
      <c r="M31" s="99" t="n">
        <v>180000000</v>
      </c>
      <c r="N31" s="16" t="n">
        <v>349000000</v>
      </c>
      <c r="O31" s="99" t="n">
        <v>727000000</v>
      </c>
      <c r="P31" s="16" t="n">
        <v>660000000</v>
      </c>
      <c r="Q31" s="16" t="n">
        <v>663000000</v>
      </c>
      <c r="R31" s="16" t="n">
        <v>799000000</v>
      </c>
      <c r="S31" s="16" t="n">
        <v>1059000000</v>
      </c>
      <c r="T31" s="16" t="n">
        <v>1088000000</v>
      </c>
      <c r="U31" s="4"/>
      <c r="V31" s="4"/>
      <c r="W31" s="4"/>
      <c r="X31" s="4"/>
    </row>
    <row r="32" customFormat="false" ht="16.5" hidden="false" customHeight="false" outlineLevel="0" collapsed="false">
      <c r="A32" s="45" t="s">
        <v>4917</v>
      </c>
      <c r="B32" s="105" t="s">
        <v>4918</v>
      </c>
      <c r="C32" s="3" t="s">
        <v>463</v>
      </c>
      <c r="D32" s="4"/>
      <c r="E32" s="4"/>
      <c r="F32" s="4"/>
      <c r="G32" s="4"/>
      <c r="H32" s="4"/>
      <c r="I32" s="4"/>
      <c r="J32" s="4"/>
      <c r="K32" s="46" t="n">
        <v>291000000</v>
      </c>
      <c r="L32" s="46" t="n">
        <v>279000000</v>
      </c>
      <c r="M32" s="99" t="n">
        <v>313000000</v>
      </c>
      <c r="N32" s="16" t="n">
        <v>353000000</v>
      </c>
      <c r="O32" s="99" t="n">
        <v>338000000</v>
      </c>
      <c r="P32" s="16" t="n">
        <v>348000000</v>
      </c>
      <c r="Q32" s="16" t="n">
        <v>396000000</v>
      </c>
      <c r="R32" s="16" t="n">
        <v>436000000</v>
      </c>
      <c r="S32" s="16" t="n">
        <v>457000000</v>
      </c>
      <c r="T32" s="16" t="n">
        <v>491000000</v>
      </c>
      <c r="U32" s="4"/>
      <c r="V32" s="4"/>
      <c r="W32" s="4"/>
      <c r="X32" s="4"/>
    </row>
    <row r="33" customFormat="false" ht="16.5" hidden="false" customHeight="false" outlineLevel="0" collapsed="false">
      <c r="A33" s="29" t="s">
        <v>49</v>
      </c>
      <c r="B33" s="29" t="s">
        <v>49</v>
      </c>
      <c r="C33" s="49" t="s">
        <v>194</v>
      </c>
      <c r="D33" s="4"/>
      <c r="E33" s="4"/>
      <c r="F33" s="4"/>
      <c r="G33" s="4"/>
      <c r="H33" s="4"/>
      <c r="I33" s="4"/>
      <c r="J33" s="4"/>
      <c r="K33" s="46" t="n">
        <v>8000000</v>
      </c>
      <c r="L33" s="46" t="n">
        <v>6000000</v>
      </c>
      <c r="M33" s="99" t="n">
        <v>20000000</v>
      </c>
      <c r="N33" s="16" t="n">
        <v>12000000</v>
      </c>
      <c r="O33" s="99" t="n">
        <v>15000000</v>
      </c>
      <c r="P33" s="16" t="n">
        <v>23000000</v>
      </c>
      <c r="Q33" s="16" t="n">
        <v>31000000</v>
      </c>
      <c r="R33" s="16" t="n">
        <v>28000000</v>
      </c>
      <c r="S33" s="16" t="n">
        <v>29000000</v>
      </c>
      <c r="T33" s="16" t="n">
        <v>31000000</v>
      </c>
      <c r="U33" s="4"/>
      <c r="V33" s="4"/>
      <c r="W33" s="4"/>
      <c r="X33" s="4"/>
    </row>
    <row r="34" customFormat="false" ht="16.5" hidden="false" customHeight="false" outlineLevel="0" collapsed="false">
      <c r="A34" s="19" t="s">
        <v>1466</v>
      </c>
      <c r="B34" s="30" t="s">
        <v>1819</v>
      </c>
      <c r="C34" s="49" t="s">
        <v>194</v>
      </c>
      <c r="D34" s="4"/>
      <c r="E34" s="4"/>
      <c r="F34" s="4"/>
      <c r="G34" s="4"/>
      <c r="H34" s="4"/>
      <c r="I34" s="4"/>
      <c r="J34" s="4"/>
      <c r="K34" s="46" t="n">
        <v>456000000</v>
      </c>
      <c r="L34" s="46" t="n">
        <v>629000000</v>
      </c>
      <c r="M34" s="99" t="n">
        <v>1044000000</v>
      </c>
      <c r="N34" s="16" t="n">
        <v>712000000</v>
      </c>
      <c r="O34" s="99" t="n">
        <v>384000000</v>
      </c>
      <c r="P34" s="16" t="n">
        <v>540000000</v>
      </c>
      <c r="Q34" s="16" t="n">
        <v>790000000</v>
      </c>
      <c r="R34" s="16" t="n">
        <v>401000000</v>
      </c>
      <c r="S34" s="16" t="n">
        <v>658000000</v>
      </c>
      <c r="T34" s="16" t="n">
        <v>596000000</v>
      </c>
      <c r="U34" s="4"/>
      <c r="V34" s="4"/>
      <c r="W34" s="4"/>
      <c r="X34" s="4"/>
    </row>
    <row r="35" customFormat="false" ht="16.5" hidden="false" customHeight="false" outlineLevel="0" collapsed="false">
      <c r="A35" s="27" t="s">
        <v>4919</v>
      </c>
      <c r="B35" s="29" t="s">
        <v>3289</v>
      </c>
      <c r="C35" s="49" t="s">
        <v>201</v>
      </c>
      <c r="D35" s="4"/>
      <c r="E35" s="4"/>
      <c r="F35" s="4"/>
      <c r="G35" s="4"/>
      <c r="H35" s="4"/>
      <c r="I35" s="4"/>
      <c r="J35" s="4"/>
      <c r="K35" s="46" t="n">
        <v>219000000</v>
      </c>
      <c r="L35" s="46" t="n">
        <v>344000000</v>
      </c>
      <c r="M35" s="99" t="n">
        <v>428000000</v>
      </c>
      <c r="N35" s="16" t="n">
        <v>402000000</v>
      </c>
      <c r="O35" s="99" t="n">
        <v>137000000</v>
      </c>
      <c r="P35" s="16" t="n">
        <v>174000000</v>
      </c>
      <c r="Q35" s="16" t="n">
        <v>189000000</v>
      </c>
      <c r="R35" s="16" t="n">
        <v>179000000</v>
      </c>
      <c r="S35" s="16" t="n">
        <v>224000000</v>
      </c>
      <c r="T35" s="16" t="n">
        <v>252000000</v>
      </c>
      <c r="U35" s="4"/>
      <c r="V35" s="4"/>
      <c r="W35" s="4"/>
      <c r="X35" s="4"/>
    </row>
    <row r="36" customFormat="false" ht="16.5" hidden="false" customHeight="false" outlineLevel="0" collapsed="false">
      <c r="A36" s="27" t="s">
        <v>4920</v>
      </c>
      <c r="B36" s="29" t="s">
        <v>2667</v>
      </c>
      <c r="C36" s="49" t="s">
        <v>201</v>
      </c>
      <c r="D36" s="4"/>
      <c r="E36" s="4"/>
      <c r="F36" s="4"/>
      <c r="G36" s="4"/>
      <c r="H36" s="4"/>
      <c r="I36" s="4"/>
      <c r="J36" s="4"/>
      <c r="K36" s="46" t="n">
        <v>236000000</v>
      </c>
      <c r="L36" s="46" t="n">
        <v>285000000</v>
      </c>
      <c r="M36" s="99" t="n">
        <v>616000000</v>
      </c>
      <c r="N36" s="16" t="n">
        <v>310000000</v>
      </c>
      <c r="O36" s="99" t="n">
        <v>247000000</v>
      </c>
      <c r="P36" s="16" t="n">
        <v>366000000</v>
      </c>
      <c r="Q36" s="16" t="n">
        <v>601000000</v>
      </c>
      <c r="R36" s="16" t="n">
        <v>222000000</v>
      </c>
      <c r="S36" s="16" t="n">
        <v>434000000</v>
      </c>
      <c r="T36" s="16" t="n">
        <v>344000000</v>
      </c>
      <c r="U36" s="4"/>
      <c r="V36" s="4"/>
      <c r="W36" s="4"/>
      <c r="X36" s="4"/>
    </row>
    <row r="37" customFormat="false" ht="16.5" hidden="false" customHeight="false" outlineLevel="0" collapsed="false">
      <c r="A37" s="19" t="s">
        <v>227</v>
      </c>
      <c r="B37" s="30" t="s">
        <v>320</v>
      </c>
      <c r="C37" s="49" t="s">
        <v>191</v>
      </c>
      <c r="D37" s="4"/>
      <c r="E37" s="4"/>
      <c r="F37" s="4"/>
      <c r="G37" s="4"/>
      <c r="H37" s="4"/>
      <c r="I37" s="4"/>
      <c r="J37" s="4"/>
      <c r="K37" s="46" t="n">
        <v>376000000</v>
      </c>
      <c r="L37" s="46" t="n">
        <v>183000000</v>
      </c>
      <c r="M37" s="99" t="n">
        <v>608000000</v>
      </c>
      <c r="N37" s="16" t="n">
        <v>1009000000</v>
      </c>
      <c r="O37" s="99" t="n">
        <v>1060000000</v>
      </c>
      <c r="P37" s="16" t="n">
        <v>1613000000</v>
      </c>
      <c r="Q37" s="16" t="n">
        <v>1508000000</v>
      </c>
      <c r="R37" s="16" t="n">
        <v>1014000000</v>
      </c>
      <c r="S37" s="16" t="n">
        <v>1152000000</v>
      </c>
      <c r="T37" s="16" t="n">
        <v>1060000000</v>
      </c>
      <c r="U37" s="4"/>
      <c r="V37" s="4"/>
      <c r="W37" s="4"/>
      <c r="X37" s="4"/>
    </row>
    <row r="38" customFormat="false" ht="16.5" hidden="false" customHeight="false" outlineLevel="0" collapsed="false">
      <c r="A38" s="27" t="s">
        <v>229</v>
      </c>
      <c r="B38" s="29" t="s">
        <v>1138</v>
      </c>
      <c r="C38" s="49" t="s">
        <v>231</v>
      </c>
      <c r="D38" s="4"/>
      <c r="E38" s="4"/>
      <c r="F38" s="4"/>
      <c r="G38" s="4"/>
      <c r="H38" s="4"/>
      <c r="I38" s="4"/>
      <c r="J38" s="4"/>
      <c r="K38" s="77"/>
      <c r="L38" s="77"/>
      <c r="M38" s="77"/>
      <c r="N38" s="77"/>
      <c r="O38" s="99" t="n">
        <v>743000000</v>
      </c>
      <c r="P38" s="16" t="n">
        <v>872000000</v>
      </c>
      <c r="Q38" s="16" t="n">
        <v>770000000</v>
      </c>
      <c r="R38" s="16" t="n">
        <v>620000000</v>
      </c>
      <c r="S38" s="16" t="n">
        <v>589000000</v>
      </c>
      <c r="T38" s="16" t="n">
        <v>629000000</v>
      </c>
      <c r="U38" s="4"/>
      <c r="V38" s="4"/>
      <c r="W38" s="4"/>
      <c r="X38" s="4"/>
    </row>
    <row r="39" customFormat="false" ht="16.5" hidden="false" customHeight="false" outlineLevel="0" collapsed="false">
      <c r="A39" s="27" t="s">
        <v>232</v>
      </c>
      <c r="B39" s="29" t="s">
        <v>368</v>
      </c>
      <c r="C39" s="49" t="s">
        <v>231</v>
      </c>
      <c r="D39" s="4"/>
      <c r="E39" s="4"/>
      <c r="F39" s="4"/>
      <c r="G39" s="4"/>
      <c r="H39" s="4"/>
      <c r="I39" s="4"/>
      <c r="J39" s="4"/>
      <c r="K39" s="77"/>
      <c r="L39" s="77"/>
      <c r="M39" s="77"/>
      <c r="N39" s="77"/>
      <c r="O39" s="99" t="n">
        <v>318000000</v>
      </c>
      <c r="P39" s="16" t="n">
        <v>741000000</v>
      </c>
      <c r="Q39" s="16" t="n">
        <v>738000000</v>
      </c>
      <c r="R39" s="16" t="n">
        <v>394000000</v>
      </c>
      <c r="S39" s="16" t="n">
        <v>563000000</v>
      </c>
      <c r="T39" s="16" t="n">
        <v>431000000</v>
      </c>
      <c r="U39" s="4"/>
      <c r="V39" s="4"/>
      <c r="W39" s="4"/>
      <c r="X39" s="4"/>
    </row>
    <row r="40" customFormat="false" ht="16.5" hidden="false" customHeight="false" outlineLevel="0" collapsed="false">
      <c r="A40" s="19"/>
      <c r="B40" s="30" t="s">
        <v>1069</v>
      </c>
      <c r="C40" s="49"/>
      <c r="D40" s="4"/>
      <c r="E40" s="4"/>
      <c r="F40" s="4"/>
      <c r="G40" s="4"/>
      <c r="H40" s="4"/>
      <c r="I40" s="4"/>
      <c r="J40" s="4"/>
      <c r="K40" s="46" t="n">
        <v>-63000000</v>
      </c>
      <c r="L40" s="46" t="n">
        <v>796000000</v>
      </c>
      <c r="M40" s="99" t="n">
        <v>-273000000</v>
      </c>
      <c r="N40" s="46" t="n">
        <v>-389000000</v>
      </c>
      <c r="O40" s="99" t="n">
        <v>9000000</v>
      </c>
      <c r="P40" s="16" t="n">
        <v>-6000000</v>
      </c>
      <c r="Q40" s="16" t="n">
        <v>6000000</v>
      </c>
      <c r="R40" s="16" t="n">
        <v>123000000</v>
      </c>
      <c r="S40" s="16" t="n">
        <v>173000000</v>
      </c>
      <c r="T40" s="16" t="n">
        <v>281000000</v>
      </c>
      <c r="U40" s="4"/>
      <c r="V40" s="4"/>
      <c r="W40" s="4"/>
      <c r="X40" s="4"/>
    </row>
    <row r="41" customFormat="false" ht="16.5" hidden="false" customHeight="false" outlineLevel="0" collapsed="false">
      <c r="A41" s="30" t="s">
        <v>2948</v>
      </c>
      <c r="B41" s="30" t="s">
        <v>2948</v>
      </c>
      <c r="C41" s="49" t="s">
        <v>191</v>
      </c>
      <c r="D41" s="4"/>
      <c r="E41" s="4"/>
      <c r="F41" s="4"/>
      <c r="G41" s="4"/>
      <c r="H41" s="4"/>
      <c r="I41" s="4"/>
      <c r="J41" s="4"/>
      <c r="K41" s="77"/>
      <c r="L41" s="77"/>
      <c r="M41" s="99" t="n">
        <v>3000000</v>
      </c>
      <c r="N41" s="46" t="n">
        <v>0</v>
      </c>
      <c r="O41" s="99" t="n">
        <v>0</v>
      </c>
      <c r="P41" s="16" t="n">
        <v>83000000</v>
      </c>
      <c r="Q41" s="16" t="n">
        <v>62000000</v>
      </c>
      <c r="R41" s="16" t="n">
        <v>45000000</v>
      </c>
      <c r="S41" s="16" t="n">
        <v>45000000</v>
      </c>
      <c r="T41" s="16" t="n">
        <v>45000000</v>
      </c>
      <c r="U41" s="4"/>
      <c r="V41" s="4"/>
      <c r="W41" s="4"/>
      <c r="X41" s="4"/>
    </row>
    <row r="42" customFormat="false" ht="16.5" hidden="false" customHeight="false" outlineLevel="0" collapsed="false">
      <c r="B42" s="0" t="s">
        <v>851</v>
      </c>
      <c r="C42" s="19"/>
      <c r="D42" s="4"/>
      <c r="E42" s="4"/>
      <c r="F42" s="4"/>
      <c r="G42" s="4"/>
      <c r="H42" s="4"/>
      <c r="I42" s="4"/>
      <c r="J42" s="4"/>
      <c r="K42" s="46" t="n">
        <v>-140000000</v>
      </c>
      <c r="L42" s="46" t="n">
        <v>336000000</v>
      </c>
      <c r="M42" s="99" t="n">
        <v>1640000000</v>
      </c>
      <c r="N42" s="46" t="n">
        <v>1006000000</v>
      </c>
      <c r="O42" s="99" t="n">
        <v>709000000</v>
      </c>
      <c r="P42" s="16" t="n">
        <v>882000000</v>
      </c>
      <c r="Q42" s="16" t="n">
        <v>790000000</v>
      </c>
      <c r="R42" s="16" t="n">
        <v>793000000</v>
      </c>
      <c r="S42" s="16" t="n">
        <v>720000000</v>
      </c>
      <c r="T42" s="16" t="n">
        <v>766000000</v>
      </c>
      <c r="U42" s="4"/>
      <c r="V42" s="4"/>
      <c r="W42" s="4"/>
      <c r="X42" s="4"/>
    </row>
    <row r="43" customFormat="false" ht="16.5" hidden="false" customHeight="false" outlineLevel="0" collapsed="false">
      <c r="B43" s="0" t="s">
        <v>4921</v>
      </c>
      <c r="C43" s="19"/>
      <c r="D43" s="4"/>
      <c r="E43" s="4"/>
      <c r="F43" s="4"/>
      <c r="G43" s="4"/>
      <c r="H43" s="4"/>
      <c r="I43" s="4"/>
      <c r="J43" s="4"/>
      <c r="K43" s="46" t="n">
        <v>-596000000</v>
      </c>
      <c r="L43" s="46" t="n">
        <v>-293000000</v>
      </c>
      <c r="M43" s="99" t="n">
        <v>596000000</v>
      </c>
      <c r="N43" s="46" t="n">
        <v>293000000</v>
      </c>
      <c r="O43" s="99" t="n">
        <v>325000000</v>
      </c>
      <c r="P43" s="16" t="n">
        <v>342000000</v>
      </c>
      <c r="Q43" s="16" t="n">
        <v>0</v>
      </c>
      <c r="R43" s="16" t="n">
        <v>392000000</v>
      </c>
      <c r="S43" s="16" t="n">
        <v>62000000</v>
      </c>
      <c r="T43" s="16" t="n">
        <v>170000000</v>
      </c>
      <c r="U43" s="4"/>
      <c r="V43" s="4"/>
      <c r="W43" s="4"/>
      <c r="X43" s="4"/>
    </row>
    <row r="44" customFormat="false" ht="16.5" hidden="false" customHeight="false" outlineLevel="0" collapsed="false">
      <c r="B44" s="30" t="s">
        <v>1743</v>
      </c>
      <c r="C44" s="19"/>
      <c r="D44" s="4"/>
      <c r="E44" s="4"/>
      <c r="F44" s="4"/>
      <c r="G44" s="4"/>
      <c r="H44" s="4"/>
      <c r="I44" s="4"/>
      <c r="J44" s="4"/>
      <c r="K44" s="46" t="n">
        <v>59000000</v>
      </c>
      <c r="L44" s="46" t="n">
        <v>31000000</v>
      </c>
      <c r="M44" s="99" t="n">
        <v>98000000</v>
      </c>
      <c r="N44" s="16" t="n">
        <v>-3000000</v>
      </c>
      <c r="O44" s="99" t="n">
        <v>16000000</v>
      </c>
      <c r="P44" s="16" t="n">
        <v>0</v>
      </c>
      <c r="Q44" s="16" t="n">
        <v>0</v>
      </c>
      <c r="R44" s="16" t="n">
        <v>0</v>
      </c>
      <c r="S44" s="16" t="n">
        <v>0</v>
      </c>
      <c r="T44" s="16" t="n">
        <v>0</v>
      </c>
      <c r="U44" s="4"/>
      <c r="V44" s="4"/>
      <c r="W44" s="4"/>
      <c r="X44" s="4"/>
    </row>
    <row r="45" customFormat="false" ht="16.5" hidden="false" customHeight="false" outlineLevel="0" collapsed="false">
      <c r="B45" s="30" t="s">
        <v>2668</v>
      </c>
      <c r="C45" s="19"/>
      <c r="D45" s="4"/>
      <c r="E45" s="4"/>
      <c r="F45" s="4"/>
      <c r="G45" s="4"/>
      <c r="H45" s="4"/>
      <c r="I45" s="4"/>
      <c r="J45" s="4"/>
      <c r="K45" s="46" t="n">
        <v>4000000</v>
      </c>
      <c r="L45" s="46" t="n">
        <v>167000000</v>
      </c>
      <c r="M45" s="99" t="n">
        <v>323000000</v>
      </c>
      <c r="N45" s="16" t="n">
        <v>90000000</v>
      </c>
      <c r="O45" s="99"/>
      <c r="P45" s="16"/>
      <c r="Q45" s="16"/>
      <c r="R45" s="16"/>
      <c r="S45" s="16"/>
      <c r="T45" s="16"/>
      <c r="U45" s="4"/>
      <c r="V45" s="4"/>
      <c r="W45" s="4"/>
      <c r="X45" s="4"/>
    </row>
    <row r="46" customFormat="false" ht="16.5" hidden="false" customHeight="false" outlineLevel="0" collapsed="false">
      <c r="B46" s="30" t="s">
        <v>2469</v>
      </c>
      <c r="C46" s="19"/>
      <c r="D46" s="4"/>
      <c r="E46" s="4"/>
      <c r="F46" s="4"/>
      <c r="G46" s="4"/>
      <c r="H46" s="4"/>
      <c r="I46" s="4"/>
      <c r="J46" s="4"/>
      <c r="K46" s="46" t="n">
        <v>56000000</v>
      </c>
      <c r="L46" s="46" t="n">
        <v>-136000000</v>
      </c>
      <c r="M46" s="99" t="n">
        <v>-224000000</v>
      </c>
      <c r="N46" s="16" t="n">
        <v>-92000000</v>
      </c>
      <c r="O46" s="99"/>
      <c r="P46" s="16"/>
      <c r="Q46" s="16"/>
      <c r="R46" s="16"/>
      <c r="S46" s="16"/>
      <c r="T46" s="16"/>
      <c r="U46" s="4"/>
      <c r="V46" s="4"/>
      <c r="W46" s="4"/>
      <c r="X46" s="4"/>
    </row>
    <row r="47" customFormat="false" ht="16.5" hidden="false" customHeight="false" outlineLevel="0" collapsed="false">
      <c r="B47" s="30" t="s">
        <v>4922</v>
      </c>
      <c r="C47" s="19"/>
      <c r="D47" s="4"/>
      <c r="E47" s="4"/>
      <c r="F47" s="4"/>
      <c r="G47" s="4"/>
      <c r="H47" s="4"/>
      <c r="I47" s="4"/>
      <c r="J47" s="4"/>
      <c r="K47" s="77"/>
      <c r="L47" s="77"/>
      <c r="M47" s="77"/>
      <c r="N47" s="16" t="n">
        <v>0</v>
      </c>
      <c r="O47" s="99" t="n">
        <v>-217000000</v>
      </c>
      <c r="P47" s="16" t="n">
        <v>0</v>
      </c>
      <c r="Q47" s="16" t="n">
        <v>51000000</v>
      </c>
      <c r="R47" s="16" t="n">
        <v>0</v>
      </c>
      <c r="S47" s="16" t="n">
        <v>0</v>
      </c>
      <c r="T47" s="16" t="n">
        <v>0</v>
      </c>
      <c r="U47" s="4"/>
      <c r="V47" s="4"/>
      <c r="W47" s="4"/>
      <c r="X47" s="4"/>
    </row>
    <row r="48" customFormat="false" ht="16.5" hidden="false" customHeight="false" outlineLevel="0" collapsed="false">
      <c r="B48" s="30" t="s">
        <v>4923</v>
      </c>
      <c r="C48" s="19"/>
      <c r="D48" s="4"/>
      <c r="E48" s="4"/>
      <c r="F48" s="4"/>
      <c r="G48" s="4"/>
      <c r="H48" s="4"/>
      <c r="I48" s="4"/>
      <c r="J48" s="4"/>
      <c r="K48" s="46" t="n">
        <v>-537000000</v>
      </c>
      <c r="L48" s="46" t="n">
        <v>-262000000</v>
      </c>
      <c r="M48" s="99" t="n">
        <v>694000000</v>
      </c>
      <c r="N48" s="16" t="n">
        <v>291000000</v>
      </c>
      <c r="O48" s="99" t="n">
        <v>124000000</v>
      </c>
      <c r="P48" s="16" t="n">
        <v>343000000</v>
      </c>
      <c r="Q48" s="16" t="n">
        <v>51000000</v>
      </c>
      <c r="R48" s="16" t="n">
        <v>392000000</v>
      </c>
      <c r="S48" s="16" t="n">
        <v>62000000</v>
      </c>
      <c r="T48" s="16" t="n">
        <v>170000000</v>
      </c>
      <c r="U48" s="4"/>
      <c r="V48" s="4"/>
      <c r="W48" s="4"/>
      <c r="X48" s="4"/>
    </row>
    <row r="49" s="13" customFormat="true" ht="16.5" hidden="false" customHeight="false" outlineLevel="0" collapsed="false">
      <c r="A49" s="98" t="s">
        <v>110</v>
      </c>
      <c r="B49" s="98" t="s">
        <v>110</v>
      </c>
      <c r="C49" s="32" t="s">
        <v>34</v>
      </c>
      <c r="D49" s="168"/>
      <c r="E49" s="168"/>
      <c r="F49" s="168"/>
      <c r="G49" s="168"/>
      <c r="H49" s="168"/>
      <c r="I49" s="168"/>
      <c r="J49" s="168"/>
      <c r="K49" s="181" t="n">
        <f aca="false">K50+K58+K64+K65</f>
        <v>535000000</v>
      </c>
      <c r="L49" s="109" t="n">
        <v>262000000</v>
      </c>
      <c r="M49" s="111" t="n">
        <v>-694000000</v>
      </c>
      <c r="N49" s="102" t="n">
        <v>-291000000</v>
      </c>
      <c r="O49" s="111" t="n">
        <v>-124000000</v>
      </c>
      <c r="P49" s="102" t="n">
        <v>-343000000</v>
      </c>
      <c r="Q49" s="181" t="n">
        <f aca="false">Q50+Q58+Q64+Q65</f>
        <v>-50000000</v>
      </c>
      <c r="R49" s="102" t="n">
        <v>-392000000</v>
      </c>
      <c r="S49" s="102" t="n">
        <v>-62000000</v>
      </c>
      <c r="T49" s="102" t="n">
        <v>-170000000</v>
      </c>
      <c r="U49" s="168"/>
      <c r="V49" s="168"/>
      <c r="W49" s="168"/>
      <c r="X49" s="168"/>
    </row>
    <row r="50" customFormat="false" ht="16.5" hidden="false" customHeight="false" outlineLevel="0" collapsed="false">
      <c r="A50" s="49" t="s">
        <v>112</v>
      </c>
      <c r="B50" s="30" t="s">
        <v>1159</v>
      </c>
      <c r="C50" s="49" t="s">
        <v>242</v>
      </c>
      <c r="D50" s="4"/>
      <c r="E50" s="4"/>
      <c r="F50" s="4"/>
      <c r="G50" s="4"/>
      <c r="H50" s="4"/>
      <c r="I50" s="4"/>
      <c r="J50" s="4"/>
      <c r="K50" s="181" t="n">
        <f aca="false">K51+K54+K56+K57+K55</f>
        <v>407000000</v>
      </c>
      <c r="L50" s="46" t="n">
        <v>233000000</v>
      </c>
      <c r="M50" s="99" t="n">
        <v>-53000000</v>
      </c>
      <c r="N50" s="16" t="n">
        <v>236000000</v>
      </c>
      <c r="O50" s="99" t="n">
        <v>2000000</v>
      </c>
      <c r="P50" s="16" t="n">
        <v>53000000</v>
      </c>
      <c r="Q50" s="181" t="n">
        <f aca="false">Q51+Q54+Q56+Q57+Q55</f>
        <v>112000000</v>
      </c>
      <c r="R50" s="16" t="n">
        <v>123000000</v>
      </c>
      <c r="S50" s="16" t="n">
        <v>417000000</v>
      </c>
      <c r="T50" s="16" t="n">
        <v>23000000</v>
      </c>
      <c r="U50" s="4"/>
      <c r="V50" s="4"/>
      <c r="W50" s="4"/>
      <c r="X50" s="4"/>
    </row>
    <row r="51" customFormat="false" ht="16.5" hidden="false" customHeight="false" outlineLevel="0" collapsed="false">
      <c r="A51" s="29" t="s">
        <v>390</v>
      </c>
      <c r="B51" s="29" t="s">
        <v>390</v>
      </c>
      <c r="C51" s="49" t="s">
        <v>251</v>
      </c>
      <c r="D51" s="4"/>
      <c r="E51" s="4"/>
      <c r="F51" s="4"/>
      <c r="G51" s="4"/>
      <c r="H51" s="4"/>
      <c r="I51" s="4"/>
      <c r="J51" s="4"/>
      <c r="K51" s="46" t="n">
        <v>859000000</v>
      </c>
      <c r="L51" s="46" t="n">
        <v>672000000</v>
      </c>
      <c r="M51" s="99" t="n">
        <v>258000000</v>
      </c>
      <c r="N51" s="16" t="n">
        <v>584000000</v>
      </c>
      <c r="O51" s="99" t="n">
        <v>83000000</v>
      </c>
      <c r="P51" s="16" t="n">
        <v>168000000</v>
      </c>
      <c r="Q51" s="16" t="n">
        <v>277000000</v>
      </c>
      <c r="R51" s="16" t="n">
        <v>378000000</v>
      </c>
      <c r="S51" s="16" t="n">
        <v>692000000</v>
      </c>
      <c r="T51" s="16" t="n">
        <v>414000000</v>
      </c>
      <c r="U51" s="4"/>
      <c r="V51" s="4"/>
      <c r="W51" s="4"/>
      <c r="X51" s="4"/>
    </row>
    <row r="52" customFormat="false" ht="16.5" hidden="false" customHeight="false" outlineLevel="0" collapsed="false">
      <c r="A52" s="45" t="s">
        <v>1160</v>
      </c>
      <c r="B52" s="105" t="s">
        <v>1161</v>
      </c>
      <c r="C52" s="3" t="s">
        <v>476</v>
      </c>
      <c r="D52" s="4"/>
      <c r="E52" s="4"/>
      <c r="F52" s="4"/>
      <c r="G52" s="4"/>
      <c r="H52" s="4"/>
      <c r="I52" s="4"/>
      <c r="J52" s="4"/>
      <c r="K52" s="46" t="n">
        <v>859000000</v>
      </c>
      <c r="L52" s="46" t="n">
        <v>672000000</v>
      </c>
      <c r="M52" s="99" t="n">
        <v>137000000</v>
      </c>
      <c r="N52" s="16" t="n">
        <v>247000000</v>
      </c>
      <c r="O52" s="99" t="n">
        <v>83000000</v>
      </c>
      <c r="P52" s="16" t="n">
        <v>79000000</v>
      </c>
      <c r="Q52" s="16" t="n">
        <v>152000000</v>
      </c>
      <c r="R52" s="16" t="n">
        <v>164000000</v>
      </c>
      <c r="S52" s="16" t="n">
        <v>339000000</v>
      </c>
      <c r="T52" s="16" t="n">
        <v>414000000</v>
      </c>
      <c r="U52" s="4"/>
      <c r="V52" s="4"/>
      <c r="W52" s="4"/>
      <c r="X52" s="4"/>
    </row>
    <row r="53" customFormat="false" ht="16.5" hidden="false" customHeight="false" outlineLevel="0" collapsed="false">
      <c r="A53" s="45" t="s">
        <v>4924</v>
      </c>
      <c r="B53" s="105" t="s">
        <v>4925</v>
      </c>
      <c r="C53" s="3" t="s">
        <v>476</v>
      </c>
      <c r="D53" s="4"/>
      <c r="E53" s="4"/>
      <c r="F53" s="4"/>
      <c r="G53" s="4"/>
      <c r="H53" s="4"/>
      <c r="I53" s="4"/>
      <c r="J53" s="4"/>
      <c r="K53" s="46" t="n">
        <v>0</v>
      </c>
      <c r="L53" s="46" t="n">
        <v>0</v>
      </c>
      <c r="M53" s="99" t="n">
        <v>121000000</v>
      </c>
      <c r="N53" s="16" t="n">
        <v>337000000</v>
      </c>
      <c r="O53" s="99" t="n">
        <v>0</v>
      </c>
      <c r="P53" s="16" t="n">
        <v>89000000</v>
      </c>
      <c r="Q53" s="16" t="n">
        <v>125000000</v>
      </c>
      <c r="R53" s="16" t="n">
        <v>214000000</v>
      </c>
      <c r="S53" s="16" t="n">
        <v>353000000</v>
      </c>
      <c r="T53" s="16" t="n">
        <v>0</v>
      </c>
      <c r="U53" s="4"/>
      <c r="V53" s="4"/>
      <c r="W53" s="4"/>
      <c r="X53" s="4"/>
    </row>
    <row r="54" customFormat="false" ht="16.5" hidden="false" customHeight="false" outlineLevel="0" collapsed="false">
      <c r="A54" s="27" t="s">
        <v>4926</v>
      </c>
      <c r="B54" s="29" t="s">
        <v>4773</v>
      </c>
      <c r="C54" s="49" t="s">
        <v>251</v>
      </c>
      <c r="D54" s="4"/>
      <c r="E54" s="4"/>
      <c r="F54" s="4"/>
      <c r="G54" s="4"/>
      <c r="H54" s="4"/>
      <c r="I54" s="4"/>
      <c r="J54" s="4"/>
      <c r="K54" s="46" t="n">
        <v>-449000000</v>
      </c>
      <c r="L54" s="46" t="n">
        <v>-1630000000</v>
      </c>
      <c r="M54" s="99" t="n">
        <v>-1096000000</v>
      </c>
      <c r="N54" s="16" t="n">
        <v>-554000000</v>
      </c>
      <c r="O54" s="99" t="n">
        <v>-126000000</v>
      </c>
      <c r="P54" s="16" t="n">
        <v>-121000000</v>
      </c>
      <c r="Q54" s="16" t="n">
        <v>-165000000</v>
      </c>
      <c r="R54" s="16" t="n">
        <v>-254000000</v>
      </c>
      <c r="S54" s="16" t="n">
        <v>-276000000</v>
      </c>
      <c r="T54" s="16" t="n">
        <v>-391000000</v>
      </c>
      <c r="U54" s="4"/>
      <c r="V54" s="4"/>
      <c r="W54" s="4"/>
      <c r="X54" s="4"/>
    </row>
    <row r="55" customFormat="false" ht="16.5" hidden="false" customHeight="false" outlineLevel="0" collapsed="false">
      <c r="A55" s="27" t="s">
        <v>4927</v>
      </c>
      <c r="B55" s="29" t="s">
        <v>4928</v>
      </c>
      <c r="C55" s="49" t="s">
        <v>251</v>
      </c>
      <c r="D55" s="4"/>
      <c r="E55" s="4"/>
      <c r="F55" s="4"/>
      <c r="G55" s="4"/>
      <c r="H55" s="4"/>
      <c r="I55" s="4"/>
      <c r="J55" s="4"/>
      <c r="K55" s="46" t="n">
        <v>-3000000</v>
      </c>
      <c r="L55" s="46" t="n">
        <v>1191000000</v>
      </c>
      <c r="M55" s="99" t="n">
        <v>-1217000000</v>
      </c>
      <c r="N55" s="16" t="n">
        <v>-2811000000</v>
      </c>
      <c r="O55" s="99" t="n">
        <v>44000000</v>
      </c>
      <c r="P55" s="16" t="n">
        <v>6000000</v>
      </c>
      <c r="Q55" s="16" t="n">
        <v>0</v>
      </c>
      <c r="R55" s="16" t="n">
        <v>0</v>
      </c>
      <c r="S55" s="16" t="n">
        <v>0</v>
      </c>
      <c r="T55" s="16" t="n">
        <v>0</v>
      </c>
      <c r="U55" s="4"/>
      <c r="V55" s="4"/>
      <c r="W55" s="4"/>
      <c r="X55" s="4"/>
    </row>
    <row r="56" customFormat="false" ht="16.5" hidden="false" customHeight="false" outlineLevel="0" collapsed="false">
      <c r="A56" s="27" t="s">
        <v>4929</v>
      </c>
      <c r="B56" s="27" t="s">
        <v>4930</v>
      </c>
      <c r="C56" s="49" t="s">
        <v>251</v>
      </c>
      <c r="D56" s="4"/>
      <c r="E56" s="4"/>
      <c r="F56" s="4"/>
      <c r="G56" s="4"/>
      <c r="H56" s="4"/>
      <c r="I56" s="4"/>
      <c r="J56" s="4"/>
      <c r="K56" s="46" t="n">
        <v>0</v>
      </c>
      <c r="L56" s="46" t="n">
        <v>0</v>
      </c>
      <c r="M56" s="99" t="n">
        <v>1945000000</v>
      </c>
      <c r="N56" s="16" t="n">
        <v>3017000000</v>
      </c>
      <c r="O56" s="99"/>
      <c r="P56" s="16"/>
      <c r="Q56" s="16"/>
      <c r="R56" s="16"/>
      <c r="S56" s="16"/>
      <c r="T56" s="16"/>
      <c r="U56" s="4"/>
      <c r="V56" s="4"/>
      <c r="W56" s="4"/>
      <c r="X56" s="4"/>
    </row>
    <row r="57" customFormat="false" ht="16.5" hidden="false" customHeight="false" outlineLevel="0" collapsed="false">
      <c r="A57" s="27" t="s">
        <v>4931</v>
      </c>
      <c r="B57" s="27" t="s">
        <v>4932</v>
      </c>
      <c r="C57" s="49" t="s">
        <v>251</v>
      </c>
      <c r="D57" s="4"/>
      <c r="E57" s="4"/>
      <c r="F57" s="4"/>
      <c r="G57" s="4"/>
      <c r="H57" s="4"/>
      <c r="I57" s="4"/>
      <c r="J57" s="4"/>
      <c r="K57" s="46" t="n">
        <v>0</v>
      </c>
      <c r="L57" s="46" t="n">
        <v>0</v>
      </c>
      <c r="M57" s="99" t="n">
        <v>57000000</v>
      </c>
      <c r="N57" s="16" t="n">
        <v>0</v>
      </c>
      <c r="O57" s="99"/>
      <c r="P57" s="16"/>
      <c r="Q57" s="16"/>
      <c r="R57" s="16"/>
      <c r="S57" s="16"/>
      <c r="T57" s="16"/>
      <c r="U57" s="4"/>
      <c r="V57" s="4"/>
      <c r="W57" s="4"/>
      <c r="X57" s="4"/>
    </row>
    <row r="58" customFormat="false" ht="16.5" hidden="false" customHeight="false" outlineLevel="0" collapsed="false">
      <c r="A58" s="0" t="s">
        <v>115</v>
      </c>
      <c r="B58" s="30" t="s">
        <v>4933</v>
      </c>
      <c r="C58" s="49" t="s">
        <v>242</v>
      </c>
      <c r="D58" s="4"/>
      <c r="E58" s="4"/>
      <c r="F58" s="4"/>
      <c r="G58" s="4"/>
      <c r="H58" s="4"/>
      <c r="I58" s="4"/>
      <c r="J58" s="4"/>
      <c r="K58" s="46" t="n">
        <v>-20000000</v>
      </c>
      <c r="L58" s="46" t="n">
        <v>-70000000</v>
      </c>
      <c r="M58" s="99" t="n">
        <v>-784000000</v>
      </c>
      <c r="N58" s="16" t="n">
        <v>-701000000</v>
      </c>
      <c r="O58" s="99" t="n">
        <v>-177000000</v>
      </c>
      <c r="P58" s="16" t="n">
        <v>-493000000</v>
      </c>
      <c r="Q58" s="16" t="n">
        <v>-126000000</v>
      </c>
      <c r="R58" s="16" t="n">
        <v>-500000000</v>
      </c>
      <c r="S58" s="16" t="n">
        <v>-515000000</v>
      </c>
      <c r="T58" s="16" t="n">
        <v>-193000000</v>
      </c>
      <c r="U58" s="4"/>
      <c r="V58" s="4"/>
      <c r="W58" s="4"/>
      <c r="X58" s="4"/>
    </row>
    <row r="59" customFormat="false" ht="16.5" hidden="false" customHeight="false" outlineLevel="0" collapsed="false">
      <c r="A59" s="27" t="s">
        <v>1172</v>
      </c>
      <c r="B59" s="29" t="s">
        <v>4442</v>
      </c>
      <c r="C59" s="49" t="s">
        <v>119</v>
      </c>
      <c r="D59" s="4"/>
      <c r="E59" s="4"/>
      <c r="F59" s="4"/>
      <c r="G59" s="4"/>
      <c r="H59" s="4"/>
      <c r="I59" s="4"/>
      <c r="J59" s="4"/>
      <c r="K59" s="46" t="n">
        <v>-50000000</v>
      </c>
      <c r="L59" s="46" t="n">
        <v>-100000000</v>
      </c>
      <c r="M59" s="99" t="n">
        <v>-814000000</v>
      </c>
      <c r="N59" s="16" t="n">
        <v>-346000000</v>
      </c>
      <c r="O59" s="99" t="n">
        <v>-181000000</v>
      </c>
      <c r="P59" s="16" t="n">
        <v>-642000000</v>
      </c>
      <c r="Q59" s="16" t="n">
        <v>334000000</v>
      </c>
      <c r="R59" s="16" t="n">
        <v>-500000000</v>
      </c>
      <c r="S59" s="16" t="n">
        <v>-464000000</v>
      </c>
      <c r="T59" s="16" t="n">
        <v>-173000000</v>
      </c>
      <c r="U59" s="4"/>
      <c r="V59" s="4"/>
      <c r="W59" s="4"/>
      <c r="X59" s="4"/>
    </row>
    <row r="60" customFormat="false" ht="16.5" hidden="false" customHeight="false" outlineLevel="0" collapsed="false">
      <c r="B60" s="105" t="s">
        <v>4934</v>
      </c>
      <c r="C60" s="19"/>
      <c r="D60" s="4"/>
      <c r="E60" s="4"/>
      <c r="F60" s="4"/>
      <c r="G60" s="4"/>
      <c r="H60" s="4"/>
      <c r="I60" s="4"/>
      <c r="J60" s="4"/>
      <c r="K60" s="46" t="n">
        <v>28000000</v>
      </c>
      <c r="L60" s="46" t="n">
        <v>-3000000</v>
      </c>
      <c r="M60" s="99" t="n">
        <v>-376000000</v>
      </c>
      <c r="N60" s="16" t="n">
        <v>-131000000</v>
      </c>
      <c r="O60" s="99" t="n">
        <v>45000000</v>
      </c>
      <c r="P60" s="16" t="n">
        <v>-1194000000</v>
      </c>
      <c r="Q60" s="16" t="n">
        <v>-56000000</v>
      </c>
      <c r="R60" s="16" t="n">
        <v>-1042000000</v>
      </c>
      <c r="S60" s="16" t="n">
        <v>-129000000</v>
      </c>
      <c r="T60" s="16" t="n">
        <v>-48000000</v>
      </c>
      <c r="U60" s="4"/>
      <c r="V60" s="4"/>
      <c r="W60" s="4"/>
      <c r="X60" s="4"/>
    </row>
    <row r="61" customFormat="false" ht="16.5" hidden="false" customHeight="false" outlineLevel="0" collapsed="false">
      <c r="B61" s="105" t="s">
        <v>4935</v>
      </c>
      <c r="C61" s="19"/>
      <c r="D61" s="4"/>
      <c r="E61" s="4"/>
      <c r="F61" s="4"/>
      <c r="G61" s="4"/>
      <c r="H61" s="4"/>
      <c r="I61" s="4"/>
      <c r="J61" s="4"/>
      <c r="K61" s="77"/>
      <c r="L61" s="77"/>
      <c r="M61" s="99" t="n">
        <v>0</v>
      </c>
      <c r="N61" s="16" t="n">
        <v>188000000</v>
      </c>
      <c r="O61" s="99"/>
      <c r="P61" s="16"/>
      <c r="Q61" s="16"/>
      <c r="R61" s="16"/>
      <c r="S61" s="16"/>
      <c r="T61" s="16"/>
      <c r="U61" s="4"/>
      <c r="V61" s="4"/>
      <c r="W61" s="4"/>
      <c r="X61" s="4"/>
    </row>
    <row r="62" customFormat="false" ht="16.5" hidden="false" customHeight="false" outlineLevel="0" collapsed="false">
      <c r="B62" s="105" t="s">
        <v>1175</v>
      </c>
      <c r="C62" s="19"/>
      <c r="D62" s="4"/>
      <c r="E62" s="4"/>
      <c r="F62" s="4"/>
      <c r="G62" s="4"/>
      <c r="H62" s="4"/>
      <c r="I62" s="4"/>
      <c r="J62" s="4"/>
      <c r="K62" s="46" t="n">
        <v>-119000000</v>
      </c>
      <c r="L62" s="46" t="n">
        <v>-96000000</v>
      </c>
      <c r="M62" s="99" t="n">
        <v>-439000000</v>
      </c>
      <c r="N62" s="16" t="n">
        <v>-403000000</v>
      </c>
      <c r="O62" s="99" t="n">
        <v>-226000000</v>
      </c>
      <c r="P62" s="16" t="n">
        <v>552000000</v>
      </c>
      <c r="Q62" s="16" t="n">
        <v>390000000</v>
      </c>
      <c r="R62" s="16" t="n">
        <v>542000000</v>
      </c>
      <c r="S62" s="16" t="n">
        <v>-335000000</v>
      </c>
      <c r="T62" s="16" t="n">
        <v>-125000000</v>
      </c>
      <c r="U62" s="4"/>
      <c r="V62" s="4"/>
      <c r="W62" s="4"/>
      <c r="X62" s="4"/>
    </row>
    <row r="63" customFormat="false" ht="16.5" hidden="false" customHeight="false" outlineLevel="0" collapsed="false">
      <c r="A63" s="27" t="s">
        <v>861</v>
      </c>
      <c r="B63" s="29" t="s">
        <v>1178</v>
      </c>
      <c r="C63" s="49" t="s">
        <v>119</v>
      </c>
      <c r="D63" s="4"/>
      <c r="E63" s="4"/>
      <c r="F63" s="4"/>
      <c r="G63" s="4"/>
      <c r="H63" s="4"/>
      <c r="I63" s="4"/>
      <c r="J63" s="4"/>
      <c r="K63" s="46" t="n">
        <v>31000000</v>
      </c>
      <c r="L63" s="46" t="n">
        <v>30000000</v>
      </c>
      <c r="M63" s="99" t="n">
        <v>30000000</v>
      </c>
      <c r="N63" s="16" t="n">
        <v>-355000000</v>
      </c>
      <c r="O63" s="99" t="n">
        <v>4000000</v>
      </c>
      <c r="P63" s="16" t="n">
        <v>148000000</v>
      </c>
      <c r="Q63" s="16" t="n">
        <v>-460000000</v>
      </c>
      <c r="R63" s="16" t="n">
        <v>0</v>
      </c>
      <c r="S63" s="16" t="n">
        <v>-52000000</v>
      </c>
      <c r="T63" s="16" t="n">
        <v>-19000000</v>
      </c>
      <c r="U63" s="4"/>
      <c r="V63" s="4"/>
      <c r="W63" s="4"/>
      <c r="X63" s="4"/>
    </row>
    <row r="64" customFormat="false" ht="16.5" hidden="false" customHeight="false" outlineLevel="0" collapsed="false">
      <c r="A64" s="19" t="s">
        <v>4936</v>
      </c>
      <c r="B64" s="30" t="s">
        <v>4937</v>
      </c>
      <c r="C64" s="49" t="s">
        <v>242</v>
      </c>
      <c r="D64" s="4"/>
      <c r="E64" s="4"/>
      <c r="F64" s="4"/>
      <c r="G64" s="4"/>
      <c r="H64" s="4"/>
      <c r="I64" s="4"/>
      <c r="J64" s="4"/>
      <c r="K64" s="46" t="n">
        <v>134000000</v>
      </c>
      <c r="L64" s="46" t="n">
        <v>219000000</v>
      </c>
      <c r="M64" s="99" t="n">
        <v>232000000</v>
      </c>
      <c r="N64" s="16" t="n">
        <v>156000000</v>
      </c>
      <c r="O64" s="99" t="n">
        <v>99000000</v>
      </c>
      <c r="P64" s="16" t="n">
        <v>84000000</v>
      </c>
      <c r="Q64" s="16" t="n">
        <v>53000000</v>
      </c>
      <c r="R64" s="16" t="n">
        <v>76000000</v>
      </c>
      <c r="S64" s="16" t="n">
        <v>36000000</v>
      </c>
      <c r="T64" s="16" t="n">
        <v>0</v>
      </c>
      <c r="U64" s="4"/>
      <c r="V64" s="4"/>
      <c r="W64" s="4"/>
      <c r="X64" s="4"/>
    </row>
    <row r="65" customFormat="false" ht="16.5" hidden="false" customHeight="false" outlineLevel="0" collapsed="false">
      <c r="A65" s="19" t="s">
        <v>2043</v>
      </c>
      <c r="B65" s="30" t="s">
        <v>643</v>
      </c>
      <c r="C65" s="49" t="s">
        <v>242</v>
      </c>
      <c r="D65" s="4"/>
      <c r="E65" s="4"/>
      <c r="F65" s="4"/>
      <c r="G65" s="4"/>
      <c r="H65" s="4"/>
      <c r="I65" s="4"/>
      <c r="J65" s="4"/>
      <c r="K65" s="46" t="n">
        <v>14000000</v>
      </c>
      <c r="L65" s="46" t="n">
        <v>-120000000</v>
      </c>
      <c r="M65" s="99" t="n">
        <v>-88000000</v>
      </c>
      <c r="N65" s="16" t="n">
        <v>18000000</v>
      </c>
      <c r="O65" s="99" t="n">
        <v>-47000000</v>
      </c>
      <c r="P65" s="16" t="n">
        <v>14000000</v>
      </c>
      <c r="Q65" s="16" t="n">
        <v>-89000000</v>
      </c>
      <c r="R65" s="16" t="n">
        <v>-92000000</v>
      </c>
      <c r="S65" s="16" t="n">
        <v>0</v>
      </c>
      <c r="T65" s="16" t="n">
        <v>0</v>
      </c>
      <c r="U65" s="4"/>
      <c r="V65" s="4"/>
      <c r="W65" s="4"/>
      <c r="X65" s="4"/>
    </row>
    <row r="66" customFormat="false" ht="16.5" hidden="false" customHeight="false" outlineLevel="0" collapsed="false">
      <c r="B66" s="0" t="s">
        <v>816</v>
      </c>
      <c r="C66" s="19"/>
      <c r="D66" s="4"/>
      <c r="E66" s="4"/>
      <c r="F66" s="4"/>
      <c r="G66" s="4"/>
      <c r="H66" s="4"/>
      <c r="I66" s="4"/>
      <c r="J66" s="4"/>
      <c r="K66" s="46" t="n">
        <v>0</v>
      </c>
      <c r="L66" s="46" t="n">
        <v>0</v>
      </c>
      <c r="M66" s="99" t="n">
        <v>0</v>
      </c>
      <c r="N66" s="16" t="n">
        <v>0</v>
      </c>
      <c r="O66" s="99" t="n">
        <v>0</v>
      </c>
      <c r="P66" s="16" t="n">
        <v>0</v>
      </c>
      <c r="Q66" s="16" t="n">
        <v>0</v>
      </c>
      <c r="R66" s="16" t="n">
        <v>0</v>
      </c>
      <c r="S66" s="16" t="n">
        <v>0</v>
      </c>
      <c r="T66" s="16" t="n">
        <v>0</v>
      </c>
      <c r="U66" s="4"/>
      <c r="V66" s="4"/>
      <c r="W66" s="4"/>
      <c r="X66" s="4"/>
    </row>
    <row r="67" customFormat="false" ht="15" hidden="false" customHeight="false" outlineLevel="0" collapsed="false">
      <c r="C67" s="19"/>
      <c r="D67" s="4"/>
      <c r="E67" s="4"/>
      <c r="F67" s="4"/>
      <c r="G67" s="4"/>
      <c r="H67" s="4"/>
      <c r="I67" s="4"/>
      <c r="J67" s="4"/>
      <c r="K67" s="4"/>
      <c r="L67" s="4"/>
      <c r="M67" s="4"/>
      <c r="N67" s="4"/>
      <c r="O67" s="4"/>
      <c r="P67" s="4"/>
      <c r="Q67" s="4"/>
      <c r="R67" s="4"/>
      <c r="S67" s="4"/>
      <c r="T67" s="4"/>
      <c r="U67" s="4"/>
      <c r="V67" s="4"/>
      <c r="W67" s="4"/>
      <c r="X67" s="4"/>
    </row>
    <row r="68" customFormat="false" ht="15" hidden="false" customHeight="false" outlineLevel="0" collapsed="false">
      <c r="C68" s="19"/>
      <c r="D68" s="4"/>
      <c r="E68" s="4"/>
      <c r="F68" s="4"/>
      <c r="G68" s="4"/>
      <c r="H68" s="4"/>
      <c r="I68" s="4"/>
      <c r="J68" s="4"/>
      <c r="K68" s="0" t="s">
        <v>128</v>
      </c>
      <c r="L68" s="0" t="s">
        <v>128</v>
      </c>
      <c r="M68" s="0" t="s">
        <v>128</v>
      </c>
      <c r="N68" s="0" t="s">
        <v>128</v>
      </c>
      <c r="O68" s="0" t="s">
        <v>128</v>
      </c>
      <c r="P68" s="0" t="s">
        <v>128</v>
      </c>
      <c r="Q68" s="0" t="s">
        <v>128</v>
      </c>
      <c r="R68" s="0" t="s">
        <v>128</v>
      </c>
      <c r="S68" s="0" t="s">
        <v>128</v>
      </c>
      <c r="T68" s="0" t="s">
        <v>128</v>
      </c>
      <c r="U68" s="4"/>
      <c r="V68" s="4"/>
      <c r="W68" s="4"/>
      <c r="X68" s="4"/>
    </row>
    <row r="70" customFormat="false" ht="15" hidden="false" customHeight="false" outlineLevel="0" collapsed="false">
      <c r="B70" s="0" t="s">
        <v>1646</v>
      </c>
      <c r="K70" s="55" t="n">
        <f aca="false">K6-K7-K22</f>
        <v>0</v>
      </c>
      <c r="L70" s="55" t="n">
        <f aca="false">L6-L7-L22</f>
        <v>1000000</v>
      </c>
      <c r="M70" s="55" t="n">
        <f aca="false">M6-M7-M22</f>
        <v>-1000000</v>
      </c>
      <c r="N70" s="55" t="n">
        <f aca="false">N6-N7-N22</f>
        <v>-1000000</v>
      </c>
      <c r="O70" s="55" t="n">
        <f aca="false">O6-O7-O22</f>
        <v>0</v>
      </c>
      <c r="P70" s="55" t="n">
        <f aca="false">P6-P7-P22</f>
        <v>0</v>
      </c>
      <c r="Q70" s="55" t="n">
        <f aca="false">Q6-Q7-Q22</f>
        <v>0</v>
      </c>
      <c r="R70" s="55" t="n">
        <f aca="false">R6-R7-R22</f>
        <v>0</v>
      </c>
      <c r="S70" s="55" t="n">
        <f aca="false">S6-S7-S22</f>
        <v>0</v>
      </c>
      <c r="T70" s="55" t="n">
        <f aca="false">T6-T7-T22</f>
        <v>-1000000</v>
      </c>
    </row>
    <row r="71" customFormat="false" ht="15" hidden="false" customHeight="false" outlineLevel="0" collapsed="false">
      <c r="B71" s="0" t="s">
        <v>130</v>
      </c>
      <c r="K71" s="55" t="n">
        <f aca="false">K7-K8-K18</f>
        <v>0</v>
      </c>
      <c r="L71" s="55" t="n">
        <f aca="false">L7-L8-L18</f>
        <v>0</v>
      </c>
      <c r="M71" s="55" t="n">
        <f aca="false">M7-M8-M18</f>
        <v>1000000</v>
      </c>
      <c r="N71" s="55" t="n">
        <f aca="false">N7-N8-N18</f>
        <v>1000000</v>
      </c>
      <c r="O71" s="55" t="n">
        <f aca="false">O7-O8-O18</f>
        <v>0</v>
      </c>
      <c r="P71" s="55" t="n">
        <f aca="false">P7-P8-P18</f>
        <v>0</v>
      </c>
      <c r="Q71" s="55" t="n">
        <f aca="false">Q7-Q8-Q18</f>
        <v>0</v>
      </c>
      <c r="R71" s="55" t="n">
        <f aca="false">R7-R8-R18</f>
        <v>0</v>
      </c>
      <c r="S71" s="55" t="n">
        <f aca="false">S7-S8-S18</f>
        <v>0</v>
      </c>
      <c r="T71" s="55" t="n">
        <f aca="false">T7-T8-T18</f>
        <v>0</v>
      </c>
    </row>
    <row r="72" customFormat="false" ht="15" hidden="false" customHeight="false" outlineLevel="0" collapsed="false">
      <c r="B72" s="0" t="s">
        <v>131</v>
      </c>
      <c r="K72" s="55" t="n">
        <f aca="false">K8-K9-K10-K11-K12-K13-K14-K15-K17-K16</f>
        <v>0</v>
      </c>
      <c r="L72" s="55" t="n">
        <f aca="false">L8-L9-L10-L11-L12-L13-L14-L15-L17-L16</f>
        <v>-1000000</v>
      </c>
      <c r="M72" s="55" t="n">
        <f aca="false">M8-M9-M10-M11-M12-M13-M14-M15-M17-M16</f>
        <v>0</v>
      </c>
      <c r="N72" s="55" t="n">
        <f aca="false">N8-N9-N10-N11-N12-N13-N14-N15-N17-N16</f>
        <v>-1000000</v>
      </c>
      <c r="O72" s="55" t="n">
        <f aca="false">O8-O9-O10-O11-O12-O13-O14-O15-O17-O16</f>
        <v>0</v>
      </c>
      <c r="P72" s="55" t="n">
        <f aca="false">P8-P9-P10-P11-P12-P13-P14-P15-P17-P16</f>
        <v>-1000000</v>
      </c>
      <c r="Q72" s="55" t="n">
        <f aca="false">Q8-Q9-Q10-Q11-Q12-Q13-Q14-Q15-Q17-Q16</f>
        <v>0</v>
      </c>
      <c r="R72" s="55" t="n">
        <f aca="false">R8-R9-R10-R11-R12-R13-R14-R15-R17-R16</f>
        <v>0</v>
      </c>
      <c r="S72" s="92" t="n">
        <f aca="false">S8-S9-S10-S11-S12-S13-S14-S15-S17-S16</f>
        <v>0</v>
      </c>
      <c r="T72" s="55" t="n">
        <f aca="false">T8-T9-T10-T11-T12-T13-T14-T15-T17-T16</f>
        <v>1000000</v>
      </c>
    </row>
    <row r="73" customFormat="false" ht="15" hidden="false" customHeight="false" outlineLevel="0" collapsed="false">
      <c r="B73" s="0" t="s">
        <v>4938</v>
      </c>
      <c r="K73" s="55" t="n">
        <f aca="false">K18-K19-K20-K21</f>
        <v>0</v>
      </c>
      <c r="L73" s="55" t="n">
        <f aca="false">L18-L19-L20-L21</f>
        <v>0</v>
      </c>
      <c r="M73" s="55" t="n">
        <f aca="false">M18-M19-M20-M21</f>
        <v>0</v>
      </c>
      <c r="N73" s="55" t="n">
        <f aca="false">N18-N19-N20-N21</f>
        <v>0</v>
      </c>
      <c r="O73" s="55" t="n">
        <f aca="false">O18-O19-O20-O21</f>
        <v>0</v>
      </c>
      <c r="P73" s="55" t="n">
        <f aca="false">P18-P19-P20-P21</f>
        <v>0</v>
      </c>
      <c r="Q73" s="55" t="n">
        <f aca="false">Q18-Q19-Q20-Q21</f>
        <v>-1000000</v>
      </c>
      <c r="R73" s="55" t="n">
        <f aca="false">R18-R19-R20-R21</f>
        <v>0</v>
      </c>
      <c r="S73" s="55" t="n">
        <f aca="false">S18-S19-S20-S21</f>
        <v>-1000000</v>
      </c>
      <c r="T73" s="55" t="n">
        <f aca="false">T18-T19-T20-T21</f>
        <v>1000000</v>
      </c>
    </row>
    <row r="74" customFormat="false" ht="15" hidden="false" customHeight="false" outlineLevel="0" collapsed="false">
      <c r="B74" s="0" t="s">
        <v>582</v>
      </c>
      <c r="K74" s="55" t="n">
        <f aca="false">K24-K25-K41-K37</f>
        <v>0</v>
      </c>
      <c r="L74" s="55" t="n">
        <f aca="false">L24-L25-L41-L37</f>
        <v>1000000</v>
      </c>
      <c r="M74" s="55" t="n">
        <f aca="false">M24-M25-M41-M37</f>
        <v>0</v>
      </c>
      <c r="N74" s="55" t="n">
        <f aca="false">N24-N25-N41-N37</f>
        <v>1000000</v>
      </c>
      <c r="O74" s="55" t="n">
        <f aca="false">O24-O25-O41-O37</f>
        <v>0</v>
      </c>
      <c r="P74" s="55" t="n">
        <f aca="false">P24-P25-P41-P37</f>
        <v>0</v>
      </c>
      <c r="Q74" s="55" t="n">
        <f aca="false">Q24-Q25-Q41-Q37</f>
        <v>-1000000</v>
      </c>
      <c r="R74" s="55" t="n">
        <f aca="false">R24-R25-R41-R37</f>
        <v>-1000000</v>
      </c>
      <c r="S74" s="55" t="n">
        <f aca="false">S24-S25-S41-S37</f>
        <v>0</v>
      </c>
      <c r="T74" s="55" t="n">
        <f aca="false">T24-T25-T41-T37</f>
        <v>0</v>
      </c>
    </row>
    <row r="75" customFormat="false" ht="15" hidden="false" customHeight="false" outlineLevel="0" collapsed="false">
      <c r="B75" s="0" t="s">
        <v>2006</v>
      </c>
      <c r="K75" s="55" t="n">
        <f aca="false">K25-K27-K28-K29-K33-K34</f>
        <v>-1000000</v>
      </c>
      <c r="L75" s="55" t="n">
        <f aca="false">L25-L27-L28-L29-L33-L34</f>
        <v>-1000000</v>
      </c>
      <c r="M75" s="55" t="n">
        <f aca="false">M25-M27-M28-M29-M33-M34</f>
        <v>0</v>
      </c>
      <c r="N75" s="55" t="n">
        <f aca="false">N25-N27-N28-N29-N33-N34</f>
        <v>-1000000</v>
      </c>
      <c r="O75" s="55" t="n">
        <f aca="false">O25-O27-O28-O29-O33-O34</f>
        <v>1000000</v>
      </c>
      <c r="P75" s="55" t="n">
        <f aca="false">P25-P27-P28-P29-P33-P34</f>
        <v>-1000000</v>
      </c>
      <c r="Q75" s="55" t="n">
        <f aca="false">Q25-Q27-Q28-Q29-Q33-Q34</f>
        <v>2000000</v>
      </c>
      <c r="R75" s="55" t="n">
        <f aca="false">R25-R27-R28-R29-R33-R34</f>
        <v>0</v>
      </c>
      <c r="S75" s="55" t="n">
        <f aca="false">S25-S27-S28-S29-S33-S34</f>
        <v>0</v>
      </c>
      <c r="T75" s="55" t="n">
        <f aca="false">T25-T27-T28-T29-T33-T34</f>
        <v>0</v>
      </c>
    </row>
    <row r="76" customFormat="false" ht="15" hidden="false" customHeight="false" outlineLevel="0" collapsed="false">
      <c r="B76" s="0" t="s">
        <v>676</v>
      </c>
      <c r="K76" s="55" t="n">
        <f aca="false">K29-K30-K31-K32</f>
        <v>0</v>
      </c>
      <c r="L76" s="55" t="n">
        <f aca="false">L29-L30-L31-L32</f>
        <v>1000000</v>
      </c>
      <c r="M76" s="55" t="n">
        <f aca="false">M29-M30-M31-M32</f>
        <v>0</v>
      </c>
      <c r="N76" s="55" t="n">
        <f aca="false">N29-N30-N31-N32</f>
        <v>0</v>
      </c>
      <c r="O76" s="55" t="n">
        <f aca="false">O29-O30-O31-O32</f>
        <v>-1000000</v>
      </c>
      <c r="P76" s="55" t="n">
        <f aca="false">P29-P30-P31-P32</f>
        <v>0</v>
      </c>
      <c r="Q76" s="55" t="n">
        <f aca="false">Q29-Q30-Q31-Q32</f>
        <v>0</v>
      </c>
      <c r="R76" s="55" t="n">
        <f aca="false">R29-R30-R31-R32</f>
        <v>-1000000</v>
      </c>
      <c r="S76" s="55" t="n">
        <f aca="false">S29-S30-S31-S32</f>
        <v>0</v>
      </c>
      <c r="T76" s="55" t="n">
        <f aca="false">T29-T30-T31-T32</f>
        <v>1000000</v>
      </c>
    </row>
    <row r="77" customFormat="false" ht="15" hidden="false" customHeight="false" outlineLevel="0" collapsed="false">
      <c r="B77" s="0" t="s">
        <v>268</v>
      </c>
      <c r="K77" s="55" t="n">
        <f aca="false">K34-K35-K36</f>
        <v>1000000</v>
      </c>
      <c r="L77" s="55" t="n">
        <f aca="false">L34-L35-L36</f>
        <v>0</v>
      </c>
      <c r="M77" s="55" t="n">
        <f aca="false">M34-M35-M36</f>
        <v>0</v>
      </c>
      <c r="N77" s="55" t="n">
        <f aca="false">N34-N35-N36</f>
        <v>0</v>
      </c>
      <c r="O77" s="55" t="n">
        <f aca="false">O34-O35-O36</f>
        <v>0</v>
      </c>
      <c r="P77" s="55" t="n">
        <f aca="false">P34-P35-P36</f>
        <v>0</v>
      </c>
      <c r="Q77" s="55" t="n">
        <f aca="false">Q34-Q35-Q36</f>
        <v>0</v>
      </c>
      <c r="R77" s="55" t="n">
        <f aca="false">R34-R35-R36</f>
        <v>0</v>
      </c>
      <c r="S77" s="55" t="n">
        <f aca="false">S34-S35-S36</f>
        <v>0</v>
      </c>
      <c r="T77" s="55" t="n">
        <f aca="false">T34-T35-T36</f>
        <v>0</v>
      </c>
    </row>
    <row r="78" customFormat="false" ht="15" hidden="false" customHeight="false" outlineLevel="0" collapsed="false">
      <c r="B78" s="0" t="s">
        <v>822</v>
      </c>
      <c r="K78" s="56" t="n">
        <f aca="false">K37-K38-K39</f>
        <v>376000000</v>
      </c>
      <c r="L78" s="56" t="n">
        <f aca="false">L37-L38-L39</f>
        <v>183000000</v>
      </c>
      <c r="M78" s="56" t="n">
        <f aca="false">M37-M38-M39</f>
        <v>608000000</v>
      </c>
      <c r="N78" s="56" t="n">
        <f aca="false">N37-N38-N39</f>
        <v>1009000000</v>
      </c>
      <c r="O78" s="55" t="n">
        <f aca="false">O37-O38-O39</f>
        <v>-1000000</v>
      </c>
      <c r="P78" s="55" t="n">
        <f aca="false">P37-P38-P39</f>
        <v>0</v>
      </c>
      <c r="Q78" s="55" t="n">
        <f aca="false">Q37-Q38-Q39</f>
        <v>0</v>
      </c>
      <c r="R78" s="55" t="n">
        <f aca="false">R37-R38-R39</f>
        <v>0</v>
      </c>
      <c r="S78" s="55" t="n">
        <f aca="false">S37-S38-S39</f>
        <v>0</v>
      </c>
      <c r="T78" s="55" t="n">
        <f aca="false">T37-T38-T39</f>
        <v>0</v>
      </c>
    </row>
    <row r="79" customFormat="false" ht="15" hidden="false" customHeight="false" outlineLevel="0" collapsed="false">
      <c r="B79" s="0" t="s">
        <v>433</v>
      </c>
      <c r="K79" s="92" t="n">
        <f aca="false">K49-K50-K58-K64-K65</f>
        <v>0</v>
      </c>
      <c r="L79" s="55" t="n">
        <f aca="false">L49-L50-L58-L64-L65</f>
        <v>0</v>
      </c>
      <c r="M79" s="55" t="n">
        <f aca="false">M49-M50-M58-M64-M65</f>
        <v>-1000000</v>
      </c>
      <c r="N79" s="55" t="n">
        <f aca="false">N49-N50-N58-N64-N65</f>
        <v>0</v>
      </c>
      <c r="O79" s="55" t="n">
        <f aca="false">O49-O50-O58-O64-O65</f>
        <v>-1000000</v>
      </c>
      <c r="P79" s="55" t="n">
        <f aca="false">P49-P50-P58-P64-P65</f>
        <v>-1000000</v>
      </c>
      <c r="Q79" s="92" t="n">
        <f aca="false">Q49-Q50-Q58-Q64-Q65</f>
        <v>0</v>
      </c>
      <c r="R79" s="55" t="n">
        <f aca="false">R49-R50-R58-R64-R65</f>
        <v>1000000</v>
      </c>
      <c r="S79" s="55" t="n">
        <f aca="false">S49-S50-S58-S64-S65</f>
        <v>0</v>
      </c>
      <c r="T79" s="55" t="n">
        <f aca="false">T49-T50-T58-T64-T65</f>
        <v>0</v>
      </c>
    </row>
    <row r="80" customFormat="false" ht="15" hidden="false" customHeight="false" outlineLevel="0" collapsed="false">
      <c r="B80" s="0" t="s">
        <v>4866</v>
      </c>
      <c r="K80" s="92" t="n">
        <f aca="false">K50-K51-K54-K55-K56-K57</f>
        <v>0</v>
      </c>
      <c r="L80" s="55" t="n">
        <f aca="false">L50-L51-L54-L55-L56-L57</f>
        <v>0</v>
      </c>
      <c r="M80" s="55" t="n">
        <f aca="false">M50-M51-M54-M55-M56-M57</f>
        <v>0</v>
      </c>
      <c r="N80" s="55" t="n">
        <f aca="false">N50-N51-N54-N55-N56-N57</f>
        <v>0</v>
      </c>
      <c r="O80" s="55" t="n">
        <f aca="false">O50-O51-O54-O55-O56-O57</f>
        <v>1000000</v>
      </c>
      <c r="P80" s="55" t="n">
        <f aca="false">P50-P51-P54-P55-P56-P57</f>
        <v>0</v>
      </c>
      <c r="Q80" s="55" t="n">
        <f aca="false">Q50-Q51-Q54-Q55-Q56-Q57</f>
        <v>0</v>
      </c>
      <c r="R80" s="55" t="n">
        <f aca="false">R50-R51-R54-R55-R56-R57</f>
        <v>-1000000</v>
      </c>
      <c r="S80" s="55" t="n">
        <f aca="false">S50-S51-S54-S55-S56-S57</f>
        <v>1000000</v>
      </c>
      <c r="T80" s="55" t="n">
        <f aca="false">T50-T51-T54-T55-T56-T57</f>
        <v>0</v>
      </c>
    </row>
    <row r="81" customFormat="false" ht="15" hidden="false" customHeight="false" outlineLevel="0" collapsed="false">
      <c r="B81" s="0" t="s">
        <v>4939</v>
      </c>
      <c r="K81" s="55" t="n">
        <f aca="false">K51-K52-K53</f>
        <v>0</v>
      </c>
      <c r="L81" s="55" t="n">
        <f aca="false">L51-L52-L53</f>
        <v>0</v>
      </c>
      <c r="M81" s="55" t="n">
        <f aca="false">M51-M52-M53</f>
        <v>0</v>
      </c>
      <c r="N81" s="55" t="n">
        <f aca="false">N51-N52-N53</f>
        <v>0</v>
      </c>
      <c r="O81" s="55" t="n">
        <f aca="false">O51-O52-O53</f>
        <v>0</v>
      </c>
      <c r="P81" s="55" t="n">
        <f aca="false">P51-P52-P53</f>
        <v>0</v>
      </c>
      <c r="Q81" s="55" t="n">
        <f aca="false">Q51-Q52-Q53</f>
        <v>0</v>
      </c>
      <c r="R81" s="55" t="n">
        <f aca="false">R51-R52-R53</f>
        <v>0</v>
      </c>
      <c r="S81" s="55" t="n">
        <f aca="false">S51-S52-S53</f>
        <v>0</v>
      </c>
      <c r="T81" s="55" t="n">
        <f aca="false">T51-T52-T53</f>
        <v>0</v>
      </c>
    </row>
    <row r="82" customFormat="false" ht="15" hidden="false" customHeight="false" outlineLevel="0" collapsed="false">
      <c r="B82" s="0" t="s">
        <v>274</v>
      </c>
      <c r="K82" s="55" t="n">
        <f aca="false">K58-K59-K63</f>
        <v>-1000000</v>
      </c>
      <c r="L82" s="55" t="n">
        <f aca="false">L58-L59-L63</f>
        <v>0</v>
      </c>
      <c r="M82" s="55" t="n">
        <f aca="false">M58-M59-M63</f>
        <v>0</v>
      </c>
      <c r="N82" s="55" t="n">
        <f aca="false">N58-N59-N63</f>
        <v>0</v>
      </c>
      <c r="O82" s="55" t="n">
        <f aca="false">O58-O59-O63</f>
        <v>0</v>
      </c>
      <c r="P82" s="55" t="n">
        <f aca="false">P58-P59-P63</f>
        <v>1000000</v>
      </c>
      <c r="Q82" s="55" t="n">
        <f aca="false">Q58-Q59-Q63</f>
        <v>0</v>
      </c>
      <c r="R82" s="55" t="n">
        <f aca="false">R58-R59-R63</f>
        <v>0</v>
      </c>
      <c r="S82" s="55" t="n">
        <f aca="false">S58-S59-S63</f>
        <v>1000000</v>
      </c>
      <c r="T82" s="55" t="n">
        <f aca="false">T58-T59-T63</f>
        <v>-1000000</v>
      </c>
    </row>
    <row r="83" customFormat="false" ht="15.75" hidden="false" customHeight="false" outlineLevel="0" collapsed="false">
      <c r="J83" s="55"/>
    </row>
    <row r="84" customFormat="false" ht="15.75" hidden="false" customHeight="false" outlineLevel="0" collapsed="false">
      <c r="B84" s="0" t="s">
        <v>971</v>
      </c>
      <c r="K84" s="93" t="n">
        <v>6926000000</v>
      </c>
      <c r="L84" s="94" t="n">
        <v>9147000000</v>
      </c>
      <c r="M84" s="94" t="n">
        <v>11533000000</v>
      </c>
      <c r="N84" s="94" t="n">
        <v>11705000000</v>
      </c>
      <c r="O84" s="94" t="n">
        <v>13196000000</v>
      </c>
      <c r="P84" s="94" t="n">
        <v>15544000000</v>
      </c>
      <c r="Q84" s="159" t="n">
        <v>17015000000</v>
      </c>
      <c r="R84" s="159" t="n">
        <v>18102000000</v>
      </c>
      <c r="S84" s="159" t="n">
        <v>19212000000</v>
      </c>
      <c r="T84" s="159" t="n">
        <v>20408000000</v>
      </c>
      <c r="U84" s="159"/>
      <c r="V84" s="159"/>
      <c r="W84" s="159"/>
      <c r="X84" s="160"/>
    </row>
    <row r="85" customFormat="false" ht="15" hidden="false" customHeight="false" outlineLevel="0" collapsed="false">
      <c r="B85" s="0" t="s">
        <v>140</v>
      </c>
      <c r="K85" s="0" t="n">
        <f aca="false">(K6/K84)*100</f>
        <v>31.9665030320531</v>
      </c>
      <c r="L85" s="0" t="n">
        <f aca="false">(L6/L84)*100</f>
        <v>34.8748223461244</v>
      </c>
      <c r="M85" s="0" t="n">
        <f aca="false">(M6/M84)*100</f>
        <v>36.9548252839677</v>
      </c>
      <c r="N85" s="0" t="n">
        <f aca="false">(N6/N84)*100</f>
        <v>35.0961127723195</v>
      </c>
      <c r="O85" s="0" t="n">
        <f aca="false">(O6/O84)*100</f>
        <v>37.9963625341012</v>
      </c>
      <c r="P85" s="0" t="n">
        <f aca="false">(P6/P84)*100</f>
        <v>38.7545033453423</v>
      </c>
      <c r="Q85" s="0" t="n">
        <f aca="false">(Q6/Q84)*100</f>
        <v>35.9153687922421</v>
      </c>
      <c r="R85" s="0" t="n">
        <f aca="false">(R6/R84)*100</f>
        <v>35.1231908076456</v>
      </c>
      <c r="S85" s="0" t="n">
        <f aca="false">(S6/S84)*100</f>
        <v>33.7133041848844</v>
      </c>
      <c r="T85" s="0" t="n">
        <f aca="false">(T6/T84)*100</f>
        <v>33.0997647981184</v>
      </c>
    </row>
    <row r="86" customFormat="false" ht="15" hidden="false" customHeight="false" outlineLevel="0" collapsed="false">
      <c r="B86" s="0" t="s">
        <v>141</v>
      </c>
      <c r="K86" s="0" t="n">
        <f aca="false">(K23/K84)*100</f>
        <v>40.5717585908172</v>
      </c>
      <c r="L86" s="0" t="n">
        <f aca="false">(L23/L84)*100</f>
        <v>38.0780583797967</v>
      </c>
      <c r="M86" s="0" t="n">
        <f aca="false">(M23/M84)*100</f>
        <v>31.7870458683777</v>
      </c>
      <c r="N86" s="0" t="n">
        <f aca="false">(N23/N84)*100</f>
        <v>32.5929090132422</v>
      </c>
      <c r="O86" s="0" t="n">
        <f aca="false">(O23/O84)*100</f>
        <v>35.5334949984844</v>
      </c>
      <c r="P86" s="0" t="n">
        <f aca="false">(P23/P84)*100</f>
        <v>36.5542974781266</v>
      </c>
      <c r="Q86" s="0" t="n">
        <f aca="false">(Q23/Q84)*100</f>
        <v>35.9153687922421</v>
      </c>
      <c r="R86" s="0" t="n">
        <f aca="false">(R23/R84)*100</f>
        <v>32.9576842337863</v>
      </c>
      <c r="S86" s="0" t="n">
        <f aca="false">(S23/S84)*100</f>
        <v>33.3905892150739</v>
      </c>
      <c r="T86" s="0" t="n">
        <f aca="false">(T23/T84)*100</f>
        <v>32.2667581340651</v>
      </c>
    </row>
    <row r="87" customFormat="false" ht="15" hidden="false" customHeight="false" outlineLevel="0" collapsed="false">
      <c r="B87" s="875" t="s">
        <v>3104</v>
      </c>
      <c r="K87" s="489" t="n">
        <f aca="false">IF(K40&lt;0, (K40/K23)*100)</f>
        <v>-2.24199288256228</v>
      </c>
      <c r="L87" s="0" t="n">
        <f aca="false">IF(L40&lt;0, (L40/L23)*100)</f>
        <v>0</v>
      </c>
      <c r="M87" s="875" t="n">
        <f aca="false">IF(M40&lt;0, (M40/M23)*100)</f>
        <v>-7.4468085106383</v>
      </c>
      <c r="N87" s="875" t="n">
        <f aca="false">IF(N40&lt;0, (N40/N23)*100)</f>
        <v>-10.1965923984273</v>
      </c>
      <c r="O87" s="0" t="n">
        <f aca="false">IF(O40&lt;0, (O40/O23)*100)</f>
        <v>0</v>
      </c>
      <c r="P87" s="0" t="n">
        <f aca="false">IF(P40&lt;0, (P40/P23)*100)</f>
        <v>-0.105596620908131</v>
      </c>
      <c r="Q87" s="0" t="n">
        <f aca="false">IF(Q40&lt;0, (Q40/Q23)*100)</f>
        <v>0</v>
      </c>
      <c r="R87" s="0" t="n">
        <f aca="false">IF(R40&lt;0, (R40/R23)*100)</f>
        <v>0</v>
      </c>
      <c r="S87" s="0" t="n">
        <f aca="false">IF(S40&lt;0, (S40/S23)*100)</f>
        <v>0</v>
      </c>
      <c r="T87" s="0" t="n">
        <f aca="false">IF(T40&lt;0, (T40/T23)*100)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6.xml><?xml version="1.0" encoding="utf-8"?>
<worksheet xmlns="http://schemas.openxmlformats.org/spreadsheetml/2006/main" xmlns:r="http://schemas.openxmlformats.org/officeDocument/2006/relationships">
  <sheetPr filterMode="false">
    <pageSetUpPr fitToPage="false"/>
  </sheetPr>
  <dimension ref="A1:BG9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8" activeCellId="0" sqref="R8"/>
    </sheetView>
  </sheetViews>
  <sheetFormatPr defaultRowHeight="15"/>
  <cols>
    <col collapsed="false" hidden="false" max="1" min="1" style="0" width="25.9183673469388"/>
    <col collapsed="false" hidden="false" max="2" min="2" style="0" width="53.3214285714286"/>
    <col collapsed="false" hidden="false" max="3" min="3" style="0" width="22.1377551020408"/>
    <col collapsed="false" hidden="false" max="10" min="4" style="0" width="20.6530612244898"/>
    <col collapsed="false" hidden="false" max="13" min="11" style="0" width="22.5459183673469"/>
    <col collapsed="false" hidden="false" max="19" min="14" style="0" width="22.1377551020408"/>
    <col collapsed="false" hidden="false" max="21" min="20" style="0" width="21.3265306122449"/>
    <col collapsed="false" hidden="false" max="22" min="22" style="0" width="20.6530612244898"/>
    <col collapsed="false" hidden="false" max="23" min="23" style="0" width="21.3265306122449"/>
    <col collapsed="false" hidden="false" max="24" min="24" style="0" width="8.50510204081633"/>
    <col collapsed="false" hidden="false" max="25" min="25" style="0" width="16.6020408163265"/>
    <col collapsed="false" hidden="false" max="1025" min="26" style="0" width="8.50510204081633"/>
  </cols>
  <sheetData>
    <row r="1" customFormat="false" ht="15" hidden="false" customHeight="false" outlineLevel="0" collapsed="false">
      <c r="A1" s="1" t="s">
        <v>4940</v>
      </c>
      <c r="B1" s="2" t="s">
        <v>4941</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4942</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31</v>
      </c>
      <c r="S5" s="4" t="s">
        <v>31</v>
      </c>
      <c r="T5" s="4" t="s">
        <v>31</v>
      </c>
      <c r="U5" s="4" t="s">
        <v>31</v>
      </c>
      <c r="V5" s="4" t="s">
        <v>31</v>
      </c>
      <c r="W5" s="4" t="s">
        <v>31</v>
      </c>
      <c r="X5" s="4" t="s">
        <v>31</v>
      </c>
    </row>
    <row r="6" s="13" customFormat="true" ht="16.5" hidden="false" customHeight="false" outlineLevel="0" collapsed="false">
      <c r="A6" s="63" t="s">
        <v>32</v>
      </c>
      <c r="B6" s="98" t="s">
        <v>590</v>
      </c>
      <c r="C6" s="19" t="s">
        <v>34</v>
      </c>
      <c r="D6" s="84" t="n">
        <f aca="false">D8+D21</f>
        <v>267431000000</v>
      </c>
      <c r="E6" s="84" t="n">
        <f aca="false">E8+E21</f>
        <v>312737000000</v>
      </c>
      <c r="F6" s="84" t="n">
        <f aca="false">F8+F21</f>
        <v>411295000000</v>
      </c>
      <c r="G6" s="84" t="n">
        <f aca="false">G8+G21</f>
        <v>482529000000</v>
      </c>
      <c r="H6" s="84" t="n">
        <f aca="false">H8+H21</f>
        <v>646147000000</v>
      </c>
      <c r="I6" s="84" t="n">
        <f aca="false">I8+I21</f>
        <v>807656000000</v>
      </c>
      <c r="J6" s="84" t="n">
        <f aca="false">J8+J21</f>
        <v>1409612000000</v>
      </c>
      <c r="K6" s="84" t="n">
        <f aca="false">K8+K21</f>
        <v>2186123000000</v>
      </c>
      <c r="L6" s="84" t="n">
        <f aca="false">L8+L21</f>
        <v>935000000000</v>
      </c>
      <c r="M6" s="84" t="n">
        <f aca="false">M8+M21</f>
        <v>1249000000000</v>
      </c>
      <c r="N6" s="84" t="n">
        <f aca="false">N8+N21</f>
        <v>1562000000000</v>
      </c>
      <c r="O6" s="656" t="n">
        <f aca="false">O8+O21</f>
        <v>2169000000000</v>
      </c>
      <c r="P6" s="656" t="n">
        <f aca="false">P8+P21</f>
        <v>2508000000000</v>
      </c>
      <c r="Q6" s="656" t="n">
        <f aca="false">Q8+Q21</f>
        <v>2829000000000</v>
      </c>
      <c r="R6" s="656" t="n">
        <f aca="false">R8+R21</f>
        <v>3186000000000</v>
      </c>
      <c r="S6" s="656" t="n">
        <f aca="false">S8+S21</f>
        <v>3372000000000</v>
      </c>
      <c r="T6" s="656" t="n">
        <f aca="false">T8+T21</f>
        <v>3356000000000</v>
      </c>
      <c r="U6" s="656" t="n">
        <f aca="false">U8+U21</f>
        <v>3915000000000</v>
      </c>
      <c r="V6" s="656" t="n">
        <f aca="false">V8+V21</f>
        <v>4579000000000</v>
      </c>
      <c r="W6" s="84"/>
      <c r="X6" s="168"/>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row>
    <row r="7" s="38" customFormat="true" ht="16.5" hidden="false" customHeight="false" outlineLevel="0" collapsed="false">
      <c r="A7" s="49"/>
      <c r="B7" s="30" t="s">
        <v>590</v>
      </c>
      <c r="D7" s="165" t="n">
        <f aca="false">D9+D21</f>
        <v>258282000000</v>
      </c>
      <c r="E7" s="165" t="n">
        <f aca="false">E9+E21</f>
        <v>302692000000</v>
      </c>
      <c r="F7" s="165" t="n">
        <f aca="false">F9+F21</f>
        <v>400027000000</v>
      </c>
      <c r="G7" s="165" t="n">
        <f aca="false">G9+G21</f>
        <v>467000000000</v>
      </c>
      <c r="H7" s="165" t="n">
        <f aca="false">H9+H21</f>
        <v>616342000000</v>
      </c>
      <c r="I7" s="165" t="n">
        <f aca="false">I9+I21</f>
        <v>767851000000</v>
      </c>
      <c r="J7" s="165" t="n">
        <f aca="false">J9+J21</f>
        <v>1351172000000</v>
      </c>
      <c r="K7" s="165" t="n">
        <f aca="false">K9+K21</f>
        <v>2129337000000</v>
      </c>
      <c r="L7" s="23" t="n">
        <v>934000000000</v>
      </c>
      <c r="M7" s="23" t="n">
        <v>1250000000000</v>
      </c>
      <c r="N7" s="25" t="n">
        <v>1561000000000</v>
      </c>
      <c r="O7" s="125" t="n">
        <v>2171000000000</v>
      </c>
      <c r="P7" s="125" t="n">
        <v>2506000000000</v>
      </c>
      <c r="Q7" s="125" t="n">
        <v>2828000000000</v>
      </c>
      <c r="R7" s="125" t="n">
        <v>3185000000000</v>
      </c>
      <c r="S7" s="125" t="n">
        <v>3372000000000</v>
      </c>
      <c r="T7" s="125" t="n">
        <v>3358000000000</v>
      </c>
      <c r="U7" s="125" t="n">
        <v>3916000000000</v>
      </c>
      <c r="V7" s="125" t="n">
        <v>4579000000000</v>
      </c>
      <c r="W7" s="1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row>
    <row r="8" customFormat="false" ht="16.5" hidden="false" customHeight="false" outlineLevel="0" collapsed="false">
      <c r="A8" s="30" t="s">
        <v>35</v>
      </c>
      <c r="B8" s="19" t="s">
        <v>773</v>
      </c>
      <c r="C8" s="20" t="s">
        <v>37</v>
      </c>
      <c r="D8" s="165" t="n">
        <f aca="false">D10+D20</f>
        <v>161324000000</v>
      </c>
      <c r="E8" s="165" t="n">
        <f aca="false">E10+E20</f>
        <v>217714000000</v>
      </c>
      <c r="F8" s="165" t="n">
        <f aca="false">F10+F20</f>
        <v>249959000000</v>
      </c>
      <c r="G8" s="165" t="n">
        <f aca="false">G10+G20</f>
        <v>303186000000</v>
      </c>
      <c r="H8" s="165" t="n">
        <f aca="false">H10+H20</f>
        <v>386771000000</v>
      </c>
      <c r="I8" s="165" t="n">
        <f aca="false">I10+I20</f>
        <v>455786000000</v>
      </c>
      <c r="J8" s="165" t="n">
        <f aca="false">J10+J20</f>
        <v>554084000000</v>
      </c>
      <c r="K8" s="165" t="n">
        <f aca="false">K10+K20</f>
        <v>593650000000</v>
      </c>
      <c r="L8" s="165" t="n">
        <f aca="false">L10+L20</f>
        <v>670000000000</v>
      </c>
      <c r="M8" s="165" t="n">
        <f aca="false">M10+M20</f>
        <v>749000000000</v>
      </c>
      <c r="N8" s="165" t="n">
        <f aca="false">N10+N20</f>
        <v>1018000000000</v>
      </c>
      <c r="O8" s="631" t="n">
        <f aca="false">O10+O20</f>
        <v>1460000000000</v>
      </c>
      <c r="P8" s="631" t="n">
        <f aca="false">P10+P20</f>
        <v>1875000000000</v>
      </c>
      <c r="Q8" s="631" t="n">
        <f aca="false">Q10+Q20</f>
        <v>2281000000000</v>
      </c>
      <c r="R8" s="631" t="n">
        <f aca="false">R10+R20</f>
        <v>2227000000000</v>
      </c>
      <c r="S8" s="631" t="n">
        <f aca="false">S10+S20</f>
        <v>2181000000000</v>
      </c>
      <c r="T8" s="631" t="n">
        <f aca="false">T10+T20</f>
        <v>2558000000000</v>
      </c>
      <c r="U8" s="631" t="n">
        <f aca="false">U10+U20</f>
        <v>2994000000000</v>
      </c>
      <c r="V8" s="631" t="n">
        <f aca="false">V10+V20</f>
        <v>3532000000000</v>
      </c>
      <c r="W8" s="165"/>
      <c r="Y8" s="40"/>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row>
    <row r="9" customFormat="false" ht="16.5" hidden="false" customHeight="false" outlineLevel="0" collapsed="false">
      <c r="B9" s="30" t="s">
        <v>35</v>
      </c>
      <c r="D9" s="23" t="n">
        <v>152175000000</v>
      </c>
      <c r="E9" s="23" t="n">
        <v>207669000000</v>
      </c>
      <c r="F9" s="23" t="n">
        <v>238691000000</v>
      </c>
      <c r="G9" s="23" t="n">
        <v>287657000000</v>
      </c>
      <c r="H9" s="23" t="n">
        <v>356966000000</v>
      </c>
      <c r="I9" s="23" t="n">
        <v>415981000000</v>
      </c>
      <c r="J9" s="23" t="n">
        <v>495644000000</v>
      </c>
      <c r="K9" s="23" t="n">
        <v>536864000000</v>
      </c>
      <c r="L9" s="23" t="n">
        <v>670000000000</v>
      </c>
      <c r="M9" s="23" t="n">
        <v>749000000000</v>
      </c>
      <c r="N9" s="25" t="n">
        <v>1017000000000</v>
      </c>
      <c r="O9" s="125" t="n">
        <v>1462000000000</v>
      </c>
      <c r="P9" s="125" t="n">
        <v>1874000000000</v>
      </c>
      <c r="Q9" s="125" t="n">
        <v>2280000000000</v>
      </c>
      <c r="R9" s="125" t="n">
        <v>2226000000000</v>
      </c>
      <c r="S9" s="125" t="n">
        <v>2181000000000</v>
      </c>
      <c r="T9" s="125" t="n">
        <v>2559000000000</v>
      </c>
      <c r="U9" s="125" t="n">
        <v>2995000000000</v>
      </c>
      <c r="V9" s="125" t="n">
        <v>3532000000000</v>
      </c>
      <c r="W9" s="1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row>
    <row r="10" customFormat="false" ht="16.5" hidden="false" customHeight="false" outlineLevel="0" collapsed="false">
      <c r="A10" s="47" t="s">
        <v>38</v>
      </c>
      <c r="B10" s="29" t="s">
        <v>293</v>
      </c>
      <c r="C10" s="20" t="s">
        <v>40</v>
      </c>
      <c r="D10" s="348" t="n">
        <f aca="false">D12+D13+D14+D15+D16+D17+D18+D19</f>
        <v>144315000000</v>
      </c>
      <c r="E10" s="348" t="n">
        <f aca="false">E12+E13+E14+E15+E16+E17+E18+E19</f>
        <v>202621000000</v>
      </c>
      <c r="F10" s="348" t="n">
        <f aca="false">F12+F13+F14+F15+F16+F17+F18+F19</f>
        <v>234738000000</v>
      </c>
      <c r="G10" s="348" t="n">
        <f aca="false">G12+G13+G14+G15+G16+G17+G18+G19</f>
        <v>283489000000</v>
      </c>
      <c r="H10" s="348" t="n">
        <f aca="false">H12+H13+H14+H15+H16+H17+H18+H19</f>
        <v>349074000000</v>
      </c>
      <c r="I10" s="348" t="n">
        <f aca="false">I12+I13+I14+I15+I16+I17+I18+I19</f>
        <v>390226000000</v>
      </c>
      <c r="J10" s="348" t="n">
        <f aca="false">J12+J13+J14+J15+J16+J17+J18+J19</f>
        <v>475181000000</v>
      </c>
      <c r="K10" s="348" t="n">
        <f aca="false">K12+K13+K14+K15+K16+K17+K18+K19</f>
        <v>511323000000</v>
      </c>
      <c r="L10" s="23" t="n">
        <f aca="false">L12+L13+L14+L15+L16+L17+L18+L19</f>
        <v>590000000000</v>
      </c>
      <c r="M10" s="23" t="n">
        <f aca="false">M12+M13+M14+M15+M16+M17+M18+M19</f>
        <v>660000000000</v>
      </c>
      <c r="N10" s="23" t="n">
        <f aca="false">N12+N13+N14+N15+N16+N17+N18+N19</f>
        <v>926000000000</v>
      </c>
      <c r="O10" s="142" t="n">
        <f aca="false">O12+O13+O14+O15+O16+O17+O18+O19</f>
        <v>1380000000000</v>
      </c>
      <c r="P10" s="142" t="n">
        <f aca="false">P12+P13+P14+P15+P16+P17+P18+P19</f>
        <v>1769000000000</v>
      </c>
      <c r="Q10" s="142" t="n">
        <f aca="false">Q12+Q13+Q14+Q15+Q16+Q17+Q18+Q19</f>
        <v>2112000000000</v>
      </c>
      <c r="R10" s="142" t="n">
        <f aca="false">R12+R13+R14+R15+R16+R17+R18+R19</f>
        <v>2081000000000</v>
      </c>
      <c r="S10" s="142" t="n">
        <f aca="false">S12+S13+S14+S15+S16+S17+S18+S19</f>
        <v>2021000000000</v>
      </c>
      <c r="T10" s="142" t="n">
        <f aca="false">T12+T13+T14+T15+T16+T17+T18+T19</f>
        <v>2368000000000</v>
      </c>
      <c r="U10" s="142" t="n">
        <f aca="false">U12+U13+U14+U15+U16+U17+U18+U19</f>
        <v>2783000000000</v>
      </c>
      <c r="V10" s="142" t="n">
        <f aca="false">V12+V13+V14+V15+V16+V17+V18+V19</f>
        <v>3296000000000</v>
      </c>
      <c r="W10" s="23"/>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row>
    <row r="11" customFormat="false" ht="16.5" hidden="false" customHeight="false" outlineLevel="0" collapsed="false">
      <c r="B11" s="29" t="s">
        <v>293</v>
      </c>
      <c r="D11" s="23" t="n">
        <v>135166000000</v>
      </c>
      <c r="E11" s="23" t="n">
        <v>192576000000</v>
      </c>
      <c r="F11" s="23" t="n">
        <v>223470000000</v>
      </c>
      <c r="G11" s="23" t="n">
        <v>267960000000</v>
      </c>
      <c r="H11" s="23" t="n">
        <v>319269000000</v>
      </c>
      <c r="I11" s="23" t="n">
        <v>350421000000</v>
      </c>
      <c r="J11" s="23" t="n">
        <v>416742000000</v>
      </c>
      <c r="K11" s="23" t="n">
        <v>454537000000</v>
      </c>
      <c r="L11" s="23" t="n">
        <v>589000000000</v>
      </c>
      <c r="M11" s="23" t="n">
        <v>660000000000</v>
      </c>
      <c r="N11" s="25" t="n">
        <v>925000000000</v>
      </c>
      <c r="O11" s="125" t="n">
        <v>1383000000000</v>
      </c>
      <c r="P11" s="125" t="n">
        <v>1767000000000</v>
      </c>
      <c r="Q11" s="125" t="n">
        <v>2111000000000</v>
      </c>
      <c r="R11" s="125" t="n">
        <v>2081000000000</v>
      </c>
      <c r="S11" s="125" t="n">
        <v>2021000000000</v>
      </c>
      <c r="T11" s="125" t="n">
        <v>2369000000000</v>
      </c>
      <c r="U11" s="125" t="n">
        <v>2783000000000</v>
      </c>
      <c r="V11" s="125" t="n">
        <v>3296000000000</v>
      </c>
      <c r="W11" s="1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row>
    <row r="12" customFormat="false" ht="16.5" hidden="false" customHeight="false" outlineLevel="0" collapsed="false">
      <c r="A12" s="45" t="s">
        <v>160</v>
      </c>
      <c r="B12" s="105" t="s">
        <v>4943</v>
      </c>
      <c r="C12" s="0" t="s">
        <v>43</v>
      </c>
      <c r="D12" s="23" t="n">
        <v>23314000000</v>
      </c>
      <c r="E12" s="23" t="n">
        <v>33703000000</v>
      </c>
      <c r="F12" s="23" t="n">
        <v>32525000000</v>
      </c>
      <c r="G12" s="23" t="n">
        <v>34468000000</v>
      </c>
      <c r="H12" s="23" t="n">
        <v>46341000000</v>
      </c>
      <c r="I12" s="23" t="n">
        <v>48458000000</v>
      </c>
      <c r="J12" s="23" t="n">
        <v>57749000000</v>
      </c>
      <c r="K12" s="23" t="n">
        <v>74075000000</v>
      </c>
      <c r="L12" s="23" t="n">
        <v>110000000000</v>
      </c>
      <c r="M12" s="23" t="n">
        <v>183000000000</v>
      </c>
      <c r="N12" s="25" t="n">
        <v>204000000000</v>
      </c>
      <c r="O12" s="125" t="n">
        <v>393000000000</v>
      </c>
      <c r="P12" s="125" t="n">
        <v>571000000000</v>
      </c>
      <c r="Q12" s="125" t="n">
        <v>657000000000</v>
      </c>
      <c r="R12" s="125" t="n">
        <v>618000000000</v>
      </c>
      <c r="S12" s="125" t="n">
        <v>587000000000</v>
      </c>
      <c r="T12" s="125" t="n">
        <v>653000000000</v>
      </c>
      <c r="U12" s="125" t="n">
        <v>742000000000</v>
      </c>
      <c r="V12" s="125" t="n">
        <v>843000000000</v>
      </c>
      <c r="W12" s="1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row>
    <row r="13" customFormat="false" ht="16.5" hidden="false" customHeight="false" outlineLevel="0" collapsed="false">
      <c r="A13" s="45" t="s">
        <v>1387</v>
      </c>
      <c r="B13" s="105" t="s">
        <v>4944</v>
      </c>
      <c r="C13" s="0" t="s">
        <v>43</v>
      </c>
      <c r="D13" s="23" t="n">
        <v>15929000000</v>
      </c>
      <c r="E13" s="23" t="n">
        <v>19994000000</v>
      </c>
      <c r="F13" s="23" t="n">
        <v>29117000000</v>
      </c>
      <c r="G13" s="23" t="n">
        <v>38578000000</v>
      </c>
      <c r="H13" s="23" t="n">
        <v>47622000000</v>
      </c>
      <c r="I13" s="23" t="n">
        <v>61696000000</v>
      </c>
      <c r="J13" s="23" t="n">
        <v>64656000000</v>
      </c>
      <c r="K13" s="23" t="n">
        <v>51366000000</v>
      </c>
      <c r="L13" s="23" t="n">
        <v>62000000000</v>
      </c>
      <c r="M13" s="22" t="n">
        <v>0</v>
      </c>
      <c r="N13" s="25" t="n">
        <v>88000000000</v>
      </c>
      <c r="O13" s="125" t="n">
        <v>73000000000</v>
      </c>
      <c r="P13" s="125" t="n">
        <v>203000000000</v>
      </c>
      <c r="Q13" s="125" t="n">
        <v>267000000000</v>
      </c>
      <c r="R13" s="125" t="n">
        <v>270000000000</v>
      </c>
      <c r="S13" s="125" t="n">
        <v>237000000000</v>
      </c>
      <c r="T13" s="125" t="n">
        <v>259000000000</v>
      </c>
      <c r="U13" s="125" t="n">
        <v>294000000000</v>
      </c>
      <c r="V13" s="125" t="n">
        <v>366000000000</v>
      </c>
      <c r="W13" s="1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row>
    <row r="14" customFormat="false" ht="16.5" hidden="false" customHeight="false" outlineLevel="0" collapsed="false">
      <c r="A14" s="0" t="s">
        <v>46</v>
      </c>
      <c r="B14" s="105" t="s">
        <v>4945</v>
      </c>
      <c r="C14" s="0" t="s">
        <v>43</v>
      </c>
      <c r="D14" s="23" t="n">
        <v>27908000000</v>
      </c>
      <c r="E14" s="23" t="n">
        <v>43751000000</v>
      </c>
      <c r="F14" s="23" t="n">
        <v>51154000000</v>
      </c>
      <c r="G14" s="23" t="n">
        <v>63742000000</v>
      </c>
      <c r="H14" s="23" t="n">
        <v>85257000000</v>
      </c>
      <c r="I14" s="23" t="n">
        <v>103501000000</v>
      </c>
      <c r="J14" s="23" t="n">
        <v>139280000000</v>
      </c>
      <c r="K14" s="23" t="n">
        <v>113378000000</v>
      </c>
      <c r="L14" s="23" t="n">
        <v>0</v>
      </c>
      <c r="M14" s="23" t="n">
        <v>0</v>
      </c>
      <c r="N14" s="25" t="n">
        <v>246000000000</v>
      </c>
      <c r="O14" s="125" t="n">
        <v>351000000000</v>
      </c>
      <c r="P14" s="125" t="n">
        <v>419000000000</v>
      </c>
      <c r="Q14" s="125" t="n">
        <v>440000000000</v>
      </c>
      <c r="R14" s="125" t="n">
        <v>459000000000</v>
      </c>
      <c r="S14" s="125" t="n">
        <v>559000000000</v>
      </c>
      <c r="T14" s="125" t="n">
        <v>635000000000</v>
      </c>
      <c r="U14" s="125" t="n">
        <v>721000000000</v>
      </c>
      <c r="V14" s="125" t="n">
        <v>819000000000</v>
      </c>
      <c r="W14" s="1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row>
    <row r="15" customFormat="false" ht="16.5" hidden="false" customHeight="false" outlineLevel="0" collapsed="false">
      <c r="A15" s="45" t="s">
        <v>4946</v>
      </c>
      <c r="B15" s="45" t="s">
        <v>4947</v>
      </c>
      <c r="C15" s="0" t="s">
        <v>43</v>
      </c>
      <c r="D15" s="22" t="n">
        <v>0</v>
      </c>
      <c r="E15" s="22" t="n">
        <v>0</v>
      </c>
      <c r="F15" s="22" t="n">
        <v>0</v>
      </c>
      <c r="G15" s="22" t="n">
        <v>0</v>
      </c>
      <c r="H15" s="22" t="n">
        <v>0</v>
      </c>
      <c r="I15" s="22" t="n">
        <v>0</v>
      </c>
      <c r="J15" s="22" t="n">
        <v>0</v>
      </c>
      <c r="K15" s="22" t="n">
        <v>0</v>
      </c>
      <c r="L15" s="23" t="n">
        <f aca="false">(123+14)*1000000000</f>
        <v>137000000000</v>
      </c>
      <c r="M15" s="23" t="n">
        <v>141000000000</v>
      </c>
      <c r="N15" s="25" t="n">
        <v>0</v>
      </c>
      <c r="O15" s="127" t="n">
        <v>0</v>
      </c>
      <c r="P15" s="127" t="n">
        <v>0</v>
      </c>
      <c r="Q15" s="127" t="n">
        <v>0</v>
      </c>
      <c r="R15" s="127" t="n">
        <v>0</v>
      </c>
      <c r="S15" s="127" t="n">
        <v>0</v>
      </c>
      <c r="T15" s="128" t="n">
        <v>0</v>
      </c>
      <c r="U15" s="128" t="n">
        <v>0</v>
      </c>
      <c r="V15" s="128" t="n">
        <v>0</v>
      </c>
      <c r="W15" s="4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row>
    <row r="16" customFormat="false" ht="16.5" hidden="false" customHeight="false" outlineLevel="0" collapsed="false">
      <c r="A16" s="18" t="s">
        <v>517</v>
      </c>
      <c r="B16" s="105" t="s">
        <v>517</v>
      </c>
      <c r="C16" s="0" t="s">
        <v>43</v>
      </c>
      <c r="D16" s="22" t="n">
        <v>0</v>
      </c>
      <c r="E16" s="22" t="n">
        <v>0</v>
      </c>
      <c r="F16" s="22" t="n">
        <v>0</v>
      </c>
      <c r="G16" s="22" t="n">
        <v>0</v>
      </c>
      <c r="H16" s="22" t="n">
        <v>0</v>
      </c>
      <c r="I16" s="22" t="n">
        <v>0</v>
      </c>
      <c r="J16" s="22" t="n">
        <v>0</v>
      </c>
      <c r="K16" s="22" t="n">
        <v>0</v>
      </c>
      <c r="L16" s="23" t="n">
        <v>70000000000</v>
      </c>
      <c r="M16" s="23" t="n">
        <v>107000000000</v>
      </c>
      <c r="N16" s="25" t="n">
        <v>143000000000</v>
      </c>
      <c r="O16" s="125" t="n">
        <v>55000000000</v>
      </c>
      <c r="P16" s="125" t="n">
        <v>99000000000</v>
      </c>
      <c r="Q16" s="125" t="n">
        <v>221000000000</v>
      </c>
      <c r="R16" s="125" t="n">
        <v>222000000000</v>
      </c>
      <c r="S16" s="125" t="n">
        <v>215000000000</v>
      </c>
      <c r="T16" s="125" t="n">
        <v>323000000000</v>
      </c>
      <c r="U16" s="125" t="n">
        <v>367000000000</v>
      </c>
      <c r="V16" s="125" t="n">
        <v>417000000000</v>
      </c>
      <c r="W16" s="1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row>
    <row r="17" customFormat="false" ht="16.5" hidden="false" customHeight="false" outlineLevel="0" collapsed="false">
      <c r="A17" s="45" t="s">
        <v>3174</v>
      </c>
      <c r="B17" s="105" t="s">
        <v>3339</v>
      </c>
      <c r="C17" s="0" t="s">
        <v>43</v>
      </c>
      <c r="D17" s="23" t="n">
        <v>75917000000</v>
      </c>
      <c r="E17" s="23" t="n">
        <v>104475000000</v>
      </c>
      <c r="F17" s="23" t="n">
        <v>120703000000</v>
      </c>
      <c r="G17" s="23" t="n">
        <v>144166000000</v>
      </c>
      <c r="H17" s="23" t="n">
        <v>166137000000</v>
      </c>
      <c r="I17" s="23" t="n">
        <v>172283000000</v>
      </c>
      <c r="J17" s="23" t="n">
        <v>197994000000</v>
      </c>
      <c r="K17" s="23" t="n">
        <v>251772000000</v>
      </c>
      <c r="L17" s="23" t="n">
        <v>161000000000</v>
      </c>
      <c r="M17" s="23" t="n">
        <v>170000000000</v>
      </c>
      <c r="N17" s="25" t="n">
        <v>190000000000</v>
      </c>
      <c r="O17" s="125" t="n">
        <v>282000000000</v>
      </c>
      <c r="P17" s="125" t="n">
        <v>237000000000</v>
      </c>
      <c r="Q17" s="125" t="n">
        <v>269000000000</v>
      </c>
      <c r="R17" s="125" t="n">
        <v>285000000000</v>
      </c>
      <c r="S17" s="125" t="n">
        <v>301000000000</v>
      </c>
      <c r="T17" s="125" t="n">
        <v>370000000000</v>
      </c>
      <c r="U17" s="125" t="n">
        <v>421000000000</v>
      </c>
      <c r="V17" s="125" t="n">
        <v>476000000000</v>
      </c>
      <c r="W17" s="1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row>
    <row r="18" customFormat="false" ht="16.5" hidden="false" customHeight="false" outlineLevel="0" collapsed="false">
      <c r="A18" s="45" t="s">
        <v>4948</v>
      </c>
      <c r="B18" s="105" t="s">
        <v>4949</v>
      </c>
      <c r="C18" s="0" t="s">
        <v>43</v>
      </c>
      <c r="D18" s="22" t="n">
        <v>0</v>
      </c>
      <c r="E18" s="22" t="n">
        <v>0</v>
      </c>
      <c r="F18" s="22" t="n">
        <v>0</v>
      </c>
      <c r="G18" s="22" t="n">
        <v>0</v>
      </c>
      <c r="H18" s="22" t="n">
        <v>0</v>
      </c>
      <c r="I18" s="22" t="n">
        <v>0</v>
      </c>
      <c r="J18" s="22" t="n">
        <v>0</v>
      </c>
      <c r="K18" s="22" t="n">
        <v>0</v>
      </c>
      <c r="L18" s="23" t="n">
        <v>19000000000</v>
      </c>
      <c r="M18" s="23" t="n">
        <v>20000000000</v>
      </c>
      <c r="N18" s="25" t="n">
        <v>24000000000</v>
      </c>
      <c r="O18" s="125" t="n">
        <v>202000000000</v>
      </c>
      <c r="P18" s="125" t="n">
        <v>222000000000</v>
      </c>
      <c r="Q18" s="125" t="n">
        <v>235000000000</v>
      </c>
      <c r="R18" s="125" t="n">
        <v>187000000000</v>
      </c>
      <c r="S18" s="125" t="n">
        <v>79000000000</v>
      </c>
      <c r="T18" s="125" t="n">
        <v>76000000000</v>
      </c>
      <c r="U18" s="125" t="n">
        <v>179000000000</v>
      </c>
      <c r="V18" s="125" t="n">
        <v>308000000000</v>
      </c>
      <c r="W18" s="1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row>
    <row r="19" customFormat="false" ht="16.5" hidden="false" customHeight="false" outlineLevel="0" collapsed="false">
      <c r="A19" s="45" t="s">
        <v>48</v>
      </c>
      <c r="B19" s="105" t="s">
        <v>610</v>
      </c>
      <c r="C19" s="0" t="s">
        <v>43</v>
      </c>
      <c r="D19" s="23" t="n">
        <v>1247000000</v>
      </c>
      <c r="E19" s="23" t="n">
        <v>698000000</v>
      </c>
      <c r="F19" s="23" t="n">
        <v>1239000000</v>
      </c>
      <c r="G19" s="23" t="n">
        <v>2535000000</v>
      </c>
      <c r="H19" s="23" t="n">
        <v>3717000000</v>
      </c>
      <c r="I19" s="23" t="n">
        <v>4288000000</v>
      </c>
      <c r="J19" s="23" t="n">
        <v>15502000000</v>
      </c>
      <c r="K19" s="23" t="n">
        <v>20732000000</v>
      </c>
      <c r="L19" s="23" t="n">
        <v>31000000000</v>
      </c>
      <c r="M19" s="23" t="n">
        <v>39000000000</v>
      </c>
      <c r="N19" s="25" t="n">
        <v>31000000000</v>
      </c>
      <c r="O19" s="125" t="n">
        <v>24000000000</v>
      </c>
      <c r="P19" s="125" t="n">
        <v>18000000000</v>
      </c>
      <c r="Q19" s="125" t="n">
        <v>23000000000</v>
      </c>
      <c r="R19" s="125" t="n">
        <v>40000000000</v>
      </c>
      <c r="S19" s="125" t="n">
        <v>43000000000</v>
      </c>
      <c r="T19" s="125" t="n">
        <v>52000000000</v>
      </c>
      <c r="U19" s="125" t="n">
        <v>59000000000</v>
      </c>
      <c r="V19" s="125" t="n">
        <v>67000000000</v>
      </c>
      <c r="W19" s="1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row>
    <row r="20" customFormat="false" ht="16.5" hidden="false" customHeight="false" outlineLevel="0" collapsed="false">
      <c r="A20" s="26" t="s">
        <v>50</v>
      </c>
      <c r="B20" s="29" t="s">
        <v>347</v>
      </c>
      <c r="C20" s="20" t="s">
        <v>40</v>
      </c>
      <c r="D20" s="23" t="n">
        <v>17009000000</v>
      </c>
      <c r="E20" s="23" t="n">
        <v>15093000000</v>
      </c>
      <c r="F20" s="23" t="n">
        <v>15221000000</v>
      </c>
      <c r="G20" s="23" t="n">
        <v>19697000000</v>
      </c>
      <c r="H20" s="23" t="n">
        <v>37697000000</v>
      </c>
      <c r="I20" s="23" t="n">
        <v>65560000000</v>
      </c>
      <c r="J20" s="23" t="n">
        <v>78903000000</v>
      </c>
      <c r="K20" s="23" t="n">
        <v>82327000000</v>
      </c>
      <c r="L20" s="23" t="n">
        <v>80000000000</v>
      </c>
      <c r="M20" s="23" t="n">
        <v>89000000000</v>
      </c>
      <c r="N20" s="25" t="n">
        <v>92000000000</v>
      </c>
      <c r="O20" s="125" t="n">
        <v>80000000000</v>
      </c>
      <c r="P20" s="125" t="n">
        <v>106000000000</v>
      </c>
      <c r="Q20" s="125" t="n">
        <v>169000000000</v>
      </c>
      <c r="R20" s="125" t="n">
        <v>146000000000</v>
      </c>
      <c r="S20" s="125" t="n">
        <v>160000000000</v>
      </c>
      <c r="T20" s="125" t="n">
        <v>190000000000</v>
      </c>
      <c r="U20" s="125" t="n">
        <v>211000000000</v>
      </c>
      <c r="V20" s="125" t="n">
        <v>236000000000</v>
      </c>
      <c r="W20" s="1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row>
    <row r="21" s="13" customFormat="true" ht="16.5" hidden="false" customHeight="false" outlineLevel="0" collapsed="false">
      <c r="A21" s="98" t="s">
        <v>52</v>
      </c>
      <c r="B21" s="98" t="s">
        <v>52</v>
      </c>
      <c r="C21" s="20" t="s">
        <v>37</v>
      </c>
      <c r="D21" s="325" t="n">
        <v>106107000000</v>
      </c>
      <c r="E21" s="325" t="n">
        <v>95023000000</v>
      </c>
      <c r="F21" s="325" t="n">
        <v>161336000000</v>
      </c>
      <c r="G21" s="325" t="n">
        <v>179343000000</v>
      </c>
      <c r="H21" s="325" t="n">
        <v>259376000000</v>
      </c>
      <c r="I21" s="325" t="n">
        <v>351870000000</v>
      </c>
      <c r="J21" s="325" t="n">
        <v>855528000000</v>
      </c>
      <c r="K21" s="876" t="n">
        <v>1592473000000</v>
      </c>
      <c r="L21" s="325" t="n">
        <v>265000000000</v>
      </c>
      <c r="M21" s="325" t="n">
        <v>500000000000</v>
      </c>
      <c r="N21" s="326" t="n">
        <v>544000000000</v>
      </c>
      <c r="O21" s="125" t="n">
        <v>709000000000</v>
      </c>
      <c r="P21" s="125" t="n">
        <v>633000000000</v>
      </c>
      <c r="Q21" s="125" t="n">
        <v>548000000000</v>
      </c>
      <c r="R21" s="125" t="n">
        <v>959000000000</v>
      </c>
      <c r="S21" s="125" t="n">
        <v>1191000000000</v>
      </c>
      <c r="T21" s="125" t="n">
        <v>798000000000</v>
      </c>
      <c r="U21" s="125" t="n">
        <v>921000000000</v>
      </c>
      <c r="V21" s="125" t="n">
        <v>1047000000000</v>
      </c>
      <c r="W21" s="1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row>
    <row r="22" customFormat="false" ht="16.5" hidden="false" customHeight="false" outlineLevel="0" collapsed="false">
      <c r="A22" s="26" t="s">
        <v>830</v>
      </c>
      <c r="B22" s="29" t="s">
        <v>2750</v>
      </c>
      <c r="C22" s="36" t="s">
        <v>56</v>
      </c>
      <c r="D22" s="22"/>
      <c r="E22" s="22"/>
      <c r="F22" s="22"/>
      <c r="G22" s="22"/>
      <c r="H22" s="22"/>
      <c r="I22" s="22"/>
      <c r="J22" s="22"/>
      <c r="K22" s="22"/>
      <c r="L22" s="23" t="n">
        <v>115000000000</v>
      </c>
      <c r="M22" s="23" t="n">
        <v>290000000000</v>
      </c>
      <c r="N22" s="25" t="n">
        <v>244000000000</v>
      </c>
      <c r="O22" s="125" t="n">
        <v>220000000000</v>
      </c>
      <c r="P22" s="125" t="n">
        <v>204000000000</v>
      </c>
      <c r="Q22" s="125" t="n">
        <v>170000000000</v>
      </c>
      <c r="R22" s="125" t="n">
        <v>656000000000</v>
      </c>
      <c r="S22" s="125" t="n">
        <v>657000000000</v>
      </c>
      <c r="T22" s="125" t="n">
        <v>418000000000</v>
      </c>
      <c r="U22" s="125" t="n">
        <v>481000000000</v>
      </c>
      <c r="V22" s="125" t="n">
        <v>546000000000</v>
      </c>
      <c r="W22" s="1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row>
    <row r="23" customFormat="false" ht="16.5" hidden="false" customHeight="false" outlineLevel="0" collapsed="false">
      <c r="A23" s="26" t="s">
        <v>528</v>
      </c>
      <c r="B23" s="29" t="s">
        <v>2664</v>
      </c>
      <c r="C23" s="36" t="s">
        <v>56</v>
      </c>
      <c r="D23" s="22"/>
      <c r="E23" s="22"/>
      <c r="F23" s="22"/>
      <c r="G23" s="22"/>
      <c r="H23" s="22"/>
      <c r="I23" s="22"/>
      <c r="J23" s="22"/>
      <c r="K23" s="23"/>
      <c r="L23" s="23" t="n">
        <v>121000000000</v>
      </c>
      <c r="M23" s="23" t="n">
        <v>186000000000</v>
      </c>
      <c r="N23" s="25" t="n">
        <v>277000000000</v>
      </c>
      <c r="O23" s="125" t="n">
        <v>428000000000</v>
      </c>
      <c r="P23" s="125" t="n">
        <v>302000000000</v>
      </c>
      <c r="Q23" s="125" t="n">
        <v>378000000000</v>
      </c>
      <c r="R23" s="125" t="n">
        <v>273000000000</v>
      </c>
      <c r="S23" s="125" t="n">
        <v>488000000000</v>
      </c>
      <c r="T23" s="125" t="n">
        <v>380000000000</v>
      </c>
      <c r="U23" s="125" t="n">
        <v>440000000000</v>
      </c>
      <c r="V23" s="125" t="n">
        <v>501000000000</v>
      </c>
      <c r="W23" s="1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row>
    <row r="24" customFormat="false" ht="16.5" hidden="false" customHeight="false" outlineLevel="0" collapsed="false">
      <c r="A24" s="26" t="s">
        <v>64</v>
      </c>
      <c r="B24" s="29" t="s">
        <v>49</v>
      </c>
      <c r="C24" s="36" t="s">
        <v>56</v>
      </c>
      <c r="D24" s="22"/>
      <c r="E24" s="22"/>
      <c r="F24" s="22"/>
      <c r="G24" s="22"/>
      <c r="H24" s="22"/>
      <c r="I24" s="22"/>
      <c r="J24" s="22"/>
      <c r="K24" s="22"/>
      <c r="L24" s="23" t="n">
        <v>28000000000</v>
      </c>
      <c r="M24" s="23" t="n">
        <v>25000000000</v>
      </c>
      <c r="N24" s="25" t="n">
        <v>22000000000</v>
      </c>
      <c r="O24" s="125" t="n">
        <v>61000000000</v>
      </c>
      <c r="P24" s="125" t="n">
        <v>126000000000</v>
      </c>
      <c r="Q24" s="125" t="n">
        <v>0</v>
      </c>
      <c r="R24" s="125" t="n">
        <v>30000000000</v>
      </c>
      <c r="S24" s="125" t="n">
        <v>46000000000</v>
      </c>
      <c r="T24" s="125" t="n">
        <v>0</v>
      </c>
      <c r="U24" s="125" t="n">
        <v>0</v>
      </c>
      <c r="V24" s="125" t="n">
        <v>0</v>
      </c>
      <c r="W24" s="1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row>
    <row r="25" s="13" customFormat="true" ht="15" hidden="false" customHeight="false" outlineLevel="0" collapsed="false">
      <c r="A25" s="167" t="s">
        <v>68</v>
      </c>
      <c r="B25" s="167" t="s">
        <v>69</v>
      </c>
      <c r="C25" s="32" t="s">
        <v>34</v>
      </c>
      <c r="D25" s="327" t="n">
        <f aca="false">D27+D36+D37+D41+D40</f>
        <v>382343000000</v>
      </c>
      <c r="E25" s="327" t="n">
        <f aca="false">E27+E36+E37+E41+E40</f>
        <v>442760000000</v>
      </c>
      <c r="F25" s="327" t="n">
        <f aca="false">F27+F36+F37+F41+F40</f>
        <v>562268000000</v>
      </c>
      <c r="G25" s="327" t="n">
        <f aca="false">G27+G36+G37+G41+G40</f>
        <v>597999000000</v>
      </c>
      <c r="H25" s="327" t="n">
        <f aca="false">H27+H36+H37+H41+H40</f>
        <v>688092000000</v>
      </c>
      <c r="I25" s="327" t="n">
        <f aca="false">I27+I36+I37+I41+I40</f>
        <v>863828000000</v>
      </c>
      <c r="J25" s="327" t="n">
        <f aca="false">J27+J36+J37+J41+J40</f>
        <v>957510000000</v>
      </c>
      <c r="K25" s="327" t="n">
        <f aca="false">K27+K36+K37+K41+K40</f>
        <v>876588000000</v>
      </c>
      <c r="L25" s="327" t="n">
        <f aca="false">L27+L36+L37+L41+L40</f>
        <v>1207000000000</v>
      </c>
      <c r="M25" s="327" t="n">
        <f aca="false">M27+M36+M37+M41+M40</f>
        <v>1452000000000</v>
      </c>
      <c r="N25" s="327" t="n">
        <f aca="false">N27+N36+N37+N41+N40</f>
        <v>2073000000000</v>
      </c>
      <c r="O25" s="745" t="n">
        <f aca="false">O27+O36+O37+O41+O40</f>
        <v>2752000000000</v>
      </c>
      <c r="P25" s="745" t="n">
        <f aca="false">P27+P36+P37+P41+P40</f>
        <v>3358000000000</v>
      </c>
      <c r="Q25" s="745" t="n">
        <f aca="false">Q27+Q36+Q37+Q41+Q40</f>
        <v>3169000000000</v>
      </c>
      <c r="R25" s="745" t="n">
        <f aca="false">R27+R36+R37+R41+R40</f>
        <v>3946000000000</v>
      </c>
      <c r="S25" s="745" t="n">
        <f aca="false">S27+S36+S37+S41+S40</f>
        <v>4423000000000</v>
      </c>
      <c r="T25" s="745" t="n">
        <f aca="false">T27+T36+T37+T41+T40</f>
        <v>4637000000000</v>
      </c>
      <c r="U25" s="745" t="n">
        <f aca="false">U27+U36+U37+U41+U40</f>
        <v>4822000000000</v>
      </c>
      <c r="V25" s="745" t="n">
        <f aca="false">V27+V36+V37+V41+V40</f>
        <v>5622000000000</v>
      </c>
      <c r="W25" s="327"/>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row>
    <row r="26" s="38" customFormat="true" ht="16.5" hidden="false" customHeight="false" outlineLevel="0" collapsed="false">
      <c r="A26" s="493"/>
      <c r="B26" s="30" t="s">
        <v>4233</v>
      </c>
      <c r="D26" s="23" t="n">
        <v>382344000000</v>
      </c>
      <c r="E26" s="23" t="n">
        <v>442760000000</v>
      </c>
      <c r="F26" s="23" t="n">
        <v>562252000000</v>
      </c>
      <c r="G26" s="23" t="n">
        <v>597999000000</v>
      </c>
      <c r="H26" s="23" t="n">
        <v>688092000000</v>
      </c>
      <c r="I26" s="23" t="n">
        <v>863828000000</v>
      </c>
      <c r="J26" s="23" t="n">
        <v>957510000000</v>
      </c>
      <c r="K26" s="23" t="n">
        <v>876588000000</v>
      </c>
      <c r="L26" s="23" t="n">
        <v>1207000000000</v>
      </c>
      <c r="M26" s="23" t="n">
        <v>1452000000000</v>
      </c>
      <c r="N26" s="25" t="n">
        <v>2074000000000</v>
      </c>
      <c r="O26" s="125" t="n">
        <v>2752000000000</v>
      </c>
      <c r="P26" s="125" t="n">
        <v>3358000000000</v>
      </c>
      <c r="Q26" s="125" t="n">
        <v>3169000000000</v>
      </c>
      <c r="R26" s="125" t="n">
        <v>4016000000000</v>
      </c>
      <c r="S26" s="125" t="n">
        <v>4431000000000</v>
      </c>
      <c r="T26" s="125" t="n">
        <v>4662000000000</v>
      </c>
      <c r="U26" s="125" t="n">
        <v>4822000000000</v>
      </c>
      <c r="V26" s="125" t="n">
        <v>5622000000000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row>
    <row r="27" customFormat="false" ht="16.5" hidden="false" customHeight="false" outlineLevel="0" collapsed="false">
      <c r="A27" s="18" t="s">
        <v>70</v>
      </c>
      <c r="B27" s="30" t="s">
        <v>4234</v>
      </c>
      <c r="C27" s="20" t="s">
        <v>72</v>
      </c>
      <c r="D27" s="23" t="n">
        <v>301831000000</v>
      </c>
      <c r="E27" s="23" t="n">
        <v>371132000000</v>
      </c>
      <c r="F27" s="23" t="n">
        <f aca="false">F28+F29+F30+F35+F32</f>
        <v>474827000000</v>
      </c>
      <c r="G27" s="23" t="n">
        <v>485368000000</v>
      </c>
      <c r="H27" s="23" t="n">
        <v>555046000000</v>
      </c>
      <c r="I27" s="23" t="n">
        <v>656253000000</v>
      </c>
      <c r="J27" s="23" t="n">
        <v>741254000000</v>
      </c>
      <c r="K27" s="23" t="n">
        <v>699899000000</v>
      </c>
      <c r="L27" s="23" t="n">
        <v>848000000000</v>
      </c>
      <c r="M27" s="23" t="n">
        <v>1000000000000</v>
      </c>
      <c r="N27" s="25" t="n">
        <v>1286000000000</v>
      </c>
      <c r="O27" s="125" t="n">
        <v>1603000000000</v>
      </c>
      <c r="P27" s="125" t="n">
        <v>2095000000000</v>
      </c>
      <c r="Q27" s="125" t="n">
        <v>2185000000000</v>
      </c>
      <c r="R27" s="125" t="n">
        <v>2661000000000</v>
      </c>
      <c r="S27" s="125" t="n">
        <v>2827000000000</v>
      </c>
      <c r="T27" s="125" t="n">
        <v>3120000000000</v>
      </c>
      <c r="U27" s="125" t="n">
        <v>3154000000000</v>
      </c>
      <c r="V27" s="125" t="n">
        <v>3689000000000</v>
      </c>
      <c r="W27" s="1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row>
    <row r="28" customFormat="false" ht="16.5" hidden="false" customHeight="false" outlineLevel="0" collapsed="false">
      <c r="A28" s="26" t="s">
        <v>75</v>
      </c>
      <c r="B28" s="29" t="s">
        <v>76</v>
      </c>
      <c r="C28" s="20" t="s">
        <v>77</v>
      </c>
      <c r="D28" s="23" t="n">
        <v>89495000000</v>
      </c>
      <c r="E28" s="23" t="n">
        <v>110981000000</v>
      </c>
      <c r="F28" s="23" t="n">
        <v>126492000000</v>
      </c>
      <c r="G28" s="23" t="n">
        <v>152003000000</v>
      </c>
      <c r="H28" s="23" t="n">
        <v>178751000000</v>
      </c>
      <c r="I28" s="23" t="n">
        <v>229440000000</v>
      </c>
      <c r="J28" s="23" t="n">
        <v>271531000000</v>
      </c>
      <c r="K28" s="23" t="n">
        <v>296509000000</v>
      </c>
      <c r="L28" s="23" t="n">
        <v>334000000000</v>
      </c>
      <c r="M28" s="23" t="n">
        <v>402000000000</v>
      </c>
      <c r="N28" s="25" t="n">
        <v>536000000000</v>
      </c>
      <c r="O28" s="125" t="n">
        <v>681000000000</v>
      </c>
      <c r="P28" s="125" t="n">
        <v>936000000000</v>
      </c>
      <c r="Q28" s="125" t="n">
        <v>1060000000000</v>
      </c>
      <c r="R28" s="125" t="n">
        <v>1446000000000</v>
      </c>
      <c r="S28" s="125" t="n">
        <v>1601000000000</v>
      </c>
      <c r="T28" s="125" t="n">
        <v>1651000000000</v>
      </c>
      <c r="U28" s="125" t="n">
        <v>1651000000000</v>
      </c>
      <c r="V28" s="125" t="n">
        <v>1876000000000</v>
      </c>
      <c r="W28" s="1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row>
    <row r="29" customFormat="false" ht="16.5" hidden="false" customHeight="false" outlineLevel="0" collapsed="false">
      <c r="A29" s="26" t="s">
        <v>79</v>
      </c>
      <c r="B29" s="29" t="s">
        <v>47</v>
      </c>
      <c r="C29" s="20" t="s">
        <v>77</v>
      </c>
      <c r="D29" s="23" t="n">
        <v>116904000000</v>
      </c>
      <c r="E29" s="23" t="n">
        <v>164327000000</v>
      </c>
      <c r="F29" s="23" t="n">
        <v>212728000000</v>
      </c>
      <c r="G29" s="23" t="n">
        <v>222088000000</v>
      </c>
      <c r="H29" s="23" t="n">
        <v>191172000000</v>
      </c>
      <c r="I29" s="23" t="n">
        <v>202468000000</v>
      </c>
      <c r="J29" s="23" t="n">
        <v>205484000000</v>
      </c>
      <c r="K29" s="23" t="n">
        <v>157273000000</v>
      </c>
      <c r="L29" s="23" t="n">
        <v>285000000000</v>
      </c>
      <c r="M29" s="23" t="n">
        <v>350000000000</v>
      </c>
      <c r="N29" s="25" t="n">
        <v>426000000000</v>
      </c>
      <c r="O29" s="125" t="n">
        <v>396000000000</v>
      </c>
      <c r="P29" s="125" t="n">
        <v>464000000000</v>
      </c>
      <c r="Q29" s="125" t="n">
        <v>520000000000</v>
      </c>
      <c r="R29" s="125" t="n">
        <v>681000000000</v>
      </c>
      <c r="S29" s="125" t="n">
        <v>692000000000</v>
      </c>
      <c r="T29" s="125" t="n">
        <v>783000000000</v>
      </c>
      <c r="U29" s="125" t="n">
        <v>795000000000</v>
      </c>
      <c r="V29" s="125" t="n">
        <v>1034000000000</v>
      </c>
      <c r="W29" s="1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row>
    <row r="30" customFormat="false" ht="16.5" hidden="false" customHeight="false" outlineLevel="0" collapsed="false">
      <c r="A30" s="26" t="s">
        <v>81</v>
      </c>
      <c r="B30" s="29" t="s">
        <v>4950</v>
      </c>
      <c r="C30" s="20" t="s">
        <v>77</v>
      </c>
      <c r="D30" s="23" t="n">
        <v>11518000000</v>
      </c>
      <c r="E30" s="23" t="n">
        <v>14801000000</v>
      </c>
      <c r="F30" s="23" t="n">
        <v>30809000000</v>
      </c>
      <c r="G30" s="23" t="n">
        <v>27506000000</v>
      </c>
      <c r="H30" s="23" t="n">
        <v>55559000000</v>
      </c>
      <c r="I30" s="23" t="n">
        <v>63233000000</v>
      </c>
      <c r="J30" s="23" t="n">
        <v>102230000000</v>
      </c>
      <c r="K30" s="23" t="n">
        <v>95023000000</v>
      </c>
      <c r="L30" s="23" t="n">
        <v>109000000000</v>
      </c>
      <c r="M30" s="23" t="n">
        <v>145000000000</v>
      </c>
      <c r="N30" s="25" t="n">
        <v>165000000000</v>
      </c>
      <c r="O30" s="125" t="n">
        <v>275000000000</v>
      </c>
      <c r="P30" s="125" t="n">
        <v>406000000000</v>
      </c>
      <c r="Q30" s="125" t="n">
        <v>304000000000</v>
      </c>
      <c r="R30" s="125" t="n">
        <v>313000000000</v>
      </c>
      <c r="S30" s="125" t="n">
        <v>345000000000</v>
      </c>
      <c r="T30" s="125" t="n">
        <v>388000000000</v>
      </c>
      <c r="U30" s="125" t="n">
        <v>374000000000</v>
      </c>
      <c r="V30" s="125" t="n">
        <v>401000000000</v>
      </c>
      <c r="W30" s="1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row>
    <row r="31" customFormat="false" ht="16.5" hidden="false" customHeight="false" outlineLevel="0" collapsed="false">
      <c r="A31" s="27" t="s">
        <v>4951</v>
      </c>
      <c r="B31" s="27" t="s">
        <v>4951</v>
      </c>
      <c r="C31" s="20" t="s">
        <v>77</v>
      </c>
      <c r="D31" s="23"/>
      <c r="E31" s="23"/>
      <c r="F31" s="23"/>
      <c r="G31" s="23"/>
      <c r="H31" s="23"/>
      <c r="I31" s="23"/>
      <c r="J31" s="23"/>
      <c r="K31" s="23"/>
      <c r="L31" s="23"/>
      <c r="M31" s="23"/>
      <c r="N31" s="25"/>
      <c r="O31" s="630"/>
      <c r="P31" s="125" t="n">
        <v>0</v>
      </c>
      <c r="Q31" s="125" t="n">
        <v>0</v>
      </c>
      <c r="R31" s="125" t="n">
        <v>52</v>
      </c>
      <c r="S31" s="125" t="s">
        <v>74</v>
      </c>
      <c r="T31" s="125" t="s">
        <v>74</v>
      </c>
      <c r="U31" s="125" t="s">
        <v>74</v>
      </c>
      <c r="V31" s="630"/>
      <c r="W31" s="1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row>
    <row r="32" customFormat="false" ht="16.5" hidden="false" customHeight="false" outlineLevel="0" collapsed="false">
      <c r="A32" s="26" t="s">
        <v>86</v>
      </c>
      <c r="B32" s="29" t="s">
        <v>87</v>
      </c>
      <c r="C32" s="20" t="s">
        <v>77</v>
      </c>
      <c r="D32" s="23" t="n">
        <v>83915000000</v>
      </c>
      <c r="E32" s="23" t="n">
        <v>72796000000</v>
      </c>
      <c r="F32" s="23" t="n">
        <v>104798000000</v>
      </c>
      <c r="G32" s="23" t="n">
        <v>83771000000</v>
      </c>
      <c r="H32" s="23" t="n">
        <v>129564000000</v>
      </c>
      <c r="I32" s="23" t="n">
        <v>125588000000</v>
      </c>
      <c r="J32" s="23" t="n">
        <v>162009000000</v>
      </c>
      <c r="K32" s="23" t="n">
        <v>112144000000</v>
      </c>
      <c r="L32" s="23" t="n">
        <v>120000000000</v>
      </c>
      <c r="M32" s="23" t="n">
        <v>103000000000</v>
      </c>
      <c r="N32" s="25" t="n">
        <v>159000000000</v>
      </c>
      <c r="O32" s="125" t="n">
        <v>250000000000</v>
      </c>
      <c r="P32" s="125" t="n">
        <v>288000000000</v>
      </c>
      <c r="Q32" s="125" t="n">
        <v>301000000000</v>
      </c>
      <c r="R32" s="125" t="n">
        <v>222000000000</v>
      </c>
      <c r="S32" s="125" t="n">
        <v>190000000000</v>
      </c>
      <c r="T32" s="125" t="n">
        <v>299000000000</v>
      </c>
      <c r="U32" s="125" t="n">
        <v>334000000000</v>
      </c>
      <c r="V32" s="125" t="n">
        <v>378000000000</v>
      </c>
      <c r="W32" s="1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row>
    <row r="33" customFormat="false" ht="16.5" hidden="false" customHeight="false" outlineLevel="0" collapsed="false">
      <c r="A33" s="105" t="s">
        <v>199</v>
      </c>
      <c r="B33" s="105" t="s">
        <v>199</v>
      </c>
      <c r="C33" s="20" t="s">
        <v>201</v>
      </c>
      <c r="D33" s="23" t="n">
        <v>50459000000</v>
      </c>
      <c r="E33" s="23" t="n">
        <v>44263000000</v>
      </c>
      <c r="F33" s="23" t="n">
        <v>51020000000</v>
      </c>
      <c r="G33" s="23" t="n">
        <v>64316000000</v>
      </c>
      <c r="H33" s="23" t="n">
        <v>103708000000</v>
      </c>
      <c r="I33" s="23" t="n">
        <v>94658000000</v>
      </c>
      <c r="J33" s="23" t="n">
        <v>89084000000</v>
      </c>
      <c r="K33" s="23" t="n">
        <v>96258000000</v>
      </c>
      <c r="L33" s="23" t="n">
        <v>109000000000</v>
      </c>
      <c r="M33" s="23" t="n">
        <v>89000000000</v>
      </c>
      <c r="N33" s="25" t="n">
        <v>142000000000</v>
      </c>
      <c r="O33" s="125" t="n">
        <v>226000000000</v>
      </c>
      <c r="P33" s="125" t="n">
        <v>253000000000</v>
      </c>
      <c r="Q33" s="125" t="n">
        <v>266000000000</v>
      </c>
      <c r="R33" s="125" t="n">
        <v>182000000000</v>
      </c>
      <c r="S33" s="125" t="n">
        <v>148000000000</v>
      </c>
      <c r="T33" s="125" t="n">
        <v>254000000000</v>
      </c>
      <c r="U33" s="125" t="n">
        <v>302000000000</v>
      </c>
      <c r="V33" s="125" t="n">
        <v>346000000000</v>
      </c>
      <c r="W33" s="1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row>
    <row r="34" customFormat="false" ht="16.5" hidden="false" customHeight="false" outlineLevel="0" collapsed="false">
      <c r="A34" s="105" t="s">
        <v>202</v>
      </c>
      <c r="B34" s="105" t="s">
        <v>202</v>
      </c>
      <c r="C34" s="20" t="s">
        <v>201</v>
      </c>
      <c r="D34" s="23" t="n">
        <v>33456000000</v>
      </c>
      <c r="E34" s="23" t="n">
        <v>28533000000</v>
      </c>
      <c r="F34" s="23" t="n">
        <v>53778000000</v>
      </c>
      <c r="G34" s="23" t="n">
        <v>19455000000</v>
      </c>
      <c r="H34" s="23" t="n">
        <v>25855000000</v>
      </c>
      <c r="I34" s="23" t="n">
        <v>30931000000</v>
      </c>
      <c r="J34" s="23" t="n">
        <v>72925000000</v>
      </c>
      <c r="K34" s="23" t="n">
        <v>15886000000</v>
      </c>
      <c r="L34" s="23" t="n">
        <v>12000000000</v>
      </c>
      <c r="M34" s="23" t="n">
        <v>14000000000</v>
      </c>
      <c r="N34" s="25" t="n">
        <v>17000000000</v>
      </c>
      <c r="O34" s="125" t="n">
        <v>24000000000</v>
      </c>
      <c r="P34" s="125" t="n">
        <v>35000000000</v>
      </c>
      <c r="Q34" s="125" t="n">
        <v>35000000000</v>
      </c>
      <c r="R34" s="125" t="n">
        <v>40000000000</v>
      </c>
      <c r="S34" s="125" t="n">
        <v>42000000000</v>
      </c>
      <c r="T34" s="125" t="n">
        <v>45000000000</v>
      </c>
      <c r="U34" s="125" t="n">
        <v>33000000000</v>
      </c>
      <c r="V34" s="125" t="n">
        <v>32000000000</v>
      </c>
      <c r="W34" s="1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row>
    <row r="35" customFormat="false" ht="16.5" hidden="false" customHeight="false" outlineLevel="0" collapsed="false">
      <c r="A35" s="29" t="s">
        <v>3400</v>
      </c>
      <c r="B35" s="29" t="s">
        <v>1678</v>
      </c>
      <c r="C35" s="20" t="s">
        <v>77</v>
      </c>
      <c r="D35" s="23"/>
      <c r="E35" s="348" t="n">
        <f aca="false">E27-E28-E29-E30-E32</f>
        <v>8227000000</v>
      </c>
      <c r="F35" s="348"/>
      <c r="G35" s="348" t="n">
        <f aca="false">G27-G28-G29-G30-G32</f>
        <v>0</v>
      </c>
      <c r="H35" s="348" t="n">
        <f aca="false">H27-H28-H29-H30-H32</f>
        <v>0</v>
      </c>
      <c r="I35" s="348" t="n">
        <f aca="false">I27-I28-I29-I30-I32</f>
        <v>35524000000</v>
      </c>
      <c r="J35" s="348" t="n">
        <f aca="false">J27-J28-J29-J30-J32</f>
        <v>0</v>
      </c>
      <c r="K35" s="348" t="n">
        <f aca="false">K27-K28-K29-K30-K32</f>
        <v>38950000000</v>
      </c>
      <c r="L35" s="23"/>
      <c r="M35" s="23"/>
      <c r="N35" s="25"/>
      <c r="O35" s="127"/>
      <c r="P35" s="127"/>
      <c r="Q35" s="127"/>
      <c r="R35" s="127"/>
      <c r="S35" s="821"/>
      <c r="T35" s="128"/>
      <c r="U35" s="128"/>
      <c r="V35" s="128"/>
      <c r="W35" s="4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row>
    <row r="36" customFormat="false" ht="16.5" hidden="false" customHeight="false" outlineLevel="0" collapsed="false">
      <c r="A36" s="19" t="s">
        <v>4952</v>
      </c>
      <c r="B36" s="107" t="s">
        <v>4953</v>
      </c>
      <c r="C36" s="20" t="s">
        <v>72</v>
      </c>
      <c r="D36" s="23" t="n">
        <v>80512000000</v>
      </c>
      <c r="E36" s="23" t="n">
        <v>71628000000</v>
      </c>
      <c r="F36" s="23" t="n">
        <v>87441000000</v>
      </c>
      <c r="G36" s="23" t="n">
        <v>112631000000</v>
      </c>
      <c r="H36" s="23" t="n">
        <v>133046000000</v>
      </c>
      <c r="I36" s="23" t="n">
        <v>207575000000</v>
      </c>
      <c r="J36" s="23" t="n">
        <v>216256000000</v>
      </c>
      <c r="K36" s="23" t="n">
        <v>176689000000</v>
      </c>
      <c r="L36" s="23" t="n">
        <v>0</v>
      </c>
      <c r="M36" s="23" t="n">
        <v>0</v>
      </c>
      <c r="N36" s="25" t="n">
        <v>0</v>
      </c>
      <c r="O36" s="127" t="n">
        <v>0</v>
      </c>
      <c r="P36" s="127" t="n">
        <v>0</v>
      </c>
      <c r="Q36" s="127" t="n">
        <v>0</v>
      </c>
      <c r="R36" s="127" t="n">
        <v>0</v>
      </c>
      <c r="S36" s="127" t="n">
        <v>0</v>
      </c>
      <c r="T36" s="128" t="n">
        <v>0</v>
      </c>
      <c r="U36" s="128" t="n">
        <v>0</v>
      </c>
      <c r="V36" s="128" t="n">
        <v>0</v>
      </c>
      <c r="W36" s="4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row>
    <row r="37" customFormat="false" ht="16.5" hidden="false" customHeight="false" outlineLevel="0" collapsed="false">
      <c r="A37" s="19" t="s">
        <v>227</v>
      </c>
      <c r="B37" s="30" t="s">
        <v>4954</v>
      </c>
      <c r="C37" s="20" t="s">
        <v>72</v>
      </c>
      <c r="D37" s="22"/>
      <c r="E37" s="22"/>
      <c r="F37" s="22"/>
      <c r="G37" s="22"/>
      <c r="H37" s="22"/>
      <c r="I37" s="22"/>
      <c r="J37" s="22"/>
      <c r="K37" s="22"/>
      <c r="L37" s="23" t="n">
        <v>359000000000</v>
      </c>
      <c r="M37" s="23" t="n">
        <v>452000000000</v>
      </c>
      <c r="N37" s="25" t="n">
        <v>787000000000</v>
      </c>
      <c r="O37" s="125" t="n">
        <v>1149000000000</v>
      </c>
      <c r="P37" s="125" t="n">
        <v>1263000000000</v>
      </c>
      <c r="Q37" s="125" t="n">
        <v>1147000000000</v>
      </c>
      <c r="R37" s="125" t="n">
        <v>1205000000000</v>
      </c>
      <c r="S37" s="125" t="n">
        <v>1551000000000</v>
      </c>
      <c r="T37" s="125" t="n">
        <v>1517000000000</v>
      </c>
      <c r="U37" s="125" t="n">
        <v>1668000000000</v>
      </c>
      <c r="V37" s="125" t="n">
        <v>1933000000000</v>
      </c>
      <c r="W37" s="1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row>
    <row r="38" customFormat="false" ht="16.5" hidden="false" customHeight="false" outlineLevel="0" collapsed="false">
      <c r="A38" s="27" t="s">
        <v>2047</v>
      </c>
      <c r="B38" s="29" t="s">
        <v>368</v>
      </c>
      <c r="C38" s="38" t="s">
        <v>231</v>
      </c>
      <c r="D38" s="22"/>
      <c r="E38" s="22"/>
      <c r="F38" s="22"/>
      <c r="G38" s="22"/>
      <c r="H38" s="22"/>
      <c r="I38" s="22"/>
      <c r="J38" s="22"/>
      <c r="K38" s="22"/>
      <c r="L38" s="23" t="n">
        <v>284000000000</v>
      </c>
      <c r="M38" s="23" t="n">
        <v>345000000000</v>
      </c>
      <c r="N38" s="25" t="n">
        <v>432000000000</v>
      </c>
      <c r="O38" s="125" t="n">
        <v>787000000000</v>
      </c>
      <c r="P38" s="125" t="n">
        <v>799000000000</v>
      </c>
      <c r="Q38" s="125" t="n">
        <v>730000000000</v>
      </c>
      <c r="R38" s="125" t="n">
        <v>635000000000</v>
      </c>
      <c r="S38" s="125" t="n">
        <v>984000000000</v>
      </c>
      <c r="T38" s="125" t="n">
        <v>904000000000</v>
      </c>
      <c r="U38" s="125" t="n">
        <v>978000000000</v>
      </c>
      <c r="V38" s="125" t="n">
        <v>1113000000000</v>
      </c>
      <c r="W38" s="1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row>
    <row r="39" customFormat="false" ht="16.5" hidden="false" customHeight="false" outlineLevel="0" collapsed="false">
      <c r="A39" s="27" t="s">
        <v>494</v>
      </c>
      <c r="B39" s="29" t="s">
        <v>366</v>
      </c>
      <c r="C39" s="38" t="s">
        <v>231</v>
      </c>
      <c r="D39" s="22"/>
      <c r="E39" s="22"/>
      <c r="F39" s="22"/>
      <c r="G39" s="22"/>
      <c r="H39" s="22"/>
      <c r="I39" s="22"/>
      <c r="J39" s="22"/>
      <c r="K39" s="22"/>
      <c r="L39" s="23" t="n">
        <v>75000000000</v>
      </c>
      <c r="M39" s="23" t="n">
        <v>107000000000</v>
      </c>
      <c r="N39" s="25" t="n">
        <v>355000000000</v>
      </c>
      <c r="O39" s="125" t="n">
        <v>362000000000</v>
      </c>
      <c r="P39" s="125" t="n">
        <v>464000000000</v>
      </c>
      <c r="Q39" s="125" t="n">
        <v>417000000000</v>
      </c>
      <c r="R39" s="125" t="n">
        <v>570000000000</v>
      </c>
      <c r="S39" s="125" t="n">
        <v>567000000000</v>
      </c>
      <c r="T39" s="125" t="n">
        <v>613000000000</v>
      </c>
      <c r="U39" s="125" t="n">
        <v>690000000000</v>
      </c>
      <c r="V39" s="125" t="n">
        <v>820000000000</v>
      </c>
      <c r="W39" s="1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row>
    <row r="40" customFormat="false" ht="16.5" hidden="false" customHeight="false" outlineLevel="0" collapsed="false">
      <c r="A40" s="0" t="s">
        <v>713</v>
      </c>
      <c r="B40" s="30" t="s">
        <v>4955</v>
      </c>
      <c r="C40" s="20" t="s">
        <v>72</v>
      </c>
      <c r="D40" s="22"/>
      <c r="E40" s="22"/>
      <c r="F40" s="22"/>
      <c r="G40" s="22"/>
      <c r="H40" s="22"/>
      <c r="I40" s="22"/>
      <c r="J40" s="22"/>
      <c r="K40" s="22"/>
      <c r="L40" s="23" t="n">
        <v>0</v>
      </c>
      <c r="M40" s="23" t="n">
        <v>0</v>
      </c>
      <c r="N40" s="25" t="n">
        <v>0</v>
      </c>
      <c r="O40" s="125" t="n">
        <v>0</v>
      </c>
      <c r="P40" s="125" t="n">
        <v>0</v>
      </c>
      <c r="Q40" s="125" t="n">
        <v>-168000000000</v>
      </c>
      <c r="R40" s="125" t="n">
        <v>12000000000</v>
      </c>
      <c r="S40" s="125" t="n">
        <v>0</v>
      </c>
      <c r="T40" s="125" t="n">
        <v>0</v>
      </c>
      <c r="U40" s="125" t="n">
        <v>0</v>
      </c>
      <c r="V40" s="125" t="n">
        <v>0</v>
      </c>
      <c r="W40" s="1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row>
    <row r="41" customFormat="false" ht="16.5" hidden="false" customHeight="false" outlineLevel="0" collapsed="false">
      <c r="A41" s="26" t="s">
        <v>370</v>
      </c>
      <c r="B41" s="29" t="s">
        <v>4956</v>
      </c>
      <c r="C41" s="20" t="s">
        <v>72</v>
      </c>
      <c r="D41" s="22"/>
      <c r="E41" s="22"/>
      <c r="F41" s="22"/>
      <c r="G41" s="22"/>
      <c r="H41" s="22"/>
      <c r="I41" s="22"/>
      <c r="J41" s="22"/>
      <c r="K41" s="22"/>
      <c r="L41" s="22" t="n">
        <v>0</v>
      </c>
      <c r="M41" s="22" t="n">
        <v>0</v>
      </c>
      <c r="N41" s="25" t="n">
        <v>0</v>
      </c>
      <c r="O41" s="125" t="n">
        <v>0</v>
      </c>
      <c r="P41" s="125" t="n">
        <v>0</v>
      </c>
      <c r="Q41" s="125" t="n">
        <v>5000000000</v>
      </c>
      <c r="R41" s="125" t="n">
        <v>68000000000</v>
      </c>
      <c r="S41" s="125" t="n">
        <v>45000000000</v>
      </c>
      <c r="T41" s="125" t="n">
        <v>0</v>
      </c>
      <c r="U41" s="125" t="n">
        <v>0</v>
      </c>
      <c r="V41" s="125" t="n">
        <v>0</v>
      </c>
      <c r="W41" s="1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row>
    <row r="42" customFormat="false" ht="16.5" hidden="false" customHeight="false" outlineLevel="0" collapsed="false">
      <c r="B42" s="30" t="s">
        <v>4957</v>
      </c>
      <c r="C42" s="19"/>
      <c r="D42" s="22" t="n">
        <v>0</v>
      </c>
      <c r="E42" s="22" t="n">
        <v>0</v>
      </c>
      <c r="F42" s="22" t="n">
        <v>0</v>
      </c>
      <c r="G42" s="22" t="n">
        <v>0</v>
      </c>
      <c r="H42" s="22" t="n">
        <v>0</v>
      </c>
      <c r="I42" s="22" t="n">
        <v>0</v>
      </c>
      <c r="J42" s="22" t="n">
        <v>0</v>
      </c>
      <c r="K42" s="22" t="n">
        <v>0</v>
      </c>
      <c r="L42" s="22" t="n">
        <v>0</v>
      </c>
      <c r="M42" s="23" t="n">
        <v>-343000000000</v>
      </c>
      <c r="N42" s="25" t="n">
        <v>-607000000000</v>
      </c>
      <c r="O42" s="125" t="n">
        <v>-479000000000</v>
      </c>
      <c r="P42" s="125" t="n">
        <v>-586000000000</v>
      </c>
      <c r="Q42" s="125" t="n">
        <v>-125000000000</v>
      </c>
      <c r="R42" s="125" t="n">
        <v>-1114000000000</v>
      </c>
      <c r="S42" s="125" t="n">
        <v>-1224000000000</v>
      </c>
      <c r="T42" s="125" t="n">
        <v>-1154000000000</v>
      </c>
      <c r="U42" s="125" t="n">
        <v>-816000000000</v>
      </c>
      <c r="V42" s="125" t="n">
        <v>-945000000000</v>
      </c>
      <c r="W42" s="1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row>
    <row r="43" customFormat="false" ht="16.5" hidden="false" customHeight="false" outlineLevel="0" collapsed="false">
      <c r="B43" s="30" t="s">
        <v>4958</v>
      </c>
      <c r="C43" s="19"/>
      <c r="D43" s="23" t="n">
        <v>-80752000000</v>
      </c>
      <c r="E43" s="23" t="n">
        <v>-673267000000</v>
      </c>
      <c r="F43" s="23" t="n">
        <v>-165811000000</v>
      </c>
      <c r="G43" s="23" t="n">
        <v>-144538000000</v>
      </c>
      <c r="H43" s="23" t="n">
        <v>-104204000000</v>
      </c>
      <c r="I43" s="23" t="n">
        <v>-101959000000</v>
      </c>
      <c r="J43" s="23" t="n">
        <v>393149000000</v>
      </c>
      <c r="K43" s="23" t="n">
        <v>1291740000000</v>
      </c>
      <c r="L43" s="23" t="n">
        <v>-273000000000</v>
      </c>
      <c r="M43" s="23" t="n">
        <v>-202000000000</v>
      </c>
      <c r="N43" s="25" t="n">
        <v>-513000000000</v>
      </c>
      <c r="O43" s="125" t="n">
        <v>-581000000000</v>
      </c>
      <c r="P43" s="125" t="n">
        <v>-852000000000</v>
      </c>
      <c r="Q43" s="125" t="n">
        <v>-342000000000</v>
      </c>
      <c r="R43" s="125" t="n">
        <v>-830000000000</v>
      </c>
      <c r="S43" s="125" t="n">
        <v>-1058000000000</v>
      </c>
      <c r="T43" s="125" t="n">
        <v>-1305000000000</v>
      </c>
      <c r="U43" s="125" t="n">
        <v>-906000000000</v>
      </c>
      <c r="V43" s="125" t="n">
        <v>-1044000000000</v>
      </c>
      <c r="W43" s="1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row>
    <row r="44" customFormat="false" ht="16.5" hidden="false" customHeight="false" outlineLevel="0" collapsed="false">
      <c r="B44" s="30" t="s">
        <v>4959</v>
      </c>
      <c r="C44" s="19"/>
      <c r="D44" s="22" t="n">
        <v>0</v>
      </c>
      <c r="E44" s="22" t="n">
        <v>0</v>
      </c>
      <c r="F44" s="22" t="n">
        <v>0</v>
      </c>
      <c r="G44" s="22" t="n">
        <v>0</v>
      </c>
      <c r="H44" s="22" t="n">
        <v>0</v>
      </c>
      <c r="I44" s="22" t="n">
        <v>0</v>
      </c>
      <c r="J44" s="22" t="n">
        <v>0</v>
      </c>
      <c r="K44" s="22" t="n">
        <v>0</v>
      </c>
      <c r="L44" s="23" t="n">
        <v>-538000000000</v>
      </c>
      <c r="M44" s="23" t="n">
        <v>-703000000000</v>
      </c>
      <c r="N44" s="25" t="n">
        <v>-1057000000000</v>
      </c>
      <c r="O44" s="125" t="n">
        <v>-1290000000000</v>
      </c>
      <c r="P44" s="125" t="n">
        <v>-1484000000000</v>
      </c>
      <c r="Q44" s="125" t="n">
        <v>-889000000000</v>
      </c>
      <c r="R44" s="125" t="n">
        <v>-1789000000000</v>
      </c>
      <c r="S44" s="125" t="n">
        <v>-2249000000000</v>
      </c>
      <c r="T44" s="125" t="n">
        <v>-2103000000000</v>
      </c>
      <c r="U44" s="125" t="n">
        <v>-1827000000000</v>
      </c>
      <c r="V44" s="125" t="n">
        <v>-2090000000000</v>
      </c>
      <c r="W44" s="1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row>
    <row r="45" s="13" customFormat="true" ht="16.5" hidden="false" customHeight="false" outlineLevel="0" collapsed="false">
      <c r="A45" s="98" t="s">
        <v>110</v>
      </c>
      <c r="B45" s="98" t="s">
        <v>110</v>
      </c>
      <c r="C45" s="32" t="s">
        <v>34</v>
      </c>
      <c r="D45" s="325" t="n">
        <v>80752000000</v>
      </c>
      <c r="E45" s="325" t="n">
        <v>673267000000</v>
      </c>
      <c r="F45" s="325" t="n">
        <v>165811000000</v>
      </c>
      <c r="G45" s="325" t="n">
        <v>144538000000</v>
      </c>
      <c r="H45" s="325" t="n">
        <v>104204000000</v>
      </c>
      <c r="I45" s="325" t="n">
        <v>101959000000</v>
      </c>
      <c r="J45" s="328" t="n">
        <v>-393149000000</v>
      </c>
      <c r="K45" s="328" t="n">
        <v>-1291740000000</v>
      </c>
      <c r="L45" s="325" t="n">
        <v>273000000000</v>
      </c>
      <c r="M45" s="325" t="n">
        <v>202000000000</v>
      </c>
      <c r="N45" s="326" t="n">
        <v>513000000000</v>
      </c>
      <c r="O45" s="125" t="n">
        <v>581000000000</v>
      </c>
      <c r="P45" s="125" t="n">
        <v>852000000000</v>
      </c>
      <c r="Q45" s="125" t="n">
        <v>342000000000</v>
      </c>
      <c r="R45" s="125" t="n">
        <v>830000000000</v>
      </c>
      <c r="S45" s="125" t="n">
        <v>1058000000000</v>
      </c>
      <c r="T45" s="125" t="n">
        <v>1305000000000</v>
      </c>
      <c r="U45" s="125" t="n">
        <v>906000000000</v>
      </c>
      <c r="V45" s="125" t="n">
        <v>1044000000000</v>
      </c>
      <c r="W45" s="1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row>
    <row r="46" customFormat="false" ht="16.5" hidden="false" customHeight="false" outlineLevel="0" collapsed="false">
      <c r="A46" s="18" t="s">
        <v>112</v>
      </c>
      <c r="B46" s="30" t="s">
        <v>3747</v>
      </c>
      <c r="C46" s="20" t="s">
        <v>114</v>
      </c>
      <c r="D46" s="23" t="n">
        <v>81610000000</v>
      </c>
      <c r="E46" s="23" t="n">
        <v>624766000000</v>
      </c>
      <c r="F46" s="23" t="n">
        <v>143734000000</v>
      </c>
      <c r="G46" s="23" t="n">
        <v>56133000000</v>
      </c>
      <c r="H46" s="23" t="n">
        <v>122171000000</v>
      </c>
      <c r="I46" s="23" t="n">
        <v>62397000000</v>
      </c>
      <c r="J46" s="28" t="n">
        <v>28472000000</v>
      </c>
      <c r="K46" s="28" t="n">
        <v>-1333845000000</v>
      </c>
      <c r="L46" s="23" t="n">
        <v>143000000000</v>
      </c>
      <c r="M46" s="23" t="n">
        <v>155000000000</v>
      </c>
      <c r="N46" s="25" t="n">
        <v>162000000000</v>
      </c>
      <c r="O46" s="125" t="n">
        <v>305000000000</v>
      </c>
      <c r="P46" s="125" t="n">
        <v>523000000000</v>
      </c>
      <c r="Q46" s="125" t="n">
        <v>294000000000</v>
      </c>
      <c r="R46" s="125" t="n">
        <v>264000000000</v>
      </c>
      <c r="S46" s="125" t="n">
        <v>361000000000</v>
      </c>
      <c r="T46" s="125" t="n">
        <v>365000000000</v>
      </c>
      <c r="U46" s="125" t="n">
        <v>348000000000</v>
      </c>
      <c r="V46" s="125" t="n">
        <v>417000000000</v>
      </c>
      <c r="W46" s="1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row>
    <row r="47" customFormat="false" ht="16.5" hidden="false" customHeight="false" outlineLevel="0" collapsed="false">
      <c r="A47" s="0" t="s">
        <v>422</v>
      </c>
      <c r="B47" s="29" t="s">
        <v>2303</v>
      </c>
      <c r="C47" s="49" t="s">
        <v>251</v>
      </c>
      <c r="D47" s="23" t="n">
        <v>123584000000</v>
      </c>
      <c r="E47" s="23" t="n">
        <v>95370000000</v>
      </c>
      <c r="F47" s="23" t="n">
        <v>141605000000</v>
      </c>
      <c r="G47" s="23" t="n">
        <v>93627000000</v>
      </c>
      <c r="H47" s="23" t="n">
        <v>150971000000</v>
      </c>
      <c r="I47" s="23" t="n">
        <v>105136000000</v>
      </c>
      <c r="J47" s="23" t="n">
        <v>47884000000</v>
      </c>
      <c r="K47" s="23" t="n">
        <v>61750000000</v>
      </c>
      <c r="L47" s="23" t="n">
        <v>163000000000</v>
      </c>
      <c r="M47" s="23" t="n">
        <v>198000000000</v>
      </c>
      <c r="N47" s="25" t="n">
        <v>222000000000</v>
      </c>
      <c r="O47" s="125" t="n">
        <v>359000000000</v>
      </c>
      <c r="P47" s="125" t="n">
        <v>601000000000</v>
      </c>
      <c r="Q47" s="125" t="n">
        <v>380000000000</v>
      </c>
      <c r="R47" s="125" t="n">
        <v>362000000000</v>
      </c>
      <c r="S47" s="125" t="n">
        <v>496000000000</v>
      </c>
      <c r="T47" s="125" t="n">
        <v>524000000000</v>
      </c>
      <c r="U47" s="125" t="n">
        <v>538000000000</v>
      </c>
      <c r="V47" s="125" t="n">
        <v>612000000000</v>
      </c>
      <c r="W47" s="1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row>
    <row r="48" customFormat="false" ht="16.5" hidden="false" customHeight="false" outlineLevel="0" collapsed="false">
      <c r="A48" s="105" t="s">
        <v>1320</v>
      </c>
      <c r="B48" s="105" t="s">
        <v>1320</v>
      </c>
      <c r="C48" s="0" t="s">
        <v>476</v>
      </c>
      <c r="D48" s="22"/>
      <c r="E48" s="22"/>
      <c r="F48" s="22"/>
      <c r="G48" s="22"/>
      <c r="H48" s="22"/>
      <c r="I48" s="22"/>
      <c r="J48" s="22"/>
      <c r="K48" s="22"/>
      <c r="L48" s="23" t="n">
        <v>163000000000</v>
      </c>
      <c r="M48" s="23" t="n">
        <v>160000000000</v>
      </c>
      <c r="N48" s="25" t="n">
        <v>155000000000</v>
      </c>
      <c r="O48" s="125" t="n">
        <v>359000000000</v>
      </c>
      <c r="P48" s="125" t="n">
        <v>497000000000</v>
      </c>
      <c r="Q48" s="125" t="n">
        <v>352000000000</v>
      </c>
      <c r="R48" s="125" t="n">
        <v>362000000000</v>
      </c>
      <c r="S48" s="125" t="n">
        <v>496000000000</v>
      </c>
      <c r="T48" s="125" t="n">
        <v>524000000000</v>
      </c>
      <c r="U48" s="125" t="n">
        <v>538000000000</v>
      </c>
      <c r="V48" s="125" t="n">
        <v>612000000000</v>
      </c>
      <c r="W48" s="1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row>
    <row r="49" customFormat="false" ht="16.5" hidden="false" customHeight="false" outlineLevel="0" collapsed="false">
      <c r="A49" s="105" t="s">
        <v>2469</v>
      </c>
      <c r="B49" s="105" t="s">
        <v>2469</v>
      </c>
      <c r="C49" s="0" t="s">
        <v>476</v>
      </c>
      <c r="D49" s="22"/>
      <c r="E49" s="22"/>
      <c r="F49" s="22"/>
      <c r="G49" s="22"/>
      <c r="H49" s="22"/>
      <c r="I49" s="22"/>
      <c r="J49" s="22"/>
      <c r="K49" s="22"/>
      <c r="L49" s="23" t="n">
        <v>0</v>
      </c>
      <c r="M49" s="23" t="n">
        <v>39000000000</v>
      </c>
      <c r="N49" s="25" t="n">
        <v>67000000000</v>
      </c>
      <c r="O49" s="125" t="n">
        <v>0</v>
      </c>
      <c r="P49" s="125" t="n">
        <v>104000000000</v>
      </c>
      <c r="Q49" s="125" t="n">
        <v>28000000000</v>
      </c>
      <c r="R49" s="125" t="n">
        <v>0</v>
      </c>
      <c r="S49" s="125" t="n">
        <v>0</v>
      </c>
      <c r="T49" s="125" t="n">
        <v>0</v>
      </c>
      <c r="U49" s="125" t="n">
        <v>0</v>
      </c>
      <c r="V49" s="125" t="n">
        <v>0</v>
      </c>
      <c r="W49" s="1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row>
    <row r="50" customFormat="false" ht="16.5" hidden="false" customHeight="false" outlineLevel="0" collapsed="false">
      <c r="A50" s="29" t="s">
        <v>393</v>
      </c>
      <c r="B50" s="29" t="s">
        <v>393</v>
      </c>
      <c r="C50" s="49" t="s">
        <v>251</v>
      </c>
      <c r="D50" s="23" t="n">
        <v>-41974000000</v>
      </c>
      <c r="E50" s="23" t="n">
        <v>-425769000000</v>
      </c>
      <c r="F50" s="23" t="n">
        <v>-48284000000</v>
      </c>
      <c r="G50" s="23" t="n">
        <v>-37494000000</v>
      </c>
      <c r="H50" s="23" t="n">
        <v>-53893000000</v>
      </c>
      <c r="I50" s="23" t="n">
        <v>-138188000000</v>
      </c>
      <c r="J50" s="28" t="n">
        <v>-119198000000</v>
      </c>
      <c r="K50" s="877" t="n">
        <v>-1395595000000</v>
      </c>
      <c r="L50" s="23" t="n">
        <v>-20000000000</v>
      </c>
      <c r="M50" s="23" t="n">
        <v>-43000000000</v>
      </c>
      <c r="N50" s="25" t="n">
        <v>-61000000000</v>
      </c>
      <c r="O50" s="125" t="n">
        <v>-54000000000</v>
      </c>
      <c r="P50" s="125" t="n">
        <v>-77000000000</v>
      </c>
      <c r="Q50" s="125" t="n">
        <v>-86000000000</v>
      </c>
      <c r="R50" s="125" t="n">
        <v>-98000000000</v>
      </c>
      <c r="S50" s="125" t="n">
        <v>-135000000000</v>
      </c>
      <c r="T50" s="125" t="n">
        <v>-159000000000</v>
      </c>
      <c r="U50" s="125" t="n">
        <v>-190000000000</v>
      </c>
      <c r="V50" s="125" t="n">
        <v>-195000000000</v>
      </c>
      <c r="W50" s="1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row>
    <row r="51" customFormat="false" ht="16.5" hidden="false" customHeight="false" outlineLevel="0" collapsed="false">
      <c r="A51" s="0" t="s">
        <v>479</v>
      </c>
      <c r="B51" s="29" t="s">
        <v>4960</v>
      </c>
      <c r="C51" s="49" t="s">
        <v>251</v>
      </c>
      <c r="D51" s="23" t="n">
        <v>0</v>
      </c>
      <c r="E51" s="23" t="n">
        <v>567911000000</v>
      </c>
      <c r="F51" s="23" t="n">
        <v>50413000000</v>
      </c>
      <c r="G51" s="23" t="n">
        <v>0</v>
      </c>
      <c r="H51" s="23" t="n">
        <v>25093000000</v>
      </c>
      <c r="I51" s="23" t="n">
        <v>95450000000</v>
      </c>
      <c r="J51" s="23" t="n">
        <v>99786000000</v>
      </c>
      <c r="K51" s="23" t="n">
        <v>0</v>
      </c>
      <c r="L51" s="23" t="n">
        <v>0</v>
      </c>
      <c r="M51" s="23" t="n">
        <v>0</v>
      </c>
      <c r="N51" s="25" t="n">
        <v>0</v>
      </c>
      <c r="O51" s="127" t="n">
        <v>0</v>
      </c>
      <c r="P51" s="127" t="n">
        <v>0</v>
      </c>
      <c r="Q51" s="127" t="n">
        <v>0</v>
      </c>
      <c r="R51" s="127" t="n">
        <v>0</v>
      </c>
      <c r="S51" s="127" t="n">
        <v>0</v>
      </c>
      <c r="T51" s="128"/>
      <c r="U51" s="128"/>
      <c r="V51" s="128"/>
      <c r="W51" s="4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row>
    <row r="52" customFormat="false" ht="16.5" hidden="false" customHeight="false" outlineLevel="0" collapsed="false">
      <c r="A52" s="29" t="s">
        <v>2976</v>
      </c>
      <c r="B52" s="29" t="s">
        <v>2976</v>
      </c>
      <c r="C52" s="49" t="s">
        <v>251</v>
      </c>
      <c r="D52" s="23"/>
      <c r="E52" s="23" t="n">
        <v>387254000000</v>
      </c>
      <c r="F52" s="23"/>
      <c r="G52" s="23"/>
      <c r="H52" s="23"/>
      <c r="I52" s="23"/>
      <c r="J52" s="23"/>
      <c r="K52" s="23"/>
      <c r="L52" s="23"/>
      <c r="M52" s="23"/>
      <c r="N52" s="25"/>
      <c r="O52" s="127"/>
      <c r="P52" s="127"/>
      <c r="Q52" s="127"/>
      <c r="R52" s="127"/>
      <c r="S52" s="127"/>
      <c r="T52" s="128"/>
      <c r="U52" s="128"/>
      <c r="V52" s="128"/>
      <c r="W52" s="4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row>
    <row r="53" customFormat="false" ht="16.5" hidden="false" customHeight="false" outlineLevel="0" collapsed="false">
      <c r="A53" s="18" t="s">
        <v>115</v>
      </c>
      <c r="B53" s="30" t="s">
        <v>3753</v>
      </c>
      <c r="C53" s="20" t="s">
        <v>114</v>
      </c>
      <c r="D53" s="23" t="n">
        <v>-858000000</v>
      </c>
      <c r="E53" s="23" t="n">
        <v>48501000000</v>
      </c>
      <c r="F53" s="23" t="n">
        <v>22077000000</v>
      </c>
      <c r="G53" s="23" t="n">
        <v>88405000000</v>
      </c>
      <c r="H53" s="23" t="n">
        <v>-17967000000</v>
      </c>
      <c r="I53" s="23" t="n">
        <v>39562000000</v>
      </c>
      <c r="J53" s="23" t="n">
        <v>-421621000000</v>
      </c>
      <c r="K53" s="23" t="n">
        <v>42105000000</v>
      </c>
      <c r="L53" s="23" t="n">
        <v>158000000000</v>
      </c>
      <c r="M53" s="23" t="n">
        <v>47000000000</v>
      </c>
      <c r="N53" s="25" t="n">
        <v>357000000000</v>
      </c>
      <c r="O53" s="125" t="n">
        <v>274000000000</v>
      </c>
      <c r="P53" s="125" t="n">
        <v>339000000000</v>
      </c>
      <c r="Q53" s="125" t="n">
        <v>47000000000</v>
      </c>
      <c r="R53" s="125" t="n">
        <v>522000000000</v>
      </c>
      <c r="S53" s="125" t="n">
        <v>697000000000</v>
      </c>
      <c r="T53" s="125" t="n">
        <v>940000000000</v>
      </c>
      <c r="U53" s="125" t="n">
        <v>558000000000</v>
      </c>
      <c r="V53" s="125" t="n">
        <v>626000000000</v>
      </c>
      <c r="W53" s="1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row>
    <row r="54" customFormat="false" ht="16.5" hidden="false" customHeight="false" outlineLevel="0" collapsed="false">
      <c r="A54" s="26" t="s">
        <v>117</v>
      </c>
      <c r="B54" s="29" t="s">
        <v>327</v>
      </c>
      <c r="C54" s="19" t="s">
        <v>119</v>
      </c>
      <c r="D54" s="23" t="n">
        <v>-26321000000</v>
      </c>
      <c r="E54" s="23" t="n">
        <v>42844000000</v>
      </c>
      <c r="F54" s="23" t="n">
        <v>-5603000000</v>
      </c>
      <c r="G54" s="23" t="n">
        <v>56622000000</v>
      </c>
      <c r="H54" s="23" t="n">
        <v>-51477000000</v>
      </c>
      <c r="I54" s="23" t="n">
        <v>-16369000000</v>
      </c>
      <c r="J54" s="23" t="n">
        <v>-446453000000</v>
      </c>
      <c r="K54" s="23" t="n">
        <v>28030000000</v>
      </c>
      <c r="L54" s="23" t="n">
        <v>218000000000</v>
      </c>
      <c r="M54" s="23" t="n">
        <v>109000000000</v>
      </c>
      <c r="N54" s="25" t="n">
        <v>413000000000</v>
      </c>
      <c r="O54" s="125" t="n">
        <v>67000000000</v>
      </c>
      <c r="P54" s="125" t="n">
        <v>222000000000</v>
      </c>
      <c r="Q54" s="125" t="n">
        <v>300000000000</v>
      </c>
      <c r="R54" s="125" t="n">
        <v>636000000000</v>
      </c>
      <c r="S54" s="125" t="n">
        <v>733000000000</v>
      </c>
      <c r="T54" s="125" t="n">
        <v>961000000000</v>
      </c>
      <c r="U54" s="125" t="n">
        <v>558000000000</v>
      </c>
      <c r="V54" s="125" t="n">
        <v>626000000000</v>
      </c>
      <c r="W54" s="1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row>
    <row r="55" customFormat="false" ht="16.5" hidden="false" customHeight="false" outlineLevel="0" collapsed="false">
      <c r="B55" s="105" t="s">
        <v>3758</v>
      </c>
      <c r="D55" s="22" t="n">
        <v>0</v>
      </c>
      <c r="E55" s="22" t="n">
        <v>0</v>
      </c>
      <c r="F55" s="22" t="n">
        <v>0</v>
      </c>
      <c r="G55" s="22" t="n">
        <v>0</v>
      </c>
      <c r="H55" s="22" t="n">
        <v>0</v>
      </c>
      <c r="I55" s="22" t="n">
        <v>0</v>
      </c>
      <c r="J55" s="22" t="n">
        <v>0</v>
      </c>
      <c r="K55" s="22" t="n">
        <v>0</v>
      </c>
      <c r="L55" s="23" t="n">
        <v>120000000000</v>
      </c>
      <c r="M55" s="23" t="n">
        <v>163000000000</v>
      </c>
      <c r="N55" s="25" t="n">
        <v>298000000000</v>
      </c>
      <c r="O55" s="125" t="n">
        <v>10000000000</v>
      </c>
      <c r="P55" s="125" t="n">
        <v>-94000000000</v>
      </c>
      <c r="Q55" s="125" t="n">
        <v>-60000000000</v>
      </c>
      <c r="R55" s="125" t="n">
        <v>219000000000</v>
      </c>
      <c r="S55" s="125" t="n">
        <v>336000000000</v>
      </c>
      <c r="T55" s="125" t="n">
        <v>463000000000</v>
      </c>
      <c r="U55" s="125" t="n">
        <v>58000000000</v>
      </c>
      <c r="V55" s="125" t="n">
        <v>21000000000</v>
      </c>
      <c r="W55" s="1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row>
    <row r="56" customFormat="false" ht="16.5" hidden="false" customHeight="false" outlineLevel="0" collapsed="false">
      <c r="B56" s="105" t="s">
        <v>4961</v>
      </c>
      <c r="D56" s="22" t="n">
        <v>0</v>
      </c>
      <c r="E56" s="22" t="n">
        <v>0</v>
      </c>
      <c r="F56" s="22" t="n">
        <v>0</v>
      </c>
      <c r="G56" s="22" t="n">
        <v>0</v>
      </c>
      <c r="H56" s="22" t="n">
        <v>0</v>
      </c>
      <c r="I56" s="22" t="n">
        <v>0</v>
      </c>
      <c r="J56" s="22" t="n">
        <v>0</v>
      </c>
      <c r="K56" s="22" t="n">
        <v>0</v>
      </c>
      <c r="L56" s="22" t="n">
        <v>0</v>
      </c>
      <c r="M56" s="22" t="n">
        <v>0</v>
      </c>
      <c r="N56" s="25" t="s">
        <v>74</v>
      </c>
      <c r="O56" s="125" t="s">
        <v>74</v>
      </c>
      <c r="P56" s="125" t="s">
        <v>74</v>
      </c>
      <c r="Q56" s="125" t="n">
        <v>-47000000000</v>
      </c>
      <c r="R56" s="125" t="n">
        <v>37000000000</v>
      </c>
      <c r="S56" s="125" t="n">
        <v>73000000000</v>
      </c>
      <c r="T56" s="125" t="n">
        <v>-10000000000</v>
      </c>
      <c r="U56" s="125" t="n">
        <v>27000000000</v>
      </c>
      <c r="V56" s="125" t="n">
        <v>21000000000</v>
      </c>
      <c r="W56" s="1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row>
    <row r="57" customFormat="false" ht="16.5" hidden="false" customHeight="false" outlineLevel="0" collapsed="false">
      <c r="B57" s="105" t="s">
        <v>1072</v>
      </c>
      <c r="D57" s="22" t="n">
        <v>0</v>
      </c>
      <c r="E57" s="22" t="n">
        <v>0</v>
      </c>
      <c r="F57" s="22" t="n">
        <v>0</v>
      </c>
      <c r="G57" s="22" t="n">
        <v>0</v>
      </c>
      <c r="H57" s="22" t="n">
        <v>0</v>
      </c>
      <c r="I57" s="22" t="n">
        <v>0</v>
      </c>
      <c r="J57" s="22" t="n">
        <v>0</v>
      </c>
      <c r="K57" s="22" t="n">
        <v>0</v>
      </c>
      <c r="L57" s="22" t="n">
        <v>0</v>
      </c>
      <c r="M57" s="22" t="n">
        <v>0</v>
      </c>
      <c r="N57" s="25" t="s">
        <v>74</v>
      </c>
      <c r="O57" s="125"/>
      <c r="P57" s="125"/>
      <c r="Q57" s="125" t="n">
        <v>1000000000</v>
      </c>
      <c r="R57" s="125" t="n">
        <v>39000000000</v>
      </c>
      <c r="S57" s="125" t="n">
        <v>111000000000</v>
      </c>
      <c r="T57" s="125" t="n">
        <v>107000000000</v>
      </c>
      <c r="U57" s="125" t="n">
        <v>134000000000</v>
      </c>
      <c r="V57" s="125" t="n">
        <v>169000000000</v>
      </c>
      <c r="W57" s="1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row>
    <row r="58" customFormat="false" ht="16.5" hidden="false" customHeight="false" outlineLevel="0" collapsed="false">
      <c r="B58" s="105" t="s">
        <v>1686</v>
      </c>
      <c r="D58" s="22" t="n">
        <v>0</v>
      </c>
      <c r="E58" s="22" t="n">
        <v>0</v>
      </c>
      <c r="F58" s="22" t="n">
        <v>0</v>
      </c>
      <c r="G58" s="22" t="n">
        <v>0</v>
      </c>
      <c r="H58" s="22" t="n">
        <v>0</v>
      </c>
      <c r="I58" s="22" t="n">
        <v>0</v>
      </c>
      <c r="J58" s="22" t="n">
        <v>0</v>
      </c>
      <c r="K58" s="22" t="n">
        <v>0</v>
      </c>
      <c r="L58" s="22" t="n">
        <v>0</v>
      </c>
      <c r="M58" s="22" t="n">
        <v>0</v>
      </c>
      <c r="N58" s="25" t="s">
        <v>74</v>
      </c>
      <c r="O58" s="125"/>
      <c r="P58" s="125"/>
      <c r="Q58" s="125" t="n">
        <v>48000000000</v>
      </c>
      <c r="R58" s="125" t="n">
        <v>1000000000</v>
      </c>
      <c r="S58" s="125" t="n">
        <v>39000000000</v>
      </c>
      <c r="T58" s="125" t="n">
        <v>111000000000</v>
      </c>
      <c r="U58" s="125" t="n">
        <v>107000000000</v>
      </c>
      <c r="V58" s="125" t="n">
        <v>134000000000</v>
      </c>
      <c r="W58" s="16"/>
    </row>
    <row r="59" customFormat="false" ht="16.5" hidden="false" customHeight="false" outlineLevel="0" collapsed="false">
      <c r="B59" s="532" t="s">
        <v>1175</v>
      </c>
      <c r="D59" s="22" t="n">
        <v>0</v>
      </c>
      <c r="E59" s="22" t="n">
        <v>0</v>
      </c>
      <c r="F59" s="22" t="n">
        <v>0</v>
      </c>
      <c r="G59" s="22" t="n">
        <v>0</v>
      </c>
      <c r="H59" s="22" t="n">
        <v>0</v>
      </c>
      <c r="I59" s="22" t="n">
        <v>0</v>
      </c>
      <c r="J59" s="22" t="n">
        <v>0</v>
      </c>
      <c r="K59" s="22" t="n">
        <v>0</v>
      </c>
      <c r="L59" s="23" t="n">
        <v>98000000000</v>
      </c>
      <c r="M59" s="23" t="n">
        <v>-54000000000</v>
      </c>
      <c r="N59" s="25" t="n">
        <v>116000000000</v>
      </c>
      <c r="O59" s="125" t="n">
        <v>57000000000</v>
      </c>
      <c r="P59" s="125" t="n">
        <v>316000000000</v>
      </c>
      <c r="Q59" s="125" t="n">
        <v>359000000000</v>
      </c>
      <c r="R59" s="125" t="n">
        <v>417000000000</v>
      </c>
      <c r="S59" s="125" t="n">
        <v>396000000000</v>
      </c>
      <c r="T59" s="125" t="n">
        <v>498000000000</v>
      </c>
      <c r="U59" s="125" t="n">
        <v>500000000000</v>
      </c>
      <c r="V59" s="125" t="n">
        <v>605000000000</v>
      </c>
      <c r="W59" s="16"/>
    </row>
    <row r="60" customFormat="false" ht="16.5" hidden="false" customHeight="false" outlineLevel="0" collapsed="false">
      <c r="A60" s="26" t="s">
        <v>404</v>
      </c>
      <c r="B60" s="878" t="s">
        <v>328</v>
      </c>
      <c r="C60" s="19" t="s">
        <v>119</v>
      </c>
      <c r="D60" s="22" t="n">
        <f aca="false">D61+D63+D65</f>
        <v>25463000000</v>
      </c>
      <c r="E60" s="22" t="n">
        <f aca="false">E61+E63+E65</f>
        <v>5657000000</v>
      </c>
      <c r="F60" s="22" t="n">
        <f aca="false">F61+F63+F65</f>
        <v>27680000000</v>
      </c>
      <c r="G60" s="22" t="n">
        <f aca="false">G61+G63+G65</f>
        <v>31783000000</v>
      </c>
      <c r="H60" s="22" t="n">
        <f aca="false">H61+H63+H65</f>
        <v>33510000000</v>
      </c>
      <c r="I60" s="22" t="n">
        <f aca="false">I61+I63+I65</f>
        <v>55931000000</v>
      </c>
      <c r="J60" s="22" t="n">
        <f aca="false">J61+J63+J65</f>
        <v>24832000000</v>
      </c>
      <c r="K60" s="22" t="n">
        <f aca="false">K61+K63+K65</f>
        <v>14075000000</v>
      </c>
      <c r="L60" s="23" t="n">
        <v>-60000000000</v>
      </c>
      <c r="M60" s="23" t="n">
        <v>-62000000000</v>
      </c>
      <c r="N60" s="25" t="n">
        <v>-56000000000</v>
      </c>
      <c r="O60" s="125" t="n">
        <v>208000000000</v>
      </c>
      <c r="P60" s="125" t="n">
        <v>117000000000</v>
      </c>
      <c r="Q60" s="125" t="n">
        <v>-253000000000</v>
      </c>
      <c r="R60" s="125" t="n">
        <v>-114000000000</v>
      </c>
      <c r="S60" s="125" t="n">
        <v>-36000000000</v>
      </c>
      <c r="T60" s="125" t="n">
        <v>-21000000000</v>
      </c>
      <c r="U60" s="125" t="n">
        <v>0</v>
      </c>
      <c r="V60" s="125" t="n">
        <v>0</v>
      </c>
      <c r="W60" s="25"/>
    </row>
    <row r="61" customFormat="false" ht="16.5" hidden="false" customHeight="false" outlineLevel="0" collapsed="false">
      <c r="A61" s="26"/>
      <c r="B61" s="29" t="s">
        <v>4962</v>
      </c>
      <c r="C61" s="19"/>
      <c r="D61" s="23" t="n">
        <v>27289000000</v>
      </c>
      <c r="E61" s="23" t="n">
        <v>8947000000</v>
      </c>
      <c r="F61" s="23" t="n">
        <v>24203000000</v>
      </c>
      <c r="G61" s="23" t="n">
        <v>44030000000</v>
      </c>
      <c r="H61" s="23" t="n">
        <v>49528000000</v>
      </c>
      <c r="I61" s="23" t="n">
        <v>59106000000</v>
      </c>
      <c r="J61" s="23" t="n">
        <v>6116000000</v>
      </c>
      <c r="K61" s="23" t="n">
        <v>11292000000</v>
      </c>
      <c r="L61" s="23" t="n">
        <v>-60000000000</v>
      </c>
      <c r="M61" s="23" t="n">
        <v>-62000000000</v>
      </c>
      <c r="N61" s="25" t="n">
        <v>-56000000000</v>
      </c>
      <c r="O61" s="125" t="n">
        <v>208000000000</v>
      </c>
      <c r="P61" s="125" t="n">
        <v>117000000000</v>
      </c>
      <c r="Q61" s="125" t="n">
        <v>-253000000000</v>
      </c>
      <c r="R61" s="125" t="n">
        <v>-154000000000</v>
      </c>
      <c r="S61" s="125" t="n">
        <v>44000000000</v>
      </c>
      <c r="T61" s="125" t="n">
        <v>125000000000</v>
      </c>
      <c r="U61" s="125" t="n">
        <v>150000000000</v>
      </c>
      <c r="V61" s="125" t="n">
        <v>175000000000</v>
      </c>
      <c r="W61" s="16"/>
    </row>
    <row r="62" customFormat="false" ht="16.5" hidden="false" customHeight="false" outlineLevel="0" collapsed="false">
      <c r="B62" s="105" t="s">
        <v>4963</v>
      </c>
      <c r="D62" s="22" t="n">
        <v>0</v>
      </c>
      <c r="E62" s="22" t="n">
        <v>0</v>
      </c>
      <c r="F62" s="22" t="n">
        <v>0</v>
      </c>
      <c r="G62" s="22" t="n">
        <v>0</v>
      </c>
      <c r="H62" s="22" t="n">
        <v>0</v>
      </c>
      <c r="I62" s="22" t="n">
        <v>0</v>
      </c>
      <c r="J62" s="22" t="n">
        <v>0</v>
      </c>
      <c r="K62" s="22" t="n">
        <v>0</v>
      </c>
      <c r="L62" s="23" t="n">
        <v>-34000000000</v>
      </c>
      <c r="M62" s="23" t="n">
        <v>-25000000000</v>
      </c>
      <c r="N62" s="25" t="n">
        <v>30000000000</v>
      </c>
      <c r="O62" s="125" t="n">
        <v>54000000000</v>
      </c>
      <c r="P62" s="125" t="n">
        <v>125000000000</v>
      </c>
      <c r="Q62" s="125" t="n">
        <v>-68000000000</v>
      </c>
      <c r="R62" s="125" t="n">
        <v>-68000000000</v>
      </c>
      <c r="S62" s="125" t="n">
        <v>0</v>
      </c>
      <c r="T62" s="125" t="n">
        <v>0</v>
      </c>
      <c r="U62" s="125" t="n">
        <v>0</v>
      </c>
      <c r="V62" s="125" t="n">
        <v>0</v>
      </c>
      <c r="W62" s="16"/>
    </row>
    <row r="63" customFormat="false" ht="16.5" hidden="false" customHeight="false" outlineLevel="0" collapsed="false">
      <c r="B63" s="105" t="s">
        <v>3083</v>
      </c>
      <c r="D63" s="23" t="n">
        <v>22000000</v>
      </c>
      <c r="E63" s="23" t="n">
        <v>2060000000</v>
      </c>
      <c r="F63" s="23" t="n">
        <v>472000000</v>
      </c>
      <c r="G63" s="23" t="n">
        <v>270000000</v>
      </c>
      <c r="H63" s="23" t="n">
        <v>52000000</v>
      </c>
      <c r="I63" s="23" t="n">
        <v>0</v>
      </c>
      <c r="J63" s="23" t="n">
        <v>3030000000</v>
      </c>
      <c r="K63" s="23" t="n">
        <v>5157000000</v>
      </c>
      <c r="L63" s="23" t="n">
        <v>4000000000</v>
      </c>
      <c r="M63" s="23" t="n">
        <v>10000000000</v>
      </c>
      <c r="N63" s="25" t="n">
        <v>0</v>
      </c>
      <c r="O63" s="125" t="n">
        <v>34000000000</v>
      </c>
      <c r="P63" s="125" t="n">
        <v>9000000000</v>
      </c>
      <c r="Q63" s="125" t="n">
        <v>13000000000</v>
      </c>
      <c r="R63" s="125" t="n">
        <v>13000000000</v>
      </c>
      <c r="S63" s="125" t="n">
        <v>0</v>
      </c>
      <c r="T63" s="125" t="n">
        <v>0</v>
      </c>
      <c r="U63" s="125" t="n">
        <v>0</v>
      </c>
      <c r="V63" s="125" t="n">
        <v>0</v>
      </c>
      <c r="W63" s="16"/>
    </row>
    <row r="64" customFormat="false" ht="16.5" hidden="false" customHeight="false" outlineLevel="0" collapsed="false">
      <c r="B64" s="105" t="s">
        <v>1743</v>
      </c>
      <c r="D64" s="22" t="n">
        <v>0</v>
      </c>
      <c r="E64" s="22" t="n">
        <v>0</v>
      </c>
      <c r="F64" s="22" t="n">
        <v>0</v>
      </c>
      <c r="G64" s="22" t="n">
        <v>0</v>
      </c>
      <c r="H64" s="22" t="n">
        <v>0</v>
      </c>
      <c r="I64" s="22" t="n">
        <v>0</v>
      </c>
      <c r="J64" s="22" t="n">
        <v>0</v>
      </c>
      <c r="K64" s="22" t="n">
        <v>0</v>
      </c>
      <c r="L64" s="23" t="n">
        <v>-46000000000</v>
      </c>
      <c r="M64" s="23" t="n">
        <v>-59000000000</v>
      </c>
      <c r="N64" s="25" t="n">
        <v>-94000000000</v>
      </c>
      <c r="O64" s="125" t="n">
        <v>-47000000000</v>
      </c>
      <c r="P64" s="125" t="n">
        <v>-84000000000</v>
      </c>
      <c r="Q64" s="125" t="n">
        <v>14000000000</v>
      </c>
      <c r="R64" s="125" t="n">
        <v>-48000000000</v>
      </c>
      <c r="S64" s="125" t="n">
        <v>-35000000000</v>
      </c>
      <c r="T64" s="125" t="n">
        <v>-21000000000</v>
      </c>
      <c r="U64" s="125" t="n">
        <v>0</v>
      </c>
      <c r="V64" s="125" t="n">
        <v>0</v>
      </c>
      <c r="W64" s="16"/>
    </row>
    <row r="65" customFormat="false" ht="16.5" hidden="false" customHeight="false" outlineLevel="0" collapsed="false">
      <c r="B65" s="105" t="s">
        <v>4964</v>
      </c>
      <c r="C65" s="19"/>
      <c r="D65" s="23" t="n">
        <v>-1848000000</v>
      </c>
      <c r="E65" s="23" t="n">
        <v>-5350000000</v>
      </c>
      <c r="F65" s="23" t="n">
        <v>3005000000</v>
      </c>
      <c r="G65" s="23" t="n">
        <v>-12517000000</v>
      </c>
      <c r="H65" s="23" t="n">
        <v>-16070000000</v>
      </c>
      <c r="I65" s="23" t="n">
        <v>-3175000000</v>
      </c>
      <c r="J65" s="23" t="n">
        <v>15686000000</v>
      </c>
      <c r="K65" s="23" t="n">
        <v>-2374000000</v>
      </c>
      <c r="L65" s="23" t="n">
        <v>16000000000</v>
      </c>
      <c r="M65" s="23" t="n">
        <v>12000000000</v>
      </c>
      <c r="N65" s="25" t="n">
        <v>8000000000</v>
      </c>
      <c r="O65" s="125" t="n">
        <v>167000000000</v>
      </c>
      <c r="P65" s="125" t="n">
        <v>68000000000</v>
      </c>
      <c r="Q65" s="125" t="n">
        <v>-211000000000</v>
      </c>
      <c r="R65" s="125" t="n">
        <v>-11000000000</v>
      </c>
      <c r="S65" s="125" t="n">
        <v>-1000000000</v>
      </c>
      <c r="T65" s="125" t="n">
        <v>0</v>
      </c>
      <c r="U65" s="125" t="n">
        <v>0</v>
      </c>
      <c r="V65" s="125" t="n">
        <v>0</v>
      </c>
      <c r="W65" s="16"/>
    </row>
    <row r="66" customFormat="false" ht="16.5" hidden="false" customHeight="false" outlineLevel="0" collapsed="false">
      <c r="B66" s="105" t="s">
        <v>4965</v>
      </c>
      <c r="D66" s="22" t="n">
        <v>0</v>
      </c>
      <c r="E66" s="22" t="n">
        <v>0</v>
      </c>
      <c r="F66" s="22" t="n">
        <v>0</v>
      </c>
      <c r="G66" s="22" t="n">
        <v>0</v>
      </c>
      <c r="H66" s="22" t="n">
        <v>0</v>
      </c>
      <c r="I66" s="22" t="n">
        <v>0</v>
      </c>
      <c r="J66" s="22" t="n">
        <v>0</v>
      </c>
      <c r="K66" s="22" t="n">
        <v>0</v>
      </c>
      <c r="L66" s="22" t="n">
        <v>0</v>
      </c>
      <c r="M66" s="28" t="n">
        <v>0</v>
      </c>
      <c r="N66" s="25" t="n">
        <v>0</v>
      </c>
      <c r="O66" s="125" t="n">
        <v>183000000000</v>
      </c>
      <c r="P66" s="125" t="n">
        <v>251000000000</v>
      </c>
      <c r="Q66" s="125" t="n">
        <v>30000000000</v>
      </c>
      <c r="R66" s="125" t="n">
        <v>0</v>
      </c>
      <c r="S66" s="125" t="n">
        <v>0</v>
      </c>
      <c r="T66" s="125" t="n">
        <v>0</v>
      </c>
      <c r="U66" s="125" t="n">
        <v>0</v>
      </c>
      <c r="V66" s="125" t="n">
        <v>0</v>
      </c>
      <c r="W66" s="16"/>
    </row>
    <row r="67" customFormat="false" ht="16.5" hidden="false" customHeight="false" outlineLevel="0" collapsed="false">
      <c r="B67" s="105" t="s">
        <v>4966</v>
      </c>
      <c r="D67" s="22" t="n">
        <v>0</v>
      </c>
      <c r="E67" s="22" t="n">
        <v>0</v>
      </c>
      <c r="F67" s="22" t="n">
        <v>0</v>
      </c>
      <c r="G67" s="22" t="n">
        <v>0</v>
      </c>
      <c r="H67" s="22" t="n">
        <v>0</v>
      </c>
      <c r="I67" s="22" t="n">
        <v>0</v>
      </c>
      <c r="J67" s="22" t="n">
        <v>0</v>
      </c>
      <c r="K67" s="22" t="n">
        <v>0</v>
      </c>
      <c r="L67" s="22" t="n">
        <v>0</v>
      </c>
      <c r="M67" s="28" t="n">
        <v>0</v>
      </c>
      <c r="N67" s="25" t="n">
        <v>0</v>
      </c>
      <c r="O67" s="125" t="s">
        <v>74</v>
      </c>
      <c r="P67" s="125" t="n">
        <v>-183000000000</v>
      </c>
      <c r="Q67" s="125" t="n">
        <v>-241000000000</v>
      </c>
      <c r="R67" s="125" t="n">
        <v>-11000000000</v>
      </c>
      <c r="S67" s="125" t="n">
        <v>0</v>
      </c>
      <c r="T67" s="125" t="n">
        <v>0</v>
      </c>
      <c r="U67" s="125" t="n">
        <v>0</v>
      </c>
      <c r="V67" s="125" t="n">
        <v>0</v>
      </c>
      <c r="W67" s="16"/>
    </row>
    <row r="68" customFormat="false" ht="16.5" hidden="false" customHeight="false" outlineLevel="0" collapsed="false">
      <c r="B68" s="30" t="s">
        <v>4967</v>
      </c>
      <c r="D68" s="22" t="n">
        <v>0</v>
      </c>
      <c r="E68" s="22" t="n">
        <v>0</v>
      </c>
      <c r="F68" s="22" t="n">
        <v>0</v>
      </c>
      <c r="G68" s="22" t="n">
        <v>0</v>
      </c>
      <c r="H68" s="22" t="n">
        <v>0</v>
      </c>
      <c r="I68" s="22" t="n">
        <v>0</v>
      </c>
      <c r="J68" s="22" t="n">
        <v>0</v>
      </c>
      <c r="K68" s="22" t="n">
        <v>0</v>
      </c>
      <c r="L68" s="23" t="n">
        <v>-28000000000</v>
      </c>
      <c r="M68" s="23" t="n">
        <v>1000000000</v>
      </c>
      <c r="N68" s="25" t="n">
        <v>-6000000000</v>
      </c>
      <c r="O68" s="125" t="n">
        <v>2000000000</v>
      </c>
      <c r="P68" s="125" t="n">
        <v>-11000000000</v>
      </c>
      <c r="Q68" s="125" t="n">
        <v>1000000000</v>
      </c>
      <c r="R68" s="125" t="n">
        <v>44000000000</v>
      </c>
      <c r="S68" s="125" t="n">
        <v>0</v>
      </c>
      <c r="T68" s="125" t="n">
        <v>0</v>
      </c>
      <c r="U68" s="125" t="n">
        <v>0</v>
      </c>
      <c r="V68" s="125" t="n">
        <v>0</v>
      </c>
      <c r="W68" s="16"/>
    </row>
    <row r="69" customFormat="false" ht="16.5" hidden="false" customHeight="false" outlineLevel="0" collapsed="false">
      <c r="B69" s="30" t="s">
        <v>4968</v>
      </c>
      <c r="D69" s="22" t="n">
        <v>0</v>
      </c>
      <c r="E69" s="22" t="n">
        <v>0</v>
      </c>
      <c r="F69" s="22" t="n">
        <v>0</v>
      </c>
      <c r="G69" s="22" t="n">
        <v>0</v>
      </c>
      <c r="H69" s="22" t="n">
        <v>0</v>
      </c>
      <c r="I69" s="22" t="n">
        <v>0</v>
      </c>
      <c r="J69" s="22" t="n">
        <v>0</v>
      </c>
      <c r="K69" s="22" t="n">
        <v>0</v>
      </c>
      <c r="L69" s="22" t="n">
        <v>0</v>
      </c>
      <c r="M69" s="22" t="n">
        <v>0</v>
      </c>
      <c r="N69" s="22" t="n">
        <v>0</v>
      </c>
      <c r="O69" s="630"/>
      <c r="P69" s="630"/>
      <c r="Q69" s="630"/>
      <c r="R69" s="125" t="n">
        <v>0</v>
      </c>
      <c r="S69" s="125" t="n">
        <v>0</v>
      </c>
      <c r="T69" s="125" t="n">
        <v>0</v>
      </c>
      <c r="U69" s="125" t="n">
        <v>0</v>
      </c>
      <c r="V69" s="125" t="n">
        <v>0</v>
      </c>
      <c r="W69" s="101"/>
    </row>
    <row r="70" customFormat="false" ht="16.5" hidden="false" customHeight="false" outlineLevel="0" collapsed="false">
      <c r="B70" s="30" t="s">
        <v>1864</v>
      </c>
      <c r="D70" s="22" t="n">
        <v>0</v>
      </c>
      <c r="E70" s="22" t="n">
        <v>0</v>
      </c>
      <c r="F70" s="22" t="n">
        <v>0</v>
      </c>
      <c r="G70" s="22" t="n">
        <v>0</v>
      </c>
      <c r="H70" s="22" t="n">
        <v>0</v>
      </c>
      <c r="I70" s="22" t="n">
        <v>0</v>
      </c>
      <c r="J70" s="22" t="n">
        <v>0</v>
      </c>
      <c r="K70" s="22" t="n">
        <v>0</v>
      </c>
      <c r="L70" s="22" t="n">
        <v>0</v>
      </c>
      <c r="M70" s="22" t="n">
        <v>0</v>
      </c>
      <c r="N70" s="22" t="n">
        <v>0</v>
      </c>
      <c r="O70" s="630"/>
      <c r="P70" s="630"/>
      <c r="Q70" s="630"/>
      <c r="R70" s="125" t="n">
        <v>44000000000</v>
      </c>
      <c r="S70" s="630"/>
      <c r="T70" s="630"/>
      <c r="U70" s="630"/>
      <c r="V70" s="630"/>
      <c r="W70" s="101"/>
    </row>
    <row r="71" customFormat="false" ht="16.5" hidden="false" customHeight="false" outlineLevel="0" collapsed="false">
      <c r="B71" s="30" t="s">
        <v>4969</v>
      </c>
      <c r="D71" s="22" t="n">
        <v>0</v>
      </c>
      <c r="E71" s="22" t="n">
        <v>0</v>
      </c>
      <c r="F71" s="22" t="n">
        <v>0</v>
      </c>
      <c r="G71" s="22" t="n">
        <v>0</v>
      </c>
      <c r="H71" s="22" t="n">
        <v>0</v>
      </c>
      <c r="I71" s="22" t="n">
        <v>0</v>
      </c>
      <c r="J71" s="22" t="n">
        <v>0</v>
      </c>
      <c r="K71" s="22" t="n">
        <v>0</v>
      </c>
      <c r="L71" s="22" t="n">
        <v>0</v>
      </c>
      <c r="M71" s="22" t="n">
        <v>0</v>
      </c>
      <c r="N71" s="22" t="n">
        <v>0</v>
      </c>
      <c r="O71" s="630"/>
      <c r="P71" s="630"/>
      <c r="Q71" s="630"/>
      <c r="R71" s="125" t="n">
        <v>44000000000</v>
      </c>
      <c r="S71" s="125" t="n">
        <v>0</v>
      </c>
      <c r="T71" s="125" t="n">
        <v>0</v>
      </c>
      <c r="U71" s="125" t="n">
        <v>0</v>
      </c>
      <c r="V71" s="125" t="n">
        <v>0</v>
      </c>
      <c r="W71" s="101"/>
    </row>
    <row r="72" customFormat="false" ht="16.5" hidden="false" customHeight="false" outlineLevel="0" collapsed="false">
      <c r="O72" s="19"/>
      <c r="P72" s="19"/>
      <c r="Q72" s="19"/>
      <c r="R72" s="30"/>
      <c r="S72" s="183"/>
      <c r="T72" s="183"/>
      <c r="U72" s="183"/>
      <c r="V72" s="183"/>
    </row>
    <row r="73" customFormat="false" ht="15" hidden="false" customHeight="false" outlineLevel="0" collapsed="false">
      <c r="D73" s="0" t="s">
        <v>128</v>
      </c>
      <c r="E73" s="0" t="s">
        <v>128</v>
      </c>
      <c r="F73" s="0" t="s">
        <v>128</v>
      </c>
      <c r="G73" s="0" t="s">
        <v>128</v>
      </c>
      <c r="H73" s="0" t="s">
        <v>128</v>
      </c>
      <c r="I73" s="0" t="s">
        <v>128</v>
      </c>
      <c r="J73" s="0" t="s">
        <v>128</v>
      </c>
      <c r="K73" s="0" t="s">
        <v>128</v>
      </c>
      <c r="L73" s="0" t="s">
        <v>128</v>
      </c>
      <c r="M73" s="0" t="s">
        <v>128</v>
      </c>
      <c r="N73" s="0" t="s">
        <v>128</v>
      </c>
      <c r="O73" s="0" t="s">
        <v>128</v>
      </c>
      <c r="P73" s="0" t="s">
        <v>128</v>
      </c>
      <c r="Q73" s="0" t="s">
        <v>128</v>
      </c>
      <c r="R73" s="0" t="s">
        <v>128</v>
      </c>
      <c r="S73" s="0" t="s">
        <v>128</v>
      </c>
      <c r="T73" s="0" t="s">
        <v>128</v>
      </c>
      <c r="U73" s="0" t="s">
        <v>128</v>
      </c>
      <c r="V73" s="0" t="s">
        <v>128</v>
      </c>
    </row>
    <row r="75" customFormat="false" ht="15" hidden="false" customHeight="false" outlineLevel="0" collapsed="false">
      <c r="B75" s="0" t="s">
        <v>821</v>
      </c>
      <c r="D75" s="114" t="n">
        <f aca="false">D6-D8-D21</f>
        <v>0</v>
      </c>
      <c r="E75" s="114" t="n">
        <f aca="false">E6-E8-E21</f>
        <v>0</v>
      </c>
      <c r="F75" s="114" t="n">
        <f aca="false">F6-F8-F21</f>
        <v>0</v>
      </c>
      <c r="G75" s="114" t="n">
        <f aca="false">G6-G8-G21</f>
        <v>0</v>
      </c>
      <c r="H75" s="114" t="n">
        <f aca="false">H6-H8-H21</f>
        <v>0</v>
      </c>
      <c r="I75" s="114" t="n">
        <f aca="false">I6-I8-I21</f>
        <v>0</v>
      </c>
      <c r="J75" s="114" t="n">
        <f aca="false">J6-J8-J21</f>
        <v>0</v>
      </c>
      <c r="K75" s="114" t="n">
        <f aca="false">K6-K8-K21</f>
        <v>0</v>
      </c>
      <c r="L75" s="114" t="n">
        <f aca="false">L6-L8-L21</f>
        <v>0</v>
      </c>
      <c r="M75" s="114" t="n">
        <f aca="false">M6-M8-M21</f>
        <v>0</v>
      </c>
      <c r="N75" s="114" t="n">
        <f aca="false">N6-N8-N21</f>
        <v>0</v>
      </c>
      <c r="O75" s="114" t="n">
        <f aca="false">O6-O8-O21</f>
        <v>0</v>
      </c>
      <c r="P75" s="114" t="n">
        <f aca="false">P6-P8-P21</f>
        <v>0</v>
      </c>
      <c r="Q75" s="114" t="n">
        <f aca="false">Q6-Q8-Q21</f>
        <v>0</v>
      </c>
      <c r="R75" s="114" t="n">
        <f aca="false">R6-R8-R21</f>
        <v>0</v>
      </c>
      <c r="S75" s="114" t="n">
        <f aca="false">S6-S8-S21</f>
        <v>0</v>
      </c>
      <c r="T75" s="114" t="n">
        <f aca="false">T6-T8-T21</f>
        <v>0</v>
      </c>
      <c r="U75" s="114" t="n">
        <f aca="false">U6-U8-U21</f>
        <v>0</v>
      </c>
      <c r="V75" s="114" t="n">
        <f aca="false">V6-V8-V21</f>
        <v>0</v>
      </c>
      <c r="W75" s="114"/>
    </row>
    <row r="76" customFormat="false" ht="15" hidden="false" customHeight="false" outlineLevel="0" collapsed="false">
      <c r="B76" s="0" t="s">
        <v>579</v>
      </c>
      <c r="D76" s="114" t="n">
        <f aca="false">D8-D10-D20</f>
        <v>0</v>
      </c>
      <c r="E76" s="114" t="n">
        <f aca="false">E8-E10-E20</f>
        <v>0</v>
      </c>
      <c r="F76" s="114" t="n">
        <f aca="false">F8-F10-F20</f>
        <v>0</v>
      </c>
      <c r="G76" s="114" t="n">
        <f aca="false">G8-G10-G20</f>
        <v>0</v>
      </c>
      <c r="H76" s="114" t="n">
        <f aca="false">H8-H10-H20</f>
        <v>0</v>
      </c>
      <c r="I76" s="114" t="n">
        <f aca="false">I8-I10-I20</f>
        <v>0</v>
      </c>
      <c r="J76" s="114" t="n">
        <f aca="false">J8-J10-J20</f>
        <v>0</v>
      </c>
      <c r="K76" s="114" t="n">
        <f aca="false">K8-K10-K20</f>
        <v>0</v>
      </c>
      <c r="L76" s="114" t="n">
        <f aca="false">L8-L10-L20</f>
        <v>0</v>
      </c>
      <c r="M76" s="114" t="n">
        <f aca="false">M8-M10-M20</f>
        <v>0</v>
      </c>
      <c r="N76" s="114" t="n">
        <f aca="false">N8-N10-N20</f>
        <v>0</v>
      </c>
      <c r="O76" s="114" t="n">
        <f aca="false">O8-O10-O20</f>
        <v>0</v>
      </c>
      <c r="P76" s="114" t="n">
        <f aca="false">P8-P10-P20</f>
        <v>0</v>
      </c>
      <c r="Q76" s="114" t="n">
        <f aca="false">Q8-Q10-Q20</f>
        <v>0</v>
      </c>
      <c r="R76" s="114" t="n">
        <f aca="false">R8-R10-R20</f>
        <v>0</v>
      </c>
      <c r="S76" s="114" t="n">
        <f aca="false">S8-S10-S20</f>
        <v>0</v>
      </c>
      <c r="T76" s="114" t="n">
        <f aca="false">T8-T10-T20</f>
        <v>0</v>
      </c>
      <c r="U76" s="114" t="n">
        <f aca="false">U8-U10-U20</f>
        <v>0</v>
      </c>
      <c r="V76" s="114" t="n">
        <f aca="false">V8-V10-V20</f>
        <v>0</v>
      </c>
      <c r="W76" s="114"/>
    </row>
    <row r="77" customFormat="false" ht="15" hidden="false" customHeight="false" outlineLevel="0" collapsed="false">
      <c r="B77" s="0" t="s">
        <v>131</v>
      </c>
      <c r="D77" s="114" t="n">
        <f aca="false">D10-D12-D13-D14-D16-D17-D18-D19-D15</f>
        <v>0</v>
      </c>
      <c r="E77" s="114" t="n">
        <f aca="false">E10-E12-E13-E14-E16-E17-E18-E19-E15</f>
        <v>0</v>
      </c>
      <c r="F77" s="114" t="n">
        <f aca="false">F10-F12-F13-F14-F16-F17-F18-F19-F15</f>
        <v>0</v>
      </c>
      <c r="G77" s="114" t="n">
        <f aca="false">G10-G12-G13-G14-G16-G17-G18-G19-G15</f>
        <v>0</v>
      </c>
      <c r="H77" s="114" t="n">
        <f aca="false">H10-H12-H13-H14-H16-H17-H18-H19-H15</f>
        <v>0</v>
      </c>
      <c r="I77" s="114" t="n">
        <f aca="false">I10-I12-I13-I14-I16-I17-I18-I19-I15</f>
        <v>0</v>
      </c>
      <c r="J77" s="114" t="n">
        <f aca="false">J10-J12-J13-J14-J16-J17-J18-J19-J15</f>
        <v>0</v>
      </c>
      <c r="K77" s="114" t="n">
        <f aca="false">K10-K12-K13-K14-K16-K17-K18-K19-K15</f>
        <v>0</v>
      </c>
      <c r="L77" s="114" t="n">
        <f aca="false">L10-L12-L13-L14-L16-L17-L18-L19-L15</f>
        <v>0</v>
      </c>
      <c r="M77" s="114" t="n">
        <f aca="false">M10-M12-M13-M14-M16-M17-M18-M19-M15</f>
        <v>0</v>
      </c>
      <c r="N77" s="114" t="n">
        <f aca="false">N10-N12-N13-N14-N16-N17-N18-N19-N15</f>
        <v>0</v>
      </c>
      <c r="O77" s="114" t="n">
        <f aca="false">O10-O12-O13-O14-O16-O17-O18-O19-O15</f>
        <v>0</v>
      </c>
      <c r="P77" s="114" t="n">
        <f aca="false">P10-P12-P13-P14-P16-P17-P18-P19-P15</f>
        <v>0</v>
      </c>
      <c r="Q77" s="114" t="n">
        <f aca="false">Q10-Q12-Q13-Q14-Q16-Q17-Q18-Q19-Q15</f>
        <v>0</v>
      </c>
      <c r="R77" s="114" t="n">
        <f aca="false">R10-R12-R13-R14-R16-R17-R18-R19-R15</f>
        <v>0</v>
      </c>
      <c r="S77" s="114" t="n">
        <f aca="false">S10-S12-S13-S14-S16-S17-S18-S19-S15</f>
        <v>0</v>
      </c>
      <c r="T77" s="114" t="n">
        <f aca="false">T10-T12-T13-T14-T16-T17-T18-T19-T15</f>
        <v>0</v>
      </c>
      <c r="U77" s="114" t="n">
        <f aca="false">U10-U12-U13-U14-U16-U17-U18-U19-U15</f>
        <v>0</v>
      </c>
      <c r="V77" s="114" t="n">
        <f aca="false">V10-V12-V13-V14-V16-V17-V18-V19-V15</f>
        <v>0</v>
      </c>
      <c r="W77" s="114"/>
    </row>
    <row r="78" customFormat="false" ht="15" hidden="false" customHeight="false" outlineLevel="0" collapsed="false">
      <c r="B78" s="0" t="s">
        <v>132</v>
      </c>
      <c r="D78" s="146" t="n">
        <f aca="false">D21-D22-D23-D24</f>
        <v>106107000000</v>
      </c>
      <c r="E78" s="146" t="n">
        <f aca="false">E21-E22-E23-E24</f>
        <v>95023000000</v>
      </c>
      <c r="F78" s="146" t="n">
        <f aca="false">F21-F22-F23-F24</f>
        <v>161336000000</v>
      </c>
      <c r="G78" s="146" t="n">
        <f aca="false">G21-G22-G23-G24</f>
        <v>179343000000</v>
      </c>
      <c r="H78" s="146" t="n">
        <f aca="false">H21-H22-H23-H24</f>
        <v>259376000000</v>
      </c>
      <c r="I78" s="146" t="n">
        <f aca="false">I21-I22-I23-I24</f>
        <v>351870000000</v>
      </c>
      <c r="J78" s="146" t="n">
        <f aca="false">J21-J22-J23-J24</f>
        <v>855528000000</v>
      </c>
      <c r="K78" s="146" t="n">
        <f aca="false">K21-K22-K23-K24</f>
        <v>1592473000000</v>
      </c>
      <c r="L78" s="115" t="n">
        <f aca="false">L21-L22-L23-L24</f>
        <v>1000000000</v>
      </c>
      <c r="M78" s="115" t="n">
        <f aca="false">M21-M22-M23-M24</f>
        <v>-1000000000</v>
      </c>
      <c r="N78" s="115" t="n">
        <f aca="false">N21-N22-N23-N24</f>
        <v>1000000000</v>
      </c>
      <c r="O78" s="115" t="n">
        <f aca="false">O21-O22-O23-O24</f>
        <v>0</v>
      </c>
      <c r="P78" s="115" t="n">
        <f aca="false">P21-P22-P23-P24</f>
        <v>1000000000</v>
      </c>
      <c r="Q78" s="115" t="n">
        <f aca="false">Q21-Q22-Q23-Q24</f>
        <v>0</v>
      </c>
      <c r="R78" s="115" t="n">
        <f aca="false">R21-R22-R23-R24</f>
        <v>0</v>
      </c>
      <c r="S78" s="115" t="n">
        <f aca="false">S21-S22-S23-S24</f>
        <v>0</v>
      </c>
      <c r="T78" s="115" t="n">
        <f aca="false">T21-T22-T23-T24</f>
        <v>0</v>
      </c>
      <c r="U78" s="115" t="n">
        <f aca="false">U21-U22-U23-U24</f>
        <v>0</v>
      </c>
      <c r="V78" s="115" t="n">
        <f aca="false">V21-V22-V23-V24</f>
        <v>0</v>
      </c>
      <c r="W78" s="115"/>
    </row>
    <row r="79" customFormat="false" ht="15" hidden="false" customHeight="false" outlineLevel="0" collapsed="false">
      <c r="B79" s="0" t="s">
        <v>582</v>
      </c>
      <c r="D79" s="114" t="n">
        <f aca="false">D25-D27-D36-D37-D40-D41</f>
        <v>0</v>
      </c>
      <c r="E79" s="114" t="n">
        <f aca="false">E25-E27-E36-E37-E40-E41</f>
        <v>0</v>
      </c>
      <c r="F79" s="114" t="n">
        <f aca="false">F25-F27-F36-F37-F40-F41</f>
        <v>0</v>
      </c>
      <c r="G79" s="114" t="n">
        <f aca="false">G25-G27-G36-G37-G40-G41</f>
        <v>0</v>
      </c>
      <c r="H79" s="114" t="n">
        <f aca="false">H25-H27-H36-H37-H40-H41</f>
        <v>0</v>
      </c>
      <c r="I79" s="114" t="n">
        <f aca="false">I25-I27-I36-I37-I40-I41</f>
        <v>0</v>
      </c>
      <c r="J79" s="114" t="n">
        <f aca="false">J25-J27-J36-J37-J40-J41</f>
        <v>0</v>
      </c>
      <c r="K79" s="114" t="n">
        <f aca="false">K25-K27-K36-K37-K40-K41</f>
        <v>0</v>
      </c>
      <c r="L79" s="114" t="n">
        <f aca="false">L25-L27-L36-L37-L40-L41</f>
        <v>0</v>
      </c>
      <c r="M79" s="114" t="n">
        <f aca="false">M25-M27-M36-M37-M40-M41</f>
        <v>0</v>
      </c>
      <c r="N79" s="114" t="n">
        <f aca="false">N25-N27-N36-N37-N40-N41</f>
        <v>0</v>
      </c>
      <c r="O79" s="114" t="n">
        <f aca="false">O25-O27-O36-O37-O40-O41</f>
        <v>0</v>
      </c>
      <c r="P79" s="114" t="n">
        <f aca="false">P25-P27-P36-P37-P40-P41</f>
        <v>0</v>
      </c>
      <c r="Q79" s="114" t="n">
        <f aca="false">Q25-Q27-Q36-Q37-Q40-Q41</f>
        <v>0</v>
      </c>
      <c r="R79" s="114" t="n">
        <f aca="false">R25-R27-R36-R37-R40-R41</f>
        <v>0</v>
      </c>
      <c r="S79" s="114" t="n">
        <f aca="false">S25-S27-S36-S37-S40-S41</f>
        <v>0</v>
      </c>
      <c r="T79" s="114" t="n">
        <f aca="false">T25-T27-T36-T37-T40-T41</f>
        <v>0</v>
      </c>
      <c r="U79" s="114" t="n">
        <f aca="false">U25-U27-U36-U37-U40-U41</f>
        <v>0</v>
      </c>
      <c r="V79" s="114" t="n">
        <f aca="false">V25-V27-V36-V37-V40-V41</f>
        <v>0</v>
      </c>
      <c r="W79" s="114"/>
    </row>
    <row r="80" customFormat="false" ht="15" hidden="false" customHeight="false" outlineLevel="0" collapsed="false">
      <c r="B80" s="0" t="s">
        <v>333</v>
      </c>
      <c r="D80" s="114" t="n">
        <f aca="false">D27-D28-D29-D30-D32</f>
        <v>-1000000</v>
      </c>
      <c r="E80" s="114" t="n">
        <f aca="false">E27-E28-E29-E30-E32-E35</f>
        <v>0</v>
      </c>
      <c r="F80" s="114" t="n">
        <f aca="false">F27-F28-F29-F30-F32-F35</f>
        <v>0</v>
      </c>
      <c r="G80" s="114" t="n">
        <f aca="false">G27-G28-G29-G30-G32-G35</f>
        <v>0</v>
      </c>
      <c r="H80" s="114" t="n">
        <f aca="false">H27-H28-H29-H30-H32-H35</f>
        <v>0</v>
      </c>
      <c r="I80" s="114" t="n">
        <f aca="false">I27-I28-I29-I30-I32-I35</f>
        <v>0</v>
      </c>
      <c r="J80" s="114" t="n">
        <f aca="false">J27-J28-J29-J30-J32-J35</f>
        <v>0</v>
      </c>
      <c r="K80" s="114" t="n">
        <f aca="false">K27-K28-K29-K30-K32-K35</f>
        <v>0</v>
      </c>
      <c r="L80" s="114" t="n">
        <f aca="false">L27-L28-L29-L30-L32-L35</f>
        <v>0</v>
      </c>
      <c r="M80" s="114" t="n">
        <f aca="false">M27-M28-M29-M30-M32-M35</f>
        <v>0</v>
      </c>
      <c r="N80" s="114" t="n">
        <f aca="false">N27-N28-N29-N30-N32-N35</f>
        <v>0</v>
      </c>
      <c r="O80" s="114" t="n">
        <f aca="false">O27-O28-O29-O30-O32-O35</f>
        <v>1000000000</v>
      </c>
      <c r="P80" s="114" t="n">
        <f aca="false">P27-P28-P29-P30-P32-P35</f>
        <v>1000000000</v>
      </c>
      <c r="Q80" s="114" t="n">
        <f aca="false">Q27-Q28-Q29-Q30-Q32-Q35</f>
        <v>0</v>
      </c>
      <c r="R80" s="114" t="n">
        <f aca="false">R27-R28-R29-R30-R32-R35</f>
        <v>-1000000000</v>
      </c>
      <c r="S80" s="114" t="n">
        <f aca="false">S27-S28-S29-S30-S32-S35</f>
        <v>-1000000000</v>
      </c>
      <c r="T80" s="114" t="n">
        <f aca="false">T27-T28-T29-T30-T32-T35</f>
        <v>-1000000000</v>
      </c>
      <c r="U80" s="114" t="n">
        <f aca="false">U27-U28-U29-U30-U32-U35</f>
        <v>0</v>
      </c>
      <c r="V80" s="114" t="n">
        <f aca="false">V27-V28-V29-V30-V32-V35</f>
        <v>0</v>
      </c>
      <c r="W80" s="114"/>
    </row>
    <row r="81" customFormat="false" ht="15" hidden="false" customHeight="false" outlineLevel="0" collapsed="false">
      <c r="B81" s="0" t="s">
        <v>268</v>
      </c>
      <c r="D81" s="114" t="n">
        <f aca="false">D32-D33-D34</f>
        <v>0</v>
      </c>
      <c r="E81" s="114" t="n">
        <f aca="false">E32-E33-E34</f>
        <v>0</v>
      </c>
      <c r="F81" s="114" t="n">
        <f aca="false">F32-F33-F34</f>
        <v>0</v>
      </c>
      <c r="G81" s="114" t="n">
        <f aca="false">G32-G33-G34</f>
        <v>0</v>
      </c>
      <c r="H81" s="114" t="n">
        <f aca="false">H32-H33-H34</f>
        <v>1000000</v>
      </c>
      <c r="I81" s="114" t="n">
        <f aca="false">I32-I33-I34</f>
        <v>-1000000</v>
      </c>
      <c r="J81" s="114" t="n">
        <f aca="false">J32-J33-J34</f>
        <v>0</v>
      </c>
      <c r="K81" s="114" t="n">
        <f aca="false">K32-K33-K34</f>
        <v>0</v>
      </c>
      <c r="L81" s="114" t="n">
        <f aca="false">L32-L33-L34</f>
        <v>-1000000000</v>
      </c>
      <c r="M81" s="114" t="n">
        <f aca="false">M32-M33-M34</f>
        <v>0</v>
      </c>
      <c r="N81" s="114" t="n">
        <f aca="false">N32-N33-N34</f>
        <v>0</v>
      </c>
      <c r="O81" s="114" t="n">
        <f aca="false">O32-O33-O34</f>
        <v>0</v>
      </c>
      <c r="P81" s="114" t="n">
        <f aca="false">P32-P33-P34</f>
        <v>0</v>
      </c>
      <c r="Q81" s="114" t="n">
        <f aca="false">Q32-Q33-Q34</f>
        <v>0</v>
      </c>
      <c r="R81" s="114" t="n">
        <f aca="false">R32-R33-R34</f>
        <v>0</v>
      </c>
      <c r="S81" s="114" t="n">
        <f aca="false">S32-S33-S34</f>
        <v>0</v>
      </c>
      <c r="T81" s="114" t="n">
        <f aca="false">T32-T33-T34</f>
        <v>0</v>
      </c>
      <c r="U81" s="114" t="n">
        <f aca="false">U32-U33-U34</f>
        <v>-1000000000</v>
      </c>
      <c r="V81" s="114" t="n">
        <f aca="false">V32-V33-V34</f>
        <v>0</v>
      </c>
      <c r="W81" s="114"/>
    </row>
    <row r="82" customFormat="false" ht="15" hidden="false" customHeight="false" outlineLevel="0" collapsed="false">
      <c r="B82" s="0" t="s">
        <v>2738</v>
      </c>
      <c r="D82" s="114" t="n">
        <f aca="false">D37-D38-D39</f>
        <v>0</v>
      </c>
      <c r="E82" s="114" t="n">
        <f aca="false">E37-E38-E39</f>
        <v>0</v>
      </c>
      <c r="F82" s="114" t="n">
        <f aca="false">F37-F38-F39</f>
        <v>0</v>
      </c>
      <c r="G82" s="114" t="n">
        <f aca="false">G37-G38-G39</f>
        <v>0</v>
      </c>
      <c r="H82" s="114" t="n">
        <f aca="false">H37-H38-H39</f>
        <v>0</v>
      </c>
      <c r="I82" s="114" t="n">
        <f aca="false">I37-I38-I39</f>
        <v>0</v>
      </c>
      <c r="J82" s="114" t="n">
        <f aca="false">J37-J38-J39</f>
        <v>0</v>
      </c>
      <c r="K82" s="114" t="n">
        <f aca="false">K37-K38-K39</f>
        <v>0</v>
      </c>
      <c r="L82" s="114" t="n">
        <f aca="false">L37-L38-L39</f>
        <v>0</v>
      </c>
      <c r="M82" s="114" t="n">
        <f aca="false">M37-M38-M39</f>
        <v>0</v>
      </c>
      <c r="N82" s="114" t="n">
        <f aca="false">N37-N38-N39</f>
        <v>0</v>
      </c>
      <c r="O82" s="114" t="n">
        <f aca="false">O37-O38-O39</f>
        <v>0</v>
      </c>
      <c r="P82" s="114" t="n">
        <f aca="false">P37-P38-P39</f>
        <v>0</v>
      </c>
      <c r="Q82" s="114" t="n">
        <f aca="false">Q37-Q38-Q39</f>
        <v>0</v>
      </c>
      <c r="R82" s="114" t="n">
        <f aca="false">R37-R38-R39</f>
        <v>0</v>
      </c>
      <c r="S82" s="114" t="n">
        <f aca="false">S37-S38-S39</f>
        <v>0</v>
      </c>
      <c r="T82" s="114" t="n">
        <f aca="false">T37-T38-T39</f>
        <v>0</v>
      </c>
      <c r="U82" s="114" t="n">
        <f aca="false">U37-U38-U39</f>
        <v>0</v>
      </c>
      <c r="V82" s="114" t="n">
        <f aca="false">V37-V38-V39</f>
        <v>0</v>
      </c>
      <c r="W82" s="114"/>
    </row>
    <row r="83" customFormat="false" ht="15" hidden="false" customHeight="false" outlineLevel="0" collapsed="false">
      <c r="B83" s="0" t="s">
        <v>504</v>
      </c>
      <c r="D83" s="114" t="n">
        <f aca="false">D45-D46-D53-D68</f>
        <v>0</v>
      </c>
      <c r="E83" s="114" t="n">
        <f aca="false">E45-E46-E53-E68</f>
        <v>0</v>
      </c>
      <c r="F83" s="114" t="n">
        <f aca="false">F45-F46-F53-F68</f>
        <v>0</v>
      </c>
      <c r="G83" s="114" t="n">
        <f aca="false">G45-G46-G53-G68</f>
        <v>0</v>
      </c>
      <c r="H83" s="114" t="n">
        <f aca="false">H45-H46-H53-H68</f>
        <v>0</v>
      </c>
      <c r="I83" s="114" t="n">
        <f aca="false">I45-I46-I53-I68</f>
        <v>0</v>
      </c>
      <c r="J83" s="114" t="n">
        <f aca="false">J45-J46-J53-J68</f>
        <v>0</v>
      </c>
      <c r="K83" s="114" t="n">
        <f aca="false">K45-K46-K53-K68</f>
        <v>0</v>
      </c>
      <c r="L83" s="114" t="n">
        <f aca="false">L45-L46-L53-L68</f>
        <v>0</v>
      </c>
      <c r="M83" s="114" t="n">
        <f aca="false">M45-M46-M53-M68</f>
        <v>-1000000000</v>
      </c>
      <c r="N83" s="114" t="n">
        <f aca="false">N45-N46-N53-N68</f>
        <v>0</v>
      </c>
      <c r="O83" s="114" t="n">
        <f aca="false">O45-O46-O53-O68</f>
        <v>0</v>
      </c>
      <c r="P83" s="114" t="n">
        <f aca="false">P45-P46-P53-P68</f>
        <v>1000000000</v>
      </c>
      <c r="Q83" s="114" t="n">
        <f aca="false">Q45-Q46-Q53-Q68</f>
        <v>0</v>
      </c>
      <c r="R83" s="114" t="n">
        <f aca="false">R45-R46-R53-R68</f>
        <v>0</v>
      </c>
      <c r="S83" s="114" t="n">
        <f aca="false">S45-S46-S53-S68</f>
        <v>0</v>
      </c>
      <c r="T83" s="114" t="n">
        <f aca="false">T45-T46-T53-T68</f>
        <v>0</v>
      </c>
      <c r="U83" s="114" t="n">
        <f aca="false">U45-U46-U53-U68</f>
        <v>0</v>
      </c>
      <c r="V83" s="114" t="n">
        <f aca="false">V45-V46-V53-V68</f>
        <v>1000000000</v>
      </c>
      <c r="W83" s="114"/>
    </row>
    <row r="84" customFormat="false" ht="15" hidden="false" customHeight="false" outlineLevel="0" collapsed="false">
      <c r="B84" s="0" t="s">
        <v>4459</v>
      </c>
      <c r="D84" s="115" t="n">
        <f aca="false">D46-D47-D50-D51-D52</f>
        <v>0</v>
      </c>
      <c r="E84" s="115" t="n">
        <f aca="false">E46-E47-E50-E51-E52</f>
        <v>0</v>
      </c>
      <c r="F84" s="115" t="n">
        <f aca="false">F46-F47-F50-F51-F52</f>
        <v>0</v>
      </c>
      <c r="G84" s="115" t="n">
        <f aca="false">G46-G47-G50-G51-G52</f>
        <v>0</v>
      </c>
      <c r="H84" s="115" t="n">
        <f aca="false">H46-H47-H50-H51-H52</f>
        <v>0</v>
      </c>
      <c r="I84" s="115" t="n">
        <f aca="false">I46-I47-I50-I51-I52</f>
        <v>-1000000</v>
      </c>
      <c r="J84" s="115" t="n">
        <f aca="false">J46-J47-J50-J51-J52</f>
        <v>0</v>
      </c>
      <c r="K84" s="115" t="n">
        <f aca="false">K46-K47-K50-K51-K52</f>
        <v>0</v>
      </c>
      <c r="L84" s="115" t="n">
        <f aca="false">L46-L47-L50-L51-L52</f>
        <v>0</v>
      </c>
      <c r="M84" s="115" t="n">
        <f aca="false">M46-M47-M50-M51-M52</f>
        <v>0</v>
      </c>
      <c r="N84" s="115" t="n">
        <f aca="false">N46-N47-N50-N51-N52</f>
        <v>1000000000</v>
      </c>
      <c r="O84" s="115" t="n">
        <f aca="false">O46-O47-O50-O51-O52</f>
        <v>0</v>
      </c>
      <c r="P84" s="115" t="n">
        <f aca="false">P46-P47-P50-P51-P52</f>
        <v>-1000000000</v>
      </c>
      <c r="Q84" s="115" t="n">
        <f aca="false">Q46-Q47-Q50-Q51-Q52</f>
        <v>0</v>
      </c>
      <c r="R84" s="115" t="n">
        <f aca="false">R46-R47-R50-R51-R52</f>
        <v>0</v>
      </c>
      <c r="S84" s="115" t="n">
        <f aca="false">S46-S47-S50-S51-S52</f>
        <v>0</v>
      </c>
      <c r="T84" s="115" t="n">
        <f aca="false">T46-T47-T50-T51-T52</f>
        <v>0</v>
      </c>
      <c r="U84" s="115" t="n">
        <f aca="false">U46-U47-U50-U51-U52</f>
        <v>0</v>
      </c>
      <c r="V84" s="115" t="n">
        <f aca="false">V46-V47-V50-V51-V52</f>
        <v>0</v>
      </c>
      <c r="W84" s="115"/>
    </row>
    <row r="85" customFormat="false" ht="15" hidden="false" customHeight="false" outlineLevel="0" collapsed="false">
      <c r="B85" s="0" t="s">
        <v>2788</v>
      </c>
      <c r="D85" s="146" t="n">
        <f aca="false">D47-D48-D49</f>
        <v>123584000000</v>
      </c>
      <c r="E85" s="146" t="n">
        <f aca="false">E47-E48-E49</f>
        <v>95370000000</v>
      </c>
      <c r="F85" s="146" t="n">
        <f aca="false">F47-F48-F49</f>
        <v>141605000000</v>
      </c>
      <c r="G85" s="146" t="n">
        <f aca="false">G47-G48-G49</f>
        <v>93627000000</v>
      </c>
      <c r="H85" s="146" t="n">
        <f aca="false">H47-H48-H49</f>
        <v>150971000000</v>
      </c>
      <c r="I85" s="146" t="n">
        <f aca="false">I47-I48-I49</f>
        <v>105136000000</v>
      </c>
      <c r="J85" s="146" t="n">
        <f aca="false">J47-J48-J49</f>
        <v>47884000000</v>
      </c>
      <c r="K85" s="146" t="n">
        <f aca="false">K47-K48-K49</f>
        <v>61750000000</v>
      </c>
      <c r="L85" s="115" t="n">
        <f aca="false">L47-L48-L49</f>
        <v>0</v>
      </c>
      <c r="M85" s="115" t="n">
        <f aca="false">M47-M48-M49</f>
        <v>-1000000000</v>
      </c>
      <c r="N85" s="115" t="n">
        <f aca="false">N47-N48-N49</f>
        <v>0</v>
      </c>
      <c r="O85" s="115" t="n">
        <f aca="false">O47-O48-O49</f>
        <v>0</v>
      </c>
      <c r="P85" s="115" t="n">
        <f aca="false">P47-P48-P49</f>
        <v>0</v>
      </c>
      <c r="Q85" s="115" t="n">
        <f aca="false">Q47-Q48-Q49</f>
        <v>0</v>
      </c>
      <c r="R85" s="115" t="n">
        <f aca="false">R47-R48-R49</f>
        <v>0</v>
      </c>
      <c r="S85" s="115" t="n">
        <f aca="false">S47-S48-S49</f>
        <v>0</v>
      </c>
      <c r="T85" s="115" t="n">
        <f aca="false">T47-T48-T49</f>
        <v>0</v>
      </c>
      <c r="U85" s="115" t="n">
        <f aca="false">U47-U48-U49</f>
        <v>0</v>
      </c>
      <c r="V85" s="115" t="n">
        <f aca="false">V47-V48-V49</f>
        <v>0</v>
      </c>
      <c r="W85" s="115"/>
    </row>
    <row r="86" customFormat="false" ht="15" hidden="false" customHeight="false" outlineLevel="0" collapsed="false">
      <c r="B86" s="0" t="s">
        <v>138</v>
      </c>
      <c r="D86" s="115" t="n">
        <f aca="false">D53-D54-D60</f>
        <v>0</v>
      </c>
      <c r="E86" s="115" t="n">
        <f aca="false">E53-E54-E60</f>
        <v>0</v>
      </c>
      <c r="F86" s="115" t="n">
        <f aca="false">F53-F54-F60</f>
        <v>0</v>
      </c>
      <c r="G86" s="115" t="n">
        <f aca="false">G53-G54-G60</f>
        <v>0</v>
      </c>
      <c r="H86" s="115" t="n">
        <f aca="false">H53-H54-H60</f>
        <v>0</v>
      </c>
      <c r="I86" s="115" t="n">
        <f aca="false">I53-I54-I60</f>
        <v>0</v>
      </c>
      <c r="J86" s="115" t="n">
        <f aca="false">J53-J54-J60</f>
        <v>0</v>
      </c>
      <c r="K86" s="115" t="n">
        <f aca="false">K53-K54-K60</f>
        <v>0</v>
      </c>
      <c r="L86" s="115" t="n">
        <f aca="false">L53-L54-L60</f>
        <v>0</v>
      </c>
      <c r="M86" s="115" t="n">
        <f aca="false">M53-M54-M60</f>
        <v>0</v>
      </c>
      <c r="N86" s="115" t="n">
        <f aca="false">N53-N54-N60</f>
        <v>0</v>
      </c>
      <c r="O86" s="115" t="n">
        <f aca="false">O53-O54-O60</f>
        <v>-1000000000</v>
      </c>
      <c r="P86" s="115" t="n">
        <f aca="false">P53-P54-P60</f>
        <v>0</v>
      </c>
      <c r="Q86" s="115" t="n">
        <f aca="false">Q53-Q54-Q60</f>
        <v>0</v>
      </c>
      <c r="R86" s="115" t="n">
        <f aca="false">R53-R54-R60</f>
        <v>0</v>
      </c>
      <c r="S86" s="115" t="n">
        <f aca="false">S53-S54-S60</f>
        <v>0</v>
      </c>
      <c r="T86" s="115" t="n">
        <f aca="false">T53-T54-T60</f>
        <v>0</v>
      </c>
      <c r="U86" s="115" t="n">
        <f aca="false">U53-U54-U60</f>
        <v>0</v>
      </c>
      <c r="V86" s="115" t="n">
        <f aca="false">V53-V54-V60</f>
        <v>0</v>
      </c>
      <c r="W86" s="115"/>
    </row>
    <row r="88" customFormat="false" ht="15" hidden="false" customHeight="false" outlineLevel="0" collapsed="false">
      <c r="D88" s="55"/>
      <c r="E88" s="143"/>
      <c r="F88" s="143"/>
      <c r="G88" s="143"/>
      <c r="H88" s="143"/>
      <c r="I88" s="143"/>
      <c r="J88" s="143"/>
      <c r="K88" s="143"/>
    </row>
    <row r="89" customFormat="false" ht="15" hidden="false" customHeight="false" outlineLevel="0" collapsed="false">
      <c r="B89" s="0" t="s">
        <v>679</v>
      </c>
      <c r="D89" s="57" t="n">
        <v>1941012000000</v>
      </c>
      <c r="E89" s="57" t="n">
        <v>2165832000000</v>
      </c>
      <c r="F89" s="57" t="n">
        <v>2630762000000</v>
      </c>
      <c r="G89" s="57" t="n">
        <v>3253744000000</v>
      </c>
      <c r="H89" s="57" t="n">
        <v>3912932000000</v>
      </c>
      <c r="I89" s="57" t="n">
        <v>4769248000000</v>
      </c>
      <c r="J89" s="57" t="n">
        <v>5590394000000</v>
      </c>
      <c r="K89" s="57" t="n">
        <v>6441866000000</v>
      </c>
      <c r="L89" s="57" t="n">
        <v>7470545000000</v>
      </c>
      <c r="M89" s="57" t="n">
        <v>8308294000000</v>
      </c>
      <c r="N89" s="57" t="n">
        <v>10256145000000</v>
      </c>
      <c r="O89" s="57" t="n">
        <v>12754888000000</v>
      </c>
      <c r="P89" s="57" t="n">
        <v>16452576000000</v>
      </c>
      <c r="Q89" s="57" t="n">
        <v>21355821000000</v>
      </c>
      <c r="R89" s="57" t="n">
        <v>24003070000000</v>
      </c>
      <c r="S89" s="57" t="n">
        <v>28045271000000</v>
      </c>
      <c r="T89" s="57"/>
      <c r="U89" s="57"/>
      <c r="V89" s="57"/>
      <c r="W89" s="57"/>
    </row>
    <row r="90" customFormat="false" ht="15" hidden="false" customHeight="false" outlineLevel="0" collapsed="false">
      <c r="B90" s="0" t="s">
        <v>140</v>
      </c>
      <c r="D90" s="147" t="n">
        <f aca="false">(D25/D89)*100</f>
        <v>19.6981265442975</v>
      </c>
      <c r="E90" s="147" t="n">
        <f aca="false">(E25/E89)*100</f>
        <v>20.4429521772695</v>
      </c>
      <c r="F90" s="147" t="n">
        <f aca="false">(F25/F89)*100</f>
        <v>21.3728189779235</v>
      </c>
      <c r="G90" s="147" t="n">
        <f aca="false">(G25/G89)*100</f>
        <v>18.3787968567902</v>
      </c>
      <c r="H90" s="147" t="n">
        <f aca="false">(H25/H89)*100</f>
        <v>17.5850743125615</v>
      </c>
      <c r="I90" s="147" t="n">
        <f aca="false">(I25/I89)*100</f>
        <v>18.1124571420903</v>
      </c>
      <c r="J90" s="147" t="n">
        <f aca="false">(J25/J89)*100</f>
        <v>17.1277731050799</v>
      </c>
      <c r="K90" s="147" t="n">
        <f aca="false">(K25/K89)*100</f>
        <v>13.6076720627222</v>
      </c>
      <c r="L90" s="147" t="n">
        <f aca="false">(L25/L89)*100</f>
        <v>16.156786419197</v>
      </c>
      <c r="M90" s="147" t="n">
        <f aca="false">(M25/M89)*100</f>
        <v>17.4765120252124</v>
      </c>
      <c r="N90" s="147" t="n">
        <f aca="false">(N25/N89)*100</f>
        <v>20.2122727399037</v>
      </c>
      <c r="O90" s="147" t="n">
        <f aca="false">(O25/O89)*100</f>
        <v>21.5760420632467</v>
      </c>
      <c r="P90" s="147" t="n">
        <f aca="false">(P25/P89)*100</f>
        <v>20.4101777132043</v>
      </c>
      <c r="Q90" s="147" t="n">
        <f aca="false">(Q25/Q89)*100</f>
        <v>14.8390455229982</v>
      </c>
      <c r="R90" s="147" t="n">
        <f aca="false">(R25/R89)*100</f>
        <v>16.4395637724674</v>
      </c>
      <c r="S90" s="147" t="n">
        <f aca="false">(S25/S89)*100</f>
        <v>15.7709297941888</v>
      </c>
    </row>
    <row r="91" customFormat="false" ht="15" hidden="false" customHeight="false" outlineLevel="0" collapsed="false">
      <c r="B91" s="0" t="s">
        <v>141</v>
      </c>
      <c r="D91" s="147" t="n">
        <f aca="false">(D25/D89)*100</f>
        <v>19.6981265442975</v>
      </c>
      <c r="E91" s="147" t="n">
        <f aca="false">(E25/E89)*100</f>
        <v>20.4429521772695</v>
      </c>
      <c r="F91" s="147" t="n">
        <f aca="false">(F25/F89)*100</f>
        <v>21.3728189779235</v>
      </c>
      <c r="G91" s="147" t="n">
        <f aca="false">(G25/G89)*100</f>
        <v>18.3787968567902</v>
      </c>
      <c r="H91" s="147" t="n">
        <f aca="false">(H25/H89)*100</f>
        <v>17.5850743125615</v>
      </c>
      <c r="I91" s="147" t="n">
        <f aca="false">(I25/I89)*100</f>
        <v>18.1124571420903</v>
      </c>
      <c r="J91" s="147" t="n">
        <f aca="false">(J25/J89)*100</f>
        <v>17.1277731050799</v>
      </c>
      <c r="K91" s="147" t="n">
        <f aca="false">(K25/K89)*100</f>
        <v>13.6076720627222</v>
      </c>
      <c r="L91" s="147" t="n">
        <f aca="false">(L25/L89)*100</f>
        <v>16.156786419197</v>
      </c>
      <c r="M91" s="147" t="n">
        <f aca="false">(M25/M89)*100</f>
        <v>17.4765120252124</v>
      </c>
      <c r="N91" s="147" t="n">
        <f aca="false">(N25/N89)*100</f>
        <v>20.2122727399037</v>
      </c>
      <c r="O91" s="147" t="n">
        <f aca="false">(O25/O89)*100</f>
        <v>21.5760420632467</v>
      </c>
      <c r="P91" s="147" t="n">
        <f aca="false">(P25/P89)*100</f>
        <v>20.4101777132043</v>
      </c>
      <c r="Q91" s="147" t="n">
        <f aca="false">(Q25/Q89)*100</f>
        <v>14.8390455229982</v>
      </c>
      <c r="R91" s="147" t="n">
        <f aca="false">(R25/R89)*100</f>
        <v>16.4395637724674</v>
      </c>
      <c r="S91" s="147" t="n">
        <f aca="false">(S25/S89)*100</f>
        <v>15.7709297941888</v>
      </c>
    </row>
    <row r="94" customFormat="false" ht="13.5" hidden="false" customHeight="true" outlineLevel="0" collapsed="false">
      <c r="B94" s="0" t="s">
        <v>142</v>
      </c>
      <c r="D94" s="0" t="n">
        <f aca="false">IF(D40&lt;0, (D40/D25)*100)</f>
        <v>0</v>
      </c>
      <c r="E94" s="0" t="n">
        <f aca="false">IF(E40&lt;0, (E40/E25)*100)</f>
        <v>0</v>
      </c>
      <c r="F94" s="0" t="n">
        <f aca="false">IF(F40&lt;0, (F40/F25)*100)</f>
        <v>0</v>
      </c>
      <c r="G94" s="0" t="n">
        <f aca="false">IF(G40&lt;0, (G40/G25)*100)</f>
        <v>0</v>
      </c>
      <c r="H94" s="0" t="n">
        <f aca="false">IF(H40&lt;0, (H40/H25)*100)</f>
        <v>0</v>
      </c>
      <c r="I94" s="0" t="n">
        <f aca="false">IF(I40&lt;0, (I40/I25)*100)</f>
        <v>0</v>
      </c>
      <c r="J94" s="0" t="n">
        <f aca="false">IF(J40&lt;0, (J40/J25)*100)</f>
        <v>0</v>
      </c>
      <c r="K94" s="0" t="n">
        <f aca="false">IF(K40&lt;0, (K40/K25)*100)</f>
        <v>0</v>
      </c>
      <c r="L94" s="0" t="n">
        <f aca="false">IF(L40&lt;0, (L40/L25)*100)</f>
        <v>0</v>
      </c>
      <c r="M94" s="0" t="n">
        <f aca="false">IF(M40&lt;0, (M40/M25)*100)</f>
        <v>0</v>
      </c>
      <c r="N94" s="0" t="n">
        <f aca="false">IF(N40&lt;0, (N40/N25)*100)</f>
        <v>0</v>
      </c>
      <c r="O94" s="0" t="n">
        <f aca="false">IF(O40&lt;0, (O40/O25)*100)</f>
        <v>0</v>
      </c>
      <c r="P94" s="0" t="n">
        <f aca="false">IF(P40&lt;0, (P40/P25)*100)</f>
        <v>0</v>
      </c>
      <c r="Q94" s="0" t="n">
        <f aca="false">IF(Q40&lt;0, (Q40/Q25)*100)</f>
        <v>-5.30135689491953</v>
      </c>
      <c r="R94" s="0" t="n">
        <f aca="false">IF(R40&lt;0, (R40/R25)*100)</f>
        <v>0</v>
      </c>
      <c r="S94" s="0" t="n">
        <f aca="false">IF(S40&lt;0, (S40/S25)*100)</f>
        <v>0</v>
      </c>
      <c r="T94" s="0" t="n">
        <f aca="false">IF(T40&lt;0, (T40/T25)*100)</f>
        <v>0</v>
      </c>
      <c r="U94" s="0" t="n">
        <f aca="false">IF(U40&lt;0, (U40/U25)*100)</f>
        <v>0</v>
      </c>
      <c r="V94" s="0" t="n">
        <f aca="false">IF(V40&lt;0, (V40/V25)*100)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7.xml><?xml version="1.0" encoding="utf-8"?>
<worksheet xmlns="http://schemas.openxmlformats.org/spreadsheetml/2006/main" xmlns:r="http://schemas.openxmlformats.org/officeDocument/2006/relationships">
  <sheetPr filterMode="false">
    <pageSetUpPr fitToPage="false"/>
  </sheetPr>
  <dimension ref="A1:X62"/>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N27" activePane="bottomRight" state="frozen"/>
      <selection pane="topLeft" activeCell="A1" activeCellId="0" sqref="A1"/>
      <selection pane="topRight" activeCell="N1" activeCellId="0" sqref="N1"/>
      <selection pane="bottomLeft" activeCell="A27" activeCellId="0" sqref="A27"/>
      <selection pane="bottomRight" activeCell="C45" activeCellId="0" sqref="C45"/>
    </sheetView>
  </sheetViews>
  <sheetFormatPr defaultRowHeight="15"/>
  <cols>
    <col collapsed="false" hidden="false" max="1" min="1" style="0" width="30.1020408163265"/>
    <col collapsed="false" hidden="false" max="2" min="2" style="0" width="41.1734693877551"/>
    <col collapsed="false" hidden="false" max="3" min="3" style="0" width="22.1377551020408"/>
    <col collapsed="false" hidden="false" max="4" min="4" style="0" width="14.4438775510204"/>
    <col collapsed="false" hidden="false" max="5" min="5" style="0" width="15.1173469387755"/>
    <col collapsed="false" hidden="false" max="8" min="6" style="0" width="16.6020408163265"/>
    <col collapsed="false" hidden="false" max="11" min="9" style="0" width="18.4948979591837"/>
    <col collapsed="false" hidden="false" max="12" min="12" style="0" width="15.7959183673469"/>
    <col collapsed="false" hidden="false" max="19" min="13" style="0" width="18.2244897959184"/>
    <col collapsed="false" hidden="false" max="20" min="20" style="0" width="13.6326530612245"/>
    <col collapsed="false" hidden="false" max="21" min="21" style="0" width="17.280612244898"/>
    <col collapsed="false" hidden="false" max="1025" min="22" style="0" width="8.50510204081633"/>
  </cols>
  <sheetData>
    <row r="1" customFormat="false" ht="15" hidden="false" customHeight="false" outlineLevel="0" collapsed="false">
      <c r="A1" s="1" t="s">
        <v>4970</v>
      </c>
      <c r="B1" s="2" t="s">
        <v>4971</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4972</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30</v>
      </c>
      <c r="T5" s="4" t="s">
        <v>31</v>
      </c>
      <c r="U5" s="4" t="s">
        <v>31</v>
      </c>
      <c r="V5" s="4" t="s">
        <v>31</v>
      </c>
      <c r="W5" s="4" t="s">
        <v>31</v>
      </c>
      <c r="X5" s="4" t="s">
        <v>31</v>
      </c>
    </row>
    <row r="6" s="13" customFormat="true" ht="16.5" hidden="false" customHeight="false" outlineLevel="0" collapsed="false">
      <c r="A6" s="32" t="s">
        <v>32</v>
      </c>
      <c r="B6" s="98" t="s">
        <v>590</v>
      </c>
      <c r="C6" s="32" t="s">
        <v>34</v>
      </c>
      <c r="D6" s="327" t="n">
        <v>336300000</v>
      </c>
      <c r="E6" s="327" t="n">
        <v>340300000</v>
      </c>
      <c r="F6" s="325" t="n">
        <v>287600000</v>
      </c>
      <c r="G6" s="325" t="n">
        <v>673500000</v>
      </c>
      <c r="H6" s="325" t="n">
        <v>941000000</v>
      </c>
      <c r="I6" s="325" t="n">
        <v>1461000000</v>
      </c>
      <c r="J6" s="325" t="n">
        <v>1645000000</v>
      </c>
      <c r="K6" s="325" t="n">
        <v>2078000000</v>
      </c>
      <c r="L6" s="879" t="n">
        <v>2193000000</v>
      </c>
      <c r="M6" s="326" t="n">
        <v>2659000000</v>
      </c>
      <c r="N6" s="326" t="n">
        <v>3442000000</v>
      </c>
      <c r="O6" s="326" t="n">
        <v>4000000000</v>
      </c>
      <c r="P6" s="102" t="n">
        <v>4105000000</v>
      </c>
      <c r="Q6" s="102" t="n">
        <v>4204000000</v>
      </c>
      <c r="R6" s="102" t="n">
        <v>4093000000</v>
      </c>
      <c r="S6" s="102" t="n">
        <v>4128000000</v>
      </c>
      <c r="T6" s="102" t="n">
        <v>4208000000</v>
      </c>
      <c r="U6" s="102" t="n">
        <v>4374000000</v>
      </c>
      <c r="V6" s="102"/>
      <c r="W6" s="102"/>
      <c r="X6" s="102"/>
    </row>
    <row r="7" customFormat="false" ht="16.5" hidden="false" customHeight="false" outlineLevel="0" collapsed="false">
      <c r="A7" s="30" t="s">
        <v>35</v>
      </c>
      <c r="B7" s="30" t="s">
        <v>591</v>
      </c>
      <c r="C7" s="20" t="s">
        <v>37</v>
      </c>
      <c r="D7" s="22" t="n">
        <v>279300000</v>
      </c>
      <c r="E7" s="22" t="n">
        <v>220900000</v>
      </c>
      <c r="F7" s="23" t="n">
        <v>247200000</v>
      </c>
      <c r="G7" s="23" t="n">
        <v>364000000</v>
      </c>
      <c r="H7" s="23" t="n">
        <v>514000000</v>
      </c>
      <c r="I7" s="23" t="n">
        <v>654000000</v>
      </c>
      <c r="J7" s="23" t="n">
        <v>819000000</v>
      </c>
      <c r="K7" s="23" t="n">
        <v>1111000000</v>
      </c>
      <c r="L7" s="880" t="n">
        <v>1366000000</v>
      </c>
      <c r="M7" s="25" t="n">
        <v>1467000000</v>
      </c>
      <c r="N7" s="25" t="n">
        <v>1757000000</v>
      </c>
      <c r="O7" s="25" t="n">
        <v>2199000000</v>
      </c>
      <c r="P7" s="16" t="n">
        <v>2535000000</v>
      </c>
      <c r="Q7" s="16" t="n">
        <v>2763000000</v>
      </c>
      <c r="R7" s="16" t="n">
        <v>2835000000</v>
      </c>
      <c r="S7" s="16" t="n">
        <v>3103000000</v>
      </c>
      <c r="T7" s="16" t="n">
        <v>3038000000</v>
      </c>
      <c r="U7" s="16" t="n">
        <v>3193000000</v>
      </c>
      <c r="V7" s="16"/>
      <c r="W7" s="16"/>
      <c r="X7" s="16"/>
    </row>
    <row r="8" customFormat="false" ht="16.5" hidden="false" customHeight="false" outlineLevel="0" collapsed="false">
      <c r="A8" s="27" t="s">
        <v>38</v>
      </c>
      <c r="C8" s="20" t="s">
        <v>40</v>
      </c>
      <c r="D8" s="24" t="n">
        <v>256700000</v>
      </c>
      <c r="E8" s="24" t="n">
        <v>202600000</v>
      </c>
      <c r="F8" s="23" t="n">
        <v>237100000</v>
      </c>
      <c r="G8" s="23" t="n">
        <v>332700000</v>
      </c>
      <c r="H8" s="23" t="n">
        <v>462000000</v>
      </c>
      <c r="I8" s="23" t="n">
        <v>556000000</v>
      </c>
      <c r="J8" s="23" t="n">
        <v>679000000</v>
      </c>
      <c r="K8" s="23" t="n">
        <v>931000000</v>
      </c>
      <c r="L8" s="880" t="n">
        <v>1199000000</v>
      </c>
      <c r="M8" s="25" t="n">
        <v>1272000000</v>
      </c>
      <c r="N8" s="25" t="n">
        <v>1589000000</v>
      </c>
      <c r="O8" s="25" t="n">
        <v>1989000000</v>
      </c>
      <c r="P8" s="16" t="n">
        <v>2254000000</v>
      </c>
      <c r="Q8" s="16" t="n">
        <v>2469000000</v>
      </c>
      <c r="R8" s="16" t="n">
        <v>2487000000</v>
      </c>
      <c r="S8" s="16" t="n">
        <v>2621000000</v>
      </c>
      <c r="T8" s="16" t="n">
        <v>2685000000</v>
      </c>
      <c r="U8" s="16" t="n">
        <v>2835000000</v>
      </c>
      <c r="V8" s="16"/>
      <c r="W8" s="16"/>
      <c r="X8" s="16"/>
    </row>
    <row r="9" customFormat="false" ht="16.5" hidden="false" customHeight="false" outlineLevel="0" collapsed="false">
      <c r="A9" s="132" t="s">
        <v>295</v>
      </c>
      <c r="B9" s="105" t="s">
        <v>4973</v>
      </c>
      <c r="C9" s="0" t="s">
        <v>43</v>
      </c>
      <c r="D9" s="24" t="n">
        <v>96300000</v>
      </c>
      <c r="E9" s="24" t="n">
        <v>73600000</v>
      </c>
      <c r="F9" s="23" t="n">
        <v>73200000</v>
      </c>
      <c r="G9" s="23" t="n">
        <v>96100000</v>
      </c>
      <c r="H9" s="23" t="n">
        <v>148000000</v>
      </c>
      <c r="I9" s="23" t="n">
        <v>184000000</v>
      </c>
      <c r="J9" s="23" t="n">
        <v>221000000</v>
      </c>
      <c r="K9" s="23" t="n">
        <v>297000000</v>
      </c>
      <c r="L9" s="880" t="n">
        <v>442000000</v>
      </c>
      <c r="M9" s="25" t="n">
        <v>540000000</v>
      </c>
      <c r="N9" s="25" t="n">
        <v>638000000</v>
      </c>
      <c r="O9" s="25" t="n">
        <v>669000000</v>
      </c>
      <c r="P9" s="16" t="n">
        <v>785000000</v>
      </c>
      <c r="Q9" s="16" t="n">
        <v>936000000</v>
      </c>
      <c r="R9" s="16" t="n">
        <v>863000000</v>
      </c>
      <c r="S9" s="16" t="n">
        <v>991000000</v>
      </c>
      <c r="T9" s="16" t="n">
        <v>1021000000</v>
      </c>
      <c r="U9" s="16" t="n">
        <v>1123000000</v>
      </c>
      <c r="V9" s="16"/>
      <c r="W9" s="16"/>
      <c r="X9" s="16"/>
    </row>
    <row r="10" customFormat="false" ht="16.5" hidden="false" customHeight="false" outlineLevel="0" collapsed="false">
      <c r="A10" s="18" t="s">
        <v>46</v>
      </c>
      <c r="B10" s="105" t="s">
        <v>47</v>
      </c>
      <c r="C10" s="0" t="s">
        <v>43</v>
      </c>
      <c r="D10" s="24" t="n">
        <v>66900000</v>
      </c>
      <c r="E10" s="24" t="n">
        <v>63300000</v>
      </c>
      <c r="F10" s="23" t="n">
        <v>70100000</v>
      </c>
      <c r="G10" s="23" t="n">
        <v>112000000</v>
      </c>
      <c r="H10" s="23" t="n">
        <v>164000000</v>
      </c>
      <c r="I10" s="23" t="n">
        <v>200000000</v>
      </c>
      <c r="J10" s="23" t="n">
        <v>237000000</v>
      </c>
      <c r="K10" s="23" t="n">
        <v>341000000</v>
      </c>
      <c r="L10" s="880" t="n">
        <v>425000000</v>
      </c>
      <c r="M10" s="25" t="n">
        <v>423000000</v>
      </c>
      <c r="N10" s="25" t="n">
        <v>569000000</v>
      </c>
      <c r="O10" s="25" t="n">
        <v>752000000</v>
      </c>
      <c r="P10" s="16" t="n">
        <v>824000000</v>
      </c>
      <c r="Q10" s="16" t="n">
        <v>879000000</v>
      </c>
      <c r="R10" s="16" t="n">
        <v>907000000</v>
      </c>
      <c r="S10" s="16" t="n">
        <v>855000000</v>
      </c>
      <c r="T10" s="16" t="n">
        <v>921000000</v>
      </c>
      <c r="U10" s="16" t="n">
        <v>955000000</v>
      </c>
      <c r="V10" s="16"/>
      <c r="W10" s="16"/>
      <c r="X10" s="16"/>
    </row>
    <row r="11" customFormat="false" ht="16.5" hidden="false" customHeight="false" outlineLevel="0" collapsed="false">
      <c r="A11" s="18" t="s">
        <v>44</v>
      </c>
      <c r="B11" s="105" t="s">
        <v>1278</v>
      </c>
      <c r="C11" s="0" t="s">
        <v>43</v>
      </c>
      <c r="D11" s="24" t="n">
        <v>93500000</v>
      </c>
      <c r="E11" s="24" t="n">
        <v>65700000</v>
      </c>
      <c r="F11" s="23" t="n">
        <v>93800000</v>
      </c>
      <c r="G11" s="23" t="n">
        <v>124600000</v>
      </c>
      <c r="H11" s="23" t="n">
        <v>150000000</v>
      </c>
      <c r="I11" s="23" t="n">
        <v>173000000</v>
      </c>
      <c r="J11" s="23" t="n">
        <v>221000000</v>
      </c>
      <c r="K11" s="23" t="n">
        <v>292000000</v>
      </c>
      <c r="L11" s="880" t="n">
        <v>332000000</v>
      </c>
      <c r="M11" s="25" t="n">
        <v>309000000</v>
      </c>
      <c r="N11" s="25" t="n">
        <v>382000000</v>
      </c>
      <c r="O11" s="25" t="n">
        <v>568000000</v>
      </c>
      <c r="P11" s="16" t="n">
        <v>645000000</v>
      </c>
      <c r="Q11" s="16" t="n">
        <v>655000000</v>
      </c>
      <c r="R11" s="16" t="n">
        <v>717000000</v>
      </c>
      <c r="S11" s="16" t="n">
        <v>776000000</v>
      </c>
      <c r="T11" s="16" t="n">
        <v>744000000</v>
      </c>
      <c r="U11" s="16" t="n">
        <v>756000000</v>
      </c>
      <c r="V11" s="16"/>
      <c r="W11" s="16"/>
      <c r="X11" s="16"/>
    </row>
    <row r="12" customFormat="false" ht="16.5" hidden="false" customHeight="false" outlineLevel="0" collapsed="false">
      <c r="A12" s="27" t="s">
        <v>524</v>
      </c>
      <c r="B12" s="29" t="s">
        <v>349</v>
      </c>
      <c r="C12" s="20" t="s">
        <v>40</v>
      </c>
      <c r="D12" s="24" t="n">
        <v>22600000</v>
      </c>
      <c r="E12" s="24" t="n">
        <v>18300000</v>
      </c>
      <c r="F12" s="23" t="n">
        <v>10100000</v>
      </c>
      <c r="G12" s="23" t="n">
        <v>31300000</v>
      </c>
      <c r="H12" s="23" t="n">
        <v>52000000</v>
      </c>
      <c r="I12" s="23" t="n">
        <v>98000000</v>
      </c>
      <c r="J12" s="23" t="n">
        <v>140000000</v>
      </c>
      <c r="K12" s="23" t="n">
        <v>180000000</v>
      </c>
      <c r="L12" s="880" t="n">
        <v>167000000</v>
      </c>
      <c r="M12" s="25" t="n">
        <v>196000000</v>
      </c>
      <c r="N12" s="25" t="n">
        <v>168000000</v>
      </c>
      <c r="O12" s="25" t="n">
        <v>210000000</v>
      </c>
      <c r="P12" s="16" t="n">
        <v>281000000</v>
      </c>
      <c r="Q12" s="16" t="n">
        <v>294000000</v>
      </c>
      <c r="R12" s="16" t="n">
        <v>348000000</v>
      </c>
      <c r="S12" s="16" t="n">
        <v>482000000</v>
      </c>
      <c r="T12" s="16" t="n">
        <v>353000000</v>
      </c>
      <c r="U12" s="16" t="n">
        <v>359000000</v>
      </c>
      <c r="V12" s="16"/>
      <c r="W12" s="16"/>
      <c r="X12" s="16"/>
    </row>
    <row r="13" s="13" customFormat="true" ht="16.5" hidden="false" customHeight="false" outlineLevel="0" collapsed="false">
      <c r="A13" s="98" t="s">
        <v>52</v>
      </c>
      <c r="B13" s="98" t="s">
        <v>52</v>
      </c>
      <c r="C13" s="33" t="s">
        <v>37</v>
      </c>
      <c r="D13" s="327" t="n">
        <v>57000000</v>
      </c>
      <c r="E13" s="327" t="n">
        <v>119400000</v>
      </c>
      <c r="F13" s="325" t="n">
        <v>40400000</v>
      </c>
      <c r="G13" s="325" t="n">
        <v>309500000</v>
      </c>
      <c r="H13" s="325" t="n">
        <v>427000000</v>
      </c>
      <c r="I13" s="325" t="n">
        <v>807000000</v>
      </c>
      <c r="J13" s="325" t="n">
        <v>826000000</v>
      </c>
      <c r="K13" s="325" t="n">
        <v>967000000</v>
      </c>
      <c r="L13" s="879" t="n">
        <v>827000000</v>
      </c>
      <c r="M13" s="326" t="n">
        <v>1192000000</v>
      </c>
      <c r="N13" s="326" t="n">
        <v>1685000000</v>
      </c>
      <c r="O13" s="326" t="n">
        <v>1801000000</v>
      </c>
      <c r="P13" s="102" t="n">
        <v>1570000000</v>
      </c>
      <c r="Q13" s="102" t="n">
        <v>1441000000</v>
      </c>
      <c r="R13" s="102" t="n">
        <v>1259000000</v>
      </c>
      <c r="S13" s="102" t="n">
        <v>1025000000</v>
      </c>
      <c r="T13" s="102" t="n">
        <v>1170000000</v>
      </c>
      <c r="U13" s="102" t="n">
        <v>1181000000</v>
      </c>
      <c r="V13" s="102"/>
      <c r="W13" s="102"/>
      <c r="X13" s="102"/>
    </row>
    <row r="14" customFormat="false" ht="16.5" hidden="false" customHeight="false" outlineLevel="0" collapsed="false">
      <c r="A14" s="339" t="s">
        <v>4974</v>
      </c>
      <c r="B14" s="29" t="s">
        <v>4975</v>
      </c>
      <c r="C14" s="36" t="s">
        <v>56</v>
      </c>
      <c r="D14" s="24" t="n">
        <v>46900000</v>
      </c>
      <c r="E14" s="24" t="n">
        <v>115700000</v>
      </c>
      <c r="F14" s="23" t="n">
        <v>33300000</v>
      </c>
      <c r="G14" s="23" t="n">
        <v>243700000</v>
      </c>
      <c r="H14" s="23" t="n">
        <v>340000000</v>
      </c>
      <c r="I14" s="23" t="n">
        <v>767000000</v>
      </c>
      <c r="J14" s="23" t="n">
        <v>751000000</v>
      </c>
      <c r="K14" s="23" t="n">
        <v>939000000</v>
      </c>
      <c r="L14" s="880" t="n">
        <v>717000000</v>
      </c>
      <c r="M14" s="25" t="n">
        <v>1054000000</v>
      </c>
      <c r="N14" s="25" t="n">
        <v>1289000000</v>
      </c>
      <c r="O14" s="25" t="n">
        <v>1553000000</v>
      </c>
      <c r="P14" s="16" t="n">
        <v>1246000000</v>
      </c>
      <c r="Q14" s="16" t="n">
        <v>1145000000</v>
      </c>
      <c r="R14" s="16" t="n">
        <v>1086000000</v>
      </c>
      <c r="S14" s="16" t="n">
        <v>795000000</v>
      </c>
      <c r="T14" s="16" t="n">
        <v>885000000</v>
      </c>
      <c r="U14" s="16" t="n">
        <v>890000000</v>
      </c>
      <c r="V14" s="16"/>
      <c r="W14" s="16"/>
      <c r="X14" s="16"/>
    </row>
    <row r="15" customFormat="false" ht="16.5" hidden="false" customHeight="false" outlineLevel="0" collapsed="false">
      <c r="A15" s="339" t="s">
        <v>3549</v>
      </c>
      <c r="B15" s="29" t="s">
        <v>4976</v>
      </c>
      <c r="C15" s="36" t="s">
        <v>56</v>
      </c>
      <c r="D15" s="24" t="n">
        <v>10000000</v>
      </c>
      <c r="E15" s="24" t="n">
        <v>3700000</v>
      </c>
      <c r="F15" s="23" t="n">
        <v>7100000</v>
      </c>
      <c r="G15" s="23" t="n">
        <v>65800000</v>
      </c>
      <c r="H15" s="23" t="n">
        <v>87000000</v>
      </c>
      <c r="I15" s="23" t="n">
        <v>40000000</v>
      </c>
      <c r="J15" s="23" t="n">
        <v>74000000</v>
      </c>
      <c r="K15" s="23" t="n">
        <v>29000000</v>
      </c>
      <c r="L15" s="880" t="n">
        <v>109000000</v>
      </c>
      <c r="M15" s="25" t="n">
        <v>138000000</v>
      </c>
      <c r="N15" s="25" t="n">
        <v>396000000</v>
      </c>
      <c r="O15" s="25" t="n">
        <v>248000000</v>
      </c>
      <c r="P15" s="16" t="n">
        <v>323000000</v>
      </c>
      <c r="Q15" s="16" t="n">
        <v>296000000</v>
      </c>
      <c r="R15" s="16" t="n">
        <v>172000000</v>
      </c>
      <c r="S15" s="16" t="n">
        <v>230000000</v>
      </c>
      <c r="T15" s="16" t="n">
        <v>285000000</v>
      </c>
      <c r="U15" s="16" t="n">
        <v>291000000</v>
      </c>
      <c r="V15" s="16"/>
      <c r="W15" s="16"/>
      <c r="X15" s="16"/>
    </row>
    <row r="16" s="13" customFormat="true" ht="16.5" hidden="false" customHeight="false" outlineLevel="0" collapsed="false">
      <c r="A16" s="167" t="s">
        <v>68</v>
      </c>
      <c r="B16" s="98" t="s">
        <v>935</v>
      </c>
      <c r="C16" s="32" t="s">
        <v>34</v>
      </c>
      <c r="D16" s="327" t="n">
        <v>454700000</v>
      </c>
      <c r="E16" s="327" t="n">
        <v>523900000</v>
      </c>
      <c r="F16" s="325" t="n">
        <v>424800000</v>
      </c>
      <c r="G16" s="325" t="n">
        <v>642400000</v>
      </c>
      <c r="H16" s="325" t="n">
        <v>776000000</v>
      </c>
      <c r="I16" s="325" t="n">
        <v>1378000000</v>
      </c>
      <c r="J16" s="325" t="n">
        <v>1585000000</v>
      </c>
      <c r="K16" s="325" t="n">
        <v>2059000000</v>
      </c>
      <c r="L16" s="879" t="n">
        <v>2201000000</v>
      </c>
      <c r="M16" s="326" t="n">
        <f aca="false">M17+M22+M25</f>
        <v>2607000000</v>
      </c>
      <c r="N16" s="326" t="n">
        <v>3099000000</v>
      </c>
      <c r="O16" s="326" t="n">
        <v>3400000000</v>
      </c>
      <c r="P16" s="102" t="n">
        <v>3819000000</v>
      </c>
      <c r="Q16" s="102" t="n">
        <v>3863000000</v>
      </c>
      <c r="R16" s="102" t="n">
        <v>3948000000</v>
      </c>
      <c r="S16" s="102" t="n">
        <v>4151000000</v>
      </c>
      <c r="T16" s="102" t="n">
        <v>4338000000</v>
      </c>
      <c r="U16" s="102" t="n">
        <v>4434000000</v>
      </c>
      <c r="V16" s="102"/>
      <c r="W16" s="102"/>
      <c r="X16" s="102"/>
    </row>
    <row r="17" customFormat="false" ht="16.5" hidden="false" customHeight="false" outlineLevel="0" collapsed="false">
      <c r="A17" s="18" t="s">
        <v>70</v>
      </c>
      <c r="B17" s="30" t="s">
        <v>4042</v>
      </c>
      <c r="C17" s="20" t="s">
        <v>72</v>
      </c>
      <c r="D17" s="24" t="n">
        <v>385200000</v>
      </c>
      <c r="E17" s="24" t="n">
        <v>395400000</v>
      </c>
      <c r="F17" s="23" t="n">
        <v>376100000</v>
      </c>
      <c r="G17" s="23" t="n">
        <v>375500000</v>
      </c>
      <c r="H17" s="23" t="n">
        <v>434000000</v>
      </c>
      <c r="I17" s="23" t="n">
        <v>564000000</v>
      </c>
      <c r="J17" s="23" t="n">
        <v>764000000</v>
      </c>
      <c r="K17" s="23" t="n">
        <v>946000000</v>
      </c>
      <c r="L17" s="880" t="n">
        <v>1192000000</v>
      </c>
      <c r="M17" s="25" t="n">
        <v>1376000000</v>
      </c>
      <c r="N17" s="25" t="n">
        <v>1548000000</v>
      </c>
      <c r="O17" s="25" t="n">
        <v>1701000000</v>
      </c>
      <c r="P17" s="16" t="n">
        <v>2090000000</v>
      </c>
      <c r="Q17" s="16" t="n">
        <v>2252000000</v>
      </c>
      <c r="R17" s="16" t="n">
        <v>2400000000</v>
      </c>
      <c r="S17" s="16" t="n">
        <v>2557000000</v>
      </c>
      <c r="T17" s="16" t="n">
        <v>2456000000</v>
      </c>
      <c r="U17" s="16" t="n">
        <v>2587000000</v>
      </c>
      <c r="V17" s="16"/>
      <c r="W17" s="16"/>
      <c r="X17" s="16"/>
    </row>
    <row r="18" customFormat="false" ht="16.5" hidden="false" customHeight="false" outlineLevel="0" collapsed="false">
      <c r="A18" s="26" t="s">
        <v>2420</v>
      </c>
      <c r="B18" s="29" t="s">
        <v>354</v>
      </c>
      <c r="C18" s="20" t="s">
        <v>77</v>
      </c>
      <c r="D18" s="24" t="n">
        <v>199600000</v>
      </c>
      <c r="E18" s="24" t="n">
        <v>187500000</v>
      </c>
      <c r="F18" s="23" t="n">
        <v>177400000</v>
      </c>
      <c r="G18" s="23" t="n">
        <v>160200000</v>
      </c>
      <c r="H18" s="23" t="n">
        <v>173000000</v>
      </c>
      <c r="I18" s="23" t="n">
        <v>233000000</v>
      </c>
      <c r="J18" s="23" t="n">
        <v>250000000</v>
      </c>
      <c r="K18" s="23" t="n">
        <v>359000000</v>
      </c>
      <c r="L18" s="880" t="n">
        <v>453000000</v>
      </c>
      <c r="M18" s="25" t="n">
        <v>511000000</v>
      </c>
      <c r="N18" s="25" t="n">
        <v>588000000</v>
      </c>
      <c r="O18" s="25" t="n">
        <v>623000000</v>
      </c>
      <c r="P18" s="16" t="n">
        <v>695000000</v>
      </c>
      <c r="Q18" s="16" t="n">
        <v>747000000</v>
      </c>
      <c r="R18" s="16" t="n">
        <v>847000000</v>
      </c>
      <c r="S18" s="16" t="n">
        <v>1005000000</v>
      </c>
      <c r="T18" s="16" t="n">
        <v>1001000000</v>
      </c>
      <c r="U18" s="16" t="n">
        <v>1022000000</v>
      </c>
      <c r="V18" s="16"/>
      <c r="W18" s="16"/>
      <c r="X18" s="16"/>
    </row>
    <row r="19" customFormat="false" ht="16.5" hidden="false" customHeight="false" outlineLevel="0" collapsed="false">
      <c r="A19" s="26" t="s">
        <v>79</v>
      </c>
      <c r="B19" s="27" t="s">
        <v>701</v>
      </c>
      <c r="C19" s="20" t="s">
        <v>77</v>
      </c>
      <c r="D19" s="24" t="n">
        <v>76300000</v>
      </c>
      <c r="E19" s="24" t="n">
        <v>76200000</v>
      </c>
      <c r="F19" s="23" t="n">
        <v>72300000</v>
      </c>
      <c r="G19" s="23" t="n">
        <v>99000000</v>
      </c>
      <c r="H19" s="23" t="n">
        <v>181000000</v>
      </c>
      <c r="I19" s="23" t="n">
        <v>269000000</v>
      </c>
      <c r="J19" s="23" t="n">
        <v>442000000</v>
      </c>
      <c r="K19" s="23" t="n">
        <v>547000000</v>
      </c>
      <c r="L19" s="880"/>
      <c r="M19" s="880"/>
      <c r="N19" s="880"/>
      <c r="O19" s="880"/>
      <c r="P19" s="880"/>
      <c r="Q19" s="880"/>
      <c r="R19" s="880"/>
      <c r="S19" s="880"/>
      <c r="T19" s="46"/>
      <c r="U19" s="16"/>
      <c r="V19" s="16"/>
      <c r="W19" s="16"/>
      <c r="X19" s="16"/>
    </row>
    <row r="20" customFormat="false" ht="16.5" hidden="false" customHeight="false" outlineLevel="0" collapsed="false">
      <c r="A20" s="27" t="s">
        <v>86</v>
      </c>
      <c r="B20" s="29" t="s">
        <v>319</v>
      </c>
      <c r="C20" s="20" t="s">
        <v>77</v>
      </c>
      <c r="D20" s="24" t="n">
        <v>54900000</v>
      </c>
      <c r="E20" s="24" t="n">
        <v>19100000</v>
      </c>
      <c r="F20" s="23" t="n">
        <v>20400000</v>
      </c>
      <c r="G20" s="23" t="n">
        <v>14600000</v>
      </c>
      <c r="H20" s="22"/>
      <c r="I20" s="22"/>
      <c r="J20" s="22"/>
      <c r="K20" s="22"/>
      <c r="L20" s="880" t="n">
        <v>53000000</v>
      </c>
      <c r="M20" s="25" t="n">
        <v>45000000</v>
      </c>
      <c r="N20" s="25" t="n">
        <v>23000000</v>
      </c>
      <c r="O20" s="25" t="n">
        <v>24000000</v>
      </c>
      <c r="P20" s="16" t="n">
        <v>18000000</v>
      </c>
      <c r="Q20" s="16" t="n">
        <v>15000000</v>
      </c>
      <c r="R20" s="16" t="n">
        <v>11000000</v>
      </c>
      <c r="S20" s="16" t="n">
        <v>40000000</v>
      </c>
      <c r="T20" s="16" t="n">
        <v>8000000</v>
      </c>
      <c r="U20" s="16" t="n">
        <v>9000000</v>
      </c>
      <c r="V20" s="16"/>
      <c r="W20" s="16"/>
      <c r="X20" s="16"/>
    </row>
    <row r="21" customFormat="false" ht="16.5" hidden="false" customHeight="false" outlineLevel="0" collapsed="false">
      <c r="A21" s="26" t="s">
        <v>363</v>
      </c>
      <c r="B21" s="29" t="s">
        <v>4977</v>
      </c>
      <c r="C21" s="20" t="s">
        <v>77</v>
      </c>
      <c r="D21" s="24" t="n">
        <v>3400000</v>
      </c>
      <c r="E21" s="24" t="n">
        <v>77300000</v>
      </c>
      <c r="F21" s="23" t="n">
        <v>89000000</v>
      </c>
      <c r="G21" s="23" t="n">
        <v>59000000</v>
      </c>
      <c r="H21" s="22"/>
      <c r="I21" s="22"/>
      <c r="J21" s="22"/>
      <c r="K21" s="22"/>
      <c r="L21" s="880" t="n">
        <v>686000000</v>
      </c>
      <c r="M21" s="25" t="n">
        <v>820000000</v>
      </c>
      <c r="N21" s="25" t="n">
        <v>937000000</v>
      </c>
      <c r="O21" s="25" t="n">
        <v>1054000000</v>
      </c>
      <c r="P21" s="16" t="n">
        <v>1376000000</v>
      </c>
      <c r="Q21" s="16" t="n">
        <v>1490000000</v>
      </c>
      <c r="R21" s="16" t="n">
        <v>1542000000</v>
      </c>
      <c r="S21" s="16" t="n">
        <v>1512000000</v>
      </c>
      <c r="T21" s="16" t="n">
        <v>1447000000</v>
      </c>
      <c r="U21" s="16" t="n">
        <v>1556000000</v>
      </c>
      <c r="V21" s="16"/>
      <c r="W21" s="16"/>
      <c r="X21" s="16"/>
    </row>
    <row r="22" customFormat="false" ht="16.5" hidden="false" customHeight="false" outlineLevel="0" collapsed="false">
      <c r="A22" s="19" t="s">
        <v>88</v>
      </c>
      <c r="B22" s="30" t="s">
        <v>4978</v>
      </c>
      <c r="C22" s="20" t="s">
        <v>72</v>
      </c>
      <c r="D22" s="24" t="n">
        <v>69500000</v>
      </c>
      <c r="E22" s="24" t="n">
        <v>128600000</v>
      </c>
      <c r="F22" s="23" t="n">
        <v>48700000</v>
      </c>
      <c r="G22" s="23" t="n">
        <v>266900000</v>
      </c>
      <c r="H22" s="23" t="n">
        <v>342000000</v>
      </c>
      <c r="I22" s="23" t="n">
        <v>814000000</v>
      </c>
      <c r="J22" s="23" t="n">
        <v>821000000</v>
      </c>
      <c r="K22" s="23" t="n">
        <v>1113000000</v>
      </c>
      <c r="L22" s="880" t="n">
        <v>921000000</v>
      </c>
      <c r="M22" s="25" t="n">
        <v>1231000000</v>
      </c>
      <c r="N22" s="25" t="n">
        <v>1533000000</v>
      </c>
      <c r="O22" s="25" t="n">
        <v>1695000000</v>
      </c>
      <c r="P22" s="16" t="n">
        <v>1728000000</v>
      </c>
      <c r="Q22" s="16" t="n">
        <v>1608000000</v>
      </c>
      <c r="R22" s="16" t="n">
        <v>1516000000</v>
      </c>
      <c r="S22" s="16" t="n">
        <v>1588000000</v>
      </c>
      <c r="T22" s="16" t="n">
        <v>1882000000</v>
      </c>
      <c r="U22" s="16" t="n">
        <v>1847000000</v>
      </c>
      <c r="V22" s="16"/>
      <c r="W22" s="16"/>
      <c r="X22" s="16"/>
    </row>
    <row r="23" customFormat="false" ht="16.5" hidden="false" customHeight="false" outlineLevel="0" collapsed="false">
      <c r="A23" s="26" t="s">
        <v>229</v>
      </c>
      <c r="B23" s="29" t="s">
        <v>4979</v>
      </c>
      <c r="C23" s="20" t="s">
        <v>91</v>
      </c>
      <c r="D23" s="366" t="n">
        <f aca="false">D22-D24</f>
        <v>22600000</v>
      </c>
      <c r="E23" s="366" t="n">
        <f aca="false">E22-E24</f>
        <v>12900000</v>
      </c>
      <c r="F23" s="366" t="n">
        <f aca="false">F22-F24</f>
        <v>15400000</v>
      </c>
      <c r="G23" s="366" t="n">
        <f aca="false">G22-G24</f>
        <v>23200000</v>
      </c>
      <c r="H23" s="23" t="n">
        <v>0</v>
      </c>
      <c r="I23" s="23" t="n">
        <v>2000000</v>
      </c>
      <c r="J23" s="23" t="n">
        <v>14000000</v>
      </c>
      <c r="K23" s="23" t="n">
        <v>67000000</v>
      </c>
      <c r="L23" s="880" t="n">
        <v>204000000</v>
      </c>
      <c r="M23" s="25" t="n">
        <v>178000000</v>
      </c>
      <c r="N23" s="25" t="n">
        <v>243000000</v>
      </c>
      <c r="O23" s="25" t="n">
        <v>342000000</v>
      </c>
      <c r="P23" s="16" t="n">
        <v>577000000</v>
      </c>
      <c r="Q23" s="16" t="n">
        <v>560000000</v>
      </c>
      <c r="R23" s="16" t="n">
        <v>474000000</v>
      </c>
      <c r="S23" s="16" t="n">
        <v>842000000</v>
      </c>
      <c r="T23" s="16" t="n">
        <v>997000000</v>
      </c>
      <c r="U23" s="16" t="n">
        <v>957000000</v>
      </c>
      <c r="V23" s="16"/>
      <c r="W23" s="16"/>
      <c r="X23" s="16"/>
    </row>
    <row r="24" customFormat="false" ht="16.5" hidden="false" customHeight="false" outlineLevel="0" collapsed="false">
      <c r="A24" s="113" t="s">
        <v>367</v>
      </c>
      <c r="B24" s="29" t="s">
        <v>4980</v>
      </c>
      <c r="C24" s="20" t="s">
        <v>91</v>
      </c>
      <c r="D24" s="24" t="n">
        <v>46900000</v>
      </c>
      <c r="E24" s="24" t="n">
        <v>115700000</v>
      </c>
      <c r="F24" s="23" t="n">
        <v>33300000</v>
      </c>
      <c r="G24" s="23" t="n">
        <v>243700000</v>
      </c>
      <c r="H24" s="366" t="n">
        <f aca="false">H22-H23</f>
        <v>342000000</v>
      </c>
      <c r="I24" s="366" t="n">
        <f aca="false">I22-I23</f>
        <v>812000000</v>
      </c>
      <c r="J24" s="366" t="n">
        <f aca="false">J22-J23</f>
        <v>807000000</v>
      </c>
      <c r="K24" s="366" t="n">
        <f aca="false">K22-K23</f>
        <v>1046000000</v>
      </c>
      <c r="L24" s="881" t="n">
        <f aca="false">L22-L23</f>
        <v>717000000</v>
      </c>
      <c r="M24" s="25" t="n">
        <v>1054000000</v>
      </c>
      <c r="N24" s="25" t="n">
        <v>1289000000</v>
      </c>
      <c r="O24" s="25" t="n">
        <v>1354000000</v>
      </c>
      <c r="P24" s="16" t="n">
        <v>1151000000</v>
      </c>
      <c r="Q24" s="16" t="n">
        <v>1047000000</v>
      </c>
      <c r="R24" s="16" t="n">
        <v>1042000000</v>
      </c>
      <c r="S24" s="16" t="n">
        <v>747000000</v>
      </c>
      <c r="T24" s="16" t="n">
        <v>885000000</v>
      </c>
      <c r="U24" s="16" t="n">
        <v>890000000</v>
      </c>
      <c r="V24" s="16"/>
      <c r="W24" s="16"/>
      <c r="X24" s="16"/>
    </row>
    <row r="25" customFormat="false" ht="16.5" hidden="false" customHeight="false" outlineLevel="0" collapsed="false">
      <c r="A25" s="26" t="s">
        <v>370</v>
      </c>
      <c r="B25" s="30" t="s">
        <v>4981</v>
      </c>
      <c r="C25" s="20" t="s">
        <v>72</v>
      </c>
      <c r="D25" s="22"/>
      <c r="E25" s="22"/>
      <c r="F25" s="22"/>
      <c r="G25" s="22"/>
      <c r="H25" s="22"/>
      <c r="I25" s="22"/>
      <c r="J25" s="22"/>
      <c r="K25" s="22"/>
      <c r="L25" s="880" t="n">
        <v>88000000</v>
      </c>
      <c r="M25" s="25"/>
      <c r="N25" s="25" t="n">
        <v>18000000</v>
      </c>
      <c r="O25" s="25" t="n">
        <v>4000000</v>
      </c>
      <c r="P25" s="16" t="n">
        <v>0</v>
      </c>
      <c r="Q25" s="16" t="n">
        <v>3000000</v>
      </c>
      <c r="R25" s="101"/>
      <c r="S25" s="16"/>
      <c r="T25" s="16"/>
      <c r="U25" s="16"/>
      <c r="V25" s="16"/>
      <c r="W25" s="16"/>
      <c r="X25" s="16"/>
    </row>
    <row r="26" customFormat="false" ht="16.5" hidden="false" customHeight="false" outlineLevel="0" collapsed="false">
      <c r="A26" s="29" t="s">
        <v>1439</v>
      </c>
      <c r="B26" s="30" t="s">
        <v>4982</v>
      </c>
      <c r="C26" s="20" t="s">
        <v>72</v>
      </c>
      <c r="D26" s="22"/>
      <c r="E26" s="22"/>
      <c r="F26" s="22"/>
      <c r="G26" s="22"/>
      <c r="H26" s="22"/>
      <c r="I26" s="22"/>
      <c r="J26" s="22"/>
      <c r="K26" s="22"/>
      <c r="L26" s="880"/>
      <c r="M26" s="25"/>
      <c r="N26" s="25"/>
      <c r="O26" s="25"/>
      <c r="P26" s="16"/>
      <c r="Q26" s="16"/>
      <c r="R26" s="101" t="n">
        <v>32000000</v>
      </c>
      <c r="S26" s="16" t="n">
        <v>6000000</v>
      </c>
      <c r="T26" s="16" t="n">
        <v>0</v>
      </c>
      <c r="U26" s="16" t="n">
        <v>0</v>
      </c>
      <c r="V26" s="16"/>
      <c r="W26" s="16"/>
      <c r="X26" s="16"/>
    </row>
    <row r="27" customFormat="false" ht="16.5" hidden="false" customHeight="false" outlineLevel="0" collapsed="false">
      <c r="B27" s="30" t="s">
        <v>4983</v>
      </c>
      <c r="C27" s="19"/>
      <c r="D27" s="22"/>
      <c r="E27" s="22"/>
      <c r="F27" s="22"/>
      <c r="G27" s="22"/>
      <c r="H27" s="23" t="n">
        <v>167000000</v>
      </c>
      <c r="I27" s="23" t="n">
        <v>130000000</v>
      </c>
      <c r="J27" s="23" t="n">
        <v>130000000</v>
      </c>
      <c r="K27" s="23" t="n">
        <v>194000000</v>
      </c>
      <c r="L27" s="880" t="n">
        <v>284000000</v>
      </c>
      <c r="M27" s="25" t="n">
        <v>230000000</v>
      </c>
      <c r="N27" s="25" t="n">
        <v>605000000</v>
      </c>
      <c r="O27" s="25" t="n">
        <v>745000000</v>
      </c>
      <c r="P27" s="16" t="n">
        <v>769000000</v>
      </c>
      <c r="Q27" s="16" t="n">
        <v>807000000</v>
      </c>
      <c r="R27" s="16" t="n">
        <v>607000000</v>
      </c>
      <c r="S27" s="16" t="n">
        <v>777000000</v>
      </c>
      <c r="T27" s="16" t="n">
        <v>867000000</v>
      </c>
      <c r="U27" s="16" t="n">
        <v>897000000</v>
      </c>
      <c r="V27" s="16"/>
      <c r="W27" s="16"/>
      <c r="X27" s="16"/>
    </row>
    <row r="28" customFormat="false" ht="16.5" hidden="false" customHeight="false" outlineLevel="0" collapsed="false">
      <c r="B28" s="30" t="s">
        <v>324</v>
      </c>
      <c r="C28" s="19"/>
      <c r="D28" s="22"/>
      <c r="E28" s="22"/>
      <c r="F28" s="22"/>
      <c r="G28" s="22"/>
      <c r="H28" s="23" t="n">
        <v>165000000</v>
      </c>
      <c r="I28" s="23" t="n">
        <v>83000000</v>
      </c>
      <c r="J28" s="23" t="n">
        <v>60000000</v>
      </c>
      <c r="K28" s="23" t="n">
        <v>19000000</v>
      </c>
      <c r="L28" s="880" t="n">
        <v>-8000000</v>
      </c>
      <c r="M28" s="25" t="n">
        <v>85000000</v>
      </c>
      <c r="N28" s="25" t="n">
        <v>343000000</v>
      </c>
      <c r="O28" s="25" t="n">
        <v>599000000</v>
      </c>
      <c r="P28" s="16" t="n">
        <v>286000000</v>
      </c>
      <c r="Q28" s="16" t="n">
        <v>341000000</v>
      </c>
      <c r="R28" s="101" t="n">
        <v>145000000</v>
      </c>
      <c r="S28" s="16" t="n">
        <v>-23000000</v>
      </c>
      <c r="T28" s="16" t="n">
        <v>-130000000</v>
      </c>
      <c r="U28" s="16" t="n">
        <v>-60000000</v>
      </c>
      <c r="V28" s="16"/>
      <c r="W28" s="16"/>
      <c r="X28" s="16"/>
    </row>
    <row r="29" s="13" customFormat="true" ht="16.5" hidden="false" customHeight="false" outlineLevel="0" collapsed="false">
      <c r="A29" s="167" t="s">
        <v>110</v>
      </c>
      <c r="B29" s="98" t="s">
        <v>2392</v>
      </c>
      <c r="C29" s="32" t="s">
        <v>34</v>
      </c>
      <c r="D29" s="327" t="n">
        <v>78300000</v>
      </c>
      <c r="E29" s="327" t="n">
        <v>174600000</v>
      </c>
      <c r="F29" s="882" t="n">
        <v>168700000</v>
      </c>
      <c r="G29" s="882" t="n">
        <v>24800000</v>
      </c>
      <c r="H29" s="325" t="n">
        <v>-165000000</v>
      </c>
      <c r="I29" s="325" t="n">
        <v>-83000000</v>
      </c>
      <c r="J29" s="325" t="n">
        <v>-60000000</v>
      </c>
      <c r="K29" s="325" t="n">
        <v>-19000000</v>
      </c>
      <c r="L29" s="879" t="n">
        <v>8000000</v>
      </c>
      <c r="M29" s="326" t="n">
        <v>-85000000</v>
      </c>
      <c r="N29" s="326" t="n">
        <v>-343000000</v>
      </c>
      <c r="O29" s="326" t="n">
        <v>-599000000</v>
      </c>
      <c r="P29" s="102" t="n">
        <v>-286000000</v>
      </c>
      <c r="Q29" s="102" t="n">
        <v>-341000000</v>
      </c>
      <c r="R29" s="102" t="n">
        <v>-145000000</v>
      </c>
      <c r="S29" s="102" t="n">
        <v>23000000</v>
      </c>
      <c r="T29" s="102" t="n">
        <v>130000000</v>
      </c>
      <c r="U29" s="102" t="n">
        <v>60000000</v>
      </c>
      <c r="V29" s="102"/>
      <c r="W29" s="102"/>
      <c r="X29" s="102"/>
    </row>
    <row r="30" customFormat="false" ht="16.5" hidden="false" customHeight="false" outlineLevel="0" collapsed="false">
      <c r="A30" s="18" t="s">
        <v>112</v>
      </c>
      <c r="B30" s="30" t="s">
        <v>1071</v>
      </c>
      <c r="C30" s="20" t="s">
        <v>114</v>
      </c>
      <c r="D30" s="22" t="n">
        <v>8700000</v>
      </c>
      <c r="E30" s="22" t="n">
        <v>72500000</v>
      </c>
      <c r="F30" s="883" t="n">
        <v>77200000</v>
      </c>
      <c r="G30" s="883" t="n">
        <v>13900000</v>
      </c>
      <c r="H30" s="23" t="n">
        <v>-6000000</v>
      </c>
      <c r="I30" s="23" t="n">
        <v>73000000</v>
      </c>
      <c r="J30" s="23" t="n">
        <v>57000000</v>
      </c>
      <c r="K30" s="23" t="n">
        <v>95000000</v>
      </c>
      <c r="L30" s="880" t="n">
        <v>-75000000</v>
      </c>
      <c r="M30" s="25" t="n">
        <v>-53000000</v>
      </c>
      <c r="N30" s="25" t="n">
        <v>-65000000</v>
      </c>
      <c r="O30" s="25" t="n">
        <v>-49000000</v>
      </c>
      <c r="P30" s="16" t="n">
        <v>-90000000</v>
      </c>
      <c r="Q30" s="16" t="n">
        <v>-50000000</v>
      </c>
      <c r="R30" s="16" t="n">
        <v>-43000000</v>
      </c>
      <c r="S30" s="16" t="n">
        <v>-14000000</v>
      </c>
      <c r="T30" s="16" t="n">
        <v>-20000000</v>
      </c>
      <c r="U30" s="16" t="n">
        <v>146000000</v>
      </c>
      <c r="V30" s="16"/>
      <c r="W30" s="16"/>
      <c r="X30" s="16"/>
    </row>
    <row r="31" customFormat="false" ht="16.5" hidden="false" customHeight="false" outlineLevel="0" collapsed="false">
      <c r="A31" s="29" t="s">
        <v>390</v>
      </c>
      <c r="B31" s="29" t="s">
        <v>390</v>
      </c>
      <c r="C31" s="49" t="s">
        <v>251</v>
      </c>
      <c r="D31" s="22" t="n">
        <v>22600000</v>
      </c>
      <c r="E31" s="22" t="n">
        <v>88600000</v>
      </c>
      <c r="F31" s="883" t="n">
        <v>82800000</v>
      </c>
      <c r="G31" s="883" t="n">
        <v>23200000</v>
      </c>
      <c r="H31" s="22"/>
      <c r="I31" s="22"/>
      <c r="J31" s="22"/>
      <c r="K31" s="22"/>
      <c r="L31" s="22"/>
      <c r="M31" s="25" t="n">
        <v>0</v>
      </c>
      <c r="N31" s="25" t="n">
        <v>0</v>
      </c>
      <c r="O31" s="25" t="n">
        <v>0</v>
      </c>
      <c r="P31" s="25"/>
      <c r="Q31" s="25"/>
      <c r="R31" s="25"/>
      <c r="S31" s="25"/>
      <c r="T31" s="46"/>
      <c r="U31" s="16"/>
      <c r="V31" s="16"/>
      <c r="W31" s="16"/>
      <c r="X31" s="16"/>
    </row>
    <row r="32" customFormat="false" ht="16.5" hidden="false" customHeight="false" outlineLevel="0" collapsed="false">
      <c r="A32" s="29" t="s">
        <v>393</v>
      </c>
      <c r="B32" s="29" t="s">
        <v>393</v>
      </c>
      <c r="C32" s="49" t="s">
        <v>251</v>
      </c>
      <c r="D32" s="22" t="n">
        <v>-13900000</v>
      </c>
      <c r="E32" s="22" t="n">
        <v>-16100000</v>
      </c>
      <c r="F32" s="883" t="n">
        <v>-5600000</v>
      </c>
      <c r="G32" s="883" t="n">
        <v>-16600000</v>
      </c>
      <c r="H32" s="22"/>
      <c r="I32" s="22"/>
      <c r="J32" s="22"/>
      <c r="K32" s="22"/>
      <c r="L32" s="22"/>
      <c r="M32" s="25" t="n">
        <v>-53000000</v>
      </c>
      <c r="N32" s="25" t="n">
        <v>-65000000</v>
      </c>
      <c r="O32" s="25" t="n">
        <v>-49000000</v>
      </c>
      <c r="P32" s="25"/>
      <c r="Q32" s="25"/>
      <c r="R32" s="25"/>
      <c r="S32" s="25"/>
      <c r="T32" s="46"/>
      <c r="U32" s="16"/>
      <c r="V32" s="16"/>
      <c r="W32" s="16"/>
      <c r="X32" s="16"/>
    </row>
    <row r="33" customFormat="false" ht="16.5" hidden="false" customHeight="false" outlineLevel="0" collapsed="false">
      <c r="A33" s="339" t="s">
        <v>1254</v>
      </c>
      <c r="B33" s="29" t="s">
        <v>4984</v>
      </c>
      <c r="C33" s="49" t="s">
        <v>251</v>
      </c>
      <c r="D33" s="22" t="n">
        <v>0</v>
      </c>
      <c r="E33" s="22" t="n">
        <v>0</v>
      </c>
      <c r="F33" s="883" t="n">
        <v>0</v>
      </c>
      <c r="G33" s="883" t="n">
        <v>7300000</v>
      </c>
      <c r="H33" s="22"/>
      <c r="I33" s="22"/>
      <c r="J33" s="22"/>
      <c r="K33" s="22"/>
      <c r="L33" s="22"/>
      <c r="M33" s="25" t="n">
        <v>0</v>
      </c>
      <c r="N33" s="25" t="n">
        <v>0</v>
      </c>
      <c r="O33" s="25" t="n">
        <v>0</v>
      </c>
      <c r="P33" s="25"/>
      <c r="Q33" s="25"/>
      <c r="R33" s="25"/>
      <c r="S33" s="25"/>
      <c r="T33" s="46"/>
      <c r="U33" s="16"/>
      <c r="V33" s="16"/>
      <c r="W33" s="16"/>
      <c r="X33" s="16"/>
    </row>
    <row r="34" customFormat="false" ht="30.75" hidden="false" customHeight="true" outlineLevel="0" collapsed="false">
      <c r="A34" s="18" t="s">
        <v>115</v>
      </c>
      <c r="B34" s="30" t="s">
        <v>116</v>
      </c>
      <c r="C34" s="20" t="s">
        <v>114</v>
      </c>
      <c r="D34" s="22" t="n">
        <f aca="false">D35+D40+D41</f>
        <v>63600000</v>
      </c>
      <c r="E34" s="22" t="n">
        <f aca="false">E35+E40+E41</f>
        <v>-20500000</v>
      </c>
      <c r="F34" s="22" t="n">
        <f aca="false">F35+F40+F41</f>
        <v>-45200000</v>
      </c>
      <c r="G34" s="22" t="n">
        <f aca="false">G35+G40+G41</f>
        <v>-159400000</v>
      </c>
      <c r="H34" s="22" t="n">
        <f aca="false">H35+H40+H41</f>
        <v>-157000000</v>
      </c>
      <c r="I34" s="22" t="n">
        <f aca="false">I35+I40+I41</f>
        <v>-45000000</v>
      </c>
      <c r="J34" s="22" t="n">
        <f aca="false">J35+J40+J41</f>
        <v>-25000000</v>
      </c>
      <c r="K34" s="22" t="n">
        <f aca="false">K35+K40+K41</f>
        <v>-57000000</v>
      </c>
      <c r="L34" s="22" t="n">
        <f aca="false">L35+L40+L41</f>
        <v>84000000</v>
      </c>
      <c r="M34" s="22" t="n">
        <f aca="false">M35+M40+M41</f>
        <v>-77000000</v>
      </c>
      <c r="N34" s="22" t="n">
        <f aca="false">N35+N40+N41</f>
        <v>-280000000</v>
      </c>
      <c r="O34" s="22" t="n">
        <f aca="false">O35+O40+O41</f>
        <v>-561000000</v>
      </c>
      <c r="P34" s="16" t="n">
        <v>-196000000</v>
      </c>
      <c r="Q34" s="16" t="n">
        <v>-290000000</v>
      </c>
      <c r="R34" s="16" t="n">
        <v>-102000000</v>
      </c>
      <c r="S34" s="16" t="n">
        <v>37000000</v>
      </c>
      <c r="T34" s="16" t="n">
        <v>150000000</v>
      </c>
      <c r="U34" s="16" t="n">
        <v>-86000000</v>
      </c>
      <c r="V34" s="16"/>
      <c r="W34" s="16"/>
      <c r="X34" s="16"/>
    </row>
    <row r="35" customFormat="false" ht="16.5" hidden="false" customHeight="false" outlineLevel="0" collapsed="false">
      <c r="A35" s="26" t="s">
        <v>117</v>
      </c>
      <c r="B35" s="29" t="s">
        <v>2188</v>
      </c>
      <c r="C35" s="19" t="s">
        <v>119</v>
      </c>
      <c r="D35" s="22" t="n">
        <v>79900000</v>
      </c>
      <c r="E35" s="22" t="n">
        <v>-47700000</v>
      </c>
      <c r="F35" s="883" t="n">
        <v>-16100000</v>
      </c>
      <c r="G35" s="883" t="n">
        <v>-156800000</v>
      </c>
      <c r="H35" s="23" t="n">
        <v>-157000000</v>
      </c>
      <c r="I35" s="23" t="n">
        <v>-45000000</v>
      </c>
      <c r="J35" s="23" t="n">
        <v>-35000000</v>
      </c>
      <c r="K35" s="23" t="n">
        <v>-42000000</v>
      </c>
      <c r="L35" s="880" t="n">
        <v>92000000</v>
      </c>
      <c r="M35" s="25" t="n">
        <v>-64000000</v>
      </c>
      <c r="N35" s="25" t="n">
        <v>-282000000</v>
      </c>
      <c r="O35" s="25" t="n">
        <v>-558000000</v>
      </c>
      <c r="P35" s="16" t="n">
        <v>-177000000</v>
      </c>
      <c r="Q35" s="16" t="n">
        <v>-285000000</v>
      </c>
      <c r="R35" s="16"/>
      <c r="S35" s="16"/>
      <c r="T35" s="16"/>
      <c r="U35" s="16"/>
      <c r="V35" s="16"/>
      <c r="W35" s="16"/>
      <c r="X35" s="16"/>
    </row>
    <row r="36" customFormat="false" ht="16.5" hidden="false" customHeight="false" outlineLevel="0" collapsed="false">
      <c r="B36" s="105" t="s">
        <v>3758</v>
      </c>
      <c r="C36" s="19"/>
      <c r="D36" s="22" t="n">
        <v>65100000</v>
      </c>
      <c r="E36" s="22" t="n">
        <v>42300000</v>
      </c>
      <c r="F36" s="883" t="n">
        <v>37300000</v>
      </c>
      <c r="G36" s="883" t="n">
        <v>-66000000</v>
      </c>
      <c r="H36" s="22"/>
      <c r="I36" s="22"/>
      <c r="J36" s="22"/>
      <c r="K36" s="22"/>
      <c r="L36" s="880" t="n">
        <v>96000000</v>
      </c>
      <c r="M36" s="25" t="n">
        <v>-25000000</v>
      </c>
      <c r="N36" s="25" t="n">
        <v>-284000000</v>
      </c>
      <c r="O36" s="25" t="n">
        <v>-477000000</v>
      </c>
      <c r="P36" s="25"/>
      <c r="Q36" s="25"/>
      <c r="R36" s="25"/>
      <c r="S36" s="25"/>
      <c r="T36" s="46"/>
      <c r="U36" s="16"/>
      <c r="V36" s="16"/>
      <c r="W36" s="16"/>
      <c r="X36" s="16"/>
    </row>
    <row r="37" customFormat="false" ht="16.5" hidden="false" customHeight="false" outlineLevel="0" collapsed="false">
      <c r="B37" s="105" t="s">
        <v>4985</v>
      </c>
      <c r="C37" s="19"/>
      <c r="D37" s="22"/>
      <c r="E37" s="22"/>
      <c r="F37" s="22"/>
      <c r="G37" s="22"/>
      <c r="H37" s="22"/>
      <c r="I37" s="22"/>
      <c r="J37" s="22"/>
      <c r="K37" s="22"/>
      <c r="L37" s="22"/>
      <c r="M37" s="25" t="s">
        <v>74</v>
      </c>
      <c r="N37" s="25" t="s">
        <v>74</v>
      </c>
      <c r="O37" s="25" t="n">
        <v>-463000000</v>
      </c>
      <c r="P37" s="25"/>
      <c r="Q37" s="25"/>
      <c r="R37" s="25"/>
      <c r="S37" s="25"/>
      <c r="T37" s="46"/>
      <c r="U37" s="16"/>
      <c r="V37" s="16"/>
      <c r="W37" s="16"/>
      <c r="X37" s="16"/>
    </row>
    <row r="38" customFormat="false" ht="16.5" hidden="false" customHeight="false" outlineLevel="0" collapsed="false">
      <c r="B38" s="105" t="s">
        <v>4986</v>
      </c>
      <c r="C38" s="19"/>
      <c r="D38" s="22"/>
      <c r="E38" s="22"/>
      <c r="F38" s="22"/>
      <c r="G38" s="22"/>
      <c r="H38" s="22"/>
      <c r="I38" s="22"/>
      <c r="J38" s="22"/>
      <c r="K38" s="22"/>
      <c r="L38" s="22"/>
      <c r="M38" s="25" t="s">
        <v>74</v>
      </c>
      <c r="N38" s="25" t="s">
        <v>74</v>
      </c>
      <c r="O38" s="25" t="n">
        <v>0</v>
      </c>
      <c r="P38" s="25"/>
      <c r="Q38" s="25"/>
      <c r="R38" s="25"/>
      <c r="S38" s="25"/>
      <c r="T38" s="46"/>
      <c r="U38" s="16"/>
      <c r="V38" s="16"/>
      <c r="W38" s="16"/>
      <c r="X38" s="16"/>
    </row>
    <row r="39" customFormat="false" ht="16.5" hidden="false" customHeight="false" outlineLevel="0" collapsed="false">
      <c r="B39" s="105" t="s">
        <v>1175</v>
      </c>
      <c r="C39" s="19"/>
      <c r="D39" s="22"/>
      <c r="E39" s="22" t="n">
        <v>-90000000</v>
      </c>
      <c r="F39" s="883" t="n">
        <v>-53300000</v>
      </c>
      <c r="G39" s="883" t="n">
        <v>-90900000</v>
      </c>
      <c r="H39" s="22"/>
      <c r="I39" s="22"/>
      <c r="J39" s="22"/>
      <c r="K39" s="22"/>
      <c r="L39" s="880" t="n">
        <v>-4000000</v>
      </c>
      <c r="M39" s="25" t="n">
        <v>-39000000</v>
      </c>
      <c r="N39" s="25" t="n">
        <v>2000000</v>
      </c>
      <c r="O39" s="25" t="n">
        <v>-81000000</v>
      </c>
      <c r="P39" s="25"/>
      <c r="Q39" s="25"/>
      <c r="R39" s="25"/>
      <c r="S39" s="25"/>
      <c r="T39" s="46"/>
      <c r="U39" s="16"/>
      <c r="V39" s="16"/>
      <c r="W39" s="16"/>
      <c r="X39" s="16"/>
    </row>
    <row r="40" customFormat="false" ht="16.5" hidden="false" customHeight="false" outlineLevel="0" collapsed="false">
      <c r="A40" s="26" t="s">
        <v>404</v>
      </c>
      <c r="B40" s="29" t="s">
        <v>328</v>
      </c>
      <c r="C40" s="19" t="s">
        <v>119</v>
      </c>
      <c r="D40" s="22" t="n">
        <v>-16300000</v>
      </c>
      <c r="E40" s="22" t="n">
        <v>27200000</v>
      </c>
      <c r="F40" s="883" t="n">
        <v>-29100000</v>
      </c>
      <c r="G40" s="883" t="n">
        <v>-2600000</v>
      </c>
      <c r="H40" s="23" t="n">
        <v>0</v>
      </c>
      <c r="I40" s="23" t="n">
        <v>0</v>
      </c>
      <c r="J40" s="23" t="n">
        <v>2000000</v>
      </c>
      <c r="K40" s="23" t="n">
        <v>-15000000</v>
      </c>
      <c r="L40" s="880" t="n">
        <v>-8000000</v>
      </c>
      <c r="M40" s="25" t="n">
        <v>-13000000</v>
      </c>
      <c r="N40" s="25" t="n">
        <v>2000000</v>
      </c>
      <c r="O40" s="25" t="n">
        <v>-3000000</v>
      </c>
      <c r="P40" s="16" t="n">
        <v>-19000000</v>
      </c>
      <c r="Q40" s="16" t="n">
        <v>-5000000</v>
      </c>
      <c r="R40" s="16"/>
      <c r="S40" s="16"/>
      <c r="T40" s="16"/>
      <c r="U40" s="16"/>
      <c r="V40" s="16"/>
      <c r="W40" s="16"/>
      <c r="X40" s="16"/>
    </row>
    <row r="41" customFormat="false" ht="16.5" hidden="false" customHeight="false" outlineLevel="0" collapsed="false">
      <c r="A41" s="30" t="s">
        <v>243</v>
      </c>
      <c r="B41" s="30" t="s">
        <v>2510</v>
      </c>
      <c r="C41" s="19" t="s">
        <v>119</v>
      </c>
      <c r="D41" s="22" t="n">
        <v>0</v>
      </c>
      <c r="E41" s="22" t="n">
        <v>0</v>
      </c>
      <c r="F41" s="883" t="n">
        <v>0</v>
      </c>
      <c r="G41" s="883" t="n">
        <v>0</v>
      </c>
      <c r="H41" s="23" t="n">
        <v>0</v>
      </c>
      <c r="I41" s="23" t="n">
        <v>0</v>
      </c>
      <c r="J41" s="23" t="n">
        <v>8000000</v>
      </c>
      <c r="K41" s="23" t="n">
        <v>0</v>
      </c>
      <c r="L41" s="880"/>
      <c r="M41" s="880"/>
      <c r="N41" s="880"/>
      <c r="O41" s="880"/>
      <c r="P41" s="25"/>
      <c r="Q41" s="25"/>
      <c r="R41" s="25"/>
      <c r="S41" s="25"/>
      <c r="T41" s="46"/>
      <c r="U41" s="16"/>
      <c r="V41" s="16"/>
      <c r="W41" s="16"/>
      <c r="X41" s="16"/>
    </row>
    <row r="42" customFormat="false" ht="16.5" hidden="false" customHeight="false" outlineLevel="0" collapsed="false">
      <c r="A42" s="30" t="s">
        <v>4987</v>
      </c>
      <c r="B42" s="30" t="s">
        <v>4988</v>
      </c>
      <c r="C42" s="20" t="s">
        <v>114</v>
      </c>
      <c r="D42" s="22" t="n">
        <v>24200000</v>
      </c>
      <c r="E42" s="22" t="n">
        <v>54500000</v>
      </c>
      <c r="F42" s="883" t="n">
        <v>56200000</v>
      </c>
      <c r="G42" s="883" t="n">
        <v>70500000</v>
      </c>
      <c r="H42" s="23" t="n">
        <v>-101000000</v>
      </c>
      <c r="I42" s="23" t="n">
        <v>-75000000</v>
      </c>
      <c r="J42" s="23" t="n">
        <v>-14000000</v>
      </c>
      <c r="K42" s="23" t="n">
        <v>-14000000</v>
      </c>
      <c r="L42" s="880"/>
      <c r="M42" s="880"/>
      <c r="N42" s="880"/>
      <c r="O42" s="880"/>
      <c r="P42" s="25"/>
      <c r="Q42" s="25"/>
      <c r="R42" s="25"/>
      <c r="S42" s="25"/>
      <c r="U42" s="16"/>
      <c r="V42" s="16"/>
      <c r="W42" s="16"/>
      <c r="X42" s="16"/>
    </row>
    <row r="43" customFormat="false" ht="16.5" hidden="false" customHeight="false" outlineLevel="0" collapsed="false">
      <c r="A43" s="30" t="s">
        <v>4989</v>
      </c>
      <c r="B43" s="30" t="s">
        <v>4990</v>
      </c>
      <c r="C43" s="20" t="s">
        <v>114</v>
      </c>
      <c r="D43" s="22" t="n">
        <v>-18200000</v>
      </c>
      <c r="E43" s="22" t="n">
        <v>68100000</v>
      </c>
      <c r="F43" s="883" t="n">
        <v>80500000</v>
      </c>
      <c r="G43" s="883" t="n">
        <v>99800000</v>
      </c>
      <c r="H43" s="23" t="n">
        <v>-196100000</v>
      </c>
      <c r="I43" s="23" t="n">
        <v>8000000</v>
      </c>
      <c r="J43" s="23" t="n">
        <v>-1000000</v>
      </c>
      <c r="K43" s="23" t="n">
        <v>0</v>
      </c>
      <c r="L43" s="880"/>
      <c r="M43" s="880"/>
      <c r="N43" s="880"/>
      <c r="O43" s="880"/>
      <c r="P43" s="25"/>
      <c r="Q43" s="25"/>
      <c r="R43" s="25"/>
      <c r="S43" s="25"/>
      <c r="U43" s="16"/>
      <c r="V43" s="16"/>
      <c r="W43" s="16"/>
      <c r="X43" s="16"/>
    </row>
    <row r="44" customFormat="false" ht="16.5" hidden="false" customHeight="false" outlineLevel="0" collapsed="false">
      <c r="A44" s="30" t="s">
        <v>4991</v>
      </c>
      <c r="B44" s="30" t="s">
        <v>4991</v>
      </c>
      <c r="C44" s="20" t="s">
        <v>114</v>
      </c>
      <c r="D44" s="22"/>
      <c r="E44" s="22"/>
      <c r="F44" s="22"/>
      <c r="G44" s="22"/>
      <c r="H44" s="23" t="n">
        <v>252000000</v>
      </c>
      <c r="I44" s="23"/>
      <c r="J44" s="23"/>
      <c r="K44" s="23"/>
      <c r="L44" s="880"/>
      <c r="M44" s="880"/>
      <c r="N44" s="880"/>
      <c r="O44" s="880"/>
      <c r="P44" s="25"/>
      <c r="Q44" s="25"/>
      <c r="R44" s="25"/>
      <c r="S44" s="25"/>
      <c r="U44" s="16"/>
      <c r="V44" s="16"/>
      <c r="W44" s="16"/>
      <c r="X44" s="16"/>
    </row>
    <row r="45" customFormat="false" ht="16.5" hidden="false" customHeight="false" outlineLevel="0" collapsed="false">
      <c r="A45" s="30" t="s">
        <v>3188</v>
      </c>
      <c r="B45" s="30" t="s">
        <v>3188</v>
      </c>
      <c r="C45" s="20" t="s">
        <v>114</v>
      </c>
      <c r="D45" s="366" t="n">
        <f aca="false">D29-D30-D34-D41-D42-D43-D44</f>
        <v>0</v>
      </c>
      <c r="E45" s="366" t="n">
        <f aca="false">E29-E30-E34-E41-E42-E43-E44</f>
        <v>0</v>
      </c>
      <c r="F45" s="366" t="n">
        <f aca="false">F29-F30-F34-F41-F42-F43-F44</f>
        <v>0</v>
      </c>
      <c r="G45" s="366" t="n">
        <f aca="false">G29-G30-G34-G41-G42-G43-G44</f>
        <v>0</v>
      </c>
      <c r="H45" s="366" t="n">
        <f aca="false">H29-H30-H34-H41-H42-H43-H44</f>
        <v>43100000</v>
      </c>
      <c r="I45" s="366" t="n">
        <f aca="false">I29-I30-I34-I41-I42-I43-I44</f>
        <v>-44000000</v>
      </c>
      <c r="J45" s="23" t="n">
        <v>-77000000</v>
      </c>
      <c r="K45" s="23" t="n">
        <v>-44000000</v>
      </c>
      <c r="L45" s="880" t="n">
        <v>0</v>
      </c>
      <c r="M45" s="25" t="n">
        <v>45000000</v>
      </c>
      <c r="N45" s="25" t="n">
        <v>1000000</v>
      </c>
      <c r="O45" s="25" t="n">
        <v>10000000</v>
      </c>
      <c r="P45" s="25" t="n">
        <v>0</v>
      </c>
      <c r="Q45" s="25" t="n">
        <v>0</v>
      </c>
      <c r="R45" s="25"/>
      <c r="S45" s="25"/>
      <c r="U45" s="16"/>
      <c r="V45" s="16"/>
      <c r="W45" s="16"/>
      <c r="X45" s="16"/>
    </row>
    <row r="46" customFormat="false" ht="16.5" hidden="false" customHeight="false" outlineLevel="0" collapsed="false">
      <c r="U46" s="16"/>
      <c r="V46" s="16"/>
      <c r="W46" s="16"/>
      <c r="X46" s="16"/>
    </row>
    <row r="47" customFormat="false" ht="16.5" hidden="false" customHeight="false" outlineLevel="0" collapsed="false">
      <c r="D47" s="0" t="s">
        <v>128</v>
      </c>
      <c r="E47" s="0" t="s">
        <v>128</v>
      </c>
      <c r="F47" s="0" t="s">
        <v>128</v>
      </c>
      <c r="G47" s="0" t="s">
        <v>128</v>
      </c>
      <c r="H47" s="0" t="s">
        <v>128</v>
      </c>
      <c r="I47" s="0" t="s">
        <v>128</v>
      </c>
      <c r="J47" s="0" t="s">
        <v>128</v>
      </c>
      <c r="K47" s="0" t="s">
        <v>128</v>
      </c>
      <c r="L47" s="0" t="s">
        <v>128</v>
      </c>
      <c r="M47" s="0" t="s">
        <v>128</v>
      </c>
      <c r="N47" s="0" t="s">
        <v>128</v>
      </c>
      <c r="O47" s="0" t="s">
        <v>128</v>
      </c>
      <c r="P47" s="0" t="s">
        <v>128</v>
      </c>
      <c r="Q47" s="0" t="s">
        <v>128</v>
      </c>
      <c r="R47" s="0" t="s">
        <v>128</v>
      </c>
      <c r="S47" s="0" t="s">
        <v>128</v>
      </c>
      <c r="T47" s="0" t="s">
        <v>128</v>
      </c>
      <c r="U47" s="0" t="s">
        <v>128</v>
      </c>
      <c r="V47" s="16"/>
      <c r="W47" s="16"/>
      <c r="X47" s="16"/>
    </row>
    <row r="48" customFormat="false" ht="16.5" hidden="false" customHeight="false" outlineLevel="0" collapsed="false">
      <c r="V48" s="16"/>
      <c r="W48" s="16"/>
      <c r="X48" s="16"/>
    </row>
    <row r="49" customFormat="false" ht="16.5" hidden="false" customHeight="false" outlineLevel="0" collapsed="false">
      <c r="B49" s="0" t="s">
        <v>821</v>
      </c>
      <c r="D49" s="114" t="n">
        <f aca="false">D6-D7-D13</f>
        <v>0</v>
      </c>
      <c r="E49" s="114" t="n">
        <f aca="false">E6-E7-E13</f>
        <v>0</v>
      </c>
      <c r="F49" s="114" t="n">
        <f aca="false">F6-F7-F13</f>
        <v>0</v>
      </c>
      <c r="G49" s="114" t="n">
        <f aca="false">G6-G7-G13</f>
        <v>0</v>
      </c>
      <c r="H49" s="114" t="n">
        <f aca="false">H6-H7-H13</f>
        <v>0</v>
      </c>
      <c r="I49" s="114" t="n">
        <f aca="false">I6-I7-I13</f>
        <v>0</v>
      </c>
      <c r="J49" s="114" t="n">
        <f aca="false">J6-J7-J13</f>
        <v>0</v>
      </c>
      <c r="K49" s="114" t="n">
        <f aca="false">K6-K7-K13</f>
        <v>0</v>
      </c>
      <c r="L49" s="114" t="n">
        <f aca="false">L6-L7-L13</f>
        <v>0</v>
      </c>
      <c r="M49" s="114" t="n">
        <f aca="false">M6-M7-M13</f>
        <v>0</v>
      </c>
      <c r="N49" s="114" t="n">
        <f aca="false">N6-N7-N13</f>
        <v>0</v>
      </c>
      <c r="O49" s="114" t="n">
        <f aca="false">O6-O7-O13</f>
        <v>0</v>
      </c>
      <c r="P49" s="114" t="n">
        <f aca="false">P6-P7-P13</f>
        <v>0</v>
      </c>
      <c r="Q49" s="114" t="n">
        <f aca="false">Q6-Q7-Q13</f>
        <v>0</v>
      </c>
      <c r="R49" s="114" t="n">
        <f aca="false">R6-R7-R13</f>
        <v>-1000000</v>
      </c>
      <c r="S49" s="114" t="n">
        <f aca="false">S6-S7-S13</f>
        <v>0</v>
      </c>
      <c r="T49" s="114" t="n">
        <f aca="false">T6-T7-T13</f>
        <v>0</v>
      </c>
      <c r="U49" s="114" t="n">
        <f aca="false">U6-U7-U13</f>
        <v>0</v>
      </c>
      <c r="V49" s="16"/>
      <c r="W49" s="16"/>
      <c r="X49" s="16"/>
    </row>
    <row r="50" customFormat="false" ht="16.5" hidden="false" customHeight="false" outlineLevel="0" collapsed="false">
      <c r="B50" s="0" t="s">
        <v>130</v>
      </c>
      <c r="D50" s="114" t="n">
        <f aca="false">D7-D8-D12</f>
        <v>0</v>
      </c>
      <c r="E50" s="114" t="n">
        <f aca="false">E7-E8-E12</f>
        <v>0</v>
      </c>
      <c r="F50" s="114" t="n">
        <f aca="false">F7-F8-F12</f>
        <v>0</v>
      </c>
      <c r="G50" s="114" t="n">
        <f aca="false">G7-G8-G12</f>
        <v>0</v>
      </c>
      <c r="H50" s="114" t="n">
        <f aca="false">H7-H8-H12</f>
        <v>0</v>
      </c>
      <c r="I50" s="114" t="n">
        <f aca="false">I7-I8-I12</f>
        <v>0</v>
      </c>
      <c r="J50" s="114" t="n">
        <f aca="false">J7-J8-J12</f>
        <v>0</v>
      </c>
      <c r="K50" s="114" t="n">
        <f aca="false">K7-K8-K12</f>
        <v>0</v>
      </c>
      <c r="L50" s="114" t="n">
        <f aca="false">L7-L8-L12</f>
        <v>0</v>
      </c>
      <c r="M50" s="114" t="n">
        <f aca="false">M7-M8-M12</f>
        <v>-1000000</v>
      </c>
      <c r="N50" s="114" t="n">
        <f aca="false">N7-N8-N12</f>
        <v>0</v>
      </c>
      <c r="O50" s="114" t="n">
        <f aca="false">O7-O8-O12</f>
        <v>0</v>
      </c>
      <c r="P50" s="114" t="n">
        <f aca="false">P7-P8-P12</f>
        <v>0</v>
      </c>
      <c r="Q50" s="114" t="n">
        <f aca="false">Q7-Q8-Q12</f>
        <v>0</v>
      </c>
      <c r="R50" s="114" t="n">
        <f aca="false">R7-R8-R12</f>
        <v>0</v>
      </c>
      <c r="S50" s="114" t="n">
        <f aca="false">S7-S8-S12</f>
        <v>0</v>
      </c>
      <c r="T50" s="114" t="n">
        <f aca="false">T7-T8-T12</f>
        <v>0</v>
      </c>
      <c r="U50" s="114" t="n">
        <f aca="false">U7-U8-U12</f>
        <v>-1000000</v>
      </c>
      <c r="V50" s="16"/>
      <c r="W50" s="16"/>
      <c r="X50" s="16"/>
    </row>
    <row r="51" customFormat="false" ht="16.5" hidden="false" customHeight="false" outlineLevel="0" collapsed="false">
      <c r="B51" s="0" t="s">
        <v>131</v>
      </c>
      <c r="D51" s="114" t="n">
        <f aca="false">D8-D9-D10-D11</f>
        <v>0</v>
      </c>
      <c r="E51" s="114" t="n">
        <f aca="false">E8-E9-E10-E11</f>
        <v>0</v>
      </c>
      <c r="F51" s="114" t="n">
        <f aca="false">F8-F9-F10-F11</f>
        <v>0</v>
      </c>
      <c r="G51" s="114" t="n">
        <f aca="false">G8-G9-G10-G11</f>
        <v>0</v>
      </c>
      <c r="H51" s="114" t="n">
        <f aca="false">H8-H9-H10-H11</f>
        <v>0</v>
      </c>
      <c r="I51" s="114" t="n">
        <f aca="false">I8-I9-I10-I11</f>
        <v>-1000000</v>
      </c>
      <c r="J51" s="114" t="n">
        <f aca="false">J8-J9-J10-J11</f>
        <v>0</v>
      </c>
      <c r="K51" s="114" t="n">
        <f aca="false">K8-K9-K10-K11</f>
        <v>1000000</v>
      </c>
      <c r="L51" s="114" t="n">
        <f aca="false">L8-L9-L10-L11</f>
        <v>0</v>
      </c>
      <c r="M51" s="114" t="n">
        <f aca="false">M8-M9-M10-M11</f>
        <v>0</v>
      </c>
      <c r="N51" s="114" t="n">
        <f aca="false">N8-N9-N10-N11</f>
        <v>0</v>
      </c>
      <c r="O51" s="114" t="n">
        <f aca="false">O8-O9-O10-O11</f>
        <v>0</v>
      </c>
      <c r="P51" s="114" t="n">
        <f aca="false">P8-P9-P10-P11</f>
        <v>0</v>
      </c>
      <c r="Q51" s="114" t="n">
        <f aca="false">Q8-Q9-Q10-Q11</f>
        <v>-1000000</v>
      </c>
      <c r="R51" s="114" t="n">
        <f aca="false">R8-R9-R10-R11</f>
        <v>0</v>
      </c>
      <c r="S51" s="114" t="n">
        <f aca="false">S8-S9-S10-S11</f>
        <v>-1000000</v>
      </c>
      <c r="T51" s="114" t="n">
        <f aca="false">T8-T9-T10-T11</f>
        <v>-1000000</v>
      </c>
      <c r="U51" s="114" t="n">
        <f aca="false">U8-U9-U10-U11</f>
        <v>1000000</v>
      </c>
      <c r="V51" s="16"/>
      <c r="W51" s="16"/>
      <c r="X51" s="16"/>
    </row>
    <row r="52" customFormat="false" ht="16.5" hidden="false" customHeight="false" outlineLevel="0" collapsed="false">
      <c r="B52" s="0" t="s">
        <v>132</v>
      </c>
      <c r="D52" s="114" t="n">
        <f aca="false">D13-D14-D15</f>
        <v>100000</v>
      </c>
      <c r="E52" s="114" t="n">
        <f aca="false">E13-E14-E15</f>
        <v>0</v>
      </c>
      <c r="F52" s="114" t="n">
        <f aca="false">F13-F14-F15</f>
        <v>0</v>
      </c>
      <c r="G52" s="114" t="n">
        <f aca="false">G13-G14-G15</f>
        <v>0</v>
      </c>
      <c r="H52" s="114" t="n">
        <f aca="false">H13-H14-H15</f>
        <v>0</v>
      </c>
      <c r="I52" s="114" t="n">
        <f aca="false">I13-I14-I15</f>
        <v>0</v>
      </c>
      <c r="J52" s="114" t="n">
        <f aca="false">J13-J14-J15</f>
        <v>1000000</v>
      </c>
      <c r="K52" s="114" t="n">
        <f aca="false">K13-K14-K15</f>
        <v>-1000000</v>
      </c>
      <c r="L52" s="114" t="n">
        <f aca="false">L13-L14-L15</f>
        <v>1000000</v>
      </c>
      <c r="M52" s="114" t="n">
        <f aca="false">M13-M14-M15</f>
        <v>0</v>
      </c>
      <c r="N52" s="114" t="n">
        <f aca="false">N13-N14-N15</f>
        <v>0</v>
      </c>
      <c r="O52" s="114" t="n">
        <f aca="false">O13-O14-O15</f>
        <v>0</v>
      </c>
      <c r="P52" s="114" t="n">
        <f aca="false">P13-P14-P15</f>
        <v>1000000</v>
      </c>
      <c r="Q52" s="114" t="n">
        <f aca="false">Q13-Q14-Q15</f>
        <v>0</v>
      </c>
      <c r="R52" s="114" t="n">
        <f aca="false">R13-R14-R15</f>
        <v>1000000</v>
      </c>
      <c r="S52" s="114" t="n">
        <f aca="false">S13-S14-S15</f>
        <v>0</v>
      </c>
      <c r="T52" s="114" t="n">
        <f aca="false">T13-T14-T15</f>
        <v>0</v>
      </c>
      <c r="U52" s="114" t="n">
        <f aca="false">U13-U14-U15</f>
        <v>0</v>
      </c>
      <c r="V52" s="16"/>
      <c r="W52" s="16"/>
      <c r="X52" s="16"/>
    </row>
    <row r="53" customFormat="false" ht="16.5" hidden="false" customHeight="false" outlineLevel="0" collapsed="false">
      <c r="B53" s="0" t="s">
        <v>134</v>
      </c>
      <c r="D53" s="114" t="n">
        <f aca="false">D16-D17-D22-D25</f>
        <v>0</v>
      </c>
      <c r="E53" s="114" t="n">
        <f aca="false">E16-E17-E22-E25</f>
        <v>-100000</v>
      </c>
      <c r="F53" s="114" t="n">
        <f aca="false">F16-F17-F22-F25</f>
        <v>0</v>
      </c>
      <c r="G53" s="114" t="n">
        <f aca="false">G16-G17-G22-G25</f>
        <v>0</v>
      </c>
      <c r="H53" s="114" t="n">
        <f aca="false">H16-H17-H22-H25</f>
        <v>0</v>
      </c>
      <c r="I53" s="114" t="n">
        <f aca="false">I16-I17-I22-I25</f>
        <v>0</v>
      </c>
      <c r="J53" s="114" t="n">
        <f aca="false">J16-J17-J22-J25</f>
        <v>0</v>
      </c>
      <c r="K53" s="114" t="n">
        <f aca="false">K16-K17-K22-K25</f>
        <v>0</v>
      </c>
      <c r="L53" s="114" t="n">
        <f aca="false">L16-L17-L22-L25</f>
        <v>0</v>
      </c>
      <c r="M53" s="114" t="n">
        <f aca="false">M16-M17-M22-M25</f>
        <v>0</v>
      </c>
      <c r="N53" s="114" t="n">
        <f aca="false">N16-N17-N22-N25</f>
        <v>0</v>
      </c>
      <c r="O53" s="114" t="n">
        <f aca="false">O16-O17-O22-O25</f>
        <v>0</v>
      </c>
      <c r="P53" s="114" t="n">
        <f aca="false">P16-P17-P22-P25</f>
        <v>1000000</v>
      </c>
      <c r="Q53" s="114" t="n">
        <f aca="false">Q16-Q17-Q22-Q25</f>
        <v>0</v>
      </c>
      <c r="R53" s="114" t="n">
        <f aca="false">R16-R17-R22-R26</f>
        <v>0</v>
      </c>
      <c r="S53" s="114" t="n">
        <f aca="false">S16-S17-S22-S26</f>
        <v>0</v>
      </c>
      <c r="T53" s="114" t="n">
        <f aca="false">T16-T17-T22-T25</f>
        <v>0</v>
      </c>
      <c r="U53" s="114" t="n">
        <f aca="false">U16-U17-U22-U25</f>
        <v>0</v>
      </c>
      <c r="V53" s="16"/>
      <c r="W53" s="16"/>
      <c r="X53" s="16"/>
    </row>
    <row r="54" customFormat="false" ht="16.5" hidden="false" customHeight="false" outlineLevel="0" collapsed="false">
      <c r="B54" s="0" t="s">
        <v>1491</v>
      </c>
      <c r="D54" s="114" t="n">
        <f aca="false">D22-D23-D24</f>
        <v>0</v>
      </c>
      <c r="E54" s="114" t="n">
        <f aca="false">E22-E23-E24</f>
        <v>0</v>
      </c>
      <c r="F54" s="114" t="n">
        <f aca="false">F22-F23-F24</f>
        <v>0</v>
      </c>
      <c r="G54" s="114" t="n">
        <f aca="false">G22-G23-G24</f>
        <v>0</v>
      </c>
      <c r="H54" s="114" t="n">
        <f aca="false">H22-H23-H24</f>
        <v>0</v>
      </c>
      <c r="I54" s="114" t="n">
        <f aca="false">I22-I23-I24</f>
        <v>0</v>
      </c>
      <c r="J54" s="114" t="n">
        <f aca="false">J22-J23-J24</f>
        <v>0</v>
      </c>
      <c r="K54" s="114" t="n">
        <f aca="false">K22-K23-K24</f>
        <v>0</v>
      </c>
      <c r="L54" s="114" t="n">
        <f aca="false">L22-L23-L24</f>
        <v>0</v>
      </c>
      <c r="M54" s="114" t="n">
        <f aca="false">M22-M23-M24</f>
        <v>-1000000</v>
      </c>
      <c r="N54" s="114" t="n">
        <f aca="false">N22-N23-N24</f>
        <v>1000000</v>
      </c>
      <c r="O54" s="114" t="n">
        <f aca="false">O22-O23-O24</f>
        <v>-1000000</v>
      </c>
      <c r="P54" s="114" t="n">
        <f aca="false">P22-P23-P24</f>
        <v>0</v>
      </c>
      <c r="Q54" s="114" t="n">
        <f aca="false">Q22-Q23-Q24</f>
        <v>1000000</v>
      </c>
      <c r="R54" s="114" t="n">
        <f aca="false">R22-R23-R24</f>
        <v>0</v>
      </c>
      <c r="S54" s="114" t="n">
        <f aca="false">S22-S23-S24</f>
        <v>-1000000</v>
      </c>
      <c r="T54" s="114" t="n">
        <f aca="false">T22-T23-T24</f>
        <v>0</v>
      </c>
      <c r="U54" s="114" t="n">
        <f aca="false">U22-U23-U24</f>
        <v>0</v>
      </c>
      <c r="V54" s="16"/>
      <c r="W54" s="16"/>
      <c r="X54" s="16"/>
    </row>
    <row r="55" customFormat="false" ht="16.5" hidden="false" customHeight="false" outlineLevel="0" collapsed="false">
      <c r="B55" s="0" t="s">
        <v>137</v>
      </c>
      <c r="D55" s="115" t="n">
        <f aca="false">D29-D30-D34-D42-D43-D44-D45</f>
        <v>0</v>
      </c>
      <c r="E55" s="115" t="n">
        <f aca="false">E29-E30-E34-E42-E43-E44-E45</f>
        <v>0</v>
      </c>
      <c r="F55" s="115" t="n">
        <f aca="false">F29-F30-F34-F42-F43-F44-F45</f>
        <v>0</v>
      </c>
      <c r="G55" s="115" t="n">
        <f aca="false">G29-G30-G34-G42-G43-G44-G45</f>
        <v>0</v>
      </c>
      <c r="H55" s="115" t="n">
        <f aca="false">H29-H30-H34-H42-H43-H44-H45</f>
        <v>0</v>
      </c>
      <c r="I55" s="115" t="n">
        <f aca="false">I29-I30-I34-I42-I43-I44-I45</f>
        <v>0</v>
      </c>
      <c r="J55" s="115" t="n">
        <f aca="false">J29-J30-J34-J42-J43-J44-J45</f>
        <v>0</v>
      </c>
      <c r="K55" s="115" t="n">
        <f aca="false">K29-K30-K34-K42-K43-K44-K45</f>
        <v>1000000</v>
      </c>
      <c r="L55" s="115" t="n">
        <f aca="false">L29-L30-L34-L42-L43-L44-L45</f>
        <v>-1000000</v>
      </c>
      <c r="M55" s="115" t="n">
        <f aca="false">M29-M30-M34-M42-M43-M44-M45</f>
        <v>0</v>
      </c>
      <c r="N55" s="115" t="n">
        <f aca="false">N29-N30-N34-N42-N43-N44-N45</f>
        <v>1000000</v>
      </c>
      <c r="O55" s="115" t="n">
        <f aca="false">O29-O30-O34-O42-O43-O44-O45</f>
        <v>1000000</v>
      </c>
      <c r="P55" s="115" t="n">
        <f aca="false">P29-P30-P34-P42-P43-P44-P45</f>
        <v>0</v>
      </c>
      <c r="Q55" s="115" t="n">
        <f aca="false">Q29-Q30-Q34-Q42-Q43-Q44-Q45</f>
        <v>-1000000</v>
      </c>
      <c r="R55" s="115" t="n">
        <f aca="false">R29-R30-R34-R42-R43-R44-R45</f>
        <v>0</v>
      </c>
      <c r="S55" s="115" t="n">
        <f aca="false">S29-S30-S34-S42-S43-S44-S45</f>
        <v>0</v>
      </c>
      <c r="T55" s="115" t="n">
        <f aca="false">T29-T30-T34-T42-T43-T44-T45</f>
        <v>0</v>
      </c>
      <c r="U55" s="115" t="n">
        <f aca="false">U29-U30-U34-U42-U43-U44-U45</f>
        <v>0</v>
      </c>
      <c r="V55" s="16"/>
      <c r="W55" s="16"/>
      <c r="X55" s="16"/>
    </row>
    <row r="56" customFormat="false" ht="16.5" hidden="false" customHeight="false" outlineLevel="0" collapsed="false">
      <c r="B56" s="0" t="s">
        <v>1082</v>
      </c>
      <c r="D56" s="115" t="n">
        <f aca="false">D30-D31-D32-D33</f>
        <v>0</v>
      </c>
      <c r="E56" s="115" t="n">
        <f aca="false">E30-E31-E32-E33</f>
        <v>0</v>
      </c>
      <c r="F56" s="115" t="n">
        <f aca="false">F30-F31-F32-F33</f>
        <v>0</v>
      </c>
      <c r="G56" s="115" t="n">
        <f aca="false">G30-G31-G32-G33</f>
        <v>0</v>
      </c>
      <c r="H56" s="146" t="n">
        <f aca="false">H30-H31-H32-H33</f>
        <v>-6000000</v>
      </c>
      <c r="I56" s="146" t="n">
        <f aca="false">I30-I31-I32-I33</f>
        <v>73000000</v>
      </c>
      <c r="J56" s="146" t="n">
        <f aca="false">J30-J31-J32-J33</f>
        <v>57000000</v>
      </c>
      <c r="K56" s="146" t="n">
        <f aca="false">K30-K31-K32-K33</f>
        <v>95000000</v>
      </c>
      <c r="L56" s="146" t="n">
        <f aca="false">L30-L31-L32-L33</f>
        <v>-75000000</v>
      </c>
      <c r="M56" s="115" t="n">
        <f aca="false">M30-M31-M32-M33</f>
        <v>0</v>
      </c>
      <c r="N56" s="115" t="n">
        <f aca="false">N30-N31-N32-N33</f>
        <v>0</v>
      </c>
      <c r="O56" s="115" t="n">
        <f aca="false">O30-O31-O32-O33</f>
        <v>0</v>
      </c>
      <c r="P56" s="146" t="n">
        <f aca="false">P30-P31-P32-P33</f>
        <v>-90000000</v>
      </c>
      <c r="Q56" s="146" t="n">
        <f aca="false">Q30-Q31-Q32-Q33</f>
        <v>-50000000</v>
      </c>
      <c r="R56" s="146" t="n">
        <f aca="false">R30-R31-R32-R33</f>
        <v>-43000000</v>
      </c>
      <c r="S56" s="146" t="n">
        <f aca="false">S30-S31-S32-S33</f>
        <v>-14000000</v>
      </c>
      <c r="T56" s="146" t="n">
        <f aca="false">T30-T31-T32-T33</f>
        <v>-20000000</v>
      </c>
      <c r="U56" s="146" t="n">
        <f aca="false">U30-U31-U32-U33</f>
        <v>146000000</v>
      </c>
      <c r="V56" s="16"/>
      <c r="W56" s="16"/>
      <c r="X56" s="16"/>
    </row>
    <row r="57" customFormat="false" ht="16.5" hidden="false" customHeight="false" outlineLevel="0" collapsed="false">
      <c r="B57" s="0" t="s">
        <v>274</v>
      </c>
      <c r="D57" s="115" t="n">
        <f aca="false">D34-D35-D40-D41</f>
        <v>0</v>
      </c>
      <c r="E57" s="115" t="n">
        <f aca="false">E34-E35-E40-E41</f>
        <v>0</v>
      </c>
      <c r="F57" s="115" t="n">
        <f aca="false">F34-F35-F40-F41</f>
        <v>0</v>
      </c>
      <c r="G57" s="115" t="n">
        <f aca="false">G34-G35-G40-G41</f>
        <v>0</v>
      </c>
      <c r="H57" s="115" t="n">
        <f aca="false">H34-H35-H40-H41</f>
        <v>0</v>
      </c>
      <c r="I57" s="115" t="n">
        <f aca="false">I34-I35-I40-I41</f>
        <v>0</v>
      </c>
      <c r="J57" s="115" t="n">
        <f aca="false">J34-J35-J40-J41</f>
        <v>0</v>
      </c>
      <c r="K57" s="115" t="n">
        <f aca="false">K34-K35-K40-K41</f>
        <v>0</v>
      </c>
      <c r="L57" s="115" t="n">
        <f aca="false">L34-L35-L40-L41</f>
        <v>0</v>
      </c>
      <c r="M57" s="115" t="n">
        <f aca="false">M34-M35-M40-M41</f>
        <v>0</v>
      </c>
      <c r="N57" s="115" t="n">
        <f aca="false">N34-N35-N40-N41</f>
        <v>0</v>
      </c>
      <c r="O57" s="115" t="n">
        <f aca="false">O34-O35-O40-O41</f>
        <v>0</v>
      </c>
      <c r="P57" s="146" t="n">
        <f aca="false">P35+P40-P34</f>
        <v>0</v>
      </c>
      <c r="Q57" s="146" t="n">
        <f aca="false">Q35+Q40-Q34</f>
        <v>0</v>
      </c>
      <c r="R57" s="146" t="n">
        <f aca="false">R35+R40-R34</f>
        <v>102000000</v>
      </c>
      <c r="S57" s="146" t="n">
        <f aca="false">S35+S40-S34</f>
        <v>-37000000</v>
      </c>
      <c r="T57" s="146" t="n">
        <f aca="false">T35+T40-T34</f>
        <v>-150000000</v>
      </c>
      <c r="U57" s="146" t="n">
        <f aca="false">U35+U40-U34</f>
        <v>86000000</v>
      </c>
      <c r="V57" s="16"/>
      <c r="W57" s="16"/>
      <c r="X57" s="16"/>
    </row>
    <row r="58" customFormat="false" ht="16.5" hidden="false" customHeight="false" outlineLevel="0" collapsed="false">
      <c r="U58" s="16"/>
      <c r="V58" s="16"/>
      <c r="W58" s="16"/>
      <c r="X58" s="16"/>
    </row>
    <row r="59" customFormat="false" ht="16.5" hidden="false" customHeight="false" outlineLevel="0" collapsed="false">
      <c r="D59" s="55"/>
      <c r="U59" s="16"/>
      <c r="V59" s="16"/>
      <c r="W59" s="16"/>
      <c r="X59" s="16"/>
    </row>
    <row r="60" customFormat="false" ht="16.5" hidden="false" customHeight="false" outlineLevel="0" collapsed="false">
      <c r="B60" s="0" t="s">
        <v>1047</v>
      </c>
      <c r="D60" s="0" t="n">
        <v>1938000000</v>
      </c>
      <c r="E60" s="0" t="n">
        <v>2007000000</v>
      </c>
      <c r="F60" s="0" t="n">
        <v>2184000000</v>
      </c>
      <c r="G60" s="0" t="n">
        <v>2359000000</v>
      </c>
      <c r="H60" s="0" t="n">
        <v>2721000000</v>
      </c>
      <c r="I60" s="0" t="n">
        <v>3234000000</v>
      </c>
      <c r="J60" s="0" t="n">
        <v>3585000000</v>
      </c>
      <c r="K60" s="0" t="n">
        <v>3949000000</v>
      </c>
      <c r="L60" s="0" t="n">
        <v>4713000000</v>
      </c>
      <c r="M60" s="0" t="n">
        <v>4815000000</v>
      </c>
      <c r="N60" s="0" t="n">
        <v>5497000000</v>
      </c>
      <c r="O60" s="0" t="n">
        <v>6637000000</v>
      </c>
      <c r="P60" s="55" t="n">
        <v>7540000000</v>
      </c>
      <c r="Q60" s="55" t="n">
        <v>8109000000</v>
      </c>
      <c r="R60" s="55" t="n">
        <v>8530000000</v>
      </c>
      <c r="S60" s="55" t="n">
        <v>8948000000</v>
      </c>
      <c r="T60" s="55" t="n">
        <v>9617000000</v>
      </c>
      <c r="U60" s="55" t="n">
        <v>10110000000</v>
      </c>
      <c r="V60" s="16"/>
      <c r="W60" s="16"/>
      <c r="X60" s="16"/>
    </row>
    <row r="61" customFormat="false" ht="16.5" hidden="false" customHeight="false" outlineLevel="0" collapsed="false">
      <c r="B61" s="0" t="s">
        <v>140</v>
      </c>
      <c r="D61" s="0" t="n">
        <f aca="false">(D6/D60)*100</f>
        <v>17.3529411764706</v>
      </c>
      <c r="E61" s="0" t="n">
        <f aca="false">(E6/E60)*100</f>
        <v>16.9556552067763</v>
      </c>
      <c r="F61" s="0" t="n">
        <f aca="false">(F6/F60)*100</f>
        <v>13.1684981684982</v>
      </c>
      <c r="G61" s="0" t="n">
        <f aca="false">(G6/G60)*100</f>
        <v>28.5502331496397</v>
      </c>
      <c r="H61" s="0" t="n">
        <f aca="false">(H6/H60)*100</f>
        <v>34.5828739434032</v>
      </c>
      <c r="I61" s="0" t="n">
        <f aca="false">(I6/I60)*100</f>
        <v>45.1762523191095</v>
      </c>
      <c r="J61" s="0" t="n">
        <f aca="false">(J6/J60)*100</f>
        <v>45.8856345885635</v>
      </c>
      <c r="K61" s="0" t="n">
        <f aca="false">(K6/K60)*100</f>
        <v>52.6209166877691</v>
      </c>
      <c r="L61" s="0" t="n">
        <f aca="false">(L6/L60)*100</f>
        <v>46.5308720560153</v>
      </c>
      <c r="M61" s="0" t="n">
        <f aca="false">(M6/M60)*100</f>
        <v>55.2232606438214</v>
      </c>
      <c r="N61" s="0" t="n">
        <f aca="false">(N6/N60)*100</f>
        <v>62.6159723485538</v>
      </c>
      <c r="O61" s="0" t="n">
        <f aca="false">(O6/O60)*100</f>
        <v>60.268193460901</v>
      </c>
      <c r="P61" s="0" t="n">
        <f aca="false">(P6/P60)*100</f>
        <v>54.4429708222812</v>
      </c>
      <c r="Q61" s="0" t="n">
        <f aca="false">(Q6/Q60)*100</f>
        <v>51.8436305339746</v>
      </c>
      <c r="R61" s="0" t="n">
        <f aca="false">(R6/R60)*100</f>
        <v>47.9835873388042</v>
      </c>
      <c r="S61" s="0" t="n">
        <f aca="false">(S6/S60)*100</f>
        <v>46.1332141260617</v>
      </c>
      <c r="T61" s="0" t="n">
        <f aca="false">(T6/T60)*100</f>
        <v>43.7558490173651</v>
      </c>
      <c r="U61" s="0" t="n">
        <f aca="false">(U6/U60)*100</f>
        <v>43.2640949554896</v>
      </c>
      <c r="V61" s="16"/>
      <c r="W61" s="16"/>
      <c r="X61" s="16"/>
    </row>
    <row r="62" customFormat="false" ht="16.5" hidden="false" customHeight="false" outlineLevel="0" collapsed="false">
      <c r="B62" s="0" t="s">
        <v>141</v>
      </c>
      <c r="D62" s="0" t="n">
        <f aca="false">(D16/D60)*100</f>
        <v>23.4623323013416</v>
      </c>
      <c r="E62" s="0" t="n">
        <f aca="false">(E16/E60)*100</f>
        <v>26.1036372695566</v>
      </c>
      <c r="F62" s="0" t="n">
        <f aca="false">(F16/F60)*100</f>
        <v>19.4505494505495</v>
      </c>
      <c r="G62" s="0" t="n">
        <f aca="false">(G16/G60)*100</f>
        <v>27.2318779143705</v>
      </c>
      <c r="H62" s="0" t="n">
        <f aca="false">(H16/H60)*100</f>
        <v>28.5189268651231</v>
      </c>
      <c r="I62" s="0" t="n">
        <f aca="false">(I16/I60)*100</f>
        <v>42.6097711811998</v>
      </c>
      <c r="J62" s="0" t="n">
        <f aca="false">(J16/J60)*100</f>
        <v>44.2119944211994</v>
      </c>
      <c r="K62" s="0" t="n">
        <f aca="false">(K16/K60)*100</f>
        <v>52.1397822233477</v>
      </c>
      <c r="L62" s="0" t="n">
        <f aca="false">(L16/L60)*100</f>
        <v>46.7006153193295</v>
      </c>
      <c r="M62" s="0" t="n">
        <f aca="false">(M16/M60)*100</f>
        <v>54.1433021806854</v>
      </c>
      <c r="N62" s="0" t="n">
        <f aca="false">(N16/N60)*100</f>
        <v>56.3762052028379</v>
      </c>
      <c r="O62" s="0" t="n">
        <f aca="false">(O16/O60)*100</f>
        <v>51.2279644417659</v>
      </c>
      <c r="P62" s="0" t="n">
        <f aca="false">(P16/P60)*100</f>
        <v>50.6498673740053</v>
      </c>
      <c r="Q62" s="0" t="n">
        <f aca="false">(Q16/Q60)*100</f>
        <v>47.6384264397583</v>
      </c>
      <c r="R62" s="0" t="n">
        <f aca="false">(R16/R60)*100</f>
        <v>46.2837045720985</v>
      </c>
      <c r="S62" s="0" t="n">
        <f aca="false">(S16/S60)*100</f>
        <v>46.3902548055432</v>
      </c>
      <c r="T62" s="0" t="n">
        <f aca="false">(T16/T60)*100</f>
        <v>45.1076219195175</v>
      </c>
      <c r="U62" s="0" t="n">
        <f aca="false">(U16/U60)*100</f>
        <v>43.8575667655786</v>
      </c>
      <c r="V62" s="16"/>
      <c r="W62" s="16"/>
      <c r="X62"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8.xml><?xml version="1.0" encoding="utf-8"?>
<worksheet xmlns="http://schemas.openxmlformats.org/spreadsheetml/2006/main" xmlns:r="http://schemas.openxmlformats.org/officeDocument/2006/relationships">
  <sheetPr filterMode="false">
    <pageSetUpPr fitToPage="false"/>
  </sheetPr>
  <dimension ref="1:4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5" topLeftCell="D11" activePane="bottomRight" state="frozen"/>
      <selection pane="topLeft" activeCell="A1" activeCellId="0" sqref="A1"/>
      <selection pane="topRight" activeCell="D1" activeCellId="0" sqref="D1"/>
      <selection pane="bottomLeft" activeCell="A11" activeCellId="0" sqref="A11"/>
      <selection pane="bottomRight" activeCell="C29" activeCellId="0" sqref="C29"/>
    </sheetView>
  </sheetViews>
  <sheetFormatPr defaultRowHeight="15"/>
  <cols>
    <col collapsed="false" hidden="false" max="1" min="1" style="113" width="37.6632653061224"/>
    <col collapsed="false" hidden="false" max="2" min="2" style="113" width="41.4438775510204"/>
    <col collapsed="false" hidden="false" max="3" min="3" style="113" width="22.6785714285714"/>
    <col collapsed="false" hidden="false" max="8" min="4" style="113" width="12.8265306122449"/>
    <col collapsed="false" hidden="false" max="10" min="9" style="113" width="9.04591836734694"/>
    <col collapsed="false" hidden="false" max="11" min="11" style="113" width="9.85204081632653"/>
    <col collapsed="false" hidden="false" max="1025" min="12" style="113" width="9.04591836734694"/>
  </cols>
  <sheetData>
    <row r="1" customFormat="false" ht="15" hidden="false" customHeight="false" outlineLevel="0" collapsed="false">
      <c r="A1" s="49" t="s">
        <v>4992</v>
      </c>
      <c r="B1" s="884" t="s">
        <v>4993</v>
      </c>
      <c r="C1" s="884"/>
      <c r="D1" s="49"/>
      <c r="E1" s="49"/>
      <c r="F1" s="0"/>
      <c r="G1" s="49"/>
      <c r="H1" s="49"/>
      <c r="I1" s="584"/>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49"/>
      <c r="B2" s="885" t="s">
        <v>4994</v>
      </c>
      <c r="C2" s="885"/>
      <c r="D2" s="49"/>
      <c r="E2" s="49"/>
      <c r="F2" s="49"/>
      <c r="G2" s="49"/>
      <c r="H2" s="49"/>
      <c r="I2" s="584"/>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11" t="s">
        <v>3</v>
      </c>
      <c r="C3" s="11"/>
      <c r="D3" s="886" t="n">
        <v>2013</v>
      </c>
      <c r="E3" s="886" t="n">
        <v>2014</v>
      </c>
      <c r="F3" s="886" t="n">
        <v>2015</v>
      </c>
      <c r="G3" s="886" t="n">
        <v>2016</v>
      </c>
      <c r="H3" s="886" t="n">
        <v>2017</v>
      </c>
      <c r="I3" s="584"/>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0"/>
      <c r="B4" s="11" t="s">
        <v>4</v>
      </c>
      <c r="C4" s="11"/>
      <c r="D4" s="4" t="s">
        <v>18</v>
      </c>
      <c r="E4" s="5" t="s">
        <v>19</v>
      </c>
      <c r="F4" s="4" t="s">
        <v>20</v>
      </c>
      <c r="G4" s="4" t="s">
        <v>21</v>
      </c>
      <c r="H4" s="4" t="s">
        <v>22</v>
      </c>
      <c r="I4" s="584"/>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0" t="s">
        <v>26</v>
      </c>
      <c r="B5" s="11" t="s">
        <v>27</v>
      </c>
      <c r="C5" s="11"/>
      <c r="D5" s="47" t="s">
        <v>28</v>
      </c>
      <c r="E5" s="47" t="s">
        <v>28</v>
      </c>
      <c r="F5" s="47" t="s">
        <v>31</v>
      </c>
      <c r="G5" s="47" t="s">
        <v>31</v>
      </c>
      <c r="H5" s="47" t="s">
        <v>31</v>
      </c>
      <c r="I5" s="584"/>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13" customFormat="true" ht="15" hidden="false" customHeight="false" outlineLevel="0" collapsed="false">
      <c r="A6" s="63" t="s">
        <v>32</v>
      </c>
      <c r="B6" s="63" t="s">
        <v>4995</v>
      </c>
      <c r="C6" s="63" t="s">
        <v>34</v>
      </c>
      <c r="D6" s="887" t="n">
        <v>110800000</v>
      </c>
      <c r="E6" s="887" t="n">
        <v>145300000</v>
      </c>
      <c r="F6" s="887" t="n">
        <v>183700000</v>
      </c>
      <c r="G6" s="887" t="n">
        <v>238300000</v>
      </c>
      <c r="H6" s="887" t="n">
        <v>247000000</v>
      </c>
      <c r="I6" s="888"/>
      <c r="J6" s="889"/>
      <c r="K6" s="887"/>
    </row>
    <row r="7" customFormat="false" ht="15" hidden="false" customHeight="false" outlineLevel="0" collapsed="false">
      <c r="A7" s="49" t="s">
        <v>35</v>
      </c>
      <c r="B7" s="49" t="s">
        <v>35</v>
      </c>
      <c r="C7" s="49" t="s">
        <v>37</v>
      </c>
      <c r="D7" s="506" t="n">
        <v>69200000</v>
      </c>
      <c r="E7" s="506" t="n">
        <v>84300000</v>
      </c>
      <c r="F7" s="506" t="n">
        <v>100400000</v>
      </c>
      <c r="G7" s="506" t="n">
        <v>133400000</v>
      </c>
      <c r="H7" s="506" t="n">
        <v>150500000</v>
      </c>
      <c r="I7" s="583"/>
      <c r="J7" s="582"/>
      <c r="K7" s="582"/>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49" t="s">
        <v>38</v>
      </c>
      <c r="B8" s="49" t="s">
        <v>262</v>
      </c>
      <c r="C8" s="20" t="s">
        <v>40</v>
      </c>
      <c r="D8" s="506" t="n">
        <v>65100000</v>
      </c>
      <c r="E8" s="506" t="n">
        <v>73800000</v>
      </c>
      <c r="F8" s="506" t="n">
        <v>77900000</v>
      </c>
      <c r="G8" s="506" t="n">
        <v>108700000</v>
      </c>
      <c r="H8" s="506" t="n">
        <v>123400000</v>
      </c>
      <c r="I8" s="583"/>
      <c r="J8" s="582"/>
      <c r="K8" s="582"/>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49" t="s">
        <v>4996</v>
      </c>
      <c r="B9" s="49" t="s">
        <v>4997</v>
      </c>
      <c r="C9" s="0" t="s">
        <v>43</v>
      </c>
      <c r="D9" s="506" t="n">
        <v>700000</v>
      </c>
      <c r="E9" s="506" t="n">
        <v>1100000</v>
      </c>
      <c r="F9" s="506" t="n">
        <v>2100000</v>
      </c>
      <c r="G9" s="506" t="n">
        <v>5000000</v>
      </c>
      <c r="H9" s="506" t="n">
        <v>6000000</v>
      </c>
      <c r="I9" s="583"/>
      <c r="J9" s="582"/>
      <c r="K9" s="582"/>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49" t="s">
        <v>46</v>
      </c>
      <c r="B10" s="49" t="s">
        <v>2620</v>
      </c>
      <c r="C10" s="0" t="s">
        <v>43</v>
      </c>
      <c r="D10" s="506" t="n">
        <v>5600000</v>
      </c>
      <c r="E10" s="506" t="n">
        <v>8500000</v>
      </c>
      <c r="F10" s="506" t="n">
        <v>9900000</v>
      </c>
      <c r="G10" s="506" t="n">
        <v>30000000</v>
      </c>
      <c r="H10" s="506" t="n">
        <v>33000000</v>
      </c>
      <c r="I10" s="583"/>
      <c r="J10" s="582"/>
      <c r="K10" s="582"/>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49" t="s">
        <v>980</v>
      </c>
      <c r="B11" s="49" t="s">
        <v>2522</v>
      </c>
      <c r="C11" s="0" t="s">
        <v>43</v>
      </c>
      <c r="D11" s="506" t="n">
        <v>58700000</v>
      </c>
      <c r="E11" s="506" t="n">
        <v>64300000</v>
      </c>
      <c r="F11" s="506" t="n">
        <v>66000000</v>
      </c>
      <c r="G11" s="506" t="n">
        <v>73700000</v>
      </c>
      <c r="H11" s="506" t="n">
        <v>84400000</v>
      </c>
      <c r="I11" s="583"/>
      <c r="J11" s="582"/>
      <c r="K11" s="582"/>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49" t="s">
        <v>4998</v>
      </c>
      <c r="B12" s="0"/>
      <c r="C12" s="20" t="s">
        <v>40</v>
      </c>
      <c r="D12" s="506" t="n">
        <v>4100000</v>
      </c>
      <c r="E12" s="506" t="n">
        <v>10500000</v>
      </c>
      <c r="F12" s="506" t="n">
        <v>22500000</v>
      </c>
      <c r="G12" s="506" t="n">
        <v>24700000</v>
      </c>
      <c r="H12" s="506" t="n">
        <v>27200000</v>
      </c>
      <c r="I12" s="583"/>
      <c r="J12" s="582"/>
      <c r="K12" s="582"/>
      <c r="L12" s="49"/>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13" customFormat="true" ht="15" hidden="false" customHeight="false" outlineLevel="0" collapsed="false">
      <c r="A13" s="63" t="s">
        <v>744</v>
      </c>
      <c r="B13" s="63" t="s">
        <v>744</v>
      </c>
      <c r="C13" s="33" t="s">
        <v>37</v>
      </c>
      <c r="D13" s="887" t="n">
        <v>41700000</v>
      </c>
      <c r="E13" s="887" t="n">
        <v>61000000</v>
      </c>
      <c r="F13" s="887" t="n">
        <v>83300000</v>
      </c>
      <c r="G13" s="887" t="n">
        <v>104900000</v>
      </c>
      <c r="H13" s="887" t="n">
        <v>96400000</v>
      </c>
      <c r="I13" s="888"/>
      <c r="J13" s="889"/>
      <c r="K13" s="889"/>
    </row>
    <row r="14" customFormat="false" ht="15" hidden="false" customHeight="false" outlineLevel="0" collapsed="false">
      <c r="A14" s="63" t="s">
        <v>188</v>
      </c>
      <c r="B14" s="63" t="s">
        <v>4999</v>
      </c>
      <c r="C14" s="63" t="s">
        <v>34</v>
      </c>
      <c r="D14" s="887" t="n">
        <v>117400000</v>
      </c>
      <c r="E14" s="887" t="n">
        <v>151100000</v>
      </c>
      <c r="F14" s="887" t="n">
        <v>183700000</v>
      </c>
      <c r="G14" s="887" t="n">
        <v>238300000</v>
      </c>
      <c r="H14" s="887" t="n">
        <v>247000000</v>
      </c>
      <c r="I14" s="888"/>
      <c r="J14" s="889"/>
      <c r="K14" s="889"/>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49" t="s">
        <v>70</v>
      </c>
      <c r="B15" s="49" t="s">
        <v>1508</v>
      </c>
      <c r="C15" s="20" t="s">
        <v>72</v>
      </c>
      <c r="D15" s="506" t="n">
        <v>117400000</v>
      </c>
      <c r="E15" s="506" t="n">
        <v>150900000</v>
      </c>
      <c r="F15" s="506" t="n">
        <v>169700000</v>
      </c>
      <c r="G15" s="506" t="n">
        <v>219300000</v>
      </c>
      <c r="H15" s="506" t="n">
        <v>226300000</v>
      </c>
      <c r="I15" s="583"/>
      <c r="J15" s="582"/>
      <c r="K15" s="582"/>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49" t="s">
        <v>75</v>
      </c>
      <c r="B16" s="49" t="s">
        <v>900</v>
      </c>
      <c r="C16" s="20" t="s">
        <v>77</v>
      </c>
      <c r="D16" s="506" t="n">
        <v>50400000</v>
      </c>
      <c r="E16" s="506" t="n">
        <v>77200000</v>
      </c>
      <c r="F16" s="506" t="n">
        <v>81900000</v>
      </c>
      <c r="G16" s="506" t="n">
        <v>108300000</v>
      </c>
      <c r="H16" s="506" t="n">
        <v>108300000</v>
      </c>
      <c r="I16" s="583"/>
      <c r="J16" s="582"/>
      <c r="K16" s="582"/>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49" t="s">
        <v>79</v>
      </c>
      <c r="B17" s="49" t="s">
        <v>701</v>
      </c>
      <c r="C17" s="20" t="s">
        <v>77</v>
      </c>
      <c r="D17" s="506" t="n">
        <v>56000000</v>
      </c>
      <c r="E17" s="506" t="n">
        <v>57600000</v>
      </c>
      <c r="F17" s="506" t="n">
        <v>58400000</v>
      </c>
      <c r="G17" s="506" t="n">
        <v>82700000</v>
      </c>
      <c r="H17" s="506" t="n">
        <v>84300000</v>
      </c>
      <c r="I17" s="583"/>
      <c r="J17" s="582"/>
      <c r="K17" s="582"/>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19" t="s">
        <v>5000</v>
      </c>
      <c r="B18" s="49" t="s">
        <v>5001</v>
      </c>
      <c r="C18" s="20" t="s">
        <v>77</v>
      </c>
      <c r="D18" s="506" t="n">
        <v>7500000</v>
      </c>
      <c r="E18" s="506" t="n">
        <v>10100000</v>
      </c>
      <c r="F18" s="506" t="n">
        <v>15200000</v>
      </c>
      <c r="G18" s="506" t="n">
        <v>16000000</v>
      </c>
      <c r="H18" s="506" t="n">
        <v>17900000</v>
      </c>
      <c r="I18" s="583"/>
      <c r="J18" s="582"/>
      <c r="K18" s="582"/>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49" t="s">
        <v>2948</v>
      </c>
      <c r="B19" s="49" t="s">
        <v>2948</v>
      </c>
      <c r="C19" s="20" t="s">
        <v>77</v>
      </c>
      <c r="D19" s="506" t="n">
        <v>3500000</v>
      </c>
      <c r="E19" s="506" t="n">
        <v>3800000</v>
      </c>
      <c r="F19" s="506" t="n">
        <v>2900000</v>
      </c>
      <c r="G19" s="506" t="n">
        <v>3000000</v>
      </c>
      <c r="H19" s="506" t="n">
        <v>3000000</v>
      </c>
      <c r="I19" s="583"/>
      <c r="J19" s="582"/>
      <c r="K19" s="582"/>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49" t="s">
        <v>5002</v>
      </c>
      <c r="B20" s="49" t="s">
        <v>5003</v>
      </c>
      <c r="C20" s="20" t="s">
        <v>77</v>
      </c>
      <c r="D20" s="506" t="n">
        <v>0</v>
      </c>
      <c r="E20" s="506" t="n">
        <v>2200000</v>
      </c>
      <c r="F20" s="506" t="n">
        <v>11300000</v>
      </c>
      <c r="G20" s="506" t="n">
        <v>9300000</v>
      </c>
      <c r="H20" s="506" t="n">
        <v>12800000</v>
      </c>
      <c r="I20" s="583"/>
      <c r="J20" s="582"/>
      <c r="K20" s="582"/>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49" t="s">
        <v>227</v>
      </c>
      <c r="B21" s="49" t="s">
        <v>5004</v>
      </c>
      <c r="C21" s="20" t="s">
        <v>72</v>
      </c>
      <c r="D21" s="506" t="n">
        <v>0</v>
      </c>
      <c r="E21" s="506" t="n">
        <v>200000</v>
      </c>
      <c r="F21" s="506" t="n">
        <v>13900000</v>
      </c>
      <c r="G21" s="506" t="n">
        <v>19000000</v>
      </c>
      <c r="H21" s="506" t="n">
        <v>20600000</v>
      </c>
      <c r="I21" s="583"/>
      <c r="J21" s="890"/>
      <c r="K21" s="891"/>
      <c r="L21" s="2"/>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0"/>
      <c r="B22" s="49" t="s">
        <v>5005</v>
      </c>
      <c r="C22" s="49"/>
      <c r="D22" s="506" t="n">
        <v>-6600000</v>
      </c>
      <c r="E22" s="506" t="n">
        <v>-5800000</v>
      </c>
      <c r="F22" s="506" t="n">
        <v>0</v>
      </c>
      <c r="G22" s="506" t="n">
        <v>0</v>
      </c>
      <c r="H22" s="506" t="n">
        <v>0</v>
      </c>
      <c r="I22" s="583"/>
      <c r="J22" s="114"/>
      <c r="K22" s="892"/>
      <c r="L22" s="7"/>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3" customFormat="true" ht="15" hidden="false" customHeight="false" outlineLevel="0" collapsed="false">
      <c r="A23" s="63" t="s">
        <v>110</v>
      </c>
      <c r="B23" s="63" t="s">
        <v>5006</v>
      </c>
      <c r="C23" s="63" t="s">
        <v>34</v>
      </c>
      <c r="D23" s="887"/>
      <c r="E23" s="887" t="n">
        <v>22900000</v>
      </c>
      <c r="F23" s="887" t="n">
        <v>32900000</v>
      </c>
      <c r="G23" s="887" t="n">
        <v>0</v>
      </c>
      <c r="H23" s="887" t="n">
        <v>0</v>
      </c>
      <c r="I23" s="888"/>
      <c r="J23" s="889"/>
      <c r="K23" s="889"/>
      <c r="L23" s="216"/>
    </row>
    <row r="24" customFormat="false" ht="15" hidden="false" customHeight="false" outlineLevel="0" collapsed="false">
      <c r="A24" s="0"/>
      <c r="B24" s="49" t="s">
        <v>5007</v>
      </c>
      <c r="C24" s="20" t="s">
        <v>114</v>
      </c>
      <c r="D24" s="506"/>
      <c r="E24" s="506" t="n">
        <v>5800000</v>
      </c>
      <c r="F24" s="506" t="n">
        <v>0</v>
      </c>
      <c r="G24" s="506" t="n">
        <v>0</v>
      </c>
      <c r="H24" s="506" t="n">
        <v>0</v>
      </c>
      <c r="I24" s="583"/>
      <c r="J24" s="114"/>
      <c r="K24" s="582"/>
      <c r="L24" s="11"/>
    </row>
    <row r="25" customFormat="false" ht="15" hidden="false" customHeight="false" outlineLevel="0" collapsed="false">
      <c r="A25" s="0"/>
      <c r="B25" s="49" t="s">
        <v>5008</v>
      </c>
      <c r="C25" s="20" t="s">
        <v>114</v>
      </c>
      <c r="D25" s="506"/>
      <c r="E25" s="506" t="n">
        <v>17100000</v>
      </c>
      <c r="F25" s="506" t="n">
        <v>32900000</v>
      </c>
      <c r="G25" s="506" t="n">
        <v>0</v>
      </c>
      <c r="H25" s="506" t="n">
        <v>0</v>
      </c>
      <c r="I25" s="583"/>
      <c r="J25" s="114"/>
      <c r="K25" s="582"/>
      <c r="L25" s="11"/>
    </row>
    <row r="26" customFormat="false" ht="15" hidden="false" customHeight="false" outlineLevel="0" collapsed="false">
      <c r="A26" s="0"/>
      <c r="B26" s="0"/>
      <c r="C26" s="0"/>
      <c r="D26" s="0"/>
      <c r="E26" s="0"/>
      <c r="F26" s="0"/>
      <c r="G26" s="0"/>
      <c r="H26" s="0"/>
      <c r="I26" s="0"/>
      <c r="J26" s="0"/>
      <c r="K26" s="0"/>
    </row>
    <row r="27" customFormat="false" ht="15" hidden="false" customHeight="false" outlineLevel="0" collapsed="false">
      <c r="A27" s="0"/>
      <c r="B27" s="0"/>
      <c r="C27" s="0"/>
      <c r="D27" s="0"/>
      <c r="E27" s="0"/>
      <c r="F27" s="0"/>
      <c r="G27" s="0"/>
      <c r="H27" s="0"/>
      <c r="I27" s="0"/>
      <c r="J27" s="0"/>
      <c r="K27" s="0"/>
    </row>
    <row r="28" customFormat="false" ht="15" hidden="false" customHeight="false" outlineLevel="0" collapsed="false">
      <c r="A28" s="0"/>
      <c r="B28" s="0"/>
      <c r="C28" s="0"/>
      <c r="D28" s="113" t="s">
        <v>128</v>
      </c>
      <c r="E28" s="113" t="s">
        <v>128</v>
      </c>
      <c r="F28" s="113" t="s">
        <v>128</v>
      </c>
      <c r="G28" s="113" t="s">
        <v>128</v>
      </c>
      <c r="H28" s="113" t="s">
        <v>128</v>
      </c>
      <c r="I28" s="0"/>
      <c r="J28" s="0"/>
      <c r="K28" s="0"/>
    </row>
    <row r="29" customFormat="false" ht="15" hidden="false" customHeight="false" outlineLevel="0" collapsed="false">
      <c r="A29" s="49"/>
      <c r="B29" s="49"/>
      <c r="C29" s="49"/>
      <c r="D29" s="49"/>
      <c r="E29" s="49"/>
      <c r="F29" s="49"/>
      <c r="G29" s="49"/>
      <c r="H29" s="49"/>
      <c r="I29" s="584"/>
      <c r="J29" s="0"/>
      <c r="K29" s="0"/>
    </row>
    <row r="30" customFormat="false" ht="15" hidden="false" customHeight="false" outlineLevel="0" collapsed="false">
      <c r="A30" s="49"/>
      <c r="B30" s="113" t="s">
        <v>821</v>
      </c>
      <c r="D30" s="114" t="n">
        <f aca="false">D6-D7-D13</f>
        <v>-100000</v>
      </c>
      <c r="E30" s="114" t="n">
        <f aca="false">E6-E7-E13</f>
        <v>0</v>
      </c>
      <c r="F30" s="114" t="n">
        <f aca="false">F6-F7-F13</f>
        <v>0</v>
      </c>
      <c r="G30" s="114" t="n">
        <f aca="false">G6-G7-G13</f>
        <v>0</v>
      </c>
      <c r="H30" s="114" t="n">
        <f aca="false">H6-H7-H13</f>
        <v>100000</v>
      </c>
      <c r="I30" s="114"/>
      <c r="J30" s="114"/>
      <c r="K30" s="114"/>
    </row>
    <row r="31" customFormat="false" ht="15" hidden="false" customHeight="false" outlineLevel="0" collapsed="false">
      <c r="A31" s="49"/>
      <c r="B31" s="113" t="s">
        <v>130</v>
      </c>
      <c r="D31" s="114" t="n">
        <f aca="false">D7-D8-D12</f>
        <v>0</v>
      </c>
      <c r="E31" s="114" t="n">
        <f aca="false">E7-E8-E12</f>
        <v>0</v>
      </c>
      <c r="F31" s="114" t="n">
        <f aca="false">F7-F8-F12</f>
        <v>0</v>
      </c>
      <c r="G31" s="114" t="n">
        <f aca="false">G7-G8-G12</f>
        <v>0</v>
      </c>
      <c r="H31" s="114" t="n">
        <f aca="false">H7-H8-H12</f>
        <v>-100000</v>
      </c>
      <c r="I31" s="114"/>
      <c r="J31" s="114"/>
      <c r="K31" s="114"/>
    </row>
    <row r="32" customFormat="false" ht="15" hidden="false" customHeight="false" outlineLevel="0" collapsed="false">
      <c r="A32" s="49"/>
      <c r="B32" s="113" t="s">
        <v>131</v>
      </c>
      <c r="D32" s="114" t="n">
        <f aca="false">D8-D9-D10-D11</f>
        <v>99999.9999999926</v>
      </c>
      <c r="E32" s="114" t="n">
        <f aca="false">E8-E9-E10-E11</f>
        <v>-100000</v>
      </c>
      <c r="F32" s="114" t="n">
        <f aca="false">F8-F9-F10-F11</f>
        <v>-100000</v>
      </c>
      <c r="G32" s="114" t="n">
        <f aca="false">G8-G9-G10-G11</f>
        <v>0</v>
      </c>
      <c r="H32" s="114" t="n">
        <f aca="false">H8-H9-H10-H11</f>
        <v>0</v>
      </c>
      <c r="I32" s="114"/>
      <c r="J32" s="114"/>
      <c r="K32" s="114"/>
    </row>
    <row r="33" customFormat="false" ht="15" hidden="false" customHeight="false" outlineLevel="0" collapsed="false">
      <c r="A33" s="49"/>
      <c r="B33" s="113" t="s">
        <v>132</v>
      </c>
      <c r="D33" s="114" t="n">
        <f aca="false">D13-D13</f>
        <v>0</v>
      </c>
      <c r="E33" s="114" t="n">
        <f aca="false">E13-E13</f>
        <v>0</v>
      </c>
      <c r="F33" s="114" t="n">
        <f aca="false">F13-F13</f>
        <v>0</v>
      </c>
      <c r="G33" s="114" t="n">
        <f aca="false">G13-G13</f>
        <v>0</v>
      </c>
      <c r="H33" s="114" t="n">
        <f aca="false">H13-H13</f>
        <v>0</v>
      </c>
      <c r="I33" s="114"/>
      <c r="J33" s="114"/>
      <c r="K33" s="114"/>
    </row>
    <row r="34" customFormat="false" ht="15" hidden="false" customHeight="false" outlineLevel="0" collapsed="false">
      <c r="A34" s="49"/>
      <c r="B34" s="113" t="s">
        <v>134</v>
      </c>
      <c r="D34" s="114" t="n">
        <f aca="false">D14-D15-D21</f>
        <v>0</v>
      </c>
      <c r="E34" s="114" t="n">
        <f aca="false">E14-E15-E21</f>
        <v>0</v>
      </c>
      <c r="F34" s="114" t="n">
        <f aca="false">F14-F15-F21</f>
        <v>100000</v>
      </c>
      <c r="G34" s="114" t="n">
        <f aca="false">G14-G15-G21</f>
        <v>0</v>
      </c>
      <c r="H34" s="114" t="n">
        <f aca="false">H14-H15-H21</f>
        <v>100000</v>
      </c>
      <c r="I34" s="114"/>
      <c r="J34" s="114"/>
      <c r="K34" s="114"/>
    </row>
    <row r="35" customFormat="false" ht="15" hidden="false" customHeight="false" outlineLevel="0" collapsed="false">
      <c r="A35" s="49"/>
      <c r="B35" s="113" t="s">
        <v>1491</v>
      </c>
      <c r="D35" s="114" t="n">
        <f aca="false">D21-D21</f>
        <v>0</v>
      </c>
      <c r="E35" s="114" t="n">
        <f aca="false">E21-E21</f>
        <v>0</v>
      </c>
      <c r="F35" s="114" t="n">
        <f aca="false">F21-F21</f>
        <v>0</v>
      </c>
      <c r="G35" s="114" t="n">
        <f aca="false">G21-G21</f>
        <v>0</v>
      </c>
      <c r="H35" s="114" t="n">
        <f aca="false">H21-H21</f>
        <v>0</v>
      </c>
      <c r="I35" s="114"/>
      <c r="J35" s="114"/>
      <c r="K35" s="114"/>
    </row>
    <row r="36" customFormat="false" ht="15" hidden="false" customHeight="false" outlineLevel="0" collapsed="false">
      <c r="B36" s="113" t="s">
        <v>137</v>
      </c>
      <c r="D36" s="115" t="n">
        <f aca="false">D23-D24-D25</f>
        <v>0</v>
      </c>
      <c r="E36" s="115" t="n">
        <f aca="false">E23-E24-E25</f>
        <v>0</v>
      </c>
      <c r="F36" s="115" t="n">
        <f aca="false">F23-F24-F25</f>
        <v>0</v>
      </c>
      <c r="G36" s="115" t="n">
        <f aca="false">G23-G24-G25</f>
        <v>0</v>
      </c>
      <c r="H36" s="115" t="n">
        <f aca="false">H23-H24-H25</f>
        <v>0</v>
      </c>
      <c r="I36" s="115"/>
      <c r="J36" s="115"/>
      <c r="K36" s="115"/>
    </row>
    <row r="37" customFormat="false" ht="15" hidden="false" customHeight="false" outlineLevel="0" collapsed="false">
      <c r="B37" s="113" t="s">
        <v>1082</v>
      </c>
      <c r="D37" s="115"/>
      <c r="E37" s="115"/>
      <c r="F37" s="115"/>
      <c r="G37" s="115"/>
      <c r="H37" s="115"/>
      <c r="I37" s="0"/>
      <c r="J37" s="0"/>
      <c r="K37" s="0"/>
    </row>
    <row r="38" customFormat="false" ht="15" hidden="false" customHeight="false" outlineLevel="0" collapsed="false">
      <c r="B38" s="113" t="s">
        <v>274</v>
      </c>
      <c r="D38" s="115"/>
      <c r="E38" s="115"/>
      <c r="F38" s="115"/>
      <c r="G38" s="115"/>
      <c r="H38" s="115"/>
      <c r="I38" s="115"/>
      <c r="J38" s="115"/>
      <c r="K38" s="115"/>
    </row>
    <row r="39" customFormat="false" ht="15" hidden="false" customHeight="false" outlineLevel="0" collapsed="false">
      <c r="D39" s="0"/>
      <c r="E39" s="0"/>
      <c r="F39" s="0"/>
      <c r="G39" s="0"/>
      <c r="H39" s="0"/>
      <c r="K39" s="0"/>
    </row>
    <row r="40" customFormat="false" ht="15" hidden="false" customHeight="false" outlineLevel="0" collapsed="false">
      <c r="D40" s="55"/>
      <c r="E40" s="0"/>
      <c r="F40" s="0"/>
      <c r="G40" s="0"/>
      <c r="H40" s="0"/>
      <c r="K40" s="0"/>
    </row>
    <row r="41" customFormat="false" ht="15" hidden="false" customHeight="false" outlineLevel="0" collapsed="false">
      <c r="B41" s="113" t="s">
        <v>1047</v>
      </c>
      <c r="D41" s="55" t="n">
        <v>5352000000</v>
      </c>
      <c r="E41" s="55" t="n">
        <v>5706000000</v>
      </c>
      <c r="F41" s="55" t="n">
        <v>5953000000</v>
      </c>
      <c r="G41" s="55" t="n">
        <v>6389000000</v>
      </c>
      <c r="H41" s="55" t="n">
        <v>7044000000</v>
      </c>
      <c r="K41" s="55"/>
    </row>
    <row r="42" customFormat="false" ht="15" hidden="false" customHeight="false" outlineLevel="0" collapsed="false">
      <c r="B42" s="113" t="s">
        <v>140</v>
      </c>
      <c r="D42" s="113" t="n">
        <f aca="false">(D6/D41)*100</f>
        <v>2.07025411061286</v>
      </c>
      <c r="E42" s="113" t="n">
        <f aca="false">(E6/E41)*100</f>
        <v>2.54644234139502</v>
      </c>
      <c r="F42" s="113" t="n">
        <f aca="false">(F6/F41)*100</f>
        <v>3.08583907273644</v>
      </c>
      <c r="G42" s="113" t="n">
        <f aca="false">(G6/G41)*100</f>
        <v>3.72984817655345</v>
      </c>
      <c r="H42" s="113" t="n">
        <f aca="false">(H6/H41)*100</f>
        <v>3.50653038046564</v>
      </c>
    </row>
    <row r="43" customFormat="false" ht="15" hidden="false" customHeight="false" outlineLevel="0" collapsed="false">
      <c r="B43" s="113" t="s">
        <v>141</v>
      </c>
      <c r="D43" s="113" t="n">
        <f aca="false">(D14/D41)*100</f>
        <v>2.19357249626308</v>
      </c>
      <c r="E43" s="113" t="n">
        <f aca="false">(E14/E41)*100</f>
        <v>2.64808973010866</v>
      </c>
      <c r="F43" s="113" t="n">
        <f aca="false">(F14/F41)*100</f>
        <v>3.08583907273644</v>
      </c>
      <c r="G43" s="113" t="n">
        <f aca="false">(G14/G41)*100</f>
        <v>3.72984817655345</v>
      </c>
      <c r="H43" s="113" t="n">
        <f aca="false">(H14/H41)*100</f>
        <v>3.50653038046564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9.xml><?xml version="1.0" encoding="utf-8"?>
<worksheet xmlns="http://schemas.openxmlformats.org/spreadsheetml/2006/main" xmlns:r="http://schemas.openxmlformats.org/officeDocument/2006/relationships">
  <sheetPr filterMode="false">
    <pageSetUpPr fitToPage="false"/>
  </sheetPr>
  <dimension ref="A1:Y6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Y3" activeCellId="0" sqref="Y3"/>
    </sheetView>
  </sheetViews>
  <sheetFormatPr defaultRowHeight="15"/>
  <cols>
    <col collapsed="false" hidden="false" max="1" min="1" style="0" width="32.8010204081633"/>
    <col collapsed="false" hidden="false" max="2" min="2" style="0" width="71.9489795918367"/>
    <col collapsed="false" hidden="false" max="3" min="3" style="0" width="22.1377551020408"/>
    <col collapsed="false" hidden="false" max="4" min="4" style="0" width="17.8214285714286"/>
    <col collapsed="false" hidden="false" max="5" min="5" style="0" width="15.5255102040816"/>
    <col collapsed="false" hidden="false" max="8" min="6" style="0" width="22.5459183673469"/>
    <col collapsed="false" hidden="false" max="9" min="9" style="0" width="15.6581632653061"/>
    <col collapsed="false" hidden="false" max="10" min="10" style="0" width="17.4132653061224"/>
    <col collapsed="false" hidden="false" max="12" min="11" style="0" width="15.5255102040816"/>
    <col collapsed="false" hidden="false" max="13" min="13" style="0" width="17.8214285714286"/>
    <col collapsed="false" hidden="false" max="14" min="14" style="0" width="22.1377551020408"/>
    <col collapsed="false" hidden="false" max="19" min="15" style="0" width="22.5459183673469"/>
    <col collapsed="false" hidden="false" max="1025" min="20" style="0" width="8.50510204081633"/>
  </cols>
  <sheetData>
    <row r="1" customFormat="false" ht="15.75" hidden="false" customHeight="true" outlineLevel="0" collapsed="false">
      <c r="A1" s="59" t="s">
        <v>5009</v>
      </c>
      <c r="B1" s="2" t="s">
        <v>5010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5011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31</v>
      </c>
      <c r="S5" s="4" t="s">
        <v>31</v>
      </c>
      <c r="T5" s="4" t="s">
        <v>31</v>
      </c>
      <c r="U5" s="4" t="s">
        <v>31</v>
      </c>
      <c r="V5" s="4" t="s">
        <v>31</v>
      </c>
      <c r="W5" s="4" t="s">
        <v>31</v>
      </c>
      <c r="X5" s="4" t="s">
        <v>31</v>
      </c>
    </row>
    <row r="6" s="13" customFormat="true" ht="16.5" hidden="false" customHeight="false" outlineLevel="0" collapsed="false">
      <c r="A6" s="98" t="s">
        <v>32</v>
      </c>
      <c r="B6" s="98" t="s">
        <v>32</v>
      </c>
      <c r="C6" s="32" t="s">
        <v>34</v>
      </c>
      <c r="D6" s="851" t="n">
        <f aca="false">D7+D21</f>
        <v>205700000000</v>
      </c>
      <c r="E6" s="851" t="n">
        <f aca="false">E7+E21</f>
        <v>223900000000</v>
      </c>
      <c r="F6" s="851" t="n">
        <f aca="false">F7+F21</f>
        <v>239700000000</v>
      </c>
      <c r="G6" s="851" t="n">
        <f aca="false">G7+G21</f>
        <v>270280000000</v>
      </c>
      <c r="H6" s="851" t="n">
        <f aca="false">H7+H21</f>
        <v>296470000000</v>
      </c>
      <c r="I6" s="851" t="n">
        <f aca="false">I7+I21</f>
        <v>359856000000</v>
      </c>
      <c r="J6" s="851" t="n">
        <f aca="false">J7+J21</f>
        <v>421876000000</v>
      </c>
      <c r="K6" s="851" t="n">
        <f aca="false">K7+K21</f>
        <v>503458000000</v>
      </c>
      <c r="L6" s="851" t="n">
        <f aca="false">L7+L21</f>
        <v>631815800000</v>
      </c>
      <c r="M6" s="259" t="n">
        <v>635731800000</v>
      </c>
      <c r="N6" s="851" t="n">
        <f aca="false">N7+N21</f>
        <v>631010192000</v>
      </c>
      <c r="O6" s="851" t="n">
        <f aca="false">O7+O21</f>
        <v>715586120000</v>
      </c>
      <c r="P6" s="851" t="n">
        <f aca="false">P7+P21</f>
        <v>778467040000</v>
      </c>
      <c r="Q6" s="259" t="n">
        <v>829415405000</v>
      </c>
      <c r="R6" s="851" t="n">
        <f aca="false">R7+R21</f>
        <v>894026315000</v>
      </c>
      <c r="S6" s="259" t="n">
        <v>975532922000</v>
      </c>
      <c r="T6" s="168"/>
      <c r="U6" s="168"/>
      <c r="V6" s="168"/>
      <c r="W6" s="168"/>
      <c r="X6" s="168"/>
    </row>
    <row r="7" customFormat="false" ht="16.5" hidden="false" customHeight="false" outlineLevel="0" collapsed="false">
      <c r="A7" s="30" t="s">
        <v>35</v>
      </c>
      <c r="B7" s="30" t="s">
        <v>35</v>
      </c>
      <c r="C7" s="20" t="s">
        <v>37</v>
      </c>
      <c r="D7" s="851" t="n">
        <f aca="false">D8+D22</f>
        <v>205700000000</v>
      </c>
      <c r="E7" s="851" t="n">
        <f aca="false">E8+E22</f>
        <v>223900000000</v>
      </c>
      <c r="F7" s="851" t="n">
        <f aca="false">F8+F22</f>
        <v>239700000000</v>
      </c>
      <c r="G7" s="851" t="n">
        <f aca="false">G8+G22</f>
        <v>270280000000</v>
      </c>
      <c r="H7" s="851" t="n">
        <f aca="false">H8+H22</f>
        <v>296470000000</v>
      </c>
      <c r="I7" s="851" t="n">
        <f aca="false">I8+I22</f>
        <v>359856000000</v>
      </c>
      <c r="J7" s="851" t="n">
        <f aca="false">J8+J22</f>
        <v>421876000000</v>
      </c>
      <c r="K7" s="851" t="n">
        <f aca="false">K8+K22</f>
        <v>503458000000</v>
      </c>
      <c r="L7" s="851" t="n">
        <f aca="false">L8+L22</f>
        <v>631815800000</v>
      </c>
      <c r="M7" s="55" t="n">
        <f aca="false">M8+M22</f>
        <v>635731800000</v>
      </c>
      <c r="N7" s="55" t="n">
        <f aca="false">N8+N22</f>
        <v>631010192000</v>
      </c>
      <c r="O7" s="55" t="n">
        <f aca="false">O8+O22</f>
        <v>715586120000</v>
      </c>
      <c r="P7" s="55" t="n">
        <f aca="false">P8+P22</f>
        <v>778467040000</v>
      </c>
      <c r="Q7" s="55" t="n">
        <f aca="false">Q8+Q22</f>
        <v>829415405000</v>
      </c>
      <c r="R7" s="55" t="n">
        <f aca="false">R8+R22</f>
        <v>894026315000</v>
      </c>
      <c r="S7" s="55" t="n">
        <f aca="false">S8+S22</f>
        <v>975532922000</v>
      </c>
      <c r="T7" s="4"/>
      <c r="U7" s="4"/>
      <c r="V7" s="4"/>
      <c r="W7" s="4"/>
      <c r="X7" s="4"/>
    </row>
    <row r="8" customFormat="false" ht="16.5" hidden="false" customHeight="false" outlineLevel="0" collapsed="false">
      <c r="A8" s="30" t="s">
        <v>342</v>
      </c>
      <c r="B8" s="30" t="s">
        <v>342</v>
      </c>
      <c r="C8" s="49" t="s">
        <v>40</v>
      </c>
      <c r="D8" s="851" t="n">
        <f aca="false">D9+D13+D16</f>
        <v>200900000000</v>
      </c>
      <c r="E8" s="851" t="n">
        <f aca="false">E9+E13+E16</f>
        <v>220200000000</v>
      </c>
      <c r="F8" s="851" t="n">
        <f aca="false">F9+F13+F16</f>
        <v>235620000000</v>
      </c>
      <c r="G8" s="851" t="n">
        <f aca="false">G9+G13+G16</f>
        <v>265620000000</v>
      </c>
      <c r="H8" s="851" t="n">
        <f aca="false">H9+H13+H16</f>
        <v>290025000000</v>
      </c>
      <c r="I8" s="851" t="n">
        <f aca="false">I9+I13+I16</f>
        <v>354144000000</v>
      </c>
      <c r="J8" s="851" t="n">
        <f aca="false">J9+J13+J16</f>
        <v>413946000000</v>
      </c>
      <c r="K8" s="851" t="n">
        <f aca="false">K9+K13+K16</f>
        <v>492592000000</v>
      </c>
      <c r="L8" s="851" t="n">
        <f aca="false">L9+L13+L16</f>
        <v>618276890000</v>
      </c>
      <c r="M8" s="55" t="n">
        <v>623691425000</v>
      </c>
      <c r="N8" s="55" t="n">
        <v>622988876000</v>
      </c>
      <c r="O8" s="55" t="n">
        <v>703855200000</v>
      </c>
      <c r="P8" s="55" t="n">
        <v>759633160000</v>
      </c>
      <c r="Q8" s="55" t="n">
        <v>812488560000</v>
      </c>
      <c r="R8" s="55" t="n">
        <v>879429967000</v>
      </c>
      <c r="S8" s="55" t="n">
        <v>959734818000</v>
      </c>
      <c r="T8" s="4"/>
      <c r="U8" s="4"/>
      <c r="V8" s="4"/>
      <c r="W8" s="4"/>
      <c r="X8" s="4"/>
    </row>
    <row r="9" customFormat="false" ht="15" hidden="false" customHeight="false" outlineLevel="0" collapsed="false">
      <c r="A9" s="563" t="s">
        <v>3252</v>
      </c>
      <c r="B9" s="893" t="s">
        <v>5012</v>
      </c>
      <c r="C9" s="3" t="s">
        <v>43</v>
      </c>
      <c r="D9" s="55" t="n">
        <v>116500000000</v>
      </c>
      <c r="E9" s="55" t="n">
        <v>126100000000</v>
      </c>
      <c r="F9" s="55" t="n">
        <v>142800000000</v>
      </c>
      <c r="G9" s="55" t="n">
        <v>160770000000</v>
      </c>
      <c r="H9" s="55" t="n">
        <v>171437000000</v>
      </c>
      <c r="I9" s="55" t="n">
        <v>195636000000</v>
      </c>
      <c r="J9" s="55" t="n">
        <v>229970000000</v>
      </c>
      <c r="K9" s="55" t="n">
        <v>280705000000</v>
      </c>
      <c r="L9" s="55" t="n">
        <v>361037600000</v>
      </c>
      <c r="M9" s="55"/>
      <c r="N9" s="55"/>
      <c r="O9" s="55"/>
      <c r="P9" s="55"/>
      <c r="Q9" s="55"/>
      <c r="R9" s="55"/>
      <c r="S9" s="55"/>
      <c r="T9" s="4"/>
      <c r="U9" s="4"/>
      <c r="V9" s="4"/>
      <c r="W9" s="4"/>
      <c r="X9" s="4"/>
    </row>
    <row r="10" customFormat="false" ht="15" hidden="false" customHeight="false" outlineLevel="0" collapsed="false">
      <c r="A10" s="894" t="s">
        <v>160</v>
      </c>
      <c r="B10" s="895" t="s">
        <v>5013</v>
      </c>
      <c r="C10" s="0" t="s">
        <v>5014</v>
      </c>
      <c r="D10" s="55" t="n">
        <v>85900000000</v>
      </c>
      <c r="E10" s="55" t="n">
        <v>86500000000</v>
      </c>
      <c r="F10" s="55" t="n">
        <v>87720000000</v>
      </c>
      <c r="G10" s="55" t="n">
        <v>92035000000</v>
      </c>
      <c r="H10" s="55" t="n">
        <v>97964000000</v>
      </c>
      <c r="I10" s="55" t="n">
        <v>111384000000</v>
      </c>
      <c r="J10" s="55" t="n">
        <v>126880000000</v>
      </c>
      <c r="K10" s="55" t="n">
        <v>141258000000</v>
      </c>
      <c r="L10" s="55" t="n">
        <v>182775285000</v>
      </c>
      <c r="M10" s="55"/>
      <c r="N10" s="55"/>
      <c r="O10" s="55"/>
      <c r="P10" s="55"/>
      <c r="Q10" s="55"/>
      <c r="R10" s="55"/>
      <c r="S10" s="55"/>
      <c r="T10" s="4"/>
      <c r="U10" s="4"/>
      <c r="V10" s="4"/>
      <c r="W10" s="4"/>
      <c r="X10" s="4"/>
    </row>
    <row r="11" customFormat="false" ht="15" hidden="false" customHeight="false" outlineLevel="0" collapsed="false">
      <c r="A11" s="896" t="s">
        <v>5015</v>
      </c>
      <c r="B11" s="895" t="s">
        <v>5016</v>
      </c>
      <c r="C11" s="0" t="s">
        <v>5014</v>
      </c>
      <c r="D11" s="55" t="n">
        <v>24100000000</v>
      </c>
      <c r="E11" s="55" t="n">
        <v>33500000000</v>
      </c>
      <c r="F11" s="55" t="n">
        <v>47940000000</v>
      </c>
      <c r="G11" s="55" t="n">
        <v>60580000000</v>
      </c>
      <c r="H11" s="55" t="n">
        <v>67028000000</v>
      </c>
      <c r="I11" s="55" t="n">
        <v>78540000000</v>
      </c>
      <c r="J11" s="55" t="n">
        <v>99918000000</v>
      </c>
      <c r="K11" s="55" t="n">
        <v>134014000000</v>
      </c>
      <c r="L11" s="55" t="n">
        <v>173749345000</v>
      </c>
      <c r="M11" s="55"/>
      <c r="N11" s="55"/>
      <c r="O11" s="55"/>
      <c r="P11" s="55"/>
      <c r="Q11" s="55"/>
      <c r="R11" s="55"/>
      <c r="S11" s="55"/>
      <c r="T11" s="4"/>
      <c r="U11" s="4"/>
      <c r="V11" s="4"/>
      <c r="W11" s="4"/>
      <c r="X11" s="4"/>
    </row>
    <row r="12" customFormat="false" ht="15" hidden="false" customHeight="false" outlineLevel="0" collapsed="false">
      <c r="A12" s="894" t="s">
        <v>5017</v>
      </c>
      <c r="B12" s="894" t="s">
        <v>5018</v>
      </c>
      <c r="C12" s="0" t="s">
        <v>5014</v>
      </c>
      <c r="D12" s="55" t="n">
        <f aca="false">D9-D10-D11</f>
        <v>6500000000</v>
      </c>
      <c r="E12" s="55" t="n">
        <f aca="false">E9-E10-E11</f>
        <v>6100000000</v>
      </c>
      <c r="F12" s="55" t="n">
        <f aca="false">F9-F10-F11</f>
        <v>7139999999.99998</v>
      </c>
      <c r="G12" s="55" t="n">
        <f aca="false">G9-G10-G11</f>
        <v>8154999999.99998</v>
      </c>
      <c r="H12" s="55" t="n">
        <f aca="false">H9-H10-H11</f>
        <v>6444999999.99999</v>
      </c>
      <c r="I12" s="55" t="n">
        <f aca="false">I9-I10-I11</f>
        <v>5712000000</v>
      </c>
      <c r="J12" s="55" t="n">
        <f aca="false">J9-J10-J11</f>
        <v>3172000000.00002</v>
      </c>
      <c r="K12" s="55" t="n">
        <f aca="false">K9-K10-K11</f>
        <v>5433000000.00002</v>
      </c>
      <c r="L12" s="55" t="n">
        <f aca="false">L9-L10-L11</f>
        <v>4512970000</v>
      </c>
      <c r="M12" s="55"/>
      <c r="N12" s="55"/>
      <c r="O12" s="55"/>
      <c r="P12" s="55"/>
      <c r="Q12" s="55"/>
      <c r="R12" s="55"/>
      <c r="S12" s="55"/>
      <c r="T12" s="4"/>
      <c r="U12" s="4"/>
      <c r="V12" s="4"/>
      <c r="W12" s="4"/>
      <c r="X12" s="4"/>
    </row>
    <row r="13" customFormat="false" ht="15" hidden="false" customHeight="false" outlineLevel="0" collapsed="false">
      <c r="A13" s="238" t="s">
        <v>923</v>
      </c>
      <c r="B13" s="897" t="s">
        <v>5019</v>
      </c>
      <c r="C13" s="3" t="s">
        <v>43</v>
      </c>
      <c r="D13" s="55" t="n">
        <v>72200000000</v>
      </c>
      <c r="E13" s="55" t="n">
        <v>79100000000</v>
      </c>
      <c r="F13" s="55" t="n">
        <v>84660000000</v>
      </c>
      <c r="G13" s="55" t="n">
        <v>95530000000</v>
      </c>
      <c r="H13" s="404" t="n">
        <v>109565000000</v>
      </c>
      <c r="I13" s="55" t="n">
        <v>131376000000</v>
      </c>
      <c r="J13" s="851" t="n">
        <f aca="false">J14+J15</f>
        <v>149084000000</v>
      </c>
      <c r="K13" s="851" t="n">
        <f aca="false">K14+K15</f>
        <v>172045000000</v>
      </c>
      <c r="L13" s="851" t="n">
        <f aca="false">L14+L15</f>
        <v>207596620000</v>
      </c>
      <c r="M13" s="55"/>
      <c r="N13" s="55"/>
      <c r="O13" s="55"/>
      <c r="P13" s="55"/>
      <c r="Q13" s="55"/>
      <c r="R13" s="55"/>
      <c r="S13" s="55"/>
      <c r="T13" s="4"/>
      <c r="U13" s="4"/>
      <c r="V13" s="4"/>
      <c r="W13" s="4"/>
      <c r="X13" s="4"/>
    </row>
    <row r="14" customFormat="false" ht="15" hidden="false" customHeight="false" outlineLevel="0" collapsed="false">
      <c r="A14" s="894" t="s">
        <v>3717</v>
      </c>
      <c r="B14" s="895" t="s">
        <v>5020</v>
      </c>
      <c r="C14" s="3" t="s">
        <v>979</v>
      </c>
      <c r="D14" s="55" t="n">
        <v>48300000000</v>
      </c>
      <c r="E14" s="55" t="n">
        <v>54500000000</v>
      </c>
      <c r="F14" s="55" t="n">
        <v>59160000000</v>
      </c>
      <c r="G14" s="55" t="n">
        <v>68735000000</v>
      </c>
      <c r="H14" s="404" t="n">
        <v>81207000000</v>
      </c>
      <c r="I14" s="55" t="n">
        <v>98532000000</v>
      </c>
      <c r="J14" s="55" t="n">
        <v>114192000000</v>
      </c>
      <c r="K14" s="55" t="n">
        <v>134014000000</v>
      </c>
      <c r="L14" s="55" t="n">
        <v>162466920000</v>
      </c>
      <c r="M14" s="55"/>
      <c r="N14" s="55"/>
      <c r="O14" s="55"/>
      <c r="P14" s="55"/>
      <c r="Q14" s="55"/>
      <c r="R14" s="55"/>
      <c r="S14" s="55"/>
      <c r="T14" s="4"/>
      <c r="U14" s="4"/>
      <c r="V14" s="4"/>
      <c r="W14" s="4"/>
      <c r="X14" s="4"/>
    </row>
    <row r="15" customFormat="false" ht="15" hidden="false" customHeight="false" outlineLevel="0" collapsed="false">
      <c r="A15" s="895" t="s">
        <v>517</v>
      </c>
      <c r="B15" s="895" t="s">
        <v>517</v>
      </c>
      <c r="C15" s="3" t="s">
        <v>979</v>
      </c>
      <c r="D15" s="55" t="n">
        <f aca="false">D13-D14</f>
        <v>23900000000</v>
      </c>
      <c r="E15" s="55" t="n">
        <f aca="false">E13-E14</f>
        <v>24600000000</v>
      </c>
      <c r="F15" s="55" t="n">
        <f aca="false">F13-F14</f>
        <v>25500000000</v>
      </c>
      <c r="G15" s="55" t="n">
        <f aca="false">G13-G14</f>
        <v>26795000000</v>
      </c>
      <c r="H15" s="55" t="n">
        <f aca="false">H13-H14</f>
        <v>28358000000</v>
      </c>
      <c r="I15" s="55" t="n">
        <v>32844000000</v>
      </c>
      <c r="J15" s="55" t="n">
        <v>34892000000</v>
      </c>
      <c r="K15" s="55" t="n">
        <v>38031000000</v>
      </c>
      <c r="L15" s="55" t="n">
        <v>45129700000</v>
      </c>
      <c r="M15" s="55"/>
      <c r="N15" s="55"/>
      <c r="O15" s="55"/>
      <c r="P15" s="55"/>
      <c r="Q15" s="55"/>
      <c r="R15" s="55"/>
      <c r="S15" s="55"/>
      <c r="T15" s="4"/>
      <c r="U15" s="4"/>
      <c r="V15" s="4"/>
      <c r="W15" s="4"/>
      <c r="X15" s="4"/>
    </row>
    <row r="16" customFormat="false" ht="15" hidden="false" customHeight="false" outlineLevel="0" collapsed="false">
      <c r="A16" s="895" t="s">
        <v>5021</v>
      </c>
      <c r="B16" s="895" t="s">
        <v>5022</v>
      </c>
      <c r="C16" s="3" t="s">
        <v>43</v>
      </c>
      <c r="D16" s="55" t="n">
        <f aca="false">D18+D19</f>
        <v>12200000000</v>
      </c>
      <c r="E16" s="55" t="n">
        <f aca="false">E18+E19</f>
        <v>15000000000</v>
      </c>
      <c r="F16" s="55" t="n">
        <f aca="false">F18+F19</f>
        <v>8160000000</v>
      </c>
      <c r="G16" s="55" t="n">
        <f aca="false">G18+G19</f>
        <v>9320000000</v>
      </c>
      <c r="H16" s="55" t="n">
        <f aca="false">H18+H19</f>
        <v>9023000000</v>
      </c>
      <c r="I16" s="55" t="n">
        <f aca="false">I18+I19</f>
        <v>27132000000</v>
      </c>
      <c r="J16" s="55" t="n">
        <f aca="false">J18+J19</f>
        <v>34892000000</v>
      </c>
      <c r="K16" s="55" t="n">
        <f aca="false">K18+K19</f>
        <v>39842000000</v>
      </c>
      <c r="L16" s="55" t="n">
        <f aca="false">L18+L19</f>
        <v>49642670000</v>
      </c>
      <c r="M16" s="55"/>
      <c r="N16" s="55"/>
      <c r="O16" s="55"/>
      <c r="P16" s="55"/>
      <c r="Q16" s="55"/>
      <c r="R16" s="55"/>
      <c r="S16" s="55"/>
      <c r="T16" s="4"/>
      <c r="U16" s="4"/>
      <c r="V16" s="4"/>
      <c r="W16" s="4"/>
      <c r="X16" s="4"/>
    </row>
    <row r="17" customFormat="false" ht="15" hidden="false" customHeight="false" outlineLevel="0" collapsed="false">
      <c r="B17" s="893" t="s">
        <v>5023</v>
      </c>
      <c r="D17" s="55" t="n">
        <v>5000000000</v>
      </c>
      <c r="E17" s="55" t="n">
        <v>6600000000</v>
      </c>
      <c r="F17" s="55" t="n">
        <v>9180000000</v>
      </c>
      <c r="G17" s="55" t="n">
        <v>11650000000</v>
      </c>
      <c r="H17" s="55" t="n">
        <v>10312000000</v>
      </c>
      <c r="I17" s="55" t="n">
        <v>14280000000</v>
      </c>
      <c r="J17" s="55" t="n">
        <v>20618000000</v>
      </c>
      <c r="K17" s="55" t="n">
        <v>16299000000</v>
      </c>
      <c r="L17" s="55" t="n">
        <v>22564850000</v>
      </c>
      <c r="M17" s="55"/>
      <c r="N17" s="55"/>
      <c r="O17" s="55"/>
      <c r="P17" s="55"/>
      <c r="Q17" s="55"/>
      <c r="R17" s="55"/>
      <c r="S17" s="55"/>
      <c r="T17" s="4"/>
      <c r="U17" s="4"/>
      <c r="V17" s="4"/>
      <c r="W17" s="4"/>
      <c r="X17" s="4"/>
    </row>
    <row r="18" customFormat="false" ht="15" hidden="false" customHeight="false" outlineLevel="0" collapsed="false">
      <c r="A18" s="894" t="s">
        <v>5024</v>
      </c>
      <c r="B18" s="895" t="s">
        <v>5025</v>
      </c>
      <c r="C18" s="3" t="s">
        <v>5026</v>
      </c>
      <c r="D18" s="55" t="n">
        <v>5400000000</v>
      </c>
      <c r="E18" s="55" t="n">
        <v>6800000000</v>
      </c>
      <c r="F18" s="55"/>
      <c r="G18" s="55"/>
      <c r="H18" s="55"/>
      <c r="I18" s="55" t="n">
        <v>14280000000</v>
      </c>
      <c r="J18" s="55" t="n">
        <v>17446000000</v>
      </c>
      <c r="K18" s="55" t="n">
        <v>16299000000</v>
      </c>
      <c r="L18" s="55" t="n">
        <v>20308365000</v>
      </c>
      <c r="M18" s="55"/>
      <c r="N18" s="55"/>
      <c r="O18" s="55"/>
      <c r="P18" s="55"/>
      <c r="Q18" s="55"/>
      <c r="R18" s="55"/>
      <c r="S18" s="55"/>
      <c r="T18" s="4"/>
      <c r="U18" s="4"/>
      <c r="V18" s="4"/>
      <c r="W18" s="4"/>
      <c r="X18" s="4"/>
    </row>
    <row r="19" customFormat="false" ht="15" hidden="false" customHeight="false" outlineLevel="0" collapsed="false">
      <c r="A19" s="896" t="s">
        <v>980</v>
      </c>
      <c r="B19" s="898" t="s">
        <v>5027</v>
      </c>
      <c r="C19" s="3" t="s">
        <v>5026</v>
      </c>
      <c r="D19" s="55" t="n">
        <v>6800000000</v>
      </c>
      <c r="E19" s="55" t="n">
        <v>8200000000</v>
      </c>
      <c r="F19" s="55" t="n">
        <v>8160000000</v>
      </c>
      <c r="G19" s="55" t="n">
        <v>9320000000</v>
      </c>
      <c r="H19" s="55" t="n">
        <v>9023000000</v>
      </c>
      <c r="I19" s="55" t="n">
        <v>12852000000</v>
      </c>
      <c r="J19" s="55" t="n">
        <v>17446000000</v>
      </c>
      <c r="K19" s="55" t="n">
        <v>23543000000</v>
      </c>
      <c r="L19" s="55" t="n">
        <v>29334305000</v>
      </c>
      <c r="M19" s="55"/>
      <c r="N19" s="55"/>
      <c r="O19" s="55"/>
      <c r="P19" s="55"/>
      <c r="Q19" s="55"/>
      <c r="R19" s="55"/>
      <c r="S19" s="55"/>
      <c r="T19" s="4"/>
      <c r="U19" s="4"/>
      <c r="V19" s="4"/>
      <c r="W19" s="4"/>
      <c r="X19" s="4"/>
    </row>
    <row r="20" customFormat="false" ht="15" hidden="false" customHeight="false" outlineLevel="0" collapsed="false">
      <c r="B20" s="898" t="s">
        <v>5028</v>
      </c>
      <c r="C20" s="11"/>
      <c r="D20" s="55" t="n">
        <v>7200000000</v>
      </c>
      <c r="E20" s="55" t="n">
        <v>8400000000</v>
      </c>
      <c r="F20" s="55" t="n">
        <v>8160000000</v>
      </c>
      <c r="G20" s="55" t="n">
        <v>8155000000</v>
      </c>
      <c r="H20" s="55" t="n">
        <v>10312000000</v>
      </c>
      <c r="I20" s="55" t="n">
        <v>12852000000</v>
      </c>
      <c r="J20" s="55" t="n">
        <v>14274000000</v>
      </c>
      <c r="K20" s="55" t="n">
        <v>25354000000</v>
      </c>
      <c r="L20" s="55" t="n">
        <v>27077820000</v>
      </c>
      <c r="M20" s="55"/>
      <c r="N20" s="55"/>
      <c r="O20" s="55"/>
      <c r="P20" s="55"/>
      <c r="Q20" s="55"/>
      <c r="R20" s="55"/>
      <c r="S20" s="55"/>
      <c r="T20" s="4"/>
      <c r="U20" s="4"/>
      <c r="V20" s="4"/>
      <c r="W20" s="4"/>
      <c r="X20" s="4"/>
    </row>
    <row r="21" customFormat="false" ht="16.5" hidden="false" customHeight="false" outlineLevel="0" collapsed="false">
      <c r="A21" s="30" t="s">
        <v>52</v>
      </c>
      <c r="B21" s="30" t="s">
        <v>52</v>
      </c>
      <c r="C21" s="20" t="s">
        <v>37</v>
      </c>
      <c r="D21" s="55" t="n">
        <v>0</v>
      </c>
      <c r="E21" s="55" t="n">
        <v>0</v>
      </c>
      <c r="F21" s="55" t="n">
        <v>0</v>
      </c>
      <c r="G21" s="55" t="n">
        <v>0</v>
      </c>
      <c r="H21" s="55" t="n">
        <v>0</v>
      </c>
      <c r="I21" s="55" t="n">
        <v>0</v>
      </c>
      <c r="J21" s="55" t="n">
        <v>0</v>
      </c>
      <c r="K21" s="55" t="n">
        <v>0</v>
      </c>
      <c r="L21" s="454" t="n">
        <v>0</v>
      </c>
      <c r="M21" s="55" t="n">
        <v>0</v>
      </c>
      <c r="N21" s="55" t="n">
        <v>0</v>
      </c>
      <c r="O21" s="55" t="n">
        <v>0</v>
      </c>
      <c r="P21" s="55" t="n">
        <v>0</v>
      </c>
      <c r="Q21" s="55" t="n">
        <v>0</v>
      </c>
      <c r="R21" s="55" t="n">
        <v>0</v>
      </c>
      <c r="S21" s="55" t="n">
        <v>0</v>
      </c>
      <c r="T21" s="4"/>
      <c r="U21" s="4"/>
      <c r="V21" s="4"/>
      <c r="W21" s="4"/>
      <c r="X21" s="4"/>
    </row>
    <row r="22" customFormat="false" ht="16.5" hidden="false" customHeight="false" outlineLevel="0" collapsed="false">
      <c r="A22" s="19" t="s">
        <v>524</v>
      </c>
      <c r="B22" s="30" t="s">
        <v>349</v>
      </c>
      <c r="C22" s="49" t="s">
        <v>40</v>
      </c>
      <c r="D22" s="55" t="n">
        <v>4800000000</v>
      </c>
      <c r="E22" s="55" t="n">
        <v>3700000000</v>
      </c>
      <c r="F22" s="454" t="n">
        <v>4080000000</v>
      </c>
      <c r="G22" s="454" t="n">
        <v>4660000000</v>
      </c>
      <c r="H22" s="55" t="n">
        <v>6445000000</v>
      </c>
      <c r="I22" s="55" t="n">
        <v>5712000000</v>
      </c>
      <c r="J22" s="55" t="n">
        <v>7930000000</v>
      </c>
      <c r="K22" s="55" t="n">
        <v>10866000000</v>
      </c>
      <c r="L22" s="55" t="n">
        <v>13538910000</v>
      </c>
      <c r="M22" s="55" t="n">
        <v>12040375000</v>
      </c>
      <c r="N22" s="55" t="n">
        <v>8021316000</v>
      </c>
      <c r="O22" s="55" t="n">
        <v>11730920000</v>
      </c>
      <c r="P22" s="55" t="n">
        <v>18833880000</v>
      </c>
      <c r="Q22" s="55" t="n">
        <v>16926845000</v>
      </c>
      <c r="R22" s="55" t="n">
        <v>14596348000</v>
      </c>
      <c r="S22" s="55" t="n">
        <v>15798104000</v>
      </c>
      <c r="T22" s="4"/>
      <c r="U22" s="4"/>
      <c r="V22" s="4"/>
      <c r="W22" s="4"/>
      <c r="X22" s="4"/>
    </row>
    <row r="23" s="13" customFormat="true" ht="16.5" hidden="false" customHeight="false" outlineLevel="0" collapsed="false">
      <c r="A23" s="13" t="s">
        <v>68</v>
      </c>
      <c r="B23" s="98" t="s">
        <v>935</v>
      </c>
      <c r="C23" s="32" t="s">
        <v>34</v>
      </c>
      <c r="D23" s="259" t="n">
        <v>214800000000</v>
      </c>
      <c r="E23" s="259" t="n">
        <v>233900000000</v>
      </c>
      <c r="F23" s="259" t="n">
        <f aca="false">F24+F30</f>
        <v>256020000000</v>
      </c>
      <c r="G23" s="259" t="n">
        <v>284260000000</v>
      </c>
      <c r="H23" s="259" t="n">
        <v>328695000000</v>
      </c>
      <c r="I23" s="259" t="n">
        <v>368424000000</v>
      </c>
      <c r="J23" s="259" t="n">
        <v>417118000000</v>
      </c>
      <c r="K23" s="259" t="n">
        <v>470860000000</v>
      </c>
      <c r="L23" s="259" t="n">
        <v>586686100000</v>
      </c>
      <c r="M23" s="851" t="n">
        <f aca="false">M24+M30</f>
        <v>654996400000</v>
      </c>
      <c r="N23" s="259" t="n">
        <v>778067652000</v>
      </c>
      <c r="O23" s="851" t="n">
        <f aca="false">O24+O30</f>
        <v>841693510000</v>
      </c>
      <c r="P23" s="259" t="n">
        <v>935416040000</v>
      </c>
      <c r="Q23" s="259" t="n">
        <v>1012225331000</v>
      </c>
      <c r="R23" s="259" t="n">
        <v>1091077013000</v>
      </c>
      <c r="S23" s="851" t="n">
        <f aca="false">S24+S30</f>
        <v>1165110170000</v>
      </c>
      <c r="T23" s="168"/>
      <c r="U23" s="168"/>
      <c r="V23" s="168"/>
      <c r="W23" s="168"/>
      <c r="X23" s="168"/>
    </row>
    <row r="24" customFormat="false" ht="16.5" hidden="false" customHeight="false" outlineLevel="0" collapsed="false">
      <c r="A24" s="0" t="s">
        <v>70</v>
      </c>
      <c r="B24" s="30" t="s">
        <v>353</v>
      </c>
      <c r="C24" s="49" t="s">
        <v>191</v>
      </c>
      <c r="D24" s="55" t="n">
        <f aca="false">D25+D26+D29</f>
        <v>214800000000</v>
      </c>
      <c r="E24" s="55" t="n">
        <f aca="false">E25+E26+E29</f>
        <v>233900000000</v>
      </c>
      <c r="F24" s="55" t="n">
        <f aca="false">F25+F26+F29</f>
        <v>256020000000</v>
      </c>
      <c r="G24" s="55" t="n">
        <f aca="false">G25+G26+G29</f>
        <v>284260000000</v>
      </c>
      <c r="H24" s="55" t="n">
        <f aca="false">H25+H26+H29</f>
        <v>328695000000</v>
      </c>
      <c r="I24" s="55" t="n">
        <f aca="false">I25+I26+I29</f>
        <v>368424000000</v>
      </c>
      <c r="J24" s="55" t="n">
        <f aca="false">J25+J26+J29</f>
        <v>417118000000</v>
      </c>
      <c r="K24" s="55" t="n">
        <f aca="false">K25+K26+K29</f>
        <v>470860000000</v>
      </c>
      <c r="L24" s="55" t="n">
        <f aca="false">L25+L26+L29</f>
        <v>586686100000</v>
      </c>
      <c r="M24" s="55" t="n">
        <v>645364100000</v>
      </c>
      <c r="N24" s="55" t="n">
        <v>767372564000</v>
      </c>
      <c r="O24" s="55" t="n">
        <v>829962590000</v>
      </c>
      <c r="P24" s="55" t="n">
        <v>922860120000</v>
      </c>
      <c r="Q24" s="55" t="n">
        <v>998683855000</v>
      </c>
      <c r="R24" s="55" t="n">
        <v>1076480665000</v>
      </c>
      <c r="S24" s="55" t="n">
        <v>1149312066000</v>
      </c>
      <c r="T24" s="4"/>
      <c r="U24" s="4"/>
      <c r="V24" s="4"/>
      <c r="W24" s="4"/>
      <c r="X24" s="4"/>
    </row>
    <row r="25" customFormat="false" ht="16.5" hidden="false" customHeight="false" outlineLevel="0" collapsed="false">
      <c r="A25" s="30" t="s">
        <v>87</v>
      </c>
      <c r="B25" s="30" t="s">
        <v>87</v>
      </c>
      <c r="C25" s="49" t="s">
        <v>194</v>
      </c>
      <c r="D25" s="55" t="n">
        <v>44300000000</v>
      </c>
      <c r="E25" s="55" t="n">
        <v>46300000000</v>
      </c>
      <c r="F25" s="55" t="n">
        <v>45900000000</v>
      </c>
      <c r="G25" s="55" t="n">
        <v>45435000000</v>
      </c>
      <c r="H25" s="55" t="n">
        <v>46404000000</v>
      </c>
      <c r="I25" s="55" t="n">
        <v>48552000000</v>
      </c>
      <c r="J25" s="55" t="n">
        <v>50752000000</v>
      </c>
      <c r="K25" s="55" t="n">
        <v>52519000000</v>
      </c>
      <c r="L25" s="55" t="n">
        <v>56412125000</v>
      </c>
      <c r="M25" s="55" t="n">
        <v>57793800000</v>
      </c>
      <c r="N25" s="55" t="n">
        <v>61496756000</v>
      </c>
      <c r="O25" s="55" t="n">
        <v>70385520000</v>
      </c>
      <c r="P25" s="55" t="n">
        <v>81613480000</v>
      </c>
      <c r="Q25" s="55" t="n">
        <v>94790332000</v>
      </c>
      <c r="R25" s="55" t="n">
        <v>102174436000</v>
      </c>
      <c r="S25" s="55" t="n">
        <v>110586728000</v>
      </c>
      <c r="T25" s="4"/>
      <c r="U25" s="4"/>
      <c r="V25" s="4"/>
      <c r="W25" s="4"/>
      <c r="X25" s="4"/>
    </row>
    <row r="26" customFormat="false" ht="15" hidden="false" customHeight="false" outlineLevel="0" collapsed="false">
      <c r="A26" s="19" t="s">
        <v>5029</v>
      </c>
      <c r="B26" s="107" t="s">
        <v>5030</v>
      </c>
      <c r="C26" s="49" t="s">
        <v>194</v>
      </c>
      <c r="D26" s="55" t="n">
        <v>103500000000</v>
      </c>
      <c r="E26" s="55" t="n">
        <v>114500000000</v>
      </c>
      <c r="F26" s="55" t="n">
        <v>124440000000</v>
      </c>
      <c r="G26" s="55" t="n">
        <v>142130000000</v>
      </c>
      <c r="H26" s="55" t="n">
        <v>134056000000</v>
      </c>
      <c r="I26" s="55" t="n">
        <v>152796000000</v>
      </c>
      <c r="J26" s="55" t="n">
        <v>171288000000</v>
      </c>
      <c r="K26" s="55" t="n">
        <v>208265000000</v>
      </c>
      <c r="L26" s="55" t="n">
        <v>266265230000</v>
      </c>
      <c r="M26" s="55" t="n">
        <v>305825525000</v>
      </c>
      <c r="N26" s="55" t="n">
        <v>377001852000</v>
      </c>
      <c r="O26" s="55" t="n">
        <v>410582200000</v>
      </c>
      <c r="P26" s="55" t="n">
        <v>455152100000</v>
      </c>
      <c r="Q26" s="55" t="n">
        <v>490878505000</v>
      </c>
      <c r="R26" s="55" t="n">
        <v>518170354000</v>
      </c>
      <c r="S26" s="55" t="n">
        <v>548984114000</v>
      </c>
      <c r="T26" s="4"/>
      <c r="U26" s="4"/>
      <c r="V26" s="4"/>
      <c r="W26" s="4"/>
      <c r="X26" s="4"/>
    </row>
    <row r="27" customFormat="false" ht="16.5" hidden="false" customHeight="false" outlineLevel="0" collapsed="false">
      <c r="A27" s="27" t="s">
        <v>5031</v>
      </c>
      <c r="B27" s="29" t="s">
        <v>5032</v>
      </c>
      <c r="C27" s="3" t="s">
        <v>5033</v>
      </c>
      <c r="D27" s="55" t="n">
        <v>99000000000</v>
      </c>
      <c r="E27" s="55" t="n">
        <v>108900000000</v>
      </c>
      <c r="F27" s="55"/>
      <c r="G27" s="55"/>
      <c r="H27" s="55"/>
      <c r="I27" s="55" t="n">
        <v>138516000000</v>
      </c>
      <c r="J27" s="55" t="n">
        <v>153842000000</v>
      </c>
      <c r="K27" s="55" t="n">
        <v>181100000000</v>
      </c>
      <c r="L27" s="55" t="n">
        <v>225648500000</v>
      </c>
      <c r="M27" s="55" t="n">
        <v>257664025000</v>
      </c>
      <c r="N27" s="55" t="n">
        <v>320852640000</v>
      </c>
      <c r="O27" s="55" t="n">
        <v>346062140000</v>
      </c>
      <c r="P27" s="55" t="n">
        <v>382955560000</v>
      </c>
      <c r="Q27" s="55" t="n">
        <v>409629649000</v>
      </c>
      <c r="R27" s="55" t="n">
        <v>430592266000</v>
      </c>
      <c r="S27" s="55" t="n">
        <v>454195490000</v>
      </c>
      <c r="T27" s="4"/>
      <c r="U27" s="4"/>
      <c r="V27" s="4"/>
      <c r="W27" s="4"/>
      <c r="X27" s="4"/>
    </row>
    <row r="28" customFormat="false" ht="16.5" hidden="false" customHeight="false" outlineLevel="0" collapsed="false">
      <c r="A28" s="27" t="s">
        <v>2337</v>
      </c>
      <c r="B28" s="29" t="s">
        <v>5034</v>
      </c>
      <c r="C28" s="3" t="s">
        <v>5033</v>
      </c>
      <c r="D28" s="851" t="n">
        <f aca="false">D26-D27</f>
        <v>4500000000</v>
      </c>
      <c r="E28" s="851" t="n">
        <f aca="false">E26-E27</f>
        <v>5600000000</v>
      </c>
      <c r="F28" s="55"/>
      <c r="G28" s="55"/>
      <c r="H28" s="55"/>
      <c r="I28" s="55" t="n">
        <v>14280000000</v>
      </c>
      <c r="J28" s="55" t="n">
        <v>17446000000</v>
      </c>
      <c r="K28" s="55" t="n">
        <v>27165000000</v>
      </c>
      <c r="L28" s="55" t="n">
        <v>40616730000</v>
      </c>
      <c r="M28" s="55" t="n">
        <v>48161500000</v>
      </c>
      <c r="N28" s="55" t="n">
        <v>56149212000</v>
      </c>
      <c r="O28" s="55" t="n">
        <v>64520060000</v>
      </c>
      <c r="P28" s="55" t="n">
        <v>72196540000</v>
      </c>
      <c r="Q28" s="55" t="n">
        <v>81248856000</v>
      </c>
      <c r="R28" s="55" t="n">
        <v>87578088000</v>
      </c>
      <c r="S28" s="55" t="n">
        <v>94788624000</v>
      </c>
      <c r="T28" s="4"/>
      <c r="U28" s="4"/>
      <c r="V28" s="4"/>
      <c r="W28" s="4"/>
      <c r="X28" s="4"/>
    </row>
    <row r="29" customFormat="false" ht="16.5" hidden="false" customHeight="false" outlineLevel="0" collapsed="false">
      <c r="A29" s="0" t="s">
        <v>794</v>
      </c>
      <c r="B29" s="30" t="s">
        <v>364</v>
      </c>
      <c r="C29" s="49" t="s">
        <v>194</v>
      </c>
      <c r="D29" s="55" t="n">
        <v>67000000000</v>
      </c>
      <c r="E29" s="55" t="n">
        <v>73100000000</v>
      </c>
      <c r="F29" s="55" t="n">
        <v>85680000000</v>
      </c>
      <c r="G29" s="55" t="n">
        <v>96695000000</v>
      </c>
      <c r="H29" s="404" t="n">
        <v>148235000000</v>
      </c>
      <c r="I29" s="55" t="n">
        <v>167076000000</v>
      </c>
      <c r="J29" s="55" t="n">
        <v>195078000000</v>
      </c>
      <c r="K29" s="55" t="n">
        <v>210076000000</v>
      </c>
      <c r="L29" s="55" t="n">
        <v>264008745000</v>
      </c>
      <c r="M29" s="55" t="n">
        <v>281744775000</v>
      </c>
      <c r="N29" s="55" t="n">
        <v>328873956000</v>
      </c>
      <c r="O29" s="55" t="n">
        <v>346062140000</v>
      </c>
      <c r="P29" s="55" t="n">
        <v>389233520000</v>
      </c>
      <c r="Q29" s="55" t="n">
        <v>413015018000</v>
      </c>
      <c r="R29" s="55" t="n">
        <v>452486788000</v>
      </c>
      <c r="S29" s="55" t="n">
        <v>489741224000</v>
      </c>
      <c r="T29" s="4"/>
      <c r="U29" s="4"/>
      <c r="V29" s="4"/>
      <c r="W29" s="4"/>
      <c r="X29" s="4"/>
    </row>
    <row r="30" customFormat="false" ht="16.5" hidden="false" customHeight="false" outlineLevel="0" collapsed="false">
      <c r="A30" s="0" t="s">
        <v>227</v>
      </c>
      <c r="B30" s="30" t="s">
        <v>365</v>
      </c>
      <c r="C30" s="49" t="s">
        <v>191</v>
      </c>
      <c r="D30" s="55"/>
      <c r="E30" s="55"/>
      <c r="F30" s="55"/>
      <c r="G30" s="55"/>
      <c r="H30" s="55"/>
      <c r="I30" s="55"/>
      <c r="J30" s="55"/>
      <c r="K30" s="55"/>
      <c r="L30" s="55"/>
      <c r="M30" s="55" t="n">
        <v>9632300000</v>
      </c>
      <c r="N30" s="55" t="n">
        <v>10695088000</v>
      </c>
      <c r="O30" s="55" t="n">
        <v>11730920000</v>
      </c>
      <c r="P30" s="55" t="n">
        <v>12555920000</v>
      </c>
      <c r="Q30" s="55" t="n">
        <v>13541476000</v>
      </c>
      <c r="R30" s="55" t="n">
        <v>14596348000</v>
      </c>
      <c r="S30" s="55" t="n">
        <v>15798104000</v>
      </c>
      <c r="T30" s="4"/>
      <c r="U30" s="4"/>
      <c r="V30" s="4"/>
      <c r="W30" s="4"/>
      <c r="X30" s="4"/>
    </row>
    <row r="31" customFormat="false" ht="16.5" hidden="false" customHeight="false" outlineLevel="0" collapsed="false">
      <c r="B31" s="30" t="s">
        <v>5035</v>
      </c>
      <c r="C31" s="11"/>
      <c r="D31" s="55"/>
      <c r="E31" s="55"/>
      <c r="F31" s="55"/>
      <c r="G31" s="55"/>
      <c r="H31" s="55"/>
      <c r="I31" s="55"/>
      <c r="J31" s="55"/>
      <c r="K31" s="55"/>
      <c r="L31" s="55"/>
      <c r="M31" s="55" t="n">
        <v>-9632300000</v>
      </c>
      <c r="N31" s="55" t="n">
        <v>-136362372000</v>
      </c>
      <c r="O31" s="55" t="n">
        <v>-111443740000</v>
      </c>
      <c r="P31" s="55" t="n">
        <v>-144393080000</v>
      </c>
      <c r="Q31" s="55" t="n">
        <v>-169268450000</v>
      </c>
      <c r="R31" s="55" t="n">
        <v>-182454350000</v>
      </c>
      <c r="S31" s="55" t="n">
        <v>-173779144000</v>
      </c>
      <c r="T31" s="4"/>
      <c r="U31" s="4"/>
      <c r="V31" s="4"/>
      <c r="W31" s="4"/>
      <c r="X31" s="4"/>
    </row>
    <row r="32" customFormat="false" ht="16.5" hidden="false" customHeight="false" outlineLevel="0" collapsed="false">
      <c r="B32" s="30" t="s">
        <v>5036</v>
      </c>
      <c r="C32" s="11"/>
      <c r="D32" s="55" t="n">
        <v>-16200000000</v>
      </c>
      <c r="E32" s="55" t="n">
        <v>-18400000000</v>
      </c>
      <c r="F32" s="55" t="n">
        <v>-14280000000</v>
      </c>
      <c r="G32" s="55" t="n">
        <v>-12815000000</v>
      </c>
      <c r="H32" s="55" t="n">
        <v>-29647000000</v>
      </c>
      <c r="I32" s="55" t="n">
        <v>-19992000000</v>
      </c>
      <c r="J32" s="55" t="n">
        <v>-4758000000</v>
      </c>
      <c r="K32" s="55" t="n">
        <v>10866000000</v>
      </c>
      <c r="L32" s="55" t="n">
        <v>20308365000</v>
      </c>
      <c r="M32" s="55" t="n">
        <v>-16856525000</v>
      </c>
      <c r="N32" s="55" t="n">
        <v>-147057460000</v>
      </c>
      <c r="O32" s="55" t="n">
        <v>-123174660000</v>
      </c>
      <c r="P32" s="55" t="n">
        <v>-156949000000</v>
      </c>
      <c r="Q32" s="55" t="n">
        <v>-182809926000</v>
      </c>
      <c r="R32" s="55" t="n">
        <v>-197050698000</v>
      </c>
      <c r="S32" s="55" t="n">
        <v>-193526774000</v>
      </c>
      <c r="T32" s="4"/>
      <c r="U32" s="4"/>
      <c r="V32" s="4"/>
      <c r="W32" s="4"/>
      <c r="X32" s="4"/>
    </row>
    <row r="33" customFormat="false" ht="16.5" hidden="false" customHeight="false" outlineLevel="0" collapsed="false">
      <c r="B33" s="30" t="s">
        <v>5037</v>
      </c>
      <c r="C33" s="11"/>
      <c r="D33" s="55"/>
      <c r="E33" s="55"/>
      <c r="F33" s="55"/>
      <c r="G33" s="55"/>
      <c r="H33" s="55"/>
      <c r="I33" s="55"/>
      <c r="J33" s="55"/>
      <c r="K33" s="55"/>
      <c r="L33" s="55"/>
      <c r="M33" s="55" t="n">
        <v>4816150000</v>
      </c>
      <c r="N33" s="55" t="n">
        <v>5347544000</v>
      </c>
      <c r="O33" s="55" t="n">
        <v>2932730000</v>
      </c>
      <c r="P33" s="55" t="n">
        <v>3138980000</v>
      </c>
      <c r="Q33" s="55" t="n">
        <v>10156107000</v>
      </c>
      <c r="R33" s="55" t="n">
        <v>3649087000</v>
      </c>
      <c r="S33" s="55" t="n">
        <v>3949526000</v>
      </c>
      <c r="T33" s="4"/>
      <c r="U33" s="4"/>
      <c r="V33" s="4"/>
      <c r="W33" s="4"/>
      <c r="X33" s="4"/>
    </row>
    <row r="34" customFormat="false" ht="16.5" hidden="false" customHeight="false" outlineLevel="0" collapsed="false">
      <c r="B34" s="30" t="s">
        <v>3779</v>
      </c>
      <c r="C34" s="11"/>
      <c r="D34" s="55"/>
      <c r="E34" s="55"/>
      <c r="F34" s="55"/>
      <c r="G34" s="55"/>
      <c r="H34" s="55"/>
      <c r="I34" s="55"/>
      <c r="J34" s="55"/>
      <c r="K34" s="55"/>
      <c r="L34" s="55"/>
      <c r="M34" s="55" t="n">
        <v>-14448450000</v>
      </c>
      <c r="N34" s="55" t="n">
        <v>-141709916000</v>
      </c>
      <c r="O34" s="55" t="n">
        <v>-120241930000</v>
      </c>
      <c r="P34" s="55" t="n">
        <v>-150671040000</v>
      </c>
      <c r="Q34" s="55" t="n">
        <v>-176039188000</v>
      </c>
      <c r="R34" s="55" t="n">
        <v>-193401611000</v>
      </c>
      <c r="S34" s="55" t="n">
        <v>-189577248000</v>
      </c>
      <c r="T34" s="4"/>
      <c r="U34" s="4"/>
      <c r="V34" s="4"/>
      <c r="W34" s="4"/>
      <c r="X34" s="4"/>
    </row>
    <row r="35" s="13" customFormat="true" ht="16.5" hidden="false" customHeight="false" outlineLevel="0" collapsed="false">
      <c r="A35" s="98" t="s">
        <v>110</v>
      </c>
      <c r="B35" s="899" t="s">
        <v>110</v>
      </c>
      <c r="C35" s="32" t="s">
        <v>34</v>
      </c>
      <c r="D35" s="259" t="n">
        <v>16200000000</v>
      </c>
      <c r="E35" s="259" t="n">
        <v>18400000000</v>
      </c>
      <c r="F35" s="259" t="n">
        <v>16320000000</v>
      </c>
      <c r="G35" s="259" t="n">
        <v>20970000000</v>
      </c>
      <c r="H35" s="259" t="n">
        <v>36092000000</v>
      </c>
      <c r="I35" s="851" t="n">
        <f aca="false">I36+I37+I38+I39</f>
        <v>31416000000</v>
      </c>
      <c r="J35" s="851" t="n">
        <f aca="false">J36+J37+J38+J39</f>
        <v>7930000000</v>
      </c>
      <c r="K35" s="259" t="n">
        <v>-10866000000</v>
      </c>
      <c r="L35" s="851" t="n">
        <f aca="false">L36+L37+L38+L39</f>
        <v>-20308365000</v>
      </c>
      <c r="M35" s="851" t="n">
        <f aca="false">M36+M37+M38+M39</f>
        <v>12040375000</v>
      </c>
      <c r="N35" s="259" t="n">
        <f aca="false">N44-N41</f>
        <v>141709916000</v>
      </c>
      <c r="O35" s="259" t="n">
        <f aca="false">O44-O41</f>
        <v>123174660000</v>
      </c>
      <c r="P35" s="259" t="n">
        <f aca="false">P44-P41</f>
        <v>150671040000</v>
      </c>
      <c r="Q35" s="259" t="n">
        <f aca="false">Q44-Q41</f>
        <v>176039188000</v>
      </c>
      <c r="R35" s="259" t="n">
        <f aca="false">R44-R41</f>
        <v>189752524000</v>
      </c>
      <c r="S35" s="259" t="n">
        <f aca="false">S44-S41</f>
        <v>189577248000</v>
      </c>
      <c r="T35" s="168"/>
      <c r="U35" s="168"/>
      <c r="V35" s="168"/>
      <c r="W35" s="168"/>
      <c r="X35" s="168"/>
    </row>
    <row r="36" customFormat="false" ht="15.75" hidden="false" customHeight="false" outlineLevel="0" collapsed="false">
      <c r="A36" s="0" t="s">
        <v>115</v>
      </c>
      <c r="B36" s="281" t="s">
        <v>5038</v>
      </c>
      <c r="C36" s="49" t="s">
        <v>242</v>
      </c>
      <c r="D36" s="55" t="n">
        <v>4900000000</v>
      </c>
      <c r="E36" s="55" t="n">
        <v>11400000000</v>
      </c>
      <c r="F36" s="55" t="n">
        <v>-17340000000</v>
      </c>
      <c r="G36" s="55" t="n">
        <v>1165000000</v>
      </c>
      <c r="H36" s="55" t="n">
        <v>37381000000</v>
      </c>
      <c r="I36" s="55" t="n">
        <v>39984000000</v>
      </c>
      <c r="J36" s="55" t="n">
        <v>28548000000</v>
      </c>
      <c r="K36" s="55" t="n">
        <v>5433000000</v>
      </c>
      <c r="L36" s="55" t="n">
        <v>4512970000</v>
      </c>
      <c r="M36" s="55" t="n">
        <f aca="false">M45-M41</f>
        <v>16856525000</v>
      </c>
      <c r="N36" s="55" t="n">
        <f aca="false">N45-N41</f>
        <v>117645968000</v>
      </c>
      <c r="O36" s="55" t="n">
        <f aca="false">O45-O41</f>
        <v>120241930000</v>
      </c>
      <c r="P36" s="55" t="n">
        <f aca="false">P45-P41</f>
        <v>141254100000</v>
      </c>
      <c r="Q36" s="55" t="n">
        <f aca="false">Q45-Q41</f>
        <v>182809926000</v>
      </c>
      <c r="R36" s="55" t="n">
        <f aca="false">R45-R41</f>
        <v>193401611000</v>
      </c>
      <c r="S36" s="55" t="n">
        <f aca="false">S45-S41</f>
        <v>189577248000</v>
      </c>
      <c r="T36" s="4"/>
      <c r="U36" s="4"/>
      <c r="V36" s="4"/>
      <c r="W36" s="4"/>
      <c r="X36" s="4"/>
    </row>
    <row r="37" customFormat="false" ht="15.75" hidden="false" customHeight="false" outlineLevel="0" collapsed="false">
      <c r="A37" s="49" t="s">
        <v>112</v>
      </c>
      <c r="B37" s="281" t="s">
        <v>5039</v>
      </c>
      <c r="C37" s="49" t="s">
        <v>242</v>
      </c>
      <c r="D37" s="55" t="n">
        <v>8500000000</v>
      </c>
      <c r="E37" s="55" t="n">
        <v>1900000000</v>
      </c>
      <c r="F37" s="55" t="n">
        <v>32640000000</v>
      </c>
      <c r="G37" s="55" t="n">
        <v>13980000000</v>
      </c>
      <c r="H37" s="55" t="n">
        <v>1289000000</v>
      </c>
      <c r="I37" s="55" t="n">
        <v>4284000000</v>
      </c>
      <c r="J37" s="55" t="n">
        <v>0</v>
      </c>
      <c r="K37" s="55" t="n">
        <v>0</v>
      </c>
      <c r="L37" s="55" t="n">
        <v>-4512970000</v>
      </c>
      <c r="M37" s="55" t="n">
        <f aca="false">M46</f>
        <v>-4816150000</v>
      </c>
      <c r="N37" s="55" t="n">
        <f aca="false">N46</f>
        <v>24063948000</v>
      </c>
      <c r="O37" s="55" t="n">
        <f aca="false">O46</f>
        <v>2932730000</v>
      </c>
      <c r="P37" s="55" t="n">
        <f aca="false">P46</f>
        <v>9416940000</v>
      </c>
      <c r="Q37" s="55" t="n">
        <f aca="false">Q46</f>
        <v>-6770738000</v>
      </c>
      <c r="R37" s="55" t="n">
        <f aca="false">R46</f>
        <v>-3649087000</v>
      </c>
      <c r="S37" s="55" t="n">
        <f aca="false">S46</f>
        <v>0</v>
      </c>
      <c r="T37" s="4"/>
      <c r="U37" s="4"/>
      <c r="V37" s="4"/>
      <c r="W37" s="4"/>
      <c r="X37" s="4"/>
    </row>
    <row r="38" customFormat="false" ht="15.75" hidden="false" customHeight="false" outlineLevel="0" collapsed="false">
      <c r="A38" s="281" t="s">
        <v>5040</v>
      </c>
      <c r="B38" s="281" t="s">
        <v>5041</v>
      </c>
      <c r="C38" s="49" t="s">
        <v>242</v>
      </c>
      <c r="D38" s="55" t="n">
        <v>5700000000</v>
      </c>
      <c r="E38" s="55" t="n">
        <v>700000000</v>
      </c>
      <c r="F38" s="55" t="n">
        <v>4080000000</v>
      </c>
      <c r="G38" s="55" t="n">
        <v>8155000000</v>
      </c>
      <c r="H38" s="55" t="n">
        <v>1289000000</v>
      </c>
      <c r="I38" s="55" t="n">
        <v>2856000000</v>
      </c>
      <c r="J38" s="55" t="n">
        <v>6344000000</v>
      </c>
      <c r="K38" s="55"/>
      <c r="L38" s="55"/>
      <c r="M38" s="55"/>
      <c r="N38" s="55"/>
      <c r="O38" s="55"/>
      <c r="P38" s="55"/>
      <c r="Q38" s="55"/>
      <c r="R38" s="55"/>
      <c r="S38" s="55"/>
      <c r="T38" s="4"/>
      <c r="U38" s="4"/>
      <c r="V38" s="4"/>
      <c r="W38" s="4"/>
      <c r="X38" s="4"/>
    </row>
    <row r="39" customFormat="false" ht="15.75" hidden="false" customHeight="false" outlineLevel="0" collapsed="false">
      <c r="A39" s="281" t="s">
        <v>5042</v>
      </c>
      <c r="B39" s="281" t="s">
        <v>5043</v>
      </c>
      <c r="C39" s="49" t="s">
        <v>242</v>
      </c>
      <c r="D39" s="55" t="n">
        <v>-2900000000</v>
      </c>
      <c r="E39" s="55" t="n">
        <v>4400000000</v>
      </c>
      <c r="F39" s="55" t="n">
        <v>-3060000000</v>
      </c>
      <c r="G39" s="55" t="n">
        <v>-2330000000</v>
      </c>
      <c r="H39" s="55" t="n">
        <v>-3867000000</v>
      </c>
      <c r="I39" s="55" t="n">
        <v>-15708000000</v>
      </c>
      <c r="J39" s="55" t="n">
        <v>-26962000000</v>
      </c>
      <c r="K39" s="55" t="n">
        <v>-16299000000</v>
      </c>
      <c r="L39" s="55" t="n">
        <v>-20308365000</v>
      </c>
      <c r="M39" s="55"/>
      <c r="N39" s="55"/>
      <c r="O39" s="55"/>
      <c r="P39" s="55"/>
      <c r="Q39" s="55"/>
      <c r="R39" s="55"/>
      <c r="S39" s="55"/>
      <c r="T39" s="4"/>
      <c r="U39" s="4"/>
      <c r="V39" s="4"/>
      <c r="W39" s="4"/>
      <c r="X39" s="4"/>
    </row>
    <row r="40" customFormat="false" ht="16.5" hidden="false" customHeight="false" outlineLevel="0" collapsed="false">
      <c r="B40" s="30" t="s">
        <v>764</v>
      </c>
      <c r="C40" s="11"/>
      <c r="D40" s="55"/>
      <c r="E40" s="55"/>
      <c r="F40" s="55"/>
      <c r="G40" s="55"/>
      <c r="H40" s="55"/>
      <c r="I40" s="55"/>
      <c r="J40" s="55"/>
      <c r="K40" s="55"/>
      <c r="L40" s="55"/>
      <c r="M40" s="55" t="n">
        <v>0</v>
      </c>
      <c r="N40" s="55" t="n">
        <v>0</v>
      </c>
      <c r="O40" s="55" t="n">
        <v>0</v>
      </c>
      <c r="P40" s="55" t="n">
        <v>0</v>
      </c>
      <c r="Q40" s="55" t="n">
        <v>0</v>
      </c>
      <c r="R40" s="55" t="n">
        <v>0</v>
      </c>
      <c r="S40" s="55" t="n">
        <v>0</v>
      </c>
      <c r="T40" s="4"/>
      <c r="U40" s="4"/>
      <c r="V40" s="4"/>
      <c r="W40" s="4"/>
      <c r="X40" s="4"/>
    </row>
    <row r="41" customFormat="false" ht="16.5" hidden="false" customHeight="false" outlineLevel="0" collapsed="false">
      <c r="B41" s="30" t="s">
        <v>199</v>
      </c>
      <c r="C41" s="11"/>
      <c r="D41" s="55"/>
      <c r="E41" s="55"/>
      <c r="F41" s="55"/>
      <c r="G41" s="55"/>
      <c r="H41" s="55"/>
      <c r="I41" s="55"/>
      <c r="J41" s="55"/>
      <c r="K41" s="55"/>
      <c r="L41" s="55"/>
      <c r="M41" s="55" t="n">
        <v>19264600000</v>
      </c>
      <c r="N41" s="55" t="n">
        <v>66844300000</v>
      </c>
      <c r="O41" s="55" t="n">
        <v>64520060000</v>
      </c>
      <c r="P41" s="55" t="n">
        <v>25111840000</v>
      </c>
      <c r="Q41" s="55" t="n">
        <v>-27082952000</v>
      </c>
      <c r="R41" s="55" t="n">
        <v>-14596348000</v>
      </c>
      <c r="S41" s="55" t="n">
        <v>-7899052000</v>
      </c>
      <c r="T41" s="4"/>
      <c r="U41" s="4"/>
      <c r="V41" s="4"/>
      <c r="W41" s="4"/>
      <c r="X41" s="4"/>
    </row>
    <row r="42" customFormat="false" ht="16.5" hidden="false" customHeight="false" outlineLevel="0" collapsed="false">
      <c r="B42" s="30" t="s">
        <v>418</v>
      </c>
      <c r="C42" s="11"/>
      <c r="D42" s="55"/>
      <c r="E42" s="55"/>
      <c r="F42" s="55"/>
      <c r="G42" s="55"/>
      <c r="H42" s="55"/>
      <c r="I42" s="55"/>
      <c r="J42" s="55"/>
      <c r="K42" s="55"/>
      <c r="L42" s="55"/>
      <c r="M42" s="55" t="n">
        <v>9632300000</v>
      </c>
      <c r="N42" s="55" t="n">
        <v>32085264000</v>
      </c>
      <c r="O42" s="55" t="n">
        <v>43990950000</v>
      </c>
      <c r="P42" s="55" t="n">
        <v>21972860000</v>
      </c>
      <c r="Q42" s="55" t="n">
        <v>-27082952000</v>
      </c>
      <c r="R42" s="55" t="n">
        <v>-18245435000</v>
      </c>
      <c r="S42" s="55" t="n">
        <v>-11848578000</v>
      </c>
      <c r="T42" s="4"/>
      <c r="U42" s="4"/>
      <c r="V42" s="4"/>
      <c r="W42" s="4"/>
      <c r="X42" s="4"/>
    </row>
    <row r="43" customFormat="false" ht="16.5" hidden="false" customHeight="false" outlineLevel="0" collapsed="false">
      <c r="B43" s="30" t="s">
        <v>422</v>
      </c>
      <c r="C43" s="11"/>
      <c r="D43" s="55"/>
      <c r="E43" s="55"/>
      <c r="F43" s="55"/>
      <c r="G43" s="55"/>
      <c r="H43" s="55"/>
      <c r="I43" s="55"/>
      <c r="J43" s="55"/>
      <c r="K43" s="55"/>
      <c r="L43" s="55"/>
      <c r="M43" s="55" t="n">
        <v>9632300000</v>
      </c>
      <c r="N43" s="55" t="n">
        <v>34759036000</v>
      </c>
      <c r="O43" s="55" t="n">
        <v>20529110000</v>
      </c>
      <c r="P43" s="55" t="n">
        <v>0</v>
      </c>
      <c r="Q43" s="55" t="n">
        <v>0</v>
      </c>
      <c r="R43" s="55" t="n">
        <v>3649087000</v>
      </c>
      <c r="S43" s="55" t="n">
        <v>3949526000</v>
      </c>
      <c r="T43" s="4"/>
      <c r="U43" s="4"/>
      <c r="V43" s="4"/>
      <c r="W43" s="4"/>
      <c r="X43" s="4"/>
    </row>
    <row r="44" customFormat="false" ht="16.5" hidden="false" customHeight="false" outlineLevel="0" collapsed="false">
      <c r="B44" s="30" t="s">
        <v>770</v>
      </c>
      <c r="C44" s="11"/>
      <c r="D44" s="55"/>
      <c r="E44" s="55"/>
      <c r="F44" s="55"/>
      <c r="G44" s="55"/>
      <c r="H44" s="55"/>
      <c r="I44" s="55"/>
      <c r="J44" s="55"/>
      <c r="K44" s="55"/>
      <c r="L44" s="55"/>
      <c r="M44" s="55" t="n">
        <v>33713050000</v>
      </c>
      <c r="N44" s="55" t="n">
        <v>208554216000</v>
      </c>
      <c r="O44" s="55" t="n">
        <v>187694720000</v>
      </c>
      <c r="P44" s="55" t="n">
        <v>175782880000</v>
      </c>
      <c r="Q44" s="55" t="n">
        <v>148956236000</v>
      </c>
      <c r="R44" s="55" t="n">
        <v>175156176000</v>
      </c>
      <c r="S44" s="55" t="n">
        <v>181678196000</v>
      </c>
      <c r="T44" s="4"/>
      <c r="U44" s="4"/>
      <c r="V44" s="4"/>
      <c r="W44" s="4"/>
      <c r="X44" s="4"/>
    </row>
    <row r="45" customFormat="false" ht="16.5" hidden="false" customHeight="false" outlineLevel="0" collapsed="false">
      <c r="B45" s="30" t="s">
        <v>199</v>
      </c>
      <c r="C45" s="11"/>
      <c r="D45" s="55"/>
      <c r="E45" s="55"/>
      <c r="F45" s="55"/>
      <c r="G45" s="55"/>
      <c r="H45" s="55"/>
      <c r="I45" s="55"/>
      <c r="J45" s="55"/>
      <c r="K45" s="55"/>
      <c r="L45" s="55"/>
      <c r="M45" s="55" t="n">
        <v>36121125000</v>
      </c>
      <c r="N45" s="55" t="n">
        <v>184490268000</v>
      </c>
      <c r="O45" s="55" t="n">
        <v>184761990000</v>
      </c>
      <c r="P45" s="55" t="n">
        <v>166365940000</v>
      </c>
      <c r="Q45" s="55" t="n">
        <v>155726974000</v>
      </c>
      <c r="R45" s="55" t="n">
        <v>178805263000</v>
      </c>
      <c r="S45" s="55" t="n">
        <v>181678196000</v>
      </c>
      <c r="T45" s="4"/>
      <c r="U45" s="4"/>
      <c r="V45" s="4"/>
      <c r="W45" s="4"/>
      <c r="X45" s="4"/>
    </row>
    <row r="46" customFormat="false" ht="16.5" hidden="false" customHeight="false" outlineLevel="0" collapsed="false">
      <c r="B46" s="30" t="s">
        <v>202</v>
      </c>
      <c r="C46" s="11"/>
      <c r="D46" s="55"/>
      <c r="E46" s="55"/>
      <c r="F46" s="55"/>
      <c r="G46" s="55"/>
      <c r="H46" s="55"/>
      <c r="I46" s="55"/>
      <c r="J46" s="55"/>
      <c r="K46" s="55"/>
      <c r="L46" s="55"/>
      <c r="M46" s="55" t="n">
        <v>-4816150000</v>
      </c>
      <c r="N46" s="55" t="n">
        <v>24063948000</v>
      </c>
      <c r="O46" s="55" t="n">
        <v>2932730000</v>
      </c>
      <c r="P46" s="55" t="n">
        <v>9416940000</v>
      </c>
      <c r="Q46" s="55" t="n">
        <v>-6770738000</v>
      </c>
      <c r="R46" s="55" t="n">
        <v>-3649087000</v>
      </c>
      <c r="S46" s="55" t="n">
        <v>0</v>
      </c>
      <c r="T46" s="4"/>
      <c r="U46" s="4"/>
      <c r="V46" s="4"/>
      <c r="W46" s="4"/>
      <c r="X46" s="4"/>
    </row>
    <row r="47" customFormat="false" ht="16.5" hidden="false" customHeight="false" outlineLevel="0" collapsed="false">
      <c r="B47" s="30"/>
      <c r="C47" s="11"/>
      <c r="T47" s="4"/>
      <c r="U47" s="4"/>
      <c r="V47" s="4"/>
      <c r="W47" s="4"/>
      <c r="X47" s="4"/>
    </row>
    <row r="48" customFormat="false" ht="16.5" hidden="false" customHeight="false" outlineLevel="0" collapsed="false">
      <c r="B48" s="30"/>
      <c r="C48" s="11"/>
      <c r="D48" s="0" t="s">
        <v>128</v>
      </c>
      <c r="E48" s="0" t="s">
        <v>128</v>
      </c>
      <c r="F48" s="0" t="s">
        <v>128</v>
      </c>
      <c r="G48" s="0" t="s">
        <v>128</v>
      </c>
      <c r="H48" s="0" t="s">
        <v>128</v>
      </c>
      <c r="I48" s="0" t="s">
        <v>128</v>
      </c>
      <c r="J48" s="0" t="s">
        <v>128</v>
      </c>
      <c r="K48" s="0" t="s">
        <v>128</v>
      </c>
      <c r="L48" s="0" t="s">
        <v>128</v>
      </c>
      <c r="M48" s="0" t="s">
        <v>128</v>
      </c>
      <c r="N48" s="0" t="s">
        <v>128</v>
      </c>
      <c r="O48" s="0" t="s">
        <v>128</v>
      </c>
      <c r="P48" s="0" t="s">
        <v>128</v>
      </c>
      <c r="Q48" s="0" t="s">
        <v>128</v>
      </c>
      <c r="R48" s="0" t="s">
        <v>128</v>
      </c>
      <c r="S48" s="0" t="s">
        <v>128</v>
      </c>
      <c r="T48" s="4"/>
      <c r="U48" s="4"/>
      <c r="V48" s="4"/>
      <c r="W48" s="4"/>
      <c r="X48" s="4"/>
    </row>
    <row r="49" customFormat="false" ht="16.5" hidden="false" customHeight="false" outlineLevel="0" collapsed="false">
      <c r="B49" s="30"/>
      <c r="C49" s="11"/>
      <c r="T49" s="4"/>
      <c r="U49" s="4"/>
      <c r="V49" s="4"/>
      <c r="W49" s="4"/>
      <c r="X49" s="4"/>
    </row>
    <row r="50" customFormat="false" ht="15" hidden="false" customHeight="false" outlineLevel="0" collapsed="false">
      <c r="B50" s="0" t="s">
        <v>821</v>
      </c>
      <c r="C50" s="11"/>
      <c r="D50" s="55" t="n">
        <f aca="false">D6-D7-D21</f>
        <v>0</v>
      </c>
      <c r="E50" s="0" t="n">
        <f aca="false">E6-E7-E21</f>
        <v>0</v>
      </c>
      <c r="F50" s="0" t="n">
        <f aca="false">F6-F7-F21</f>
        <v>0</v>
      </c>
      <c r="G50" s="0" t="n">
        <f aca="false">G6-G7-G21</f>
        <v>0</v>
      </c>
      <c r="H50" s="0" t="n">
        <f aca="false">H6-H7-H21</f>
        <v>0</v>
      </c>
      <c r="I50" s="55" t="n">
        <f aca="false">I6-I7-I21</f>
        <v>0</v>
      </c>
      <c r="J50" s="0" t="n">
        <f aca="false">J6-J7-J21</f>
        <v>0</v>
      </c>
      <c r="K50" s="0" t="n">
        <f aca="false">K6-K7-K21</f>
        <v>0</v>
      </c>
      <c r="L50" s="0" t="n">
        <f aca="false">L6-L7-L21</f>
        <v>0</v>
      </c>
      <c r="M50" s="0" t="n">
        <f aca="false">M6-M7-M21</f>
        <v>0</v>
      </c>
      <c r="N50" s="0" t="n">
        <f aca="false">N6-N7-N21</f>
        <v>0</v>
      </c>
      <c r="O50" s="0" t="n">
        <f aca="false">O6-O7-O21</f>
        <v>0</v>
      </c>
      <c r="P50" s="0" t="n">
        <f aca="false">P6-P7-P21</f>
        <v>0</v>
      </c>
      <c r="Q50" s="0" t="n">
        <f aca="false">Q6-Q7-Q21</f>
        <v>0</v>
      </c>
      <c r="R50" s="0" t="n">
        <f aca="false">R6-R7-R21</f>
        <v>0</v>
      </c>
      <c r="S50" s="0" t="n">
        <f aca="false">S6-S7-S21</f>
        <v>0</v>
      </c>
      <c r="T50" s="4"/>
      <c r="U50" s="4"/>
      <c r="V50" s="4"/>
      <c r="W50" s="4"/>
      <c r="X50" s="4"/>
    </row>
    <row r="51" customFormat="false" ht="15" hidden="false" customHeight="false" outlineLevel="0" collapsed="false">
      <c r="B51" s="0" t="s">
        <v>426</v>
      </c>
      <c r="D51" s="55" t="n">
        <f aca="false">D7-D8-D22</f>
        <v>0</v>
      </c>
      <c r="E51" s="0" t="n">
        <f aca="false">E7-E8-E22</f>
        <v>0</v>
      </c>
      <c r="F51" s="0" t="n">
        <f aca="false">F7-F8-F22</f>
        <v>0</v>
      </c>
      <c r="G51" s="0" t="n">
        <f aca="false">G7-G8-G22</f>
        <v>0</v>
      </c>
      <c r="H51" s="0" t="n">
        <f aca="false">H7-H8-H22</f>
        <v>0</v>
      </c>
      <c r="I51" s="0" t="n">
        <f aca="false">I7-I8-I22</f>
        <v>0</v>
      </c>
      <c r="J51" s="0" t="n">
        <f aca="false">J7-J8-J22</f>
        <v>0</v>
      </c>
      <c r="K51" s="0" t="n">
        <f aca="false">K7-K8-K22</f>
        <v>0</v>
      </c>
      <c r="L51" s="0" t="n">
        <f aca="false">L7-L8-L22</f>
        <v>0</v>
      </c>
      <c r="M51" s="0" t="n">
        <f aca="false">M7-M8-M22</f>
        <v>0</v>
      </c>
      <c r="N51" s="0" t="n">
        <f aca="false">N7-N8-N22</f>
        <v>0</v>
      </c>
      <c r="O51" s="0" t="n">
        <f aca="false">O7-O8-O22</f>
        <v>0</v>
      </c>
      <c r="P51" s="0" t="n">
        <f aca="false">P7-P8-P22</f>
        <v>0</v>
      </c>
      <c r="Q51" s="0" t="n">
        <f aca="false">Q7-Q8-Q22</f>
        <v>0</v>
      </c>
      <c r="R51" s="0" t="n">
        <f aca="false">R7-R8-R22</f>
        <v>0</v>
      </c>
      <c r="S51" s="0" t="n">
        <f aca="false">S7-S8-S22</f>
        <v>0</v>
      </c>
    </row>
    <row r="52" customFormat="false" ht="15" hidden="false" customHeight="false" outlineLevel="0" collapsed="false">
      <c r="B52" s="0" t="s">
        <v>3244</v>
      </c>
      <c r="D52" s="92" t="n">
        <f aca="false">D8-D9-D13-D16</f>
        <v>0</v>
      </c>
      <c r="E52" s="92" t="n">
        <f aca="false">E8-E9-E13-E16</f>
        <v>0</v>
      </c>
      <c r="F52" s="92" t="n">
        <f aca="false">F8-F9-F13-F16</f>
        <v>0</v>
      </c>
      <c r="G52" s="92" t="n">
        <f aca="false">G8-G9-G13-G16</f>
        <v>0</v>
      </c>
      <c r="H52" s="92" t="n">
        <f aca="false">H8-H9-H13-H16</f>
        <v>0</v>
      </c>
      <c r="I52" s="92" t="n">
        <f aca="false">I8-I9-I13-I16</f>
        <v>0</v>
      </c>
      <c r="J52" s="92" t="n">
        <f aca="false">J8-J9-J13-J16</f>
        <v>0</v>
      </c>
      <c r="K52" s="92" t="n">
        <f aca="false">K8-K9-K13-K16</f>
        <v>0</v>
      </c>
      <c r="L52" s="92" t="n">
        <f aca="false">L8-L9-L13-L16</f>
        <v>0</v>
      </c>
      <c r="M52" s="374" t="n">
        <f aca="false">M8-M9-M13-M17</f>
        <v>623691425000</v>
      </c>
      <c r="N52" s="374" t="n">
        <f aca="false">N8-N9-N13-N17</f>
        <v>622988876000</v>
      </c>
      <c r="O52" s="374" t="n">
        <f aca="false">O8-O9-O13-O17</f>
        <v>703855200000</v>
      </c>
      <c r="P52" s="374" t="n">
        <f aca="false">P8-P9-P13-P17</f>
        <v>759633160000</v>
      </c>
      <c r="Q52" s="374" t="n">
        <f aca="false">Q8-Q9-Q13-Q17</f>
        <v>812488560000</v>
      </c>
      <c r="R52" s="374" t="n">
        <f aca="false">R8-R9-R13-R17</f>
        <v>879429967000</v>
      </c>
      <c r="S52" s="374" t="n">
        <f aca="false">S8-S9-S13-S17</f>
        <v>959734818000</v>
      </c>
    </row>
    <row r="53" customFormat="false" ht="15" hidden="false" customHeight="false" outlineLevel="0" collapsed="false">
      <c r="B53" s="0" t="s">
        <v>5044</v>
      </c>
      <c r="D53" s="55" t="n">
        <f aca="false">D9-D10-D11-D12</f>
        <v>0</v>
      </c>
      <c r="E53" s="55" t="n">
        <f aca="false">E9-E10-E11-E12</f>
        <v>0</v>
      </c>
      <c r="F53" s="55" t="n">
        <f aca="false">F9-F10-F11-F12</f>
        <v>0</v>
      </c>
      <c r="G53" s="55" t="n">
        <f aca="false">G9-G10-G11-G12</f>
        <v>0</v>
      </c>
      <c r="H53" s="55" t="n">
        <f aca="false">H9-H10-H11-H12</f>
        <v>0</v>
      </c>
      <c r="I53" s="55" t="n">
        <f aca="false">I9-I10-I11-I12</f>
        <v>0</v>
      </c>
      <c r="J53" s="55" t="n">
        <f aca="false">J9-J10-J11-J12</f>
        <v>0</v>
      </c>
      <c r="K53" s="55" t="n">
        <f aca="false">K9-K10-K11-K12</f>
        <v>0</v>
      </c>
      <c r="L53" s="55" t="n">
        <f aca="false">L9-L10-L11-L12</f>
        <v>0</v>
      </c>
      <c r="M53" s="55" t="n">
        <f aca="false">M9-M10-M11-M12</f>
        <v>0</v>
      </c>
      <c r="N53" s="55" t="n">
        <f aca="false">N9-N10-N11-N12</f>
        <v>0</v>
      </c>
      <c r="O53" s="55" t="n">
        <f aca="false">O9-O10-O11-O12</f>
        <v>0</v>
      </c>
      <c r="P53" s="55" t="n">
        <f aca="false">P9-P10-P11-P12</f>
        <v>0</v>
      </c>
      <c r="Q53" s="55" t="n">
        <f aca="false">Q9-Q10-Q11-Q12</f>
        <v>0</v>
      </c>
      <c r="R53" s="55" t="n">
        <f aca="false">R9-R10-R11-R12</f>
        <v>0</v>
      </c>
      <c r="S53" s="55" t="n">
        <f aca="false">S9-S10-S11-S12</f>
        <v>0</v>
      </c>
    </row>
    <row r="54" customFormat="false" ht="15" hidden="false" customHeight="false" outlineLevel="0" collapsed="false">
      <c r="B54" s="0" t="s">
        <v>924</v>
      </c>
      <c r="D54" s="55" t="n">
        <f aca="false">D13-D14-D15</f>
        <v>0</v>
      </c>
      <c r="E54" s="55" t="n">
        <f aca="false">E13-E14-E15</f>
        <v>0</v>
      </c>
      <c r="F54" s="55" t="n">
        <f aca="false">F13-F14-F15</f>
        <v>0</v>
      </c>
      <c r="G54" s="55" t="n">
        <f aca="false">G13-G14-G15</f>
        <v>0</v>
      </c>
      <c r="H54" s="55" t="n">
        <f aca="false">H13-H14-H15</f>
        <v>0</v>
      </c>
      <c r="I54" s="55" t="n">
        <f aca="false">I13-I14-I15</f>
        <v>0</v>
      </c>
      <c r="J54" s="55" t="n">
        <f aca="false">J13-J14-J15</f>
        <v>0</v>
      </c>
      <c r="K54" s="55" t="n">
        <f aca="false">K13-K14-K15</f>
        <v>0</v>
      </c>
      <c r="L54" s="92" t="n">
        <f aca="false">L13-L14-L15</f>
        <v>0</v>
      </c>
      <c r="M54" s="55" t="n">
        <f aca="false">M13-M14-M15</f>
        <v>0</v>
      </c>
      <c r="N54" s="55" t="n">
        <f aca="false">N13-N14-N15</f>
        <v>0</v>
      </c>
      <c r="O54" s="55" t="n">
        <f aca="false">O13-O14-O15</f>
        <v>0</v>
      </c>
      <c r="P54" s="55" t="n">
        <f aca="false">P13-P14-P15</f>
        <v>0</v>
      </c>
      <c r="Q54" s="55" t="n">
        <f aca="false">Q13-Q14-Q15</f>
        <v>0</v>
      </c>
      <c r="R54" s="55" t="n">
        <f aca="false">R13-R14-R15</f>
        <v>0</v>
      </c>
      <c r="S54" s="55" t="n">
        <f aca="false">S13-S14-S15</f>
        <v>0</v>
      </c>
    </row>
    <row r="55" customFormat="false" ht="15" hidden="false" customHeight="false" outlineLevel="0" collapsed="false">
      <c r="B55" s="0" t="s">
        <v>134</v>
      </c>
      <c r="D55" s="55" t="n">
        <f aca="false">D23-D24-D30</f>
        <v>0</v>
      </c>
      <c r="E55" s="55" t="n">
        <f aca="false">E23-E24-E30</f>
        <v>0</v>
      </c>
      <c r="F55" s="55" t="n">
        <f aca="false">F23-F24-F30</f>
        <v>0</v>
      </c>
      <c r="G55" s="55" t="n">
        <f aca="false">G23-G24-G30</f>
        <v>0</v>
      </c>
      <c r="H55" s="55" t="n">
        <f aca="false">H23-H24-H30</f>
        <v>0</v>
      </c>
      <c r="I55" s="55" t="n">
        <f aca="false">I23-I24-I30</f>
        <v>0</v>
      </c>
      <c r="J55" s="55" t="n">
        <f aca="false">J23-J24-J30</f>
        <v>0</v>
      </c>
      <c r="K55" s="55" t="n">
        <f aca="false">K23-K24-K30</f>
        <v>0</v>
      </c>
      <c r="L55" s="55" t="n">
        <f aca="false">L23-L24-L30</f>
        <v>0</v>
      </c>
      <c r="M55" s="55" t="n">
        <f aca="false">M23-M24-M30</f>
        <v>0</v>
      </c>
      <c r="N55" s="55" t="n">
        <f aca="false">N23-N24-N30</f>
        <v>0.0001220703125</v>
      </c>
      <c r="O55" s="55" t="n">
        <f aca="false">O23-O24-O30</f>
        <v>0</v>
      </c>
      <c r="P55" s="55" t="n">
        <f aca="false">P23-P24-P30</f>
        <v>0.000244140625</v>
      </c>
      <c r="Q55" s="55" t="n">
        <f aca="false">Q23-Q24-Q30</f>
        <v>0</v>
      </c>
      <c r="R55" s="55" t="n">
        <f aca="false">R23-R24-R30</f>
        <v>0.0001220703125</v>
      </c>
      <c r="S55" s="55" t="n">
        <f aca="false">S23-S24-S30</f>
        <v>0</v>
      </c>
    </row>
    <row r="56" customFormat="false" ht="15" hidden="false" customHeight="false" outlineLevel="0" collapsed="false">
      <c r="B56" s="0" t="s">
        <v>1767</v>
      </c>
      <c r="D56" s="55" t="n">
        <f aca="false">D26-D27-D28</f>
        <v>0</v>
      </c>
      <c r="E56" s="55" t="n">
        <f aca="false">E26-E27-E28</f>
        <v>0</v>
      </c>
      <c r="F56" s="56" t="n">
        <f aca="false">F26-F27-F28</f>
        <v>124440000000</v>
      </c>
      <c r="G56" s="56" t="n">
        <f aca="false">G26-G27-G28</f>
        <v>142130000000</v>
      </c>
      <c r="H56" s="56" t="n">
        <f aca="false">H26-H27-H28</f>
        <v>134056000000</v>
      </c>
      <c r="I56" s="55" t="n">
        <f aca="false">I26-I27-I28</f>
        <v>0</v>
      </c>
      <c r="J56" s="55" t="n">
        <f aca="false">J26-J27-J28</f>
        <v>0</v>
      </c>
      <c r="K56" s="55" t="n">
        <f aca="false">K26-K27-K28</f>
        <v>0</v>
      </c>
      <c r="L56" s="55" t="n">
        <f aca="false">L26-L27-L28</f>
        <v>0</v>
      </c>
      <c r="M56" s="55" t="n">
        <f aca="false">M26-M27-M28</f>
        <v>0</v>
      </c>
      <c r="N56" s="55" t="n">
        <f aca="false">N26-N27-N28</f>
        <v>0</v>
      </c>
      <c r="O56" s="55" t="n">
        <f aca="false">O26-O27-O28</f>
        <v>0</v>
      </c>
      <c r="P56" s="55" t="n">
        <f aca="false">P26-P27-P28</f>
        <v>0</v>
      </c>
      <c r="Q56" s="55" t="n">
        <f aca="false">Q26-Q27-Q28</f>
        <v>0</v>
      </c>
      <c r="R56" s="55" t="n">
        <f aca="false">R26-R27-R28</f>
        <v>0</v>
      </c>
      <c r="S56" s="55" t="n">
        <f aca="false">S26-S27-S28</f>
        <v>0</v>
      </c>
    </row>
    <row r="57" customFormat="false" ht="15" hidden="false" customHeight="false" outlineLevel="0" collapsed="false">
      <c r="B57" s="0" t="s">
        <v>5045</v>
      </c>
      <c r="D57" s="55" t="n">
        <f aca="false">D35-D36-D38-D37-D39</f>
        <v>0</v>
      </c>
      <c r="E57" s="55" t="n">
        <f aca="false">E35-E36-E38-E37-E39</f>
        <v>0</v>
      </c>
      <c r="F57" s="55" t="n">
        <f aca="false">F35-F36-F38-F37-F39</f>
        <v>0</v>
      </c>
      <c r="G57" s="55" t="n">
        <f aca="false">G35-G36-G38-G37-G39</f>
        <v>0</v>
      </c>
      <c r="H57" s="55" t="n">
        <f aca="false">H35-H36-H38-H37-H39</f>
        <v>0</v>
      </c>
      <c r="I57" s="55" t="n">
        <f aca="false">I35-I36-I38-I37-I39</f>
        <v>0</v>
      </c>
      <c r="J57" s="55" t="n">
        <f aca="false">J35-J36-J38-J37-J39</f>
        <v>0</v>
      </c>
      <c r="K57" s="55" t="n">
        <f aca="false">K35-K36-K38-K37-K39</f>
        <v>0</v>
      </c>
      <c r="L57" s="55" t="n">
        <f aca="false">L35-L36-L38-L37-L39</f>
        <v>0</v>
      </c>
      <c r="M57" s="55" t="n">
        <f aca="false">M35-M36-M38-M37-M39</f>
        <v>0</v>
      </c>
      <c r="N57" s="55" t="n">
        <f aca="false">N35-N36-N38-N37-N39</f>
        <v>0</v>
      </c>
      <c r="O57" s="55" t="n">
        <f aca="false">O35-O36-O38-O37-O39</f>
        <v>3.00407409667969E-005</v>
      </c>
      <c r="P57" s="55" t="n">
        <f aca="false">P35-P36-P38-P37-P39</f>
        <v>0</v>
      </c>
      <c r="Q57" s="55" t="n">
        <f aca="false">Q35-Q36-Q38-Q37-Q39</f>
        <v>6.19888305664062E-005</v>
      </c>
      <c r="R57" s="55" t="n">
        <f aca="false">R35-R36-R38-R37-R39</f>
        <v>-3.0517578125E-005</v>
      </c>
      <c r="S57" s="55" t="n">
        <f aca="false">S35-S36-S38-S37-S39</f>
        <v>0</v>
      </c>
    </row>
    <row r="59" customFormat="false" ht="15" hidden="false" customHeight="false" outlineLevel="0" collapsed="false">
      <c r="D59" s="55"/>
    </row>
    <row r="60" customFormat="false" ht="15" hidden="false" customHeight="false" outlineLevel="0" collapsed="false">
      <c r="B60" s="0" t="s">
        <v>1957</v>
      </c>
      <c r="D60" s="57" t="n">
        <v>1301770000000</v>
      </c>
      <c r="E60" s="57" t="n">
        <v>1337380000000</v>
      </c>
      <c r="F60" s="57" t="n">
        <v>1386440000000</v>
      </c>
      <c r="G60" s="57" t="n">
        <v>1427320000000</v>
      </c>
      <c r="H60" s="57" t="n">
        <v>1492330000000</v>
      </c>
      <c r="I60" s="57" t="n">
        <v>1571080000000</v>
      </c>
      <c r="J60" s="57" t="n">
        <v>1659120000000</v>
      </c>
      <c r="K60" s="57" t="n">
        <v>1751170000000</v>
      </c>
      <c r="L60" s="57" t="n">
        <v>1814590000000</v>
      </c>
      <c r="M60" s="57" t="n">
        <v>1786900000000</v>
      </c>
      <c r="N60" s="57" t="n">
        <v>1843010000000</v>
      </c>
      <c r="O60" s="57" t="n">
        <v>1909340000000</v>
      </c>
      <c r="P60" s="57" t="n">
        <v>1956440000000</v>
      </c>
      <c r="Q60" s="57" t="n">
        <v>1993430000000</v>
      </c>
      <c r="R60" s="57" t="n">
        <v>2021320000000</v>
      </c>
      <c r="S60" s="57" t="n">
        <v>2067810000000</v>
      </c>
      <c r="T60" s="57"/>
      <c r="U60" s="57"/>
      <c r="V60" s="57"/>
      <c r="W60" s="57"/>
    </row>
    <row r="61" customFormat="false" ht="15" hidden="false" customHeight="false" outlineLevel="0" collapsed="false">
      <c r="B61" s="0" t="s">
        <v>140</v>
      </c>
      <c r="D61" s="0" t="n">
        <f aca="false">(D6/D60)*100</f>
        <v>15.8015624879971</v>
      </c>
      <c r="E61" s="0" t="n">
        <f aca="false">(E6/E60)*100</f>
        <v>16.741688973964</v>
      </c>
      <c r="F61" s="0" t="n">
        <f aca="false">(F6/F60)*100</f>
        <v>17.2888837598454</v>
      </c>
      <c r="G61" s="0" t="n">
        <f aca="false">(G6/G60)*100</f>
        <v>18.9361881007763</v>
      </c>
      <c r="H61" s="0" t="n">
        <f aca="false">(H6/H60)*100</f>
        <v>19.8662494220447</v>
      </c>
      <c r="I61" s="0" t="n">
        <f aca="false">(I6/I60)*100</f>
        <v>22.9050080199608</v>
      </c>
      <c r="J61" s="0" t="n">
        <f aca="false">(J6/J60)*100</f>
        <v>25.4276966102512</v>
      </c>
      <c r="K61" s="0" t="n">
        <f aca="false">(K6/K60)*100</f>
        <v>28.7498072717098</v>
      </c>
      <c r="L61" s="0" t="n">
        <f aca="false">(L6/L60)*100</f>
        <v>34.8186532494944</v>
      </c>
      <c r="M61" s="0" t="n">
        <f aca="false">(M6/M60)*100</f>
        <v>35.5773574346634</v>
      </c>
      <c r="N61" s="0" t="n">
        <f aca="false">(N6/N60)*100</f>
        <v>34.2380232337318</v>
      </c>
      <c r="O61" s="0" t="n">
        <f aca="false">(O6/O60)*100</f>
        <v>37.4781924644118</v>
      </c>
      <c r="P61" s="0" t="n">
        <f aca="false">(P6/P60)*100</f>
        <v>39.7899777146245</v>
      </c>
      <c r="Q61" s="0" t="n">
        <f aca="false">(Q6/Q60)*100</f>
        <v>41.6074507256337</v>
      </c>
      <c r="R61" s="0" t="n">
        <f aca="false">(R6/R60)*100</f>
        <v>44.2298258068985</v>
      </c>
      <c r="S61" s="0" t="n">
        <f aca="false">(S6/S60)*100</f>
        <v>47.1771063105411</v>
      </c>
    </row>
    <row r="62" customFormat="false" ht="15" hidden="false" customHeight="false" outlineLevel="0" collapsed="false">
      <c r="B62" s="0" t="s">
        <v>141</v>
      </c>
      <c r="D62" s="0" t="n">
        <f aca="false">(D23/D60)*100</f>
        <v>16.5006107069605</v>
      </c>
      <c r="E62" s="0" t="n">
        <f aca="false">(E23/E60)*100</f>
        <v>17.4894196114792</v>
      </c>
      <c r="F62" s="0" t="n">
        <f aca="false">(F23/F60)*100</f>
        <v>18.4659992498774</v>
      </c>
      <c r="G62" s="0" t="n">
        <f aca="false">(G23/G60)*100</f>
        <v>19.9156461059888</v>
      </c>
      <c r="H62" s="0" t="n">
        <f aca="false">(H23/H60)*100</f>
        <v>22.0256243592235</v>
      </c>
      <c r="I62" s="0" t="n">
        <f aca="false">(I23/I60)*100</f>
        <v>23.4503653537694</v>
      </c>
      <c r="J62" s="0" t="n">
        <f aca="false">(J23/J60)*100</f>
        <v>25.1409180770529</v>
      </c>
      <c r="K62" s="0" t="n">
        <f aca="false">(K23/K60)*100</f>
        <v>26.888308959153</v>
      </c>
      <c r="L62" s="0" t="n">
        <f aca="false">(L23/L60)*100</f>
        <v>32.3316065888162</v>
      </c>
      <c r="M62" s="0" t="n">
        <f aca="false">(M23/M60)*100</f>
        <v>36.6554591751077</v>
      </c>
      <c r="N62" s="0" t="n">
        <f aca="false">(N23/N60)*100</f>
        <v>42.2172235636269</v>
      </c>
      <c r="O62" s="0" t="n">
        <f aca="false">(O23/O60)*100</f>
        <v>44.0829558905172</v>
      </c>
      <c r="P62" s="0" t="n">
        <f aca="false">(P23/P60)*100</f>
        <v>47.8121506409601</v>
      </c>
      <c r="Q62" s="0" t="n">
        <f aca="false">(Q23/Q60)*100</f>
        <v>50.7780725182224</v>
      </c>
      <c r="R62" s="0" t="n">
        <f aca="false">(R23/R60)*100</f>
        <v>53.9784404745414</v>
      </c>
      <c r="S62" s="0" t="n">
        <f aca="false">(S23/S60)*100</f>
        <v>56.3451269700795</v>
      </c>
    </row>
    <row r="63" customFormat="false" ht="15" hidden="false" customHeight="false" outlineLevel="0" collapsed="false">
      <c r="B63" s="0" t="s">
        <v>1793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0.xml><?xml version="1.0" encoding="utf-8"?>
<worksheet xmlns="http://schemas.openxmlformats.org/spreadsheetml/2006/main" xmlns:r="http://schemas.openxmlformats.org/officeDocument/2006/relationships">
  <sheetPr filterMode="false">
    <pageSetUpPr fitToPage="false"/>
  </sheetPr>
  <dimension ref="A1:AV6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P4" activeCellId="0" sqref="P4"/>
    </sheetView>
  </sheetViews>
  <sheetFormatPr defaultRowHeight="15"/>
  <cols>
    <col collapsed="false" hidden="false" max="1" min="1" style="0" width="32.8010204081633"/>
    <col collapsed="false" hidden="false" max="2" min="2" style="0" width="61.5561224489796"/>
    <col collapsed="false" hidden="false" max="3" min="3" style="0" width="27.9438775510204"/>
    <col collapsed="false" hidden="false" max="14" min="4" style="0" width="8.50510204081633"/>
    <col collapsed="false" hidden="false" max="15" min="15" style="0" width="14.7142857142857"/>
    <col collapsed="false" hidden="false" max="16" min="16" style="0" width="19.5714285714286"/>
    <col collapsed="false" hidden="false" max="17" min="17" style="0" width="18.4948979591837"/>
    <col collapsed="false" hidden="false" max="18" min="18" style="0" width="21.1938775510204"/>
    <col collapsed="false" hidden="false" max="19" min="19" style="0" width="19.5714285714286"/>
    <col collapsed="false" hidden="false" max="20" min="20" style="0" width="10.8010204081633"/>
    <col collapsed="false" hidden="false" max="1025" min="21" style="0" width="8.50510204081633"/>
  </cols>
  <sheetData>
    <row r="1" customFormat="false" ht="15.75" hidden="false" customHeight="false" outlineLevel="0" collapsed="false">
      <c r="A1" s="536" t="s">
        <v>5046</v>
      </c>
      <c r="B1" s="2" t="s">
        <v>5047</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5048</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3451</v>
      </c>
      <c r="S5" s="4" t="s">
        <v>31</v>
      </c>
      <c r="T5" s="4" t="s">
        <v>31</v>
      </c>
      <c r="U5" s="4" t="s">
        <v>31</v>
      </c>
      <c r="V5" s="4" t="s">
        <v>31</v>
      </c>
      <c r="W5" s="4" t="s">
        <v>31</v>
      </c>
      <c r="X5" s="4" t="s">
        <v>31</v>
      </c>
    </row>
    <row r="6" s="13" customFormat="true" ht="15" hidden="false" customHeight="false" outlineLevel="0" collapsed="false">
      <c r="A6" s="31" t="s">
        <v>3502</v>
      </c>
      <c r="B6" s="31" t="s">
        <v>3502</v>
      </c>
      <c r="C6" s="900" t="s">
        <v>34</v>
      </c>
      <c r="P6" s="131" t="n">
        <v>12000000000</v>
      </c>
      <c r="Q6" s="131" t="n">
        <v>4000000000</v>
      </c>
      <c r="R6" s="131" t="n">
        <v>11400000000</v>
      </c>
      <c r="S6" s="131" t="n">
        <v>12900000000</v>
      </c>
      <c r="Y6" s="6"/>
      <c r="Z6" s="6"/>
      <c r="AA6" s="6"/>
      <c r="AB6" s="6"/>
      <c r="AC6" s="6"/>
      <c r="AD6" s="6"/>
      <c r="AE6" s="6"/>
      <c r="AF6" s="6"/>
      <c r="AG6" s="6"/>
      <c r="AH6" s="6"/>
      <c r="AI6" s="6"/>
      <c r="AJ6" s="6"/>
      <c r="AK6" s="6"/>
      <c r="AL6" s="6"/>
      <c r="AM6" s="6"/>
      <c r="AN6" s="6"/>
      <c r="AO6" s="6"/>
      <c r="AP6" s="6"/>
      <c r="AQ6" s="6"/>
      <c r="AR6" s="6"/>
      <c r="AS6" s="6"/>
      <c r="AT6" s="6"/>
      <c r="AU6" s="6"/>
      <c r="AV6" s="6"/>
    </row>
    <row r="7" s="38" customFormat="true" ht="15" hidden="false" customHeight="false" outlineLevel="0" collapsed="false">
      <c r="A7" s="19" t="s">
        <v>149</v>
      </c>
      <c r="B7" s="19" t="s">
        <v>914</v>
      </c>
      <c r="C7" s="20" t="s">
        <v>37</v>
      </c>
      <c r="P7" s="124" t="n">
        <f aca="false">P8+P11+P12</f>
        <v>10500000000</v>
      </c>
      <c r="Q7" s="124" t="n">
        <f aca="false">Q8+Q11+Q12</f>
        <v>1700000000</v>
      </c>
      <c r="R7" s="124" t="n">
        <f aca="false">R8+R11+R12</f>
        <v>10500000000</v>
      </c>
      <c r="S7" s="124" t="n">
        <f aca="false">S8+S11+S12</f>
        <v>10700000000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5" hidden="false" customHeight="false" outlineLevel="0" collapsed="false">
      <c r="A8" s="26" t="s">
        <v>2202</v>
      </c>
      <c r="B8" s="134" t="s">
        <v>5049</v>
      </c>
      <c r="C8" s="49" t="s">
        <v>40</v>
      </c>
      <c r="P8" s="124" t="n">
        <v>10000000000</v>
      </c>
      <c r="Q8" s="901" t="n">
        <f aca="false">Q9+Q10</f>
        <v>800000000</v>
      </c>
      <c r="R8" s="124" t="n">
        <v>9500000000</v>
      </c>
      <c r="S8" s="124" t="n">
        <v>9000000000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45" t="s">
        <v>5050</v>
      </c>
      <c r="B9" s="106" t="s">
        <v>5051</v>
      </c>
      <c r="C9" s="0" t="s">
        <v>1498</v>
      </c>
      <c r="P9" s="124" t="n">
        <v>10000000000</v>
      </c>
      <c r="Q9" s="124" t="n">
        <v>600000000</v>
      </c>
      <c r="R9" s="124" t="n">
        <v>9500000000</v>
      </c>
      <c r="S9" s="124" t="n">
        <v>9000000000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132" t="s">
        <v>4368</v>
      </c>
      <c r="B10" s="106" t="s">
        <v>5052</v>
      </c>
      <c r="C10" s="0" t="s">
        <v>1498</v>
      </c>
      <c r="P10" s="124" t="n">
        <v>0</v>
      </c>
      <c r="Q10" s="124" t="n">
        <v>200000000</v>
      </c>
      <c r="R10" s="124" t="n">
        <v>0</v>
      </c>
      <c r="S10" s="124" t="n">
        <v>0</v>
      </c>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26" t="s">
        <v>291</v>
      </c>
      <c r="B11" s="134" t="s">
        <v>5053</v>
      </c>
      <c r="C11" s="49" t="s">
        <v>40</v>
      </c>
      <c r="P11" s="124" t="n">
        <v>500000000</v>
      </c>
      <c r="Q11" s="124" t="n">
        <v>800000000</v>
      </c>
      <c r="R11" s="124" t="n">
        <v>800000000</v>
      </c>
      <c r="S11" s="124" t="n">
        <v>1400000000</v>
      </c>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 hidden="false" customHeight="false" outlineLevel="0" collapsed="false">
      <c r="A12" s="132" t="s">
        <v>348</v>
      </c>
      <c r="B12" s="134" t="s">
        <v>5054</v>
      </c>
      <c r="C12" s="49" t="s">
        <v>40</v>
      </c>
      <c r="P12" s="124" t="n">
        <v>0</v>
      </c>
      <c r="Q12" s="124" t="n">
        <v>100000000</v>
      </c>
      <c r="R12" s="124" t="n">
        <v>200000000</v>
      </c>
      <c r="S12" s="124" t="n">
        <v>300000000</v>
      </c>
      <c r="Y12" s="6"/>
      <c r="Z12" s="6"/>
      <c r="AA12" s="6"/>
      <c r="AB12" s="6"/>
      <c r="AC12" s="6"/>
      <c r="AD12" s="6"/>
      <c r="AE12" s="6"/>
      <c r="AF12" s="6"/>
      <c r="AG12" s="6"/>
      <c r="AH12" s="6"/>
      <c r="AI12" s="6"/>
      <c r="AJ12" s="6"/>
      <c r="AK12" s="6"/>
      <c r="AL12" s="6"/>
      <c r="AM12" s="6"/>
      <c r="AN12" s="6"/>
      <c r="AO12" s="6"/>
      <c r="AP12" s="6"/>
      <c r="AQ12" s="6"/>
      <c r="AR12" s="6"/>
      <c r="AS12" s="6"/>
      <c r="AT12" s="6"/>
      <c r="AU12" s="6"/>
      <c r="AV12" s="6"/>
    </row>
    <row r="13" s="13" customFormat="true" ht="15" hidden="false" customHeight="false" outlineLevel="0" collapsed="false">
      <c r="A13" s="31" t="s">
        <v>52</v>
      </c>
      <c r="B13" s="31" t="s">
        <v>52</v>
      </c>
      <c r="C13" s="33" t="s">
        <v>37</v>
      </c>
      <c r="P13" s="131" t="n">
        <v>1600000000</v>
      </c>
      <c r="Q13" s="131" t="n">
        <v>2500000000</v>
      </c>
      <c r="R13" s="131" t="n">
        <v>1000000000</v>
      </c>
      <c r="S13" s="131" t="n">
        <v>2100000000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A14" s="27" t="s">
        <v>5055</v>
      </c>
      <c r="B14" s="134" t="s">
        <v>5056</v>
      </c>
      <c r="C14" s="49" t="s">
        <v>5057</v>
      </c>
      <c r="P14" s="124" t="n">
        <v>1600000000</v>
      </c>
      <c r="Q14" s="124" t="n">
        <v>2500000000</v>
      </c>
      <c r="R14" s="124" t="n">
        <v>1000000000</v>
      </c>
      <c r="S14" s="124" t="n">
        <v>1800000000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 hidden="false" customHeight="false" outlineLevel="0" collapsed="false">
      <c r="A15" s="27" t="s">
        <v>530</v>
      </c>
      <c r="B15" s="27" t="s">
        <v>530</v>
      </c>
      <c r="C15" s="49" t="s">
        <v>5057</v>
      </c>
      <c r="P15" s="124" t="n">
        <f aca="false">P13-P14</f>
        <v>0</v>
      </c>
      <c r="Q15" s="124" t="n">
        <f aca="false">Q13-Q14</f>
        <v>0</v>
      </c>
      <c r="R15" s="124" t="n">
        <f aca="false">R13-R14</f>
        <v>0</v>
      </c>
      <c r="S15" s="124" t="n">
        <f aca="false">S13-S14</f>
        <v>300000000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s="13" customFormat="true" ht="15" hidden="false" customHeight="false" outlineLevel="0" collapsed="false">
      <c r="A16" s="32" t="s">
        <v>188</v>
      </c>
      <c r="B16" s="31" t="s">
        <v>531</v>
      </c>
      <c r="C16" s="900" t="s">
        <v>34</v>
      </c>
      <c r="P16" s="131" t="n">
        <v>12100000000</v>
      </c>
      <c r="Q16" s="131" t="n">
        <v>9300000000</v>
      </c>
      <c r="R16" s="131" t="n">
        <v>12700000000</v>
      </c>
      <c r="S16" s="131" t="n">
        <v>15900000000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5" hidden="false" customHeight="false" outlineLevel="0" collapsed="false">
      <c r="A17" s="18" t="s">
        <v>70</v>
      </c>
      <c r="B17" s="107" t="s">
        <v>1403</v>
      </c>
      <c r="C17" s="49" t="s">
        <v>191</v>
      </c>
      <c r="P17" s="124" t="n">
        <v>9900000000</v>
      </c>
      <c r="Q17" s="124" t="n">
        <v>7900000000</v>
      </c>
      <c r="R17" s="124" t="n">
        <v>11000000000</v>
      </c>
      <c r="S17" s="124" t="n">
        <v>14500000000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26" t="s">
        <v>75</v>
      </c>
      <c r="B18" s="134" t="s">
        <v>5058</v>
      </c>
      <c r="C18" s="49" t="s">
        <v>194</v>
      </c>
      <c r="P18" s="124" t="n">
        <v>3800000000</v>
      </c>
      <c r="Q18" s="124" t="n">
        <v>2900000000</v>
      </c>
      <c r="R18" s="124" t="n">
        <v>3600000000</v>
      </c>
      <c r="S18" s="124" t="n">
        <v>4400000000</v>
      </c>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 hidden="false" customHeight="false" outlineLevel="0" collapsed="false">
      <c r="A19" s="27" t="s">
        <v>5059</v>
      </c>
      <c r="B19" s="134" t="s">
        <v>5060</v>
      </c>
      <c r="C19" s="49" t="s">
        <v>194</v>
      </c>
      <c r="P19" s="124" t="n">
        <v>2700000000</v>
      </c>
      <c r="Q19" s="124" t="n">
        <v>1500000000</v>
      </c>
      <c r="R19" s="124" t="n">
        <v>1900000000</v>
      </c>
      <c r="S19" s="124" t="n">
        <v>2300000000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5" hidden="false" customHeight="false" outlineLevel="0" collapsed="false">
      <c r="A20" s="26" t="s">
        <v>86</v>
      </c>
      <c r="B20" s="134" t="s">
        <v>87</v>
      </c>
      <c r="C20" s="49" t="s">
        <v>194</v>
      </c>
      <c r="P20" s="124" t="n">
        <v>0</v>
      </c>
      <c r="Q20" s="124" t="n">
        <v>0</v>
      </c>
      <c r="R20" s="124" t="n">
        <v>300000000</v>
      </c>
      <c r="S20" s="124" t="n">
        <v>300000000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A21" s="134" t="s">
        <v>5061</v>
      </c>
      <c r="B21" s="134" t="s">
        <v>3463</v>
      </c>
      <c r="C21" s="49" t="s">
        <v>194</v>
      </c>
      <c r="P21" s="124" t="n">
        <v>3400000000</v>
      </c>
      <c r="Q21" s="124" t="n">
        <v>3500000000</v>
      </c>
      <c r="R21" s="124" t="n">
        <v>2700000000</v>
      </c>
      <c r="S21" s="124" t="n">
        <v>4800000000</v>
      </c>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A22" s="106" t="s">
        <v>5062</v>
      </c>
      <c r="B22" s="106" t="s">
        <v>5062</v>
      </c>
      <c r="C22" s="49" t="s">
        <v>5063</v>
      </c>
      <c r="P22" s="124" t="n">
        <v>2300000000</v>
      </c>
      <c r="Q22" s="124" t="n">
        <v>1600000000</v>
      </c>
      <c r="R22" s="124" t="n">
        <v>1200000000</v>
      </c>
      <c r="S22" s="124" t="n">
        <v>2000000000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A23" s="106" t="s">
        <v>5064</v>
      </c>
      <c r="B23" s="106" t="s">
        <v>5065</v>
      </c>
      <c r="C23" s="49" t="s">
        <v>5063</v>
      </c>
      <c r="P23" s="124"/>
      <c r="Q23" s="124" t="n">
        <v>0</v>
      </c>
      <c r="R23" s="124" t="n">
        <v>200000000</v>
      </c>
      <c r="S23" s="124" t="n">
        <v>500000000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A24" s="106" t="s">
        <v>5066</v>
      </c>
      <c r="B24" s="106" t="s">
        <v>5066</v>
      </c>
      <c r="C24" s="49" t="s">
        <v>5063</v>
      </c>
      <c r="P24" s="124" t="n">
        <v>1100000000</v>
      </c>
      <c r="Q24" s="124" t="n">
        <v>1800000000</v>
      </c>
      <c r="R24" s="124" t="n">
        <v>700000000</v>
      </c>
      <c r="S24" s="124" t="n">
        <v>1600000000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A25" s="106" t="s">
        <v>5067</v>
      </c>
      <c r="B25" s="106" t="s">
        <v>5067</v>
      </c>
      <c r="C25" s="49" t="s">
        <v>5063</v>
      </c>
      <c r="P25" s="124" t="n">
        <v>0</v>
      </c>
      <c r="Q25" s="124" t="n">
        <v>100000000</v>
      </c>
      <c r="R25" s="124" t="n">
        <v>700000000</v>
      </c>
      <c r="S25" s="124" t="n">
        <v>1000000000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 hidden="false" customHeight="false" outlineLevel="0" collapsed="false">
      <c r="A26" s="106" t="s">
        <v>5068</v>
      </c>
      <c r="B26" s="106" t="s">
        <v>5068</v>
      </c>
      <c r="C26" s="49" t="s">
        <v>5063</v>
      </c>
      <c r="P26" s="124"/>
      <c r="Q26" s="124"/>
      <c r="R26" s="124"/>
      <c r="S26" s="124" t="n">
        <v>300000000</v>
      </c>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 hidden="false" customHeight="false" outlineLevel="0" collapsed="false">
      <c r="A27" s="27" t="s">
        <v>5069</v>
      </c>
      <c r="B27" s="134" t="s">
        <v>5070</v>
      </c>
      <c r="C27" s="49" t="s">
        <v>194</v>
      </c>
      <c r="P27" s="124" t="n">
        <v>0</v>
      </c>
      <c r="Q27" s="124" t="n">
        <v>0</v>
      </c>
      <c r="R27" s="124" t="n">
        <v>2600000000</v>
      </c>
      <c r="S27" s="124" t="n">
        <v>2700000000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B28" s="106" t="s">
        <v>5071</v>
      </c>
      <c r="P28" s="124"/>
      <c r="Q28" s="124" t="n">
        <v>0</v>
      </c>
      <c r="R28" s="124" t="n">
        <v>1000000000</v>
      </c>
      <c r="S28" s="124" t="n">
        <v>1000000000</v>
      </c>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B29" s="106" t="s">
        <v>5072</v>
      </c>
      <c r="P29" s="124"/>
      <c r="Q29" s="124" t="n">
        <v>0</v>
      </c>
      <c r="R29" s="124" t="n">
        <v>1600000000</v>
      </c>
      <c r="S29" s="124" t="n">
        <v>1700000000</v>
      </c>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5" hidden="false" customHeight="false" outlineLevel="0" collapsed="false">
      <c r="A30" s="18" t="s">
        <v>227</v>
      </c>
      <c r="B30" s="107" t="s">
        <v>5073</v>
      </c>
      <c r="C30" s="49" t="s">
        <v>191</v>
      </c>
      <c r="P30" s="124" t="n">
        <v>2300000000</v>
      </c>
      <c r="Q30" s="124" t="n">
        <v>1300000000</v>
      </c>
      <c r="R30" s="124" t="n">
        <v>1700000000</v>
      </c>
      <c r="S30" s="124" t="n">
        <v>1400000000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 hidden="false" customHeight="false" outlineLevel="0" collapsed="false">
      <c r="A31" s="26" t="s">
        <v>229</v>
      </c>
      <c r="B31" s="134" t="s">
        <v>1414</v>
      </c>
      <c r="C31" s="20" t="s">
        <v>91</v>
      </c>
      <c r="P31" s="124" t="n">
        <v>1800000000</v>
      </c>
      <c r="Q31" s="124" t="n">
        <v>600000000</v>
      </c>
      <c r="R31" s="124" t="n">
        <v>1500000000</v>
      </c>
      <c r="S31" s="124" t="n">
        <v>700000000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26" t="s">
        <v>367</v>
      </c>
      <c r="B32" s="134" t="s">
        <v>1413</v>
      </c>
      <c r="C32" s="20" t="s">
        <v>91</v>
      </c>
      <c r="P32" s="124" t="n">
        <v>500000000</v>
      </c>
      <c r="Q32" s="124" t="n">
        <v>700000000</v>
      </c>
      <c r="R32" s="124" t="n">
        <v>200000000</v>
      </c>
      <c r="S32" s="124" t="n">
        <v>600000000</v>
      </c>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 hidden="false" customHeight="false" outlineLevel="0" collapsed="false">
      <c r="B33" s="106" t="s">
        <v>5074</v>
      </c>
      <c r="P33" s="124" t="n">
        <v>300000000</v>
      </c>
      <c r="Q33" s="124" t="n">
        <v>700000000</v>
      </c>
      <c r="R33" s="124" t="n">
        <v>200000000</v>
      </c>
      <c r="S33" s="124" t="n">
        <v>200000000</v>
      </c>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 hidden="false" customHeight="false" outlineLevel="0" collapsed="false">
      <c r="B34" s="107" t="s">
        <v>5075</v>
      </c>
      <c r="C34" s="238"/>
      <c r="P34" s="124" t="n">
        <v>-100000000</v>
      </c>
      <c r="Q34" s="124" t="n">
        <v>-5200000000</v>
      </c>
      <c r="R34" s="124" t="n">
        <v>-1300000000</v>
      </c>
      <c r="S34" s="124" t="n">
        <v>-3000000000</v>
      </c>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B35" s="19" t="s">
        <v>498</v>
      </c>
      <c r="C35" s="238"/>
      <c r="P35" s="137" t="n">
        <v>1700000000</v>
      </c>
      <c r="Q35" s="137" t="n">
        <v>-200000000</v>
      </c>
      <c r="R35" s="137" t="n">
        <v>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B36" s="19" t="s">
        <v>5076</v>
      </c>
      <c r="C36" s="238"/>
      <c r="P36" s="137"/>
      <c r="Q36" s="137"/>
      <c r="R36" s="137"/>
      <c r="S36" s="137" t="n">
        <v>1800000000</v>
      </c>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B37" s="107" t="s">
        <v>5077</v>
      </c>
      <c r="C37" s="238"/>
      <c r="P37" s="124" t="n">
        <v>1600000000</v>
      </c>
      <c r="Q37" s="124" t="n">
        <v>-5400000000</v>
      </c>
      <c r="R37" s="124" t="n">
        <v>-1300000000</v>
      </c>
      <c r="S37" s="124" t="n">
        <v>-4800000000</v>
      </c>
      <c r="Y37" s="6"/>
      <c r="Z37" s="6"/>
      <c r="AA37" s="6"/>
      <c r="AB37" s="6"/>
      <c r="AC37" s="6"/>
      <c r="AD37" s="6"/>
      <c r="AE37" s="6"/>
      <c r="AF37" s="6"/>
      <c r="AG37" s="6"/>
      <c r="AH37" s="6"/>
      <c r="AI37" s="6"/>
      <c r="AJ37" s="6"/>
      <c r="AK37" s="6"/>
      <c r="AL37" s="6"/>
      <c r="AM37" s="6"/>
      <c r="AN37" s="6"/>
      <c r="AO37" s="6"/>
      <c r="AP37" s="6"/>
      <c r="AQ37" s="6"/>
      <c r="AR37" s="6"/>
      <c r="AS37" s="6"/>
      <c r="AT37" s="6"/>
      <c r="AU37" s="6"/>
      <c r="AV37" s="6"/>
    </row>
    <row r="38" s="13" customFormat="true" ht="15" hidden="false" customHeight="false" outlineLevel="0" collapsed="false">
      <c r="A38" s="31" t="s">
        <v>110</v>
      </c>
      <c r="B38" s="31" t="s">
        <v>110</v>
      </c>
      <c r="C38" s="900" t="s">
        <v>34</v>
      </c>
      <c r="P38" s="131" t="n">
        <v>-1600000000</v>
      </c>
      <c r="Q38" s="131" t="n">
        <v>5400000000</v>
      </c>
      <c r="R38" s="131" t="n">
        <v>1300000000</v>
      </c>
      <c r="S38" s="131" t="n">
        <v>4800000000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18" t="s">
        <v>115</v>
      </c>
      <c r="B39" s="107" t="s">
        <v>381</v>
      </c>
      <c r="C39" s="20" t="s">
        <v>114</v>
      </c>
      <c r="P39" s="124" t="n">
        <v>-1600000000</v>
      </c>
      <c r="Q39" s="124" t="n">
        <v>3100000000</v>
      </c>
      <c r="R39" s="124" t="n">
        <v>2500000000</v>
      </c>
      <c r="S39" s="124" t="n">
        <v>1800000000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 hidden="false" customHeight="false" outlineLevel="0" collapsed="false">
      <c r="A40" s="0" t="s">
        <v>964</v>
      </c>
      <c r="B40" s="134" t="s">
        <v>5078</v>
      </c>
      <c r="C40" s="19" t="s">
        <v>119</v>
      </c>
      <c r="P40" s="124" t="n">
        <v>-1600000000</v>
      </c>
      <c r="Q40" s="124" t="n">
        <v>3900000000</v>
      </c>
      <c r="R40" s="124" t="n">
        <v>2300000000</v>
      </c>
      <c r="S40" s="124" t="n">
        <v>1800000000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 hidden="false" customHeight="false" outlineLevel="0" collapsed="false">
      <c r="A41" s="26" t="s">
        <v>1943</v>
      </c>
      <c r="B41" s="134" t="s">
        <v>5079</v>
      </c>
      <c r="C41" s="19" t="s">
        <v>119</v>
      </c>
      <c r="P41" s="124" t="n">
        <v>0</v>
      </c>
      <c r="Q41" s="124" t="n">
        <v>1100000000</v>
      </c>
      <c r="R41" s="124" t="n">
        <v>100000000</v>
      </c>
      <c r="S41" s="124" t="n">
        <v>0</v>
      </c>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5" hidden="false" customHeight="false" outlineLevel="0" collapsed="false">
      <c r="A42" s="27" t="s">
        <v>1595</v>
      </c>
      <c r="B42" s="134" t="s">
        <v>5080</v>
      </c>
      <c r="C42" s="19" t="s">
        <v>119</v>
      </c>
      <c r="P42" s="124" t="n">
        <v>0</v>
      </c>
      <c r="Q42" s="124" t="n">
        <v>-1900000000</v>
      </c>
      <c r="R42" s="124" t="n">
        <v>0</v>
      </c>
      <c r="S42" s="124" t="n">
        <v>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 hidden="false" customHeight="false" outlineLevel="0" collapsed="false">
      <c r="A43" s="18" t="s">
        <v>112</v>
      </c>
      <c r="B43" s="107" t="s">
        <v>1691</v>
      </c>
      <c r="C43" s="20" t="s">
        <v>114</v>
      </c>
      <c r="P43" s="124" t="n">
        <v>0</v>
      </c>
      <c r="Q43" s="124" t="n">
        <v>2300000000</v>
      </c>
      <c r="R43" s="124" t="n">
        <v>-1100000000</v>
      </c>
      <c r="S43" s="124" t="n">
        <v>3000000000</v>
      </c>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 hidden="false" customHeight="false" outlineLevel="0" collapsed="false">
      <c r="A44" s="134" t="s">
        <v>390</v>
      </c>
      <c r="B44" s="134" t="s">
        <v>475</v>
      </c>
      <c r="C44" s="49" t="s">
        <v>251</v>
      </c>
      <c r="P44" s="124" t="n">
        <v>0</v>
      </c>
      <c r="Q44" s="124" t="n">
        <v>2300000000</v>
      </c>
      <c r="R44" s="124" t="n">
        <v>1200000000</v>
      </c>
      <c r="S44" s="124" t="n">
        <v>4000000000</v>
      </c>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5" hidden="false" customHeight="false" outlineLevel="0" collapsed="false">
      <c r="A45" s="134" t="s">
        <v>393</v>
      </c>
      <c r="B45" s="134" t="s">
        <v>393</v>
      </c>
      <c r="C45" s="49" t="s">
        <v>251</v>
      </c>
      <c r="P45" s="124" t="n">
        <v>0</v>
      </c>
      <c r="Q45" s="124" t="n">
        <v>0</v>
      </c>
      <c r="R45" s="124" t="n">
        <v>-2300000000</v>
      </c>
      <c r="S45" s="124" t="n">
        <v>-1000000000</v>
      </c>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 hidden="false" customHeight="false" outlineLevel="0" collapsed="false">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 hidden="false" customHeight="false" outlineLevel="0" collapsed="false">
      <c r="P47" s="0" t="s">
        <v>128</v>
      </c>
      <c r="Q47" s="0" t="s">
        <v>128</v>
      </c>
      <c r="R47" s="0" t="s">
        <v>128</v>
      </c>
      <c r="S47" s="0" t="s">
        <v>128</v>
      </c>
    </row>
    <row r="49" customFormat="false" ht="15" hidden="false" customHeight="false" outlineLevel="0" collapsed="false">
      <c r="B49" s="0" t="s">
        <v>821</v>
      </c>
      <c r="P49" s="53" t="n">
        <f aca="false">P6-P7-P13</f>
        <v>-100000000</v>
      </c>
      <c r="Q49" s="53" t="n">
        <f aca="false">Q6-Q7-Q13</f>
        <v>-200000000</v>
      </c>
      <c r="R49" s="53" t="n">
        <f aca="false">R6-R7-R13</f>
        <v>-100000000</v>
      </c>
      <c r="S49" s="53" t="n">
        <f aca="false">S6-S7-S13</f>
        <v>100000000</v>
      </c>
    </row>
    <row r="50" customFormat="false" ht="15" hidden="false" customHeight="false" outlineLevel="0" collapsed="false">
      <c r="B50" s="0" t="s">
        <v>426</v>
      </c>
      <c r="P50" s="53" t="n">
        <f aca="false">P7-P8-P11-P12</f>
        <v>0</v>
      </c>
      <c r="Q50" s="53" t="n">
        <f aca="false">Q7-Q8-Q11-Q12</f>
        <v>0</v>
      </c>
      <c r="R50" s="53" t="n">
        <f aca="false">R7-R8-R11-R12</f>
        <v>0</v>
      </c>
      <c r="S50" s="53" t="n">
        <f aca="false">S7-S8-S11-S12</f>
        <v>0</v>
      </c>
    </row>
    <row r="51" customFormat="false" ht="15" hidden="false" customHeight="false" outlineLevel="0" collapsed="false">
      <c r="B51" s="0" t="s">
        <v>5081</v>
      </c>
      <c r="P51" s="53" t="n">
        <f aca="false">P8-P9-P10</f>
        <v>0</v>
      </c>
      <c r="Q51" s="53" t="n">
        <f aca="false">Q8-Q9-Q10</f>
        <v>0</v>
      </c>
      <c r="R51" s="53" t="n">
        <f aca="false">R8-R9-R10</f>
        <v>0</v>
      </c>
      <c r="S51" s="53" t="n">
        <f aca="false">S8-S9-S10</f>
        <v>0</v>
      </c>
    </row>
    <row r="52" customFormat="false" ht="15" hidden="false" customHeight="false" outlineLevel="0" collapsed="false">
      <c r="B52" s="0" t="s">
        <v>132</v>
      </c>
      <c r="P52" s="53" t="n">
        <f aca="false">P13-P14</f>
        <v>0</v>
      </c>
      <c r="Q52" s="53" t="n">
        <f aca="false">Q13-Q14</f>
        <v>0</v>
      </c>
      <c r="R52" s="53" t="n">
        <f aca="false">R13-R14</f>
        <v>0</v>
      </c>
      <c r="S52" s="53" t="n">
        <f aca="false">S13-S14-S15</f>
        <v>0</v>
      </c>
    </row>
    <row r="53" customFormat="false" ht="15" hidden="false" customHeight="false" outlineLevel="0" collapsed="false">
      <c r="B53" s="0" t="s">
        <v>582</v>
      </c>
      <c r="P53" s="53" t="n">
        <f aca="false">P16-P17-P30</f>
        <v>-100000000</v>
      </c>
      <c r="Q53" s="53" t="n">
        <f aca="false">Q16-Q17-Q30</f>
        <v>100000000</v>
      </c>
      <c r="R53" s="53" t="n">
        <f aca="false">R16-R17-R30</f>
        <v>0</v>
      </c>
      <c r="S53" s="53" t="n">
        <f aca="false">S16-S17-S30</f>
        <v>0</v>
      </c>
    </row>
    <row r="54" customFormat="false" ht="15" hidden="false" customHeight="false" outlineLevel="0" collapsed="false">
      <c r="B54" s="0" t="s">
        <v>1791</v>
      </c>
      <c r="P54" s="53" t="n">
        <f aca="false">P17-P18-P19-P20-P21-P27</f>
        <v>0</v>
      </c>
      <c r="Q54" s="53" t="n">
        <f aca="false">Q17-Q18-Q19-Q20-Q21-Q27</f>
        <v>0</v>
      </c>
      <c r="R54" s="53" t="n">
        <f aca="false">R17-R18-R19-R20-R21-R27</f>
        <v>-100000000</v>
      </c>
      <c r="S54" s="53" t="n">
        <f aca="false">S17-S18-S19-S20-S21-S27</f>
        <v>0</v>
      </c>
    </row>
    <row r="55" customFormat="false" ht="15" hidden="false" customHeight="false" outlineLevel="0" collapsed="false">
      <c r="B55" s="0" t="s">
        <v>5082</v>
      </c>
      <c r="P55" s="53" t="n">
        <f aca="false">P21-P22-P24-P25-P26</f>
        <v>0</v>
      </c>
      <c r="Q55" s="53" t="n">
        <f aca="false">Q21-Q22-Q24-Q25-Q26</f>
        <v>0</v>
      </c>
      <c r="R55" s="53" t="n">
        <f aca="false">R21-R22-R24-R25-R26</f>
        <v>100000000</v>
      </c>
      <c r="S55" s="53" t="n">
        <f aca="false">S21-S22-S24-S25-S26</f>
        <v>-100000000</v>
      </c>
    </row>
    <row r="56" customFormat="false" ht="15" hidden="false" customHeight="false" outlineLevel="0" collapsed="false">
      <c r="B56" s="0" t="s">
        <v>822</v>
      </c>
      <c r="P56" s="53" t="n">
        <f aca="false">P30-P31-P32</f>
        <v>0</v>
      </c>
      <c r="Q56" s="53" t="n">
        <f aca="false">Q30-Q31-Q32</f>
        <v>0</v>
      </c>
      <c r="R56" s="53" t="n">
        <f aca="false">R30-R31-R32</f>
        <v>0</v>
      </c>
      <c r="S56" s="53" t="n">
        <f aca="false">S30-S31-S32</f>
        <v>100000000</v>
      </c>
    </row>
    <row r="57" customFormat="false" ht="15" hidden="false" customHeight="false" outlineLevel="0" collapsed="false">
      <c r="B57" s="0" t="s">
        <v>137</v>
      </c>
      <c r="P57" s="53" t="n">
        <f aca="false">P38-P39-P43</f>
        <v>0</v>
      </c>
      <c r="Q57" s="53" t="n">
        <f aca="false">Q38-Q39-Q43</f>
        <v>0</v>
      </c>
      <c r="R57" s="53" t="n">
        <f aca="false">R38-R39-R43</f>
        <v>-100000000</v>
      </c>
      <c r="S57" s="53" t="n">
        <f aca="false">S38-S39-S43</f>
        <v>0</v>
      </c>
    </row>
    <row r="58" customFormat="false" ht="15" hidden="false" customHeight="false" outlineLevel="0" collapsed="false">
      <c r="B58" s="0" t="s">
        <v>274</v>
      </c>
      <c r="P58" s="53" t="n">
        <f aca="false">P39-P40-P41-P42</f>
        <v>0</v>
      </c>
      <c r="Q58" s="53" t="n">
        <f aca="false">Q39-Q40-Q41-Q42</f>
        <v>0</v>
      </c>
      <c r="R58" s="53" t="n">
        <f aca="false">R39-R40-R41-R42</f>
        <v>100000000</v>
      </c>
      <c r="S58" s="53" t="n">
        <f aca="false">S39-S40-S41-S42</f>
        <v>0</v>
      </c>
    </row>
    <row r="59" customFormat="false" ht="15" hidden="false" customHeight="false" outlineLevel="0" collapsed="false">
      <c r="B59" s="0" t="s">
        <v>505</v>
      </c>
      <c r="P59" s="53" t="n">
        <f aca="false">P43-P44-P45</f>
        <v>0</v>
      </c>
      <c r="Q59" s="53" t="n">
        <f aca="false">Q43-Q44-Q45</f>
        <v>0</v>
      </c>
      <c r="R59" s="53" t="n">
        <f aca="false">R43-R44-R45</f>
        <v>0</v>
      </c>
      <c r="S59" s="53" t="n">
        <f aca="false">S43-S44-S45</f>
        <v>0</v>
      </c>
    </row>
    <row r="60" customFormat="false" ht="15" hidden="false" customHeight="false" outlineLevel="0" collapsed="false">
      <c r="O60" s="55"/>
      <c r="P60" s="143"/>
      <c r="Q60" s="143"/>
      <c r="R60" s="143"/>
      <c r="S60" s="143"/>
    </row>
    <row r="61" customFormat="false" ht="15" hidden="false" customHeight="false" outlineLevel="0" collapsed="false">
      <c r="B61" s="0" t="s">
        <v>586</v>
      </c>
      <c r="P61" s="0" t="n">
        <v>30150000000</v>
      </c>
      <c r="Q61" s="0" t="n">
        <v>41393000000</v>
      </c>
      <c r="R61" s="0" t="n">
        <v>35083000000</v>
      </c>
      <c r="S61" s="0" t="n">
        <v>50718000000</v>
      </c>
    </row>
    <row r="62" customFormat="false" ht="15" hidden="false" customHeight="false" outlineLevel="0" collapsed="false">
      <c r="B62" s="0" t="s">
        <v>140</v>
      </c>
      <c r="P62" s="0" t="n">
        <f aca="false">(P6/P61)*100</f>
        <v>39.8009950248756</v>
      </c>
      <c r="Q62" s="0" t="n">
        <f aca="false">(Q6/Q61)*100</f>
        <v>9.66346966878458</v>
      </c>
      <c r="R62" s="0" t="n">
        <f aca="false">(R6/R61)*100</f>
        <v>32.4943704928313</v>
      </c>
      <c r="S62" s="0" t="n">
        <f aca="false">(S6/S61)*100</f>
        <v>25.4347568910446</v>
      </c>
    </row>
    <row r="63" customFormat="false" ht="15" hidden="false" customHeight="false" outlineLevel="0" collapsed="false">
      <c r="B63" s="0" t="s">
        <v>141</v>
      </c>
      <c r="P63" s="0" t="n">
        <f aca="false">(P16/P61)*100</f>
        <v>40.1326699834163</v>
      </c>
      <c r="Q63" s="0" t="n">
        <f aca="false">(Q16/Q61)*100</f>
        <v>22.4675669799241</v>
      </c>
      <c r="R63" s="0" t="n">
        <f aca="false">(R16/R61)*100</f>
        <v>36.1998688823647</v>
      </c>
      <c r="S63" s="0" t="n">
        <f aca="false">(S16/S61)*100</f>
        <v>31.349816633148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1.xml><?xml version="1.0" encoding="utf-8"?>
<worksheet xmlns="http://schemas.openxmlformats.org/spreadsheetml/2006/main" xmlns:r="http://schemas.openxmlformats.org/officeDocument/2006/relationships">
  <sheetPr filterMode="false">
    <pageSetUpPr fitToPage="false"/>
  </sheetPr>
  <dimension ref="A1:AO5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S24" activePane="bottomRight" state="frozen"/>
      <selection pane="topLeft" activeCell="A1" activeCellId="0" sqref="A1"/>
      <selection pane="topRight" activeCell="S1" activeCellId="0" sqref="S1"/>
      <selection pane="bottomLeft" activeCell="A24" activeCellId="0" sqref="A24"/>
      <selection pane="bottomRight" activeCell="S37" activeCellId="0" sqref="S37"/>
    </sheetView>
  </sheetViews>
  <sheetFormatPr defaultRowHeight="15"/>
  <cols>
    <col collapsed="false" hidden="false" max="1" min="1" style="0" width="43.1989795918367"/>
    <col collapsed="false" hidden="false" max="2" min="2" style="0" width="42.6581632653061"/>
    <col collapsed="false" hidden="false" max="3" min="3" style="0" width="22.1377551020408"/>
    <col collapsed="false" hidden="false" max="4" min="4" style="0" width="18.4948979591837"/>
    <col collapsed="false" hidden="false" max="7" min="5" style="0" width="20.25"/>
    <col collapsed="false" hidden="false" max="8" min="8" style="0" width="19.0357142857143"/>
    <col collapsed="false" hidden="false" max="9" min="9" style="0" width="18.4948979591837"/>
    <col collapsed="false" hidden="false" max="11" min="10" style="0" width="19.0357142857143"/>
    <col collapsed="false" hidden="false" max="12" min="12" style="0" width="18.4948979591837"/>
    <col collapsed="false" hidden="false" max="13" min="13" style="0" width="21.8673469387755"/>
    <col collapsed="false" hidden="false" max="15" min="14" style="0" width="19.0357142857143"/>
    <col collapsed="false" hidden="false" max="16" min="16" style="0" width="20.25"/>
    <col collapsed="false" hidden="false" max="17" min="17" style="0" width="19.0357142857143"/>
    <col collapsed="false" hidden="false" max="18" min="18" style="0" width="20.25"/>
    <col collapsed="false" hidden="false" max="19" min="19" style="0" width="21.8673469387755"/>
    <col collapsed="false" hidden="false" max="20" min="20" style="0" width="21.4642857142857"/>
    <col collapsed="false" hidden="false" max="21" min="21" style="0" width="21.8673469387755"/>
    <col collapsed="false" hidden="false" max="22" min="22" style="0" width="21.734693877551"/>
    <col collapsed="false" hidden="false" max="24" min="23" style="0" width="20.5204081632653"/>
    <col collapsed="false" hidden="false" max="1025" min="25" style="0" width="8.50510204081633"/>
  </cols>
  <sheetData>
    <row r="1" customFormat="false" ht="15" hidden="false" customHeight="false" outlineLevel="0" collapsed="false">
      <c r="A1" s="1" t="s">
        <v>5083</v>
      </c>
      <c r="B1" s="2" t="s">
        <v>5084</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row>
    <row r="2" customFormat="false" ht="15" hidden="false" customHeight="false" outlineLevel="0" collapsed="false">
      <c r="B2" s="7" t="s">
        <v>5085</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340</v>
      </c>
      <c r="T5" s="4" t="s">
        <v>31</v>
      </c>
      <c r="U5" s="4" t="s">
        <v>31</v>
      </c>
      <c r="V5" s="4" t="s">
        <v>31</v>
      </c>
      <c r="W5" s="4" t="s">
        <v>31</v>
      </c>
      <c r="X5" s="4" t="s">
        <v>31</v>
      </c>
      <c r="Y5" s="6"/>
      <c r="Z5" s="6"/>
      <c r="AA5" s="6"/>
      <c r="AB5" s="6"/>
      <c r="AC5" s="6"/>
      <c r="AD5" s="6"/>
      <c r="AE5" s="6"/>
      <c r="AF5" s="6"/>
      <c r="AG5" s="6"/>
      <c r="AH5" s="6"/>
      <c r="AI5" s="6"/>
      <c r="AJ5" s="6"/>
      <c r="AK5" s="6"/>
      <c r="AL5" s="6"/>
      <c r="AM5" s="6"/>
      <c r="AN5" s="6"/>
      <c r="AO5" s="6"/>
    </row>
    <row r="6" s="13" customFormat="true" ht="16.5" hidden="false" customHeight="false" outlineLevel="0" collapsed="false">
      <c r="A6" s="13" t="s">
        <v>32</v>
      </c>
      <c r="B6" s="98" t="s">
        <v>5086</v>
      </c>
      <c r="C6" s="32" t="s">
        <v>34</v>
      </c>
      <c r="D6" s="656" t="n">
        <f aca="false">D7+D15</f>
        <v>216427000000</v>
      </c>
      <c r="E6" s="656" t="n">
        <f aca="false">E7+E15</f>
        <v>239796000000</v>
      </c>
      <c r="F6" s="656" t="n">
        <f aca="false">F7+F15</f>
        <v>268966000000</v>
      </c>
      <c r="G6" s="656" t="n">
        <f aca="false">G7+G15</f>
        <v>284472000000</v>
      </c>
      <c r="H6" s="636" t="n">
        <f aca="false">H7+H15</f>
        <v>316524000000</v>
      </c>
      <c r="I6" s="636" t="n">
        <f aca="false">I7+I15</f>
        <v>414050000000</v>
      </c>
      <c r="J6" s="656" t="n">
        <f aca="false">J7+J15</f>
        <v>1193104080000</v>
      </c>
      <c r="K6" s="656" t="n">
        <f aca="false">K7+K15</f>
        <v>565432704000</v>
      </c>
      <c r="L6" s="634" t="n">
        <v>688066392000</v>
      </c>
      <c r="M6" s="636" t="n">
        <f aca="false">M7+M15</f>
        <v>720458657000</v>
      </c>
      <c r="N6" s="636" t="n">
        <f aca="false">N7+N15</f>
        <v>829392000000</v>
      </c>
      <c r="O6" s="634" t="n">
        <v>948880000000</v>
      </c>
      <c r="P6" s="634" t="n">
        <v>1000824000000</v>
      </c>
      <c r="Q6" s="636" t="n">
        <f aca="false">Q7+Q15</f>
        <v>1092096000000</v>
      </c>
      <c r="R6" s="634" t="n">
        <v>1205000000000</v>
      </c>
      <c r="S6" s="634" t="n">
        <v>1461000000000</v>
      </c>
      <c r="T6" s="634" t="n">
        <v>1574000000000</v>
      </c>
      <c r="U6" s="634" t="n">
        <v>1878000000000</v>
      </c>
      <c r="V6" s="634" t="n">
        <v>2262000000000</v>
      </c>
      <c r="W6" s="84" t="n">
        <v>2525000000000</v>
      </c>
      <c r="X6" s="84" t="n">
        <v>2854000000000</v>
      </c>
      <c r="Y6" s="6"/>
      <c r="Z6" s="6"/>
      <c r="AA6" s="6"/>
      <c r="AB6" s="6"/>
      <c r="AC6" s="6"/>
      <c r="AD6" s="6"/>
      <c r="AE6" s="6"/>
      <c r="AF6" s="6"/>
      <c r="AG6" s="6"/>
      <c r="AH6" s="6"/>
      <c r="AI6" s="6"/>
      <c r="AJ6" s="6"/>
      <c r="AK6" s="6"/>
      <c r="AL6" s="6"/>
      <c r="AM6" s="6"/>
      <c r="AN6" s="6"/>
      <c r="AO6" s="6"/>
    </row>
    <row r="7" customFormat="false" ht="16.5" hidden="false" customHeight="false" outlineLevel="0" collapsed="false">
      <c r="A7" s="0" t="s">
        <v>35</v>
      </c>
      <c r="B7" s="30" t="s">
        <v>591</v>
      </c>
      <c r="C7" s="20" t="s">
        <v>37</v>
      </c>
      <c r="D7" s="902" t="n">
        <v>211282000000</v>
      </c>
      <c r="E7" s="902" t="n">
        <v>234296000000</v>
      </c>
      <c r="F7" s="902" t="n">
        <v>261887000000</v>
      </c>
      <c r="G7" s="902" t="n">
        <v>276516000000</v>
      </c>
      <c r="H7" s="636" t="n">
        <f aca="false">H8+H14</f>
        <v>308408000000</v>
      </c>
      <c r="I7" s="636" t="n">
        <f aca="false">I8+I14</f>
        <v>380926000000</v>
      </c>
      <c r="J7" s="128" t="n">
        <v>479004840000</v>
      </c>
      <c r="K7" s="903" t="n">
        <v>565432704000</v>
      </c>
      <c r="L7" s="128" t="n">
        <v>657191618000</v>
      </c>
      <c r="M7" s="636" t="n">
        <f aca="false">M8+M14</f>
        <v>696282192000</v>
      </c>
      <c r="N7" s="636" t="n">
        <f aca="false">N8+N14</f>
        <v>812580000000</v>
      </c>
      <c r="O7" s="128" t="n">
        <v>935792000000</v>
      </c>
      <c r="P7" s="128" t="n">
        <v>985660000000</v>
      </c>
      <c r="Q7" s="636" t="n">
        <f aca="false">Q8+Q14</f>
        <v>1075032000000</v>
      </c>
      <c r="R7" s="904" t="n">
        <v>1195000000000</v>
      </c>
      <c r="S7" s="128" t="n">
        <v>1455000000000</v>
      </c>
      <c r="T7" s="904" t="n">
        <v>1562000000000</v>
      </c>
      <c r="U7" s="904" t="n">
        <v>1868000000000</v>
      </c>
      <c r="V7" s="904" t="n">
        <v>2253000000000</v>
      </c>
      <c r="W7" s="77" t="n">
        <v>2517000000000</v>
      </c>
      <c r="X7" s="77" t="n">
        <v>2845000000000</v>
      </c>
      <c r="Y7" s="6"/>
      <c r="Z7" s="6"/>
      <c r="AA7" s="6"/>
      <c r="AB7" s="6"/>
      <c r="AC7" s="6"/>
      <c r="AD7" s="6"/>
      <c r="AE7" s="6"/>
      <c r="AF7" s="6"/>
      <c r="AG7" s="6"/>
      <c r="AH7" s="6"/>
      <c r="AI7" s="6"/>
      <c r="AJ7" s="6"/>
      <c r="AK7" s="6"/>
      <c r="AL7" s="6"/>
      <c r="AM7" s="6"/>
      <c r="AN7" s="6"/>
      <c r="AO7" s="6"/>
    </row>
    <row r="8" customFormat="false" ht="16.5" hidden="false" customHeight="false" outlineLevel="0" collapsed="false">
      <c r="A8" s="27" t="s">
        <v>38</v>
      </c>
      <c r="B8" s="29" t="s">
        <v>293</v>
      </c>
      <c r="C8" s="49" t="s">
        <v>40</v>
      </c>
      <c r="D8" s="902" t="n">
        <v>182392000000</v>
      </c>
      <c r="E8" s="902" t="n">
        <v>205839000000</v>
      </c>
      <c r="F8" s="902" t="n">
        <v>221837000000</v>
      </c>
      <c r="G8" s="902" t="n">
        <v>231648000000</v>
      </c>
      <c r="H8" s="636" t="n">
        <f aca="false">H9+H10+H11+H12+H13</f>
        <v>277973000000</v>
      </c>
      <c r="I8" s="636" t="n">
        <f aca="false">I9+I10+I11+I12+I13</f>
        <v>338338000000</v>
      </c>
      <c r="J8" s="128" t="n">
        <v>429047280000</v>
      </c>
      <c r="K8" s="903" t="n">
        <v>508173696000</v>
      </c>
      <c r="L8" s="128" t="n">
        <v>586620706000</v>
      </c>
      <c r="M8" s="636" t="n">
        <f aca="false">M9+M10+M11+M12+M13</f>
        <v>614082211000</v>
      </c>
      <c r="N8" s="636" t="n">
        <f aca="false">N9+N10+N11+N12+N13</f>
        <v>717312000000</v>
      </c>
      <c r="O8" s="128" t="n">
        <v>811456000000</v>
      </c>
      <c r="P8" s="128" t="n">
        <v>841602000000</v>
      </c>
      <c r="Q8" s="128" t="n">
        <v>964116000000</v>
      </c>
      <c r="R8" s="904" t="n">
        <v>1050000000000</v>
      </c>
      <c r="S8" s="128" t="n">
        <v>1356000000000</v>
      </c>
      <c r="T8" s="904" t="n">
        <v>1428000000000</v>
      </c>
      <c r="U8" s="904" t="n">
        <v>1721000000000</v>
      </c>
      <c r="V8" s="904" t="n">
        <v>2090000000000</v>
      </c>
      <c r="W8" s="77" t="n">
        <v>2337000000000</v>
      </c>
      <c r="X8" s="77" t="n">
        <v>2646000000000</v>
      </c>
      <c r="Y8" s="6"/>
      <c r="Z8" s="6"/>
      <c r="AA8" s="6"/>
      <c r="AB8" s="6"/>
      <c r="AC8" s="6"/>
      <c r="AD8" s="6"/>
      <c r="AE8" s="6"/>
      <c r="AF8" s="6"/>
      <c r="AG8" s="6"/>
      <c r="AH8" s="6"/>
      <c r="AI8" s="6"/>
      <c r="AJ8" s="6"/>
      <c r="AK8" s="6"/>
      <c r="AL8" s="6"/>
      <c r="AM8" s="6"/>
      <c r="AN8" s="6"/>
      <c r="AO8" s="6"/>
    </row>
    <row r="9" customFormat="false" ht="16.5" hidden="false" customHeight="false" outlineLevel="0" collapsed="false">
      <c r="A9" s="45" t="s">
        <v>592</v>
      </c>
      <c r="B9" s="105" t="s">
        <v>593</v>
      </c>
      <c r="C9" s="3" t="s">
        <v>43</v>
      </c>
      <c r="D9" s="383"/>
      <c r="E9" s="383"/>
      <c r="F9" s="383"/>
      <c r="G9" s="383"/>
      <c r="H9" s="128" t="n">
        <v>40580000000</v>
      </c>
      <c r="I9" s="128" t="n">
        <v>52052000000</v>
      </c>
      <c r="J9" s="128" t="n">
        <v>79344360000</v>
      </c>
      <c r="K9" s="903" t="n">
        <v>107360640000</v>
      </c>
      <c r="L9" s="128" t="n">
        <v>127909778000</v>
      </c>
      <c r="M9" s="128" t="n">
        <v>140223497000</v>
      </c>
      <c r="N9" s="128" t="n">
        <v>134496000000</v>
      </c>
      <c r="O9" s="128" t="n">
        <v>157056000000</v>
      </c>
      <c r="P9" s="128" t="n">
        <v>174386000000</v>
      </c>
      <c r="Q9" s="128" t="n">
        <v>204768000000</v>
      </c>
      <c r="R9" s="128" t="n">
        <v>198000000000</v>
      </c>
      <c r="S9" s="128" t="n">
        <v>263000000000</v>
      </c>
      <c r="T9" s="128" t="n">
        <v>226000000000</v>
      </c>
      <c r="U9" s="128" t="n">
        <v>344000000000</v>
      </c>
      <c r="V9" s="128" t="n">
        <v>515000000000</v>
      </c>
      <c r="W9" s="77" t="n">
        <v>606000000000</v>
      </c>
      <c r="X9" s="77" t="n">
        <v>729000000000</v>
      </c>
      <c r="Y9" s="6"/>
      <c r="Z9" s="6"/>
      <c r="AA9" s="6"/>
      <c r="AB9" s="6"/>
      <c r="AC9" s="6"/>
      <c r="AD9" s="6"/>
      <c r="AE9" s="6"/>
      <c r="AF9" s="6"/>
      <c r="AG9" s="6"/>
      <c r="AH9" s="6"/>
      <c r="AI9" s="6"/>
      <c r="AJ9" s="6"/>
      <c r="AK9" s="6"/>
      <c r="AL9" s="6"/>
      <c r="AM9" s="6"/>
      <c r="AN9" s="6"/>
      <c r="AO9" s="6"/>
    </row>
    <row r="10" customFormat="false" ht="16.5" hidden="false" customHeight="false" outlineLevel="0" collapsed="false">
      <c r="A10" s="105" t="s">
        <v>151</v>
      </c>
      <c r="B10" s="105" t="s">
        <v>152</v>
      </c>
      <c r="C10" s="3" t="s">
        <v>43</v>
      </c>
      <c r="D10" s="383"/>
      <c r="E10" s="383"/>
      <c r="F10" s="383"/>
      <c r="G10" s="383"/>
      <c r="H10" s="128" t="n">
        <v>119711000000</v>
      </c>
      <c r="I10" s="128" t="n">
        <v>139594000000</v>
      </c>
      <c r="J10" s="128" t="n">
        <v>164566080000</v>
      </c>
      <c r="K10" s="903" t="n">
        <v>186091776000</v>
      </c>
      <c r="L10" s="128" t="n">
        <v>202891372000</v>
      </c>
      <c r="M10" s="128" t="n">
        <v>169235255000</v>
      </c>
      <c r="N10" s="128" t="n">
        <v>218556000000</v>
      </c>
      <c r="O10" s="128" t="n">
        <v>215952000000</v>
      </c>
      <c r="P10" s="128" t="n">
        <v>204714000000</v>
      </c>
      <c r="Q10" s="128" t="n">
        <v>247428000000</v>
      </c>
      <c r="R10" s="128" t="n">
        <v>275000000000</v>
      </c>
      <c r="S10" s="128" t="n">
        <v>220000000000</v>
      </c>
      <c r="T10" s="128" t="n">
        <v>311000000000</v>
      </c>
      <c r="U10" s="128" t="n">
        <v>384000000000</v>
      </c>
      <c r="V10" s="128" t="n">
        <v>476000000000</v>
      </c>
      <c r="W10" s="77" t="n">
        <v>541000000000</v>
      </c>
      <c r="X10" s="77" t="n">
        <v>624000000000</v>
      </c>
      <c r="Y10" s="6"/>
      <c r="Z10" s="6"/>
      <c r="AA10" s="6"/>
      <c r="AB10" s="6"/>
      <c r="AC10" s="6"/>
      <c r="AD10" s="6"/>
      <c r="AE10" s="6"/>
      <c r="AF10" s="6"/>
      <c r="AG10" s="6"/>
      <c r="AH10" s="6"/>
      <c r="AI10" s="6"/>
      <c r="AJ10" s="6"/>
      <c r="AK10" s="6"/>
      <c r="AL10" s="6"/>
      <c r="AM10" s="6"/>
      <c r="AN10" s="6"/>
      <c r="AO10" s="6"/>
    </row>
    <row r="11" customFormat="false" ht="16.5" hidden="false" customHeight="false" outlineLevel="0" collapsed="false">
      <c r="A11" s="45" t="s">
        <v>605</v>
      </c>
      <c r="B11" s="105" t="s">
        <v>606</v>
      </c>
      <c r="C11" s="3" t="s">
        <v>43</v>
      </c>
      <c r="D11" s="383"/>
      <c r="E11" s="383"/>
      <c r="F11" s="383"/>
      <c r="G11" s="383"/>
      <c r="H11" s="128" t="n">
        <v>64928000000</v>
      </c>
      <c r="I11" s="128" t="n">
        <v>78078000000</v>
      </c>
      <c r="J11" s="128" t="n">
        <v>94037760000</v>
      </c>
      <c r="K11" s="903" t="n">
        <v>96624576000</v>
      </c>
      <c r="L11" s="128" t="n">
        <v>101445686000</v>
      </c>
      <c r="M11" s="128" t="n">
        <v>96705860000</v>
      </c>
      <c r="N11" s="128" t="n">
        <v>128892000000</v>
      </c>
      <c r="O11" s="128" t="n">
        <v>183232000000</v>
      </c>
      <c r="P11" s="128" t="n">
        <v>189550000000</v>
      </c>
      <c r="Q11" s="128" t="n">
        <v>221832000000</v>
      </c>
      <c r="R11" s="128" t="n">
        <v>257000000000</v>
      </c>
      <c r="S11" s="128" t="n">
        <v>498000000000</v>
      </c>
      <c r="T11" s="128" t="n">
        <v>452000000000</v>
      </c>
      <c r="U11" s="128" t="n">
        <v>499000000000</v>
      </c>
      <c r="V11" s="128" t="n">
        <v>556000000000</v>
      </c>
      <c r="W11" s="77" t="n">
        <v>597000000000</v>
      </c>
      <c r="X11" s="77" t="n">
        <v>642000000000</v>
      </c>
      <c r="Y11" s="6"/>
      <c r="Z11" s="6"/>
      <c r="AA11" s="6"/>
      <c r="AB11" s="6"/>
      <c r="AC11" s="6"/>
      <c r="AD11" s="6"/>
      <c r="AE11" s="6"/>
      <c r="AF11" s="6"/>
      <c r="AG11" s="6"/>
      <c r="AH11" s="6"/>
      <c r="AI11" s="6"/>
      <c r="AJ11" s="6"/>
      <c r="AK11" s="6"/>
      <c r="AL11" s="6"/>
      <c r="AM11" s="6"/>
      <c r="AN11" s="6"/>
      <c r="AO11" s="6"/>
    </row>
    <row r="12" customFormat="false" ht="16.5" hidden="false" customHeight="false" outlineLevel="0" collapsed="false">
      <c r="A12" s="45" t="s">
        <v>5087</v>
      </c>
      <c r="B12" s="105" t="s">
        <v>5088</v>
      </c>
      <c r="C12" s="3" t="s">
        <v>43</v>
      </c>
      <c r="D12" s="383"/>
      <c r="E12" s="383"/>
      <c r="F12" s="383"/>
      <c r="G12" s="383"/>
      <c r="H12" s="128" t="n">
        <v>40580000000</v>
      </c>
      <c r="I12" s="128" t="n">
        <v>44954000000</v>
      </c>
      <c r="J12" s="128" t="n">
        <v>52896240000</v>
      </c>
      <c r="K12" s="903" t="n">
        <v>57259008000</v>
      </c>
      <c r="L12" s="128" t="n">
        <v>79392276000</v>
      </c>
      <c r="M12" s="128" t="n">
        <v>96705860000</v>
      </c>
      <c r="N12" s="128" t="n">
        <v>72852000000</v>
      </c>
      <c r="O12" s="128" t="n">
        <v>91616000000</v>
      </c>
      <c r="P12" s="128" t="n">
        <v>106148000000</v>
      </c>
      <c r="Q12" s="128" t="n">
        <v>127980000000</v>
      </c>
      <c r="R12" s="128" t="n">
        <v>129000000000</v>
      </c>
      <c r="S12" s="128" t="n">
        <v>184000000000</v>
      </c>
      <c r="T12" s="128" t="n">
        <v>199000000000</v>
      </c>
      <c r="U12" s="128" t="n">
        <v>227000000000</v>
      </c>
      <c r="V12" s="128" t="n">
        <v>251000000000</v>
      </c>
      <c r="W12" s="77" t="n">
        <v>276000000000</v>
      </c>
      <c r="X12" s="77" t="n">
        <v>299000000000</v>
      </c>
      <c r="Y12" s="6"/>
      <c r="Z12" s="6"/>
      <c r="AA12" s="6"/>
      <c r="AB12" s="6"/>
      <c r="AC12" s="6"/>
      <c r="AD12" s="6"/>
      <c r="AE12" s="6"/>
      <c r="AF12" s="6"/>
      <c r="AG12" s="6"/>
      <c r="AH12" s="6"/>
      <c r="AI12" s="6"/>
      <c r="AJ12" s="6"/>
      <c r="AK12" s="6"/>
      <c r="AL12" s="6"/>
      <c r="AM12" s="6"/>
      <c r="AN12" s="6"/>
      <c r="AO12" s="6"/>
    </row>
    <row r="13" customFormat="false" ht="16.5" hidden="false" customHeight="false" outlineLevel="0" collapsed="false">
      <c r="A13" s="105" t="s">
        <v>49</v>
      </c>
      <c r="B13" s="105" t="s">
        <v>49</v>
      </c>
      <c r="C13" s="3" t="s">
        <v>43</v>
      </c>
      <c r="D13" s="383"/>
      <c r="E13" s="383"/>
      <c r="F13" s="383"/>
      <c r="G13" s="383"/>
      <c r="H13" s="128" t="n">
        <v>12174000000</v>
      </c>
      <c r="I13" s="128" t="n">
        <v>23660000000</v>
      </c>
      <c r="J13" s="128" t="n">
        <v>38202840000</v>
      </c>
      <c r="K13" s="903" t="n">
        <v>60837696000</v>
      </c>
      <c r="L13" s="128" t="n">
        <v>74981594000</v>
      </c>
      <c r="M13" s="128" t="n">
        <v>111211739000</v>
      </c>
      <c r="N13" s="128" t="n">
        <v>162516000000</v>
      </c>
      <c r="O13" s="128" t="n">
        <v>163600000000</v>
      </c>
      <c r="P13" s="128" t="n">
        <v>166804000000</v>
      </c>
      <c r="Q13" s="128" t="n">
        <v>162108000000</v>
      </c>
      <c r="R13" s="128" t="n">
        <v>191000000000</v>
      </c>
      <c r="S13" s="128" t="n">
        <v>191000000000</v>
      </c>
      <c r="T13" s="128" t="n">
        <v>240000000000</v>
      </c>
      <c r="U13" s="128" t="n">
        <v>267000000000</v>
      </c>
      <c r="V13" s="128" t="n">
        <v>292000000000</v>
      </c>
      <c r="W13" s="77" t="n">
        <v>318000000000</v>
      </c>
      <c r="X13" s="77" t="n">
        <v>352000000000</v>
      </c>
      <c r="Y13" s="6"/>
      <c r="Z13" s="6"/>
      <c r="AA13" s="6"/>
      <c r="AB13" s="6"/>
      <c r="AC13" s="6"/>
      <c r="AD13" s="6"/>
      <c r="AE13" s="6"/>
      <c r="AF13" s="6"/>
      <c r="AG13" s="6"/>
      <c r="AH13" s="6"/>
      <c r="AI13" s="6"/>
      <c r="AJ13" s="6"/>
      <c r="AK13" s="6"/>
      <c r="AL13" s="6"/>
      <c r="AM13" s="6"/>
      <c r="AN13" s="6"/>
      <c r="AO13" s="6"/>
    </row>
    <row r="14" customFormat="false" ht="16.5" hidden="false" customHeight="false" outlineLevel="0" collapsed="false">
      <c r="A14" s="27" t="s">
        <v>50</v>
      </c>
      <c r="B14" s="29" t="s">
        <v>1056</v>
      </c>
      <c r="C14" s="49" t="s">
        <v>40</v>
      </c>
      <c r="D14" s="902" t="n">
        <v>28890000000</v>
      </c>
      <c r="E14" s="902" t="n">
        <v>28457000000</v>
      </c>
      <c r="F14" s="902" t="n">
        <v>40050000000</v>
      </c>
      <c r="G14" s="902" t="n">
        <v>44868000000</v>
      </c>
      <c r="H14" s="128" t="n">
        <v>30435000000</v>
      </c>
      <c r="I14" s="128" t="n">
        <v>42588000000</v>
      </c>
      <c r="J14" s="128" t="n">
        <v>49957560000</v>
      </c>
      <c r="K14" s="903" t="n">
        <v>57259008000</v>
      </c>
      <c r="L14" s="128" t="n">
        <v>70570912000</v>
      </c>
      <c r="M14" s="128" t="n">
        <v>82199981000</v>
      </c>
      <c r="N14" s="128" t="n">
        <v>95268000000</v>
      </c>
      <c r="O14" s="128" t="n">
        <v>124336000000</v>
      </c>
      <c r="P14" s="128" t="n">
        <v>144058000000</v>
      </c>
      <c r="Q14" s="128" t="n">
        <v>110916000000</v>
      </c>
      <c r="R14" s="128" t="n">
        <v>145000000000</v>
      </c>
      <c r="S14" s="128" t="n">
        <v>99000000000</v>
      </c>
      <c r="T14" s="128" t="n">
        <v>134000000000</v>
      </c>
      <c r="U14" s="128" t="n">
        <v>148000000000</v>
      </c>
      <c r="V14" s="128" t="n">
        <v>163000000000</v>
      </c>
      <c r="W14" s="77" t="n">
        <v>180000000000</v>
      </c>
      <c r="X14" s="77" t="n">
        <v>199000000000</v>
      </c>
      <c r="Y14" s="6"/>
      <c r="Z14" s="6"/>
      <c r="AA14" s="6"/>
      <c r="AB14" s="6"/>
      <c r="AC14" s="6"/>
      <c r="AD14" s="6"/>
      <c r="AE14" s="6"/>
      <c r="AF14" s="6"/>
      <c r="AG14" s="6"/>
      <c r="AH14" s="6"/>
      <c r="AI14" s="6"/>
      <c r="AJ14" s="6"/>
      <c r="AK14" s="6"/>
      <c r="AL14" s="6"/>
      <c r="AM14" s="6"/>
      <c r="AN14" s="6"/>
      <c r="AO14" s="6"/>
    </row>
    <row r="15" s="13" customFormat="true" ht="16.5" hidden="false" customHeight="false" outlineLevel="0" collapsed="false">
      <c r="A15" s="98" t="s">
        <v>52</v>
      </c>
      <c r="B15" s="98" t="s">
        <v>52</v>
      </c>
      <c r="C15" s="20" t="s">
        <v>37</v>
      </c>
      <c r="D15" s="905" t="n">
        <v>5145000000</v>
      </c>
      <c r="E15" s="905" t="n">
        <v>5500000000</v>
      </c>
      <c r="F15" s="905" t="n">
        <v>7079000000</v>
      </c>
      <c r="G15" s="905" t="n">
        <v>7956000000</v>
      </c>
      <c r="H15" s="634" t="n">
        <v>8116000000</v>
      </c>
      <c r="I15" s="634" t="n">
        <v>33124000000</v>
      </c>
      <c r="J15" s="634" t="n">
        <v>714099240000</v>
      </c>
      <c r="L15" s="634" t="n">
        <f aca="false">L6-L7</f>
        <v>30874774000</v>
      </c>
      <c r="M15" s="634" t="n">
        <v>24176465000</v>
      </c>
      <c r="N15" s="634" t="n">
        <v>16812000000</v>
      </c>
      <c r="O15" s="634" t="n">
        <v>13088000000</v>
      </c>
      <c r="P15" s="634" t="n">
        <v>15164000000</v>
      </c>
      <c r="Q15" s="634" t="n">
        <v>17064000000</v>
      </c>
      <c r="R15" s="634" t="n">
        <v>9000000000</v>
      </c>
      <c r="S15" s="634" t="n">
        <v>6000000000</v>
      </c>
      <c r="T15" s="634" t="n">
        <v>12000000000</v>
      </c>
      <c r="U15" s="634" t="n">
        <v>10000000000</v>
      </c>
      <c r="V15" s="634" t="n">
        <v>9000000000</v>
      </c>
      <c r="W15" s="84" t="n">
        <v>8000000000</v>
      </c>
      <c r="X15" s="84" t="n">
        <v>9000000000</v>
      </c>
      <c r="Y15" s="6"/>
      <c r="Z15" s="6"/>
      <c r="AA15" s="6"/>
      <c r="AB15" s="6"/>
      <c r="AC15" s="6"/>
      <c r="AD15" s="6"/>
      <c r="AE15" s="6"/>
      <c r="AF15" s="6"/>
      <c r="AG15" s="6"/>
      <c r="AH15" s="6"/>
      <c r="AI15" s="6"/>
      <c r="AJ15" s="6"/>
      <c r="AK15" s="6"/>
      <c r="AL15" s="6"/>
      <c r="AM15" s="6"/>
      <c r="AN15" s="6"/>
      <c r="AO15" s="6"/>
    </row>
    <row r="16" customFormat="false" ht="16.5" hidden="false" customHeight="false" outlineLevel="0" collapsed="false">
      <c r="A16" s="32" t="s">
        <v>188</v>
      </c>
      <c r="B16" s="98" t="s">
        <v>1066</v>
      </c>
      <c r="C16" s="32" t="s">
        <v>34</v>
      </c>
      <c r="D16" s="906" t="n">
        <f aca="false">D17+D27</f>
        <v>322048000000</v>
      </c>
      <c r="E16" s="906" t="n">
        <f aca="false">E17+E27</f>
        <v>371264000000</v>
      </c>
      <c r="F16" s="906" t="n">
        <f aca="false">F17+F27</f>
        <v>389442000000</v>
      </c>
      <c r="G16" s="906" t="n">
        <f aca="false">G17+G27</f>
        <v>409782000000</v>
      </c>
      <c r="H16" s="634" t="n">
        <v>476815000000</v>
      </c>
      <c r="I16" s="636" t="n">
        <f aca="false">I17+I27</f>
        <v>586768000000</v>
      </c>
      <c r="J16" s="906" t="n">
        <f aca="false">J17+J27</f>
        <v>608306760000</v>
      </c>
      <c r="K16" s="636" t="n">
        <f aca="false">K17+K27</f>
        <v>844570368000</v>
      </c>
      <c r="L16" s="634" t="n">
        <v>996814132000</v>
      </c>
      <c r="M16" s="634" t="n">
        <v>1203987957000</v>
      </c>
      <c r="N16" s="634" t="n">
        <v>1277712000000</v>
      </c>
      <c r="O16" s="636" t="n">
        <f aca="false">O17+O27</f>
        <v>1406960000000</v>
      </c>
      <c r="P16" s="634" t="n">
        <v>1493654000000</v>
      </c>
      <c r="Q16" s="636" t="n">
        <f aca="false">Q17+Q27</f>
        <v>1569888000000</v>
      </c>
      <c r="R16" s="634" t="n">
        <v>1857000000000</v>
      </c>
      <c r="S16" s="634" t="n">
        <v>2229000000000</v>
      </c>
      <c r="T16" s="634" t="n">
        <v>2233000000000</v>
      </c>
      <c r="U16" s="634" t="n">
        <v>2510000000000</v>
      </c>
      <c r="V16" s="634" t="n">
        <v>2848000000000</v>
      </c>
      <c r="W16" s="84" t="n">
        <v>3135000000000</v>
      </c>
      <c r="X16" s="84" t="n">
        <v>3482000000000</v>
      </c>
      <c r="Y16" s="6"/>
      <c r="Z16" s="6"/>
      <c r="AA16" s="6"/>
      <c r="AB16" s="6"/>
      <c r="AC16" s="6"/>
      <c r="AD16" s="6"/>
      <c r="AE16" s="6"/>
      <c r="AF16" s="6"/>
      <c r="AG16" s="6"/>
      <c r="AH16" s="6"/>
      <c r="AI16" s="6"/>
      <c r="AJ16" s="6"/>
      <c r="AK16" s="6"/>
      <c r="AL16" s="6"/>
      <c r="AM16" s="6"/>
      <c r="AN16" s="6"/>
      <c r="AO16" s="6"/>
    </row>
    <row r="17" customFormat="false" ht="16.5" hidden="false" customHeight="false" outlineLevel="0" collapsed="false">
      <c r="A17" s="19" t="s">
        <v>70</v>
      </c>
      <c r="B17" s="30" t="s">
        <v>310</v>
      </c>
      <c r="C17" s="49" t="s">
        <v>191</v>
      </c>
      <c r="D17" s="902" t="n">
        <v>254279000000</v>
      </c>
      <c r="E17" s="902" t="n">
        <v>303362000000</v>
      </c>
      <c r="F17" s="902" t="n">
        <v>330847000000</v>
      </c>
      <c r="G17" s="902" t="n">
        <v>334693000000</v>
      </c>
      <c r="H17" s="128" t="n">
        <v>389568000000</v>
      </c>
      <c r="I17" s="636" t="n">
        <f aca="false">I18+I19+I20+I21+I22</f>
        <v>444808000000</v>
      </c>
      <c r="J17" s="636" t="n">
        <f aca="false">J18+J19+J20+J21+J22</f>
        <v>446679360000</v>
      </c>
      <c r="K17" s="636" t="n">
        <f aca="false">K18+K19+K20+K21+K22</f>
        <v>626270400000</v>
      </c>
      <c r="L17" s="128" t="n">
        <v>745405258000</v>
      </c>
      <c r="M17" s="128" t="n">
        <v>880023326000</v>
      </c>
      <c r="N17" s="128" t="n">
        <v>935868000000</v>
      </c>
      <c r="O17" s="636" t="n">
        <f aca="false">O18+O19+O20+O21+O22</f>
        <v>1014320000000</v>
      </c>
      <c r="P17" s="128" t="n">
        <v>1091808000000</v>
      </c>
      <c r="Q17" s="636" t="n">
        <f aca="false">Q18+Q19+Q20+Q21+Q22</f>
        <v>1228608000000</v>
      </c>
      <c r="R17" s="904" t="n">
        <v>1323000000000</v>
      </c>
      <c r="S17" s="904" t="n">
        <v>1700000000000</v>
      </c>
      <c r="T17" s="904" t="n">
        <v>1688000000000</v>
      </c>
      <c r="U17" s="904" t="n">
        <v>1856000000000</v>
      </c>
      <c r="V17" s="904" t="n">
        <v>2053000000000</v>
      </c>
      <c r="W17" s="77" t="n">
        <v>2243000000000</v>
      </c>
      <c r="X17" s="77" t="n">
        <v>2465000000000</v>
      </c>
      <c r="Y17" s="6"/>
      <c r="Z17" s="6"/>
      <c r="AA17" s="6"/>
      <c r="AB17" s="6"/>
      <c r="AC17" s="6"/>
      <c r="AD17" s="6"/>
      <c r="AE17" s="6"/>
      <c r="AF17" s="6"/>
      <c r="AG17" s="6"/>
      <c r="AH17" s="6"/>
      <c r="AI17" s="6"/>
      <c r="AJ17" s="6"/>
      <c r="AK17" s="6"/>
      <c r="AL17" s="6"/>
      <c r="AM17" s="6"/>
      <c r="AN17" s="6"/>
      <c r="AO17" s="6"/>
    </row>
    <row r="18" customFormat="false" ht="16.5" hidden="false" customHeight="false" outlineLevel="0" collapsed="false">
      <c r="A18" s="27" t="s">
        <v>5089</v>
      </c>
      <c r="B18" s="29" t="s">
        <v>5090</v>
      </c>
      <c r="C18" s="49" t="s">
        <v>194</v>
      </c>
      <c r="D18" s="128"/>
      <c r="E18" s="128"/>
      <c r="F18" s="128"/>
      <c r="G18" s="128"/>
      <c r="H18" s="128" t="n">
        <v>64928000000</v>
      </c>
      <c r="I18" s="128" t="n">
        <v>89908000000</v>
      </c>
      <c r="J18" s="128" t="n">
        <v>29386800000</v>
      </c>
      <c r="K18" s="903" t="n">
        <v>132411456000</v>
      </c>
      <c r="L18" s="128" t="n">
        <v>141141824000</v>
      </c>
      <c r="M18" s="128" t="n">
        <v>145058790000</v>
      </c>
      <c r="N18" s="128" t="n">
        <v>156912000000</v>
      </c>
      <c r="O18" s="128" t="n">
        <v>176688000000</v>
      </c>
      <c r="P18" s="128" t="n">
        <v>181968000000</v>
      </c>
      <c r="Q18" s="128" t="n">
        <v>230364000000</v>
      </c>
      <c r="R18" s="904" t="n">
        <v>255000000000</v>
      </c>
      <c r="S18" s="904" t="n">
        <v>321000000000</v>
      </c>
      <c r="T18" s="904" t="n">
        <v>335000000000</v>
      </c>
      <c r="U18" s="904" t="n">
        <v>369000000000</v>
      </c>
      <c r="V18" s="904" t="n">
        <v>408000000000</v>
      </c>
      <c r="W18" s="77" t="n">
        <v>450000000000</v>
      </c>
      <c r="X18" s="77" t="n">
        <v>499000000000</v>
      </c>
      <c r="Y18" s="6"/>
      <c r="Z18" s="6"/>
      <c r="AA18" s="6"/>
      <c r="AB18" s="6"/>
      <c r="AC18" s="6"/>
      <c r="AD18" s="6"/>
      <c r="AE18" s="6"/>
      <c r="AF18" s="6"/>
      <c r="AG18" s="6"/>
      <c r="AH18" s="6"/>
      <c r="AI18" s="6"/>
      <c r="AJ18" s="6"/>
      <c r="AK18" s="6"/>
      <c r="AL18" s="6"/>
      <c r="AM18" s="6"/>
      <c r="AN18" s="6"/>
      <c r="AO18" s="6"/>
    </row>
    <row r="19" customFormat="false" ht="16.5" hidden="false" customHeight="false" outlineLevel="0" collapsed="false">
      <c r="A19" s="27" t="s">
        <v>5091</v>
      </c>
      <c r="B19" s="29" t="s">
        <v>5092</v>
      </c>
      <c r="C19" s="49" t="s">
        <v>194</v>
      </c>
      <c r="D19" s="128"/>
      <c r="E19" s="128"/>
      <c r="F19" s="128"/>
      <c r="G19" s="128"/>
      <c r="H19" s="128" t="n">
        <v>26377000000</v>
      </c>
      <c r="I19" s="128" t="n">
        <v>23660000000</v>
      </c>
      <c r="J19" s="128" t="n">
        <v>105792480000</v>
      </c>
      <c r="K19" s="903" t="n">
        <v>28629504000</v>
      </c>
      <c r="L19" s="128" t="n">
        <v>48517502000</v>
      </c>
      <c r="M19" s="128" t="n">
        <v>48352930000</v>
      </c>
      <c r="N19" s="128" t="n">
        <v>39228000000</v>
      </c>
      <c r="O19" s="128" t="n">
        <v>58896000000</v>
      </c>
      <c r="P19" s="128" t="n">
        <v>60656000000</v>
      </c>
      <c r="Q19" s="128" t="n">
        <v>59724000000</v>
      </c>
      <c r="R19" s="128" t="n">
        <v>55000000000</v>
      </c>
      <c r="S19" s="128" t="n">
        <v>127000000000</v>
      </c>
      <c r="T19" s="128" t="n">
        <v>71000000000</v>
      </c>
      <c r="U19" s="128" t="n">
        <v>78000000000</v>
      </c>
      <c r="V19" s="128" t="n">
        <v>86000000000</v>
      </c>
      <c r="W19" s="77" t="n">
        <v>95000000000</v>
      </c>
      <c r="X19" s="77" t="n">
        <v>106000000000</v>
      </c>
      <c r="Y19" s="6"/>
      <c r="Z19" s="6"/>
      <c r="AA19" s="6"/>
      <c r="AB19" s="6"/>
      <c r="AC19" s="6"/>
      <c r="AD19" s="6"/>
      <c r="AE19" s="6"/>
      <c r="AF19" s="6"/>
      <c r="AG19" s="6"/>
      <c r="AH19" s="6"/>
      <c r="AI19" s="6"/>
      <c r="AJ19" s="6"/>
      <c r="AK19" s="6"/>
      <c r="AL19" s="6"/>
      <c r="AM19" s="6"/>
      <c r="AN19" s="6"/>
      <c r="AO19" s="6"/>
    </row>
    <row r="20" customFormat="false" ht="16.5" hidden="false" customHeight="false" outlineLevel="0" collapsed="false">
      <c r="A20" s="27" t="s">
        <v>5093</v>
      </c>
      <c r="B20" s="29" t="s">
        <v>5094</v>
      </c>
      <c r="C20" s="49" t="s">
        <v>194</v>
      </c>
      <c r="D20" s="128"/>
      <c r="E20" s="128"/>
      <c r="F20" s="128"/>
      <c r="G20" s="128"/>
      <c r="H20" s="128" t="n">
        <v>73044000000</v>
      </c>
      <c r="I20" s="128" t="n">
        <v>82810000000</v>
      </c>
      <c r="J20" s="128" t="n">
        <v>143995320000</v>
      </c>
      <c r="K20" s="903" t="n">
        <v>135990144000</v>
      </c>
      <c r="L20" s="128" t="n">
        <v>172016598000</v>
      </c>
      <c r="M20" s="128" t="n">
        <v>188576427000</v>
      </c>
      <c r="N20" s="128" t="n">
        <v>190536000000</v>
      </c>
      <c r="O20" s="128" t="n">
        <v>202864000000</v>
      </c>
      <c r="P20" s="128" t="n">
        <v>204714000000</v>
      </c>
      <c r="Q20" s="128" t="n">
        <v>247428000000</v>
      </c>
      <c r="R20" s="128" t="n">
        <v>258000000000</v>
      </c>
      <c r="S20" s="128" t="n">
        <v>300000000000</v>
      </c>
      <c r="T20" s="128" t="n">
        <v>301000000000</v>
      </c>
      <c r="U20" s="128" t="n">
        <v>331000000000</v>
      </c>
      <c r="V20" s="128" t="n">
        <v>366000000000</v>
      </c>
      <c r="W20" s="77" t="n">
        <v>405000000000</v>
      </c>
      <c r="X20" s="77" t="n">
        <v>448000000000</v>
      </c>
      <c r="Y20" s="6"/>
      <c r="Z20" s="6"/>
      <c r="AA20" s="6"/>
      <c r="AB20" s="6"/>
      <c r="AC20" s="6"/>
      <c r="AD20" s="6"/>
      <c r="AE20" s="6"/>
      <c r="AF20" s="6"/>
      <c r="AG20" s="6"/>
      <c r="AH20" s="6"/>
      <c r="AI20" s="6"/>
      <c r="AJ20" s="6"/>
      <c r="AK20" s="6"/>
      <c r="AL20" s="6"/>
      <c r="AM20" s="6"/>
      <c r="AN20" s="6"/>
      <c r="AO20" s="6"/>
    </row>
    <row r="21" customFormat="false" ht="16.5" hidden="false" customHeight="false" outlineLevel="0" collapsed="false">
      <c r="A21" s="27" t="s">
        <v>81</v>
      </c>
      <c r="B21" s="29" t="s">
        <v>3215</v>
      </c>
      <c r="C21" s="49" t="s">
        <v>194</v>
      </c>
      <c r="D21" s="128"/>
      <c r="E21" s="128"/>
      <c r="F21" s="128"/>
      <c r="G21" s="128"/>
      <c r="H21" s="128" t="n">
        <v>105508000000</v>
      </c>
      <c r="I21" s="128" t="n">
        <v>127764000000</v>
      </c>
      <c r="J21" s="128" t="n">
        <v>149872680000</v>
      </c>
      <c r="K21" s="903" t="n">
        <v>146726208000</v>
      </c>
      <c r="L21" s="128" t="n">
        <v>172016598000</v>
      </c>
      <c r="M21" s="128" t="n">
        <v>188576427000</v>
      </c>
      <c r="N21" s="128" t="n">
        <v>196140000000</v>
      </c>
      <c r="O21" s="128" t="n">
        <v>215952000000</v>
      </c>
      <c r="P21" s="128" t="n">
        <v>235042000000</v>
      </c>
      <c r="Q21" s="128" t="n">
        <v>247428000000</v>
      </c>
      <c r="R21" s="128" t="n">
        <v>318000000000</v>
      </c>
      <c r="S21" s="128" t="n">
        <v>425000000000</v>
      </c>
      <c r="T21" s="128" t="n">
        <v>419000000000</v>
      </c>
      <c r="U21" s="128" t="n">
        <v>449000000000</v>
      </c>
      <c r="V21" s="128" t="n">
        <v>497000000000</v>
      </c>
      <c r="W21" s="77" t="n">
        <v>548000000000</v>
      </c>
      <c r="X21" s="77" t="n">
        <v>607000000000</v>
      </c>
      <c r="Y21" s="6"/>
      <c r="Z21" s="6"/>
      <c r="AA21" s="6"/>
      <c r="AB21" s="6"/>
      <c r="AC21" s="6"/>
      <c r="AD21" s="6"/>
      <c r="AE21" s="6"/>
      <c r="AF21" s="6"/>
      <c r="AG21" s="6"/>
      <c r="AH21" s="6"/>
      <c r="AI21" s="6"/>
      <c r="AJ21" s="6"/>
      <c r="AK21" s="6"/>
      <c r="AL21" s="6"/>
      <c r="AM21" s="6"/>
      <c r="AN21" s="6"/>
      <c r="AO21" s="6"/>
    </row>
    <row r="22" customFormat="false" ht="16.5" hidden="false" customHeight="false" outlineLevel="0" collapsed="false">
      <c r="A22" s="27" t="s">
        <v>86</v>
      </c>
      <c r="B22" s="29" t="s">
        <v>319</v>
      </c>
      <c r="C22" s="49" t="s">
        <v>194</v>
      </c>
      <c r="D22" s="128"/>
      <c r="E22" s="128"/>
      <c r="F22" s="128"/>
      <c r="G22" s="128"/>
      <c r="H22" s="128" t="n">
        <v>119711000000</v>
      </c>
      <c r="I22" s="128" t="n">
        <v>120666000000</v>
      </c>
      <c r="J22" s="128" t="n">
        <v>17632080000</v>
      </c>
      <c r="K22" s="903" t="n">
        <v>182513088000</v>
      </c>
      <c r="L22" s="128" t="n">
        <v>211712736000</v>
      </c>
      <c r="M22" s="128" t="n">
        <v>309458752000</v>
      </c>
      <c r="N22" s="128" t="n">
        <v>353052000000</v>
      </c>
      <c r="O22" s="128" t="n">
        <v>359920000000</v>
      </c>
      <c r="P22" s="128" t="n">
        <v>409428000000</v>
      </c>
      <c r="Q22" s="128" t="n">
        <v>443664000000</v>
      </c>
      <c r="R22" s="128" t="n">
        <v>436000000000</v>
      </c>
      <c r="S22" s="128" t="n">
        <v>527000000000</v>
      </c>
      <c r="T22" s="128" t="n">
        <v>562000000000</v>
      </c>
      <c r="U22" s="128" t="n">
        <v>629000000000</v>
      </c>
      <c r="V22" s="128" t="n">
        <v>695000000000</v>
      </c>
      <c r="W22" s="77" t="n">
        <v>743000000000</v>
      </c>
      <c r="X22" s="77" t="n">
        <v>805000000000</v>
      </c>
      <c r="Y22" s="6"/>
      <c r="Z22" s="6"/>
      <c r="AA22" s="6"/>
      <c r="AB22" s="6"/>
      <c r="AC22" s="6"/>
      <c r="AD22" s="6"/>
      <c r="AE22" s="6"/>
      <c r="AF22" s="6"/>
      <c r="AG22" s="6"/>
      <c r="AH22" s="6"/>
      <c r="AI22" s="6"/>
      <c r="AJ22" s="6"/>
      <c r="AK22" s="6"/>
      <c r="AL22" s="6"/>
      <c r="AM22" s="6"/>
      <c r="AN22" s="6"/>
      <c r="AO22" s="6"/>
    </row>
    <row r="23" customFormat="false" ht="15" hidden="false" customHeight="false" outlineLevel="0" collapsed="false">
      <c r="A23" s="106" t="s">
        <v>202</v>
      </c>
      <c r="B23" s="106" t="s">
        <v>202</v>
      </c>
      <c r="C23" s="19" t="s">
        <v>201</v>
      </c>
      <c r="D23" s="128"/>
      <c r="E23" s="128"/>
      <c r="F23" s="128"/>
      <c r="G23" s="128"/>
      <c r="H23" s="128" t="n">
        <v>14203000000</v>
      </c>
      <c r="I23" s="128" t="n">
        <v>7098000000</v>
      </c>
      <c r="J23" s="128" t="n">
        <v>8816040000</v>
      </c>
      <c r="K23" s="903"/>
      <c r="L23" s="128"/>
      <c r="M23" s="128"/>
      <c r="N23" s="128"/>
      <c r="O23" s="128"/>
      <c r="P23" s="128"/>
      <c r="Q23" s="128"/>
      <c r="R23" s="128"/>
      <c r="S23" s="128"/>
      <c r="T23" s="128"/>
      <c r="U23" s="128"/>
      <c r="V23" s="128"/>
      <c r="W23" s="77"/>
      <c r="X23" s="77"/>
      <c r="Y23" s="6"/>
      <c r="Z23" s="6"/>
      <c r="AB23" s="6"/>
      <c r="AC23" s="6"/>
      <c r="AD23" s="6"/>
      <c r="AE23" s="6"/>
      <c r="AF23" s="6"/>
      <c r="AG23" s="6"/>
      <c r="AH23" s="6"/>
      <c r="AI23" s="6"/>
      <c r="AJ23" s="6"/>
      <c r="AK23" s="6"/>
      <c r="AL23" s="6"/>
      <c r="AM23" s="6"/>
      <c r="AN23" s="6"/>
      <c r="AO23" s="6"/>
    </row>
    <row r="24" customFormat="false" ht="15" hidden="false" customHeight="false" outlineLevel="0" collapsed="false">
      <c r="A24" s="106" t="s">
        <v>5095</v>
      </c>
      <c r="B24" s="106" t="s">
        <v>5095</v>
      </c>
      <c r="C24" s="19" t="s">
        <v>201</v>
      </c>
      <c r="D24" s="128"/>
      <c r="E24" s="128"/>
      <c r="F24" s="128"/>
      <c r="G24" s="128"/>
      <c r="H24" s="128"/>
      <c r="I24" s="128"/>
      <c r="J24" s="128" t="n">
        <v>123424560000</v>
      </c>
      <c r="K24" s="903"/>
      <c r="L24" s="128"/>
      <c r="M24" s="128"/>
      <c r="N24" s="128"/>
      <c r="O24" s="128"/>
      <c r="P24" s="128"/>
      <c r="Q24" s="128"/>
      <c r="R24" s="128"/>
      <c r="S24" s="128"/>
      <c r="T24" s="128"/>
      <c r="U24" s="128"/>
      <c r="V24" s="128"/>
      <c r="W24" s="77"/>
      <c r="X24" s="77"/>
      <c r="Y24" s="6"/>
      <c r="Z24" s="6"/>
      <c r="AB24" s="6"/>
      <c r="AC24" s="6"/>
      <c r="AD24" s="6"/>
      <c r="AE24" s="6"/>
      <c r="AF24" s="6"/>
      <c r="AG24" s="6"/>
      <c r="AH24" s="6"/>
      <c r="AI24" s="6"/>
      <c r="AJ24" s="6"/>
      <c r="AK24" s="6"/>
      <c r="AL24" s="6"/>
      <c r="AM24" s="6"/>
      <c r="AN24" s="6"/>
      <c r="AO24" s="6"/>
    </row>
    <row r="25" customFormat="false" ht="15" hidden="false" customHeight="false" outlineLevel="0" collapsed="false">
      <c r="A25" s="106" t="s">
        <v>199</v>
      </c>
      <c r="B25" s="106" t="s">
        <v>199</v>
      </c>
      <c r="C25" s="19" t="s">
        <v>201</v>
      </c>
      <c r="D25" s="128"/>
      <c r="E25" s="128"/>
      <c r="F25" s="128"/>
      <c r="G25" s="128"/>
      <c r="H25" s="128" t="n">
        <v>105508000000</v>
      </c>
      <c r="I25" s="128" t="n">
        <v>113568000000</v>
      </c>
      <c r="J25" s="128" t="n">
        <v>164566080000</v>
      </c>
      <c r="K25" s="903"/>
      <c r="L25" s="128"/>
      <c r="M25" s="128"/>
      <c r="N25" s="128"/>
      <c r="O25" s="128"/>
      <c r="P25" s="128"/>
      <c r="Q25" s="128"/>
      <c r="R25" s="128"/>
      <c r="S25" s="128"/>
      <c r="T25" s="128"/>
      <c r="U25" s="128"/>
      <c r="V25" s="128"/>
      <c r="W25" s="77"/>
      <c r="X25" s="77"/>
      <c r="Y25" s="6"/>
      <c r="Z25" s="6"/>
      <c r="AB25" s="6"/>
      <c r="AC25" s="6"/>
      <c r="AD25" s="6"/>
      <c r="AE25" s="6"/>
      <c r="AF25" s="6"/>
      <c r="AG25" s="6"/>
      <c r="AH25" s="6"/>
      <c r="AI25" s="6"/>
      <c r="AJ25" s="6"/>
      <c r="AK25" s="6"/>
      <c r="AL25" s="6"/>
      <c r="AM25" s="6"/>
      <c r="AN25" s="6"/>
      <c r="AO25" s="6"/>
    </row>
    <row r="26" customFormat="false" ht="15" hidden="false" customHeight="false" outlineLevel="0" collapsed="false">
      <c r="B26" s="134" t="s">
        <v>3346</v>
      </c>
      <c r="C26" s="19"/>
      <c r="D26" s="128"/>
      <c r="E26" s="128"/>
      <c r="F26" s="128"/>
      <c r="G26" s="128"/>
      <c r="H26" s="128"/>
      <c r="I26" s="128"/>
      <c r="J26" s="128"/>
      <c r="K26" s="903"/>
      <c r="L26" s="128"/>
      <c r="M26" s="128"/>
      <c r="N26" s="128"/>
      <c r="O26" s="128"/>
      <c r="P26" s="128"/>
      <c r="Q26" s="128"/>
      <c r="R26" s="128"/>
      <c r="S26" s="128"/>
      <c r="T26" s="128"/>
      <c r="U26" s="128"/>
      <c r="V26" s="128"/>
      <c r="W26" s="77"/>
      <c r="X26" s="77"/>
      <c r="Y26" s="6"/>
      <c r="Z26" s="6"/>
      <c r="AB26" s="6"/>
      <c r="AC26" s="6"/>
      <c r="AD26" s="6"/>
      <c r="AE26" s="6"/>
      <c r="AF26" s="6"/>
      <c r="AG26" s="6"/>
      <c r="AH26" s="6"/>
      <c r="AI26" s="6"/>
      <c r="AJ26" s="6"/>
      <c r="AK26" s="6"/>
      <c r="AL26" s="6"/>
      <c r="AM26" s="6"/>
      <c r="AN26" s="6"/>
      <c r="AO26" s="6"/>
    </row>
    <row r="27" customFormat="false" ht="16.5" hidden="false" customHeight="false" outlineLevel="0" collapsed="false">
      <c r="A27" s="19" t="s">
        <v>2556</v>
      </c>
      <c r="B27" s="30" t="s">
        <v>795</v>
      </c>
      <c r="C27" s="49" t="s">
        <v>191</v>
      </c>
      <c r="D27" s="902" t="n">
        <v>67769000000</v>
      </c>
      <c r="E27" s="902" t="n">
        <v>67902000000</v>
      </c>
      <c r="F27" s="902" t="n">
        <v>58595000000</v>
      </c>
      <c r="G27" s="902" t="n">
        <v>75089000000</v>
      </c>
      <c r="H27" s="128" t="n">
        <v>87247000000</v>
      </c>
      <c r="I27" s="128" t="n">
        <v>141960000000</v>
      </c>
      <c r="J27" s="128" t="n">
        <v>161627400000</v>
      </c>
      <c r="K27" s="903" t="n">
        <v>218299968000</v>
      </c>
      <c r="L27" s="128" t="n">
        <v>251408874000</v>
      </c>
      <c r="M27" s="128" t="n">
        <v>323964631000</v>
      </c>
      <c r="N27" s="128" t="n">
        <v>341844000000</v>
      </c>
      <c r="O27" s="128" t="n">
        <v>392640000000</v>
      </c>
      <c r="P27" s="128" t="n">
        <v>401846000000</v>
      </c>
      <c r="Q27" s="128" t="n">
        <v>341280000000</v>
      </c>
      <c r="R27" s="128" t="n">
        <v>535000000000</v>
      </c>
      <c r="S27" s="128" t="n">
        <v>529000000000</v>
      </c>
      <c r="T27" s="128" t="n">
        <v>545000000000</v>
      </c>
      <c r="U27" s="128" t="n">
        <v>654000000000</v>
      </c>
      <c r="V27" s="128" t="n">
        <v>796000000000</v>
      </c>
      <c r="W27" s="77" t="n">
        <v>892000000000</v>
      </c>
      <c r="X27" s="77" t="n">
        <v>1017000000000</v>
      </c>
      <c r="Y27" s="6"/>
      <c r="Z27" s="6"/>
      <c r="AA27" s="6"/>
      <c r="AB27" s="6"/>
      <c r="AC27" s="6"/>
      <c r="AD27" s="6"/>
      <c r="AE27" s="6"/>
      <c r="AF27" s="6"/>
      <c r="AG27" s="6"/>
      <c r="AH27" s="6"/>
      <c r="AI27" s="6"/>
      <c r="AJ27" s="6"/>
      <c r="AK27" s="6"/>
      <c r="AL27" s="6"/>
      <c r="AM27" s="6"/>
      <c r="AN27" s="6"/>
      <c r="AO27" s="6"/>
    </row>
    <row r="28" customFormat="false" ht="16.5" hidden="false" customHeight="false" outlineLevel="0" collapsed="false">
      <c r="B28" s="30" t="s">
        <v>5096</v>
      </c>
      <c r="C28" s="19"/>
      <c r="D28" s="128"/>
      <c r="E28" s="128"/>
      <c r="F28" s="128"/>
      <c r="G28" s="128"/>
      <c r="H28" s="128" t="n">
        <v>-166378000000</v>
      </c>
      <c r="I28" s="128" t="n">
        <v>-205842000000</v>
      </c>
      <c r="J28" s="128" t="n">
        <v>-235094400000</v>
      </c>
      <c r="K28" s="903" t="n">
        <v>-246929472000</v>
      </c>
      <c r="L28" s="128" t="n">
        <v>-339622514000</v>
      </c>
      <c r="M28" s="128" t="n">
        <v>-478694007000</v>
      </c>
      <c r="N28" s="128" t="n">
        <v>-448320000000</v>
      </c>
      <c r="O28" s="128" t="n">
        <v>-451536000000</v>
      </c>
      <c r="P28" s="128" t="n">
        <v>-485248000000</v>
      </c>
      <c r="Q28" s="128" t="n">
        <v>-494856000000</v>
      </c>
      <c r="R28" s="128" t="n">
        <v>-653000000000</v>
      </c>
      <c r="S28" s="128" t="n">
        <v>-768000000000</v>
      </c>
      <c r="T28" s="128" t="n">
        <v>-659000000000</v>
      </c>
      <c r="U28" s="128" t="n">
        <v>-632000000000</v>
      </c>
      <c r="V28" s="128" t="n">
        <v>-587000000000</v>
      </c>
      <c r="W28" s="77" t="n">
        <v>-610000000000</v>
      </c>
      <c r="X28" s="77" t="n">
        <v>-628000000000</v>
      </c>
      <c r="Y28" s="6"/>
      <c r="Z28" s="6"/>
      <c r="AA28" s="6"/>
      <c r="AB28" s="6"/>
      <c r="AC28" s="6"/>
      <c r="AD28" s="6"/>
      <c r="AE28" s="6"/>
      <c r="AF28" s="6"/>
      <c r="AG28" s="6"/>
      <c r="AH28" s="6"/>
      <c r="AI28" s="6"/>
      <c r="AJ28" s="6"/>
      <c r="AK28" s="6"/>
      <c r="AL28" s="6"/>
      <c r="AM28" s="6"/>
      <c r="AN28" s="6"/>
      <c r="AO28" s="6"/>
    </row>
    <row r="29" s="13" customFormat="true" ht="16.5" hidden="false" customHeight="false" outlineLevel="0" collapsed="false">
      <c r="A29" s="98" t="s">
        <v>110</v>
      </c>
      <c r="B29" s="98" t="s">
        <v>110</v>
      </c>
      <c r="C29" s="32" t="s">
        <v>34</v>
      </c>
      <c r="D29" s="634" t="n">
        <f aca="false">D30+D32+D35</f>
        <v>119396000000</v>
      </c>
      <c r="E29" s="634" t="n">
        <f aca="false">E30+E32+E35</f>
        <v>146722000000</v>
      </c>
      <c r="F29" s="634" t="n">
        <f aca="false">F30+F32+F35</f>
        <v>134023000000</v>
      </c>
      <c r="G29" s="634" t="n">
        <f aca="false">G30+G32+G35</f>
        <v>132949000000</v>
      </c>
      <c r="H29" s="636" t="n">
        <f aca="false">H30+H32+H35</f>
        <v>158262000000</v>
      </c>
      <c r="I29" s="636" t="n">
        <f aca="false">I30+I32+I35</f>
        <v>170352000000</v>
      </c>
      <c r="J29" s="636" t="n">
        <f aca="false">J30+J32+J35</f>
        <v>238033080000</v>
      </c>
      <c r="K29" s="636" t="n">
        <f aca="false">K30+K32+K35</f>
        <v>279137664000</v>
      </c>
      <c r="L29" s="634" t="n">
        <v>339622514000</v>
      </c>
      <c r="M29" s="634" t="n">
        <v>478694007000</v>
      </c>
      <c r="N29" s="636" t="n">
        <f aca="false">N30+N32+N35</f>
        <v>442716000000</v>
      </c>
      <c r="O29" s="634" t="n">
        <v>451536000000</v>
      </c>
      <c r="P29" s="636" t="n">
        <f aca="false">P30+P32+P35</f>
        <v>492830000000</v>
      </c>
      <c r="Q29" s="634" t="n">
        <v>494856000000</v>
      </c>
      <c r="R29" s="634" t="n">
        <v>653000000000</v>
      </c>
      <c r="S29" s="634" t="n">
        <v>768000000000</v>
      </c>
      <c r="T29" s="634" t="n">
        <v>659000000000</v>
      </c>
      <c r="U29" s="634" t="n">
        <v>632000000000</v>
      </c>
      <c r="V29" s="634" t="n">
        <v>587000000000</v>
      </c>
      <c r="W29" s="84" t="n">
        <v>610000000000</v>
      </c>
      <c r="X29" s="84" t="n">
        <v>628000000000</v>
      </c>
      <c r="Y29" s="6"/>
      <c r="Z29" s="6"/>
      <c r="AA29" s="6"/>
      <c r="AB29" s="6"/>
      <c r="AC29" s="6"/>
      <c r="AD29" s="6"/>
      <c r="AE29" s="6"/>
      <c r="AF29" s="6"/>
      <c r="AG29" s="6"/>
      <c r="AH29" s="6"/>
      <c r="AI29" s="6"/>
      <c r="AJ29" s="6"/>
      <c r="AK29" s="6"/>
      <c r="AL29" s="6"/>
      <c r="AM29" s="6"/>
      <c r="AN29" s="6"/>
      <c r="AO29" s="6"/>
    </row>
    <row r="30" customFormat="false" ht="16.5" hidden="false" customHeight="false" outlineLevel="0" collapsed="false">
      <c r="A30" s="19" t="s">
        <v>2596</v>
      </c>
      <c r="B30" s="30" t="s">
        <v>2597</v>
      </c>
      <c r="C30" s="49" t="s">
        <v>242</v>
      </c>
      <c r="D30" s="902" t="n">
        <v>495000000</v>
      </c>
      <c r="E30" s="902" t="n">
        <v>14538000000</v>
      </c>
      <c r="F30" s="902" t="n">
        <v>1979000000</v>
      </c>
      <c r="G30" s="902" t="n">
        <v>43066000000</v>
      </c>
      <c r="H30" s="128" t="n">
        <v>36522000000</v>
      </c>
      <c r="I30" s="128" t="n">
        <v>47320000000</v>
      </c>
      <c r="J30" s="128" t="n">
        <v>73467000000</v>
      </c>
      <c r="K30" s="903" t="n">
        <v>132411456000</v>
      </c>
      <c r="L30" s="128" t="n">
        <v>26464092000</v>
      </c>
      <c r="M30" s="128" t="n">
        <v>232094064000</v>
      </c>
      <c r="N30" s="128" t="n">
        <v>190536000000</v>
      </c>
      <c r="O30" s="128" t="n">
        <v>222496000000</v>
      </c>
      <c r="P30" s="128" t="n">
        <v>181968000000</v>
      </c>
      <c r="Q30" s="128" t="n">
        <v>119448000000</v>
      </c>
      <c r="R30" s="128" t="n">
        <v>260000000000</v>
      </c>
      <c r="S30" s="128" t="n">
        <v>292000000000</v>
      </c>
      <c r="T30" s="128" t="n">
        <v>376000000000</v>
      </c>
      <c r="U30" s="128" t="n">
        <v>234000000000</v>
      </c>
      <c r="V30" s="128" t="n">
        <v>391000000000</v>
      </c>
      <c r="W30" s="77" t="n">
        <v>233000000000</v>
      </c>
      <c r="X30" s="77" t="n">
        <v>212000000000</v>
      </c>
      <c r="Y30" s="6"/>
      <c r="Z30" s="6"/>
      <c r="AA30" s="6"/>
      <c r="AB30" s="6"/>
      <c r="AC30" s="6"/>
      <c r="AD30" s="6"/>
      <c r="AE30" s="6"/>
      <c r="AF30" s="6"/>
      <c r="AG30" s="6"/>
      <c r="AH30" s="6"/>
      <c r="AI30" s="6"/>
      <c r="AJ30" s="6"/>
      <c r="AK30" s="6"/>
      <c r="AL30" s="6"/>
      <c r="AM30" s="6"/>
      <c r="AN30" s="6"/>
      <c r="AO30" s="6"/>
    </row>
    <row r="31" customFormat="false" ht="16.5" hidden="false" customHeight="false" outlineLevel="0" collapsed="false">
      <c r="A31" s="19" t="s">
        <v>2601</v>
      </c>
      <c r="B31" s="30" t="s">
        <v>2602</v>
      </c>
      <c r="C31" s="49" t="s">
        <v>242</v>
      </c>
      <c r="D31" s="902" t="n">
        <f aca="false">D32+D35</f>
        <v>118901000000</v>
      </c>
      <c r="E31" s="902" t="n">
        <f aca="false">E32+E35</f>
        <v>132184000000</v>
      </c>
      <c r="F31" s="902" t="n">
        <f aca="false">F32+F35</f>
        <v>132044000000</v>
      </c>
      <c r="G31" s="902" t="n">
        <f aca="false">G32+G35</f>
        <v>89883000000</v>
      </c>
      <c r="H31" s="902" t="n">
        <f aca="false">H32+H35</f>
        <v>121740000000</v>
      </c>
      <c r="I31" s="902" t="n">
        <f aca="false">I32+I35</f>
        <v>123032000000</v>
      </c>
      <c r="J31" s="902" t="n">
        <f aca="false">J32+J35</f>
        <v>164566080000</v>
      </c>
      <c r="K31" s="902" t="n">
        <f aca="false">K32+K35</f>
        <v>146726208000</v>
      </c>
      <c r="L31" s="902" t="n">
        <f aca="false">L32+L35</f>
        <v>313158422000</v>
      </c>
      <c r="M31" s="902" t="n">
        <f aca="false">M32+M35</f>
        <v>246599943000</v>
      </c>
      <c r="N31" s="902" t="n">
        <f aca="false">N32+N35</f>
        <v>252180000000</v>
      </c>
      <c r="O31" s="902" t="n">
        <f aca="false">O32+O35</f>
        <v>229040000000</v>
      </c>
      <c r="P31" s="902" t="n">
        <f aca="false">P32+P35</f>
        <v>310862000000</v>
      </c>
      <c r="Q31" s="902" t="n">
        <f aca="false">Q32+Q35</f>
        <v>375408000000</v>
      </c>
      <c r="R31" s="906" t="n">
        <f aca="false">R32+R35</f>
        <v>393000000000</v>
      </c>
      <c r="S31" s="906" t="n">
        <f aca="false">S32+S35</f>
        <v>476000000000</v>
      </c>
      <c r="T31" s="906" t="n">
        <f aca="false">T32+T35</f>
        <v>283000000000</v>
      </c>
      <c r="U31" s="906" t="n">
        <f aca="false">U32+U35</f>
        <v>399000000000</v>
      </c>
      <c r="V31" s="906" t="n">
        <f aca="false">V32+V35</f>
        <v>196000000000</v>
      </c>
      <c r="W31" s="906" t="n">
        <f aca="false">W32+W35</f>
        <v>376000000000</v>
      </c>
      <c r="X31" s="906" t="n">
        <f aca="false">X32+X35</f>
        <v>416000000000</v>
      </c>
      <c r="Y31" s="6"/>
      <c r="Z31" s="6"/>
      <c r="AB31" s="6"/>
      <c r="AC31" s="6"/>
      <c r="AD31" s="6"/>
      <c r="AE31" s="6"/>
      <c r="AF31" s="6"/>
      <c r="AG31" s="6"/>
      <c r="AH31" s="6"/>
      <c r="AI31" s="6"/>
      <c r="AJ31" s="6"/>
      <c r="AK31" s="6"/>
      <c r="AL31" s="6"/>
      <c r="AM31" s="6"/>
      <c r="AN31" s="6"/>
      <c r="AO31" s="6"/>
    </row>
    <row r="32" customFormat="false" ht="16.5" hidden="false" customHeight="false" outlineLevel="0" collapsed="false">
      <c r="A32" s="19"/>
      <c r="B32" s="30" t="s">
        <v>2602</v>
      </c>
      <c r="C32" s="49"/>
      <c r="D32" s="902" t="n">
        <v>118500000000</v>
      </c>
      <c r="E32" s="902" t="n">
        <v>123595000000</v>
      </c>
      <c r="F32" s="902" t="n">
        <v>126351000000</v>
      </c>
      <c r="G32" s="902" t="n">
        <v>79660000000</v>
      </c>
      <c r="H32" s="636" t="n">
        <f aca="false">H33+H34</f>
        <v>119711000000</v>
      </c>
      <c r="I32" s="128" t="n">
        <v>123032000000</v>
      </c>
      <c r="J32" s="128" t="n">
        <v>164566080000</v>
      </c>
      <c r="K32" s="903" t="n">
        <v>146726208000</v>
      </c>
      <c r="L32" s="128" t="n">
        <v>313158422000</v>
      </c>
      <c r="M32" s="128" t="n">
        <v>246599943000</v>
      </c>
      <c r="N32" s="128" t="n">
        <v>252180000000</v>
      </c>
      <c r="O32" s="128" t="n">
        <v>229040000000</v>
      </c>
      <c r="P32" s="128" t="n">
        <v>310862000000</v>
      </c>
      <c r="Q32" s="128" t="n">
        <v>375408000000</v>
      </c>
      <c r="R32" s="128" t="n">
        <v>393000000000</v>
      </c>
      <c r="S32" s="128" t="n">
        <v>476000000000</v>
      </c>
      <c r="T32" s="128" t="n">
        <v>283000000000</v>
      </c>
      <c r="U32" s="128" t="n">
        <v>399000000000</v>
      </c>
      <c r="V32" s="128" t="n">
        <v>196000000000</v>
      </c>
      <c r="W32" s="77" t="n">
        <v>376000000000</v>
      </c>
      <c r="X32" s="77" t="n">
        <v>416000000000</v>
      </c>
      <c r="Y32" s="6"/>
      <c r="Z32" s="6"/>
      <c r="AA32" s="6"/>
      <c r="AB32" s="6"/>
      <c r="AC32" s="6"/>
      <c r="AD32" s="6"/>
      <c r="AE32" s="6"/>
      <c r="AF32" s="6"/>
      <c r="AG32" s="6"/>
      <c r="AH32" s="6"/>
      <c r="AI32" s="6"/>
      <c r="AJ32" s="6"/>
      <c r="AK32" s="6"/>
      <c r="AL32" s="6"/>
      <c r="AM32" s="6"/>
      <c r="AN32" s="6"/>
      <c r="AO32" s="6"/>
    </row>
    <row r="33" customFormat="false" ht="15" hidden="false" customHeight="false" outlineLevel="0" collapsed="false">
      <c r="A33" s="27" t="s">
        <v>327</v>
      </c>
      <c r="B33" s="27" t="s">
        <v>327</v>
      </c>
      <c r="C33" s="19" t="s">
        <v>119</v>
      </c>
      <c r="D33" s="902" t="n">
        <v>56528000000</v>
      </c>
      <c r="E33" s="902" t="n">
        <v>48554000000</v>
      </c>
      <c r="F33" s="902" t="n">
        <v>-4836000000</v>
      </c>
      <c r="G33" s="902" t="n">
        <v>-20905000000</v>
      </c>
      <c r="H33" s="128" t="n">
        <v>44638000000</v>
      </c>
      <c r="I33" s="128" t="n">
        <v>26026000000</v>
      </c>
      <c r="J33" s="128"/>
      <c r="K33" s="903"/>
      <c r="L33" s="128"/>
      <c r="M33" s="128"/>
      <c r="N33" s="128"/>
      <c r="O33" s="128"/>
      <c r="P33" s="128"/>
      <c r="Q33" s="128"/>
      <c r="R33" s="128"/>
      <c r="S33" s="128"/>
      <c r="T33" s="128"/>
      <c r="U33" s="128"/>
      <c r="V33" s="128"/>
      <c r="W33" s="4"/>
      <c r="X33" s="4"/>
      <c r="Y33" s="6"/>
      <c r="Z33" s="6"/>
      <c r="AA33" s="6"/>
      <c r="AB33" s="6"/>
      <c r="AC33" s="6"/>
      <c r="AD33" s="6"/>
      <c r="AE33" s="6"/>
      <c r="AF33" s="6"/>
      <c r="AG33" s="6"/>
      <c r="AH33" s="6"/>
      <c r="AI33" s="6"/>
      <c r="AJ33" s="6"/>
      <c r="AK33" s="6"/>
      <c r="AL33" s="6"/>
      <c r="AM33" s="6"/>
      <c r="AN33" s="6"/>
      <c r="AO33" s="6"/>
    </row>
    <row r="34" customFormat="false" ht="15" hidden="false" customHeight="false" outlineLevel="0" collapsed="false">
      <c r="A34" s="27" t="s">
        <v>328</v>
      </c>
      <c r="B34" s="27" t="s">
        <v>328</v>
      </c>
      <c r="C34" s="19" t="s">
        <v>119</v>
      </c>
      <c r="D34" s="636" t="n">
        <f aca="false">D32-D33</f>
        <v>61972000000</v>
      </c>
      <c r="E34" s="636" t="n">
        <f aca="false">E32-E33</f>
        <v>75041000000</v>
      </c>
      <c r="F34" s="636" t="n">
        <f aca="false">F32-F33</f>
        <v>131187000000</v>
      </c>
      <c r="G34" s="636" t="n">
        <f aca="false">G32-G33</f>
        <v>100565000000</v>
      </c>
      <c r="H34" s="128" t="n">
        <v>75073000000</v>
      </c>
      <c r="I34" s="128" t="n">
        <v>97006000000</v>
      </c>
      <c r="J34" s="128"/>
      <c r="K34" s="903"/>
      <c r="L34" s="128"/>
      <c r="M34" s="128"/>
      <c r="N34" s="128"/>
      <c r="O34" s="128"/>
      <c r="P34" s="128"/>
      <c r="Q34" s="128"/>
      <c r="R34" s="128"/>
      <c r="S34" s="128"/>
      <c r="T34" s="128"/>
      <c r="U34" s="128"/>
      <c r="V34" s="128"/>
      <c r="W34" s="4"/>
      <c r="X34" s="4"/>
      <c r="Y34" s="6"/>
      <c r="Z34" s="6"/>
      <c r="AA34" s="6"/>
      <c r="AB34" s="6"/>
      <c r="AC34" s="6"/>
      <c r="AD34" s="6"/>
      <c r="AE34" s="6"/>
      <c r="AF34" s="6"/>
      <c r="AG34" s="6"/>
      <c r="AH34" s="6"/>
      <c r="AI34" s="6"/>
      <c r="AJ34" s="6"/>
      <c r="AK34" s="6"/>
      <c r="AL34" s="6"/>
      <c r="AM34" s="6"/>
      <c r="AN34" s="6"/>
      <c r="AO34" s="6"/>
    </row>
    <row r="35" customFormat="false" ht="15" hidden="false" customHeight="false" outlineLevel="0" collapsed="false">
      <c r="A35" s="19" t="s">
        <v>805</v>
      </c>
      <c r="B35" s="19" t="s">
        <v>805</v>
      </c>
      <c r="C35" s="19" t="s">
        <v>119</v>
      </c>
      <c r="D35" s="902" t="n">
        <v>401000000</v>
      </c>
      <c r="E35" s="902" t="n">
        <v>8589000000</v>
      </c>
      <c r="F35" s="902" t="n">
        <v>5693000000</v>
      </c>
      <c r="G35" s="902" t="n">
        <v>10223000000</v>
      </c>
      <c r="H35" s="128" t="n">
        <v>2029000000</v>
      </c>
      <c r="I35" s="128" t="n">
        <v>0</v>
      </c>
      <c r="J35" s="128"/>
      <c r="K35" s="903"/>
      <c r="L35" s="128"/>
      <c r="M35" s="128"/>
      <c r="N35" s="128"/>
      <c r="O35" s="128"/>
      <c r="P35" s="128"/>
      <c r="Q35" s="128"/>
      <c r="R35" s="128"/>
      <c r="S35" s="128"/>
      <c r="T35" s="128"/>
      <c r="U35" s="128"/>
      <c r="V35" s="128"/>
      <c r="W35" s="4"/>
      <c r="X35" s="4"/>
      <c r="Y35" s="6"/>
      <c r="Z35" s="6"/>
      <c r="AA35" s="6"/>
      <c r="AB35" s="6"/>
      <c r="AC35" s="6"/>
      <c r="AD35" s="6"/>
      <c r="AE35" s="6"/>
      <c r="AF35" s="6"/>
      <c r="AG35" s="6"/>
      <c r="AH35" s="6"/>
      <c r="AI35" s="6"/>
      <c r="AJ35" s="6"/>
      <c r="AK35" s="6"/>
      <c r="AL35" s="6"/>
      <c r="AM35" s="6"/>
      <c r="AN35" s="6"/>
      <c r="AO35" s="6"/>
    </row>
    <row r="36" customFormat="false" ht="15" hidden="false" customHeight="false" outlineLevel="0" collapsed="false">
      <c r="B36" s="19"/>
      <c r="C36" s="19"/>
      <c r="D36" s="128"/>
      <c r="E36" s="128"/>
      <c r="F36" s="128"/>
      <c r="G36" s="128"/>
      <c r="H36" s="128"/>
      <c r="I36" s="128"/>
      <c r="J36" s="128"/>
      <c r="K36" s="128"/>
      <c r="L36" s="128"/>
      <c r="M36" s="128"/>
      <c r="N36" s="128"/>
      <c r="O36" s="128"/>
      <c r="P36" s="128"/>
      <c r="Q36" s="128"/>
      <c r="R36" s="128"/>
      <c r="S36" s="128"/>
      <c r="T36" s="128"/>
      <c r="U36" s="128"/>
      <c r="V36" s="128"/>
      <c r="W36" s="4"/>
      <c r="X36" s="4"/>
      <c r="Y36" s="6"/>
      <c r="Z36" s="6"/>
      <c r="AA36" s="6"/>
      <c r="AB36" s="6"/>
      <c r="AC36" s="6"/>
      <c r="AD36" s="6"/>
      <c r="AE36" s="6"/>
      <c r="AF36" s="6"/>
      <c r="AG36" s="6"/>
      <c r="AH36" s="6"/>
      <c r="AI36" s="6"/>
      <c r="AJ36" s="6"/>
      <c r="AK36" s="6"/>
      <c r="AL36" s="6"/>
      <c r="AM36" s="6"/>
      <c r="AN36" s="6"/>
      <c r="AO36" s="6"/>
    </row>
    <row r="37" customFormat="false" ht="15" hidden="false" customHeight="false" outlineLevel="0" collapsed="false">
      <c r="B37" s="19"/>
      <c r="C37" s="19"/>
      <c r="D37" s="0" t="s">
        <v>128</v>
      </c>
      <c r="E37" s="0" t="s">
        <v>128</v>
      </c>
      <c r="F37" s="0" t="s">
        <v>128</v>
      </c>
      <c r="G37" s="0" t="s">
        <v>128</v>
      </c>
      <c r="H37" s="0" t="s">
        <v>128</v>
      </c>
      <c r="I37" s="0" t="s">
        <v>128</v>
      </c>
      <c r="J37" s="0" t="s">
        <v>128</v>
      </c>
      <c r="K37" s="0" t="s">
        <v>128</v>
      </c>
      <c r="L37" s="0" t="s">
        <v>128</v>
      </c>
      <c r="M37" s="0" t="s">
        <v>128</v>
      </c>
      <c r="N37" s="0" t="s">
        <v>128</v>
      </c>
      <c r="O37" s="0" t="s">
        <v>128</v>
      </c>
      <c r="P37" s="0" t="s">
        <v>128</v>
      </c>
      <c r="Q37" s="0" t="s">
        <v>128</v>
      </c>
      <c r="R37" s="0" t="s">
        <v>128</v>
      </c>
      <c r="S37" s="0" t="s">
        <v>128</v>
      </c>
      <c r="T37" s="0" t="s">
        <v>128</v>
      </c>
      <c r="U37" s="0" t="s">
        <v>128</v>
      </c>
      <c r="V37" s="0" t="s">
        <v>128</v>
      </c>
      <c r="W37" s="0" t="s">
        <v>128</v>
      </c>
      <c r="X37" s="0" t="s">
        <v>128</v>
      </c>
      <c r="Y37" s="6"/>
      <c r="Z37" s="6"/>
      <c r="AA37" s="6"/>
      <c r="AB37" s="6"/>
      <c r="AC37" s="6"/>
      <c r="AD37" s="6"/>
      <c r="AE37" s="6"/>
      <c r="AF37" s="6"/>
      <c r="AG37" s="6"/>
      <c r="AH37" s="6"/>
      <c r="AI37" s="6"/>
      <c r="AJ37" s="6"/>
      <c r="AK37" s="6"/>
      <c r="AL37" s="6"/>
      <c r="AM37" s="6"/>
      <c r="AN37" s="6"/>
      <c r="AO37" s="6"/>
    </row>
    <row r="38" customFormat="false" ht="15" hidden="false" customHeight="false" outlineLevel="0" collapsed="false">
      <c r="Y38" s="6"/>
      <c r="Z38" s="6"/>
      <c r="AA38" s="6"/>
      <c r="AB38" s="6"/>
      <c r="AC38" s="6"/>
      <c r="AD38" s="6"/>
      <c r="AE38" s="6"/>
      <c r="AF38" s="6"/>
      <c r="AG38" s="6"/>
      <c r="AH38" s="6"/>
      <c r="AI38" s="6"/>
      <c r="AJ38" s="6"/>
      <c r="AK38" s="6"/>
      <c r="AL38" s="6"/>
      <c r="AM38" s="6"/>
      <c r="AN38" s="6"/>
      <c r="AO38" s="6"/>
    </row>
    <row r="39" customFormat="false" ht="15" hidden="false" customHeight="false" outlineLevel="0" collapsed="false">
      <c r="B39" s="0" t="s">
        <v>5097</v>
      </c>
      <c r="D39" s="55" t="n">
        <f aca="false">D6-D7-D15</f>
        <v>0</v>
      </c>
      <c r="E39" s="55" t="n">
        <f aca="false">E6-E7-E15</f>
        <v>0</v>
      </c>
      <c r="F39" s="55" t="n">
        <f aca="false">F6-F7-F15</f>
        <v>0</v>
      </c>
      <c r="G39" s="55" t="n">
        <f aca="false">G6-G7-G15</f>
        <v>0</v>
      </c>
      <c r="H39" s="55" t="n">
        <f aca="false">H6-H7-H15</f>
        <v>0</v>
      </c>
      <c r="I39" s="55" t="n">
        <f aca="false">I6-I7-I15</f>
        <v>0</v>
      </c>
      <c r="J39" s="55" t="n">
        <f aca="false">J6-J7-J15</f>
        <v>0</v>
      </c>
      <c r="K39" s="55" t="n">
        <f aca="false">K6-K7-K15</f>
        <v>0</v>
      </c>
      <c r="L39" s="55" t="n">
        <f aca="false">L6-L7-L15</f>
        <v>0</v>
      </c>
      <c r="M39" s="55" t="n">
        <f aca="false">M6-M7-M15</f>
        <v>0</v>
      </c>
      <c r="N39" s="55" t="n">
        <f aca="false">N6-N7-N15</f>
        <v>0</v>
      </c>
      <c r="O39" s="55" t="n">
        <f aca="false">O6-O7-O15</f>
        <v>0</v>
      </c>
      <c r="P39" s="55" t="n">
        <f aca="false">P6-P7-P15</f>
        <v>0</v>
      </c>
      <c r="Q39" s="55" t="n">
        <f aca="false">Q6-Q7-Q15</f>
        <v>0</v>
      </c>
      <c r="R39" s="55" t="n">
        <f aca="false">R6-R7-R15</f>
        <v>1000000000</v>
      </c>
      <c r="S39" s="55" t="n">
        <f aca="false">S6-S7-S15</f>
        <v>0</v>
      </c>
      <c r="T39" s="55" t="n">
        <f aca="false">T6-T7-T15</f>
        <v>0</v>
      </c>
      <c r="U39" s="55" t="n">
        <f aca="false">U6-U7-U15</f>
        <v>0</v>
      </c>
      <c r="V39" s="55" t="n">
        <f aca="false">V6-V7-V15</f>
        <v>0</v>
      </c>
      <c r="W39" s="55" t="n">
        <f aca="false">W6-W7-W15</f>
        <v>0</v>
      </c>
      <c r="X39" s="55" t="n">
        <f aca="false">X6-X7-X15</f>
        <v>0</v>
      </c>
      <c r="Y39" s="6"/>
      <c r="Z39" s="6"/>
      <c r="AA39" s="6"/>
      <c r="AB39" s="6"/>
      <c r="AC39" s="6"/>
      <c r="AD39" s="6"/>
      <c r="AE39" s="6"/>
      <c r="AF39" s="6"/>
      <c r="AG39" s="6"/>
      <c r="AH39" s="6"/>
      <c r="AI39" s="6"/>
      <c r="AJ39" s="6"/>
      <c r="AK39" s="6"/>
      <c r="AL39" s="6"/>
      <c r="AM39" s="6"/>
      <c r="AN39" s="6"/>
      <c r="AO39" s="6"/>
    </row>
    <row r="40" customFormat="false" ht="15" hidden="false" customHeight="false" outlineLevel="0" collapsed="false">
      <c r="B40" s="0" t="s">
        <v>130</v>
      </c>
      <c r="D40" s="55" t="n">
        <f aca="false">D7-D8-D14</f>
        <v>0</v>
      </c>
      <c r="E40" s="55" t="n">
        <f aca="false">E7-E8-E14</f>
        <v>0</v>
      </c>
      <c r="F40" s="55" t="n">
        <f aca="false">F7-F8-F14</f>
        <v>0</v>
      </c>
      <c r="G40" s="55" t="n">
        <f aca="false">G7-G8-G14</f>
        <v>0</v>
      </c>
      <c r="H40" s="55" t="n">
        <f aca="false">H7-H8-H14</f>
        <v>0</v>
      </c>
      <c r="I40" s="55" t="n">
        <f aca="false">I7-I8-I14</f>
        <v>0</v>
      </c>
      <c r="J40" s="55" t="n">
        <f aca="false">J7-J8-J14</f>
        <v>0</v>
      </c>
      <c r="K40" s="55" t="n">
        <f aca="false">K7-K8-K14</f>
        <v>0</v>
      </c>
      <c r="L40" s="55" t="n">
        <f aca="false">L7-L8-L14</f>
        <v>0</v>
      </c>
      <c r="M40" s="55" t="n">
        <f aca="false">M7-M8-M14</f>
        <v>0</v>
      </c>
      <c r="N40" s="55" t="n">
        <f aca="false">N7-N8-N14</f>
        <v>0</v>
      </c>
      <c r="O40" s="55" t="n">
        <f aca="false">O7-O8-O14</f>
        <v>0</v>
      </c>
      <c r="P40" s="55" t="n">
        <f aca="false">P7-P8-P14</f>
        <v>0</v>
      </c>
      <c r="Q40" s="55" t="n">
        <f aca="false">Q7-Q8-Q14</f>
        <v>0</v>
      </c>
      <c r="R40" s="55" t="n">
        <f aca="false">R7-R8-R14</f>
        <v>0</v>
      </c>
      <c r="S40" s="55" t="n">
        <f aca="false">S7-S8-S14</f>
        <v>0</v>
      </c>
      <c r="T40" s="55" t="n">
        <f aca="false">T7-T8-T14</f>
        <v>0</v>
      </c>
      <c r="U40" s="55" t="n">
        <f aca="false">U7-U8-U14</f>
        <v>-1000000000</v>
      </c>
      <c r="V40" s="55" t="n">
        <f aca="false">V7-V8-V14</f>
        <v>0</v>
      </c>
      <c r="W40" s="55" t="n">
        <f aca="false">W7-W8-W14</f>
        <v>0</v>
      </c>
      <c r="X40" s="55" t="n">
        <f aca="false">X7-X8-X14</f>
        <v>0</v>
      </c>
      <c r="Y40" s="6"/>
      <c r="Z40" s="6"/>
      <c r="AA40" s="6"/>
      <c r="AB40" s="6"/>
      <c r="AC40" s="6"/>
      <c r="AD40" s="6"/>
      <c r="AE40" s="6"/>
      <c r="AF40" s="6"/>
      <c r="AG40" s="6"/>
      <c r="AH40" s="6"/>
      <c r="AI40" s="6"/>
      <c r="AJ40" s="6"/>
      <c r="AK40" s="6"/>
      <c r="AL40" s="6"/>
      <c r="AM40" s="6"/>
      <c r="AN40" s="6"/>
      <c r="AO40" s="6"/>
    </row>
    <row r="41" customFormat="false" ht="15" hidden="false" customHeight="false" outlineLevel="0" collapsed="false">
      <c r="B41" s="0" t="s">
        <v>5098</v>
      </c>
      <c r="D41" s="56" t="n">
        <f aca="false">D8-D9-D10-D11-D12-D13</f>
        <v>182392000000</v>
      </c>
      <c r="E41" s="56" t="n">
        <f aca="false">E8-E9-E10-E11-E12-E13</f>
        <v>205839000000</v>
      </c>
      <c r="F41" s="56" t="n">
        <f aca="false">F8-F9-F10-F11-F12-F13</f>
        <v>221837000000</v>
      </c>
      <c r="G41" s="56" t="n">
        <f aca="false">G8-G9-G10-G11-G12-G13</f>
        <v>231648000000</v>
      </c>
      <c r="H41" s="55" t="n">
        <f aca="false">H8-H9-H10-H11-H12-H13</f>
        <v>0</v>
      </c>
      <c r="I41" s="55" t="n">
        <f aca="false">I8-I9-I10-I11-I12-I13</f>
        <v>0</v>
      </c>
      <c r="J41" s="55" t="n">
        <f aca="false">J8-J9-J10-J11-J12-J13</f>
        <v>0</v>
      </c>
      <c r="K41" s="55" t="n">
        <f aca="false">K8-K9-K10-K11-K12-K13</f>
        <v>0</v>
      </c>
      <c r="L41" s="55" t="n">
        <f aca="false">L8-L9-L10-L11-L12-L13</f>
        <v>0</v>
      </c>
      <c r="M41" s="55" t="n">
        <f aca="false">M8-M9-M10-M11-M12-M13</f>
        <v>0</v>
      </c>
      <c r="N41" s="55" t="n">
        <f aca="false">N8-N9-N10-N11-N12-N13</f>
        <v>0</v>
      </c>
      <c r="O41" s="55" t="n">
        <f aca="false">O8-O9-O10-O11-O12-O13</f>
        <v>0</v>
      </c>
      <c r="P41" s="55" t="n">
        <f aca="false">P8-P9-P10-P11-P12-P13</f>
        <v>0</v>
      </c>
      <c r="Q41" s="55" t="n">
        <f aca="false">Q8-Q9-Q10-Q11-Q12-Q13</f>
        <v>0</v>
      </c>
      <c r="R41" s="55" t="n">
        <f aca="false">R8-R9-R10-R11-R12-R13</f>
        <v>0</v>
      </c>
      <c r="S41" s="55" t="n">
        <f aca="false">S8-S9-S10-S11-S12-S13</f>
        <v>0</v>
      </c>
      <c r="T41" s="55" t="n">
        <f aca="false">T8-T9-T10-T11-T12-T13</f>
        <v>0</v>
      </c>
      <c r="U41" s="55" t="n">
        <f aca="false">U8-U9-U10-U11-U12-U13</f>
        <v>0</v>
      </c>
      <c r="V41" s="55" t="n">
        <f aca="false">V8-V9-V10-V11-V12-V13</f>
        <v>0</v>
      </c>
      <c r="W41" s="55" t="n">
        <f aca="false">W8-W9-W10-W11-W12-W13</f>
        <v>-1000000000</v>
      </c>
      <c r="X41" s="55" t="n">
        <f aca="false">X8-X9-X10-X11-X12-X13</f>
        <v>0</v>
      </c>
      <c r="Y41" s="6"/>
      <c r="Z41" s="6"/>
      <c r="AA41" s="6"/>
      <c r="AB41" s="6"/>
      <c r="AC41" s="6"/>
      <c r="AD41" s="6"/>
      <c r="AE41" s="6"/>
      <c r="AF41" s="6"/>
      <c r="AG41" s="6"/>
      <c r="AH41" s="6"/>
      <c r="AI41" s="6"/>
      <c r="AJ41" s="6"/>
      <c r="AK41" s="6"/>
      <c r="AL41" s="6"/>
      <c r="AM41" s="6"/>
      <c r="AN41" s="6"/>
      <c r="AO41" s="6"/>
    </row>
    <row r="42" customFormat="false" ht="15" hidden="false" customHeight="false" outlineLevel="0" collapsed="false">
      <c r="B42" s="0" t="s">
        <v>134</v>
      </c>
      <c r="D42" s="55" t="n">
        <f aca="false">D16-D17-D27</f>
        <v>0</v>
      </c>
      <c r="E42" s="55" t="n">
        <f aca="false">E16-E17-E27</f>
        <v>0</v>
      </c>
      <c r="F42" s="55" t="n">
        <f aca="false">F16-F17-F27</f>
        <v>0</v>
      </c>
      <c r="G42" s="55" t="n">
        <f aca="false">G16-G17-G27</f>
        <v>0</v>
      </c>
      <c r="H42" s="55" t="n">
        <f aca="false">H16-H17-H27</f>
        <v>0</v>
      </c>
      <c r="I42" s="55" t="n">
        <f aca="false">I16-I17-I27</f>
        <v>0</v>
      </c>
      <c r="J42" s="55" t="n">
        <f aca="false">J16-J17-J27</f>
        <v>0</v>
      </c>
      <c r="K42" s="55" t="n">
        <f aca="false">K16-K17-K27</f>
        <v>0</v>
      </c>
      <c r="L42" s="55" t="n">
        <f aca="false">L16-L17-L27</f>
        <v>0</v>
      </c>
      <c r="M42" s="55" t="n">
        <f aca="false">M16-M17-M27</f>
        <v>0</v>
      </c>
      <c r="N42" s="55" t="n">
        <f aca="false">N16-N17-N27</f>
        <v>0</v>
      </c>
      <c r="O42" s="55" t="n">
        <f aca="false">O16-O17-O27</f>
        <v>0</v>
      </c>
      <c r="P42" s="55" t="n">
        <f aca="false">P16-P17-P27</f>
        <v>0</v>
      </c>
      <c r="Q42" s="55" t="n">
        <f aca="false">Q16-Q17-Q27</f>
        <v>0</v>
      </c>
      <c r="R42" s="55" t="n">
        <f aca="false">R16-R17-R27</f>
        <v>-1000000000</v>
      </c>
      <c r="S42" s="55" t="n">
        <f aca="false">S16-S17-S27</f>
        <v>0</v>
      </c>
      <c r="T42" s="55" t="n">
        <f aca="false">T16-T17-T27</f>
        <v>0</v>
      </c>
      <c r="U42" s="55" t="n">
        <f aca="false">U16-U17-U27</f>
        <v>0</v>
      </c>
      <c r="V42" s="55" t="n">
        <f aca="false">V16-V17-V27</f>
        <v>-1000000000</v>
      </c>
      <c r="W42" s="55" t="n">
        <f aca="false">W16-W17-W27</f>
        <v>0</v>
      </c>
      <c r="X42" s="55" t="n">
        <f aca="false">X16-X17-X27</f>
        <v>0</v>
      </c>
      <c r="Y42" s="6"/>
      <c r="Z42" s="6"/>
      <c r="AA42" s="6"/>
      <c r="AB42" s="6"/>
      <c r="AC42" s="6"/>
      <c r="AD42" s="6"/>
      <c r="AE42" s="6"/>
      <c r="AF42" s="6"/>
      <c r="AG42" s="6"/>
      <c r="AH42" s="6"/>
      <c r="AI42" s="6"/>
      <c r="AJ42" s="6"/>
      <c r="AK42" s="6"/>
      <c r="AL42" s="6"/>
      <c r="AM42" s="6"/>
      <c r="AN42" s="6"/>
      <c r="AO42" s="6"/>
    </row>
    <row r="43" customFormat="false" ht="15" hidden="false" customHeight="false" outlineLevel="0" collapsed="false">
      <c r="B43" s="0" t="s">
        <v>3245</v>
      </c>
      <c r="D43" s="56" t="n">
        <f aca="false">D17-D18-D19-D20-D21-D22</f>
        <v>254279000000</v>
      </c>
      <c r="E43" s="56" t="n">
        <f aca="false">E17-E18-E19-E20-E21-E22</f>
        <v>303362000000</v>
      </c>
      <c r="F43" s="56" t="n">
        <f aca="false">F17-F18-F19-F20-F21-F22</f>
        <v>330847000000</v>
      </c>
      <c r="G43" s="56" t="n">
        <f aca="false">G17-G18-G19-G20-G21-G22</f>
        <v>334693000000</v>
      </c>
      <c r="H43" s="55" t="n">
        <f aca="false">H17-H18-H19-H20-H21-H22</f>
        <v>0</v>
      </c>
      <c r="I43" s="55" t="n">
        <f aca="false">I17-I18-I19-I20-I21-I22</f>
        <v>0</v>
      </c>
      <c r="J43" s="55" t="n">
        <f aca="false">J17-J18-J19-J20-J21-J22</f>
        <v>0</v>
      </c>
      <c r="K43" s="55" t="n">
        <f aca="false">K17-K18-K19-K20-K21-K22</f>
        <v>0</v>
      </c>
      <c r="L43" s="55" t="n">
        <f aca="false">L17-L18-L19-L20-L21-L22</f>
        <v>0</v>
      </c>
      <c r="M43" s="55" t="n">
        <f aca="false">M17-M18-M19-M20-M21-M22</f>
        <v>0</v>
      </c>
      <c r="N43" s="55" t="n">
        <f aca="false">N17-N18-N19-N20-N21-N22</f>
        <v>0</v>
      </c>
      <c r="O43" s="55" t="n">
        <f aca="false">O17-O18-O19-O20-O21-O22</f>
        <v>0</v>
      </c>
      <c r="P43" s="55" t="n">
        <f aca="false">P17-P18-P19-P20-P21-P22</f>
        <v>0</v>
      </c>
      <c r="Q43" s="55" t="n">
        <f aca="false">Q17-Q18-Q19-Q20-Q21-Q22</f>
        <v>0</v>
      </c>
      <c r="R43" s="55" t="n">
        <f aca="false">R17-R18-R19-R20-R21-R22</f>
        <v>1000000000</v>
      </c>
      <c r="S43" s="55" t="n">
        <f aca="false">S17-S18-S19-S20-S21-S22</f>
        <v>0</v>
      </c>
      <c r="T43" s="55" t="n">
        <f aca="false">T17-T18-T19-T20-T21-T22</f>
        <v>0</v>
      </c>
      <c r="U43" s="55" t="n">
        <f aca="false">U17-U18-U19-U20-U21-U22</f>
        <v>0</v>
      </c>
      <c r="V43" s="55" t="n">
        <f aca="false">V17-V18-V19-V20-V21-V22</f>
        <v>1000000000</v>
      </c>
      <c r="W43" s="55" t="n">
        <f aca="false">W17-W18-W19-W20-W21-W22</f>
        <v>2000000000</v>
      </c>
      <c r="X43" s="55" t="n">
        <f aca="false">X17-X18-X19-X20-X21-X22</f>
        <v>0</v>
      </c>
      <c r="Y43" s="6"/>
      <c r="Z43" s="6"/>
      <c r="AA43" s="6"/>
      <c r="AB43" s="6"/>
      <c r="AC43" s="6"/>
      <c r="AD43" s="6"/>
      <c r="AE43" s="6"/>
      <c r="AF43" s="6"/>
      <c r="AG43" s="6"/>
      <c r="AH43" s="6"/>
      <c r="AI43" s="6"/>
      <c r="AJ43" s="6"/>
      <c r="AK43" s="6"/>
      <c r="AL43" s="6"/>
      <c r="AM43" s="6"/>
      <c r="AN43" s="6"/>
      <c r="AO43" s="6"/>
    </row>
    <row r="44" customFormat="false" ht="15" hidden="false" customHeight="false" outlineLevel="0" collapsed="false">
      <c r="B44" s="0" t="s">
        <v>878</v>
      </c>
      <c r="D44" s="55" t="n">
        <f aca="false">D22-D23-D24-D25</f>
        <v>0</v>
      </c>
      <c r="E44" s="55" t="n">
        <f aca="false">E22-E23-E24-E25</f>
        <v>0</v>
      </c>
      <c r="F44" s="55" t="n">
        <f aca="false">F22-F23-F24-F25</f>
        <v>0</v>
      </c>
      <c r="G44" s="55" t="n">
        <f aca="false">G22-G23-G24-G25</f>
        <v>0</v>
      </c>
      <c r="H44" s="55" t="n">
        <f aca="false">H22-H23-H24-H25</f>
        <v>0</v>
      </c>
      <c r="I44" s="55" t="n">
        <f aca="false">I22-I23-I24-I25</f>
        <v>0</v>
      </c>
      <c r="J44" s="56" t="n">
        <f aca="false">J22-J23-J24-J25</f>
        <v>-279174600000</v>
      </c>
      <c r="K44" s="56" t="n">
        <f aca="false">K22-K23-K24-K25</f>
        <v>182513088000</v>
      </c>
      <c r="L44" s="56" t="n">
        <f aca="false">L22-L23-L24-L25</f>
        <v>211712736000</v>
      </c>
      <c r="M44" s="56" t="n">
        <f aca="false">M22-M23-M24-M25</f>
        <v>309458752000</v>
      </c>
      <c r="N44" s="56" t="n">
        <f aca="false">N22-N23-N24-N25</f>
        <v>353052000000</v>
      </c>
      <c r="O44" s="56" t="n">
        <f aca="false">O22-O23-O24-O25</f>
        <v>359920000000</v>
      </c>
      <c r="P44" s="56" t="n">
        <f aca="false">P22-P23-P24-P25</f>
        <v>409428000000</v>
      </c>
      <c r="Q44" s="56" t="n">
        <f aca="false">Q22-Q23-Q24-Q25</f>
        <v>443664000000</v>
      </c>
      <c r="R44" s="56" t="n">
        <f aca="false">R22-R23-R24-R25</f>
        <v>436000000000</v>
      </c>
      <c r="S44" s="56" t="n">
        <f aca="false">S22-S23-S24-S25</f>
        <v>527000000000</v>
      </c>
      <c r="T44" s="56" t="n">
        <f aca="false">T22-T23-T24-T25</f>
        <v>562000000000</v>
      </c>
      <c r="U44" s="56" t="n">
        <f aca="false">U22-U23-U24-U25</f>
        <v>629000000000</v>
      </c>
      <c r="V44" s="56" t="n">
        <f aca="false">V22-V23-V24-V25</f>
        <v>695000000000</v>
      </c>
      <c r="W44" s="56" t="n">
        <f aca="false">W22-W23-W24-W25</f>
        <v>743000000000</v>
      </c>
      <c r="X44" s="56" t="n">
        <f aca="false">X22-X23-X24-X25</f>
        <v>805000000000</v>
      </c>
      <c r="Y44" s="6"/>
      <c r="Z44" s="6"/>
      <c r="AA44" s="6"/>
      <c r="AB44" s="6"/>
      <c r="AC44" s="6"/>
      <c r="AD44" s="6"/>
      <c r="AE44" s="6"/>
      <c r="AF44" s="6"/>
      <c r="AG44" s="6"/>
      <c r="AH44" s="6"/>
      <c r="AI44" s="6"/>
      <c r="AJ44" s="6"/>
      <c r="AK44" s="6"/>
      <c r="AL44" s="6"/>
      <c r="AM44" s="6"/>
      <c r="AN44" s="6"/>
      <c r="AO44" s="6"/>
    </row>
    <row r="45" customFormat="false" ht="15" hidden="false" customHeight="false" outlineLevel="0" collapsed="false">
      <c r="B45" s="0" t="s">
        <v>137</v>
      </c>
      <c r="D45" s="55" t="n">
        <f aca="false">D29-D30-D31</f>
        <v>0</v>
      </c>
      <c r="E45" s="55" t="n">
        <f aca="false">E29-E30-E31</f>
        <v>0</v>
      </c>
      <c r="F45" s="55" t="n">
        <f aca="false">F29-F30-F31</f>
        <v>0</v>
      </c>
      <c r="G45" s="55" t="n">
        <f aca="false">G29-G30-G31</f>
        <v>0</v>
      </c>
      <c r="H45" s="55" t="n">
        <f aca="false">H29-H30-H31</f>
        <v>0</v>
      </c>
      <c r="I45" s="55" t="n">
        <f aca="false">I29-I30-I31</f>
        <v>0</v>
      </c>
      <c r="J45" s="55" t="n">
        <f aca="false">J29-J30-J31</f>
        <v>0</v>
      </c>
      <c r="K45" s="55" t="n">
        <f aca="false">K29-K30-K31</f>
        <v>0</v>
      </c>
      <c r="L45" s="55" t="n">
        <f aca="false">L29-L30-L31</f>
        <v>0</v>
      </c>
      <c r="M45" s="55" t="n">
        <f aca="false">M29-M30-M31</f>
        <v>0</v>
      </c>
      <c r="N45" s="55" t="n">
        <f aca="false">N29-N30-N31</f>
        <v>0</v>
      </c>
      <c r="O45" s="55" t="n">
        <f aca="false">O29-O30-O31</f>
        <v>0</v>
      </c>
      <c r="P45" s="55" t="n">
        <f aca="false">P29-P30-P31</f>
        <v>0</v>
      </c>
      <c r="Q45" s="55" t="n">
        <f aca="false">Q29-Q30-Q31</f>
        <v>0</v>
      </c>
      <c r="R45" s="55" t="n">
        <f aca="false">R29-R30-R31</f>
        <v>0</v>
      </c>
      <c r="S45" s="55" t="n">
        <f aca="false">S29-S30-S31</f>
        <v>0</v>
      </c>
      <c r="T45" s="55" t="n">
        <f aca="false">T29-T30-T31</f>
        <v>0</v>
      </c>
      <c r="U45" s="55" t="n">
        <f aca="false">U29-U30-U31</f>
        <v>-1000000000</v>
      </c>
      <c r="V45" s="55" t="n">
        <f aca="false">V29-V30-V31</f>
        <v>0</v>
      </c>
      <c r="W45" s="55" t="n">
        <f aca="false">W29-W30-W31</f>
        <v>1000000000</v>
      </c>
      <c r="X45" s="55" t="n">
        <f aca="false">X29-X30-X31</f>
        <v>0</v>
      </c>
      <c r="Y45" s="6"/>
      <c r="Z45" s="6"/>
      <c r="AA45" s="6"/>
      <c r="AB45" s="6"/>
      <c r="AC45" s="6"/>
      <c r="AD45" s="6"/>
      <c r="AE45" s="6"/>
      <c r="AF45" s="6"/>
      <c r="AG45" s="6"/>
      <c r="AH45" s="6"/>
      <c r="AI45" s="6"/>
      <c r="AJ45" s="6"/>
      <c r="AK45" s="6"/>
      <c r="AL45" s="6"/>
      <c r="AM45" s="6"/>
      <c r="AN45" s="6"/>
      <c r="AO45" s="6"/>
    </row>
    <row r="46" customFormat="false" ht="15" hidden="false" customHeight="false" outlineLevel="0" collapsed="false">
      <c r="B46" s="0" t="s">
        <v>334</v>
      </c>
      <c r="D46" s="55" t="n">
        <f aca="false">D31-D33-D34-D35</f>
        <v>0</v>
      </c>
      <c r="E46" s="55" t="n">
        <f aca="false">E31-E33-E34-E35</f>
        <v>0</v>
      </c>
      <c r="F46" s="55" t="n">
        <f aca="false">F31-F33-F34-F35</f>
        <v>0</v>
      </c>
      <c r="G46" s="55" t="n">
        <f aca="false">G31-G33-G34-G35</f>
        <v>0</v>
      </c>
      <c r="H46" s="55" t="n">
        <f aca="false">H31-H33-H34-H35</f>
        <v>0</v>
      </c>
      <c r="I46" s="55" t="n">
        <f aca="false">I31-I33-I34-I35</f>
        <v>0</v>
      </c>
      <c r="J46" s="56" t="n">
        <f aca="false">J31-J33-J34-J35</f>
        <v>164566080000</v>
      </c>
      <c r="K46" s="56" t="n">
        <f aca="false">K31-K33-K34-K35</f>
        <v>146726208000</v>
      </c>
      <c r="L46" s="56" t="n">
        <f aca="false">L31-L33-L34-L35</f>
        <v>313158422000</v>
      </c>
      <c r="M46" s="56" t="n">
        <f aca="false">M31-M33-M34-M35</f>
        <v>246599943000</v>
      </c>
      <c r="N46" s="56" t="n">
        <f aca="false">N31-N33-N34-N35</f>
        <v>252180000000</v>
      </c>
      <c r="O46" s="56" t="n">
        <f aca="false">O31-O33-O34-O35</f>
        <v>229040000000</v>
      </c>
      <c r="P46" s="56" t="n">
        <f aca="false">P31-P33-P34-P35</f>
        <v>310862000000</v>
      </c>
      <c r="Q46" s="56" t="n">
        <f aca="false">Q31-Q33-Q34-Q35</f>
        <v>375408000000</v>
      </c>
      <c r="R46" s="56" t="n">
        <f aca="false">R31-R33-R34-R35</f>
        <v>393000000000</v>
      </c>
      <c r="S46" s="56" t="n">
        <f aca="false">S31-S33-S34-S35</f>
        <v>476000000000</v>
      </c>
      <c r="T46" s="56" t="n">
        <f aca="false">T31-T33-T34-T35</f>
        <v>283000000000</v>
      </c>
      <c r="U46" s="56" t="n">
        <f aca="false">U31-U33-U34-U35</f>
        <v>399000000000</v>
      </c>
      <c r="V46" s="56" t="n">
        <f aca="false">V31-V33-V34-V35</f>
        <v>196000000000</v>
      </c>
      <c r="W46" s="56" t="n">
        <f aca="false">W31-W33-W34-W35</f>
        <v>376000000000</v>
      </c>
      <c r="X46" s="56" t="n">
        <f aca="false">X31-X33-X34-X35</f>
        <v>416000000000</v>
      </c>
      <c r="Y46" s="6"/>
      <c r="Z46" s="6"/>
      <c r="AA46" s="6"/>
      <c r="AB46" s="6"/>
      <c r="AC46" s="6"/>
      <c r="AD46" s="6"/>
      <c r="AE46" s="6"/>
      <c r="AF46" s="6"/>
      <c r="AG46" s="6"/>
      <c r="AH46" s="6"/>
      <c r="AI46" s="6"/>
      <c r="AJ46" s="6"/>
      <c r="AK46" s="6"/>
      <c r="AL46" s="6"/>
      <c r="AM46" s="6"/>
      <c r="AN46" s="6"/>
      <c r="AO46" s="6"/>
    </row>
    <row r="47" customFormat="false" ht="15.75" hidden="false" customHeight="false" outlineLevel="0" collapsed="false">
      <c r="C47" s="55"/>
      <c r="Y47" s="6"/>
      <c r="Z47" s="6"/>
      <c r="AA47" s="6"/>
      <c r="AB47" s="6"/>
      <c r="AC47" s="6"/>
      <c r="AD47" s="6"/>
      <c r="AE47" s="6"/>
      <c r="AF47" s="6"/>
      <c r="AG47" s="6"/>
      <c r="AH47" s="6"/>
      <c r="AI47" s="6"/>
      <c r="AJ47" s="6"/>
      <c r="AK47" s="6"/>
      <c r="AL47" s="6"/>
      <c r="AM47" s="6"/>
      <c r="AN47" s="6"/>
      <c r="AO47" s="6"/>
    </row>
    <row r="48" customFormat="false" ht="18" hidden="false" customHeight="false" outlineLevel="0" collapsed="false">
      <c r="B48" s="0" t="s">
        <v>586</v>
      </c>
      <c r="D48" s="391" t="n">
        <v>1300689000000</v>
      </c>
      <c r="E48" s="392" t="n">
        <v>1455576000000</v>
      </c>
      <c r="F48" s="392" t="n">
        <v>1636037000000</v>
      </c>
      <c r="G48" s="392" t="n">
        <v>1822468000000</v>
      </c>
      <c r="H48" s="392" t="n">
        <v>2090841000000</v>
      </c>
      <c r="I48" s="392" t="n">
        <v>2452782000000</v>
      </c>
      <c r="J48" s="392" t="n">
        <v>2938680000000</v>
      </c>
      <c r="K48" s="392" t="n">
        <v>3578688000000</v>
      </c>
      <c r="L48" s="392" t="n">
        <v>4410682000000</v>
      </c>
      <c r="M48" s="392" t="n">
        <v>4835293000000</v>
      </c>
      <c r="N48" s="392" t="n">
        <v>5604104000000</v>
      </c>
      <c r="O48" s="392" t="n">
        <v>6543313000000</v>
      </c>
      <c r="P48" s="392" t="n">
        <v>7578554000000</v>
      </c>
      <c r="Q48" s="603" t="n">
        <v>8673870000000</v>
      </c>
      <c r="R48" s="253" t="n">
        <v>10448000000000</v>
      </c>
      <c r="S48" s="253" t="n">
        <v>11183000000000</v>
      </c>
      <c r="T48" s="253" t="n">
        <v>12147000000000</v>
      </c>
      <c r="U48" s="253" t="n">
        <v>13374000000000</v>
      </c>
      <c r="V48" s="253" t="n">
        <v>14787000000000</v>
      </c>
      <c r="W48" s="253" t="n">
        <v>16333000000000</v>
      </c>
      <c r="X48" s="253" t="n">
        <v>18076000000000</v>
      </c>
    </row>
    <row r="49" customFormat="false" ht="15" hidden="false" customHeight="false" outlineLevel="0" collapsed="false">
      <c r="B49" s="0" t="s">
        <v>140</v>
      </c>
      <c r="D49" s="0" t="n">
        <f aca="false">(D6/D48)*100</f>
        <v>16.6394118809339</v>
      </c>
      <c r="E49" s="0" t="n">
        <f aca="false">(E6/E48)*100</f>
        <v>16.4743029563554</v>
      </c>
      <c r="F49" s="0" t="n">
        <f aca="false">(F6/F48)*100</f>
        <v>16.440092736289</v>
      </c>
      <c r="G49" s="0" t="n">
        <f aca="false">(G6/G48)*100</f>
        <v>15.6091629592399</v>
      </c>
      <c r="H49" s="0" t="n">
        <f aca="false">(H6/H48)*100</f>
        <v>15.1385973395394</v>
      </c>
      <c r="I49" s="0" t="n">
        <f aca="false">(I6/I48)*100</f>
        <v>16.8808316434155</v>
      </c>
      <c r="J49" s="0" t="n">
        <f aca="false">(J6/J48)*100</f>
        <v>40.6</v>
      </c>
      <c r="K49" s="0" t="n">
        <f aca="false">(K6/K48)*100</f>
        <v>15.8</v>
      </c>
      <c r="L49" s="0" t="n">
        <f aca="false">(L6/L48)*100</f>
        <v>15.6</v>
      </c>
      <c r="M49" s="0" t="n">
        <f aca="false">(M6/M48)*100</f>
        <v>14.9</v>
      </c>
      <c r="N49" s="0" t="n">
        <f aca="false">(N6/N48)*100</f>
        <v>14.7997253441407</v>
      </c>
      <c r="O49" s="0" t="n">
        <f aca="false">(O6/O48)*100</f>
        <v>14.501522393931</v>
      </c>
      <c r="P49" s="0" t="n">
        <f aca="false">(P6/P48)*100</f>
        <v>13.2060020948587</v>
      </c>
      <c r="Q49" s="0" t="n">
        <f aca="false">(Q6/Q48)*100</f>
        <v>12.59064293101</v>
      </c>
      <c r="R49" s="0" t="n">
        <f aca="false">(R6/R48)*100</f>
        <v>11.5333078101072</v>
      </c>
      <c r="S49" s="0" t="n">
        <f aca="false">(S6/S48)*100</f>
        <v>13.064472860592</v>
      </c>
      <c r="T49" s="0" t="n">
        <f aca="false">(T6/T48)*100</f>
        <v>12.9579319996707</v>
      </c>
      <c r="U49" s="0" t="n">
        <f aca="false">(U6/U48)*100</f>
        <v>14.0421713772992</v>
      </c>
      <c r="V49" s="0" t="n">
        <f aca="false">(V6/V48)*100</f>
        <v>15.297220531548</v>
      </c>
      <c r="W49" s="0" t="n">
        <f aca="false">(W6/W48)*100</f>
        <v>15.4594991734525</v>
      </c>
      <c r="X49" s="0" t="n">
        <f aca="false">(X6/X48)*100</f>
        <v>15.7888913476433</v>
      </c>
    </row>
    <row r="50" customFormat="false" ht="15" hidden="false" customHeight="false" outlineLevel="0" collapsed="false">
      <c r="B50" s="0" t="s">
        <v>141</v>
      </c>
      <c r="D50" s="0" t="n">
        <f aca="false">(D16/D48)*100</f>
        <v>24.7598003827202</v>
      </c>
      <c r="E50" s="0" t="n">
        <f aca="false">(E16/E48)*100</f>
        <v>25.5063287660692</v>
      </c>
      <c r="F50" s="0" t="n">
        <f aca="false">(F16/F48)*100</f>
        <v>23.8039848732027</v>
      </c>
      <c r="G50" s="0" t="n">
        <f aca="false">(G16/G48)*100</f>
        <v>22.4850038519195</v>
      </c>
      <c r="H50" s="0" t="n">
        <f aca="false">(H16/H48)*100</f>
        <v>22.8049382999472</v>
      </c>
      <c r="I50" s="0" t="n">
        <f aca="false">(I16/I48)*100</f>
        <v>23.9225499860974</v>
      </c>
      <c r="J50" s="0" t="n">
        <f aca="false">(J16/J48)*100</f>
        <v>20.7</v>
      </c>
      <c r="K50" s="0" t="n">
        <f aca="false">(K16/K48)*100</f>
        <v>23.6</v>
      </c>
      <c r="L50" s="0" t="n">
        <f aca="false">(L16/L48)*100</f>
        <v>22.6</v>
      </c>
      <c r="M50" s="0" t="n">
        <f aca="false">(M16/M48)*100</f>
        <v>24.9</v>
      </c>
      <c r="N50" s="0" t="n">
        <f aca="false">(N16/N48)*100</f>
        <v>22.799576881514</v>
      </c>
      <c r="O50" s="0" t="n">
        <f aca="false">(O16/O48)*100</f>
        <v>21.5022573427253</v>
      </c>
      <c r="P50" s="0" t="n">
        <f aca="false">(P16/P48)*100</f>
        <v>19.7089576718725</v>
      </c>
      <c r="Q50" s="0" t="n">
        <f aca="false">(Q16/Q48)*100</f>
        <v>18.0990492133269</v>
      </c>
      <c r="R50" s="0" t="n">
        <f aca="false">(R16/R48)*100</f>
        <v>17.7737366003063</v>
      </c>
      <c r="S50" s="0" t="n">
        <f aca="false">(S16/S48)*100</f>
        <v>19.9320397031208</v>
      </c>
      <c r="T50" s="0" t="n">
        <f aca="false">(T16/T48)*100</f>
        <v>18.3831398699267</v>
      </c>
      <c r="U50" s="0" t="n">
        <f aca="false">(U16/U48)*100</f>
        <v>18.7677583370719</v>
      </c>
      <c r="V50" s="0" t="n">
        <f aca="false">(V16/V48)*100</f>
        <v>19.2601609521877</v>
      </c>
      <c r="W50" s="0" t="n">
        <f aca="false">(W16/W48)*100</f>
        <v>19.1942692708014</v>
      </c>
      <c r="X50" s="0" t="n">
        <f aca="false">(X16/X48)*100</f>
        <v>19.2631113078115</v>
      </c>
    </row>
    <row r="53" customFormat="false" ht="15" hidden="false" customHeight="false" outlineLevel="0" collapsed="false">
      <c r="D53" s="55" t="n">
        <f aca="false">D6+D29-D16</f>
        <v>13775000000</v>
      </c>
      <c r="E53" s="55" t="n">
        <f aca="false">E6+E29-E16</f>
        <v>15254000000</v>
      </c>
      <c r="F53" s="55" t="n">
        <f aca="false">F6+F29-F16</f>
        <v>13547000000</v>
      </c>
      <c r="G53" s="55" t="n">
        <f aca="false">G6+G29-G16</f>
        <v>7639000000</v>
      </c>
      <c r="H53" s="55" t="n">
        <f aca="false">H6+H29-H16</f>
        <v>-2029000000</v>
      </c>
      <c r="I53" s="55" t="n">
        <f aca="false">I6+I29-I16</f>
        <v>-2366000000</v>
      </c>
      <c r="J53" s="55" t="n">
        <f aca="false">J6+J29-J16</f>
        <v>822830400000</v>
      </c>
      <c r="K53" s="55" t="n">
        <f aca="false">K6+K29-K16</f>
        <v>0</v>
      </c>
      <c r="L53" s="55" t="n">
        <f aca="false">L6+L29-L16</f>
        <v>30874773999.9999</v>
      </c>
      <c r="M53" s="55" t="n">
        <f aca="false">M6+M29-M16</f>
        <v>-4835293000</v>
      </c>
      <c r="N53" s="55" t="n">
        <f aca="false">N6+N29-N16</f>
        <v>-5604000000</v>
      </c>
      <c r="O53" s="55" t="n">
        <f aca="false">O6+O29-O16</f>
        <v>-6544000000</v>
      </c>
      <c r="P53" s="55" t="n">
        <f aca="false">P6+P29-P16</f>
        <v>0</v>
      </c>
      <c r="Q53" s="55" t="n">
        <f aca="false">Q6+Q29-Q16</f>
        <v>17064000000</v>
      </c>
      <c r="R53" s="55" t="n">
        <f aca="false">R6+R29-R16</f>
        <v>1000000000</v>
      </c>
      <c r="S53" s="55" t="n">
        <f aca="false">S6+S29-S16</f>
        <v>0</v>
      </c>
      <c r="T53" s="55" t="n">
        <f aca="false">T6+T29-T16</f>
        <v>0</v>
      </c>
      <c r="U53" s="55" t="n">
        <f aca="false">U6+U29-U16</f>
        <v>0</v>
      </c>
      <c r="V53" s="55" t="n">
        <f aca="false">V6+V29-V16</f>
        <v>1000000000</v>
      </c>
      <c r="W53" s="55" t="n">
        <f aca="false">W6+W29-W16</f>
        <v>0</v>
      </c>
      <c r="X53" s="55" t="n">
        <f aca="false">X6+X29-X16</f>
        <v>0</v>
      </c>
    </row>
    <row r="56"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2.xml><?xml version="1.0" encoding="utf-8"?>
<worksheet xmlns="http://schemas.openxmlformats.org/spreadsheetml/2006/main" xmlns:r="http://schemas.openxmlformats.org/officeDocument/2006/relationships">
  <sheetPr filterMode="false">
    <pageSetUpPr fitToPage="false"/>
  </sheetPr>
  <dimension ref="A1:AS67"/>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45.6275510204082"/>
    <col collapsed="false" hidden="false" max="2" min="2" style="0" width="43.0612244897959"/>
    <col collapsed="false" hidden="false" max="3" min="3" style="0" width="24.5663265306122"/>
    <col collapsed="false" hidden="false" max="4" min="4" style="0" width="16.469387755102"/>
    <col collapsed="false" hidden="false" max="6" min="5" style="0" width="14.8469387755102"/>
    <col collapsed="false" hidden="false" max="9" min="7" style="0" width="14.5816326530612"/>
    <col collapsed="false" hidden="false" max="10" min="10" style="0" width="14.8469387755102"/>
    <col collapsed="false" hidden="false" max="11" min="11" style="0" width="16.0663265306122"/>
    <col collapsed="false" hidden="false" max="12" min="12" style="0" width="17.1428571428571"/>
    <col collapsed="false" hidden="false" max="13" min="13" style="0" width="14.5816326530612"/>
    <col collapsed="false" hidden="false" max="15" min="14" style="0" width="17.0102040816327"/>
    <col collapsed="false" hidden="false" max="16" min="16" style="0" width="16.1989795918367"/>
    <col collapsed="false" hidden="false" max="24" min="17" style="0" width="17.0102040816327"/>
    <col collapsed="false" hidden="false" max="25" min="25" style="0" width="8.50510204081633"/>
    <col collapsed="false" hidden="false" max="26" min="26" style="0" width="13.3622448979592"/>
    <col collapsed="false" hidden="false" max="1025" min="27" style="0" width="8.50510204081633"/>
  </cols>
  <sheetData>
    <row r="1" customFormat="false" ht="15" hidden="false" customHeight="false" outlineLevel="0" collapsed="false">
      <c r="A1" s="59" t="s">
        <v>5099</v>
      </c>
      <c r="B1" s="2" t="s">
        <v>5100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5" hidden="false" customHeight="false" outlineLevel="0" collapsed="false">
      <c r="A6" s="51" t="s">
        <v>32</v>
      </c>
      <c r="B6" s="216" t="s">
        <v>33</v>
      </c>
      <c r="C6" s="335" t="s">
        <v>34</v>
      </c>
      <c r="D6" s="168"/>
      <c r="E6" s="84" t="n">
        <f aca="false">E7+E29</f>
        <v>265900000</v>
      </c>
      <c r="F6" s="84" t="n">
        <f aca="false">F7+F29</f>
        <v>327400000</v>
      </c>
      <c r="G6" s="84" t="n">
        <f aca="false">G7+G29</f>
        <v>327500000</v>
      </c>
      <c r="H6" s="84" t="n">
        <f aca="false">H7+H29</f>
        <v>369400000</v>
      </c>
      <c r="I6" s="84" t="n">
        <f aca="false">I7+I29</f>
        <v>466600000</v>
      </c>
      <c r="J6" s="84" t="n">
        <f aca="false">J7+J29</f>
        <v>520300000</v>
      </c>
      <c r="K6" s="84" t="n">
        <f aca="false">K7+K29</f>
        <v>546040000</v>
      </c>
      <c r="L6" s="84" t="n">
        <f aca="false">L7+L29</f>
        <v>572700000</v>
      </c>
      <c r="M6" s="84" t="n">
        <f aca="false">M7+M29</f>
        <v>606900000</v>
      </c>
      <c r="N6" s="84" t="n">
        <f aca="false">N7+N29</f>
        <v>566100000</v>
      </c>
      <c r="O6" s="84" t="n">
        <f aca="false">O7+O29</f>
        <v>719400000</v>
      </c>
      <c r="P6" s="84" t="n">
        <f aca="false">P7+P29</f>
        <v>716400000</v>
      </c>
      <c r="Q6" s="84" t="n">
        <f aca="false">Q7+Q29</f>
        <v>960800000</v>
      </c>
      <c r="R6" s="84" t="n">
        <f aca="false">R7+R29</f>
        <v>966100000</v>
      </c>
      <c r="S6" s="84" t="n">
        <f aca="false">S7+S29</f>
        <v>892000000</v>
      </c>
      <c r="T6" s="84" t="n">
        <f aca="false">T7+T29</f>
        <v>734800000</v>
      </c>
      <c r="U6" s="84" t="n">
        <f aca="false">U7+U29</f>
        <v>715900000</v>
      </c>
      <c r="V6" s="84" t="n">
        <f aca="false">V7+V29</f>
        <v>723200000</v>
      </c>
      <c r="W6" s="84" t="n">
        <f aca="false">W7+W29</f>
        <v>751200000</v>
      </c>
      <c r="X6" s="84" t="n">
        <f aca="false">X7+X29</f>
        <v>781200000</v>
      </c>
      <c r="Y6" s="38"/>
      <c r="Z6" s="38"/>
      <c r="AA6" s="38"/>
      <c r="AB6" s="38"/>
      <c r="AC6" s="38"/>
      <c r="AD6" s="38"/>
      <c r="AE6" s="38"/>
      <c r="AF6" s="38"/>
      <c r="AG6" s="38"/>
      <c r="AH6" s="38"/>
      <c r="AI6" s="38"/>
      <c r="AJ6" s="38"/>
      <c r="AK6" s="38"/>
      <c r="AL6" s="38"/>
      <c r="AM6" s="38"/>
      <c r="AN6" s="38"/>
      <c r="AO6" s="38"/>
      <c r="AP6" s="38"/>
      <c r="AQ6" s="38"/>
      <c r="AR6" s="38"/>
      <c r="AS6" s="38"/>
    </row>
    <row r="7" customFormat="false" ht="16.5" hidden="false" customHeight="false" outlineLevel="0" collapsed="false">
      <c r="A7" s="30" t="s">
        <v>35</v>
      </c>
      <c r="B7" s="232" t="s">
        <v>5101</v>
      </c>
      <c r="C7" s="20" t="s">
        <v>37</v>
      </c>
      <c r="D7" s="4"/>
      <c r="E7" s="151" t="n">
        <v>261300000</v>
      </c>
      <c r="F7" s="151" t="n">
        <v>299100000</v>
      </c>
      <c r="G7" s="151" t="n">
        <v>321400000</v>
      </c>
      <c r="H7" s="151" t="n">
        <v>365300000</v>
      </c>
      <c r="I7" s="151" t="n">
        <v>434400000</v>
      </c>
      <c r="J7" s="151" t="n">
        <v>484200000</v>
      </c>
      <c r="K7" s="46" t="n">
        <v>517300000</v>
      </c>
      <c r="L7" s="46" t="n">
        <v>544400000</v>
      </c>
      <c r="M7" s="46" t="n">
        <v>539400000</v>
      </c>
      <c r="N7" s="508" t="n">
        <f aca="false">N9+N14</f>
        <v>513600000</v>
      </c>
      <c r="O7" s="508" t="n">
        <v>651100000</v>
      </c>
      <c r="P7" s="508" t="n">
        <v>648100000</v>
      </c>
      <c r="Q7" s="508" t="n">
        <v>813500000</v>
      </c>
      <c r="R7" s="508" t="n">
        <v>896400000</v>
      </c>
      <c r="S7" s="508" t="n">
        <v>781500000</v>
      </c>
      <c r="T7" s="508" t="n">
        <v>654600000</v>
      </c>
      <c r="U7" s="508" t="n">
        <v>650300000</v>
      </c>
      <c r="V7" s="508" t="n">
        <v>658200000</v>
      </c>
      <c r="W7" s="508" t="n">
        <v>686200000</v>
      </c>
      <c r="X7" s="508" t="n">
        <v>716200000</v>
      </c>
      <c r="Y7" s="38"/>
      <c r="Z7" s="907"/>
      <c r="AA7" s="38"/>
      <c r="AB7" s="38"/>
      <c r="AC7" s="38"/>
      <c r="AD7" s="38"/>
      <c r="AE7" s="38"/>
      <c r="AF7" s="38"/>
      <c r="AG7" s="38"/>
      <c r="AH7" s="38"/>
      <c r="AI7" s="38"/>
      <c r="AJ7" s="38"/>
      <c r="AK7" s="38"/>
      <c r="AL7" s="38"/>
      <c r="AM7" s="38"/>
      <c r="AN7" s="38"/>
      <c r="AO7" s="38"/>
      <c r="AP7" s="38"/>
      <c r="AQ7" s="38"/>
      <c r="AR7" s="38"/>
      <c r="AS7" s="38"/>
    </row>
    <row r="8" customFormat="false" ht="16.5" hidden="false" customHeight="false" outlineLevel="0" collapsed="false">
      <c r="B8" s="30" t="s">
        <v>2160</v>
      </c>
      <c r="D8" s="4"/>
      <c r="E8" s="100" t="n">
        <v>261300000</v>
      </c>
      <c r="F8" s="100" t="n">
        <v>299100000</v>
      </c>
      <c r="G8" s="100" t="n">
        <v>321400000</v>
      </c>
      <c r="H8" s="100" t="n">
        <v>365300000</v>
      </c>
      <c r="I8" s="100" t="n">
        <v>434400000</v>
      </c>
      <c r="J8" s="100" t="n">
        <v>484200000</v>
      </c>
      <c r="K8" s="46" t="n">
        <v>517300000</v>
      </c>
      <c r="L8" s="46" t="n">
        <v>544400000</v>
      </c>
      <c r="M8" s="46" t="n">
        <v>539400000</v>
      </c>
      <c r="N8" s="16" t="n">
        <v>513700000</v>
      </c>
      <c r="O8" s="16" t="n">
        <v>650000000</v>
      </c>
      <c r="P8" s="16" t="n">
        <v>647900000</v>
      </c>
      <c r="Q8" s="16" t="n">
        <v>813400000</v>
      </c>
      <c r="R8" s="16" t="n">
        <v>896400000</v>
      </c>
      <c r="S8" s="16" t="n">
        <v>781500000</v>
      </c>
      <c r="T8" s="16" t="n">
        <v>654600000</v>
      </c>
      <c r="U8" s="16" t="n">
        <v>650300000</v>
      </c>
      <c r="V8" s="16" t="n">
        <v>658200000</v>
      </c>
      <c r="W8" s="16" t="n">
        <v>686200000</v>
      </c>
      <c r="X8" s="16" t="n">
        <v>716200000</v>
      </c>
      <c r="Y8" s="38"/>
      <c r="Z8" s="38"/>
      <c r="AA8" s="38"/>
      <c r="AB8" s="38"/>
      <c r="AC8" s="38"/>
      <c r="AD8" s="38"/>
      <c r="AE8" s="38"/>
      <c r="AF8" s="38"/>
      <c r="AG8" s="38"/>
      <c r="AH8" s="38"/>
      <c r="AI8" s="38"/>
      <c r="AJ8" s="38"/>
      <c r="AK8" s="38"/>
      <c r="AL8" s="38"/>
      <c r="AM8" s="38"/>
      <c r="AN8" s="38"/>
      <c r="AO8" s="38"/>
      <c r="AP8" s="38"/>
      <c r="AQ8" s="38"/>
      <c r="AR8" s="38"/>
      <c r="AS8" s="38"/>
    </row>
    <row r="9" customFormat="false" ht="16.5" hidden="false" customHeight="false" outlineLevel="0" collapsed="false">
      <c r="A9" s="19" t="s">
        <v>38</v>
      </c>
      <c r="B9" s="30" t="s">
        <v>293</v>
      </c>
      <c r="C9" s="49" t="s">
        <v>40</v>
      </c>
      <c r="D9" s="4"/>
      <c r="E9" s="100" t="n">
        <v>193600000</v>
      </c>
      <c r="F9" s="100" t="n">
        <v>212100000</v>
      </c>
      <c r="G9" s="100" t="n">
        <v>233900000</v>
      </c>
      <c r="H9" s="100" t="n">
        <v>281900000</v>
      </c>
      <c r="I9" s="100" t="n">
        <v>344800000</v>
      </c>
      <c r="J9" s="100" t="n">
        <v>373100000</v>
      </c>
      <c r="K9" s="46" t="n">
        <v>400400000</v>
      </c>
      <c r="L9" s="46" t="n">
        <v>422000000</v>
      </c>
      <c r="M9" s="46" t="n">
        <v>396100000</v>
      </c>
      <c r="N9" s="16" t="n">
        <v>342600000</v>
      </c>
      <c r="O9" s="16" t="n">
        <v>408100000</v>
      </c>
      <c r="P9" s="16" t="n">
        <v>401600000</v>
      </c>
      <c r="Q9" s="16" t="n">
        <v>422200000</v>
      </c>
      <c r="R9" s="16" t="n">
        <v>482000000</v>
      </c>
      <c r="S9" s="16" t="n">
        <v>467600000</v>
      </c>
      <c r="T9" s="16" t="n">
        <v>462500000</v>
      </c>
      <c r="U9" s="16" t="n">
        <v>484500000</v>
      </c>
      <c r="V9" s="16" t="n">
        <v>508400000</v>
      </c>
      <c r="W9" s="16" t="n">
        <v>531800000</v>
      </c>
      <c r="X9" s="16" t="n">
        <v>556800000</v>
      </c>
      <c r="Y9" s="38"/>
      <c r="Z9" s="38"/>
      <c r="AA9" s="38"/>
      <c r="AB9" s="38"/>
      <c r="AC9" s="38"/>
      <c r="AD9" s="38"/>
      <c r="AE9" s="38"/>
      <c r="AF9" s="38"/>
      <c r="AG9" s="38"/>
      <c r="AH9" s="38"/>
      <c r="AI9" s="38"/>
      <c r="AJ9" s="38"/>
      <c r="AK9" s="38"/>
      <c r="AL9" s="38"/>
      <c r="AM9" s="38"/>
      <c r="AN9" s="38"/>
      <c r="AO9" s="38"/>
      <c r="AP9" s="38"/>
      <c r="AQ9" s="38"/>
      <c r="AR9" s="38"/>
      <c r="AS9" s="38"/>
    </row>
    <row r="10" customFormat="false" ht="16.5" hidden="false" customHeight="false" outlineLevel="0" collapsed="false">
      <c r="A10" s="27" t="s">
        <v>2013</v>
      </c>
      <c r="B10" s="29" t="s">
        <v>5102</v>
      </c>
      <c r="C10" s="19" t="s">
        <v>4870</v>
      </c>
      <c r="D10" s="4"/>
      <c r="E10" s="100" t="n">
        <v>57700000</v>
      </c>
      <c r="F10" s="100" t="n">
        <v>61900000</v>
      </c>
      <c r="G10" s="100" t="n">
        <v>64100000</v>
      </c>
      <c r="H10" s="100" t="n">
        <v>80400000</v>
      </c>
      <c r="I10" s="100" t="n">
        <v>101600000</v>
      </c>
      <c r="J10" s="100" t="n">
        <v>97600000</v>
      </c>
      <c r="K10" s="46" t="n">
        <v>116000000</v>
      </c>
      <c r="L10" s="46" t="n">
        <v>135700000</v>
      </c>
      <c r="M10" s="46" t="n">
        <v>148700000</v>
      </c>
      <c r="N10" s="16" t="n">
        <v>92600000</v>
      </c>
      <c r="O10" s="16" t="n">
        <v>86600000</v>
      </c>
      <c r="P10" s="16" t="n">
        <v>81400000</v>
      </c>
      <c r="Q10" s="16" t="n">
        <v>82300000</v>
      </c>
      <c r="R10" s="16" t="n">
        <v>95300000</v>
      </c>
      <c r="S10" s="16" t="n">
        <v>109100000</v>
      </c>
      <c r="T10" s="16" t="n">
        <v>102300000</v>
      </c>
      <c r="U10" s="16" t="n">
        <v>106800000</v>
      </c>
      <c r="V10" s="16" t="n">
        <v>112200000</v>
      </c>
      <c r="W10" s="16" t="n">
        <v>116700000</v>
      </c>
      <c r="X10" s="16" t="n">
        <v>122800000</v>
      </c>
      <c r="Y10" s="38"/>
      <c r="Z10" s="38"/>
      <c r="AA10" s="38"/>
      <c r="AB10" s="38"/>
      <c r="AC10" s="38"/>
      <c r="AD10" s="38"/>
      <c r="AE10" s="38"/>
      <c r="AF10" s="38"/>
      <c r="AG10" s="38"/>
      <c r="AH10" s="38"/>
      <c r="AI10" s="38"/>
      <c r="AJ10" s="38"/>
      <c r="AK10" s="38"/>
      <c r="AL10" s="38"/>
      <c r="AM10" s="38"/>
      <c r="AN10" s="38"/>
      <c r="AO10" s="38"/>
      <c r="AP10" s="38"/>
      <c r="AQ10" s="38"/>
      <c r="AR10" s="38"/>
      <c r="AS10" s="38"/>
    </row>
    <row r="11" customFormat="false" ht="16.5" hidden="false" customHeight="false" outlineLevel="0" collapsed="false">
      <c r="A11" s="27" t="s">
        <v>2014</v>
      </c>
      <c r="B11" s="29" t="s">
        <v>2546</v>
      </c>
      <c r="C11" s="19" t="s">
        <v>4870</v>
      </c>
      <c r="D11" s="4"/>
      <c r="E11" s="100" t="n">
        <v>4400000</v>
      </c>
      <c r="F11" s="100" t="n">
        <v>4500000</v>
      </c>
      <c r="G11" s="100" t="n">
        <v>5200000</v>
      </c>
      <c r="H11" s="100" t="n">
        <v>5100000</v>
      </c>
      <c r="I11" s="100" t="n">
        <v>5000000</v>
      </c>
      <c r="J11" s="100" t="n">
        <v>8700000</v>
      </c>
      <c r="K11" s="46" t="n">
        <v>7400000</v>
      </c>
      <c r="L11" s="46" t="n">
        <v>6600000</v>
      </c>
      <c r="M11" s="46" t="n">
        <v>8800000</v>
      </c>
      <c r="N11" s="16" t="n">
        <v>9400000</v>
      </c>
      <c r="O11" s="16" t="n">
        <v>8800000</v>
      </c>
      <c r="P11" s="16" t="n">
        <v>12900000</v>
      </c>
      <c r="Q11" s="16" t="n">
        <v>14900000</v>
      </c>
      <c r="R11" s="16" t="n">
        <v>16500000</v>
      </c>
      <c r="S11" s="16" t="n">
        <v>18400000</v>
      </c>
      <c r="T11" s="16" t="n">
        <v>19200000</v>
      </c>
      <c r="U11" s="16" t="n">
        <v>20100000</v>
      </c>
      <c r="V11" s="16" t="n">
        <v>21100000</v>
      </c>
      <c r="W11" s="16" t="n">
        <v>22100000</v>
      </c>
      <c r="X11" s="16" t="n">
        <v>23100000</v>
      </c>
      <c r="Y11" s="38"/>
      <c r="Z11" s="38"/>
      <c r="AA11" s="38"/>
      <c r="AB11" s="38"/>
      <c r="AC11" s="38"/>
      <c r="AD11" s="38"/>
      <c r="AE11" s="38"/>
      <c r="AF11" s="38"/>
      <c r="AG11" s="38"/>
      <c r="AH11" s="38"/>
      <c r="AI11" s="38"/>
      <c r="AJ11" s="38"/>
      <c r="AK11" s="38"/>
      <c r="AL11" s="38"/>
      <c r="AM11" s="38"/>
      <c r="AN11" s="38"/>
      <c r="AO11" s="38"/>
      <c r="AP11" s="38"/>
      <c r="AQ11" s="38"/>
      <c r="AR11" s="38"/>
      <c r="AS11" s="38"/>
    </row>
    <row r="12" customFormat="false" ht="16.5" hidden="false" customHeight="false" outlineLevel="0" collapsed="false">
      <c r="A12" s="27" t="s">
        <v>5103</v>
      </c>
      <c r="B12" s="29" t="s">
        <v>5104</v>
      </c>
      <c r="C12" s="19" t="s">
        <v>4870</v>
      </c>
      <c r="D12" s="4"/>
      <c r="E12" s="100" t="n">
        <v>37600000</v>
      </c>
      <c r="F12" s="100" t="n">
        <v>41300000</v>
      </c>
      <c r="G12" s="100" t="n">
        <v>45200000</v>
      </c>
      <c r="H12" s="100" t="n">
        <v>56000000</v>
      </c>
      <c r="I12" s="100" t="n">
        <v>68700000</v>
      </c>
      <c r="J12" s="100" t="n">
        <v>90800000</v>
      </c>
      <c r="K12" s="46" t="n">
        <v>84100000</v>
      </c>
      <c r="L12" s="46" t="n">
        <v>83900000</v>
      </c>
      <c r="M12" s="46" t="n">
        <v>69600000</v>
      </c>
      <c r="N12" s="16" t="n">
        <v>84100000</v>
      </c>
      <c r="O12" s="16" t="n">
        <v>208200000</v>
      </c>
      <c r="P12" s="16" t="n">
        <v>206100000</v>
      </c>
      <c r="Q12" s="16" t="n">
        <v>217400000</v>
      </c>
      <c r="R12" s="16" t="n">
        <v>246000000</v>
      </c>
      <c r="S12" s="16" t="n">
        <v>212300000</v>
      </c>
      <c r="T12" s="16" t="n">
        <v>210200000</v>
      </c>
      <c r="U12" s="16" t="n">
        <v>221000000</v>
      </c>
      <c r="V12" s="16" t="n">
        <v>232000000</v>
      </c>
      <c r="W12" s="16" t="n">
        <v>243300000</v>
      </c>
      <c r="X12" s="16" t="n">
        <v>254900000</v>
      </c>
      <c r="Y12" s="38"/>
      <c r="Z12" s="38"/>
      <c r="AA12" s="38"/>
      <c r="AB12" s="38"/>
      <c r="AC12" s="38"/>
      <c r="AD12" s="38"/>
      <c r="AE12" s="38"/>
      <c r="AF12" s="38"/>
      <c r="AG12" s="38"/>
      <c r="AH12" s="38"/>
      <c r="AI12" s="38"/>
      <c r="AJ12" s="38"/>
      <c r="AK12" s="38"/>
      <c r="AL12" s="38"/>
      <c r="AM12" s="38"/>
      <c r="AN12" s="38"/>
      <c r="AO12" s="38"/>
      <c r="AP12" s="38"/>
      <c r="AQ12" s="38"/>
      <c r="AR12" s="38"/>
      <c r="AS12" s="38"/>
    </row>
    <row r="13" customFormat="false" ht="16.5" hidden="false" customHeight="false" outlineLevel="0" collapsed="false">
      <c r="A13" s="27" t="s">
        <v>2214</v>
      </c>
      <c r="B13" s="29" t="s">
        <v>2215</v>
      </c>
      <c r="C13" s="19" t="s">
        <v>4870</v>
      </c>
      <c r="D13" s="4"/>
      <c r="E13" s="100" t="n">
        <v>93900000</v>
      </c>
      <c r="F13" s="100" t="n">
        <v>104300000</v>
      </c>
      <c r="G13" s="100" t="n">
        <v>119300000</v>
      </c>
      <c r="H13" s="100" t="n">
        <v>140500000</v>
      </c>
      <c r="I13" s="100" t="n">
        <v>169500000</v>
      </c>
      <c r="J13" s="100" t="n">
        <v>175900000</v>
      </c>
      <c r="K13" s="46" t="n">
        <v>192900000</v>
      </c>
      <c r="L13" s="46" t="n">
        <v>195900000</v>
      </c>
      <c r="M13" s="46" t="n">
        <v>169000000</v>
      </c>
      <c r="N13" s="16" t="n">
        <v>156600000</v>
      </c>
      <c r="O13" s="16" t="n">
        <v>104400000</v>
      </c>
      <c r="P13" s="16" t="n">
        <v>101200000</v>
      </c>
      <c r="Q13" s="16" t="n">
        <v>107600000</v>
      </c>
      <c r="R13" s="16" t="n">
        <v>124100000</v>
      </c>
      <c r="S13" s="16" t="n">
        <v>127800000</v>
      </c>
      <c r="T13" s="16" t="n">
        <v>130800000</v>
      </c>
      <c r="U13" s="16" t="n">
        <v>136600000</v>
      </c>
      <c r="V13" s="16" t="n">
        <v>143100000</v>
      </c>
      <c r="W13" s="16" t="n">
        <v>149700000</v>
      </c>
      <c r="X13" s="16" t="n">
        <v>156100000</v>
      </c>
      <c r="Y13" s="38"/>
      <c r="Z13" s="38"/>
      <c r="AA13" s="38"/>
      <c r="AB13" s="38"/>
      <c r="AC13" s="38"/>
      <c r="AD13" s="38"/>
      <c r="AE13" s="38"/>
      <c r="AF13" s="38"/>
      <c r="AG13" s="38"/>
      <c r="AH13" s="38"/>
      <c r="AI13" s="38"/>
      <c r="AJ13" s="38"/>
      <c r="AK13" s="38"/>
      <c r="AL13" s="38"/>
      <c r="AM13" s="38"/>
      <c r="AN13" s="38"/>
      <c r="AO13" s="38"/>
      <c r="AP13" s="38"/>
      <c r="AQ13" s="38"/>
      <c r="AR13" s="38"/>
      <c r="AS13" s="38"/>
    </row>
    <row r="14" customFormat="false" ht="16.5" hidden="false" customHeight="false" outlineLevel="0" collapsed="false">
      <c r="A14" s="19" t="s">
        <v>611</v>
      </c>
      <c r="B14" s="30" t="s">
        <v>5105</v>
      </c>
      <c r="C14" s="49" t="s">
        <v>40</v>
      </c>
      <c r="D14" s="4"/>
      <c r="E14" s="100" t="n">
        <v>67600000</v>
      </c>
      <c r="F14" s="100" t="n">
        <v>87000000</v>
      </c>
      <c r="G14" s="100" t="n">
        <v>87500000</v>
      </c>
      <c r="H14" s="100" t="n">
        <v>83500000</v>
      </c>
      <c r="I14" s="100" t="n">
        <v>89600000</v>
      </c>
      <c r="J14" s="100" t="n">
        <v>111100000</v>
      </c>
      <c r="K14" s="46" t="n">
        <v>116800000</v>
      </c>
      <c r="L14" s="46" t="n">
        <v>122500000</v>
      </c>
      <c r="M14" s="46" t="n">
        <v>143300000</v>
      </c>
      <c r="N14" s="16" t="n">
        <v>171000000</v>
      </c>
      <c r="O14" s="16" t="n">
        <v>241900000</v>
      </c>
      <c r="P14" s="16" t="n">
        <v>246300000</v>
      </c>
      <c r="Q14" s="16" t="n">
        <v>391300000</v>
      </c>
      <c r="R14" s="16" t="n">
        <v>414400000</v>
      </c>
      <c r="S14" s="16" t="n">
        <v>313900000</v>
      </c>
      <c r="T14" s="16" t="n">
        <v>192200000</v>
      </c>
      <c r="U14" s="16" t="n">
        <v>165800000</v>
      </c>
      <c r="V14" s="16" t="n">
        <v>149900000</v>
      </c>
      <c r="W14" s="16" t="n">
        <v>154400000</v>
      </c>
      <c r="X14" s="16" t="n">
        <v>159400000</v>
      </c>
      <c r="Y14" s="38"/>
      <c r="Z14" s="38"/>
      <c r="AA14" s="38"/>
      <c r="AB14" s="38"/>
      <c r="AC14" s="38"/>
      <c r="AD14" s="38"/>
      <c r="AE14" s="38"/>
      <c r="AF14" s="38"/>
      <c r="AG14" s="38"/>
      <c r="AH14" s="38"/>
      <c r="AI14" s="38"/>
      <c r="AJ14" s="38"/>
      <c r="AK14" s="38"/>
      <c r="AL14" s="38"/>
      <c r="AM14" s="38"/>
      <c r="AN14" s="38"/>
      <c r="AO14" s="38"/>
      <c r="AP14" s="38"/>
      <c r="AQ14" s="38"/>
      <c r="AR14" s="38"/>
      <c r="AS14" s="38"/>
    </row>
    <row r="15" customFormat="false" ht="16.5" hidden="false" customHeight="false" outlineLevel="0" collapsed="false">
      <c r="B15" s="44" t="s">
        <v>5106</v>
      </c>
      <c r="C15" s="19"/>
      <c r="D15" s="4"/>
      <c r="E15" s="46"/>
      <c r="F15" s="46"/>
      <c r="G15" s="46"/>
      <c r="H15" s="46"/>
      <c r="I15" s="46"/>
      <c r="J15" s="46"/>
      <c r="K15" s="46"/>
      <c r="L15" s="46"/>
      <c r="M15" s="46"/>
      <c r="N15" s="16" t="n">
        <v>42100000</v>
      </c>
      <c r="O15" s="16" t="n">
        <v>88800000</v>
      </c>
      <c r="P15" s="16" t="n">
        <v>138100000</v>
      </c>
      <c r="Q15" s="16" t="n">
        <v>259100000</v>
      </c>
      <c r="R15" s="16" t="n">
        <v>302800000</v>
      </c>
      <c r="S15" s="16" t="n">
        <v>210500000</v>
      </c>
      <c r="T15" s="16" t="n">
        <v>93500000</v>
      </c>
      <c r="U15" s="16" t="n">
        <v>65500000</v>
      </c>
      <c r="V15" s="16" t="n">
        <v>46800000</v>
      </c>
      <c r="W15" s="16" t="n">
        <v>46800000</v>
      </c>
      <c r="X15" s="16" t="n">
        <v>46800000</v>
      </c>
      <c r="Y15" s="38"/>
      <c r="Z15" s="38"/>
      <c r="AA15" s="38"/>
      <c r="AB15" s="38"/>
      <c r="AC15" s="38"/>
      <c r="AD15" s="38"/>
      <c r="AE15" s="38"/>
      <c r="AF15" s="38"/>
      <c r="AG15" s="38"/>
      <c r="AH15" s="38"/>
      <c r="AI15" s="38"/>
      <c r="AJ15" s="38"/>
      <c r="AK15" s="38"/>
      <c r="AL15" s="38"/>
      <c r="AM15" s="38"/>
      <c r="AN15" s="38"/>
      <c r="AO15" s="38"/>
      <c r="AP15" s="38"/>
      <c r="AQ15" s="38"/>
      <c r="AR15" s="38"/>
      <c r="AS15" s="38"/>
    </row>
    <row r="16" customFormat="false" ht="16.5" hidden="false" customHeight="false" outlineLevel="0" collapsed="false">
      <c r="A16" s="30" t="s">
        <v>49</v>
      </c>
      <c r="B16" s="30" t="s">
        <v>49</v>
      </c>
      <c r="C16" s="49" t="s">
        <v>40</v>
      </c>
      <c r="D16" s="4"/>
      <c r="E16" s="46"/>
      <c r="F16" s="46"/>
      <c r="G16" s="100" t="n">
        <v>0</v>
      </c>
      <c r="H16" s="100" t="n">
        <v>0</v>
      </c>
      <c r="I16" s="100" t="n">
        <v>0</v>
      </c>
      <c r="J16" s="100" t="n">
        <v>0</v>
      </c>
      <c r="K16" s="46" t="n">
        <v>0</v>
      </c>
      <c r="L16" s="46" t="n">
        <v>0</v>
      </c>
      <c r="M16" s="46" t="n">
        <v>0</v>
      </c>
      <c r="N16" s="16" t="n">
        <v>129000000</v>
      </c>
      <c r="O16" s="16" t="n">
        <v>153100000</v>
      </c>
      <c r="P16" s="16" t="n">
        <v>105300000</v>
      </c>
      <c r="Q16" s="16" t="n">
        <v>114300000</v>
      </c>
      <c r="R16" s="16" t="n">
        <v>89000000</v>
      </c>
      <c r="S16" s="16" t="n">
        <v>88900000</v>
      </c>
      <c r="T16" s="16" t="n">
        <v>92200000</v>
      </c>
      <c r="U16" s="16" t="n">
        <v>95800000</v>
      </c>
      <c r="V16" s="16" t="n">
        <v>99900000</v>
      </c>
      <c r="W16" s="16" t="n">
        <v>104400000</v>
      </c>
      <c r="X16" s="16" t="n">
        <v>109400000</v>
      </c>
      <c r="Y16" s="38"/>
      <c r="Z16" s="38"/>
      <c r="AA16" s="38"/>
      <c r="AB16" s="38"/>
      <c r="AC16" s="38"/>
      <c r="AD16" s="38"/>
      <c r="AE16" s="38"/>
      <c r="AF16" s="38"/>
      <c r="AG16" s="38"/>
      <c r="AH16" s="38"/>
      <c r="AI16" s="38"/>
      <c r="AJ16" s="38"/>
      <c r="AK16" s="38"/>
      <c r="AL16" s="38"/>
      <c r="AM16" s="38"/>
      <c r="AN16" s="38"/>
      <c r="AO16" s="38"/>
      <c r="AP16" s="38"/>
      <c r="AQ16" s="38"/>
      <c r="AR16" s="38"/>
      <c r="AS16" s="38"/>
    </row>
    <row r="17" s="13" customFormat="true" ht="16.5" hidden="false" customHeight="false" outlineLevel="0" collapsed="false">
      <c r="A17" s="31" t="s">
        <v>68</v>
      </c>
      <c r="B17" s="235" t="s">
        <v>2548</v>
      </c>
      <c r="C17" s="335" t="s">
        <v>34</v>
      </c>
      <c r="D17" s="168"/>
      <c r="E17" s="163" t="n">
        <v>385000000</v>
      </c>
      <c r="F17" s="163" t="n">
        <v>511200000</v>
      </c>
      <c r="G17" s="163" t="n">
        <v>415600000</v>
      </c>
      <c r="H17" s="163" t="n">
        <v>454100000</v>
      </c>
      <c r="I17" s="163" t="n">
        <v>514600000</v>
      </c>
      <c r="J17" s="163" t="n">
        <v>586600000</v>
      </c>
      <c r="K17" s="109" t="n">
        <v>611600000</v>
      </c>
      <c r="L17" s="109" t="n">
        <v>650400000</v>
      </c>
      <c r="M17" s="109" t="n">
        <v>661100000</v>
      </c>
      <c r="N17" s="508" t="n">
        <v>707800000</v>
      </c>
      <c r="O17" s="508" t="n">
        <v>682800000</v>
      </c>
      <c r="P17" s="508" t="n">
        <v>620300000</v>
      </c>
      <c r="Q17" s="508" t="n">
        <v>703500000</v>
      </c>
      <c r="R17" s="508" t="n">
        <v>747500000</v>
      </c>
      <c r="S17" s="508" t="n">
        <v>773400000</v>
      </c>
      <c r="T17" s="508" t="n">
        <v>768300000</v>
      </c>
      <c r="U17" s="508" t="n">
        <v>786800000</v>
      </c>
      <c r="V17" s="508" t="n">
        <v>819100000</v>
      </c>
      <c r="W17" s="508" t="n">
        <v>855000000</v>
      </c>
      <c r="X17" s="508" t="n">
        <v>890300000</v>
      </c>
      <c r="Y17" s="38"/>
      <c r="Z17" s="38"/>
      <c r="AA17" s="38"/>
      <c r="AB17" s="38"/>
      <c r="AC17" s="38"/>
      <c r="AD17" s="38"/>
      <c r="AE17" s="38"/>
      <c r="AF17" s="38"/>
      <c r="AG17" s="38"/>
      <c r="AH17" s="38"/>
      <c r="AI17" s="38"/>
      <c r="AJ17" s="38"/>
      <c r="AK17" s="38"/>
      <c r="AL17" s="38"/>
      <c r="AM17" s="38"/>
      <c r="AN17" s="38"/>
      <c r="AO17" s="38"/>
      <c r="AP17" s="38"/>
      <c r="AQ17" s="38"/>
      <c r="AR17" s="38"/>
      <c r="AS17" s="38"/>
    </row>
    <row r="18" customFormat="false" ht="16.5" hidden="false" customHeight="false" outlineLevel="0" collapsed="false">
      <c r="A18" s="444" t="s">
        <v>453</v>
      </c>
      <c r="B18" s="30" t="s">
        <v>310</v>
      </c>
      <c r="C18" s="49" t="s">
        <v>191</v>
      </c>
      <c r="D18" s="4"/>
      <c r="E18" s="100" t="n">
        <v>306500000</v>
      </c>
      <c r="F18" s="100" t="n">
        <v>326500000</v>
      </c>
      <c r="G18" s="100" t="n">
        <v>333200000</v>
      </c>
      <c r="H18" s="100" t="n">
        <v>376000000</v>
      </c>
      <c r="I18" s="100" t="n">
        <v>435800000</v>
      </c>
      <c r="J18" s="100" t="n">
        <v>481900000</v>
      </c>
      <c r="K18" s="46" t="n">
        <v>497800000</v>
      </c>
      <c r="L18" s="46" t="n">
        <v>545300000</v>
      </c>
      <c r="M18" s="46" t="n">
        <v>565600000</v>
      </c>
      <c r="N18" s="16" t="n">
        <v>577800000</v>
      </c>
      <c r="O18" s="16" t="n">
        <v>599200000</v>
      </c>
      <c r="P18" s="16" t="n">
        <v>548000000</v>
      </c>
      <c r="Q18" s="16" t="n">
        <v>561900000</v>
      </c>
      <c r="R18" s="16" t="n">
        <v>608300000</v>
      </c>
      <c r="S18" s="16" t="n">
        <v>620900000</v>
      </c>
      <c r="T18" s="16" t="n">
        <v>608900000</v>
      </c>
      <c r="U18" s="16" t="n">
        <v>620000000</v>
      </c>
      <c r="V18" s="16" t="n">
        <v>644400000</v>
      </c>
      <c r="W18" s="16" t="n">
        <v>672100000</v>
      </c>
      <c r="X18" s="16" t="n">
        <v>699000000</v>
      </c>
      <c r="Y18" s="38"/>
      <c r="Z18" s="38"/>
      <c r="AA18" s="38"/>
      <c r="AB18" s="38"/>
      <c r="AC18" s="38"/>
      <c r="AD18" s="38"/>
      <c r="AE18" s="38"/>
      <c r="AF18" s="38"/>
      <c r="AG18" s="38"/>
      <c r="AH18" s="38"/>
      <c r="AI18" s="38"/>
      <c r="AJ18" s="38"/>
      <c r="AK18" s="38"/>
      <c r="AL18" s="38"/>
      <c r="AM18" s="38"/>
      <c r="AN18" s="38"/>
      <c r="AO18" s="38"/>
      <c r="AP18" s="38"/>
      <c r="AQ18" s="38"/>
      <c r="AR18" s="38"/>
      <c r="AS18" s="38"/>
    </row>
    <row r="19" customFormat="false" ht="16.5" hidden="false" customHeight="false" outlineLevel="0" collapsed="false">
      <c r="A19" s="27" t="s">
        <v>75</v>
      </c>
      <c r="B19" s="29" t="s">
        <v>76</v>
      </c>
      <c r="C19" s="49" t="s">
        <v>77</v>
      </c>
      <c r="D19" s="4"/>
      <c r="E19" s="100" t="n">
        <v>140300000</v>
      </c>
      <c r="F19" s="100" t="n">
        <v>144200000</v>
      </c>
      <c r="G19" s="100" t="n">
        <v>144100000</v>
      </c>
      <c r="H19" s="100" t="n">
        <v>159700000</v>
      </c>
      <c r="I19" s="100" t="n">
        <v>163100000</v>
      </c>
      <c r="J19" s="100" t="n">
        <v>171100000</v>
      </c>
      <c r="K19" s="46" t="n">
        <v>185800000</v>
      </c>
      <c r="L19" s="46" t="n">
        <v>204500000</v>
      </c>
      <c r="M19" s="46" t="n">
        <v>233500000</v>
      </c>
      <c r="N19" s="16" t="n">
        <v>224000000</v>
      </c>
      <c r="O19" s="16" t="n">
        <v>222000000</v>
      </c>
      <c r="P19" s="16" t="n">
        <v>222300000</v>
      </c>
      <c r="Q19" s="16" t="n">
        <v>237400000</v>
      </c>
      <c r="R19" s="16" t="n">
        <v>258500000</v>
      </c>
      <c r="S19" s="16" t="n">
        <v>262400000</v>
      </c>
      <c r="T19" s="16" t="n">
        <v>273500000</v>
      </c>
      <c r="U19" s="16" t="n">
        <v>283900000</v>
      </c>
      <c r="V19" s="16" t="n">
        <v>292400000</v>
      </c>
      <c r="W19" s="16" t="n">
        <v>304900000</v>
      </c>
      <c r="X19" s="16" t="n">
        <v>315900000</v>
      </c>
      <c r="Y19" s="38"/>
      <c r="Z19" s="38"/>
      <c r="AA19" s="38"/>
      <c r="AB19" s="38"/>
      <c r="AC19" s="38"/>
      <c r="AD19" s="38"/>
      <c r="AE19" s="38"/>
      <c r="AF19" s="38"/>
      <c r="AG19" s="38"/>
      <c r="AH19" s="38"/>
      <c r="AI19" s="38"/>
      <c r="AJ19" s="38"/>
      <c r="AK19" s="38"/>
      <c r="AL19" s="38"/>
      <c r="AM19" s="38"/>
      <c r="AN19" s="38"/>
      <c r="AO19" s="38"/>
      <c r="AP19" s="38"/>
      <c r="AQ19" s="38"/>
      <c r="AR19" s="38"/>
      <c r="AS19" s="38"/>
    </row>
    <row r="20" customFormat="false" ht="16.5" hidden="false" customHeight="false" outlineLevel="0" collapsed="false">
      <c r="A20" s="27" t="s">
        <v>79</v>
      </c>
      <c r="B20" s="29" t="s">
        <v>5107</v>
      </c>
      <c r="C20" s="49" t="s">
        <v>77</v>
      </c>
      <c r="D20" s="4"/>
      <c r="E20" s="100" t="n">
        <v>79500000</v>
      </c>
      <c r="F20" s="100" t="n">
        <v>78900000</v>
      </c>
      <c r="G20" s="100" t="n">
        <v>79000000</v>
      </c>
      <c r="H20" s="100" t="n">
        <v>95800000</v>
      </c>
      <c r="I20" s="100" t="n">
        <v>114700000</v>
      </c>
      <c r="J20" s="100" t="n">
        <v>127500000</v>
      </c>
      <c r="K20" s="46" t="n">
        <v>141500000</v>
      </c>
      <c r="L20" s="46" t="n">
        <v>151800000</v>
      </c>
      <c r="M20" s="46" t="n">
        <v>150100000</v>
      </c>
      <c r="N20" s="16" t="n">
        <v>169200000</v>
      </c>
      <c r="O20" s="16" t="n">
        <v>179700000</v>
      </c>
      <c r="P20" s="16" t="n">
        <v>129200000</v>
      </c>
      <c r="Q20" s="16" t="n">
        <v>157700000</v>
      </c>
      <c r="R20" s="16" t="n">
        <v>160000000</v>
      </c>
      <c r="S20" s="16" t="n">
        <v>163100000</v>
      </c>
      <c r="T20" s="16" t="n">
        <v>158900000</v>
      </c>
      <c r="U20" s="16" t="n">
        <v>166300000</v>
      </c>
      <c r="V20" s="16" t="n">
        <v>174200000</v>
      </c>
      <c r="W20" s="16" t="n">
        <v>182400000</v>
      </c>
      <c r="X20" s="16" t="n">
        <v>190800000</v>
      </c>
      <c r="Y20" s="38"/>
      <c r="Z20" s="38"/>
      <c r="AA20" s="38"/>
      <c r="AB20" s="38"/>
      <c r="AC20" s="38"/>
      <c r="AD20" s="38"/>
      <c r="AE20" s="38"/>
      <c r="AF20" s="38"/>
      <c r="AG20" s="38"/>
      <c r="AH20" s="38"/>
      <c r="AI20" s="38"/>
      <c r="AJ20" s="38"/>
      <c r="AK20" s="38"/>
      <c r="AL20" s="38"/>
      <c r="AM20" s="38"/>
      <c r="AN20" s="38"/>
      <c r="AO20" s="38"/>
      <c r="AP20" s="38"/>
      <c r="AQ20" s="38"/>
      <c r="AR20" s="38"/>
      <c r="AS20" s="38"/>
    </row>
    <row r="21" customFormat="false" ht="16.5" hidden="false" customHeight="false" outlineLevel="0" collapsed="false">
      <c r="A21" s="29" t="s">
        <v>87</v>
      </c>
      <c r="B21" s="29" t="s">
        <v>87</v>
      </c>
      <c r="C21" s="49" t="s">
        <v>77</v>
      </c>
      <c r="D21" s="4"/>
      <c r="E21" s="100" t="n">
        <v>52600000</v>
      </c>
      <c r="F21" s="100" t="n">
        <v>69800000</v>
      </c>
      <c r="G21" s="100" t="n">
        <v>74500000</v>
      </c>
      <c r="H21" s="100" t="n">
        <v>76100000</v>
      </c>
      <c r="I21" s="100" t="n">
        <v>95800000</v>
      </c>
      <c r="J21" s="100" t="n">
        <v>128700000</v>
      </c>
      <c r="K21" s="46" t="n">
        <v>116300000</v>
      </c>
      <c r="L21" s="46" t="n">
        <v>128700000</v>
      </c>
      <c r="M21" s="46" t="n">
        <v>123200000</v>
      </c>
      <c r="N21" s="16" t="n">
        <v>128500000</v>
      </c>
      <c r="O21" s="16" t="n">
        <v>126400000</v>
      </c>
      <c r="P21" s="16" t="n">
        <v>118200000</v>
      </c>
      <c r="Q21" s="16" t="n">
        <v>82500000</v>
      </c>
      <c r="R21" s="16" t="n">
        <v>63300000</v>
      </c>
      <c r="S21" s="16" t="n">
        <v>50000000</v>
      </c>
      <c r="T21" s="16" t="n">
        <v>47200000</v>
      </c>
      <c r="U21" s="16" t="n">
        <v>47900000</v>
      </c>
      <c r="V21" s="16" t="n">
        <v>51100000</v>
      </c>
      <c r="W21" s="16" t="n">
        <v>53200000</v>
      </c>
      <c r="X21" s="16" t="n">
        <v>55500000</v>
      </c>
      <c r="Y21" s="38"/>
      <c r="Z21" s="38"/>
      <c r="AA21" s="38"/>
      <c r="AB21" s="38"/>
      <c r="AC21" s="38"/>
      <c r="AD21" s="38"/>
      <c r="AE21" s="38"/>
      <c r="AF21" s="38"/>
      <c r="AG21" s="38"/>
      <c r="AH21" s="38"/>
      <c r="AI21" s="38"/>
      <c r="AJ21" s="38"/>
      <c r="AK21" s="38"/>
      <c r="AL21" s="38"/>
      <c r="AM21" s="38"/>
      <c r="AN21" s="38"/>
      <c r="AO21" s="38"/>
      <c r="AP21" s="38"/>
      <c r="AQ21" s="38"/>
      <c r="AR21" s="38"/>
      <c r="AS21" s="38"/>
    </row>
    <row r="22" customFormat="false" ht="16.5" hidden="false" customHeight="false" outlineLevel="0" collapsed="false">
      <c r="A22" s="105" t="s">
        <v>199</v>
      </c>
      <c r="B22" s="105" t="s">
        <v>199</v>
      </c>
      <c r="C22" s="19" t="s">
        <v>201</v>
      </c>
      <c r="D22" s="4"/>
      <c r="E22" s="100" t="n">
        <v>34100000</v>
      </c>
      <c r="F22" s="100" t="n">
        <v>38200000</v>
      </c>
      <c r="G22" s="100" t="n">
        <v>31000000</v>
      </c>
      <c r="H22" s="100" t="n">
        <v>30100000</v>
      </c>
      <c r="I22" s="100" t="n">
        <v>48400000</v>
      </c>
      <c r="J22" s="100" t="n">
        <v>87000000</v>
      </c>
      <c r="K22" s="46" t="n">
        <v>77300000</v>
      </c>
      <c r="L22" s="46" t="n">
        <v>86800000</v>
      </c>
      <c r="M22" s="46" t="n">
        <v>81600000</v>
      </c>
      <c r="N22" s="16" t="n">
        <v>88500000</v>
      </c>
      <c r="O22" s="16" t="n">
        <v>91900000</v>
      </c>
      <c r="P22" s="16" t="n">
        <v>79400000</v>
      </c>
      <c r="Q22" s="16" t="n">
        <v>71000000</v>
      </c>
      <c r="R22" s="16" t="n">
        <v>46900000</v>
      </c>
      <c r="S22" s="16" t="n">
        <v>31500000</v>
      </c>
      <c r="T22" s="16" t="n">
        <v>32400000</v>
      </c>
      <c r="U22" s="16" t="n">
        <v>34400000</v>
      </c>
      <c r="V22" s="16" t="n">
        <v>40200000</v>
      </c>
      <c r="W22" s="16" t="n">
        <v>42800000</v>
      </c>
      <c r="X22" s="16" t="n">
        <v>45400000</v>
      </c>
      <c r="Y22" s="38"/>
      <c r="Z22" s="38"/>
      <c r="AA22" s="38"/>
      <c r="AB22" s="38"/>
      <c r="AC22" s="38"/>
      <c r="AD22" s="38"/>
      <c r="AE22" s="38"/>
      <c r="AF22" s="38"/>
      <c r="AG22" s="38"/>
      <c r="AH22" s="38"/>
      <c r="AI22" s="38"/>
      <c r="AJ22" s="38"/>
      <c r="AK22" s="38"/>
      <c r="AL22" s="38"/>
      <c r="AM22" s="38"/>
      <c r="AN22" s="38"/>
      <c r="AO22" s="38"/>
      <c r="AP22" s="38"/>
      <c r="AQ22" s="38"/>
      <c r="AR22" s="38"/>
      <c r="AS22" s="38"/>
    </row>
    <row r="23" customFormat="false" ht="16.5" hidden="false" customHeight="false" outlineLevel="0" collapsed="false">
      <c r="A23" s="105" t="s">
        <v>202</v>
      </c>
      <c r="B23" s="105" t="s">
        <v>202</v>
      </c>
      <c r="C23" s="19" t="s">
        <v>201</v>
      </c>
      <c r="D23" s="4"/>
      <c r="E23" s="100" t="n">
        <v>18500000</v>
      </c>
      <c r="F23" s="100" t="n">
        <v>31600000</v>
      </c>
      <c r="G23" s="100" t="n">
        <v>43500000</v>
      </c>
      <c r="H23" s="100" t="n">
        <v>46100000</v>
      </c>
      <c r="I23" s="100" t="n">
        <v>47400000</v>
      </c>
      <c r="J23" s="100" t="n">
        <v>41700000</v>
      </c>
      <c r="K23" s="46" t="n">
        <v>39000000</v>
      </c>
      <c r="L23" s="46" t="n">
        <v>41900000</v>
      </c>
      <c r="M23" s="46" t="n">
        <v>41600000</v>
      </c>
      <c r="N23" s="16" t="n">
        <v>40000000</v>
      </c>
      <c r="O23" s="16" t="n">
        <v>34500000</v>
      </c>
      <c r="P23" s="16" t="n">
        <v>38800000</v>
      </c>
      <c r="Q23" s="16" t="n">
        <v>11500000</v>
      </c>
      <c r="R23" s="16" t="n">
        <v>16500000</v>
      </c>
      <c r="S23" s="16" t="n">
        <v>18500000</v>
      </c>
      <c r="T23" s="16" t="n">
        <v>14800000</v>
      </c>
      <c r="U23" s="16" t="n">
        <v>13400000</v>
      </c>
      <c r="V23" s="16" t="n">
        <v>10800000</v>
      </c>
      <c r="W23" s="16" t="n">
        <v>10400000</v>
      </c>
      <c r="X23" s="16" t="n">
        <v>10000000</v>
      </c>
      <c r="Y23" s="38"/>
      <c r="Z23" s="38"/>
      <c r="AA23" s="38"/>
      <c r="AB23" s="38"/>
      <c r="AC23" s="38"/>
      <c r="AD23" s="38"/>
      <c r="AE23" s="38"/>
      <c r="AF23" s="38"/>
      <c r="AG23" s="38"/>
      <c r="AH23" s="38"/>
      <c r="AI23" s="38"/>
      <c r="AJ23" s="38"/>
      <c r="AK23" s="38"/>
      <c r="AL23" s="38"/>
      <c r="AM23" s="38"/>
      <c r="AN23" s="38"/>
      <c r="AO23" s="38"/>
      <c r="AP23" s="38"/>
      <c r="AQ23" s="38"/>
      <c r="AR23" s="38"/>
      <c r="AS23" s="38"/>
    </row>
    <row r="24" customFormat="false" ht="16.5" hidden="false" customHeight="false" outlineLevel="0" collapsed="false">
      <c r="A24" s="29" t="s">
        <v>360</v>
      </c>
      <c r="B24" s="29" t="s">
        <v>4634</v>
      </c>
      <c r="C24" s="49" t="s">
        <v>77</v>
      </c>
      <c r="D24" s="4"/>
      <c r="E24" s="100" t="n">
        <v>34100000</v>
      </c>
      <c r="F24" s="100" t="n">
        <v>33600000</v>
      </c>
      <c r="G24" s="100" t="n">
        <v>35600000</v>
      </c>
      <c r="H24" s="100" t="n">
        <v>44300000</v>
      </c>
      <c r="I24" s="100" t="n">
        <v>62200000</v>
      </c>
      <c r="J24" s="100" t="n">
        <v>54700000</v>
      </c>
      <c r="K24" s="46" t="n">
        <v>54100000</v>
      </c>
      <c r="L24" s="46" t="n">
        <v>60300000</v>
      </c>
      <c r="M24" s="46" t="n">
        <v>58900000</v>
      </c>
      <c r="N24" s="16" t="n">
        <v>56100000</v>
      </c>
      <c r="O24" s="16" t="n">
        <v>71100000</v>
      </c>
      <c r="P24" s="16" t="n">
        <v>78300000</v>
      </c>
      <c r="Q24" s="16" t="n">
        <v>84300000</v>
      </c>
      <c r="R24" s="16" t="n">
        <v>126400000</v>
      </c>
      <c r="S24" s="16" t="n">
        <v>145300000</v>
      </c>
      <c r="T24" s="16" t="n">
        <v>129300000</v>
      </c>
      <c r="U24" s="16" t="n">
        <v>121800000</v>
      </c>
      <c r="V24" s="16" t="n">
        <v>126700000</v>
      </c>
      <c r="W24" s="16" t="n">
        <v>131700000</v>
      </c>
      <c r="X24" s="16" t="n">
        <v>136900000</v>
      </c>
      <c r="Y24" s="38"/>
      <c r="Z24" s="38"/>
      <c r="AA24" s="38"/>
      <c r="AB24" s="38"/>
      <c r="AC24" s="38"/>
      <c r="AD24" s="38"/>
      <c r="AE24" s="38"/>
      <c r="AF24" s="38"/>
      <c r="AG24" s="38"/>
      <c r="AH24" s="38"/>
      <c r="AI24" s="38"/>
      <c r="AJ24" s="38"/>
      <c r="AK24" s="38"/>
      <c r="AL24" s="38"/>
      <c r="AM24" s="38"/>
      <c r="AN24" s="38"/>
      <c r="AO24" s="38"/>
      <c r="AP24" s="38"/>
      <c r="AQ24" s="38"/>
      <c r="AR24" s="38"/>
      <c r="AS24" s="38"/>
    </row>
    <row r="25" customFormat="false" ht="16.5" hidden="false" customHeight="false" outlineLevel="0" collapsed="false">
      <c r="A25" s="19" t="s">
        <v>575</v>
      </c>
      <c r="B25" s="30" t="s">
        <v>1069</v>
      </c>
      <c r="C25" s="49" t="s">
        <v>191</v>
      </c>
      <c r="D25" s="4"/>
      <c r="E25" s="100" t="n">
        <v>0</v>
      </c>
      <c r="F25" s="100" t="n">
        <v>51600000</v>
      </c>
      <c r="G25" s="100" t="n">
        <v>13900000</v>
      </c>
      <c r="H25" s="100" t="n">
        <v>11300000</v>
      </c>
      <c r="I25" s="100" t="n">
        <v>0</v>
      </c>
      <c r="J25" s="100" t="n">
        <v>8700000</v>
      </c>
      <c r="K25" s="46" t="n">
        <v>13100000</v>
      </c>
      <c r="L25" s="46" t="n">
        <v>15400000</v>
      </c>
      <c r="M25" s="46" t="n">
        <v>7600000</v>
      </c>
      <c r="N25" s="16" t="n">
        <v>5800000</v>
      </c>
      <c r="O25" s="16" t="n">
        <v>-600000</v>
      </c>
      <c r="P25" s="16" t="n">
        <v>100000</v>
      </c>
      <c r="Q25" s="16" t="n">
        <v>900000</v>
      </c>
      <c r="R25" s="16" t="n">
        <v>700000</v>
      </c>
      <c r="S25" s="16" t="n">
        <v>1000000</v>
      </c>
      <c r="T25" s="16" t="n">
        <v>1000000</v>
      </c>
      <c r="U25" s="16" t="n">
        <v>1000000</v>
      </c>
      <c r="V25" s="16" t="n">
        <v>1000000</v>
      </c>
      <c r="W25" s="16" t="n">
        <v>1000000</v>
      </c>
      <c r="X25" s="16" t="n">
        <v>1000000</v>
      </c>
      <c r="Y25" s="38"/>
      <c r="Z25" s="38"/>
      <c r="AA25" s="38"/>
      <c r="AB25" s="38"/>
      <c r="AC25" s="38"/>
      <c r="AD25" s="38"/>
      <c r="AE25" s="38"/>
      <c r="AF25" s="38"/>
      <c r="AG25" s="38"/>
      <c r="AH25" s="38"/>
      <c r="AI25" s="38"/>
      <c r="AJ25" s="38"/>
      <c r="AK25" s="38"/>
      <c r="AL25" s="38"/>
      <c r="AM25" s="38"/>
      <c r="AN25" s="38"/>
      <c r="AO25" s="38"/>
      <c r="AP25" s="38"/>
      <c r="AQ25" s="38"/>
      <c r="AR25" s="38"/>
      <c r="AS25" s="38"/>
    </row>
    <row r="26" customFormat="false" ht="16.5" hidden="false" customHeight="false" outlineLevel="0" collapsed="false">
      <c r="A26" s="19" t="s">
        <v>227</v>
      </c>
      <c r="B26" s="30" t="s">
        <v>320</v>
      </c>
      <c r="C26" s="49" t="s">
        <v>191</v>
      </c>
      <c r="D26" s="4"/>
      <c r="E26" s="100" t="n">
        <v>78400000</v>
      </c>
      <c r="F26" s="100" t="n">
        <v>133100000</v>
      </c>
      <c r="G26" s="100" t="n">
        <v>68600000</v>
      </c>
      <c r="H26" s="100" t="n">
        <v>66700000</v>
      </c>
      <c r="I26" s="100" t="n">
        <v>78800000</v>
      </c>
      <c r="J26" s="100" t="n">
        <v>96000000</v>
      </c>
      <c r="K26" s="46" t="n">
        <v>100700000</v>
      </c>
      <c r="L26" s="46" t="n">
        <v>89700000</v>
      </c>
      <c r="M26" s="46" t="n">
        <v>87900000</v>
      </c>
      <c r="N26" s="16" t="n">
        <v>124200000</v>
      </c>
      <c r="O26" s="16" t="n">
        <v>84200000</v>
      </c>
      <c r="P26" s="16" t="n">
        <v>72200000</v>
      </c>
      <c r="Q26" s="16" t="n">
        <v>140700000</v>
      </c>
      <c r="R26" s="16" t="n">
        <v>138600000</v>
      </c>
      <c r="S26" s="16" t="n">
        <v>151500000</v>
      </c>
      <c r="T26" s="16" t="n">
        <v>158500000</v>
      </c>
      <c r="U26" s="16" t="n">
        <v>165900000</v>
      </c>
      <c r="V26" s="16" t="n">
        <v>173800000</v>
      </c>
      <c r="W26" s="16" t="n">
        <v>181900000</v>
      </c>
      <c r="X26" s="16" t="n">
        <v>190300000</v>
      </c>
      <c r="Y26" s="38"/>
      <c r="Z26" s="38"/>
      <c r="AA26" s="38"/>
      <c r="AB26" s="38"/>
      <c r="AC26" s="38"/>
      <c r="AD26" s="38"/>
      <c r="AE26" s="38"/>
      <c r="AF26" s="38"/>
      <c r="AG26" s="38"/>
      <c r="AH26" s="38"/>
      <c r="AI26" s="38"/>
      <c r="AJ26" s="38"/>
      <c r="AK26" s="38"/>
      <c r="AL26" s="38"/>
      <c r="AM26" s="38"/>
      <c r="AN26" s="38"/>
      <c r="AO26" s="38"/>
      <c r="AP26" s="38"/>
      <c r="AQ26" s="38"/>
      <c r="AR26" s="38"/>
      <c r="AS26" s="38"/>
    </row>
    <row r="27" customFormat="false" ht="16.5" hidden="false" customHeight="false" outlineLevel="0" collapsed="false">
      <c r="B27" s="232" t="s">
        <v>2098</v>
      </c>
      <c r="C27" s="19"/>
      <c r="D27" s="4"/>
      <c r="E27" s="151" t="n">
        <v>-45200000</v>
      </c>
      <c r="F27" s="151" t="n">
        <v>-27400000</v>
      </c>
      <c r="G27" s="151" t="n">
        <v>-11700000</v>
      </c>
      <c r="H27" s="151" t="n">
        <v>-10700000</v>
      </c>
      <c r="I27" s="151" t="n">
        <v>-1400000</v>
      </c>
      <c r="J27" s="151" t="n">
        <v>2300000</v>
      </c>
      <c r="K27" s="46" t="n">
        <v>19500000</v>
      </c>
      <c r="L27" s="46" t="n">
        <v>-900000</v>
      </c>
      <c r="M27" s="46" t="n">
        <v>-26200000</v>
      </c>
      <c r="N27" s="508" t="n">
        <v>-64100000</v>
      </c>
      <c r="O27" s="508" t="n">
        <v>50800000</v>
      </c>
      <c r="P27" s="508" t="n">
        <v>99900000</v>
      </c>
      <c r="Q27" s="508" t="n">
        <v>251600000</v>
      </c>
      <c r="R27" s="508" t="n">
        <v>288100000</v>
      </c>
      <c r="S27" s="508" t="n">
        <v>160600000</v>
      </c>
      <c r="T27" s="508" t="n">
        <v>45700000</v>
      </c>
      <c r="U27" s="508" t="n">
        <v>30400000</v>
      </c>
      <c r="V27" s="508" t="n">
        <v>13900000</v>
      </c>
      <c r="W27" s="508" t="n">
        <v>14100000</v>
      </c>
      <c r="X27" s="508" t="n">
        <v>17200000</v>
      </c>
      <c r="Y27" s="38"/>
      <c r="Z27" s="38"/>
      <c r="AA27" s="38"/>
      <c r="AB27" s="38"/>
      <c r="AC27" s="38"/>
      <c r="AD27" s="38"/>
      <c r="AE27" s="38"/>
      <c r="AF27" s="38"/>
      <c r="AG27" s="38"/>
      <c r="AH27" s="38"/>
      <c r="AI27" s="38"/>
      <c r="AJ27" s="38"/>
      <c r="AK27" s="38"/>
      <c r="AL27" s="38"/>
      <c r="AM27" s="38"/>
      <c r="AN27" s="38"/>
      <c r="AO27" s="38"/>
      <c r="AP27" s="38"/>
      <c r="AQ27" s="38"/>
      <c r="AR27" s="38"/>
      <c r="AS27" s="38"/>
    </row>
    <row r="28" customFormat="false" ht="16.5" hidden="false" customHeight="false" outlineLevel="0" collapsed="false">
      <c r="B28" s="30" t="s">
        <v>5108</v>
      </c>
      <c r="C28" s="19"/>
      <c r="D28" s="4"/>
      <c r="E28" s="100" t="n">
        <v>-123700000</v>
      </c>
      <c r="F28" s="100" t="n">
        <v>-212200000</v>
      </c>
      <c r="G28" s="100" t="n">
        <v>-94200000</v>
      </c>
      <c r="H28" s="100" t="n">
        <v>-88700000</v>
      </c>
      <c r="I28" s="100" t="n">
        <v>-80200000</v>
      </c>
      <c r="J28" s="100" t="n">
        <v>-102400000</v>
      </c>
      <c r="K28" s="46" t="n">
        <v>-94300000</v>
      </c>
      <c r="L28" s="46" t="n">
        <v>-106000000</v>
      </c>
      <c r="M28" s="46" t="n">
        <v>-121700000</v>
      </c>
      <c r="N28" s="16" t="n">
        <v>-192000000</v>
      </c>
      <c r="O28" s="16" t="n">
        <v>-31700000</v>
      </c>
      <c r="P28" s="16" t="n">
        <v>27900000</v>
      </c>
      <c r="Q28" s="16" t="n">
        <v>110000000</v>
      </c>
      <c r="R28" s="16" t="n">
        <v>148900000</v>
      </c>
      <c r="S28" s="16" t="n">
        <v>8100000</v>
      </c>
      <c r="T28" s="16" t="n">
        <v>-113700000</v>
      </c>
      <c r="U28" s="16" t="n">
        <v>-136500000</v>
      </c>
      <c r="V28" s="16" t="n">
        <v>-160900000</v>
      </c>
      <c r="W28" s="16" t="n">
        <v>-168800000</v>
      </c>
      <c r="X28" s="16" t="n">
        <v>-174100000</v>
      </c>
      <c r="Y28" s="38"/>
      <c r="Z28" s="38"/>
      <c r="AA28" s="38"/>
      <c r="AB28" s="38"/>
      <c r="AC28" s="38"/>
      <c r="AD28" s="38"/>
      <c r="AE28" s="38"/>
      <c r="AF28" s="38"/>
      <c r="AG28" s="38"/>
      <c r="AH28" s="38"/>
      <c r="AI28" s="38"/>
      <c r="AJ28" s="38"/>
      <c r="AK28" s="38"/>
      <c r="AL28" s="38"/>
      <c r="AM28" s="38"/>
      <c r="AN28" s="38"/>
      <c r="AO28" s="38"/>
      <c r="AP28" s="38"/>
      <c r="AQ28" s="38"/>
      <c r="AR28" s="38"/>
      <c r="AS28" s="38"/>
    </row>
    <row r="29" customFormat="false" ht="16.5" hidden="false" customHeight="false" outlineLevel="0" collapsed="false">
      <c r="A29" s="30" t="s">
        <v>52</v>
      </c>
      <c r="B29" s="30" t="s">
        <v>52</v>
      </c>
      <c r="C29" s="20" t="s">
        <v>37</v>
      </c>
      <c r="D29" s="4"/>
      <c r="E29" s="100" t="n">
        <v>4600000</v>
      </c>
      <c r="F29" s="100" t="n">
        <v>28300000</v>
      </c>
      <c r="G29" s="100" t="n">
        <v>6100000</v>
      </c>
      <c r="H29" s="100" t="n">
        <v>4100000</v>
      </c>
      <c r="I29" s="100" t="n">
        <v>32200000</v>
      </c>
      <c r="J29" s="100" t="n">
        <v>36100000</v>
      </c>
      <c r="K29" s="46" t="n">
        <v>28740000</v>
      </c>
      <c r="L29" s="46" t="n">
        <v>28300000</v>
      </c>
      <c r="M29" s="46" t="n">
        <v>67500000</v>
      </c>
      <c r="N29" s="16" t="n">
        <v>52500000</v>
      </c>
      <c r="O29" s="16" t="n">
        <v>68300000</v>
      </c>
      <c r="P29" s="16" t="n">
        <v>68300000</v>
      </c>
      <c r="Q29" s="16" t="n">
        <v>147300000</v>
      </c>
      <c r="R29" s="16" t="n">
        <v>69700000</v>
      </c>
      <c r="S29" s="16" t="n">
        <v>110500000</v>
      </c>
      <c r="T29" s="16" t="n">
        <v>80200000</v>
      </c>
      <c r="U29" s="16" t="n">
        <v>65600000</v>
      </c>
      <c r="V29" s="16" t="n">
        <v>65000000</v>
      </c>
      <c r="W29" s="16" t="n">
        <v>65000000</v>
      </c>
      <c r="X29" s="16" t="n">
        <v>65000000</v>
      </c>
      <c r="Y29" s="38"/>
      <c r="Z29" s="38"/>
      <c r="AA29" s="38"/>
      <c r="AB29" s="38"/>
      <c r="AC29" s="38"/>
      <c r="AD29" s="38"/>
      <c r="AE29" s="38"/>
      <c r="AF29" s="38"/>
      <c r="AG29" s="38"/>
      <c r="AH29" s="38"/>
      <c r="AI29" s="38"/>
      <c r="AJ29" s="38"/>
      <c r="AK29" s="38"/>
      <c r="AL29" s="38"/>
      <c r="AM29" s="38"/>
      <c r="AN29" s="38"/>
      <c r="AO29" s="38"/>
      <c r="AP29" s="38"/>
      <c r="AQ29" s="38"/>
      <c r="AR29" s="38"/>
      <c r="AS29" s="38"/>
    </row>
    <row r="30" customFormat="false" ht="16.5" hidden="false" customHeight="false" outlineLevel="0" collapsed="false">
      <c r="B30" s="232" t="s">
        <v>5109</v>
      </c>
      <c r="C30" s="19"/>
      <c r="D30" s="4"/>
      <c r="E30" s="151" t="n">
        <v>-119100000</v>
      </c>
      <c r="F30" s="151" t="n">
        <v>-183800000</v>
      </c>
      <c r="G30" s="151" t="n">
        <v>-88200000</v>
      </c>
      <c r="H30" s="151" t="n">
        <v>-84700000</v>
      </c>
      <c r="I30" s="151" t="n">
        <v>-48000000</v>
      </c>
      <c r="J30" s="151" t="n">
        <v>-66300000</v>
      </c>
      <c r="K30" s="46" t="n">
        <v>-65900000</v>
      </c>
      <c r="L30" s="46" t="n">
        <v>-77700000</v>
      </c>
      <c r="M30" s="46" t="n">
        <v>-54200000</v>
      </c>
      <c r="N30" s="508" t="n">
        <v>-139500000</v>
      </c>
      <c r="O30" s="508" t="n">
        <v>36600000</v>
      </c>
      <c r="P30" s="508" t="n">
        <v>96200000</v>
      </c>
      <c r="Q30" s="508" t="n">
        <v>257300000</v>
      </c>
      <c r="R30" s="508" t="n">
        <v>218500000</v>
      </c>
      <c r="S30" s="508" t="n">
        <v>118600000</v>
      </c>
      <c r="T30" s="508" t="n">
        <v>-33500000</v>
      </c>
      <c r="U30" s="508" t="n">
        <v>-70900000</v>
      </c>
      <c r="V30" s="508" t="n">
        <v>-95900000</v>
      </c>
      <c r="W30" s="508" t="n">
        <v>-103800000</v>
      </c>
      <c r="X30" s="508" t="n">
        <v>-109100000</v>
      </c>
      <c r="Y30" s="38"/>
      <c r="Z30" s="38"/>
      <c r="AA30" s="38"/>
      <c r="AB30" s="38"/>
      <c r="AC30" s="38"/>
      <c r="AD30" s="38"/>
      <c r="AE30" s="38"/>
      <c r="AF30" s="38"/>
      <c r="AG30" s="38"/>
      <c r="AH30" s="38"/>
      <c r="AI30" s="38"/>
      <c r="AJ30" s="38"/>
      <c r="AK30" s="38"/>
      <c r="AL30" s="38"/>
      <c r="AM30" s="38"/>
      <c r="AN30" s="38"/>
      <c r="AO30" s="38"/>
      <c r="AP30" s="38"/>
      <c r="AQ30" s="38"/>
      <c r="AR30" s="38"/>
      <c r="AS30" s="38"/>
    </row>
    <row r="31" customFormat="false" ht="16.5" hidden="false" customHeight="false" outlineLevel="0" collapsed="false">
      <c r="B31" s="30" t="s">
        <v>1786</v>
      </c>
      <c r="C31" s="19"/>
      <c r="D31" s="4"/>
      <c r="E31" s="100" t="n">
        <v>-66500000</v>
      </c>
      <c r="F31" s="100" t="n">
        <v>-114000000</v>
      </c>
      <c r="G31" s="100" t="n">
        <v>-13700000</v>
      </c>
      <c r="H31" s="100" t="n">
        <v>-8600000</v>
      </c>
      <c r="I31" s="100" t="n">
        <v>47800000</v>
      </c>
      <c r="J31" s="100" t="n">
        <v>62400000</v>
      </c>
      <c r="K31" s="46" t="n">
        <v>50500000</v>
      </c>
      <c r="L31" s="46" t="n">
        <v>51000000</v>
      </c>
      <c r="M31" s="46" t="n">
        <v>68900000</v>
      </c>
      <c r="N31" s="16" t="n">
        <v>-11000000</v>
      </c>
      <c r="O31" s="16" t="n">
        <v>163100000</v>
      </c>
      <c r="P31" s="16" t="n">
        <v>214400000</v>
      </c>
      <c r="Q31" s="16" t="n">
        <v>339800000</v>
      </c>
      <c r="R31" s="16" t="n">
        <v>281800000</v>
      </c>
      <c r="S31" s="16" t="n">
        <v>168500000</v>
      </c>
      <c r="T31" s="16" t="n">
        <v>13600000</v>
      </c>
      <c r="U31" s="16" t="n">
        <v>-23000000</v>
      </c>
      <c r="V31" s="16" t="n">
        <v>-44800000</v>
      </c>
      <c r="W31" s="16" t="n">
        <v>-50600000</v>
      </c>
      <c r="X31" s="16" t="n">
        <v>-53600000</v>
      </c>
      <c r="Y31" s="38"/>
      <c r="Z31" s="38"/>
      <c r="AA31" s="38"/>
      <c r="AB31" s="38"/>
      <c r="AC31" s="38"/>
      <c r="AD31" s="38"/>
      <c r="AE31" s="38"/>
      <c r="AF31" s="38"/>
      <c r="AG31" s="38"/>
      <c r="AH31" s="38"/>
      <c r="AI31" s="38"/>
      <c r="AJ31" s="38"/>
      <c r="AK31" s="38"/>
      <c r="AL31" s="38"/>
      <c r="AM31" s="38"/>
      <c r="AN31" s="38"/>
      <c r="AO31" s="38"/>
      <c r="AP31" s="38"/>
      <c r="AQ31" s="38"/>
      <c r="AR31" s="38"/>
      <c r="AS31" s="38"/>
    </row>
    <row r="32" customFormat="false" ht="16.5" hidden="false" customHeight="false" outlineLevel="0" collapsed="false">
      <c r="B32" s="232" t="s">
        <v>5110</v>
      </c>
      <c r="C32" s="19"/>
      <c r="D32" s="4"/>
      <c r="E32" s="46"/>
      <c r="F32" s="46"/>
      <c r="G32" s="46"/>
      <c r="H32" s="46"/>
      <c r="I32" s="46"/>
      <c r="J32" s="46"/>
      <c r="K32" s="46" t="n">
        <v>66200000</v>
      </c>
      <c r="L32" s="46" t="n">
        <v>-77700000</v>
      </c>
      <c r="M32" s="46" t="n">
        <v>-54200000</v>
      </c>
      <c r="N32" s="508" t="n">
        <v>-181500000</v>
      </c>
      <c r="O32" s="508" t="n">
        <v>-52200000</v>
      </c>
      <c r="P32" s="508" t="n">
        <v>-44800000</v>
      </c>
      <c r="Q32" s="508" t="n">
        <v>-19600000</v>
      </c>
      <c r="R32" s="508" t="n">
        <v>-106900000</v>
      </c>
      <c r="S32" s="508" t="n">
        <v>-106400000</v>
      </c>
      <c r="T32" s="508" t="n">
        <v>-133500000</v>
      </c>
      <c r="U32" s="508" t="n">
        <v>-140900000</v>
      </c>
      <c r="V32" s="508" t="n">
        <v>-145900000</v>
      </c>
      <c r="W32" s="508" t="n">
        <v>-153800000</v>
      </c>
      <c r="X32" s="508" t="n">
        <v>-159100000</v>
      </c>
      <c r="Y32" s="38"/>
      <c r="Z32" s="38"/>
      <c r="AA32" s="38"/>
      <c r="AB32" s="38"/>
      <c r="AC32" s="38"/>
      <c r="AD32" s="38"/>
      <c r="AE32" s="38"/>
      <c r="AF32" s="38"/>
      <c r="AG32" s="38"/>
      <c r="AH32" s="38"/>
      <c r="AI32" s="38"/>
      <c r="AJ32" s="38"/>
      <c r="AK32" s="38"/>
      <c r="AL32" s="38"/>
      <c r="AM32" s="38"/>
      <c r="AN32" s="38"/>
      <c r="AO32" s="38"/>
      <c r="AP32" s="38"/>
      <c r="AQ32" s="38"/>
      <c r="AR32" s="38"/>
      <c r="AS32" s="38"/>
    </row>
    <row r="33" customFormat="false" ht="16.5" hidden="false" customHeight="false" outlineLevel="0" collapsed="false">
      <c r="B33" s="30" t="s">
        <v>5111</v>
      </c>
      <c r="C33" s="19"/>
      <c r="D33" s="4"/>
      <c r="E33" s="46"/>
      <c r="F33" s="46"/>
      <c r="G33" s="46"/>
      <c r="H33" s="46"/>
      <c r="I33" s="46"/>
      <c r="J33" s="46"/>
      <c r="K33" s="46" t="n">
        <v>-23000000</v>
      </c>
      <c r="L33" s="46" t="n">
        <v>51000000</v>
      </c>
      <c r="M33" s="46" t="n">
        <v>68900000</v>
      </c>
      <c r="N33" s="16" t="n">
        <v>-53000000</v>
      </c>
      <c r="O33" s="16" t="n">
        <v>74200000</v>
      </c>
      <c r="P33" s="16" t="n">
        <v>73400000</v>
      </c>
      <c r="Q33" s="16" t="n">
        <v>62800000</v>
      </c>
      <c r="R33" s="16" t="n">
        <v>-43600000</v>
      </c>
      <c r="S33" s="16" t="n">
        <v>-56500000</v>
      </c>
      <c r="T33" s="16" t="n">
        <v>-86400000</v>
      </c>
      <c r="U33" s="16" t="n">
        <v>-93000000</v>
      </c>
      <c r="V33" s="16" t="n">
        <v>-94800000</v>
      </c>
      <c r="W33" s="16" t="n">
        <v>-100600000</v>
      </c>
      <c r="X33" s="16" t="n">
        <v>-103600000</v>
      </c>
      <c r="Y33" s="38"/>
      <c r="Z33" s="38"/>
      <c r="AA33" s="38"/>
      <c r="AB33" s="38"/>
      <c r="AC33" s="38"/>
      <c r="AD33" s="38"/>
      <c r="AE33" s="38"/>
      <c r="AF33" s="38"/>
      <c r="AG33" s="38"/>
      <c r="AH33" s="38"/>
      <c r="AI33" s="38"/>
      <c r="AJ33" s="38"/>
      <c r="AK33" s="38"/>
      <c r="AL33" s="38"/>
      <c r="AM33" s="38"/>
      <c r="AN33" s="38"/>
      <c r="AO33" s="38"/>
      <c r="AP33" s="38"/>
      <c r="AQ33" s="38"/>
      <c r="AR33" s="38"/>
      <c r="AS33" s="38"/>
    </row>
    <row r="34" s="13" customFormat="true" ht="16.5" hidden="false" customHeight="false" outlineLevel="0" collapsed="false">
      <c r="A34" s="235" t="s">
        <v>110</v>
      </c>
      <c r="B34" s="235" t="s">
        <v>110</v>
      </c>
      <c r="C34" s="63" t="s">
        <v>34</v>
      </c>
      <c r="D34" s="168"/>
      <c r="E34" s="163" t="n">
        <v>149900000</v>
      </c>
      <c r="F34" s="163" t="n">
        <v>113000000</v>
      </c>
      <c r="G34" s="163" t="n">
        <v>113700000</v>
      </c>
      <c r="H34" s="163" t="n">
        <v>114500000</v>
      </c>
      <c r="I34" s="163" t="n">
        <v>215600000</v>
      </c>
      <c r="J34" s="163" t="n">
        <f aca="false">J35+J39+J43+J49+J48</f>
        <v>93600000</v>
      </c>
      <c r="K34" s="109" t="n">
        <v>66200000</v>
      </c>
      <c r="L34" s="109" t="n">
        <v>106400000</v>
      </c>
      <c r="M34" s="109" t="n">
        <v>115400000</v>
      </c>
      <c r="N34" s="508" t="n">
        <v>172800000</v>
      </c>
      <c r="O34" s="508" t="n">
        <v>-54600000</v>
      </c>
      <c r="P34" s="508" t="n">
        <v>-94000000</v>
      </c>
      <c r="Q34" s="508" t="n">
        <v>-261900000</v>
      </c>
      <c r="R34" s="508" t="n">
        <v>-227000000</v>
      </c>
      <c r="S34" s="508" t="n">
        <v>-118600000</v>
      </c>
      <c r="T34" s="508" t="n">
        <v>33500000</v>
      </c>
      <c r="U34" s="508" t="n">
        <v>70800000</v>
      </c>
      <c r="V34" s="508" t="n">
        <v>95900000</v>
      </c>
      <c r="W34" s="508" t="n">
        <v>103800000</v>
      </c>
      <c r="X34" s="508" t="n">
        <v>109200000</v>
      </c>
    </row>
    <row r="35" customFormat="false" ht="16.5" hidden="false" customHeight="false" outlineLevel="0" collapsed="false">
      <c r="A35" s="19" t="s">
        <v>112</v>
      </c>
      <c r="B35" s="30" t="s">
        <v>5112</v>
      </c>
      <c r="C35" s="49" t="s">
        <v>242</v>
      </c>
      <c r="D35" s="4"/>
      <c r="E35" s="100" t="n">
        <v>130000000</v>
      </c>
      <c r="F35" s="100" t="n">
        <v>104300000</v>
      </c>
      <c r="G35" s="100" t="n">
        <v>141800000</v>
      </c>
      <c r="H35" s="100" t="n">
        <v>16600000</v>
      </c>
      <c r="I35" s="100" t="n">
        <v>-12600000</v>
      </c>
      <c r="J35" s="100" t="n">
        <v>2300000</v>
      </c>
      <c r="K35" s="46" t="n">
        <v>-23000000</v>
      </c>
      <c r="L35" s="46" t="n">
        <v>70300000</v>
      </c>
      <c r="M35" s="46" t="n">
        <v>2900000</v>
      </c>
      <c r="N35" s="16" t="n">
        <v>5000000</v>
      </c>
      <c r="O35" s="16" t="n">
        <v>-24600000</v>
      </c>
      <c r="P35" s="16" t="n">
        <v>-108000000</v>
      </c>
      <c r="Q35" s="16" t="n">
        <v>10800000</v>
      </c>
      <c r="R35" s="16" t="n">
        <v>-84500000</v>
      </c>
      <c r="S35" s="16" t="n">
        <v>-156600000</v>
      </c>
      <c r="T35" s="16" t="n">
        <v>-66900000</v>
      </c>
      <c r="U35" s="16" t="n">
        <v>-18700000</v>
      </c>
      <c r="V35" s="16" t="n">
        <v>-17700000</v>
      </c>
      <c r="W35" s="16" t="n">
        <v>-17700000</v>
      </c>
      <c r="X35" s="16" t="n">
        <v>-17700000</v>
      </c>
    </row>
    <row r="36" customFormat="false" ht="16.5" hidden="false" customHeight="false" outlineLevel="0" collapsed="false">
      <c r="A36" s="27" t="s">
        <v>5113</v>
      </c>
      <c r="B36" s="29" t="s">
        <v>5114</v>
      </c>
      <c r="C36" s="11" t="s">
        <v>251</v>
      </c>
      <c r="D36" s="4"/>
      <c r="E36" s="100" t="n">
        <v>148500000</v>
      </c>
      <c r="F36" s="100" t="n">
        <v>134100000</v>
      </c>
      <c r="G36" s="100" t="n">
        <v>187100000</v>
      </c>
      <c r="H36" s="100" t="n">
        <v>62900000</v>
      </c>
      <c r="I36" s="100" t="n">
        <v>7500000</v>
      </c>
      <c r="J36" s="100" t="n">
        <v>44500000</v>
      </c>
      <c r="K36" s="46" t="n">
        <v>24900000</v>
      </c>
      <c r="L36" s="46" t="n">
        <v>104300000</v>
      </c>
      <c r="M36" s="46" t="n">
        <v>32200000</v>
      </c>
      <c r="N36" s="16" t="n">
        <v>41900000</v>
      </c>
      <c r="O36" s="16" t="n">
        <v>106600000</v>
      </c>
      <c r="P36" s="16" t="n">
        <v>93700000</v>
      </c>
      <c r="Q36" s="16" t="n">
        <v>46600000</v>
      </c>
      <c r="R36" s="16" t="n">
        <v>8700000</v>
      </c>
      <c r="S36" s="16" t="n">
        <v>14400000</v>
      </c>
      <c r="T36" s="16" t="n">
        <v>12900000</v>
      </c>
      <c r="U36" s="16" t="n">
        <v>10700000</v>
      </c>
      <c r="V36" s="16" t="n">
        <v>10000000</v>
      </c>
      <c r="W36" s="16" t="n">
        <v>10000000</v>
      </c>
      <c r="X36" s="16" t="n">
        <v>10000000</v>
      </c>
    </row>
    <row r="37" customFormat="false" ht="16.5" hidden="false" customHeight="false" outlineLevel="0" collapsed="false">
      <c r="A37" s="29" t="s">
        <v>393</v>
      </c>
      <c r="B37" s="29" t="s">
        <v>393</v>
      </c>
      <c r="C37" s="11" t="s">
        <v>251</v>
      </c>
      <c r="D37" s="4"/>
      <c r="E37" s="100" t="n">
        <v>-18000000</v>
      </c>
      <c r="F37" s="100" t="n">
        <v>-26300000</v>
      </c>
      <c r="G37" s="100" t="n">
        <v>-42100000</v>
      </c>
      <c r="H37" s="100" t="n">
        <v>-45300000</v>
      </c>
      <c r="I37" s="100" t="n">
        <v>-55600000</v>
      </c>
      <c r="J37" s="100" t="n">
        <v>-49900000</v>
      </c>
      <c r="K37" s="46" t="n">
        <v>-47900000</v>
      </c>
      <c r="L37" s="46" t="n">
        <v>-33900000</v>
      </c>
      <c r="M37" s="46" t="n">
        <v>-29200000</v>
      </c>
      <c r="N37" s="16" t="n">
        <v>-36900000</v>
      </c>
      <c r="O37" s="16" t="n">
        <v>-131200000</v>
      </c>
      <c r="P37" s="16" t="n">
        <v>-201600000</v>
      </c>
      <c r="Q37" s="16" t="n">
        <v>-35800000</v>
      </c>
      <c r="R37" s="16" t="n">
        <v>-93200000</v>
      </c>
      <c r="S37" s="16" t="n">
        <v>-171000000</v>
      </c>
      <c r="T37" s="16" t="n">
        <v>-79800000</v>
      </c>
      <c r="U37" s="16" t="n">
        <v>-29400000</v>
      </c>
      <c r="V37" s="16" t="n">
        <v>-27700000</v>
      </c>
      <c r="W37" s="16" t="n">
        <v>-27700000</v>
      </c>
      <c r="X37" s="16" t="n">
        <v>-27700000</v>
      </c>
    </row>
    <row r="38" customFormat="false" ht="16.5" hidden="false" customHeight="false" outlineLevel="0" collapsed="false">
      <c r="A38" s="29" t="s">
        <v>49</v>
      </c>
      <c r="B38" s="29" t="s">
        <v>864</v>
      </c>
      <c r="C38" s="11" t="s">
        <v>251</v>
      </c>
      <c r="D38" s="4"/>
      <c r="E38" s="100" t="n">
        <v>-500000</v>
      </c>
      <c r="F38" s="100" t="n">
        <v>-3400000</v>
      </c>
      <c r="G38" s="100" t="n">
        <v>-3200000</v>
      </c>
      <c r="H38" s="100" t="n">
        <v>-1000000</v>
      </c>
      <c r="I38" s="100" t="n">
        <v>35500000</v>
      </c>
      <c r="J38" s="100" t="n">
        <v>7700000</v>
      </c>
      <c r="K38" s="46"/>
      <c r="L38" s="46"/>
      <c r="M38" s="46"/>
      <c r="N38" s="16"/>
      <c r="O38" s="16"/>
      <c r="P38" s="16"/>
      <c r="Q38" s="16"/>
      <c r="R38" s="16"/>
      <c r="S38" s="16"/>
      <c r="T38" s="16"/>
      <c r="U38" s="16"/>
      <c r="V38" s="16"/>
      <c r="W38" s="16"/>
      <c r="X38" s="16"/>
    </row>
    <row r="39" customFormat="false" ht="16.5" hidden="false" customHeight="false" outlineLevel="0" collapsed="false">
      <c r="A39" s="19" t="s">
        <v>2070</v>
      </c>
      <c r="B39" s="30" t="s">
        <v>2602</v>
      </c>
      <c r="C39" s="49" t="s">
        <v>242</v>
      </c>
      <c r="D39" s="4"/>
      <c r="E39" s="100" t="n">
        <v>16300000</v>
      </c>
      <c r="F39" s="100" t="n">
        <v>2200000</v>
      </c>
      <c r="G39" s="100" t="n">
        <v>-30300000</v>
      </c>
      <c r="H39" s="100" t="n">
        <v>93300000</v>
      </c>
      <c r="I39" s="100" t="n">
        <v>224200000</v>
      </c>
      <c r="J39" s="100" t="n">
        <v>84300000</v>
      </c>
      <c r="K39" s="46" t="n">
        <v>52800000</v>
      </c>
      <c r="L39" s="46" t="n">
        <v>-49300000</v>
      </c>
      <c r="M39" s="46" t="n">
        <v>57100000</v>
      </c>
      <c r="N39" s="16" t="n">
        <v>136800000</v>
      </c>
      <c r="O39" s="16" t="n">
        <v>-88600000</v>
      </c>
      <c r="P39" s="16" t="n">
        <v>-263600000</v>
      </c>
      <c r="Q39" s="16" t="n">
        <v>-846100000</v>
      </c>
      <c r="R39" s="16" t="n">
        <v>-198400000</v>
      </c>
      <c r="S39" s="16" t="n">
        <v>32600000</v>
      </c>
      <c r="T39" s="16" t="n">
        <v>90600000</v>
      </c>
      <c r="U39" s="16" t="n">
        <v>79200000</v>
      </c>
      <c r="V39" s="16" t="n">
        <v>102800000</v>
      </c>
      <c r="W39" s="16" t="n">
        <v>110300000</v>
      </c>
      <c r="X39" s="16" t="n">
        <v>115200000</v>
      </c>
    </row>
    <row r="40" customFormat="false" ht="16.5" hidden="false" customHeight="false" outlineLevel="0" collapsed="false">
      <c r="A40" s="19" t="s">
        <v>808</v>
      </c>
      <c r="B40" s="30" t="s">
        <v>2188</v>
      </c>
      <c r="C40" s="11" t="s">
        <v>119</v>
      </c>
      <c r="D40" s="4"/>
      <c r="E40" s="100" t="n">
        <v>11800000</v>
      </c>
      <c r="F40" s="100" t="n">
        <v>-15000000</v>
      </c>
      <c r="G40" s="100" t="n">
        <v>-68500000</v>
      </c>
      <c r="H40" s="100" t="n">
        <v>61800000</v>
      </c>
      <c r="I40" s="100" t="n">
        <v>230500000</v>
      </c>
      <c r="J40" s="100" t="n">
        <v>69600000</v>
      </c>
      <c r="K40" s="46" t="n">
        <v>26600000</v>
      </c>
      <c r="L40" s="46" t="n">
        <v>-133900000</v>
      </c>
      <c r="M40" s="46" t="n">
        <v>17100000</v>
      </c>
      <c r="N40" s="16" t="n">
        <v>101700000</v>
      </c>
      <c r="O40" s="16" t="n">
        <v>-124600000</v>
      </c>
      <c r="P40" s="16" t="n">
        <v>-251500000</v>
      </c>
      <c r="Q40" s="16" t="n">
        <v>-852800000</v>
      </c>
      <c r="R40" s="16" t="n">
        <v>-152300000</v>
      </c>
      <c r="S40" s="16" t="n">
        <v>32600000</v>
      </c>
      <c r="T40" s="16" t="n">
        <v>90600000</v>
      </c>
      <c r="U40" s="16" t="n">
        <v>79200000</v>
      </c>
      <c r="V40" s="16" t="n">
        <v>102800000</v>
      </c>
      <c r="W40" s="16" t="n">
        <v>110300000</v>
      </c>
      <c r="X40" s="16" t="n">
        <v>115200000</v>
      </c>
    </row>
    <row r="41" customFormat="false" ht="16.5" hidden="false" customHeight="false" outlineLevel="0" collapsed="false">
      <c r="A41" s="19" t="s">
        <v>5115</v>
      </c>
      <c r="B41" s="30" t="s">
        <v>5116</v>
      </c>
      <c r="C41" s="11" t="s">
        <v>119</v>
      </c>
      <c r="D41" s="4"/>
      <c r="E41" s="100" t="n">
        <v>4500000</v>
      </c>
      <c r="F41" s="100" t="n">
        <v>17200000</v>
      </c>
      <c r="G41" s="100" t="n">
        <v>38200000</v>
      </c>
      <c r="H41" s="100" t="n">
        <v>31500000</v>
      </c>
      <c r="I41" s="100" t="n">
        <v>-6300000</v>
      </c>
      <c r="J41" s="100" t="n">
        <v>13800000</v>
      </c>
      <c r="K41" s="46" t="n">
        <v>26200000</v>
      </c>
      <c r="L41" s="46" t="n">
        <v>45400000</v>
      </c>
      <c r="M41" s="46" t="n">
        <v>22600000</v>
      </c>
      <c r="N41" s="16" t="n">
        <v>11400000</v>
      </c>
      <c r="O41" s="16" t="n">
        <v>-2000000</v>
      </c>
      <c r="P41" s="16" t="n">
        <v>-12000000</v>
      </c>
      <c r="Q41" s="16" t="n">
        <v>6600000</v>
      </c>
      <c r="R41" s="16" t="n">
        <v>-46100000</v>
      </c>
      <c r="S41" s="16" t="n">
        <v>0</v>
      </c>
      <c r="T41" s="16" t="n">
        <v>0</v>
      </c>
      <c r="U41" s="16" t="n">
        <v>0</v>
      </c>
      <c r="V41" s="16" t="n">
        <v>0</v>
      </c>
      <c r="W41" s="16" t="n">
        <v>0</v>
      </c>
      <c r="X41" s="16" t="n">
        <v>0</v>
      </c>
    </row>
    <row r="42" customFormat="false" ht="16.5" hidden="false" customHeight="false" outlineLevel="0" collapsed="false">
      <c r="A42" s="19" t="s">
        <v>5117</v>
      </c>
      <c r="B42" s="30" t="s">
        <v>5118</v>
      </c>
      <c r="C42" s="11" t="s">
        <v>119</v>
      </c>
      <c r="D42" s="4"/>
      <c r="E42" s="46"/>
      <c r="F42" s="46"/>
      <c r="G42" s="46"/>
      <c r="H42" s="46"/>
      <c r="I42" s="46"/>
      <c r="J42" s="100" t="n">
        <v>900000</v>
      </c>
      <c r="K42" s="46"/>
      <c r="L42" s="46" t="n">
        <v>39200000</v>
      </c>
      <c r="M42" s="46" t="n">
        <v>17400000</v>
      </c>
      <c r="N42" s="16" t="n">
        <v>23600000</v>
      </c>
      <c r="O42" s="16" t="n">
        <v>38000000</v>
      </c>
      <c r="P42" s="16" t="n">
        <v>0</v>
      </c>
      <c r="Q42" s="16" t="n">
        <v>0</v>
      </c>
      <c r="R42" s="16" t="n">
        <v>0</v>
      </c>
      <c r="S42" s="16" t="n">
        <v>0</v>
      </c>
      <c r="T42" s="16" t="n">
        <v>0</v>
      </c>
      <c r="U42" s="16" t="n">
        <v>0</v>
      </c>
      <c r="V42" s="16" t="n">
        <v>0</v>
      </c>
      <c r="W42" s="16" t="n">
        <v>0</v>
      </c>
      <c r="X42" s="16" t="n">
        <v>0</v>
      </c>
    </row>
    <row r="43" customFormat="false" ht="16.5" hidden="false" customHeight="false" outlineLevel="0" collapsed="false">
      <c r="A43" s="19" t="s">
        <v>491</v>
      </c>
      <c r="B43" s="30" t="s">
        <v>1743</v>
      </c>
      <c r="C43" s="49" t="s">
        <v>242</v>
      </c>
      <c r="D43" s="4"/>
      <c r="E43" s="46"/>
      <c r="F43" s="46"/>
      <c r="G43" s="100" t="n">
        <v>0</v>
      </c>
      <c r="H43" s="100" t="n">
        <v>0</v>
      </c>
      <c r="I43" s="100" t="n">
        <v>0</v>
      </c>
      <c r="J43" s="100"/>
      <c r="K43" s="46"/>
      <c r="L43" s="46" t="n">
        <v>23100000</v>
      </c>
      <c r="M43" s="46" t="n">
        <v>24000000</v>
      </c>
      <c r="N43" s="16" t="n">
        <v>18300000</v>
      </c>
      <c r="O43" s="16" t="n">
        <v>50500000</v>
      </c>
      <c r="P43" s="16" t="n">
        <v>-41300000</v>
      </c>
      <c r="Q43" s="16" t="n">
        <v>-25300000</v>
      </c>
      <c r="R43" s="16" t="n">
        <v>6700000</v>
      </c>
      <c r="S43" s="16" t="n">
        <v>-11100000</v>
      </c>
      <c r="T43" s="16" t="n">
        <v>0</v>
      </c>
      <c r="U43" s="16" t="n">
        <v>0</v>
      </c>
      <c r="V43" s="16" t="n">
        <v>0</v>
      </c>
      <c r="W43" s="16" t="n">
        <v>0</v>
      </c>
      <c r="X43" s="16" t="n">
        <v>0</v>
      </c>
    </row>
    <row r="44" customFormat="false" ht="16.5" hidden="false" customHeight="false" outlineLevel="0" collapsed="false">
      <c r="B44" s="30" t="s">
        <v>361</v>
      </c>
      <c r="C44" s="19"/>
      <c r="D44" s="4"/>
      <c r="E44" s="46"/>
      <c r="F44" s="46"/>
      <c r="G44" s="46"/>
      <c r="H44" s="46"/>
      <c r="I44" s="46"/>
      <c r="J44" s="46"/>
      <c r="K44" s="46"/>
      <c r="L44" s="46" t="n">
        <v>0</v>
      </c>
      <c r="M44" s="46" t="n">
        <v>0</v>
      </c>
      <c r="N44" s="16" t="n">
        <v>0</v>
      </c>
      <c r="O44" s="16" t="n">
        <v>73600000</v>
      </c>
      <c r="P44" s="16" t="n">
        <v>-35700000</v>
      </c>
      <c r="Q44" s="16" t="n">
        <v>4000000</v>
      </c>
      <c r="R44" s="16" t="n">
        <v>6100000</v>
      </c>
      <c r="S44" s="16" t="n">
        <v>-7200000</v>
      </c>
      <c r="T44" s="16" t="n">
        <v>0</v>
      </c>
      <c r="U44" s="16" t="n">
        <v>0</v>
      </c>
      <c r="V44" s="16" t="n">
        <v>0</v>
      </c>
      <c r="W44" s="16" t="n">
        <v>0</v>
      </c>
      <c r="X44" s="16" t="n">
        <v>0</v>
      </c>
    </row>
    <row r="45" customFormat="false" ht="16.5" hidden="false" customHeight="false" outlineLevel="0" collapsed="false">
      <c r="B45" s="30" t="s">
        <v>393</v>
      </c>
      <c r="C45" s="19"/>
      <c r="D45" s="4"/>
      <c r="E45" s="46"/>
      <c r="F45" s="46"/>
      <c r="G45" s="46"/>
      <c r="H45" s="46"/>
      <c r="I45" s="46"/>
      <c r="J45" s="46"/>
      <c r="K45" s="46"/>
      <c r="L45" s="46" t="n">
        <v>0</v>
      </c>
      <c r="M45" s="46" t="n">
        <v>0</v>
      </c>
      <c r="N45" s="16" t="n">
        <v>0</v>
      </c>
      <c r="O45" s="16" t="n">
        <v>61400000</v>
      </c>
      <c r="P45" s="16" t="n">
        <v>-30800000</v>
      </c>
      <c r="Q45" s="16" t="n">
        <v>5300000</v>
      </c>
      <c r="R45" s="16" t="n">
        <v>4700000</v>
      </c>
      <c r="S45" s="16" t="n">
        <v>-5700000</v>
      </c>
      <c r="T45" s="16" t="n">
        <v>0</v>
      </c>
      <c r="U45" s="16" t="n">
        <v>0</v>
      </c>
      <c r="V45" s="16" t="n">
        <v>0</v>
      </c>
      <c r="W45" s="16" t="n">
        <v>0</v>
      </c>
      <c r="X45" s="16" t="n">
        <v>0</v>
      </c>
    </row>
    <row r="46" customFormat="false" ht="16.5" hidden="false" customHeight="false" outlineLevel="0" collapsed="false">
      <c r="B46" s="30" t="s">
        <v>87</v>
      </c>
      <c r="C46" s="19"/>
      <c r="D46" s="4"/>
      <c r="E46" s="46"/>
      <c r="F46" s="46"/>
      <c r="G46" s="46"/>
      <c r="H46" s="46"/>
      <c r="I46" s="46"/>
      <c r="J46" s="46"/>
      <c r="K46" s="46"/>
      <c r="L46" s="46" t="n">
        <v>0</v>
      </c>
      <c r="M46" s="46" t="n">
        <v>0</v>
      </c>
      <c r="N46" s="16" t="n">
        <v>0</v>
      </c>
      <c r="O46" s="16" t="n">
        <v>12200000</v>
      </c>
      <c r="P46" s="16" t="n">
        <v>-4900000</v>
      </c>
      <c r="Q46" s="16" t="n">
        <v>-1300000</v>
      </c>
      <c r="R46" s="16" t="n">
        <v>1400000</v>
      </c>
      <c r="S46" s="16" t="n">
        <v>-1500000</v>
      </c>
      <c r="T46" s="16" t="n">
        <v>0</v>
      </c>
      <c r="U46" s="16" t="n">
        <v>0</v>
      </c>
      <c r="V46" s="16" t="n">
        <v>0</v>
      </c>
      <c r="W46" s="16" t="n">
        <v>0</v>
      </c>
      <c r="X46" s="16" t="n">
        <v>0</v>
      </c>
    </row>
    <row r="47" customFormat="false" ht="16.5" hidden="false" customHeight="false" outlineLevel="0" collapsed="false">
      <c r="B47" s="30" t="s">
        <v>199</v>
      </c>
      <c r="C47" s="19"/>
      <c r="D47" s="4"/>
      <c r="E47" s="46"/>
      <c r="F47" s="46"/>
      <c r="G47" s="46"/>
      <c r="H47" s="46"/>
      <c r="I47" s="46"/>
      <c r="J47" s="46"/>
      <c r="K47" s="46"/>
      <c r="L47" s="46" t="n">
        <v>23100000</v>
      </c>
      <c r="M47" s="46" t="n">
        <v>24000000</v>
      </c>
      <c r="N47" s="16" t="n">
        <v>18300000</v>
      </c>
      <c r="O47" s="16" t="n">
        <v>-23200000</v>
      </c>
      <c r="P47" s="16" t="n">
        <v>-5600000</v>
      </c>
      <c r="Q47" s="16" t="n">
        <v>-29300000</v>
      </c>
      <c r="R47" s="16" t="n">
        <v>600000</v>
      </c>
      <c r="S47" s="16" t="n">
        <v>-3900000</v>
      </c>
      <c r="T47" s="16" t="n">
        <v>0</v>
      </c>
      <c r="U47" s="16" t="n">
        <v>0</v>
      </c>
      <c r="V47" s="16" t="n">
        <v>0</v>
      </c>
      <c r="W47" s="16" t="n">
        <v>0</v>
      </c>
      <c r="X47" s="16" t="n">
        <v>0</v>
      </c>
    </row>
    <row r="48" customFormat="false" ht="16.5" hidden="false" customHeight="false" outlineLevel="0" collapsed="false">
      <c r="A48" s="30" t="s">
        <v>5119</v>
      </c>
      <c r="B48" s="30" t="s">
        <v>5120</v>
      </c>
      <c r="C48" s="49" t="s">
        <v>242</v>
      </c>
      <c r="D48" s="4"/>
      <c r="E48" s="46" t="n">
        <v>3700000</v>
      </c>
      <c r="F48" s="46" t="n">
        <v>6500000</v>
      </c>
      <c r="G48" s="100" t="n">
        <v>2200000</v>
      </c>
      <c r="H48" s="100" t="n">
        <v>4600000</v>
      </c>
      <c r="I48" s="100" t="n">
        <v>4000000</v>
      </c>
      <c r="J48" s="100" t="n">
        <v>7000000</v>
      </c>
      <c r="K48" s="46" t="n">
        <v>36400000</v>
      </c>
      <c r="L48" s="46" t="n">
        <v>62300000</v>
      </c>
      <c r="M48" s="46" t="n">
        <v>31400000</v>
      </c>
      <c r="N48" s="16" t="n">
        <v>12800000</v>
      </c>
      <c r="O48" s="16" t="n">
        <v>8100000</v>
      </c>
      <c r="P48" s="16" t="n">
        <v>9600000</v>
      </c>
      <c r="Q48" s="16" t="n">
        <v>24100000</v>
      </c>
      <c r="R48" s="16" t="n">
        <v>20200000</v>
      </c>
      <c r="S48" s="16" t="n">
        <v>9400000</v>
      </c>
      <c r="T48" s="16" t="n">
        <v>9800000</v>
      </c>
      <c r="U48" s="16" t="n">
        <v>10300000</v>
      </c>
      <c r="V48" s="16" t="n">
        <v>10700000</v>
      </c>
      <c r="W48" s="16" t="n">
        <v>11200000</v>
      </c>
      <c r="X48" s="16" t="n">
        <v>11800000</v>
      </c>
    </row>
    <row r="49" customFormat="false" ht="16.5" hidden="false" customHeight="false" outlineLevel="0" collapsed="false">
      <c r="A49" s="30" t="s">
        <v>2234</v>
      </c>
      <c r="B49" s="30" t="s">
        <v>2234</v>
      </c>
      <c r="C49" s="49" t="s">
        <v>242</v>
      </c>
      <c r="D49" s="4"/>
      <c r="E49" s="46"/>
      <c r="F49" s="46"/>
      <c r="G49" s="46"/>
      <c r="H49" s="46"/>
      <c r="I49" s="46"/>
      <c r="J49" s="46"/>
      <c r="K49" s="46"/>
      <c r="L49" s="46"/>
      <c r="M49" s="46"/>
      <c r="N49" s="101" t="n">
        <v>0</v>
      </c>
      <c r="O49" s="101" t="n">
        <v>0</v>
      </c>
      <c r="P49" s="16" t="n">
        <v>309200000</v>
      </c>
      <c r="Q49" s="16" t="n">
        <v>574600000</v>
      </c>
      <c r="R49" s="16" t="n">
        <v>29000000</v>
      </c>
      <c r="S49" s="16" t="n">
        <v>7200000</v>
      </c>
      <c r="T49" s="16" t="n">
        <v>0</v>
      </c>
      <c r="U49" s="16" t="n">
        <v>0</v>
      </c>
      <c r="V49" s="16" t="n">
        <v>0</v>
      </c>
      <c r="W49" s="16" t="n">
        <v>0</v>
      </c>
      <c r="X49" s="16" t="n">
        <v>0</v>
      </c>
    </row>
    <row r="50" customFormat="false" ht="16.5" hidden="false" customHeight="false" outlineLevel="0" collapsed="false">
      <c r="B50" s="30" t="s">
        <v>643</v>
      </c>
      <c r="C50" s="49"/>
      <c r="D50" s="4"/>
      <c r="N50" s="16" t="n">
        <v>-33300000</v>
      </c>
      <c r="O50" s="16" t="n">
        <v>18000000</v>
      </c>
      <c r="P50" s="16" t="n">
        <v>-2200000</v>
      </c>
      <c r="Q50" s="16" t="n">
        <v>4600000</v>
      </c>
      <c r="R50" s="16" t="n">
        <v>8500000</v>
      </c>
      <c r="S50" s="16" t="n">
        <v>100000</v>
      </c>
      <c r="T50" s="16" t="n">
        <v>0</v>
      </c>
      <c r="U50" s="16" t="n">
        <v>0</v>
      </c>
      <c r="V50" s="16" t="n">
        <v>0</v>
      </c>
      <c r="W50" s="16" t="n">
        <v>0</v>
      </c>
      <c r="X50" s="16" t="n">
        <v>-100000</v>
      </c>
    </row>
    <row r="51" customFormat="false" ht="15" hidden="false" customHeight="false" outlineLevel="0" collapsed="false">
      <c r="B51" s="19"/>
      <c r="C51" s="19"/>
      <c r="D51" s="4"/>
    </row>
    <row r="52" customFormat="false" ht="15" hidden="false" customHeight="false" outlineLevel="0" collapsed="false">
      <c r="B52" s="19"/>
      <c r="C52" s="19"/>
      <c r="D52" s="4"/>
      <c r="E52" s="0" t="s">
        <v>128</v>
      </c>
      <c r="F52" s="0" t="s">
        <v>128</v>
      </c>
      <c r="G52" s="0" t="s">
        <v>128</v>
      </c>
      <c r="H52" s="0" t="s">
        <v>128</v>
      </c>
      <c r="I52" s="0" t="s">
        <v>128</v>
      </c>
      <c r="J52" s="0" t="s">
        <v>128</v>
      </c>
      <c r="K52" s="0" t="s">
        <v>128</v>
      </c>
      <c r="L52" s="0" t="s">
        <v>128</v>
      </c>
      <c r="M52" s="0" t="s">
        <v>128</v>
      </c>
      <c r="N52" s="0" t="s">
        <v>128</v>
      </c>
      <c r="O52" s="0" t="s">
        <v>128</v>
      </c>
      <c r="P52" s="0" t="s">
        <v>128</v>
      </c>
      <c r="Q52" s="0" t="s">
        <v>128</v>
      </c>
      <c r="R52" s="0" t="s">
        <v>128</v>
      </c>
      <c r="S52" s="0" t="s">
        <v>128</v>
      </c>
      <c r="T52" s="0" t="s">
        <v>128</v>
      </c>
      <c r="U52" s="0" t="s">
        <v>128</v>
      </c>
      <c r="V52" s="0" t="s">
        <v>128</v>
      </c>
      <c r="W52" s="0" t="s">
        <v>128</v>
      </c>
      <c r="X52" s="0" t="s">
        <v>128</v>
      </c>
    </row>
    <row r="56" customFormat="false" ht="15" hidden="false" customHeight="false" outlineLevel="0" collapsed="false">
      <c r="B56" s="0" t="s">
        <v>261</v>
      </c>
      <c r="E56" s="55" t="n">
        <f aca="false">E6-E7-E29</f>
        <v>0</v>
      </c>
      <c r="F56" s="55" t="n">
        <f aca="false">F6-F7-F29</f>
        <v>0</v>
      </c>
      <c r="G56" s="55" t="n">
        <f aca="false">G6-G7-G29</f>
        <v>0</v>
      </c>
      <c r="H56" s="55" t="n">
        <f aca="false">H6-H7-H29</f>
        <v>0</v>
      </c>
      <c r="I56" s="55" t="n">
        <f aca="false">I6-I7-I29</f>
        <v>0</v>
      </c>
      <c r="J56" s="55" t="n">
        <f aca="false">J6-J7-J29</f>
        <v>0</v>
      </c>
      <c r="K56" s="55" t="n">
        <f aca="false">K6-K7-K29</f>
        <v>0</v>
      </c>
      <c r="L56" s="55" t="n">
        <f aca="false">L6-L7-L29</f>
        <v>0</v>
      </c>
      <c r="M56" s="55" t="n">
        <f aca="false">M6-M7-M29</f>
        <v>0</v>
      </c>
      <c r="N56" s="55" t="n">
        <f aca="false">N6-N7-N29</f>
        <v>0</v>
      </c>
      <c r="O56" s="55" t="n">
        <f aca="false">O6-O7-O29</f>
        <v>0</v>
      </c>
      <c r="P56" s="55" t="n">
        <f aca="false">P6-P7-P29</f>
        <v>0</v>
      </c>
      <c r="Q56" s="55" t="n">
        <f aca="false">Q6-Q7-Q29</f>
        <v>0</v>
      </c>
      <c r="R56" s="55" t="n">
        <f aca="false">R6-R7-R29</f>
        <v>0</v>
      </c>
      <c r="S56" s="55" t="n">
        <f aca="false">S6-S7-S29</f>
        <v>0</v>
      </c>
      <c r="T56" s="55" t="n">
        <f aca="false">T6-T7-T29</f>
        <v>0</v>
      </c>
      <c r="U56" s="55" t="n">
        <f aca="false">U6-U7-U29</f>
        <v>0</v>
      </c>
      <c r="V56" s="55" t="n">
        <f aca="false">V6-V7-V29</f>
        <v>0</v>
      </c>
      <c r="W56" s="55" t="n">
        <f aca="false">W6-W7-W29</f>
        <v>0</v>
      </c>
      <c r="X56" s="55" t="n">
        <f aca="false">X6-X7-X29</f>
        <v>0</v>
      </c>
    </row>
    <row r="57" customFormat="false" ht="15" hidden="false" customHeight="false" outlineLevel="0" collapsed="false">
      <c r="B57" s="0" t="s">
        <v>130</v>
      </c>
      <c r="E57" s="55" t="n">
        <f aca="false">E7-E9-E14</f>
        <v>100000</v>
      </c>
      <c r="F57" s="55" t="n">
        <f aca="false">F7-F9-F14</f>
        <v>0</v>
      </c>
      <c r="G57" s="55" t="n">
        <f aca="false">G7-G9-G14</f>
        <v>0</v>
      </c>
      <c r="H57" s="55" t="n">
        <f aca="false">H7-H9-H14</f>
        <v>-100000</v>
      </c>
      <c r="I57" s="55" t="n">
        <f aca="false">I7-I9-I14</f>
        <v>0</v>
      </c>
      <c r="J57" s="55" t="n">
        <f aca="false">J7-J9-J14</f>
        <v>0</v>
      </c>
      <c r="K57" s="55" t="n">
        <f aca="false">K7-K9-K14</f>
        <v>99999.9999999404</v>
      </c>
      <c r="L57" s="55" t="n">
        <f aca="false">L7-L9-L14</f>
        <v>-100000</v>
      </c>
      <c r="M57" s="55" t="n">
        <f aca="false">M7-M9-M14</f>
        <v>0</v>
      </c>
      <c r="N57" s="55" t="n">
        <f aca="false">N7-N9-N14</f>
        <v>0</v>
      </c>
      <c r="O57" s="55" t="n">
        <f aca="false">O7-O9-O14</f>
        <v>1100000</v>
      </c>
      <c r="P57" s="55" t="n">
        <f aca="false">P7-P9-P14</f>
        <v>200000</v>
      </c>
      <c r="Q57" s="55" t="n">
        <f aca="false">Q7-Q9-Q14</f>
        <v>0</v>
      </c>
      <c r="R57" s="55" t="n">
        <f aca="false">R7-R9-R14</f>
        <v>0</v>
      </c>
      <c r="S57" s="55" t="n">
        <f aca="false">S7-S9-S14</f>
        <v>0</v>
      </c>
      <c r="T57" s="55" t="n">
        <f aca="false">T7-T9-T14</f>
        <v>-100000</v>
      </c>
      <c r="U57" s="55" t="n">
        <f aca="false">U7-U9-U14</f>
        <v>0</v>
      </c>
      <c r="V57" s="55" t="n">
        <f aca="false">V7-V9-V14</f>
        <v>-100000</v>
      </c>
      <c r="W57" s="55" t="n">
        <f aca="false">W7-W9-W14</f>
        <v>0</v>
      </c>
      <c r="X57" s="55" t="n">
        <f aca="false">X7-X9-X14</f>
        <v>0</v>
      </c>
    </row>
    <row r="58" customFormat="false" ht="15" hidden="false" customHeight="false" outlineLevel="0" collapsed="false">
      <c r="B58" s="0" t="s">
        <v>131</v>
      </c>
      <c r="E58" s="55" t="n">
        <f aca="false">E9-E10-E11-E12-E13</f>
        <v>0</v>
      </c>
      <c r="F58" s="55" t="n">
        <f aca="false">F9-F10-F11-F12-F13</f>
        <v>100000</v>
      </c>
      <c r="G58" s="55" t="n">
        <f aca="false">G9-G10-G11-G12-G13</f>
        <v>100000</v>
      </c>
      <c r="H58" s="55" t="n">
        <f aca="false">H9-H10-H11-H12-H13</f>
        <v>-100000</v>
      </c>
      <c r="I58" s="55" t="n">
        <f aca="false">I9-I10-I11-I12-I13</f>
        <v>0</v>
      </c>
      <c r="J58" s="55" t="n">
        <f aca="false">J9-J10-J11-J12-J13</f>
        <v>100000</v>
      </c>
      <c r="K58" s="55" t="n">
        <f aca="false">K9-K10-K11-K12-K13</f>
        <v>0</v>
      </c>
      <c r="L58" s="55" t="n">
        <f aca="false">L9-L10-L11-L12-L13</f>
        <v>-100000</v>
      </c>
      <c r="M58" s="55" t="n">
        <f aca="false">M9-M10-M11-M12-M13</f>
        <v>0</v>
      </c>
      <c r="N58" s="55" t="n">
        <f aca="false">N9-N10-N11-N12-N13</f>
        <v>-100000</v>
      </c>
      <c r="O58" s="55" t="n">
        <f aca="false">O9-O10-O11-O12-O13</f>
        <v>100000</v>
      </c>
      <c r="P58" s="55" t="n">
        <f aca="false">P9-P10-P11-P12-P13</f>
        <v>0</v>
      </c>
      <c r="Q58" s="55" t="n">
        <f aca="false">Q9-Q10-Q11-Q12-Q13</f>
        <v>0</v>
      </c>
      <c r="R58" s="55" t="n">
        <f aca="false">R9-R10-R11-R12-R13</f>
        <v>100000</v>
      </c>
      <c r="S58" s="55" t="n">
        <f aca="false">S9-S10-S11-S12-S13</f>
        <v>0</v>
      </c>
      <c r="T58" s="55" t="n">
        <f aca="false">T9-T10-T11-T12-T13</f>
        <v>0</v>
      </c>
      <c r="U58" s="55" t="n">
        <f aca="false">U9-U10-U11-U12-U13</f>
        <v>0</v>
      </c>
      <c r="V58" s="55" t="n">
        <f aca="false">V9-V10-V11-V12-V13</f>
        <v>0</v>
      </c>
      <c r="W58" s="55" t="n">
        <f aca="false">W9-W10-W11-W12-W13</f>
        <v>0</v>
      </c>
      <c r="X58" s="55" t="n">
        <f aca="false">X9-X10-X11-X12-X13</f>
        <v>-100000</v>
      </c>
    </row>
    <row r="59" customFormat="false" ht="15" hidden="false" customHeight="false" outlineLevel="0" collapsed="false">
      <c r="B59" s="0" t="s">
        <v>1115</v>
      </c>
      <c r="E59" s="55" t="n">
        <f aca="false">E17-E18-E26-E25</f>
        <v>100000</v>
      </c>
      <c r="F59" s="55" t="n">
        <f aca="false">F17-F18-F26-F25</f>
        <v>0</v>
      </c>
      <c r="G59" s="55" t="n">
        <f aca="false">G17-G18-G26-G25</f>
        <v>-100000</v>
      </c>
      <c r="H59" s="55" t="n">
        <f aca="false">H17-H18-H26-H25</f>
        <v>100000</v>
      </c>
      <c r="I59" s="55" t="n">
        <f aca="false">I17-I18-I26-I25</f>
        <v>0</v>
      </c>
      <c r="J59" s="55" t="n">
        <f aca="false">J17-J18-J26-J25</f>
        <v>0</v>
      </c>
      <c r="K59" s="55" t="n">
        <f aca="false">K17-K18-K26-K25</f>
        <v>0</v>
      </c>
      <c r="L59" s="55" t="n">
        <f aca="false">L17-L18-L26-L25</f>
        <v>0</v>
      </c>
      <c r="M59" s="55" t="n">
        <f aca="false">M17-M18-M26-M25</f>
        <v>0</v>
      </c>
      <c r="N59" s="55" t="n">
        <f aca="false">N17-N18-N26-N25</f>
        <v>0</v>
      </c>
      <c r="O59" s="55" t="n">
        <f aca="false">O17-O18-O26-O25</f>
        <v>0</v>
      </c>
      <c r="P59" s="55" t="n">
        <f aca="false">P17-P18-P26-P25</f>
        <v>0</v>
      </c>
      <c r="Q59" s="55" t="n">
        <f aca="false">Q17-Q18-Q26-Q25</f>
        <v>0</v>
      </c>
      <c r="R59" s="55" t="n">
        <f aca="false">R17-R18-R26-R25</f>
        <v>-100000</v>
      </c>
      <c r="S59" s="55" t="n">
        <f aca="false">S17-S18-S26-S25</f>
        <v>0</v>
      </c>
      <c r="T59" s="55" t="n">
        <f aca="false">T17-T18-T26-T25</f>
        <v>-100000</v>
      </c>
      <c r="U59" s="55" t="n">
        <f aca="false">U17-U18-U26-U25</f>
        <v>-100000</v>
      </c>
      <c r="V59" s="55" t="n">
        <f aca="false">V17-V18-V26-V25</f>
        <v>-100000</v>
      </c>
      <c r="W59" s="55" t="n">
        <f aca="false">W17-W18-W26-W25</f>
        <v>0</v>
      </c>
      <c r="X59" s="55" t="n">
        <f aca="false">X17-X18-X26-X25</f>
        <v>0</v>
      </c>
    </row>
    <row r="60" customFormat="false" ht="15" hidden="false" customHeight="false" outlineLevel="0" collapsed="false">
      <c r="B60" s="0" t="s">
        <v>2651</v>
      </c>
      <c r="E60" s="55" t="n">
        <f aca="false">E18-E19-E20-E24-E21</f>
        <v>0</v>
      </c>
      <c r="F60" s="55" t="n">
        <f aca="false">F18-F19-F20-F24-F21</f>
        <v>0</v>
      </c>
      <c r="G60" s="55" t="n">
        <f aca="false">G18-G19-G20-G24-G21</f>
        <v>0</v>
      </c>
      <c r="H60" s="55" t="n">
        <f aca="false">H18-H19-H20-H24-H21</f>
        <v>100000</v>
      </c>
      <c r="I60" s="55" t="n">
        <f aca="false">I18-I19-I20-I24-I21</f>
        <v>0</v>
      </c>
      <c r="J60" s="55" t="n">
        <f aca="false">J18-J19-J20-J24-J21</f>
        <v>-99999.9999999851</v>
      </c>
      <c r="K60" s="55" t="n">
        <f aca="false">K18-K19-K20-K24-K21</f>
        <v>100000</v>
      </c>
      <c r="L60" s="55" t="n">
        <f aca="false">L18-L19-L20-L24-L21</f>
        <v>0</v>
      </c>
      <c r="M60" s="55" t="n">
        <f aca="false">M18-M19-M20-M24-M21</f>
        <v>-100000</v>
      </c>
      <c r="N60" s="55" t="n">
        <f aca="false">N18-N19-N20-N24-N21</f>
        <v>0</v>
      </c>
      <c r="O60" s="55" t="n">
        <f aca="false">O18-O19-O20-O24-O21</f>
        <v>0</v>
      </c>
      <c r="P60" s="55" t="n">
        <f aca="false">P18-P19-P20-P24-P21</f>
        <v>0</v>
      </c>
      <c r="Q60" s="55" t="n">
        <f aca="false">Q18-Q19-Q20-Q24-Q21</f>
        <v>0</v>
      </c>
      <c r="R60" s="55" t="n">
        <f aca="false">R18-R19-R20-R24-R21</f>
        <v>100000</v>
      </c>
      <c r="S60" s="55" t="n">
        <f aca="false">S18-S19-S20-S24-S21</f>
        <v>100000</v>
      </c>
      <c r="T60" s="55" t="n">
        <f aca="false">T18-T19-T20-T24-T21</f>
        <v>0</v>
      </c>
      <c r="U60" s="55" t="n">
        <f aca="false">U18-U19-U20-U24-U21</f>
        <v>100000</v>
      </c>
      <c r="V60" s="55" t="n">
        <f aca="false">V18-V19-V20-V24-V21</f>
        <v>0</v>
      </c>
      <c r="W60" s="55" t="n">
        <f aca="false">W18-W19-W20-W24-W21</f>
        <v>-99999.9999999851</v>
      </c>
      <c r="X60" s="55" t="n">
        <f aca="false">X18-X19-X20-X24-X21</f>
        <v>-100000</v>
      </c>
    </row>
    <row r="61" customFormat="false" ht="15" hidden="false" customHeight="false" outlineLevel="0" collapsed="false">
      <c r="B61" s="0" t="s">
        <v>433</v>
      </c>
      <c r="E61" s="55" t="n">
        <f aca="false">E34-E35-E39-E48-E43-E49</f>
        <v>-100000</v>
      </c>
      <c r="F61" s="55" t="n">
        <f aca="false">F34-F35-F39-F48-F43-F49</f>
        <v>0</v>
      </c>
      <c r="G61" s="55" t="n">
        <f aca="false">G34-G35-G39-G48-G43-G49</f>
        <v>0</v>
      </c>
      <c r="H61" s="55" t="n">
        <f aca="false">H34-H35-H39-H48-H43-H49</f>
        <v>0</v>
      </c>
      <c r="I61" s="55" t="n">
        <f aca="false">I34-I35-I39-I48-I43-I49</f>
        <v>0</v>
      </c>
      <c r="J61" s="55" t="n">
        <f aca="false">J34-J35-J39-J48-J43-J49</f>
        <v>0</v>
      </c>
      <c r="K61" s="55" t="n">
        <f aca="false">K34-K35-K39-K48-K43-K49</f>
        <v>0</v>
      </c>
      <c r="L61" s="55" t="n">
        <f aca="false">L34-L35-L39-L48-L43-L49</f>
        <v>0</v>
      </c>
      <c r="M61" s="55" t="n">
        <f aca="false">M34-M35-M39-M48-M43-M49</f>
        <v>0</v>
      </c>
      <c r="N61" s="55" t="n">
        <f aca="false">N34-N35-N39-N48-N43-N49</f>
        <v>-100000</v>
      </c>
      <c r="O61" s="55" t="n">
        <f aca="false">O34-O35-O39-O48-O43-O49</f>
        <v>0</v>
      </c>
      <c r="P61" s="55" t="n">
        <f aca="false">P34-P35-P39-P48-P43-P49</f>
        <v>100000</v>
      </c>
      <c r="Q61" s="55" t="n">
        <f aca="false">Q34-Q35-Q39-Q48-Q43-Q49</f>
        <v>0</v>
      </c>
      <c r="R61" s="55" t="n">
        <f aca="false">R34-R35-R39-R48-R43-R49</f>
        <v>0</v>
      </c>
      <c r="S61" s="55" t="n">
        <f aca="false">S34-S35-S39-S48-S43-S49</f>
        <v>-100000</v>
      </c>
      <c r="T61" s="55" t="n">
        <f aca="false">T34-T35-T39-T48-T43-T49</f>
        <v>0</v>
      </c>
      <c r="U61" s="55" t="n">
        <f aca="false">U34-U35-U39-U48-U43-U49</f>
        <v>0</v>
      </c>
      <c r="V61" s="55" t="n">
        <f aca="false">V34-V35-V39-V48-V43-V49</f>
        <v>100000</v>
      </c>
      <c r="W61" s="55" t="n">
        <f aca="false">W34-W35-W39-W48-W43-W49</f>
        <v>0</v>
      </c>
      <c r="X61" s="55" t="n">
        <f aca="false">X34-X35-X39-X48-X43-X49</f>
        <v>-100000</v>
      </c>
    </row>
    <row r="62" customFormat="false" ht="15" hidden="false" customHeight="false" outlineLevel="0" collapsed="false">
      <c r="B62" s="0" t="s">
        <v>2282</v>
      </c>
      <c r="E62" s="55" t="n">
        <f aca="false">E35-E36-E37-E38</f>
        <v>0</v>
      </c>
      <c r="F62" s="55" t="n">
        <f aca="false">F35-F36-F37-F38</f>
        <v>-100000</v>
      </c>
      <c r="G62" s="55" t="n">
        <f aca="false">G35-G36-G37-G38</f>
        <v>0</v>
      </c>
      <c r="H62" s="55" t="n">
        <f aca="false">H35-H36-H37-H38</f>
        <v>0</v>
      </c>
      <c r="I62" s="55" t="n">
        <f aca="false">I35-I36-I37-I38</f>
        <v>0</v>
      </c>
      <c r="J62" s="55" t="n">
        <f aca="false">J35-J36-J37-J38</f>
        <v>0</v>
      </c>
      <c r="K62" s="55" t="n">
        <f aca="false">K35-K36-K37-K38</f>
        <v>0</v>
      </c>
      <c r="L62" s="55" t="n">
        <f aca="false">L35-L36-L37-L38</f>
        <v>-100000</v>
      </c>
      <c r="M62" s="55" t="n">
        <f aca="false">M35-M36-M37-M38</f>
        <v>-100000.000000004</v>
      </c>
      <c r="N62" s="55" t="n">
        <f aca="false">N35-N36-N37-N38</f>
        <v>0</v>
      </c>
      <c r="O62" s="55" t="n">
        <f aca="false">O35-O36-O37-O38</f>
        <v>0</v>
      </c>
      <c r="P62" s="55" t="n">
        <f aca="false">P35-P36-P37-P38</f>
        <v>-100000</v>
      </c>
      <c r="Q62" s="55" t="n">
        <f aca="false">Q35-Q36-Q37-Q38</f>
        <v>0</v>
      </c>
      <c r="R62" s="55" t="n">
        <f aca="false">R35-R36-R37-R38</f>
        <v>0</v>
      </c>
      <c r="S62" s="55" t="n">
        <f aca="false">S35-S36-S37-S38</f>
        <v>0</v>
      </c>
      <c r="T62" s="55" t="n">
        <f aca="false">T35-T36-T37-T38</f>
        <v>0</v>
      </c>
      <c r="U62" s="55" t="n">
        <f aca="false">U35-U36-U37-U38</f>
        <v>0</v>
      </c>
      <c r="V62" s="55" t="n">
        <f aca="false">V35-V36-V37-V38</f>
        <v>0</v>
      </c>
      <c r="W62" s="55" t="n">
        <f aca="false">W35-W36-W37-W38</f>
        <v>0</v>
      </c>
      <c r="X62" s="55" t="n">
        <f aca="false">X35-X36-X37-X38</f>
        <v>0</v>
      </c>
    </row>
    <row r="63" customFormat="false" ht="15" hidden="false" customHeight="false" outlineLevel="0" collapsed="false">
      <c r="B63" s="0" t="s">
        <v>334</v>
      </c>
      <c r="E63" s="55" t="n">
        <f aca="false">E39-E40-E41-E42</f>
        <v>0</v>
      </c>
      <c r="F63" s="55" t="n">
        <f aca="false">F39-F40-F41-F42</f>
        <v>0</v>
      </c>
      <c r="G63" s="55" t="n">
        <f aca="false">G39-G40-G41-G42</f>
        <v>0</v>
      </c>
      <c r="H63" s="55" t="n">
        <f aca="false">H39-H40-H41-H42</f>
        <v>0</v>
      </c>
      <c r="I63" s="55" t="n">
        <f aca="false">I39-I40-I41-I42</f>
        <v>0</v>
      </c>
      <c r="J63" s="55" t="n">
        <f aca="false">J39-J40-J41-J42</f>
        <v>0</v>
      </c>
      <c r="K63" s="55" t="n">
        <f aca="false">K39-K40-K41-K42</f>
        <v>0</v>
      </c>
      <c r="L63" s="55" t="n">
        <f aca="false">L39-L40-L41-L42</f>
        <v>0</v>
      </c>
      <c r="M63" s="55" t="n">
        <f aca="false">M39-M40-M41-M42</f>
        <v>0</v>
      </c>
      <c r="N63" s="55" t="n">
        <f aca="false">N39-N40-N41-N42</f>
        <v>100000</v>
      </c>
      <c r="O63" s="55" t="n">
        <f aca="false">O39-O40-O41-O42</f>
        <v>0</v>
      </c>
      <c r="P63" s="55" t="n">
        <f aca="false">P39-P40-P41-P42</f>
        <v>-100000.00000003</v>
      </c>
      <c r="Q63" s="55" t="n">
        <f aca="false">Q39-Q40-Q41-Q42</f>
        <v>100000</v>
      </c>
      <c r="R63" s="55" t="n">
        <f aca="false">R39-R40-R41-R42</f>
        <v>0</v>
      </c>
      <c r="S63" s="55" t="n">
        <f aca="false">S39-S40-S41-S42</f>
        <v>0</v>
      </c>
      <c r="T63" s="55" t="n">
        <f aca="false">T39-T40-T41-T42</f>
        <v>0</v>
      </c>
      <c r="U63" s="55" t="n">
        <f aca="false">U39-U40-U41-U42</f>
        <v>0</v>
      </c>
      <c r="V63" s="55" t="n">
        <f aca="false">V39-V40-V41-V42</f>
        <v>0</v>
      </c>
      <c r="W63" s="55" t="n">
        <f aca="false">W39-W40-W41-W42</f>
        <v>0</v>
      </c>
      <c r="X63" s="55" t="n">
        <f aca="false">X39-X40-X41-X42</f>
        <v>0</v>
      </c>
    </row>
    <row r="64" customFormat="false" ht="15" hidden="false" customHeight="false" outlineLevel="0" collapsed="false">
      <c r="D64" s="158"/>
    </row>
    <row r="65" customFormat="false" ht="15" hidden="false" customHeight="false" outlineLevel="0" collapsed="false">
      <c r="B65" s="0" t="s">
        <v>1047</v>
      </c>
      <c r="D65" s="136" t="n">
        <v>1133000000</v>
      </c>
      <c r="E65" s="136" t="n">
        <v>1242000000</v>
      </c>
      <c r="F65" s="136" t="n">
        <v>1297000000</v>
      </c>
      <c r="G65" s="136" t="n">
        <v>1250000000</v>
      </c>
      <c r="H65" s="136" t="n">
        <v>1353000000</v>
      </c>
      <c r="I65" s="136" t="n">
        <v>1467000000</v>
      </c>
      <c r="J65" s="136" t="n">
        <v>1717000000</v>
      </c>
      <c r="K65" s="136" t="n">
        <v>1847000000</v>
      </c>
      <c r="L65" s="136" t="n">
        <v>1984000000</v>
      </c>
      <c r="M65" s="136" t="n">
        <v>1914000000</v>
      </c>
      <c r="N65" s="136" t="n">
        <v>1870000000</v>
      </c>
      <c r="O65" s="136" t="n">
        <v>1966000000</v>
      </c>
      <c r="P65" s="136" t="n">
        <v>1976000000</v>
      </c>
      <c r="Q65" s="136" t="n">
        <v>2090000000</v>
      </c>
      <c r="R65" s="136" t="n">
        <v>2271000000</v>
      </c>
      <c r="S65" s="136" t="n">
        <v>2402000000</v>
      </c>
      <c r="T65" s="136" t="n">
        <v>2529000000</v>
      </c>
      <c r="U65" s="136" t="n">
        <v>2650000000</v>
      </c>
      <c r="V65" s="136" t="n">
        <v>2776000000</v>
      </c>
      <c r="W65" s="136" t="n">
        <v>2906000000</v>
      </c>
      <c r="X65" s="136" t="n">
        <v>3043000000</v>
      </c>
    </row>
    <row r="66" customFormat="false" ht="15" hidden="false" customHeight="false" outlineLevel="0" collapsed="false">
      <c r="E66" s="313" t="n">
        <f aca="false">(E6/E65)*100</f>
        <v>21.4090177133655</v>
      </c>
      <c r="F66" s="313" t="n">
        <f aca="false">(F6/F65)*100</f>
        <v>25.242868157286</v>
      </c>
      <c r="G66" s="313" t="n">
        <f aca="false">(G6/G65)*100</f>
        <v>26.2</v>
      </c>
      <c r="H66" s="313" t="n">
        <f aca="false">(H6/H65)*100</f>
        <v>27.3022912047302</v>
      </c>
      <c r="I66" s="313" t="n">
        <f aca="false">(I6/I65)*100</f>
        <v>31.8064076346285</v>
      </c>
      <c r="J66" s="313" t="n">
        <f aca="false">(J6/J65)*100</f>
        <v>30.3028538147932</v>
      </c>
      <c r="K66" s="313" t="n">
        <f aca="false">(K6/K65)*100</f>
        <v>29.5636166756903</v>
      </c>
      <c r="L66" s="313" t="n">
        <f aca="false">(L6/L65)*100</f>
        <v>28.8659274193548</v>
      </c>
      <c r="M66" s="313" t="n">
        <f aca="false">(M6/M65)*100</f>
        <v>31.7084639498433</v>
      </c>
      <c r="N66" s="313" t="n">
        <f aca="false">(N6/N65)*100</f>
        <v>30.2727272727273</v>
      </c>
      <c r="O66" s="313" t="n">
        <f aca="false">(O6/O65)*100</f>
        <v>36.5920651068159</v>
      </c>
      <c r="P66" s="313" t="n">
        <f aca="false">(P6/P65)*100</f>
        <v>36.2550607287449</v>
      </c>
      <c r="Q66" s="313" t="n">
        <f aca="false">(Q6/Q65)*100</f>
        <v>45.9712918660287</v>
      </c>
      <c r="R66" s="313" t="n">
        <f aca="false">(R6/R65)*100</f>
        <v>42.5407309555262</v>
      </c>
      <c r="S66" s="313" t="n">
        <f aca="false">(S6/S65)*100</f>
        <v>37.1357202331391</v>
      </c>
      <c r="T66" s="313" t="n">
        <f aca="false">(T6/T65)*100</f>
        <v>29.0549624357453</v>
      </c>
      <c r="U66" s="313" t="n">
        <f aca="false">(U6/U65)*100</f>
        <v>27.0150943396226</v>
      </c>
      <c r="V66" s="313" t="n">
        <f aca="false">(V6/V65)*100</f>
        <v>26.0518731988473</v>
      </c>
      <c r="W66" s="313" t="n">
        <f aca="false">(W6/W65)*100</f>
        <v>25.8499655884377</v>
      </c>
      <c r="X66" s="313" t="n">
        <f aca="false">(X6/X65)*100</f>
        <v>25.6720341767992</v>
      </c>
    </row>
    <row r="67" customFormat="false" ht="15" hidden="false" customHeight="false" outlineLevel="0" collapsed="false">
      <c r="E67" s="313" t="n">
        <f aca="false">(E17/E65)*100</f>
        <v>30.9983896940419</v>
      </c>
      <c r="F67" s="313" t="n">
        <f aca="false">(F17/F65)*100</f>
        <v>39.414032382421</v>
      </c>
      <c r="G67" s="313" t="n">
        <f aca="false">(G17/G65)*100</f>
        <v>33.248</v>
      </c>
      <c r="H67" s="313" t="n">
        <f aca="false">(H17/H65)*100</f>
        <v>33.5624538063562</v>
      </c>
      <c r="I67" s="313" t="n">
        <f aca="false">(I17/I65)*100</f>
        <v>35.0783912747103</v>
      </c>
      <c r="J67" s="313" t="n">
        <f aca="false">(J17/J65)*100</f>
        <v>34.1642399534071</v>
      </c>
      <c r="K67" s="313" t="n">
        <f aca="false">(K17/K65)*100</f>
        <v>33.1131564699513</v>
      </c>
      <c r="L67" s="313" t="n">
        <f aca="false">(L17/L65)*100</f>
        <v>32.7822580645161</v>
      </c>
      <c r="M67" s="313" t="n">
        <f aca="false">(M17/M65)*100</f>
        <v>34.5402298850575</v>
      </c>
      <c r="N67" s="313" t="n">
        <f aca="false">(N17/N65)*100</f>
        <v>37.8502673796791</v>
      </c>
      <c r="O67" s="313" t="n">
        <f aca="false">(O17/O65)*100</f>
        <v>34.7304170905392</v>
      </c>
      <c r="P67" s="313" t="n">
        <f aca="false">(P17/P65)*100</f>
        <v>31.3917004048583</v>
      </c>
      <c r="Q67" s="313" t="n">
        <f aca="false">(Q17/Q65)*100</f>
        <v>33.6602870813397</v>
      </c>
      <c r="R67" s="313" t="n">
        <f aca="false">(R17/R65)*100</f>
        <v>32.9150154117129</v>
      </c>
      <c r="S67" s="313" t="n">
        <f aca="false">(S17/S65)*100</f>
        <v>32.1981681931724</v>
      </c>
      <c r="T67" s="313" t="n">
        <f aca="false">(T17/T65)*100</f>
        <v>30.3795966785291</v>
      </c>
      <c r="U67" s="313" t="n">
        <f aca="false">(U17/U65)*100</f>
        <v>29.6905660377358</v>
      </c>
      <c r="V67" s="313" t="n">
        <f aca="false">(V17/V65)*100</f>
        <v>29.5064841498559</v>
      </c>
      <c r="W67" s="313" t="n">
        <f aca="false">(W17/W65)*100</f>
        <v>29.4218857536132</v>
      </c>
      <c r="X67" s="313" t="n">
        <f aca="false">(X17/X65)*100</f>
        <v>29.2573118632928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3.xml><?xml version="1.0" encoding="utf-8"?>
<worksheet xmlns="http://schemas.openxmlformats.org/spreadsheetml/2006/main" xmlns:r="http://schemas.openxmlformats.org/officeDocument/2006/relationships">
  <sheetPr filterMode="false">
    <pageSetUpPr fitToPage="false"/>
  </sheetPr>
  <dimension ref="A1:X6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I6" activePane="bottomRight" state="frozen"/>
      <selection pane="topLeft" activeCell="A1" activeCellId="0" sqref="A1"/>
      <selection pane="topRight" activeCell="I1" activeCellId="0" sqref="I1"/>
      <selection pane="bottomLeft" activeCell="A6" activeCellId="0" sqref="A6"/>
      <selection pane="bottomRight" activeCell="R7" activeCellId="0" sqref="R7"/>
    </sheetView>
  </sheetViews>
  <sheetFormatPr defaultRowHeight="15"/>
  <cols>
    <col collapsed="false" hidden="false" max="1" min="1" style="0" width="40.6326530612245"/>
    <col collapsed="false" hidden="false" max="2" min="2" style="0" width="52.3775510204082"/>
    <col collapsed="false" hidden="false" max="3" min="3" style="0" width="24.3010204081633"/>
    <col collapsed="false" hidden="false" max="6" min="4" style="0" width="8.50510204081633"/>
    <col collapsed="false" hidden="false" max="7" min="7" style="0" width="16.1989795918367"/>
    <col collapsed="false" hidden="false" max="8" min="8" style="0" width="16.3316326530612"/>
    <col collapsed="false" hidden="false" max="9" min="9" style="0" width="15.5255102040816"/>
    <col collapsed="false" hidden="false" max="10" min="10" style="0" width="16.1989795918367"/>
    <col collapsed="false" hidden="false" max="12" min="11" style="0" width="15.5255102040816"/>
    <col collapsed="false" hidden="false" max="13" min="13" style="0" width="16.1989795918367"/>
    <col collapsed="false" hidden="false" max="19" min="14" style="0" width="17.6836734693878"/>
    <col collapsed="false" hidden="false" max="1025" min="20" style="0" width="8.50510204081633"/>
  </cols>
  <sheetData>
    <row r="1" customFormat="false" ht="15" hidden="false" customHeight="false" outlineLevel="0" collapsed="false">
      <c r="A1" s="59" t="s">
        <v>5121</v>
      </c>
      <c r="B1" s="2" t="s">
        <v>5122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30</v>
      </c>
      <c r="O5" s="4" t="s">
        <v>31</v>
      </c>
      <c r="P5" s="4" t="s">
        <v>31</v>
      </c>
      <c r="Q5" s="4" t="s">
        <v>31</v>
      </c>
      <c r="R5" s="4" t="s">
        <v>31</v>
      </c>
      <c r="S5" s="4" t="s">
        <v>31</v>
      </c>
      <c r="T5" s="4" t="s">
        <v>31</v>
      </c>
      <c r="U5" s="4" t="s">
        <v>31</v>
      </c>
      <c r="V5" s="4" t="s">
        <v>31</v>
      </c>
      <c r="W5" s="4" t="s">
        <v>31</v>
      </c>
      <c r="X5" s="4" t="s">
        <v>31</v>
      </c>
    </row>
    <row r="6" customFormat="false" ht="15" hidden="false" customHeight="false" outlineLevel="0" collapsed="false">
      <c r="A6" s="51" t="s">
        <v>32</v>
      </c>
      <c r="B6" s="149" t="s">
        <v>438</v>
      </c>
      <c r="C6" s="335" t="s">
        <v>34</v>
      </c>
      <c r="D6" s="4"/>
      <c r="E6" s="4"/>
      <c r="F6" s="4"/>
      <c r="G6" s="151" t="n">
        <v>538300000</v>
      </c>
      <c r="H6" s="151" t="n">
        <v>564100000</v>
      </c>
      <c r="I6" s="46" t="n">
        <v>615900000</v>
      </c>
      <c r="J6" s="151" t="n">
        <v>677500000</v>
      </c>
      <c r="K6" s="151" t="n">
        <v>742800000</v>
      </c>
      <c r="L6" s="151" t="n">
        <v>816500000</v>
      </c>
      <c r="M6" s="151" t="n">
        <v>809100000</v>
      </c>
      <c r="N6" s="151" t="n">
        <v>907700000</v>
      </c>
      <c r="O6" s="151" t="n">
        <v>909900000</v>
      </c>
      <c r="P6" s="151" t="n">
        <v>945000000</v>
      </c>
      <c r="Q6" s="151" t="n">
        <v>1025700000</v>
      </c>
      <c r="R6" s="151" t="n">
        <v>1079200000</v>
      </c>
      <c r="S6" s="151" t="n">
        <v>1135500000</v>
      </c>
      <c r="T6" s="4"/>
      <c r="U6" s="4"/>
      <c r="V6" s="4"/>
      <c r="W6" s="4"/>
      <c r="X6" s="4"/>
    </row>
    <row r="7" customFormat="false" ht="16.5" hidden="false" customHeight="false" outlineLevel="0" collapsed="false">
      <c r="A7" s="30" t="s">
        <v>35</v>
      </c>
      <c r="B7" s="19" t="s">
        <v>149</v>
      </c>
      <c r="C7" s="20" t="s">
        <v>37</v>
      </c>
      <c r="D7" s="4"/>
      <c r="E7" s="4"/>
      <c r="F7" s="4"/>
      <c r="G7" s="151" t="n">
        <f aca="false">G8+G13</f>
        <v>505300000</v>
      </c>
      <c r="H7" s="151" t="n">
        <f aca="false">H8+H13</f>
        <v>564200000</v>
      </c>
      <c r="I7" s="151" t="n">
        <f aca="false">I8+I13</f>
        <v>609900000</v>
      </c>
      <c r="J7" s="151" t="n">
        <f aca="false">J8+J13</f>
        <v>670900000</v>
      </c>
      <c r="K7" s="151" t="n">
        <f aca="false">K8+K13</f>
        <v>738600000</v>
      </c>
      <c r="L7" s="151" t="n">
        <f aca="false">L8+L13</f>
        <v>796000000</v>
      </c>
      <c r="M7" s="151" t="n">
        <f aca="false">M8+M13</f>
        <v>756300000</v>
      </c>
      <c r="N7" s="151" t="n">
        <f aca="false">N8+N13</f>
        <v>788000000</v>
      </c>
      <c r="O7" s="151" t="n">
        <f aca="false">O8+O13</f>
        <v>841400000</v>
      </c>
      <c r="P7" s="151" t="n">
        <f aca="false">P8+P13</f>
        <v>918500000</v>
      </c>
      <c r="Q7" s="151" t="n">
        <f aca="false">Q8+Q13</f>
        <v>997800000</v>
      </c>
      <c r="R7" s="151" t="n">
        <f aca="false">R8+R13</f>
        <v>1049800000</v>
      </c>
      <c r="S7" s="151" t="n">
        <f aca="false">S8+S13</f>
        <v>1104700000</v>
      </c>
      <c r="T7" s="4"/>
      <c r="U7" s="4"/>
      <c r="V7" s="4"/>
      <c r="W7" s="4"/>
      <c r="X7" s="4"/>
    </row>
    <row r="8" customFormat="false" ht="15" hidden="false" customHeight="false" outlineLevel="0" collapsed="false">
      <c r="B8" s="149" t="s">
        <v>5123</v>
      </c>
      <c r="C8" s="11"/>
      <c r="D8" s="4"/>
      <c r="E8" s="4"/>
      <c r="F8" s="4"/>
      <c r="G8" s="151" t="n">
        <v>496700000</v>
      </c>
      <c r="H8" s="151" t="n">
        <v>563300000</v>
      </c>
      <c r="I8" s="46" t="n">
        <v>609300000</v>
      </c>
      <c r="J8" s="151" t="n">
        <v>670200000</v>
      </c>
      <c r="K8" s="151" t="n">
        <v>738600000</v>
      </c>
      <c r="L8" s="151" t="n">
        <v>789300000</v>
      </c>
      <c r="M8" s="151" t="n">
        <v>756300000</v>
      </c>
      <c r="N8" s="151" t="n">
        <v>787800000</v>
      </c>
      <c r="O8" s="151" t="n">
        <v>841400000</v>
      </c>
      <c r="P8" s="151" t="n">
        <v>918500000</v>
      </c>
      <c r="Q8" s="151" t="n">
        <v>997800000</v>
      </c>
      <c r="R8" s="151" t="n">
        <v>1049800000</v>
      </c>
      <c r="S8" s="151" t="n">
        <v>1104700000</v>
      </c>
      <c r="T8" s="4"/>
      <c r="U8" s="4"/>
      <c r="V8" s="4"/>
      <c r="W8" s="4"/>
      <c r="X8" s="4"/>
    </row>
    <row r="9" customFormat="false" ht="15" hidden="false" customHeight="false" outlineLevel="0" collapsed="false">
      <c r="A9" s="149" t="s">
        <v>5124</v>
      </c>
      <c r="B9" s="149" t="s">
        <v>5124</v>
      </c>
      <c r="C9" s="49" t="s">
        <v>40</v>
      </c>
      <c r="D9" s="4"/>
      <c r="E9" s="4"/>
      <c r="F9" s="4"/>
      <c r="G9" s="151" t="n">
        <v>452900000</v>
      </c>
      <c r="H9" s="151" t="n">
        <v>518600000</v>
      </c>
      <c r="I9" s="46" t="n">
        <v>566700000</v>
      </c>
      <c r="J9" s="151" t="n">
        <v>619800000</v>
      </c>
      <c r="K9" s="151" t="n">
        <v>684600000</v>
      </c>
      <c r="L9" s="151" t="n">
        <v>736200000</v>
      </c>
      <c r="M9" s="151" t="n">
        <v>702800000</v>
      </c>
      <c r="N9" s="151" t="n">
        <v>746800000</v>
      </c>
      <c r="O9" s="151" t="n">
        <v>798600000</v>
      </c>
      <c r="P9" s="151" t="n">
        <v>873300000</v>
      </c>
      <c r="Q9" s="151" t="n">
        <v>950300000</v>
      </c>
      <c r="R9" s="151" t="n">
        <v>999800000</v>
      </c>
      <c r="S9" s="151" t="n">
        <v>1052000000</v>
      </c>
      <c r="T9" s="4"/>
      <c r="U9" s="4"/>
      <c r="V9" s="4"/>
      <c r="W9" s="4"/>
      <c r="X9" s="4"/>
    </row>
    <row r="10" customFormat="false" ht="15" hidden="false" customHeight="false" outlineLevel="0" collapsed="false">
      <c r="A10" s="107" t="s">
        <v>5125</v>
      </c>
      <c r="B10" s="107" t="s">
        <v>5125</v>
      </c>
      <c r="C10" s="19" t="s">
        <v>4870</v>
      </c>
      <c r="D10" s="4"/>
      <c r="E10" s="4"/>
      <c r="F10" s="4"/>
      <c r="G10" s="100" t="n">
        <v>308600000</v>
      </c>
      <c r="H10" s="100" t="n">
        <v>346000000</v>
      </c>
      <c r="I10" s="46" t="n">
        <v>361000000</v>
      </c>
      <c r="J10" s="100" t="n">
        <v>381500000</v>
      </c>
      <c r="K10" s="100" t="n">
        <v>438600000</v>
      </c>
      <c r="L10" s="100" t="n">
        <v>492700000</v>
      </c>
      <c r="M10" s="100" t="n">
        <v>471500000</v>
      </c>
      <c r="N10" s="100" t="n">
        <v>481200000</v>
      </c>
      <c r="O10" s="100" t="n">
        <v>517700000</v>
      </c>
      <c r="P10" s="100" t="n">
        <v>576800000</v>
      </c>
      <c r="Q10" s="100" t="n">
        <v>638400000</v>
      </c>
      <c r="R10" s="100" t="n">
        <v>671600000</v>
      </c>
      <c r="S10" s="100" t="n">
        <v>706700000</v>
      </c>
      <c r="T10" s="4"/>
      <c r="U10" s="4"/>
      <c r="V10" s="4"/>
      <c r="W10" s="4"/>
      <c r="X10" s="4"/>
    </row>
    <row r="11" customFormat="false" ht="15" hidden="false" customHeight="false" outlineLevel="0" collapsed="false">
      <c r="A11" s="107" t="s">
        <v>5126</v>
      </c>
      <c r="B11" s="107" t="s">
        <v>5126</v>
      </c>
      <c r="C11" s="19" t="s">
        <v>4870</v>
      </c>
      <c r="D11" s="4"/>
      <c r="E11" s="4"/>
      <c r="F11" s="4"/>
      <c r="G11" s="100" t="n">
        <v>144400000</v>
      </c>
      <c r="H11" s="100" t="n">
        <v>172600000</v>
      </c>
      <c r="I11" s="46" t="n">
        <v>205700000</v>
      </c>
      <c r="J11" s="100" t="n">
        <v>238400000</v>
      </c>
      <c r="K11" s="100" t="n">
        <v>246000000</v>
      </c>
      <c r="L11" s="100" t="n">
        <v>243500000</v>
      </c>
      <c r="M11" s="100" t="n">
        <v>231300000</v>
      </c>
      <c r="N11" s="100" t="n">
        <v>265600000</v>
      </c>
      <c r="O11" s="100" t="n">
        <v>280800000</v>
      </c>
      <c r="P11" s="100" t="n">
        <v>296500000</v>
      </c>
      <c r="Q11" s="100" t="n">
        <v>311900000</v>
      </c>
      <c r="R11" s="100" t="n">
        <v>328200000</v>
      </c>
      <c r="S11" s="100" t="n">
        <v>345300000</v>
      </c>
      <c r="T11" s="4"/>
      <c r="U11" s="4"/>
      <c r="V11" s="4"/>
      <c r="W11" s="4"/>
      <c r="X11" s="4"/>
    </row>
    <row r="12" customFormat="false" ht="15" hidden="false" customHeight="false" outlineLevel="0" collapsed="false">
      <c r="A12" s="149" t="s">
        <v>5127</v>
      </c>
      <c r="B12" s="149" t="s">
        <v>5127</v>
      </c>
      <c r="C12" s="49" t="s">
        <v>40</v>
      </c>
      <c r="D12" s="4"/>
      <c r="E12" s="4"/>
      <c r="F12" s="4"/>
      <c r="G12" s="151" t="n">
        <v>43800000</v>
      </c>
      <c r="H12" s="151" t="n">
        <v>44600000</v>
      </c>
      <c r="I12" s="46" t="n">
        <v>42700000</v>
      </c>
      <c r="J12" s="151" t="n">
        <v>50400000</v>
      </c>
      <c r="K12" s="151" t="n">
        <v>54100000</v>
      </c>
      <c r="L12" s="151" t="n">
        <v>53100000</v>
      </c>
      <c r="M12" s="151" t="n">
        <v>53600000</v>
      </c>
      <c r="N12" s="151" t="n">
        <v>41000000</v>
      </c>
      <c r="O12" s="151" t="n">
        <v>42800000</v>
      </c>
      <c r="P12" s="151" t="n">
        <v>45200000</v>
      </c>
      <c r="Q12" s="151" t="n">
        <v>47500000</v>
      </c>
      <c r="R12" s="151" t="n">
        <v>50000000</v>
      </c>
      <c r="S12" s="151" t="n">
        <v>52600000</v>
      </c>
      <c r="T12" s="4"/>
      <c r="U12" s="4"/>
      <c r="V12" s="4"/>
      <c r="W12" s="4"/>
      <c r="X12" s="4"/>
    </row>
    <row r="13" customFormat="false" ht="15" hidden="false" customHeight="false" outlineLevel="0" collapsed="false">
      <c r="A13" s="149" t="s">
        <v>5128</v>
      </c>
      <c r="B13" s="149" t="s">
        <v>5128</v>
      </c>
      <c r="C13" s="49" t="s">
        <v>40</v>
      </c>
      <c r="D13" s="4"/>
      <c r="E13" s="4"/>
      <c r="F13" s="4"/>
      <c r="G13" s="151" t="n">
        <v>8600000</v>
      </c>
      <c r="H13" s="151" t="n">
        <v>900000</v>
      </c>
      <c r="I13" s="46" t="n">
        <v>600000</v>
      </c>
      <c r="J13" s="151" t="n">
        <v>700000</v>
      </c>
      <c r="K13" s="151" t="n">
        <v>0</v>
      </c>
      <c r="L13" s="151" t="n">
        <v>6700000</v>
      </c>
      <c r="M13" s="151" t="n">
        <v>0</v>
      </c>
      <c r="N13" s="151" t="n">
        <v>200000</v>
      </c>
      <c r="O13" s="151" t="n">
        <v>0</v>
      </c>
      <c r="P13" s="151" t="n">
        <v>0</v>
      </c>
      <c r="Q13" s="151" t="n">
        <v>0</v>
      </c>
      <c r="R13" s="151" t="n">
        <v>0</v>
      </c>
      <c r="S13" s="151" t="n">
        <v>0</v>
      </c>
      <c r="T13" s="4"/>
      <c r="U13" s="4"/>
      <c r="V13" s="4"/>
      <c r="W13" s="4"/>
      <c r="X13" s="4"/>
    </row>
    <row r="14" customFormat="false" ht="15" hidden="false" customHeight="false" outlineLevel="0" collapsed="false">
      <c r="A14" s="149" t="s">
        <v>52</v>
      </c>
      <c r="B14" s="149" t="s">
        <v>52</v>
      </c>
      <c r="C14" s="20" t="s">
        <v>37</v>
      </c>
      <c r="D14" s="4"/>
      <c r="E14" s="4"/>
      <c r="F14" s="4"/>
      <c r="G14" s="151" t="n">
        <v>32900000</v>
      </c>
      <c r="H14" s="151" t="n">
        <v>0</v>
      </c>
      <c r="I14" s="46" t="n">
        <v>6000000</v>
      </c>
      <c r="J14" s="151" t="n">
        <v>6600000</v>
      </c>
      <c r="K14" s="151" t="n">
        <v>4100000</v>
      </c>
      <c r="L14" s="151" t="n">
        <v>20500000</v>
      </c>
      <c r="M14" s="151" t="n">
        <v>52700000</v>
      </c>
      <c r="N14" s="151" t="n">
        <v>119700000</v>
      </c>
      <c r="O14" s="151" t="n">
        <v>68500000</v>
      </c>
      <c r="P14" s="151" t="n">
        <v>26500000</v>
      </c>
      <c r="Q14" s="151" t="n">
        <v>27900000</v>
      </c>
      <c r="R14" s="151" t="n">
        <v>29300000</v>
      </c>
      <c r="S14" s="151" t="n">
        <v>30900000</v>
      </c>
      <c r="T14" s="4"/>
      <c r="U14" s="4"/>
      <c r="V14" s="4"/>
      <c r="W14" s="4"/>
      <c r="X14" s="4"/>
    </row>
    <row r="15" s="13" customFormat="true" ht="15" hidden="false" customHeight="false" outlineLevel="0" collapsed="false">
      <c r="A15" s="31" t="s">
        <v>68</v>
      </c>
      <c r="B15" s="148" t="s">
        <v>5129</v>
      </c>
      <c r="C15" s="63" t="s">
        <v>34</v>
      </c>
      <c r="D15" s="168"/>
      <c r="E15" s="168"/>
      <c r="F15" s="168"/>
      <c r="G15" s="163" t="n">
        <v>611500000</v>
      </c>
      <c r="H15" s="163" t="n">
        <v>647700000</v>
      </c>
      <c r="I15" s="109" t="n">
        <v>761700000</v>
      </c>
      <c r="J15" s="163" t="n">
        <v>832600000</v>
      </c>
      <c r="K15" s="163" t="n">
        <v>768500000</v>
      </c>
      <c r="L15" s="163" t="n">
        <v>845900000</v>
      </c>
      <c r="M15" s="163" t="n">
        <v>912700000</v>
      </c>
      <c r="N15" s="163" t="n">
        <v>1077800000</v>
      </c>
      <c r="O15" s="163" t="n">
        <v>1082900000</v>
      </c>
      <c r="P15" s="163" t="n">
        <v>1034800000</v>
      </c>
      <c r="Q15" s="163" t="n">
        <v>1078200000</v>
      </c>
      <c r="R15" s="163" t="n">
        <v>1126600000</v>
      </c>
      <c r="S15" s="163" t="n">
        <v>1183000000</v>
      </c>
      <c r="T15" s="168"/>
      <c r="U15" s="168"/>
      <c r="V15" s="168"/>
      <c r="W15" s="168"/>
      <c r="X15" s="168"/>
    </row>
    <row r="16" customFormat="false" ht="16.5" hidden="false" customHeight="false" outlineLevel="0" collapsed="false">
      <c r="A16" s="444" t="s">
        <v>453</v>
      </c>
      <c r="B16" s="149" t="s">
        <v>5130</v>
      </c>
      <c r="C16" s="49" t="s">
        <v>191</v>
      </c>
      <c r="D16" s="4"/>
      <c r="E16" s="4"/>
      <c r="F16" s="4"/>
      <c r="G16" s="151" t="n">
        <v>460000000</v>
      </c>
      <c r="H16" s="151" t="n">
        <v>479800000</v>
      </c>
      <c r="I16" s="46" t="n">
        <v>513300000</v>
      </c>
      <c r="J16" s="151" t="n">
        <v>548500000</v>
      </c>
      <c r="K16" s="151" t="n">
        <v>586500000</v>
      </c>
      <c r="L16" s="151" t="n">
        <v>647000000</v>
      </c>
      <c r="M16" s="151" t="n">
        <v>671100000</v>
      </c>
      <c r="N16" s="151" t="n">
        <v>735500000</v>
      </c>
      <c r="O16" s="151" t="n">
        <v>749000000</v>
      </c>
      <c r="P16" s="151" t="n">
        <v>778600000</v>
      </c>
      <c r="Q16" s="151" t="n">
        <v>805600000</v>
      </c>
      <c r="R16" s="151" t="n">
        <v>828200000</v>
      </c>
      <c r="S16" s="151" t="n">
        <v>868900000</v>
      </c>
      <c r="T16" s="4"/>
      <c r="U16" s="4"/>
      <c r="V16" s="4"/>
      <c r="W16" s="4"/>
      <c r="X16" s="4"/>
    </row>
    <row r="17" customFormat="false" ht="15" hidden="false" customHeight="false" outlineLevel="0" collapsed="false">
      <c r="A17" s="134" t="s">
        <v>456</v>
      </c>
      <c r="B17" s="134" t="s">
        <v>456</v>
      </c>
      <c r="C17" s="49" t="s">
        <v>77</v>
      </c>
      <c r="D17" s="4"/>
      <c r="E17" s="4"/>
      <c r="F17" s="4"/>
      <c r="G17" s="100" t="n">
        <v>229900000</v>
      </c>
      <c r="H17" s="100" t="n">
        <v>221300000</v>
      </c>
      <c r="I17" s="46" t="n">
        <v>233700000</v>
      </c>
      <c r="J17" s="100" t="n">
        <v>250900000</v>
      </c>
      <c r="K17" s="100" t="n">
        <v>265200000</v>
      </c>
      <c r="L17" s="100" t="n">
        <v>298900000</v>
      </c>
      <c r="M17" s="100" t="n">
        <v>316500000</v>
      </c>
      <c r="N17" s="100" t="n">
        <v>340200000</v>
      </c>
      <c r="O17" s="100" t="n">
        <v>337300000</v>
      </c>
      <c r="P17" s="100" t="n">
        <v>342300000</v>
      </c>
      <c r="Q17" s="100" t="n">
        <v>348700000</v>
      </c>
      <c r="R17" s="100" t="n">
        <v>366800000</v>
      </c>
      <c r="S17" s="100" t="n">
        <v>386000000</v>
      </c>
      <c r="T17" s="4"/>
      <c r="U17" s="4"/>
      <c r="V17" s="4"/>
      <c r="W17" s="4"/>
      <c r="X17" s="4"/>
    </row>
    <row r="18" customFormat="false" ht="15" hidden="false" customHeight="false" outlineLevel="0" collapsed="false">
      <c r="A18" s="134" t="s">
        <v>5131</v>
      </c>
      <c r="B18" s="134" t="s">
        <v>5131</v>
      </c>
      <c r="C18" s="49" t="s">
        <v>77</v>
      </c>
      <c r="D18" s="4"/>
      <c r="E18" s="4"/>
      <c r="F18" s="4"/>
      <c r="G18" s="100" t="n">
        <v>35200000</v>
      </c>
      <c r="H18" s="100" t="n">
        <v>38200000</v>
      </c>
      <c r="I18" s="46" t="n">
        <v>43300000</v>
      </c>
      <c r="J18" s="100" t="n">
        <v>43300000</v>
      </c>
      <c r="K18" s="100" t="n">
        <v>49200000</v>
      </c>
      <c r="L18" s="100" t="n">
        <v>51400000</v>
      </c>
      <c r="M18" s="100" t="n">
        <v>57400000</v>
      </c>
      <c r="N18" s="100" t="n">
        <v>64900000</v>
      </c>
      <c r="O18" s="100" t="n">
        <v>57100000</v>
      </c>
      <c r="P18" s="100" t="n">
        <v>60300000</v>
      </c>
      <c r="Q18" s="100" t="n">
        <v>63400000</v>
      </c>
      <c r="R18" s="100" t="n">
        <v>66700000</v>
      </c>
      <c r="S18" s="100" t="n">
        <v>70200000</v>
      </c>
      <c r="T18" s="4"/>
      <c r="U18" s="4"/>
      <c r="V18" s="4"/>
      <c r="W18" s="4"/>
      <c r="X18" s="4"/>
    </row>
    <row r="19" customFormat="false" ht="15" hidden="false" customHeight="false" outlineLevel="0" collapsed="false">
      <c r="A19" s="134" t="s">
        <v>543</v>
      </c>
      <c r="B19" s="134" t="s">
        <v>543</v>
      </c>
      <c r="C19" s="49" t="s">
        <v>77</v>
      </c>
      <c r="D19" s="4"/>
      <c r="E19" s="4"/>
      <c r="F19" s="4"/>
      <c r="G19" s="100" t="n">
        <v>78000000</v>
      </c>
      <c r="H19" s="100" t="n">
        <v>90400000</v>
      </c>
      <c r="I19" s="46" t="n">
        <v>96100000</v>
      </c>
      <c r="J19" s="100" t="n">
        <v>101500000</v>
      </c>
      <c r="K19" s="100" t="n">
        <v>114100000</v>
      </c>
      <c r="L19" s="100" t="n">
        <v>131700000</v>
      </c>
      <c r="M19" s="100" t="n">
        <v>130500000</v>
      </c>
      <c r="N19" s="100" t="n">
        <v>142500000</v>
      </c>
      <c r="O19" s="100" t="n">
        <v>148800000</v>
      </c>
      <c r="P19" s="100" t="n">
        <v>152700000</v>
      </c>
      <c r="Q19" s="100" t="n">
        <v>158500000</v>
      </c>
      <c r="R19" s="100" t="n">
        <v>150100000</v>
      </c>
      <c r="S19" s="100" t="n">
        <v>157900000</v>
      </c>
      <c r="T19" s="4"/>
      <c r="U19" s="4"/>
      <c r="V19" s="4"/>
      <c r="W19" s="4"/>
      <c r="X19" s="4"/>
    </row>
    <row r="20" customFormat="false" ht="15" hidden="false" customHeight="false" outlineLevel="0" collapsed="false">
      <c r="A20" s="134" t="s">
        <v>360</v>
      </c>
      <c r="B20" s="134" t="s">
        <v>360</v>
      </c>
      <c r="C20" s="49" t="s">
        <v>77</v>
      </c>
      <c r="D20" s="4"/>
      <c r="E20" s="4"/>
      <c r="F20" s="4"/>
      <c r="G20" s="100" t="n">
        <v>60200000</v>
      </c>
      <c r="H20" s="100" t="n">
        <v>62900000</v>
      </c>
      <c r="I20" s="46" t="n">
        <v>67200000</v>
      </c>
      <c r="J20" s="100" t="n">
        <v>68500000</v>
      </c>
      <c r="K20" s="100" t="n">
        <v>65100000</v>
      </c>
      <c r="L20" s="100" t="n">
        <v>74200000</v>
      </c>
      <c r="M20" s="100" t="n">
        <v>77100000</v>
      </c>
      <c r="N20" s="100" t="n">
        <v>82500000</v>
      </c>
      <c r="O20" s="100" t="n">
        <v>85700000</v>
      </c>
      <c r="P20" s="100" t="n">
        <v>91200000</v>
      </c>
      <c r="Q20" s="100" t="n">
        <v>95900000</v>
      </c>
      <c r="R20" s="100" t="n">
        <v>100900000</v>
      </c>
      <c r="S20" s="100" t="n">
        <v>106200000</v>
      </c>
      <c r="T20" s="4"/>
      <c r="U20" s="4"/>
      <c r="V20" s="4"/>
      <c r="W20" s="4"/>
      <c r="X20" s="4"/>
    </row>
    <row r="21" customFormat="false" ht="15" hidden="false" customHeight="false" outlineLevel="0" collapsed="false">
      <c r="A21" s="134" t="s">
        <v>1666</v>
      </c>
      <c r="B21" s="134" t="s">
        <v>1666</v>
      </c>
      <c r="C21" s="49" t="s">
        <v>77</v>
      </c>
      <c r="D21" s="4"/>
      <c r="E21" s="4"/>
      <c r="F21" s="4"/>
      <c r="G21" s="100" t="n">
        <v>56600000</v>
      </c>
      <c r="H21" s="100" t="n">
        <v>66900000</v>
      </c>
      <c r="I21" s="46" t="n">
        <v>73000000</v>
      </c>
      <c r="J21" s="100" t="n">
        <v>84300000</v>
      </c>
      <c r="K21" s="100" t="n">
        <v>92900000</v>
      </c>
      <c r="L21" s="100" t="n">
        <v>90800000</v>
      </c>
      <c r="M21" s="100" t="n">
        <v>89700000</v>
      </c>
      <c r="N21" s="100" t="n">
        <v>105300000</v>
      </c>
      <c r="O21" s="100" t="n">
        <v>120200000</v>
      </c>
      <c r="P21" s="100" t="n">
        <v>132100000</v>
      </c>
      <c r="Q21" s="100" t="n">
        <v>139100000</v>
      </c>
      <c r="R21" s="100" t="n">
        <v>143600000</v>
      </c>
      <c r="S21" s="100" t="n">
        <v>148600000</v>
      </c>
      <c r="T21" s="4"/>
      <c r="U21" s="4"/>
      <c r="V21" s="4"/>
      <c r="W21" s="4"/>
      <c r="X21" s="4"/>
    </row>
    <row r="22" customFormat="false" ht="15" hidden="false" customHeight="false" outlineLevel="0" collapsed="false">
      <c r="A22" s="106" t="s">
        <v>199</v>
      </c>
      <c r="B22" s="106" t="s">
        <v>199</v>
      </c>
      <c r="C22" s="11" t="s">
        <v>1406</v>
      </c>
      <c r="D22" s="4"/>
      <c r="E22" s="4"/>
      <c r="F22" s="4"/>
      <c r="G22" s="100" t="n">
        <v>20200000</v>
      </c>
      <c r="H22" s="100" t="n">
        <v>22200000</v>
      </c>
      <c r="I22" s="46" t="n">
        <v>24100000</v>
      </c>
      <c r="J22" s="100" t="n">
        <v>27700000</v>
      </c>
      <c r="K22" s="100" t="n">
        <v>30700000</v>
      </c>
      <c r="L22" s="100" t="n">
        <v>44100000</v>
      </c>
      <c r="M22" s="100" t="n">
        <v>46200000</v>
      </c>
      <c r="N22" s="100" t="n">
        <v>50800000</v>
      </c>
      <c r="O22" s="100" t="n">
        <v>64400000</v>
      </c>
      <c r="P22" s="100" t="n">
        <v>72400000</v>
      </c>
      <c r="Q22" s="100" t="n">
        <v>77000000</v>
      </c>
      <c r="R22" s="100" t="n">
        <v>80100000</v>
      </c>
      <c r="S22" s="100" t="n">
        <v>83800000</v>
      </c>
      <c r="T22" s="4"/>
      <c r="U22" s="4"/>
      <c r="V22" s="4"/>
      <c r="W22" s="4"/>
      <c r="X22" s="4"/>
    </row>
    <row r="23" customFormat="false" ht="15" hidden="false" customHeight="false" outlineLevel="0" collapsed="false">
      <c r="A23" s="106" t="s">
        <v>361</v>
      </c>
      <c r="B23" s="106" t="s">
        <v>361</v>
      </c>
      <c r="C23" s="11" t="s">
        <v>1406</v>
      </c>
      <c r="D23" s="4"/>
      <c r="E23" s="4"/>
      <c r="F23" s="4"/>
      <c r="G23" s="100" t="n">
        <v>36400000</v>
      </c>
      <c r="H23" s="100" t="n">
        <v>44800000</v>
      </c>
      <c r="I23" s="46" t="n">
        <v>48900000</v>
      </c>
      <c r="J23" s="100" t="n">
        <v>56600000</v>
      </c>
      <c r="K23" s="100" t="n">
        <v>62300000</v>
      </c>
      <c r="L23" s="100" t="n">
        <v>46800000</v>
      </c>
      <c r="M23" s="100" t="n">
        <v>43500000</v>
      </c>
      <c r="N23" s="100" t="n">
        <v>54500000</v>
      </c>
      <c r="O23" s="100" t="n">
        <v>55700000</v>
      </c>
      <c r="P23" s="100" t="n">
        <v>59700000</v>
      </c>
      <c r="Q23" s="100" t="n">
        <v>62100000</v>
      </c>
      <c r="R23" s="100" t="n">
        <v>63500000</v>
      </c>
      <c r="S23" s="100" t="n">
        <v>64700000</v>
      </c>
      <c r="T23" s="4"/>
      <c r="U23" s="4"/>
      <c r="V23" s="4"/>
      <c r="W23" s="4"/>
      <c r="X23" s="4"/>
    </row>
    <row r="24" customFormat="false" ht="15" hidden="false" customHeight="false" outlineLevel="0" collapsed="false">
      <c r="A24" s="908" t="s">
        <v>5132</v>
      </c>
      <c r="B24" s="908" t="s">
        <v>5132</v>
      </c>
      <c r="C24" s="49" t="s">
        <v>191</v>
      </c>
      <c r="D24" s="4"/>
      <c r="E24" s="4"/>
      <c r="F24" s="4"/>
      <c r="G24" s="151" t="n">
        <v>136100000</v>
      </c>
      <c r="H24" s="151" t="n">
        <v>164300000</v>
      </c>
      <c r="I24" s="46" t="n">
        <v>248400000</v>
      </c>
      <c r="J24" s="151" t="n">
        <v>284100000</v>
      </c>
      <c r="K24" s="151" t="n">
        <v>181900000</v>
      </c>
      <c r="L24" s="151" t="n">
        <v>198900000</v>
      </c>
      <c r="M24" s="151" t="n">
        <v>241600000</v>
      </c>
      <c r="N24" s="151" t="n">
        <v>342300000</v>
      </c>
      <c r="O24" s="151" t="n">
        <v>333900000</v>
      </c>
      <c r="P24" s="151" t="n">
        <v>256100000</v>
      </c>
      <c r="Q24" s="151" t="n">
        <v>272600000</v>
      </c>
      <c r="R24" s="151" t="n">
        <v>298500000</v>
      </c>
      <c r="S24" s="151" t="n">
        <v>314100000</v>
      </c>
      <c r="T24" s="4"/>
      <c r="U24" s="4"/>
      <c r="V24" s="4"/>
      <c r="W24" s="4"/>
      <c r="X24" s="4"/>
    </row>
    <row r="25" customFormat="false" ht="15" hidden="false" customHeight="false" outlineLevel="0" collapsed="false">
      <c r="B25" s="149" t="s">
        <v>471</v>
      </c>
      <c r="C25" s="11"/>
      <c r="D25" s="4"/>
      <c r="E25" s="4"/>
      <c r="F25" s="4"/>
      <c r="G25" s="151" t="n">
        <v>-16700000</v>
      </c>
      <c r="H25" s="151" t="n">
        <v>-16600000</v>
      </c>
      <c r="I25" s="46" t="n">
        <v>-72700000</v>
      </c>
      <c r="J25" s="151" t="n">
        <v>-70800000</v>
      </c>
      <c r="K25" s="151" t="n">
        <v>67200000</v>
      </c>
      <c r="L25" s="151" t="n">
        <v>61400000</v>
      </c>
      <c r="M25" s="151" t="n">
        <v>-13900000</v>
      </c>
      <c r="N25" s="151" t="n">
        <v>-64900000</v>
      </c>
      <c r="O25" s="151" t="n">
        <v>-52800000</v>
      </c>
      <c r="P25" s="151" t="n">
        <v>42300000</v>
      </c>
      <c r="Q25" s="151" t="n">
        <v>86600000</v>
      </c>
      <c r="R25" s="151" t="n">
        <v>96100000</v>
      </c>
      <c r="S25" s="151" t="n">
        <v>101200000</v>
      </c>
      <c r="T25" s="4"/>
      <c r="U25" s="4"/>
      <c r="V25" s="4"/>
      <c r="W25" s="4"/>
      <c r="X25" s="4"/>
    </row>
    <row r="26" customFormat="false" ht="15" hidden="false" customHeight="false" outlineLevel="0" collapsed="false">
      <c r="B26" s="149" t="s">
        <v>5133</v>
      </c>
      <c r="C26" s="11"/>
      <c r="D26" s="4"/>
      <c r="E26" s="4"/>
      <c r="F26" s="4"/>
      <c r="G26" s="151" t="n">
        <v>-49600000</v>
      </c>
      <c r="H26" s="151" t="n">
        <v>-16600000</v>
      </c>
      <c r="I26" s="46" t="n">
        <v>-78700000</v>
      </c>
      <c r="J26" s="151" t="n">
        <v>-77400000</v>
      </c>
      <c r="K26" s="151" t="n">
        <v>63100000</v>
      </c>
      <c r="L26" s="151" t="n">
        <v>40900000</v>
      </c>
      <c r="M26" s="151" t="n">
        <v>-66600000</v>
      </c>
      <c r="N26" s="151" t="n">
        <v>-184600000</v>
      </c>
      <c r="O26" s="151" t="n">
        <v>-121400000</v>
      </c>
      <c r="P26" s="151" t="n">
        <v>15800000</v>
      </c>
      <c r="Q26" s="151" t="n">
        <v>58700000</v>
      </c>
      <c r="R26" s="151" t="n">
        <v>66800000</v>
      </c>
      <c r="S26" s="151" t="n">
        <v>70300000</v>
      </c>
      <c r="T26" s="4"/>
      <c r="U26" s="4"/>
      <c r="V26" s="4"/>
      <c r="W26" s="4"/>
      <c r="X26" s="4"/>
    </row>
    <row r="27" customFormat="false" ht="15" hidden="false" customHeight="false" outlineLevel="0" collapsed="false">
      <c r="B27" s="149" t="s">
        <v>5134</v>
      </c>
      <c r="C27" s="11"/>
      <c r="D27" s="4"/>
      <c r="E27" s="4"/>
      <c r="F27" s="4"/>
      <c r="G27" s="151" t="n">
        <v>36800000</v>
      </c>
      <c r="H27" s="151" t="n">
        <v>83500000</v>
      </c>
      <c r="I27" s="46" t="n">
        <v>96000000</v>
      </c>
      <c r="J27" s="151" t="n">
        <v>121700000</v>
      </c>
      <c r="K27" s="151" t="n">
        <v>152100000</v>
      </c>
      <c r="L27" s="151" t="n">
        <v>142300000</v>
      </c>
      <c r="M27" s="151" t="n">
        <v>85200000</v>
      </c>
      <c r="N27" s="151" t="n">
        <v>52300000</v>
      </c>
      <c r="O27" s="151" t="n">
        <v>92400000</v>
      </c>
      <c r="P27" s="151" t="n">
        <v>139900000</v>
      </c>
      <c r="Q27" s="151" t="n">
        <v>192200000</v>
      </c>
      <c r="R27" s="151" t="n">
        <v>221700000</v>
      </c>
      <c r="S27" s="151" t="n">
        <v>235800000</v>
      </c>
      <c r="T27" s="4"/>
      <c r="U27" s="4"/>
      <c r="V27" s="4"/>
      <c r="W27" s="4"/>
      <c r="X27" s="4"/>
    </row>
    <row r="28" customFormat="false" ht="15" hidden="false" customHeight="false" outlineLevel="0" collapsed="false">
      <c r="B28" s="149" t="s">
        <v>5135</v>
      </c>
      <c r="C28" s="11"/>
      <c r="D28" s="4"/>
      <c r="E28" s="4"/>
      <c r="F28" s="4"/>
      <c r="G28" s="151" t="n">
        <v>-106200000</v>
      </c>
      <c r="H28" s="151" t="n">
        <v>-83500000</v>
      </c>
      <c r="I28" s="46" t="n">
        <v>-151800000</v>
      </c>
      <c r="J28" s="151" t="n">
        <v>-161700000</v>
      </c>
      <c r="K28" s="151" t="n">
        <v>-29800000</v>
      </c>
      <c r="L28" s="151" t="n">
        <v>-49900000</v>
      </c>
      <c r="M28" s="151" t="n">
        <v>-156400000</v>
      </c>
      <c r="N28" s="151" t="n">
        <v>-289800000</v>
      </c>
      <c r="O28" s="151" t="n">
        <v>-241500000</v>
      </c>
      <c r="P28" s="151" t="n">
        <v>-116300000</v>
      </c>
      <c r="Q28" s="151" t="n">
        <v>-80400000</v>
      </c>
      <c r="R28" s="151" t="n">
        <v>-76800000</v>
      </c>
      <c r="S28" s="151" t="n">
        <v>-78300000</v>
      </c>
      <c r="T28" s="4"/>
      <c r="U28" s="4"/>
      <c r="V28" s="4"/>
      <c r="W28" s="4"/>
      <c r="X28" s="4"/>
    </row>
    <row r="29" customFormat="false" ht="15" hidden="false" customHeight="false" outlineLevel="0" collapsed="false">
      <c r="B29" s="149" t="s">
        <v>5136</v>
      </c>
      <c r="C29" s="11"/>
      <c r="D29" s="4"/>
      <c r="E29" s="4"/>
      <c r="F29" s="4"/>
      <c r="G29" s="151" t="n">
        <v>-73300000</v>
      </c>
      <c r="H29" s="151" t="n">
        <v>-83500000</v>
      </c>
      <c r="I29" s="46" t="n">
        <v>-145800000</v>
      </c>
      <c r="J29" s="151" t="n">
        <v>-155100000</v>
      </c>
      <c r="K29" s="151" t="n">
        <v>-25700000</v>
      </c>
      <c r="L29" s="151" t="n">
        <v>-29400000</v>
      </c>
      <c r="M29" s="151" t="n">
        <v>-103600000</v>
      </c>
      <c r="N29" s="151" t="n">
        <v>-170200000</v>
      </c>
      <c r="O29" s="151" t="n">
        <v>-173000000</v>
      </c>
      <c r="P29" s="151" t="n">
        <v>-89800000</v>
      </c>
      <c r="Q29" s="151" t="n">
        <v>-52500000</v>
      </c>
      <c r="R29" s="151" t="n">
        <v>-47500000</v>
      </c>
      <c r="S29" s="151" t="n">
        <v>-47400000</v>
      </c>
      <c r="T29" s="4"/>
      <c r="U29" s="4"/>
      <c r="V29" s="4"/>
      <c r="W29" s="4"/>
      <c r="X29" s="4"/>
    </row>
    <row r="30" s="13" customFormat="true" ht="16.5" hidden="false" customHeight="false" outlineLevel="0" collapsed="false">
      <c r="A30" s="235" t="s">
        <v>110</v>
      </c>
      <c r="B30" s="148" t="s">
        <v>110</v>
      </c>
      <c r="C30" s="63" t="s">
        <v>34</v>
      </c>
      <c r="D30" s="168"/>
      <c r="E30" s="168"/>
      <c r="F30" s="168"/>
      <c r="G30" s="909" t="n">
        <f aca="false">G31+G39</f>
        <v>64600000</v>
      </c>
      <c r="H30" s="909" t="n">
        <f aca="false">H31+H39</f>
        <v>90000000</v>
      </c>
      <c r="I30" s="909" t="n">
        <f aca="false">I31+I39</f>
        <v>163200000</v>
      </c>
      <c r="J30" s="163" t="n">
        <v>166300000</v>
      </c>
      <c r="K30" s="163" t="n">
        <v>85400000</v>
      </c>
      <c r="L30" s="163" t="n">
        <v>85800000</v>
      </c>
      <c r="M30" s="163" t="n">
        <v>103600000</v>
      </c>
      <c r="N30" s="163" t="n">
        <v>170200000</v>
      </c>
      <c r="O30" s="163" t="n">
        <v>173000000</v>
      </c>
      <c r="P30" s="163" t="n">
        <v>89800000</v>
      </c>
      <c r="Q30" s="163" t="n">
        <v>52500000</v>
      </c>
      <c r="R30" s="163" t="n">
        <v>47500000</v>
      </c>
      <c r="S30" s="163" t="n">
        <v>47400000</v>
      </c>
      <c r="T30" s="168"/>
      <c r="U30" s="168"/>
      <c r="V30" s="168"/>
      <c r="W30" s="168"/>
      <c r="X30" s="168"/>
    </row>
    <row r="31" customFormat="false" ht="15" hidden="false" customHeight="false" outlineLevel="0" collapsed="false">
      <c r="A31" s="19" t="s">
        <v>112</v>
      </c>
      <c r="B31" s="107" t="s">
        <v>384</v>
      </c>
      <c r="C31" s="49" t="s">
        <v>242</v>
      </c>
      <c r="D31" s="4"/>
      <c r="E31" s="4"/>
      <c r="F31" s="4"/>
      <c r="G31" s="100" t="n">
        <v>54200000</v>
      </c>
      <c r="H31" s="100" t="n">
        <v>135400000</v>
      </c>
      <c r="I31" s="46" t="n">
        <v>116700000</v>
      </c>
      <c r="J31" s="100" t="n">
        <v>58500000</v>
      </c>
      <c r="K31" s="100" t="n">
        <v>-22600000</v>
      </c>
      <c r="L31" s="100" t="n">
        <v>1600000</v>
      </c>
      <c r="M31" s="100" t="n">
        <v>35700000</v>
      </c>
      <c r="N31" s="100" t="n">
        <v>23400000</v>
      </c>
      <c r="O31" s="100" t="n">
        <v>74700000</v>
      </c>
      <c r="P31" s="100" t="n">
        <v>44900000</v>
      </c>
      <c r="Q31" s="100" t="n">
        <v>26300000</v>
      </c>
      <c r="R31" s="100" t="n">
        <v>23700000</v>
      </c>
      <c r="S31" s="100" t="n">
        <v>23700000</v>
      </c>
      <c r="T31" s="4"/>
      <c r="U31" s="4"/>
      <c r="V31" s="4"/>
      <c r="W31" s="4"/>
      <c r="X31" s="4"/>
    </row>
    <row r="32" customFormat="false" ht="15" hidden="false" customHeight="false" outlineLevel="0" collapsed="false">
      <c r="A32" s="134"/>
      <c r="B32" s="134" t="s">
        <v>422</v>
      </c>
      <c r="C32" s="11"/>
      <c r="D32" s="4"/>
      <c r="E32" s="4"/>
      <c r="F32" s="4"/>
      <c r="G32" s="100" t="n">
        <v>51100000</v>
      </c>
      <c r="H32" s="100" t="n">
        <v>63000000</v>
      </c>
      <c r="I32" s="46" t="n">
        <v>116700000</v>
      </c>
      <c r="J32" s="100" t="n">
        <v>58500000</v>
      </c>
      <c r="K32" s="100" t="n">
        <v>-22600000</v>
      </c>
      <c r="L32" s="100" t="n">
        <v>600000</v>
      </c>
      <c r="M32" s="100" t="n">
        <v>35700000</v>
      </c>
      <c r="N32" s="100" t="n">
        <v>23400000</v>
      </c>
      <c r="O32" s="100" t="n">
        <v>74700000</v>
      </c>
      <c r="P32" s="100" t="n">
        <v>44900000</v>
      </c>
      <c r="Q32" s="100" t="n">
        <v>26300000</v>
      </c>
      <c r="R32" s="100" t="n">
        <v>23700000</v>
      </c>
      <c r="S32" s="100" t="n">
        <v>23700000</v>
      </c>
      <c r="T32" s="4"/>
      <c r="U32" s="4"/>
      <c r="V32" s="4"/>
      <c r="W32" s="4"/>
      <c r="X32" s="4"/>
    </row>
    <row r="33" customFormat="false" ht="15" hidden="false" customHeight="false" outlineLevel="0" collapsed="false">
      <c r="A33" s="134" t="s">
        <v>1029</v>
      </c>
      <c r="B33" s="134" t="s">
        <v>1029</v>
      </c>
      <c r="C33" s="11" t="s">
        <v>251</v>
      </c>
      <c r="D33" s="4"/>
      <c r="E33" s="4"/>
      <c r="F33" s="4"/>
      <c r="G33" s="100" t="n">
        <v>68000000</v>
      </c>
      <c r="H33" s="100" t="n">
        <v>79400000</v>
      </c>
      <c r="I33" s="46" t="n">
        <v>157700000</v>
      </c>
      <c r="J33" s="100" t="n">
        <v>99600000</v>
      </c>
      <c r="K33" s="100" t="n">
        <v>122500000</v>
      </c>
      <c r="L33" s="100" t="n">
        <v>65200000</v>
      </c>
      <c r="M33" s="100" t="n">
        <v>142400000</v>
      </c>
      <c r="N33" s="100" t="n">
        <v>111300000</v>
      </c>
      <c r="O33" s="100" t="n">
        <v>170000000</v>
      </c>
      <c r="P33" s="100" t="n">
        <v>154600000</v>
      </c>
      <c r="Q33" s="100" t="n">
        <v>111800000</v>
      </c>
      <c r="R33" s="100" t="n">
        <v>148000000</v>
      </c>
      <c r="S33" s="100" t="n">
        <v>151000000</v>
      </c>
      <c r="T33" s="4"/>
      <c r="U33" s="4"/>
      <c r="V33" s="4"/>
      <c r="W33" s="4"/>
      <c r="X33" s="4"/>
    </row>
    <row r="34" customFormat="false" ht="15" hidden="false" customHeight="false" outlineLevel="0" collapsed="false">
      <c r="B34" s="156" t="s">
        <v>5137</v>
      </c>
      <c r="C34" s="11"/>
      <c r="D34" s="4"/>
      <c r="E34" s="4"/>
      <c r="F34" s="4"/>
      <c r="G34" s="77"/>
      <c r="H34" s="77"/>
      <c r="I34" s="77"/>
      <c r="J34" s="101"/>
      <c r="K34" s="101"/>
      <c r="L34" s="101"/>
      <c r="M34" s="101"/>
      <c r="N34" s="101"/>
      <c r="O34" s="101"/>
      <c r="P34" s="101"/>
      <c r="Q34" s="101"/>
      <c r="R34" s="101"/>
      <c r="S34" s="101"/>
      <c r="T34" s="4"/>
      <c r="U34" s="4"/>
      <c r="V34" s="4"/>
      <c r="W34" s="4"/>
      <c r="X34" s="4"/>
    </row>
    <row r="35" customFormat="false" ht="15" hidden="false" customHeight="false" outlineLevel="0" collapsed="false">
      <c r="B35" s="106" t="s">
        <v>5138</v>
      </c>
      <c r="C35" s="11"/>
      <c r="D35" s="4"/>
      <c r="E35" s="4"/>
      <c r="F35" s="4"/>
      <c r="G35" s="77"/>
      <c r="H35" s="77"/>
      <c r="I35" s="77"/>
      <c r="J35" s="100" t="s">
        <v>74</v>
      </c>
      <c r="K35" s="100" t="s">
        <v>74</v>
      </c>
      <c r="L35" s="100" t="s">
        <v>74</v>
      </c>
      <c r="M35" s="100" t="s">
        <v>74</v>
      </c>
      <c r="N35" s="100" t="n">
        <v>41700000</v>
      </c>
      <c r="O35" s="100" t="n">
        <v>66000000</v>
      </c>
      <c r="P35" s="100" t="s">
        <v>74</v>
      </c>
      <c r="Q35" s="100" t="s">
        <v>74</v>
      </c>
      <c r="R35" s="100" t="s">
        <v>74</v>
      </c>
      <c r="S35" s="100" t="s">
        <v>74</v>
      </c>
      <c r="T35" s="4"/>
      <c r="U35" s="4"/>
      <c r="V35" s="4"/>
      <c r="W35" s="4"/>
      <c r="X35" s="4"/>
    </row>
    <row r="36" customFormat="false" ht="15" hidden="false" customHeight="false" outlineLevel="0" collapsed="false">
      <c r="A36" s="106" t="s">
        <v>393</v>
      </c>
      <c r="B36" s="106" t="s">
        <v>393</v>
      </c>
      <c r="C36" s="11" t="s">
        <v>251</v>
      </c>
      <c r="D36" s="4"/>
      <c r="E36" s="4"/>
      <c r="F36" s="4"/>
      <c r="G36" s="100" t="n">
        <v>-16900000</v>
      </c>
      <c r="H36" s="100" t="n">
        <v>-16400000</v>
      </c>
      <c r="I36" s="77" t="n">
        <f aca="false">I31-I33</f>
        <v>-41000000</v>
      </c>
      <c r="J36" s="100" t="n">
        <v>-41100000</v>
      </c>
      <c r="K36" s="100" t="n">
        <v>-145100000</v>
      </c>
      <c r="L36" s="100" t="n">
        <v>-64600000</v>
      </c>
      <c r="M36" s="100" t="n">
        <v>-106700000</v>
      </c>
      <c r="N36" s="100" t="n">
        <v>-87900000</v>
      </c>
      <c r="O36" s="100" t="n">
        <v>-95300000</v>
      </c>
      <c r="P36" s="100" t="n">
        <v>-109700000</v>
      </c>
      <c r="Q36" s="100" t="n">
        <v>-85600000</v>
      </c>
      <c r="R36" s="100" t="n">
        <v>-124300000</v>
      </c>
      <c r="S36" s="100" t="n">
        <v>-127300000</v>
      </c>
      <c r="T36" s="4"/>
      <c r="U36" s="4"/>
      <c r="V36" s="4"/>
      <c r="W36" s="4"/>
      <c r="X36" s="4"/>
    </row>
    <row r="37" customFormat="false" ht="15" hidden="false" customHeight="false" outlineLevel="0" collapsed="false">
      <c r="A37" s="106" t="s">
        <v>5139</v>
      </c>
      <c r="B37" s="106" t="s">
        <v>5139</v>
      </c>
      <c r="C37" s="11" t="s">
        <v>251</v>
      </c>
      <c r="D37" s="4"/>
      <c r="E37" s="4"/>
      <c r="F37" s="4"/>
      <c r="G37" s="100" t="n">
        <v>3100000</v>
      </c>
      <c r="H37" s="100" t="n">
        <v>72500000</v>
      </c>
      <c r="I37" s="77"/>
      <c r="J37" s="100"/>
      <c r="K37" s="100"/>
      <c r="L37" s="100"/>
      <c r="M37" s="100"/>
      <c r="N37" s="100"/>
      <c r="O37" s="100"/>
      <c r="P37" s="100"/>
      <c r="Q37" s="100"/>
      <c r="R37" s="100"/>
      <c r="S37" s="100"/>
      <c r="T37" s="4"/>
      <c r="U37" s="4"/>
      <c r="V37" s="4"/>
      <c r="W37" s="4"/>
      <c r="X37" s="4"/>
    </row>
    <row r="38" customFormat="false" ht="15" hidden="false" customHeight="false" outlineLevel="0" collapsed="false">
      <c r="A38" s="106" t="s">
        <v>3568</v>
      </c>
      <c r="B38" s="106" t="s">
        <v>3568</v>
      </c>
      <c r="C38" s="11" t="s">
        <v>251</v>
      </c>
      <c r="D38" s="4"/>
      <c r="E38" s="4"/>
      <c r="F38" s="4"/>
      <c r="G38" s="100" t="n">
        <v>0</v>
      </c>
      <c r="H38" s="100" t="n">
        <v>0</v>
      </c>
      <c r="I38" s="77"/>
      <c r="J38" s="100"/>
      <c r="K38" s="100"/>
      <c r="L38" s="100"/>
      <c r="M38" s="100"/>
      <c r="N38" s="100"/>
      <c r="O38" s="100"/>
      <c r="P38" s="100"/>
      <c r="Q38" s="100"/>
      <c r="R38" s="100"/>
      <c r="S38" s="100"/>
      <c r="T38" s="4"/>
      <c r="U38" s="4"/>
      <c r="V38" s="4"/>
      <c r="W38" s="4"/>
      <c r="X38" s="4"/>
    </row>
    <row r="39" customFormat="false" ht="15" hidden="false" customHeight="false" outlineLevel="0" collapsed="false">
      <c r="A39" s="19" t="s">
        <v>2070</v>
      </c>
      <c r="B39" s="107" t="s">
        <v>557</v>
      </c>
      <c r="C39" s="49" t="s">
        <v>242</v>
      </c>
      <c r="D39" s="4"/>
      <c r="E39" s="4"/>
      <c r="F39" s="4"/>
      <c r="G39" s="154" t="n">
        <f aca="false">G40+G41+G42</f>
        <v>10400000</v>
      </c>
      <c r="H39" s="154" t="n">
        <f aca="false">H40+H41+H42</f>
        <v>-45400000</v>
      </c>
      <c r="I39" s="154" t="n">
        <f aca="false">I40+I41+I42</f>
        <v>46500000</v>
      </c>
      <c r="J39" s="100" t="n">
        <v>107700000</v>
      </c>
      <c r="K39" s="100" t="n">
        <v>108000000</v>
      </c>
      <c r="L39" s="100" t="n">
        <v>84200000</v>
      </c>
      <c r="M39" s="100" t="n">
        <v>68000000</v>
      </c>
      <c r="N39" s="100" t="n">
        <v>146700000</v>
      </c>
      <c r="O39" s="100" t="n">
        <v>98300000</v>
      </c>
      <c r="P39" s="100" t="n">
        <v>44900000</v>
      </c>
      <c r="Q39" s="100" t="n">
        <v>26300000</v>
      </c>
      <c r="R39" s="100" t="n">
        <v>23700000</v>
      </c>
      <c r="S39" s="100" t="n">
        <v>23700000</v>
      </c>
      <c r="T39" s="4"/>
      <c r="U39" s="4"/>
      <c r="V39" s="4"/>
      <c r="W39" s="4"/>
      <c r="X39" s="4"/>
    </row>
    <row r="40" customFormat="false" ht="15" hidden="false" customHeight="false" outlineLevel="0" collapsed="false">
      <c r="A40" s="0" t="s">
        <v>2571</v>
      </c>
      <c r="B40" s="134" t="s">
        <v>2572</v>
      </c>
      <c r="C40" s="11" t="s">
        <v>119</v>
      </c>
      <c r="D40" s="4"/>
      <c r="E40" s="4"/>
      <c r="F40" s="4"/>
      <c r="G40" s="100" t="n">
        <v>10300000</v>
      </c>
      <c r="H40" s="100" t="n">
        <v>-65600000</v>
      </c>
      <c r="I40" s="46" t="n">
        <v>48200000</v>
      </c>
      <c r="J40" s="100" t="n">
        <v>1100000</v>
      </c>
      <c r="K40" s="100" t="n">
        <v>-4000000</v>
      </c>
      <c r="L40" s="100" t="n">
        <v>-2300000</v>
      </c>
      <c r="M40" s="100" t="n">
        <v>0</v>
      </c>
      <c r="N40" s="100" t="n">
        <v>0</v>
      </c>
      <c r="O40" s="100" t="n">
        <v>0</v>
      </c>
      <c r="P40" s="100" t="n">
        <v>0</v>
      </c>
      <c r="Q40" s="100" t="n">
        <v>0</v>
      </c>
      <c r="R40" s="100" t="n">
        <v>0</v>
      </c>
      <c r="S40" s="100" t="n">
        <v>0</v>
      </c>
      <c r="T40" s="4"/>
      <c r="U40" s="4"/>
      <c r="V40" s="4"/>
      <c r="W40" s="4"/>
      <c r="X40" s="4"/>
    </row>
    <row r="41" customFormat="false" ht="15" hidden="false" customHeight="false" outlineLevel="0" collapsed="false">
      <c r="A41" s="134" t="s">
        <v>5140</v>
      </c>
      <c r="B41" s="134" t="s">
        <v>5141</v>
      </c>
      <c r="C41" s="11" t="s">
        <v>119</v>
      </c>
      <c r="D41" s="4"/>
      <c r="E41" s="4"/>
      <c r="F41" s="4"/>
      <c r="G41" s="100" t="n">
        <v>8200000</v>
      </c>
      <c r="H41" s="100" t="n">
        <v>10400000</v>
      </c>
      <c r="I41" s="46" t="n">
        <v>-4800000</v>
      </c>
      <c r="J41" s="100" t="n">
        <v>67000000</v>
      </c>
      <c r="K41" s="100" t="n">
        <v>71100000</v>
      </c>
      <c r="L41" s="100" t="n">
        <v>2600000</v>
      </c>
      <c r="M41" s="100" t="n">
        <v>-67500000</v>
      </c>
      <c r="N41" s="100" t="n">
        <v>15000000</v>
      </c>
      <c r="O41" s="100" t="n">
        <v>40000000</v>
      </c>
      <c r="P41" s="100" t="n">
        <v>11200000</v>
      </c>
      <c r="Q41" s="100" t="n">
        <v>6600000</v>
      </c>
      <c r="R41" s="100" t="n">
        <v>5900000</v>
      </c>
      <c r="S41" s="100" t="n">
        <v>5900000</v>
      </c>
      <c r="T41" s="4"/>
      <c r="U41" s="4"/>
      <c r="V41" s="4"/>
      <c r="W41" s="4"/>
      <c r="X41" s="4"/>
    </row>
    <row r="42" customFormat="false" ht="15" hidden="false" customHeight="false" outlineLevel="0" collapsed="false">
      <c r="A42" s="134" t="s">
        <v>1020</v>
      </c>
      <c r="B42" s="134" t="s">
        <v>1020</v>
      </c>
      <c r="C42" s="11" t="s">
        <v>119</v>
      </c>
      <c r="D42" s="4"/>
      <c r="E42" s="4"/>
      <c r="F42" s="4"/>
      <c r="G42" s="100" t="n">
        <v>-8100000</v>
      </c>
      <c r="H42" s="100" t="n">
        <v>9800000</v>
      </c>
      <c r="I42" s="46" t="n">
        <v>3100000</v>
      </c>
      <c r="J42" s="100" t="n">
        <v>39700000</v>
      </c>
      <c r="K42" s="100" t="n">
        <v>40900000</v>
      </c>
      <c r="L42" s="100" t="n">
        <v>83900000</v>
      </c>
      <c r="M42" s="100" t="n">
        <v>135500000</v>
      </c>
      <c r="N42" s="100" t="n">
        <v>131700000</v>
      </c>
      <c r="O42" s="100" t="n">
        <v>58300000</v>
      </c>
      <c r="P42" s="100" t="n">
        <v>33700000</v>
      </c>
      <c r="Q42" s="100" t="n">
        <v>19700000</v>
      </c>
      <c r="R42" s="100" t="n">
        <v>17800000</v>
      </c>
      <c r="S42" s="100" t="n">
        <v>17800000</v>
      </c>
      <c r="T42" s="4"/>
      <c r="U42" s="4"/>
      <c r="V42" s="4"/>
      <c r="W42" s="4"/>
      <c r="X42" s="4"/>
    </row>
    <row r="43" customFormat="false" ht="15" hidden="false" customHeight="false" outlineLevel="0" collapsed="false">
      <c r="B43" s="107" t="s">
        <v>468</v>
      </c>
      <c r="C43" s="11"/>
      <c r="D43" s="4"/>
      <c r="E43" s="4"/>
      <c r="F43" s="4"/>
      <c r="G43" s="100" t="n">
        <v>0</v>
      </c>
      <c r="H43" s="100" t="n">
        <v>-6500000</v>
      </c>
      <c r="I43" s="46" t="n">
        <v>-11300000</v>
      </c>
      <c r="J43" s="100" t="n">
        <v>-11200000</v>
      </c>
      <c r="K43" s="100" t="n">
        <v>-59700000</v>
      </c>
      <c r="L43" s="100" t="n">
        <v>104500000</v>
      </c>
      <c r="M43" s="100" t="n">
        <v>0</v>
      </c>
      <c r="N43" s="100" t="n">
        <v>0</v>
      </c>
      <c r="O43" s="100" t="n">
        <v>0</v>
      </c>
      <c r="P43" s="100" t="n">
        <v>0</v>
      </c>
      <c r="Q43" s="100" t="n">
        <v>0</v>
      </c>
      <c r="R43" s="100" t="n">
        <v>0</v>
      </c>
      <c r="S43" s="100" t="n">
        <v>0</v>
      </c>
      <c r="T43" s="4"/>
      <c r="U43" s="4"/>
      <c r="V43" s="4"/>
      <c r="W43" s="4"/>
      <c r="X43" s="4"/>
    </row>
    <row r="44" customFormat="false" ht="15" hidden="false" customHeight="false" outlineLevel="0" collapsed="false">
      <c r="B44" s="19"/>
      <c r="C44" s="11"/>
      <c r="D44" s="4"/>
      <c r="E44" s="4"/>
      <c r="F44" s="4"/>
      <c r="G44" s="4"/>
      <c r="H44" s="4"/>
      <c r="I44" s="4"/>
      <c r="J44" s="4"/>
      <c r="K44" s="4"/>
      <c r="L44" s="4"/>
      <c r="M44" s="4"/>
      <c r="N44" s="4"/>
      <c r="O44" s="4"/>
      <c r="P44" s="4"/>
      <c r="Q44" s="4"/>
      <c r="R44" s="4"/>
      <c r="S44" s="4"/>
      <c r="T44" s="4"/>
      <c r="U44" s="4"/>
      <c r="V44" s="4"/>
      <c r="W44" s="4"/>
      <c r="X44" s="4"/>
    </row>
    <row r="45" customFormat="false" ht="15" hidden="false" customHeight="false" outlineLevel="0" collapsed="false">
      <c r="B45" s="19"/>
      <c r="C45" s="11"/>
      <c r="D45" s="4"/>
      <c r="E45" s="4"/>
      <c r="F45" s="4"/>
      <c r="G45" s="0" t="s">
        <v>128</v>
      </c>
      <c r="H45" s="0" t="s">
        <v>128</v>
      </c>
      <c r="I45" s="0" t="s">
        <v>127</v>
      </c>
      <c r="J45" s="0" t="s">
        <v>128</v>
      </c>
      <c r="K45" s="0" t="s">
        <v>128</v>
      </c>
      <c r="L45" s="0" t="s">
        <v>128</v>
      </c>
      <c r="M45" s="0" t="s">
        <v>128</v>
      </c>
      <c r="N45" s="0" t="s">
        <v>128</v>
      </c>
      <c r="O45" s="0" t="s">
        <v>128</v>
      </c>
      <c r="P45" s="0" t="s">
        <v>128</v>
      </c>
      <c r="Q45" s="0" t="s">
        <v>128</v>
      </c>
      <c r="R45" s="0" t="s">
        <v>128</v>
      </c>
      <c r="S45" s="0" t="s">
        <v>128</v>
      </c>
      <c r="T45" s="4"/>
      <c r="U45" s="4"/>
      <c r="V45" s="4"/>
      <c r="W45" s="4"/>
      <c r="X45" s="4"/>
    </row>
    <row r="47" customFormat="false" ht="15" hidden="false" customHeight="false" outlineLevel="0" collapsed="false">
      <c r="O47" s="158"/>
    </row>
    <row r="48" customFormat="false" ht="15" hidden="false" customHeight="false" outlineLevel="0" collapsed="false">
      <c r="B48" s="0" t="s">
        <v>669</v>
      </c>
      <c r="G48" s="55" t="n">
        <f aca="false">G6-G7-G14</f>
        <v>100000</v>
      </c>
      <c r="H48" s="55" t="n">
        <f aca="false">H6-H7-H14</f>
        <v>-100000</v>
      </c>
      <c r="I48" s="55" t="n">
        <f aca="false">I6-I7-I14</f>
        <v>0</v>
      </c>
      <c r="J48" s="55" t="n">
        <f aca="false">J6-J7-J14</f>
        <v>0</v>
      </c>
      <c r="K48" s="55" t="n">
        <f aca="false">K6-K7-K14</f>
        <v>100000</v>
      </c>
      <c r="L48" s="55" t="n">
        <f aca="false">L6-L7-L14</f>
        <v>0</v>
      </c>
      <c r="M48" s="55" t="n">
        <f aca="false">M6-M7-M14</f>
        <v>100000</v>
      </c>
      <c r="N48" s="55" t="n">
        <f aca="false">N6-N7-N14</f>
        <v>0</v>
      </c>
      <c r="O48" s="55" t="n">
        <f aca="false">O6-O7-O14</f>
        <v>0</v>
      </c>
      <c r="P48" s="55" t="n">
        <f aca="false">P6-P7-P14</f>
        <v>0</v>
      </c>
      <c r="Q48" s="55" t="n">
        <f aca="false">Q6-Q7-Q14</f>
        <v>0</v>
      </c>
      <c r="R48" s="55" t="n">
        <f aca="false">R6-R7-R14</f>
        <v>100000</v>
      </c>
      <c r="S48" s="55" t="n">
        <f aca="false">S6-S7-S14</f>
        <v>-100000</v>
      </c>
    </row>
    <row r="49" customFormat="false" ht="15" hidden="false" customHeight="false" outlineLevel="0" collapsed="false">
      <c r="B49" s="0" t="s">
        <v>35</v>
      </c>
      <c r="G49" s="55" t="n">
        <f aca="false">G7-G9-G12-G13</f>
        <v>0</v>
      </c>
      <c r="H49" s="55" t="n">
        <f aca="false">H7-H9-H12-H13</f>
        <v>100000</v>
      </c>
      <c r="I49" s="55" t="n">
        <f aca="false">I7-I9-I12-I13</f>
        <v>-100000</v>
      </c>
      <c r="J49" s="55" t="n">
        <f aca="false">J7-J9-J12-J13</f>
        <v>0</v>
      </c>
      <c r="K49" s="55" t="n">
        <f aca="false">K7-K9-K12-K13</f>
        <v>-100000</v>
      </c>
      <c r="L49" s="55" t="n">
        <f aca="false">L7-L9-L12-L13</f>
        <v>0</v>
      </c>
      <c r="M49" s="55" t="n">
        <f aca="false">M7-M9-M12-M13</f>
        <v>-100000</v>
      </c>
      <c r="N49" s="55" t="n">
        <f aca="false">N7-N9-N12-N13</f>
        <v>0</v>
      </c>
      <c r="O49" s="55" t="n">
        <f aca="false">O7-O9-O12-O13</f>
        <v>0</v>
      </c>
      <c r="P49" s="55" t="n">
        <f aca="false">P7-P9-P12-P13</f>
        <v>0</v>
      </c>
      <c r="Q49" s="55" t="n">
        <f aca="false">Q7-Q9-Q12-Q13</f>
        <v>0</v>
      </c>
      <c r="R49" s="55" t="n">
        <f aca="false">R7-R9-R12-R13</f>
        <v>0</v>
      </c>
      <c r="S49" s="55" t="n">
        <f aca="false">S7-S9-S12-S13</f>
        <v>100000</v>
      </c>
    </row>
    <row r="50" customFormat="false" ht="15" hidden="false" customHeight="false" outlineLevel="0" collapsed="false">
      <c r="B50" s="0" t="s">
        <v>427</v>
      </c>
      <c r="G50" s="55" t="n">
        <f aca="false">G9-G10-G11</f>
        <v>-100000</v>
      </c>
      <c r="H50" s="55" t="n">
        <f aca="false">H9-H10-H11</f>
        <v>0</v>
      </c>
      <c r="I50" s="55" t="n">
        <f aca="false">I9-I10-I11</f>
        <v>0</v>
      </c>
      <c r="J50" s="55" t="n">
        <f aca="false">J9-J10-J11</f>
        <v>-100000</v>
      </c>
      <c r="K50" s="55" t="n">
        <f aca="false">K9-K10-K11</f>
        <v>0</v>
      </c>
      <c r="L50" s="55" t="n">
        <f aca="false">L9-L10-L11</f>
        <v>0</v>
      </c>
      <c r="M50" s="55" t="n">
        <f aca="false">M9-M10-M11</f>
        <v>0</v>
      </c>
      <c r="N50" s="55" t="n">
        <f aca="false">N9-N10-N11</f>
        <v>0</v>
      </c>
      <c r="O50" s="55" t="n">
        <f aca="false">O9-O10-O11</f>
        <v>99999.9999999404</v>
      </c>
      <c r="P50" s="55" t="n">
        <f aca="false">P9-P10-P11</f>
        <v>0</v>
      </c>
      <c r="Q50" s="55" t="n">
        <f aca="false">Q9-Q10-Q11</f>
        <v>0</v>
      </c>
      <c r="R50" s="55" t="n">
        <f aca="false">R9-R10-R11</f>
        <v>0</v>
      </c>
      <c r="S50" s="55" t="n">
        <f aca="false">S9-S10-S11</f>
        <v>0</v>
      </c>
    </row>
    <row r="51" customFormat="false" ht="15" hidden="false" customHeight="false" outlineLevel="0" collapsed="false">
      <c r="B51" s="0" t="s">
        <v>1115</v>
      </c>
      <c r="G51" s="55" t="n">
        <f aca="false">G15-G16-G24</f>
        <v>15400000</v>
      </c>
      <c r="H51" s="55" t="n">
        <f aca="false">H15-H16-H24</f>
        <v>3600000</v>
      </c>
      <c r="I51" s="55" t="n">
        <f aca="false">I15-I16-I24</f>
        <v>0</v>
      </c>
      <c r="J51" s="55" t="n">
        <f aca="false">J15-J16-J24</f>
        <v>0</v>
      </c>
      <c r="K51" s="55" t="n">
        <f aca="false">K15-K16-K24</f>
        <v>100000</v>
      </c>
      <c r="L51" s="55" t="n">
        <f aca="false">L15-L16-L24</f>
        <v>0</v>
      </c>
      <c r="M51" s="55" t="n">
        <f aca="false">M15-M16-M24</f>
        <v>0</v>
      </c>
      <c r="N51" s="55" t="n">
        <f aca="false">N15-N16-N24</f>
        <v>0</v>
      </c>
      <c r="O51" s="55" t="n">
        <f aca="false">O15-O16-O24</f>
        <v>0</v>
      </c>
      <c r="P51" s="55" t="n">
        <f aca="false">P15-P16-P24</f>
        <v>99999.9999999702</v>
      </c>
      <c r="Q51" s="55" t="n">
        <f aca="false">Q15-Q16-Q24</f>
        <v>0</v>
      </c>
      <c r="R51" s="55" t="n">
        <f aca="false">R15-R16-R24</f>
        <v>-100000</v>
      </c>
      <c r="S51" s="55" t="n">
        <f aca="false">S15-S16-S24</f>
        <v>0</v>
      </c>
    </row>
    <row r="52" customFormat="false" ht="15" hidden="false" customHeight="false" outlineLevel="0" collapsed="false">
      <c r="B52" s="0" t="s">
        <v>429</v>
      </c>
      <c r="G52" s="55" t="n">
        <f aca="false">G16-G17-G18-G19-G20-G21</f>
        <v>100000</v>
      </c>
      <c r="H52" s="55" t="n">
        <f aca="false">H16-H17-H18-H19-H20-H21</f>
        <v>99999.9999999926</v>
      </c>
      <c r="I52" s="55" t="n">
        <f aca="false">I16-I17-I18-I19-I20-I21</f>
        <v>0</v>
      </c>
      <c r="J52" s="55" t="n">
        <f aca="false">J16-J17-J18-J19-J20-J21</f>
        <v>0</v>
      </c>
      <c r="K52" s="55" t="n">
        <f aca="false">K16-K17-K18-K19-K20-K21</f>
        <v>0</v>
      </c>
      <c r="L52" s="55" t="n">
        <f aca="false">L16-L17-L18-L19-L20-L21</f>
        <v>0</v>
      </c>
      <c r="M52" s="55" t="n">
        <f aca="false">M16-M17-M18-M19-M20-M21</f>
        <v>-100000</v>
      </c>
      <c r="N52" s="55" t="n">
        <f aca="false">N16-N17-N18-N19-N20-N21</f>
        <v>100000</v>
      </c>
      <c r="O52" s="55" t="n">
        <f aca="false">O16-O17-O18-O19-O20-O21</f>
        <v>-100000</v>
      </c>
      <c r="P52" s="55" t="n">
        <f aca="false">P16-P17-P18-P19-P20-P21</f>
        <v>0</v>
      </c>
      <c r="Q52" s="55" t="n">
        <f aca="false">Q16-Q17-Q18-Q19-Q20-Q21</f>
        <v>0</v>
      </c>
      <c r="R52" s="55" t="n">
        <f aca="false">R16-R17-R18-R19-R20-R21</f>
        <v>100000</v>
      </c>
      <c r="S52" s="55" t="n">
        <f aca="false">S16-S17-S18-S19-S20-S21</f>
        <v>0</v>
      </c>
    </row>
    <row r="53" customFormat="false" ht="15" hidden="false" customHeight="false" outlineLevel="0" collapsed="false">
      <c r="B53" s="0" t="s">
        <v>1095</v>
      </c>
      <c r="G53" s="55" t="n">
        <f aca="false">G21-G22-G23</f>
        <v>0</v>
      </c>
      <c r="H53" s="55" t="n">
        <f aca="false">H21-H22-H23</f>
        <v>-99999.9999999926</v>
      </c>
      <c r="I53" s="55" t="n">
        <f aca="false">I21-I22-I23</f>
        <v>0</v>
      </c>
      <c r="J53" s="55" t="n">
        <f aca="false">J21-J22-J23</f>
        <v>0</v>
      </c>
      <c r="K53" s="55" t="n">
        <f aca="false">K21-K22-K23</f>
        <v>-100000</v>
      </c>
      <c r="L53" s="55" t="n">
        <f aca="false">L21-L22-L23</f>
        <v>-100000</v>
      </c>
      <c r="M53" s="55" t="n">
        <f aca="false">M21-M22-M23</f>
        <v>0</v>
      </c>
      <c r="N53" s="55" t="n">
        <f aca="false">N21-N22-N23</f>
        <v>0</v>
      </c>
      <c r="O53" s="55" t="n">
        <f aca="false">O21-O22-O23</f>
        <v>99999.9999999926</v>
      </c>
      <c r="P53" s="55" t="n">
        <f aca="false">P21-P22-P23</f>
        <v>0</v>
      </c>
      <c r="Q53" s="55" t="n">
        <f aca="false">Q21-Q22-Q23</f>
        <v>0</v>
      </c>
      <c r="R53" s="55" t="n">
        <f aca="false">R21-R22-R23</f>
        <v>0</v>
      </c>
      <c r="S53" s="55" t="n">
        <f aca="false">S21-S22-S23</f>
        <v>100000</v>
      </c>
    </row>
    <row r="54" customFormat="false" ht="15" hidden="false" customHeight="false" outlineLevel="0" collapsed="false">
      <c r="B54" s="0" t="s">
        <v>433</v>
      </c>
      <c r="G54" s="55" t="n">
        <f aca="false">G30-G31-G39</f>
        <v>0</v>
      </c>
      <c r="H54" s="55" t="n">
        <f aca="false">H30-H31-H39</f>
        <v>0</v>
      </c>
      <c r="I54" s="55" t="n">
        <f aca="false">I30-I31-I39</f>
        <v>0</v>
      </c>
      <c r="J54" s="55" t="n">
        <f aca="false">J30-J31-J39</f>
        <v>100000</v>
      </c>
      <c r="K54" s="55" t="n">
        <f aca="false">K30-K31-K39</f>
        <v>0</v>
      </c>
      <c r="L54" s="55" t="n">
        <f aca="false">L30-L31-L39</f>
        <v>0</v>
      </c>
      <c r="M54" s="55" t="n">
        <f aca="false">M30-M31-M39</f>
        <v>-100000</v>
      </c>
      <c r="N54" s="55" t="n">
        <f aca="false">N30-N31-N39</f>
        <v>100000</v>
      </c>
      <c r="O54" s="55" t="n">
        <f aca="false">O30-O31-O39</f>
        <v>0</v>
      </c>
      <c r="P54" s="55" t="n">
        <f aca="false">P30-P31-P39</f>
        <v>0</v>
      </c>
      <c r="Q54" s="55" t="n">
        <f aca="false">Q30-Q31-Q39</f>
        <v>-100000</v>
      </c>
      <c r="R54" s="55" t="n">
        <f aca="false">R30-R31-R39</f>
        <v>100000</v>
      </c>
      <c r="S54" s="55" t="n">
        <f aca="false">S30-S31-S39</f>
        <v>0</v>
      </c>
    </row>
    <row r="55" customFormat="false" ht="15" hidden="false" customHeight="false" outlineLevel="0" collapsed="false">
      <c r="B55" s="0" t="s">
        <v>1267</v>
      </c>
      <c r="G55" s="55" t="n">
        <f aca="false">G31-G33-G36-G37</f>
        <v>0</v>
      </c>
      <c r="H55" s="55" t="n">
        <f aca="false">H31-H33-H36-H37</f>
        <v>-100000</v>
      </c>
      <c r="I55" s="55" t="n">
        <f aca="false">I31-I33-I36-I37</f>
        <v>0</v>
      </c>
      <c r="J55" s="55" t="n">
        <f aca="false">J31-J33-J36-J37</f>
        <v>0</v>
      </c>
      <c r="K55" s="55" t="n">
        <f aca="false">K31-K33-K36-K37</f>
        <v>0</v>
      </c>
      <c r="L55" s="55" t="n">
        <f aca="false">L31-L33-L36-L37</f>
        <v>999999.999999993</v>
      </c>
      <c r="M55" s="55" t="n">
        <f aca="false">M31-M33-M36-M37</f>
        <v>0</v>
      </c>
      <c r="N55" s="55" t="n">
        <f aca="false">N31-N33-N36-N37</f>
        <v>0</v>
      </c>
      <c r="O55" s="55" t="n">
        <f aca="false">O31-O33-O36-O37</f>
        <v>0</v>
      </c>
      <c r="P55" s="55" t="n">
        <f aca="false">P31-P33-P36-P37</f>
        <v>0</v>
      </c>
      <c r="Q55" s="55" t="n">
        <f aca="false">Q31-Q33-Q36-Q37</f>
        <v>100000</v>
      </c>
      <c r="R55" s="55" t="n">
        <f aca="false">R31-R33-R36-R37</f>
        <v>0</v>
      </c>
      <c r="S55" s="55" t="n">
        <f aca="false">S31-S33-S36-S37</f>
        <v>0</v>
      </c>
    </row>
    <row r="56" customFormat="false" ht="15" hidden="false" customHeight="false" outlineLevel="0" collapsed="false">
      <c r="B56" s="0" t="s">
        <v>334</v>
      </c>
      <c r="G56" s="55" t="n">
        <f aca="false">G39-G40-G41-G42</f>
        <v>0</v>
      </c>
      <c r="H56" s="55" t="n">
        <f aca="false">H39-H40-H41-H42</f>
        <v>0</v>
      </c>
      <c r="I56" s="55" t="n">
        <f aca="false">I39-I40-I41-I42</f>
        <v>0</v>
      </c>
      <c r="J56" s="55" t="n">
        <f aca="false">J39-J40-J41-J42</f>
        <v>-100000</v>
      </c>
      <c r="K56" s="55" t="n">
        <f aca="false">K39-K40-K41-K42</f>
        <v>0</v>
      </c>
      <c r="L56" s="55" t="n">
        <f aca="false">L39-L40-L41-L42</f>
        <v>0</v>
      </c>
      <c r="M56" s="55" t="n">
        <f aca="false">M39-M40-M41-M42</f>
        <v>0</v>
      </c>
      <c r="N56" s="55" t="n">
        <f aca="false">N39-N40-N41-N42</f>
        <v>0</v>
      </c>
      <c r="O56" s="55" t="n">
        <f aca="false">O39-O40-O41-O42</f>
        <v>0</v>
      </c>
      <c r="P56" s="55" t="n">
        <f aca="false">P39-P40-P41-P42</f>
        <v>0</v>
      </c>
      <c r="Q56" s="55" t="n">
        <f aca="false">Q39-Q40-Q41-Q42</f>
        <v>0</v>
      </c>
      <c r="R56" s="55" t="n">
        <f aca="false">R39-R40-R41-R42</f>
        <v>0</v>
      </c>
      <c r="S56" s="55" t="n">
        <f aca="false">S39-S40-S41-S42</f>
        <v>0</v>
      </c>
    </row>
    <row r="57" customFormat="false" ht="15" hidden="false" customHeight="false" outlineLevel="0" collapsed="false">
      <c r="C57" s="158"/>
    </row>
    <row r="58" customFormat="false" ht="15" hidden="false" customHeight="false" outlineLevel="0" collapsed="false">
      <c r="D58" s="158" t="n">
        <v>2122000000</v>
      </c>
      <c r="E58" s="158" t="n">
        <v>2007000000</v>
      </c>
      <c r="F58" s="158" t="n">
        <v>2016000000</v>
      </c>
      <c r="G58" s="158" t="n">
        <v>2188000000</v>
      </c>
      <c r="H58" s="158" t="n">
        <v>2403000000</v>
      </c>
      <c r="I58" s="158" t="n">
        <v>2539000000</v>
      </c>
      <c r="J58" s="158" t="n">
        <v>2895000000</v>
      </c>
      <c r="K58" s="158" t="n">
        <v>3101000000</v>
      </c>
      <c r="L58" s="158" t="n">
        <v>3177000000</v>
      </c>
      <c r="M58" s="158" t="n">
        <v>3192000000</v>
      </c>
      <c r="N58" s="158" t="n">
        <v>3376000000</v>
      </c>
      <c r="O58" s="158" t="n">
        <v>3498000000</v>
      </c>
      <c r="P58" s="158" t="n">
        <v>3534000000</v>
      </c>
      <c r="Q58" s="158" t="n">
        <v>3624000000</v>
      </c>
      <c r="R58" s="158" t="n">
        <v>3660000000</v>
      </c>
      <c r="S58" s="158" t="n">
        <v>3808000000</v>
      </c>
      <c r="T58" s="158" t="n">
        <v>3949000000</v>
      </c>
      <c r="U58" s="158" t="n">
        <v>4106000000</v>
      </c>
      <c r="V58" s="158" t="n">
        <v>4280000000</v>
      </c>
      <c r="W58" s="158" t="n">
        <v>4477000000</v>
      </c>
      <c r="X58" s="158" t="n">
        <v>4680000000</v>
      </c>
    </row>
    <row r="59" customFormat="false" ht="15" hidden="false" customHeight="false" outlineLevel="0" collapsed="false">
      <c r="G59" s="313" t="n">
        <f aca="false">(G6/G58)*100</f>
        <v>24.6023765996344</v>
      </c>
      <c r="H59" s="313" t="n">
        <f aca="false">(H6/H58)*100</f>
        <v>23.4748231377445</v>
      </c>
      <c r="I59" s="313" t="n">
        <f aca="false">(I6/I58)*100</f>
        <v>24.2575817250886</v>
      </c>
      <c r="J59" s="313" t="n">
        <f aca="false">(J6/J58)*100</f>
        <v>23.4024179620035</v>
      </c>
      <c r="K59" s="313" t="n">
        <f aca="false">(K6/K58)*100</f>
        <v>23.9535633666559</v>
      </c>
      <c r="L59" s="313" t="n">
        <f aca="false">(L6/L58)*100</f>
        <v>25.7003462385899</v>
      </c>
      <c r="M59" s="313" t="n">
        <f aca="false">(M6/M58)*100</f>
        <v>25.3477443609023</v>
      </c>
      <c r="N59" s="313" t="n">
        <f aca="false">(N6/N58)*100</f>
        <v>26.8868483412322</v>
      </c>
      <c r="O59" s="313" t="n">
        <f aca="false">(O6/O58)*100</f>
        <v>26.0120068610635</v>
      </c>
      <c r="P59" s="313" t="n">
        <f aca="false">(P6/P58)*100</f>
        <v>26.7402376910017</v>
      </c>
      <c r="Q59" s="313" t="n">
        <f aca="false">(Q6/Q58)*100</f>
        <v>28.3029801324503</v>
      </c>
      <c r="R59" s="313" t="n">
        <f aca="false">(R6/R58)*100</f>
        <v>29.4863387978142</v>
      </c>
      <c r="S59" s="313" t="n">
        <f aca="false">(S6/S58)*100</f>
        <v>29.8188025210084</v>
      </c>
    </row>
    <row r="60" customFormat="false" ht="15" hidden="false" customHeight="false" outlineLevel="0" collapsed="false">
      <c r="G60" s="313" t="n">
        <f aca="false">(G15/G58)*100</f>
        <v>27.9478976234004</v>
      </c>
      <c r="H60" s="313" t="n">
        <f aca="false">(H15/H58)*100</f>
        <v>26.9538077403246</v>
      </c>
      <c r="I60" s="313" t="n">
        <f aca="false">(I15/I58)*100</f>
        <v>30</v>
      </c>
      <c r="J60" s="313" t="n">
        <f aca="false">(J15/J58)*100</f>
        <v>28.7599309153713</v>
      </c>
      <c r="K60" s="313" t="n">
        <f aca="false">(K15/K58)*100</f>
        <v>24.7823282811996</v>
      </c>
      <c r="L60" s="313" t="n">
        <f aca="false">(L15/L58)*100</f>
        <v>26.6257475605918</v>
      </c>
      <c r="M60" s="313" t="n">
        <f aca="false">(M15/M58)*100</f>
        <v>28.59335839599</v>
      </c>
      <c r="N60" s="313" t="n">
        <f aca="false">(N15/N58)*100</f>
        <v>31.925355450237</v>
      </c>
      <c r="O60" s="313" t="n">
        <f aca="false">(O15/O58)*100</f>
        <v>30.9576901086335</v>
      </c>
      <c r="P60" s="313" t="n">
        <f aca="false">(P15/P58)*100</f>
        <v>29.2812676853424</v>
      </c>
      <c r="Q60" s="313" t="n">
        <f aca="false">(Q15/Q58)*100</f>
        <v>29.7516556291391</v>
      </c>
      <c r="R60" s="313" t="n">
        <f aca="false">(R15/R58)*100</f>
        <v>30.7814207650273</v>
      </c>
      <c r="S60" s="313" t="n">
        <f aca="false">(S15/S58)*100</f>
        <v>31.0661764705882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4.xml><?xml version="1.0" encoding="utf-8"?>
<worksheet xmlns="http://schemas.openxmlformats.org/spreadsheetml/2006/main" xmlns:r="http://schemas.openxmlformats.org/officeDocument/2006/relationships">
  <sheetPr filterMode="false">
    <pageSetUpPr fitToPage="false"/>
  </sheetPr>
  <dimension ref="A1:AO69"/>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2" min="1" style="0" width="36.719387755102"/>
    <col collapsed="false" hidden="false" max="3" min="3" style="0" width="24.5663265306122"/>
    <col collapsed="false" hidden="false" max="4" min="4" style="0" width="14.3112244897959"/>
    <col collapsed="false" hidden="false" max="6" min="5" style="0" width="13.3622448979592"/>
    <col collapsed="false" hidden="false" max="12" min="7" style="0" width="13.2295918367347"/>
    <col collapsed="false" hidden="false" max="13" min="13" style="0" width="14.0408163265306"/>
    <col collapsed="false" hidden="false" max="14" min="14" style="0" width="22.9489795918367"/>
    <col collapsed="false" hidden="false" max="15" min="15" style="0" width="22.8112244897959"/>
    <col collapsed="false" hidden="false" max="16" min="16" style="0" width="22.5459183673469"/>
    <col collapsed="false" hidden="false" max="17" min="17" style="0" width="22.8112244897959"/>
    <col collapsed="false" hidden="false" max="19" min="18" style="0" width="22.5459183673469"/>
    <col collapsed="false" hidden="false" max="20" min="20" style="0" width="22.8112244897959"/>
    <col collapsed="false" hidden="false" max="21" min="21" style="0" width="22.5459183673469"/>
    <col collapsed="false" hidden="false" max="22" min="22" style="0" width="22.8112244897959"/>
    <col collapsed="false" hidden="false" max="23" min="23" style="0" width="22.5459183673469"/>
    <col collapsed="false" hidden="false" max="27" min="24" style="0" width="8.50510204081633"/>
    <col collapsed="false" hidden="false" max="28" min="28" style="0" width="12.4183673469388"/>
    <col collapsed="false" hidden="false" max="1025" min="29" style="0" width="8.50510204081633"/>
  </cols>
  <sheetData>
    <row r="1" customFormat="false" ht="15" hidden="false" customHeight="false" outlineLevel="0" collapsed="false">
      <c r="A1" s="59" t="s">
        <v>2074</v>
      </c>
      <c r="B1" s="2" t="s">
        <v>5142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7" customFormat="true" ht="16.5" hidden="false" customHeight="false" outlineLevel="0" collapsed="false">
      <c r="A6" s="51" t="s">
        <v>32</v>
      </c>
      <c r="B6" s="457" t="s">
        <v>5143</v>
      </c>
      <c r="C6" s="335" t="s">
        <v>34</v>
      </c>
      <c r="D6" s="458" t="n">
        <v>267000000</v>
      </c>
      <c r="E6" s="458" t="n">
        <f aca="false">E7+E23</f>
        <v>354000000</v>
      </c>
      <c r="F6" s="458" t="n">
        <v>313000000</v>
      </c>
      <c r="G6" s="458" t="n">
        <v>324000000</v>
      </c>
      <c r="H6" s="458" t="n">
        <f aca="false">H7+H23</f>
        <v>341000000</v>
      </c>
      <c r="I6" s="458" t="n">
        <v>354000000</v>
      </c>
      <c r="J6" s="458" t="n">
        <f aca="false">J7+J23</f>
        <v>411000000</v>
      </c>
      <c r="K6" s="458" t="n">
        <f aca="false">K7+K23</f>
        <v>482000000</v>
      </c>
      <c r="L6" s="458" t="n">
        <v>536200000</v>
      </c>
      <c r="M6" s="458" t="n">
        <v>539700000</v>
      </c>
      <c r="N6" s="508" t="n">
        <v>533000000</v>
      </c>
      <c r="O6" s="508" t="n">
        <f aca="false">O7+O23</f>
        <v>494500000</v>
      </c>
      <c r="P6" s="508" t="n">
        <f aca="false">P7+P23</f>
        <v>482500000</v>
      </c>
      <c r="Q6" s="508" t="n">
        <v>522900000</v>
      </c>
      <c r="R6" s="508" t="n">
        <v>562200000</v>
      </c>
      <c r="S6" s="508" t="n">
        <v>556500000</v>
      </c>
      <c r="T6" s="508" t="n">
        <v>591600000</v>
      </c>
      <c r="U6" s="508" t="n">
        <v>617700000</v>
      </c>
      <c r="V6" s="508" t="n">
        <v>652800000</v>
      </c>
      <c r="W6" s="508" t="n">
        <v>693100000</v>
      </c>
      <c r="X6" s="121"/>
      <c r="Y6" s="38"/>
      <c r="Z6" s="38"/>
      <c r="AA6" s="38"/>
      <c r="AB6" s="38"/>
      <c r="AC6" s="38"/>
      <c r="AD6" s="38"/>
      <c r="AE6" s="38"/>
      <c r="AF6" s="38"/>
      <c r="AG6" s="38"/>
      <c r="AH6" s="38"/>
      <c r="AI6" s="38"/>
      <c r="AJ6" s="38"/>
      <c r="AK6" s="38"/>
      <c r="AL6" s="38"/>
      <c r="AM6" s="38"/>
      <c r="AN6" s="38"/>
      <c r="AO6" s="38"/>
    </row>
    <row r="7" customFormat="false" ht="16.5" hidden="false" customHeight="false" outlineLevel="0" collapsed="false">
      <c r="A7" s="30" t="s">
        <v>35</v>
      </c>
      <c r="B7" s="19" t="s">
        <v>35</v>
      </c>
      <c r="C7" s="20" t="s">
        <v>37</v>
      </c>
      <c r="D7" s="55" t="n">
        <f aca="false">D9+D17+D21</f>
        <v>257000000</v>
      </c>
      <c r="E7" s="55" t="n">
        <f aca="false">E9+E17+E21</f>
        <v>337000000</v>
      </c>
      <c r="F7" s="55" t="n">
        <f aca="false">F9+F17+F21</f>
        <v>303000000</v>
      </c>
      <c r="G7" s="55" t="n">
        <f aca="false">G9+G17+G21</f>
        <v>319000000</v>
      </c>
      <c r="H7" s="55" t="n">
        <f aca="false">H9+H17+H21</f>
        <v>333000000</v>
      </c>
      <c r="I7" s="55" t="n">
        <f aca="false">I9+I17+I21</f>
        <v>337000000</v>
      </c>
      <c r="J7" s="55" t="n">
        <f aca="false">J9+J17+J21</f>
        <v>405000000</v>
      </c>
      <c r="K7" s="55" t="n">
        <f aca="false">K9+K17+K21</f>
        <v>457000000</v>
      </c>
      <c r="L7" s="55" t="n">
        <f aca="false">L9+L17+L21</f>
        <v>491100000</v>
      </c>
      <c r="M7" s="55" t="n">
        <f aca="false">M9+M17+M21</f>
        <v>462800000</v>
      </c>
      <c r="N7" s="46" t="n">
        <f aca="false">(N9+N17+N21)</f>
        <v>491000000</v>
      </c>
      <c r="O7" s="46" t="n">
        <f aca="false">(O9+O17+O21)</f>
        <v>449400000</v>
      </c>
      <c r="P7" s="46" t="n">
        <f aca="false">(P9+P17+P21)</f>
        <v>451600000</v>
      </c>
      <c r="Q7" s="46" t="n">
        <f aca="false">(Q9+Q17+Q21)</f>
        <v>496800000</v>
      </c>
      <c r="R7" s="46" t="n">
        <f aca="false">(R9+R17+R21)</f>
        <v>513200000</v>
      </c>
      <c r="S7" s="46" t="n">
        <f aca="false">(S9+S17+S21)</f>
        <v>517600000</v>
      </c>
      <c r="T7" s="46" t="n">
        <f aca="false">(T9+T17+T21)</f>
        <v>550900000</v>
      </c>
      <c r="U7" s="46" t="n">
        <f aca="false">(U9+U17+U21)</f>
        <v>584100000</v>
      </c>
      <c r="V7" s="46" t="n">
        <f aca="false">(V9+V17+V21)</f>
        <v>622400000</v>
      </c>
      <c r="W7" s="46" t="n">
        <f aca="false">(W9+W17+W21)</f>
        <v>661300000</v>
      </c>
      <c r="X7" s="4"/>
      <c r="Y7" s="38"/>
      <c r="Z7" s="38"/>
      <c r="AA7" s="38"/>
      <c r="AB7" s="152"/>
      <c r="AC7" s="38"/>
      <c r="AD7" s="38"/>
      <c r="AE7" s="38"/>
      <c r="AF7" s="38"/>
      <c r="AG7" s="38"/>
      <c r="AH7" s="38"/>
      <c r="AI7" s="38"/>
      <c r="AJ7" s="38"/>
      <c r="AK7" s="38"/>
      <c r="AL7" s="38"/>
      <c r="AM7" s="38"/>
      <c r="AN7" s="38"/>
      <c r="AO7" s="38"/>
    </row>
    <row r="8" customFormat="false" ht="16.5" hidden="false" customHeight="false" outlineLevel="0" collapsed="false">
      <c r="B8" s="30" t="s">
        <v>2160</v>
      </c>
      <c r="C8" s="11"/>
      <c r="D8" s="55" t="n">
        <v>256000000</v>
      </c>
      <c r="E8" s="55" t="n">
        <v>268000000</v>
      </c>
      <c r="F8" s="55" t="n">
        <v>302000000</v>
      </c>
      <c r="G8" s="55" t="n">
        <v>318000000</v>
      </c>
      <c r="H8" s="55" t="n">
        <v>322000000</v>
      </c>
      <c r="I8" s="55" t="n">
        <v>336000000</v>
      </c>
      <c r="J8" s="55" t="n">
        <v>393000000</v>
      </c>
      <c r="K8" s="55" t="n">
        <v>431000000</v>
      </c>
      <c r="L8" s="55" t="n">
        <v>489500000</v>
      </c>
      <c r="M8" s="55" t="n">
        <v>461300000</v>
      </c>
      <c r="N8" s="16" t="n">
        <v>490100000</v>
      </c>
      <c r="O8" s="16" t="n">
        <v>439000000</v>
      </c>
      <c r="P8" s="16" t="n">
        <v>446500000</v>
      </c>
      <c r="Q8" s="16" t="n">
        <v>462600000</v>
      </c>
      <c r="R8" s="16" t="n">
        <v>506600000</v>
      </c>
      <c r="S8" s="16" t="n">
        <v>510800000</v>
      </c>
      <c r="T8" s="16" t="n">
        <v>543800000</v>
      </c>
      <c r="U8" s="16" t="n">
        <v>576600000</v>
      </c>
      <c r="V8" s="16" t="n">
        <v>614600000</v>
      </c>
      <c r="W8" s="16" t="n">
        <v>653100000</v>
      </c>
      <c r="X8" s="4"/>
      <c r="Y8" s="38"/>
      <c r="Z8" s="38"/>
      <c r="AA8" s="38"/>
      <c r="AB8" s="38"/>
      <c r="AC8" s="38"/>
      <c r="AD8" s="38"/>
      <c r="AE8" s="38"/>
      <c r="AF8" s="38"/>
      <c r="AG8" s="38"/>
      <c r="AH8" s="38"/>
      <c r="AI8" s="38"/>
      <c r="AJ8" s="38"/>
      <c r="AK8" s="38"/>
      <c r="AL8" s="38"/>
      <c r="AM8" s="38"/>
      <c r="AN8" s="38"/>
      <c r="AO8" s="38"/>
    </row>
    <row r="9" customFormat="false" ht="16.5" hidden="false" customHeight="false" outlineLevel="0" collapsed="false">
      <c r="A9" s="19" t="s">
        <v>38</v>
      </c>
      <c r="B9" s="30" t="s">
        <v>293</v>
      </c>
      <c r="C9" s="49" t="s">
        <v>40</v>
      </c>
      <c r="D9" s="851" t="n">
        <f aca="false">D10+D11+D12+D14</f>
        <v>217000000</v>
      </c>
      <c r="E9" s="851" t="n">
        <f aca="false">E10+E11+E12+E14</f>
        <v>298000000</v>
      </c>
      <c r="F9" s="55" t="n">
        <v>260000000</v>
      </c>
      <c r="G9" s="55" t="n">
        <v>260000000</v>
      </c>
      <c r="H9" s="55" t="n">
        <v>274000000</v>
      </c>
      <c r="I9" s="55" t="n">
        <v>308000000</v>
      </c>
      <c r="J9" s="851" t="n">
        <f aca="false">J10+J11+J12+J14</f>
        <v>362000000</v>
      </c>
      <c r="K9" s="55" t="n">
        <v>374000000</v>
      </c>
      <c r="L9" s="55" t="n">
        <v>447900000</v>
      </c>
      <c r="M9" s="55" t="n">
        <v>428000000</v>
      </c>
      <c r="N9" s="16" t="n">
        <v>421500000</v>
      </c>
      <c r="O9" s="16" t="n">
        <v>388700000</v>
      </c>
      <c r="P9" s="16" t="n">
        <v>404400000</v>
      </c>
      <c r="Q9" s="16" t="n">
        <v>420600000</v>
      </c>
      <c r="R9" s="16" t="n">
        <v>441700000</v>
      </c>
      <c r="S9" s="16" t="n">
        <v>460300000</v>
      </c>
      <c r="T9" s="16" t="n">
        <v>490600000</v>
      </c>
      <c r="U9" s="16" t="n">
        <v>521000000</v>
      </c>
      <c r="V9" s="16" t="n">
        <v>556300000</v>
      </c>
      <c r="W9" s="16" t="n">
        <v>592200000</v>
      </c>
      <c r="X9" s="4"/>
      <c r="Y9" s="38"/>
      <c r="Z9" s="38"/>
      <c r="AA9" s="38"/>
      <c r="AB9" s="38"/>
      <c r="AC9" s="38"/>
      <c r="AD9" s="38"/>
      <c r="AE9" s="38"/>
      <c r="AF9" s="38"/>
      <c r="AG9" s="38"/>
      <c r="AH9" s="38"/>
      <c r="AI9" s="38"/>
      <c r="AJ9" s="38"/>
      <c r="AK9" s="38"/>
      <c r="AL9" s="38"/>
      <c r="AM9" s="38"/>
      <c r="AN9" s="38"/>
      <c r="AO9" s="38"/>
    </row>
    <row r="10" customFormat="false" ht="16.5" hidden="false" customHeight="false" outlineLevel="0" collapsed="false">
      <c r="A10" s="27" t="s">
        <v>295</v>
      </c>
      <c r="B10" s="29" t="s">
        <v>296</v>
      </c>
      <c r="C10" s="19" t="s">
        <v>4870</v>
      </c>
      <c r="D10" s="55" t="n">
        <v>72000000</v>
      </c>
      <c r="E10" s="55" t="n">
        <v>71000000</v>
      </c>
      <c r="F10" s="55" t="n">
        <v>88000000</v>
      </c>
      <c r="G10" s="55" t="n">
        <v>77000000</v>
      </c>
      <c r="H10" s="55" t="n">
        <v>79000000</v>
      </c>
      <c r="I10" s="55" t="n">
        <v>90000000</v>
      </c>
      <c r="J10" s="55" t="n">
        <v>99000000</v>
      </c>
      <c r="K10" s="55" t="n">
        <v>104000000</v>
      </c>
      <c r="L10" s="55" t="n">
        <v>110400000</v>
      </c>
      <c r="M10" s="55" t="n">
        <v>110600000</v>
      </c>
      <c r="N10" s="16" t="n">
        <v>108800000</v>
      </c>
      <c r="O10" s="16" t="n">
        <v>114400000</v>
      </c>
      <c r="P10" s="16" t="n">
        <v>122400000</v>
      </c>
      <c r="Q10" s="16" t="n">
        <v>111300000</v>
      </c>
      <c r="R10" s="16" t="n">
        <v>122000000</v>
      </c>
      <c r="S10" s="16" t="n">
        <v>125800000</v>
      </c>
      <c r="T10" s="16" t="n">
        <v>133700000</v>
      </c>
      <c r="U10" s="16" t="n">
        <v>142300000</v>
      </c>
      <c r="V10" s="16" t="n">
        <v>153700000</v>
      </c>
      <c r="W10" s="16" t="n">
        <v>165500000</v>
      </c>
      <c r="X10" s="4"/>
      <c r="Y10" s="38"/>
      <c r="Z10" s="38"/>
      <c r="AA10" s="38"/>
      <c r="AB10" s="38"/>
      <c r="AC10" s="38"/>
      <c r="AD10" s="38"/>
      <c r="AE10" s="38"/>
      <c r="AF10" s="38"/>
      <c r="AG10" s="38"/>
      <c r="AH10" s="38"/>
      <c r="AI10" s="38"/>
      <c r="AJ10" s="38"/>
      <c r="AK10" s="38"/>
      <c r="AL10" s="38"/>
      <c r="AM10" s="38"/>
      <c r="AN10" s="38"/>
      <c r="AO10" s="38"/>
    </row>
    <row r="11" customFormat="false" ht="16.5" hidden="false" customHeight="false" outlineLevel="0" collapsed="false">
      <c r="A11" s="27" t="s">
        <v>2014</v>
      </c>
      <c r="B11" s="29" t="s">
        <v>2546</v>
      </c>
      <c r="C11" s="19" t="s">
        <v>4870</v>
      </c>
      <c r="D11" s="55" t="n">
        <v>2000000</v>
      </c>
      <c r="E11" s="55" t="n">
        <v>3000000</v>
      </c>
      <c r="F11" s="55" t="n">
        <v>3000000</v>
      </c>
      <c r="G11" s="55" t="n">
        <v>3000000</v>
      </c>
      <c r="H11" s="55" t="n">
        <v>3000000</v>
      </c>
      <c r="I11" s="55" t="n">
        <v>3000000</v>
      </c>
      <c r="J11" s="55" t="n">
        <v>3000000</v>
      </c>
      <c r="K11" s="55" t="n">
        <v>3000000</v>
      </c>
      <c r="L11" s="55" t="n">
        <v>2200000</v>
      </c>
      <c r="M11" s="55" t="n">
        <v>2700000</v>
      </c>
      <c r="N11" s="16" t="n">
        <v>2900000</v>
      </c>
      <c r="O11" s="16" t="n">
        <v>2800000</v>
      </c>
      <c r="P11" s="16" t="n">
        <v>2700000</v>
      </c>
      <c r="Q11" s="16" t="n">
        <v>4000000</v>
      </c>
      <c r="R11" s="16" t="n">
        <v>4100000</v>
      </c>
      <c r="S11" s="16" t="n">
        <v>4400000</v>
      </c>
      <c r="T11" s="16" t="n">
        <v>4700000</v>
      </c>
      <c r="U11" s="16" t="n">
        <v>5000000</v>
      </c>
      <c r="V11" s="16" t="n">
        <v>5400000</v>
      </c>
      <c r="W11" s="16" t="n">
        <v>5800000</v>
      </c>
      <c r="X11" s="4"/>
      <c r="Y11" s="38"/>
      <c r="Z11" s="38"/>
      <c r="AA11" s="38"/>
      <c r="AB11" s="38"/>
      <c r="AC11" s="38"/>
      <c r="AD11" s="38"/>
      <c r="AE11" s="38"/>
      <c r="AF11" s="38"/>
      <c r="AG11" s="38"/>
      <c r="AH11" s="38"/>
      <c r="AI11" s="38"/>
      <c r="AJ11" s="38"/>
      <c r="AK11" s="38"/>
      <c r="AL11" s="38"/>
      <c r="AM11" s="38"/>
      <c r="AN11" s="38"/>
      <c r="AO11" s="38"/>
    </row>
    <row r="12" customFormat="false" ht="16.5" hidden="false" customHeight="false" outlineLevel="0" collapsed="false">
      <c r="A12" s="27" t="s">
        <v>607</v>
      </c>
      <c r="B12" s="29" t="s">
        <v>608</v>
      </c>
      <c r="C12" s="19" t="s">
        <v>4870</v>
      </c>
      <c r="D12" s="55" t="n">
        <v>102000000</v>
      </c>
      <c r="E12" s="55" t="n">
        <v>112000000</v>
      </c>
      <c r="F12" s="55" t="n">
        <v>127000000</v>
      </c>
      <c r="G12" s="55" t="n">
        <v>133000000</v>
      </c>
      <c r="H12" s="55" t="n">
        <v>138000000</v>
      </c>
      <c r="I12" s="55" t="n">
        <v>142000000</v>
      </c>
      <c r="J12" s="55" t="n">
        <v>162000000</v>
      </c>
      <c r="K12" s="55" t="n">
        <v>165000000</v>
      </c>
      <c r="L12" s="55" t="n">
        <v>188600000</v>
      </c>
      <c r="M12" s="55" t="n">
        <v>187900000</v>
      </c>
      <c r="N12" s="16" t="n">
        <v>178400000</v>
      </c>
      <c r="O12" s="16" t="n">
        <v>172600000</v>
      </c>
      <c r="P12" s="16" t="n">
        <v>173000000</v>
      </c>
      <c r="Q12" s="16" t="n">
        <v>170600000</v>
      </c>
      <c r="R12" s="16" t="n">
        <v>176000000</v>
      </c>
      <c r="S12" s="16" t="n">
        <v>183400000</v>
      </c>
      <c r="T12" s="16" t="n">
        <v>194800000</v>
      </c>
      <c r="U12" s="16" t="n">
        <v>204900000</v>
      </c>
      <c r="V12" s="16" t="n">
        <v>218200000</v>
      </c>
      <c r="W12" s="16" t="n">
        <v>231700000</v>
      </c>
      <c r="X12" s="4"/>
      <c r="Y12" s="38"/>
      <c r="Z12" s="38"/>
      <c r="AA12" s="38"/>
      <c r="AB12" s="38"/>
      <c r="AC12" s="38"/>
      <c r="AD12" s="38"/>
      <c r="AE12" s="38"/>
      <c r="AF12" s="38"/>
      <c r="AG12" s="38"/>
      <c r="AH12" s="38"/>
      <c r="AI12" s="38"/>
      <c r="AJ12" s="38"/>
      <c r="AK12" s="38"/>
      <c r="AL12" s="38"/>
      <c r="AM12" s="38"/>
      <c r="AN12" s="38"/>
      <c r="AO12" s="38"/>
    </row>
    <row r="13" customFormat="false" ht="16.5" hidden="false" customHeight="false" outlineLevel="0" collapsed="false">
      <c r="B13" s="180" t="s">
        <v>5144</v>
      </c>
      <c r="C13" s="11"/>
      <c r="D13" s="55"/>
      <c r="E13" s="55"/>
      <c r="F13" s="55"/>
      <c r="G13" s="55"/>
      <c r="H13" s="55"/>
      <c r="I13" s="55"/>
      <c r="J13" s="55"/>
      <c r="K13" s="55" t="n">
        <v>55000000</v>
      </c>
      <c r="L13" s="55" t="n">
        <v>86000000</v>
      </c>
      <c r="M13" s="55" t="n">
        <v>78200000</v>
      </c>
      <c r="N13" s="16" t="n">
        <v>74100000</v>
      </c>
      <c r="O13" s="16" t="n">
        <v>71200000</v>
      </c>
      <c r="P13" s="16" t="n">
        <v>69100000</v>
      </c>
      <c r="Q13" s="16" t="n">
        <v>68400000</v>
      </c>
      <c r="R13" s="16" t="n">
        <v>69400000</v>
      </c>
      <c r="S13" s="16" t="n">
        <v>72600000</v>
      </c>
      <c r="T13" s="16" t="n">
        <v>77400000</v>
      </c>
      <c r="U13" s="16" t="n">
        <v>80900000</v>
      </c>
      <c r="V13" s="16" t="n">
        <v>86500000</v>
      </c>
      <c r="W13" s="16" t="n">
        <v>92200000</v>
      </c>
      <c r="X13" s="4"/>
      <c r="Y13" s="38"/>
      <c r="Z13" s="38"/>
      <c r="AA13" s="38"/>
      <c r="AB13" s="38"/>
      <c r="AC13" s="38"/>
      <c r="AD13" s="38"/>
      <c r="AE13" s="38"/>
      <c r="AF13" s="38"/>
      <c r="AG13" s="38"/>
      <c r="AH13" s="38"/>
      <c r="AI13" s="38"/>
      <c r="AJ13" s="38"/>
      <c r="AK13" s="38"/>
      <c r="AL13" s="38"/>
      <c r="AM13" s="38"/>
      <c r="AN13" s="38"/>
      <c r="AO13" s="38"/>
    </row>
    <row r="14" customFormat="false" ht="16.5" hidden="false" customHeight="false" outlineLevel="0" collapsed="false">
      <c r="A14" s="27" t="s">
        <v>5145</v>
      </c>
      <c r="B14" s="29" t="s">
        <v>5146</v>
      </c>
      <c r="C14" s="19" t="s">
        <v>4870</v>
      </c>
      <c r="D14" s="55" t="n">
        <v>41000000</v>
      </c>
      <c r="E14" s="55" t="n">
        <v>112000000</v>
      </c>
      <c r="F14" s="55" t="n">
        <v>43000000</v>
      </c>
      <c r="G14" s="55" t="n">
        <v>47000000</v>
      </c>
      <c r="H14" s="55" t="n">
        <v>54000000</v>
      </c>
      <c r="I14" s="55" t="n">
        <v>74000000</v>
      </c>
      <c r="J14" s="55" t="n">
        <v>98000000</v>
      </c>
      <c r="K14" s="55" t="n">
        <v>102000000</v>
      </c>
      <c r="L14" s="55" t="n">
        <v>146700000</v>
      </c>
      <c r="M14" s="55" t="n">
        <v>126800000</v>
      </c>
      <c r="N14" s="16" t="n">
        <v>131300000</v>
      </c>
      <c r="O14" s="16" t="n">
        <v>98900000</v>
      </c>
      <c r="P14" s="16" t="n">
        <v>106400000</v>
      </c>
      <c r="Q14" s="16" t="n">
        <v>134700000</v>
      </c>
      <c r="R14" s="16" t="n">
        <v>139600000</v>
      </c>
      <c r="S14" s="16" t="n">
        <v>146800000</v>
      </c>
      <c r="T14" s="16" t="n">
        <v>157500000</v>
      </c>
      <c r="U14" s="16" t="n">
        <v>168800000</v>
      </c>
      <c r="V14" s="16" t="n">
        <v>179000000</v>
      </c>
      <c r="W14" s="16" t="n">
        <v>189200000</v>
      </c>
      <c r="X14" s="4"/>
      <c r="Y14" s="38"/>
      <c r="Z14" s="38"/>
      <c r="AA14" s="38"/>
      <c r="AB14" s="38"/>
      <c r="AC14" s="38"/>
      <c r="AD14" s="38"/>
      <c r="AE14" s="38"/>
      <c r="AF14" s="38"/>
      <c r="AG14" s="38"/>
      <c r="AH14" s="38"/>
      <c r="AI14" s="38"/>
      <c r="AJ14" s="38"/>
      <c r="AK14" s="38"/>
      <c r="AL14" s="38"/>
      <c r="AM14" s="38"/>
      <c r="AN14" s="38"/>
      <c r="AO14" s="38"/>
    </row>
    <row r="15" customFormat="false" ht="16.5" hidden="false" customHeight="false" outlineLevel="0" collapsed="false">
      <c r="B15" s="180" t="s">
        <v>5144</v>
      </c>
      <c r="C15" s="11"/>
      <c r="D15" s="55"/>
      <c r="E15" s="55"/>
      <c r="F15" s="55"/>
      <c r="G15" s="55"/>
      <c r="H15" s="55"/>
      <c r="I15" s="55"/>
      <c r="J15" s="55"/>
      <c r="K15" s="55" t="n">
        <v>32000000</v>
      </c>
      <c r="L15" s="55" t="n">
        <v>67500000</v>
      </c>
      <c r="M15" s="55" t="n">
        <v>64300000</v>
      </c>
      <c r="N15" s="16" t="n">
        <v>62500000</v>
      </c>
      <c r="O15" s="16" t="n">
        <v>61100000</v>
      </c>
      <c r="P15" s="16" t="n">
        <v>64900000</v>
      </c>
      <c r="Q15" s="16" t="n">
        <v>62300000</v>
      </c>
      <c r="R15" s="16" t="n">
        <v>63700000</v>
      </c>
      <c r="S15" s="16" t="n">
        <v>67300000</v>
      </c>
      <c r="T15" s="16" t="n">
        <v>72100000</v>
      </c>
      <c r="U15" s="16" t="n">
        <v>77300000</v>
      </c>
      <c r="V15" s="16" t="n">
        <v>83000000</v>
      </c>
      <c r="W15" s="16" t="n">
        <v>88900000</v>
      </c>
      <c r="X15" s="4"/>
      <c r="Y15" s="38"/>
      <c r="Z15" s="38"/>
      <c r="AA15" s="38"/>
      <c r="AB15" s="38"/>
      <c r="AC15" s="38"/>
      <c r="AD15" s="38"/>
      <c r="AE15" s="38"/>
      <c r="AF15" s="38"/>
      <c r="AG15" s="38"/>
      <c r="AH15" s="38"/>
      <c r="AI15" s="38"/>
      <c r="AJ15" s="38"/>
      <c r="AK15" s="38"/>
      <c r="AL15" s="38"/>
      <c r="AM15" s="38"/>
      <c r="AN15" s="38"/>
      <c r="AO15" s="38"/>
    </row>
    <row r="16" customFormat="false" ht="16.5" hidden="false" customHeight="false" outlineLevel="0" collapsed="false">
      <c r="B16" s="27" t="s">
        <v>2547</v>
      </c>
      <c r="C16" s="11"/>
      <c r="D16" s="55"/>
      <c r="E16" s="55"/>
      <c r="F16" s="55"/>
      <c r="G16" s="55"/>
      <c r="H16" s="55"/>
      <c r="I16" s="55"/>
      <c r="J16" s="55"/>
      <c r="K16" s="55"/>
      <c r="L16" s="55"/>
      <c r="M16" s="55"/>
      <c r="N16" s="16"/>
      <c r="O16" s="16"/>
      <c r="P16" s="16"/>
      <c r="Q16" s="16"/>
      <c r="R16" s="16"/>
      <c r="S16" s="16"/>
      <c r="T16" s="16"/>
      <c r="U16" s="16"/>
      <c r="V16" s="16"/>
      <c r="W16" s="16"/>
      <c r="X16" s="4"/>
      <c r="Y16" s="38"/>
      <c r="Z16" s="38"/>
      <c r="AA16" s="38"/>
      <c r="AB16" s="38"/>
      <c r="AC16" s="38"/>
      <c r="AD16" s="38"/>
      <c r="AE16" s="38"/>
      <c r="AF16" s="38"/>
      <c r="AG16" s="38"/>
      <c r="AH16" s="38"/>
      <c r="AI16" s="38"/>
      <c r="AJ16" s="38"/>
      <c r="AK16" s="38"/>
      <c r="AL16" s="38"/>
      <c r="AM16" s="38"/>
      <c r="AN16" s="38"/>
      <c r="AO16" s="38"/>
    </row>
    <row r="17" customFormat="false" ht="16.5" hidden="false" customHeight="false" outlineLevel="0" collapsed="false">
      <c r="A17" s="30" t="s">
        <v>5147</v>
      </c>
      <c r="B17" s="30" t="s">
        <v>347</v>
      </c>
      <c r="C17" s="49" t="s">
        <v>40</v>
      </c>
      <c r="D17" s="55" t="n">
        <v>39000000</v>
      </c>
      <c r="E17" s="55" t="n">
        <v>38000000</v>
      </c>
      <c r="F17" s="55" t="n">
        <v>42000000</v>
      </c>
      <c r="G17" s="55" t="n">
        <v>58000000</v>
      </c>
      <c r="H17" s="55" t="n">
        <v>58000000</v>
      </c>
      <c r="I17" s="55" t="n">
        <v>28000000</v>
      </c>
      <c r="J17" s="55" t="n">
        <v>32000000</v>
      </c>
      <c r="K17" s="55" t="n">
        <v>57000000</v>
      </c>
      <c r="L17" s="55" t="n">
        <v>41600000</v>
      </c>
      <c r="M17" s="55" t="n">
        <v>33300000</v>
      </c>
      <c r="N17" s="16" t="n">
        <v>68600000</v>
      </c>
      <c r="O17" s="16" t="n">
        <v>50300000</v>
      </c>
      <c r="P17" s="16" t="n">
        <v>42000000</v>
      </c>
      <c r="Q17" s="16" t="n">
        <v>41900000</v>
      </c>
      <c r="R17" s="16" t="n">
        <v>64900000</v>
      </c>
      <c r="S17" s="16" t="n">
        <v>50500000</v>
      </c>
      <c r="T17" s="16" t="n">
        <v>53200000</v>
      </c>
      <c r="U17" s="16" t="n">
        <v>55600000</v>
      </c>
      <c r="V17" s="16" t="n">
        <v>58300000</v>
      </c>
      <c r="W17" s="16" t="n">
        <v>60900000</v>
      </c>
      <c r="X17" s="4"/>
      <c r="Y17" s="38"/>
      <c r="Z17" s="38"/>
      <c r="AA17" s="38"/>
      <c r="AB17" s="38"/>
      <c r="AC17" s="38"/>
      <c r="AD17" s="38"/>
      <c r="AE17" s="38"/>
      <c r="AF17" s="38"/>
      <c r="AG17" s="38"/>
      <c r="AH17" s="38"/>
      <c r="AI17" s="38"/>
      <c r="AJ17" s="38"/>
      <c r="AK17" s="38"/>
      <c r="AL17" s="38"/>
      <c r="AM17" s="38"/>
      <c r="AN17" s="38"/>
      <c r="AO17" s="38"/>
    </row>
    <row r="18" customFormat="false" ht="16.5" hidden="false" customHeight="false" outlineLevel="0" collapsed="false">
      <c r="A18" s="27" t="s">
        <v>5148</v>
      </c>
      <c r="B18" s="29" t="s">
        <v>5149</v>
      </c>
      <c r="C18" s="11" t="s">
        <v>182</v>
      </c>
      <c r="D18" s="55"/>
      <c r="E18" s="55"/>
      <c r="F18" s="55"/>
      <c r="G18" s="55"/>
      <c r="H18" s="55"/>
      <c r="I18" s="55"/>
      <c r="J18" s="55"/>
      <c r="K18" s="55"/>
      <c r="L18" s="55" t="n">
        <v>18200000</v>
      </c>
      <c r="M18" s="55" t="n">
        <v>18900000</v>
      </c>
      <c r="N18" s="16" t="n">
        <v>21500000</v>
      </c>
      <c r="O18" s="16" t="n">
        <v>17700000</v>
      </c>
      <c r="P18" s="16" t="n">
        <v>17800000</v>
      </c>
      <c r="Q18" s="16" t="n">
        <v>17600000</v>
      </c>
      <c r="R18" s="16" t="n">
        <v>20200000</v>
      </c>
      <c r="S18" s="16" t="n">
        <v>20800000</v>
      </c>
      <c r="T18" s="16" t="n">
        <v>21800000</v>
      </c>
      <c r="U18" s="16" t="n">
        <v>22800000</v>
      </c>
      <c r="V18" s="16" t="n">
        <v>23900000</v>
      </c>
      <c r="W18" s="16" t="n">
        <v>24900000</v>
      </c>
      <c r="X18" s="4"/>
      <c r="Y18" s="38"/>
      <c r="Z18" s="38"/>
      <c r="AA18" s="38"/>
      <c r="AB18" s="38"/>
      <c r="AC18" s="38"/>
      <c r="AD18" s="38"/>
      <c r="AE18" s="38"/>
      <c r="AF18" s="38"/>
      <c r="AG18" s="38"/>
      <c r="AH18" s="38"/>
      <c r="AI18" s="38"/>
      <c r="AJ18" s="38"/>
      <c r="AK18" s="38"/>
      <c r="AL18" s="38"/>
      <c r="AM18" s="38"/>
      <c r="AN18" s="38"/>
      <c r="AO18" s="38"/>
    </row>
    <row r="19" customFormat="false" ht="16.5" hidden="false" customHeight="false" outlineLevel="0" collapsed="false">
      <c r="A19" s="27" t="s">
        <v>5150</v>
      </c>
      <c r="B19" s="29" t="s">
        <v>5151</v>
      </c>
      <c r="C19" s="11" t="s">
        <v>182</v>
      </c>
      <c r="D19" s="55"/>
      <c r="E19" s="55"/>
      <c r="F19" s="55"/>
      <c r="G19" s="55"/>
      <c r="H19" s="55"/>
      <c r="I19" s="55"/>
      <c r="J19" s="55"/>
      <c r="K19" s="55"/>
      <c r="L19" s="55" t="n">
        <v>11600000</v>
      </c>
      <c r="M19" s="55" t="n">
        <v>10000000</v>
      </c>
      <c r="N19" s="16" t="n">
        <v>13500000</v>
      </c>
      <c r="O19" s="16" t="n">
        <v>11200000</v>
      </c>
      <c r="P19" s="16" t="n">
        <v>10900000</v>
      </c>
      <c r="Q19" s="16" t="n">
        <v>7100000</v>
      </c>
      <c r="R19" s="16" t="n">
        <v>20800000</v>
      </c>
      <c r="S19" s="16" t="n">
        <v>11200000</v>
      </c>
      <c r="T19" s="16" t="n">
        <v>11700000</v>
      </c>
      <c r="U19" s="16" t="n">
        <v>12200000</v>
      </c>
      <c r="V19" s="16" t="n">
        <v>12800000</v>
      </c>
      <c r="W19" s="16" t="n">
        <v>13400000</v>
      </c>
      <c r="X19" s="4"/>
      <c r="Y19" s="38"/>
      <c r="Z19" s="38"/>
      <c r="AA19" s="38"/>
      <c r="AB19" s="38"/>
      <c r="AC19" s="38"/>
      <c r="AD19" s="38"/>
      <c r="AE19" s="38"/>
      <c r="AF19" s="38"/>
      <c r="AG19" s="38"/>
      <c r="AH19" s="38"/>
      <c r="AI19" s="38"/>
      <c r="AJ19" s="38"/>
      <c r="AK19" s="38"/>
      <c r="AL19" s="38"/>
      <c r="AM19" s="38"/>
      <c r="AN19" s="38"/>
      <c r="AO19" s="38"/>
    </row>
    <row r="20" customFormat="false" ht="16.5" hidden="false" customHeight="false" outlineLevel="0" collapsed="false">
      <c r="A20" s="27" t="s">
        <v>524</v>
      </c>
      <c r="B20" s="29" t="s">
        <v>5152</v>
      </c>
      <c r="C20" s="11" t="s">
        <v>182</v>
      </c>
      <c r="D20" s="55"/>
      <c r="E20" s="55"/>
      <c r="F20" s="55"/>
      <c r="G20" s="55"/>
      <c r="H20" s="55"/>
      <c r="I20" s="55"/>
      <c r="J20" s="55"/>
      <c r="K20" s="55"/>
      <c r="L20" s="55" t="n">
        <v>11800000</v>
      </c>
      <c r="M20" s="55" t="n">
        <v>4300000</v>
      </c>
      <c r="N20" s="16" t="n">
        <v>33600000</v>
      </c>
      <c r="O20" s="16" t="n">
        <v>21500000</v>
      </c>
      <c r="P20" s="16" t="n">
        <v>13300000</v>
      </c>
      <c r="Q20" s="16" t="n">
        <v>17300000</v>
      </c>
      <c r="R20" s="16" t="n">
        <v>23900000</v>
      </c>
      <c r="S20" s="16" t="n">
        <v>18500000</v>
      </c>
      <c r="T20" s="16" t="n">
        <v>19700000</v>
      </c>
      <c r="U20" s="16" t="n">
        <v>20600000</v>
      </c>
      <c r="V20" s="16" t="n">
        <v>21600000</v>
      </c>
      <c r="W20" s="16" t="n">
        <v>22600000</v>
      </c>
      <c r="X20" s="4"/>
      <c r="Y20" s="38"/>
      <c r="Z20" s="38"/>
      <c r="AA20" s="38"/>
      <c r="AB20" s="38"/>
      <c r="AC20" s="38"/>
      <c r="AD20" s="38"/>
      <c r="AE20" s="38"/>
      <c r="AF20" s="38"/>
      <c r="AG20" s="38"/>
      <c r="AH20" s="38"/>
      <c r="AI20" s="38"/>
      <c r="AJ20" s="38"/>
      <c r="AK20" s="38"/>
      <c r="AL20" s="38"/>
      <c r="AM20" s="38"/>
      <c r="AN20" s="38"/>
      <c r="AO20" s="38"/>
    </row>
    <row r="21" customFormat="false" ht="16.5" hidden="false" customHeight="false" outlineLevel="0" collapsed="false">
      <c r="A21" s="19" t="s">
        <v>444</v>
      </c>
      <c r="B21" s="30" t="s">
        <v>5153</v>
      </c>
      <c r="C21" s="49" t="s">
        <v>40</v>
      </c>
      <c r="D21" s="55" t="n">
        <v>1000000</v>
      </c>
      <c r="E21" s="55" t="n">
        <v>1000000</v>
      </c>
      <c r="F21" s="55" t="n">
        <v>1000000</v>
      </c>
      <c r="G21" s="55" t="n">
        <v>1000000</v>
      </c>
      <c r="H21" s="55" t="n">
        <v>1000000</v>
      </c>
      <c r="I21" s="55" t="n">
        <v>1000000</v>
      </c>
      <c r="J21" s="55" t="n">
        <v>11000000</v>
      </c>
      <c r="K21" s="55" t="n">
        <v>26000000</v>
      </c>
      <c r="L21" s="55" t="n">
        <v>1600000</v>
      </c>
      <c r="M21" s="55" t="n">
        <v>1500000</v>
      </c>
      <c r="N21" s="16" t="n">
        <v>900000</v>
      </c>
      <c r="O21" s="16" t="n">
        <v>10400000</v>
      </c>
      <c r="P21" s="16" t="n">
        <v>5200000</v>
      </c>
      <c r="Q21" s="16" t="n">
        <v>34300000</v>
      </c>
      <c r="R21" s="16" t="n">
        <v>6600000</v>
      </c>
      <c r="S21" s="16" t="n">
        <v>6800000</v>
      </c>
      <c r="T21" s="16" t="n">
        <v>7100000</v>
      </c>
      <c r="U21" s="16" t="n">
        <v>7500000</v>
      </c>
      <c r="V21" s="16" t="n">
        <v>7800000</v>
      </c>
      <c r="W21" s="16" t="n">
        <v>8200000</v>
      </c>
      <c r="X21" s="4"/>
      <c r="Y21" s="38"/>
      <c r="Z21" s="38"/>
      <c r="AA21" s="38"/>
      <c r="AB21" s="38"/>
      <c r="AC21" s="38"/>
      <c r="AD21" s="38"/>
      <c r="AE21" s="38"/>
      <c r="AF21" s="38"/>
      <c r="AG21" s="38"/>
      <c r="AH21" s="38"/>
      <c r="AI21" s="38"/>
      <c r="AJ21" s="38"/>
      <c r="AK21" s="38"/>
      <c r="AL21" s="38"/>
      <c r="AM21" s="38"/>
      <c r="AN21" s="38"/>
      <c r="AO21" s="38"/>
    </row>
    <row r="22" customFormat="false" ht="16.5" hidden="false" customHeight="false" outlineLevel="0" collapsed="false">
      <c r="B22" s="349" t="s">
        <v>5154</v>
      </c>
      <c r="C22" s="11"/>
      <c r="D22" s="55"/>
      <c r="E22" s="55"/>
      <c r="F22" s="55"/>
      <c r="G22" s="55"/>
      <c r="H22" s="55"/>
      <c r="I22" s="55"/>
      <c r="J22" s="55" t="n">
        <v>6000000</v>
      </c>
      <c r="K22" s="55" t="n">
        <v>1000000</v>
      </c>
      <c r="L22" s="55" t="n">
        <v>1600000</v>
      </c>
      <c r="M22" s="55" t="n">
        <v>1500000</v>
      </c>
      <c r="N22" s="16" t="n">
        <v>900000</v>
      </c>
      <c r="O22" s="16" t="n">
        <v>1400000</v>
      </c>
      <c r="P22" s="16" t="n">
        <v>1100000</v>
      </c>
      <c r="Q22" s="16" t="n">
        <v>29600000</v>
      </c>
      <c r="R22" s="16" t="n">
        <v>1000000</v>
      </c>
      <c r="S22" s="16" t="n">
        <v>1000000</v>
      </c>
      <c r="T22" s="16" t="n">
        <v>1100000</v>
      </c>
      <c r="U22" s="16" t="n">
        <v>1100000</v>
      </c>
      <c r="V22" s="16" t="n">
        <v>1200000</v>
      </c>
      <c r="W22" s="16" t="n">
        <v>1200000</v>
      </c>
      <c r="X22" s="4"/>
      <c r="Y22" s="38"/>
      <c r="Z22" s="38"/>
      <c r="AA22" s="38"/>
      <c r="AB22" s="38"/>
      <c r="AC22" s="38"/>
      <c r="AD22" s="38"/>
      <c r="AE22" s="38"/>
      <c r="AF22" s="38"/>
      <c r="AG22" s="38"/>
      <c r="AH22" s="38"/>
      <c r="AI22" s="38"/>
      <c r="AJ22" s="38"/>
      <c r="AK22" s="38"/>
      <c r="AL22" s="38"/>
      <c r="AM22" s="38"/>
      <c r="AN22" s="38"/>
      <c r="AO22" s="38"/>
    </row>
    <row r="23" customFormat="false" ht="16.5" hidden="false" customHeight="false" outlineLevel="0" collapsed="false">
      <c r="A23" s="30" t="s">
        <v>52</v>
      </c>
      <c r="B23" s="30" t="s">
        <v>52</v>
      </c>
      <c r="C23" s="20" t="s">
        <v>37</v>
      </c>
      <c r="D23" s="55" t="n">
        <v>10000000</v>
      </c>
      <c r="E23" s="55" t="n">
        <v>17000000</v>
      </c>
      <c r="F23" s="55" t="n">
        <v>11000000</v>
      </c>
      <c r="G23" s="55" t="n">
        <v>5000000</v>
      </c>
      <c r="H23" s="55" t="n">
        <v>8000000</v>
      </c>
      <c r="I23" s="55" t="n">
        <v>17000000</v>
      </c>
      <c r="J23" s="55" t="n">
        <v>6000000</v>
      </c>
      <c r="K23" s="55" t="n">
        <v>25000000</v>
      </c>
      <c r="L23" s="55" t="n">
        <v>45200000</v>
      </c>
      <c r="M23" s="55" t="n">
        <v>76900000</v>
      </c>
      <c r="N23" s="16" t="n">
        <v>42100000</v>
      </c>
      <c r="O23" s="16" t="n">
        <v>45100000</v>
      </c>
      <c r="P23" s="16" t="n">
        <v>30900000</v>
      </c>
      <c r="Q23" s="16" t="n">
        <v>26000000</v>
      </c>
      <c r="R23" s="16" t="n">
        <v>49000000</v>
      </c>
      <c r="S23" s="16" t="n">
        <v>38900000</v>
      </c>
      <c r="T23" s="16" t="n">
        <v>40600000</v>
      </c>
      <c r="U23" s="16" t="n">
        <v>33500000</v>
      </c>
      <c r="V23" s="16" t="n">
        <v>30500000</v>
      </c>
      <c r="W23" s="16" t="n">
        <v>31800000</v>
      </c>
      <c r="X23" s="4"/>
      <c r="Y23" s="38"/>
      <c r="Z23" s="38"/>
      <c r="AA23" s="38"/>
      <c r="AB23" s="38"/>
      <c r="AC23" s="38"/>
      <c r="AD23" s="38"/>
      <c r="AE23" s="38"/>
      <c r="AF23" s="38"/>
      <c r="AG23" s="38"/>
      <c r="AH23" s="38"/>
      <c r="AI23" s="38"/>
      <c r="AJ23" s="38"/>
      <c r="AK23" s="38"/>
      <c r="AL23" s="38"/>
      <c r="AM23" s="38"/>
      <c r="AN23" s="38"/>
      <c r="AO23" s="38"/>
    </row>
    <row r="24" customFormat="false" ht="16.5" hidden="false" customHeight="false" outlineLevel="0" collapsed="false">
      <c r="B24" s="349" t="s">
        <v>5155</v>
      </c>
      <c r="C24" s="11"/>
      <c r="D24" s="55"/>
      <c r="E24" s="55"/>
      <c r="F24" s="55"/>
      <c r="G24" s="55"/>
      <c r="H24" s="55"/>
      <c r="I24" s="55"/>
      <c r="J24" s="55"/>
      <c r="K24" s="55"/>
      <c r="L24" s="55"/>
      <c r="M24" s="55"/>
      <c r="N24" s="46"/>
      <c r="O24" s="46"/>
      <c r="P24" s="46"/>
      <c r="Q24" s="46"/>
      <c r="R24" s="46" t="n">
        <v>19900000</v>
      </c>
      <c r="S24" s="46"/>
      <c r="T24" s="46"/>
      <c r="U24" s="46"/>
      <c r="V24" s="46"/>
      <c r="W24" s="46"/>
      <c r="X24" s="4"/>
      <c r="Y24" s="38"/>
      <c r="Z24" s="38"/>
      <c r="AA24" s="38"/>
      <c r="AB24" s="38"/>
      <c r="AC24" s="38"/>
      <c r="AD24" s="38"/>
      <c r="AE24" s="38"/>
      <c r="AF24" s="38"/>
      <c r="AG24" s="38"/>
      <c r="AH24" s="38"/>
      <c r="AI24" s="38"/>
      <c r="AJ24" s="38"/>
      <c r="AK24" s="38"/>
      <c r="AL24" s="38"/>
      <c r="AM24" s="38"/>
      <c r="AN24" s="38"/>
      <c r="AO24" s="38"/>
    </row>
    <row r="25" s="17" customFormat="true" ht="16.5" hidden="false" customHeight="false" outlineLevel="0" collapsed="false">
      <c r="A25" s="31" t="s">
        <v>68</v>
      </c>
      <c r="B25" s="457" t="s">
        <v>5156</v>
      </c>
      <c r="C25" s="63" t="s">
        <v>34</v>
      </c>
      <c r="D25" s="851" t="n">
        <f aca="false">D26+D33</f>
        <v>276000000</v>
      </c>
      <c r="E25" s="458" t="n">
        <v>306000000</v>
      </c>
      <c r="F25" s="851" t="n">
        <f aca="false">F26+F33</f>
        <v>342000000</v>
      </c>
      <c r="G25" s="458" t="n">
        <v>358000000</v>
      </c>
      <c r="H25" s="458" t="n">
        <v>370000000</v>
      </c>
      <c r="I25" s="458" t="n">
        <v>419000000</v>
      </c>
      <c r="J25" s="458" t="n">
        <v>457000000</v>
      </c>
      <c r="K25" s="458" t="n">
        <v>510000000</v>
      </c>
      <c r="L25" s="458" t="n">
        <v>561800000</v>
      </c>
      <c r="M25" s="458" t="n">
        <v>598300000</v>
      </c>
      <c r="N25" s="508" t="n">
        <v>604900000</v>
      </c>
      <c r="O25" s="508" t="n">
        <v>567700000</v>
      </c>
      <c r="P25" s="508" t="n">
        <v>543100000</v>
      </c>
      <c r="Q25" s="508" t="n">
        <v>643100000</v>
      </c>
      <c r="R25" s="508" t="n">
        <v>658100000</v>
      </c>
      <c r="S25" s="508" t="n">
        <v>660100000</v>
      </c>
      <c r="T25" s="508" t="n">
        <v>670600000</v>
      </c>
      <c r="U25" s="508" t="n">
        <v>675300000</v>
      </c>
      <c r="V25" s="508" t="n">
        <v>691300000</v>
      </c>
      <c r="W25" s="508" t="n">
        <v>716900000</v>
      </c>
      <c r="X25" s="121"/>
      <c r="Y25" s="38"/>
      <c r="Z25" s="38"/>
      <c r="AA25" s="38"/>
      <c r="AB25" s="38"/>
      <c r="AC25" s="38"/>
      <c r="AD25" s="38"/>
      <c r="AE25" s="38"/>
      <c r="AF25" s="38"/>
      <c r="AG25" s="38"/>
      <c r="AH25" s="38"/>
      <c r="AI25" s="38"/>
      <c r="AJ25" s="38"/>
      <c r="AK25" s="38"/>
      <c r="AL25" s="38"/>
      <c r="AM25" s="38"/>
      <c r="AN25" s="38"/>
      <c r="AO25" s="38"/>
    </row>
    <row r="26" customFormat="false" ht="16.5" hidden="false" customHeight="false" outlineLevel="0" collapsed="false">
      <c r="A26" s="444" t="s">
        <v>453</v>
      </c>
      <c r="B26" s="30" t="s">
        <v>1508</v>
      </c>
      <c r="C26" s="49" t="s">
        <v>191</v>
      </c>
      <c r="D26" s="55" t="n">
        <v>241000000</v>
      </c>
      <c r="E26" s="55" t="n">
        <v>259000000</v>
      </c>
      <c r="F26" s="851" t="n">
        <f aca="false">F27+F28+F31+F32</f>
        <v>279000000</v>
      </c>
      <c r="G26" s="55" t="n">
        <v>276000000</v>
      </c>
      <c r="H26" s="55" t="n">
        <v>290000000</v>
      </c>
      <c r="I26" s="55" t="n">
        <v>322000000</v>
      </c>
      <c r="J26" s="55" t="n">
        <v>355000000</v>
      </c>
      <c r="K26" s="55" t="n">
        <v>378000000</v>
      </c>
      <c r="L26" s="55" t="n">
        <v>430800000</v>
      </c>
      <c r="M26" s="55" t="n">
        <v>468300000</v>
      </c>
      <c r="N26" s="16" t="n">
        <v>521400000</v>
      </c>
      <c r="O26" s="16" t="n">
        <v>495200000</v>
      </c>
      <c r="P26" s="16" t="n">
        <v>488900000</v>
      </c>
      <c r="Q26" s="16" t="n">
        <v>491300000</v>
      </c>
      <c r="R26" s="16" t="n">
        <v>511400000</v>
      </c>
      <c r="S26" s="16" t="n">
        <v>519300000</v>
      </c>
      <c r="T26" s="16" t="n">
        <v>545000000</v>
      </c>
      <c r="U26" s="16" t="n">
        <v>566200000</v>
      </c>
      <c r="V26" s="16" t="n">
        <v>591000000</v>
      </c>
      <c r="W26" s="16" t="n">
        <v>612200000</v>
      </c>
      <c r="X26" s="4"/>
      <c r="Y26" s="38"/>
      <c r="Z26" s="38"/>
      <c r="AA26" s="38"/>
      <c r="AB26" s="38"/>
      <c r="AC26" s="38"/>
      <c r="AD26" s="38"/>
      <c r="AE26" s="38"/>
      <c r="AF26" s="38"/>
      <c r="AG26" s="38"/>
      <c r="AH26" s="38"/>
      <c r="AI26" s="38"/>
      <c r="AJ26" s="38"/>
      <c r="AK26" s="38"/>
      <c r="AL26" s="38"/>
      <c r="AM26" s="38"/>
      <c r="AN26" s="38"/>
      <c r="AO26" s="38"/>
    </row>
    <row r="27" customFormat="false" ht="16.5" hidden="false" customHeight="false" outlineLevel="0" collapsed="false">
      <c r="A27" s="27" t="s">
        <v>2169</v>
      </c>
      <c r="B27" s="29" t="s">
        <v>4873</v>
      </c>
      <c r="C27" s="49" t="s">
        <v>77</v>
      </c>
      <c r="D27" s="55" t="n">
        <v>127000000</v>
      </c>
      <c r="E27" s="55" t="n">
        <v>132000000</v>
      </c>
      <c r="F27" s="55" t="n">
        <v>146000000</v>
      </c>
      <c r="G27" s="55" t="n">
        <v>139000000</v>
      </c>
      <c r="H27" s="55" t="n">
        <v>147000000</v>
      </c>
      <c r="I27" s="55" t="n">
        <v>159000000</v>
      </c>
      <c r="J27" s="55" t="n">
        <v>171000000</v>
      </c>
      <c r="K27" s="55" t="n">
        <v>188000000</v>
      </c>
      <c r="L27" s="55" t="n">
        <v>206800000</v>
      </c>
      <c r="M27" s="55" t="n">
        <v>212000000</v>
      </c>
      <c r="N27" s="16" t="n">
        <v>221800000</v>
      </c>
      <c r="O27" s="16" t="n">
        <v>231200000</v>
      </c>
      <c r="P27" s="16" t="n">
        <v>242900000</v>
      </c>
      <c r="Q27" s="16" t="n">
        <v>250900000</v>
      </c>
      <c r="R27" s="16" t="n">
        <v>259800000</v>
      </c>
      <c r="S27" s="16" t="n">
        <v>265800000</v>
      </c>
      <c r="T27" s="16" t="n">
        <v>275500000</v>
      </c>
      <c r="U27" s="16" t="n">
        <v>285900000</v>
      </c>
      <c r="V27" s="16" t="n">
        <v>297300000</v>
      </c>
      <c r="W27" s="16" t="n">
        <v>310700000</v>
      </c>
      <c r="X27" s="4"/>
      <c r="Y27" s="38"/>
      <c r="Z27" s="38"/>
      <c r="AA27" s="38"/>
      <c r="AB27" s="38"/>
      <c r="AC27" s="38"/>
      <c r="AD27" s="38"/>
      <c r="AE27" s="38"/>
      <c r="AF27" s="38"/>
      <c r="AG27" s="38"/>
      <c r="AH27" s="38"/>
      <c r="AI27" s="38"/>
      <c r="AJ27" s="38"/>
      <c r="AK27" s="38"/>
      <c r="AL27" s="38"/>
      <c r="AM27" s="38"/>
      <c r="AN27" s="38"/>
      <c r="AO27" s="38"/>
    </row>
    <row r="28" customFormat="false" ht="16.5" hidden="false" customHeight="false" outlineLevel="0" collapsed="false">
      <c r="A28" s="29" t="s">
        <v>87</v>
      </c>
      <c r="B28" s="29" t="s">
        <v>87</v>
      </c>
      <c r="C28" s="49" t="s">
        <v>77</v>
      </c>
      <c r="D28" s="55" t="n">
        <v>26000000</v>
      </c>
      <c r="E28" s="55" t="n">
        <v>25000000</v>
      </c>
      <c r="F28" s="55" t="n">
        <v>26000000</v>
      </c>
      <c r="G28" s="55" t="n">
        <v>28000000</v>
      </c>
      <c r="H28" s="55" t="n">
        <v>28000000</v>
      </c>
      <c r="I28" s="55" t="n">
        <v>35000000</v>
      </c>
      <c r="J28" s="55" t="n">
        <v>43000000</v>
      </c>
      <c r="K28" s="55" t="n">
        <v>45000000</v>
      </c>
      <c r="L28" s="55" t="n">
        <v>46800000</v>
      </c>
      <c r="M28" s="55" t="n">
        <v>51000000</v>
      </c>
      <c r="N28" s="16" t="n">
        <v>55300000</v>
      </c>
      <c r="O28" s="16" t="n">
        <v>46000000</v>
      </c>
      <c r="P28" s="16" t="n">
        <v>44400000</v>
      </c>
      <c r="Q28" s="16" t="n">
        <v>47900000</v>
      </c>
      <c r="R28" s="16" t="n">
        <v>49600000</v>
      </c>
      <c r="S28" s="16" t="n">
        <v>48100000</v>
      </c>
      <c r="T28" s="16" t="n">
        <v>57600000</v>
      </c>
      <c r="U28" s="16" t="n">
        <v>61600000</v>
      </c>
      <c r="V28" s="16" t="n">
        <v>69000000</v>
      </c>
      <c r="W28" s="16" t="n">
        <v>71600000</v>
      </c>
      <c r="X28" s="4"/>
      <c r="Y28" s="38"/>
      <c r="Z28" s="38"/>
      <c r="AA28" s="38"/>
      <c r="AB28" s="38"/>
      <c r="AC28" s="38"/>
      <c r="AD28" s="38"/>
      <c r="AE28" s="38"/>
      <c r="AF28" s="38"/>
      <c r="AG28" s="38"/>
      <c r="AH28" s="38"/>
      <c r="AI28" s="38"/>
      <c r="AJ28" s="38"/>
      <c r="AK28" s="38"/>
      <c r="AL28" s="38"/>
      <c r="AM28" s="38"/>
      <c r="AN28" s="38"/>
      <c r="AO28" s="38"/>
    </row>
    <row r="29" customFormat="false" ht="16.5" hidden="false" customHeight="false" outlineLevel="0" collapsed="false">
      <c r="A29" s="105" t="s">
        <v>199</v>
      </c>
      <c r="B29" s="105" t="s">
        <v>199</v>
      </c>
      <c r="C29" s="11" t="s">
        <v>1406</v>
      </c>
      <c r="D29" s="55" t="n">
        <v>12000000</v>
      </c>
      <c r="E29" s="55" t="n">
        <v>12000000</v>
      </c>
      <c r="F29" s="55" t="n">
        <v>15000000</v>
      </c>
      <c r="G29" s="55" t="n">
        <v>17000000</v>
      </c>
      <c r="H29" s="55" t="n">
        <v>13000000</v>
      </c>
      <c r="I29" s="55" t="n">
        <v>15000000</v>
      </c>
      <c r="J29" s="55" t="n">
        <f aca="false">J28-J30</f>
        <v>20000000</v>
      </c>
      <c r="K29" s="55" t="n">
        <f aca="false">K28-K30</f>
        <v>24000000</v>
      </c>
      <c r="L29" s="55" t="n">
        <v>23800000</v>
      </c>
      <c r="M29" s="55" t="n">
        <v>28400000</v>
      </c>
      <c r="N29" s="16" t="n">
        <v>33900000</v>
      </c>
      <c r="O29" s="16" t="n">
        <v>23400000</v>
      </c>
      <c r="P29" s="16" t="n">
        <v>23300000</v>
      </c>
      <c r="Q29" s="16" t="n">
        <v>29400000</v>
      </c>
      <c r="R29" s="16" t="n">
        <v>30500000</v>
      </c>
      <c r="S29" s="16" t="n">
        <v>28400000</v>
      </c>
      <c r="T29" s="16" t="n">
        <v>34000000</v>
      </c>
      <c r="U29" s="16" t="n">
        <v>37600000</v>
      </c>
      <c r="V29" s="16" t="n">
        <v>43900000</v>
      </c>
      <c r="W29" s="16" t="n">
        <v>45100000</v>
      </c>
      <c r="X29" s="4"/>
      <c r="Y29" s="38"/>
      <c r="Z29" s="38"/>
      <c r="AA29" s="38"/>
      <c r="AB29" s="38"/>
      <c r="AC29" s="38"/>
      <c r="AD29" s="38"/>
      <c r="AE29" s="38"/>
      <c r="AF29" s="38"/>
      <c r="AG29" s="38"/>
      <c r="AH29" s="38"/>
      <c r="AI29" s="38"/>
      <c r="AJ29" s="38"/>
      <c r="AK29" s="38"/>
      <c r="AL29" s="38"/>
      <c r="AM29" s="38"/>
      <c r="AN29" s="38"/>
      <c r="AO29" s="38"/>
    </row>
    <row r="30" customFormat="false" ht="16.5" hidden="false" customHeight="false" outlineLevel="0" collapsed="false">
      <c r="A30" s="105" t="s">
        <v>202</v>
      </c>
      <c r="B30" s="105" t="s">
        <v>202</v>
      </c>
      <c r="C30" s="11" t="s">
        <v>1406</v>
      </c>
      <c r="D30" s="55" t="n">
        <v>13000000</v>
      </c>
      <c r="E30" s="55" t="n">
        <v>13000000</v>
      </c>
      <c r="F30" s="55" t="n">
        <v>11000000</v>
      </c>
      <c r="G30" s="55" t="n">
        <v>11000000</v>
      </c>
      <c r="H30" s="55" t="n">
        <v>14000000</v>
      </c>
      <c r="I30" s="55" t="n">
        <v>20000000</v>
      </c>
      <c r="J30" s="55" t="n">
        <v>23000000</v>
      </c>
      <c r="K30" s="55" t="n">
        <v>21000000</v>
      </c>
      <c r="L30" s="55" t="n">
        <v>23000000</v>
      </c>
      <c r="M30" s="55" t="n">
        <v>22500000</v>
      </c>
      <c r="N30" s="16" t="n">
        <v>21500000</v>
      </c>
      <c r="O30" s="16" t="n">
        <v>22600000</v>
      </c>
      <c r="P30" s="16" t="n">
        <v>21100000</v>
      </c>
      <c r="Q30" s="16" t="n">
        <v>18500000</v>
      </c>
      <c r="R30" s="16" t="n">
        <v>19100000</v>
      </c>
      <c r="S30" s="16" t="n">
        <v>19600000</v>
      </c>
      <c r="T30" s="16" t="n">
        <v>23600000</v>
      </c>
      <c r="U30" s="16" t="n">
        <v>24000000</v>
      </c>
      <c r="V30" s="16" t="n">
        <v>25100000</v>
      </c>
      <c r="W30" s="16" t="n">
        <v>26500000</v>
      </c>
      <c r="X30" s="4"/>
      <c r="Y30" s="38"/>
      <c r="Z30" s="38"/>
      <c r="AA30" s="38"/>
      <c r="AB30" s="38"/>
      <c r="AC30" s="38"/>
      <c r="AD30" s="38"/>
      <c r="AE30" s="38"/>
      <c r="AF30" s="38"/>
      <c r="AG30" s="38"/>
      <c r="AH30" s="38"/>
      <c r="AI30" s="38"/>
      <c r="AJ30" s="38"/>
      <c r="AK30" s="38"/>
      <c r="AL30" s="38"/>
      <c r="AM30" s="38"/>
      <c r="AN30" s="38"/>
      <c r="AO30" s="38"/>
    </row>
    <row r="31" customFormat="false" ht="16.5" hidden="false" customHeight="false" outlineLevel="0" collapsed="false">
      <c r="A31" s="27" t="s">
        <v>2023</v>
      </c>
      <c r="B31" s="29" t="s">
        <v>2375</v>
      </c>
      <c r="C31" s="49" t="s">
        <v>77</v>
      </c>
      <c r="D31" s="55" t="n">
        <v>35000000</v>
      </c>
      <c r="E31" s="55" t="n">
        <v>49000000</v>
      </c>
      <c r="F31" s="55" t="n">
        <v>43000000</v>
      </c>
      <c r="G31" s="55" t="n">
        <v>48000000</v>
      </c>
      <c r="H31" s="55" t="n">
        <v>49000000</v>
      </c>
      <c r="I31" s="55" t="n">
        <v>61000000</v>
      </c>
      <c r="J31" s="55" t="n">
        <v>65000000</v>
      </c>
      <c r="K31" s="55" t="n">
        <v>70000000</v>
      </c>
      <c r="L31" s="55" t="n">
        <v>86200000</v>
      </c>
      <c r="M31" s="55" t="n">
        <v>119700000</v>
      </c>
      <c r="N31" s="16" t="n">
        <v>177100000</v>
      </c>
      <c r="O31" s="16" t="n">
        <v>143600000</v>
      </c>
      <c r="P31" s="16" t="n">
        <v>131200000</v>
      </c>
      <c r="Q31" s="16" t="n">
        <v>126300000</v>
      </c>
      <c r="R31" s="16" t="n">
        <v>133400000</v>
      </c>
      <c r="S31" s="16" t="n">
        <v>134700000</v>
      </c>
      <c r="T31" s="16" t="n">
        <v>137900000</v>
      </c>
      <c r="U31" s="16" t="n">
        <v>141400000</v>
      </c>
      <c r="V31" s="16" t="n">
        <v>143700000</v>
      </c>
      <c r="W31" s="16" t="n">
        <v>147200000</v>
      </c>
      <c r="X31" s="4"/>
      <c r="Y31" s="38"/>
      <c r="Z31" s="38"/>
      <c r="AA31" s="38"/>
      <c r="AB31" s="38"/>
      <c r="AC31" s="38"/>
      <c r="AD31" s="38"/>
      <c r="AE31" s="38"/>
      <c r="AF31" s="38"/>
      <c r="AG31" s="38"/>
      <c r="AH31" s="38"/>
      <c r="AI31" s="38"/>
      <c r="AJ31" s="38"/>
      <c r="AK31" s="38"/>
      <c r="AL31" s="38"/>
      <c r="AM31" s="38"/>
      <c r="AN31" s="38"/>
      <c r="AO31" s="38"/>
    </row>
    <row r="32" customFormat="false" ht="16.5" hidden="false" customHeight="false" outlineLevel="0" collapsed="false">
      <c r="A32" s="27" t="s">
        <v>79</v>
      </c>
      <c r="B32" s="29" t="s">
        <v>47</v>
      </c>
      <c r="C32" s="49" t="s">
        <v>77</v>
      </c>
      <c r="D32" s="55" t="n">
        <v>53000000</v>
      </c>
      <c r="E32" s="55" t="n">
        <v>53000000</v>
      </c>
      <c r="F32" s="55" t="n">
        <v>64000000</v>
      </c>
      <c r="G32" s="55" t="n">
        <v>61000000</v>
      </c>
      <c r="H32" s="55" t="n">
        <v>67000000</v>
      </c>
      <c r="I32" s="55" t="n">
        <v>68000000</v>
      </c>
      <c r="J32" s="55" t="n">
        <v>76000000</v>
      </c>
      <c r="K32" s="55" t="n">
        <v>76000000</v>
      </c>
      <c r="L32" s="55" t="n">
        <v>91000000</v>
      </c>
      <c r="M32" s="55" t="n">
        <v>85600000</v>
      </c>
      <c r="N32" s="16" t="n">
        <v>67200000</v>
      </c>
      <c r="O32" s="16" t="n">
        <v>74300000</v>
      </c>
      <c r="P32" s="16" t="n">
        <v>70500000</v>
      </c>
      <c r="Q32" s="16" t="n">
        <v>66100000</v>
      </c>
      <c r="R32" s="16" t="n">
        <v>68600000</v>
      </c>
      <c r="S32" s="16" t="n">
        <v>70800000</v>
      </c>
      <c r="T32" s="16" t="n">
        <v>73900000</v>
      </c>
      <c r="U32" s="16" t="n">
        <v>77300000</v>
      </c>
      <c r="V32" s="16" t="n">
        <v>81000000</v>
      </c>
      <c r="W32" s="16" t="n">
        <v>82700000</v>
      </c>
      <c r="X32" s="4"/>
      <c r="Y32" s="38"/>
      <c r="Z32" s="38"/>
      <c r="AA32" s="38"/>
      <c r="AB32" s="38"/>
      <c r="AC32" s="38"/>
      <c r="AD32" s="38"/>
      <c r="AE32" s="38"/>
      <c r="AF32" s="38"/>
      <c r="AG32" s="38"/>
      <c r="AH32" s="38"/>
      <c r="AI32" s="38"/>
      <c r="AJ32" s="38"/>
      <c r="AK32" s="38"/>
      <c r="AL32" s="38"/>
      <c r="AM32" s="38"/>
      <c r="AN32" s="38"/>
      <c r="AO32" s="38"/>
    </row>
    <row r="33" customFormat="false" ht="16.5" hidden="false" customHeight="false" outlineLevel="0" collapsed="false">
      <c r="A33" s="19" t="s">
        <v>227</v>
      </c>
      <c r="B33" s="30" t="s">
        <v>320</v>
      </c>
      <c r="C33" s="49" t="s">
        <v>191</v>
      </c>
      <c r="D33" s="55" t="n">
        <v>35000000</v>
      </c>
      <c r="E33" s="55" t="n">
        <v>47000000</v>
      </c>
      <c r="F33" s="55" t="n">
        <v>63000000</v>
      </c>
      <c r="G33" s="55" t="n">
        <v>82000000</v>
      </c>
      <c r="H33" s="55" t="n">
        <v>80000000</v>
      </c>
      <c r="I33" s="55" t="n">
        <v>97000000</v>
      </c>
      <c r="J33" s="55" t="n">
        <v>101000000</v>
      </c>
      <c r="K33" s="55" t="n">
        <v>131000000</v>
      </c>
      <c r="L33" s="55" t="n">
        <v>131000000</v>
      </c>
      <c r="M33" s="55" t="n">
        <v>130000000</v>
      </c>
      <c r="N33" s="16" t="n">
        <v>83500000</v>
      </c>
      <c r="O33" s="16" t="n">
        <v>72500000</v>
      </c>
      <c r="P33" s="16" t="n">
        <v>54200000</v>
      </c>
      <c r="Q33" s="16" t="n">
        <v>151800000</v>
      </c>
      <c r="R33" s="16" t="n">
        <v>146700000</v>
      </c>
      <c r="S33" s="16" t="n">
        <v>140800000</v>
      </c>
      <c r="T33" s="16" t="n">
        <v>125700000</v>
      </c>
      <c r="U33" s="16" t="n">
        <v>109100000</v>
      </c>
      <c r="V33" s="16" t="n">
        <v>100200000</v>
      </c>
      <c r="W33" s="16" t="n">
        <v>104700000</v>
      </c>
      <c r="X33" s="4"/>
      <c r="Y33" s="38"/>
      <c r="Z33" s="38"/>
      <c r="AA33" s="38"/>
      <c r="AB33" s="38"/>
      <c r="AC33" s="38"/>
      <c r="AD33" s="38"/>
      <c r="AE33" s="38"/>
      <c r="AF33" s="38"/>
      <c r="AG33" s="38"/>
      <c r="AH33" s="38"/>
      <c r="AI33" s="38"/>
      <c r="AJ33" s="38"/>
      <c r="AK33" s="38"/>
      <c r="AL33" s="38"/>
      <c r="AM33" s="38"/>
      <c r="AN33" s="38"/>
      <c r="AO33" s="38"/>
    </row>
    <row r="34" customFormat="false" ht="16.5" hidden="false" customHeight="false" outlineLevel="0" collapsed="false">
      <c r="B34" s="180" t="s">
        <v>5155</v>
      </c>
      <c r="C34" s="11"/>
      <c r="D34" s="55"/>
      <c r="E34" s="55"/>
      <c r="F34" s="55"/>
      <c r="G34" s="55"/>
      <c r="H34" s="55"/>
      <c r="I34" s="55"/>
      <c r="J34" s="55"/>
      <c r="K34" s="55"/>
      <c r="L34" s="55"/>
      <c r="M34" s="55"/>
      <c r="N34" s="101"/>
      <c r="O34" s="101"/>
      <c r="P34" s="101"/>
      <c r="Q34" s="101"/>
      <c r="R34" s="16" t="n">
        <v>9700000</v>
      </c>
      <c r="S34" s="16" t="n">
        <v>24900000</v>
      </c>
      <c r="T34" s="16" t="n">
        <v>21700000</v>
      </c>
      <c r="U34" s="16" t="n">
        <v>15500000</v>
      </c>
      <c r="V34" s="16" t="n">
        <v>6200000</v>
      </c>
      <c r="W34" s="101"/>
      <c r="X34" s="4"/>
      <c r="Y34" s="38"/>
      <c r="Z34" s="38"/>
      <c r="AA34" s="38"/>
      <c r="AB34" s="38"/>
      <c r="AC34" s="38"/>
      <c r="AD34" s="38"/>
      <c r="AE34" s="38"/>
      <c r="AF34" s="38"/>
      <c r="AG34" s="38"/>
      <c r="AH34" s="38"/>
      <c r="AI34" s="38"/>
      <c r="AJ34" s="38"/>
      <c r="AK34" s="38"/>
      <c r="AL34" s="38"/>
      <c r="AM34" s="38"/>
      <c r="AN34" s="38"/>
      <c r="AO34" s="38"/>
    </row>
    <row r="35" customFormat="false" ht="16.5" hidden="false" customHeight="false" outlineLevel="0" collapsed="false">
      <c r="B35" s="30" t="s">
        <v>5157</v>
      </c>
      <c r="C35" s="11"/>
      <c r="D35" s="55"/>
      <c r="E35" s="55"/>
      <c r="F35" s="55"/>
      <c r="G35" s="55"/>
      <c r="H35" s="55"/>
      <c r="I35" s="55"/>
      <c r="J35" s="55"/>
      <c r="K35" s="55"/>
      <c r="L35" s="55" t="n">
        <v>58600000</v>
      </c>
      <c r="M35" s="55" t="n">
        <v>-7000000</v>
      </c>
      <c r="N35" s="16" t="n">
        <v>-31300000</v>
      </c>
      <c r="O35" s="16" t="n">
        <v>-56100000</v>
      </c>
      <c r="P35" s="16" t="n">
        <v>-42400000</v>
      </c>
      <c r="Q35" s="16" t="n">
        <v>-28700000</v>
      </c>
      <c r="R35" s="16" t="n">
        <v>-4800000</v>
      </c>
      <c r="S35" s="16" t="n">
        <v>-8500000</v>
      </c>
      <c r="T35" s="16" t="n">
        <v>-1200000</v>
      </c>
      <c r="U35" s="16" t="n">
        <v>10400000</v>
      </c>
      <c r="V35" s="16" t="n">
        <v>23500000</v>
      </c>
      <c r="W35" s="16" t="n">
        <v>40900000</v>
      </c>
      <c r="X35" s="4"/>
      <c r="Y35" s="38"/>
      <c r="Z35" s="38"/>
      <c r="AA35" s="38"/>
      <c r="AB35" s="38"/>
      <c r="AC35" s="38"/>
      <c r="AD35" s="38"/>
      <c r="AE35" s="38"/>
      <c r="AF35" s="38"/>
      <c r="AG35" s="38"/>
      <c r="AH35" s="38"/>
      <c r="AI35" s="38"/>
      <c r="AJ35" s="38"/>
      <c r="AK35" s="38"/>
      <c r="AL35" s="38"/>
      <c r="AM35" s="38"/>
      <c r="AN35" s="38"/>
      <c r="AO35" s="38"/>
    </row>
    <row r="36" customFormat="false" ht="16.5" hidden="false" customHeight="false" outlineLevel="0" collapsed="false">
      <c r="B36" s="232" t="s">
        <v>804</v>
      </c>
      <c r="C36" s="11"/>
      <c r="D36" s="55"/>
      <c r="E36" s="55"/>
      <c r="F36" s="55"/>
      <c r="G36" s="55"/>
      <c r="H36" s="55"/>
      <c r="I36" s="55" t="n">
        <v>-65000000</v>
      </c>
      <c r="J36" s="55" t="n">
        <v>38000000</v>
      </c>
      <c r="K36" s="55" t="n">
        <v>52000000</v>
      </c>
      <c r="L36" s="55" t="n">
        <v>-25600000</v>
      </c>
      <c r="M36" s="55" t="n">
        <v>-58600000</v>
      </c>
      <c r="N36" s="508" t="n">
        <v>-71900000</v>
      </c>
      <c r="O36" s="508" t="n">
        <v>-58700000</v>
      </c>
      <c r="P36" s="508" t="n">
        <v>-38500000</v>
      </c>
      <c r="Q36" s="508" t="n">
        <v>-120100000</v>
      </c>
      <c r="R36" s="508" t="n">
        <v>-95800000</v>
      </c>
      <c r="S36" s="508" t="n">
        <v>-103600000</v>
      </c>
      <c r="T36" s="508" t="n">
        <v>-79100000</v>
      </c>
      <c r="U36" s="508" t="n">
        <v>-57600000</v>
      </c>
      <c r="V36" s="508" t="n">
        <v>-38400000</v>
      </c>
      <c r="W36" s="508" t="n">
        <v>-23800000</v>
      </c>
      <c r="X36" s="4"/>
      <c r="Y36" s="38"/>
      <c r="Z36" s="38"/>
      <c r="AA36" s="38"/>
      <c r="AB36" s="38"/>
      <c r="AC36" s="38"/>
      <c r="AD36" s="38"/>
      <c r="AE36" s="38"/>
      <c r="AF36" s="38"/>
      <c r="AG36" s="38"/>
      <c r="AH36" s="38"/>
      <c r="AI36" s="38"/>
      <c r="AJ36" s="38"/>
      <c r="AK36" s="38"/>
      <c r="AL36" s="38"/>
      <c r="AM36" s="38"/>
      <c r="AN36" s="38"/>
      <c r="AO36" s="38"/>
    </row>
    <row r="37" customFormat="false" ht="16.5" hidden="false" customHeight="false" outlineLevel="0" collapsed="false">
      <c r="B37" s="232" t="s">
        <v>5158</v>
      </c>
      <c r="C37" s="11"/>
      <c r="D37" s="55"/>
      <c r="E37" s="55"/>
      <c r="F37" s="55"/>
      <c r="G37" s="55"/>
      <c r="H37" s="55"/>
      <c r="I37" s="55"/>
      <c r="J37" s="55" t="n">
        <v>-52000000</v>
      </c>
      <c r="K37" s="55" t="n">
        <v>-53000000</v>
      </c>
      <c r="L37" s="55" t="n">
        <v>-70700000</v>
      </c>
      <c r="M37" s="55" t="n">
        <v>-135600000</v>
      </c>
      <c r="N37" s="508" t="n">
        <v>-114000000</v>
      </c>
      <c r="O37" s="508" t="n">
        <v>-103800000</v>
      </c>
      <c r="P37" s="508" t="n">
        <v>-69400000</v>
      </c>
      <c r="Q37" s="508" t="n">
        <v>-146100000</v>
      </c>
      <c r="R37" s="508" t="n">
        <v>-144800000</v>
      </c>
      <c r="S37" s="508" t="n">
        <v>-142500000</v>
      </c>
      <c r="T37" s="508" t="n">
        <v>-119700000</v>
      </c>
      <c r="U37" s="508" t="n">
        <v>-91200000</v>
      </c>
      <c r="V37" s="508" t="n">
        <v>-68900000</v>
      </c>
      <c r="W37" s="508" t="n">
        <v>-55600000</v>
      </c>
      <c r="X37" s="4"/>
      <c r="Y37" s="38"/>
      <c r="Z37" s="38"/>
      <c r="AA37" s="38"/>
      <c r="AB37" s="38"/>
      <c r="AC37" s="38"/>
      <c r="AD37" s="38"/>
      <c r="AE37" s="38"/>
      <c r="AF37" s="38"/>
      <c r="AG37" s="38"/>
      <c r="AH37" s="38"/>
      <c r="AI37" s="38"/>
      <c r="AJ37" s="38"/>
      <c r="AK37" s="38"/>
      <c r="AL37" s="38"/>
      <c r="AM37" s="38"/>
      <c r="AN37" s="38"/>
      <c r="AO37" s="38"/>
    </row>
    <row r="38" customFormat="false" ht="16.5" hidden="false" customHeight="false" outlineLevel="0" collapsed="false">
      <c r="B38" s="30" t="s">
        <v>1786</v>
      </c>
      <c r="C38" s="11"/>
      <c r="D38" s="55"/>
      <c r="E38" s="55"/>
      <c r="F38" s="55"/>
      <c r="G38" s="55"/>
      <c r="H38" s="55"/>
      <c r="I38" s="55"/>
      <c r="J38" s="55" t="n">
        <v>-9000000</v>
      </c>
      <c r="K38" s="55" t="n">
        <v>-9000000</v>
      </c>
      <c r="L38" s="55" t="n">
        <v>21200000</v>
      </c>
      <c r="M38" s="55" t="n">
        <v>-7700000</v>
      </c>
      <c r="N38" s="16" t="n">
        <v>-16600000</v>
      </c>
      <c r="O38" s="16" t="n">
        <v>-12600000</v>
      </c>
      <c r="P38" s="16" t="n">
        <v>5900000</v>
      </c>
      <c r="Q38" s="16" t="n">
        <v>-72200000</v>
      </c>
      <c r="R38" s="16" t="n">
        <v>-46300000</v>
      </c>
      <c r="S38" s="16" t="n">
        <v>-55500000</v>
      </c>
      <c r="T38" s="16" t="n">
        <v>-21500000</v>
      </c>
      <c r="U38" s="16" t="n">
        <v>3900000</v>
      </c>
      <c r="V38" s="16" t="n">
        <v>30600000</v>
      </c>
      <c r="W38" s="16" t="n">
        <v>47800000</v>
      </c>
      <c r="X38" s="4"/>
      <c r="Y38" s="38"/>
      <c r="Z38" s="38"/>
      <c r="AA38" s="38"/>
      <c r="AB38" s="38"/>
      <c r="AC38" s="38"/>
      <c r="AD38" s="38"/>
      <c r="AE38" s="38"/>
      <c r="AF38" s="38"/>
      <c r="AG38" s="38"/>
      <c r="AH38" s="38"/>
      <c r="AI38" s="38"/>
      <c r="AJ38" s="38"/>
      <c r="AK38" s="38"/>
      <c r="AL38" s="38"/>
      <c r="AM38" s="38"/>
      <c r="AN38" s="38"/>
      <c r="AO38" s="38"/>
    </row>
    <row r="39" customFormat="false" ht="16.5" hidden="false" customHeight="false" outlineLevel="0" collapsed="false">
      <c r="B39" s="30" t="s">
        <v>5159</v>
      </c>
      <c r="C39" s="11"/>
      <c r="D39" s="55"/>
      <c r="E39" s="55"/>
      <c r="F39" s="55"/>
      <c r="G39" s="55"/>
      <c r="H39" s="55"/>
      <c r="I39" s="55"/>
      <c r="J39" s="55"/>
      <c r="K39" s="55"/>
      <c r="L39" s="55" t="n">
        <v>-23900000</v>
      </c>
      <c r="M39" s="55" t="n">
        <v>-84600000</v>
      </c>
      <c r="N39" s="16" t="n">
        <v>-58700000</v>
      </c>
      <c r="O39" s="16" t="n">
        <v>-57800000</v>
      </c>
      <c r="P39" s="16" t="n">
        <v>-25000000</v>
      </c>
      <c r="Q39" s="16" t="n">
        <v>-98200000</v>
      </c>
      <c r="R39" s="16" t="n">
        <v>-95300000</v>
      </c>
      <c r="S39" s="16" t="n">
        <v>-94400000</v>
      </c>
      <c r="T39" s="16" t="n">
        <v>-62100000</v>
      </c>
      <c r="U39" s="16" t="n">
        <v>-29600000</v>
      </c>
      <c r="V39" s="16" t="n">
        <v>100000</v>
      </c>
      <c r="W39" s="16" t="n">
        <v>16000000</v>
      </c>
      <c r="X39" s="4"/>
      <c r="Y39" s="38"/>
      <c r="Z39" s="38"/>
      <c r="AA39" s="38"/>
      <c r="AB39" s="38"/>
      <c r="AC39" s="38"/>
      <c r="AD39" s="38"/>
      <c r="AE39" s="38"/>
      <c r="AF39" s="38"/>
      <c r="AG39" s="38"/>
      <c r="AH39" s="38"/>
      <c r="AI39" s="38"/>
      <c r="AJ39" s="38"/>
      <c r="AK39" s="38"/>
      <c r="AL39" s="38"/>
      <c r="AM39" s="38"/>
      <c r="AN39" s="38"/>
      <c r="AO39" s="38"/>
    </row>
    <row r="40" s="17" customFormat="true" ht="16.5" hidden="false" customHeight="false" outlineLevel="0" collapsed="false">
      <c r="A40" s="235" t="s">
        <v>110</v>
      </c>
      <c r="B40" s="345" t="s">
        <v>1040</v>
      </c>
      <c r="C40" s="63" t="s">
        <v>34</v>
      </c>
      <c r="D40" s="851" t="n">
        <f aca="false">D41+D44+D45+D46+D47+D48+D50</f>
        <v>19000000</v>
      </c>
      <c r="E40" s="851" t="n">
        <f aca="false">E41+E44+E45+E46+E47+E48+E50</f>
        <v>20000000</v>
      </c>
      <c r="F40" s="851" t="n">
        <f aca="false">F41+F44+F45+F46+F47+F48+F50</f>
        <v>11000000</v>
      </c>
      <c r="G40" s="851" t="n">
        <f aca="false">G41+G44+G45+G46+G47+G48+G50</f>
        <v>33000000</v>
      </c>
      <c r="H40" s="851" t="n">
        <f aca="false">H41+H44+H45+H46+H47+H48+H50</f>
        <v>40000000</v>
      </c>
      <c r="I40" s="851" t="n">
        <f aca="false">I41+I44+I45+I46+I47+I48+I50</f>
        <v>65000000</v>
      </c>
      <c r="J40" s="458" t="n">
        <v>106000000</v>
      </c>
      <c r="K40" s="458" t="n">
        <v>51000000</v>
      </c>
      <c r="L40" s="458" t="n">
        <v>25600000</v>
      </c>
      <c r="M40" s="458" t="n">
        <v>58600000</v>
      </c>
      <c r="N40" s="756" t="n">
        <f aca="false">N41+N44+N45+N46+N47+N48+N50</f>
        <v>99800000</v>
      </c>
      <c r="O40" s="16" t="n">
        <v>58500000</v>
      </c>
      <c r="P40" s="16" t="n">
        <v>38500000</v>
      </c>
      <c r="Q40" s="16" t="n">
        <v>120100000</v>
      </c>
      <c r="R40" s="16" t="n">
        <v>95800000</v>
      </c>
      <c r="S40" s="16" t="n">
        <v>103600000</v>
      </c>
      <c r="T40" s="16" t="n">
        <v>79100000</v>
      </c>
      <c r="U40" s="16" t="n">
        <v>57600000</v>
      </c>
      <c r="V40" s="16" t="n">
        <v>38400000</v>
      </c>
      <c r="W40" s="16" t="n">
        <v>23800000</v>
      </c>
      <c r="X40" s="121"/>
    </row>
    <row r="41" customFormat="false" ht="16.5" hidden="false" customHeight="false" outlineLevel="0" collapsed="false">
      <c r="A41" s="19" t="s">
        <v>112</v>
      </c>
      <c r="B41" s="30" t="s">
        <v>2597</v>
      </c>
      <c r="C41" s="49" t="s">
        <v>242</v>
      </c>
      <c r="D41" s="55" t="n">
        <v>10000000</v>
      </c>
      <c r="E41" s="55" t="n">
        <v>33000000</v>
      </c>
      <c r="F41" s="55" t="n">
        <v>3000000</v>
      </c>
      <c r="G41" s="55" t="n">
        <v>46000000</v>
      </c>
      <c r="H41" s="55" t="n">
        <v>71000000</v>
      </c>
      <c r="I41" s="55" t="n">
        <v>37000000</v>
      </c>
      <c r="J41" s="55" t="n">
        <v>59000000</v>
      </c>
      <c r="K41" s="55" t="n">
        <v>20000000</v>
      </c>
      <c r="L41" s="55" t="n">
        <v>16700000</v>
      </c>
      <c r="M41" s="55" t="n">
        <v>26200000</v>
      </c>
      <c r="N41" s="16" t="n">
        <v>149900000</v>
      </c>
      <c r="O41" s="16" t="n">
        <v>17800000</v>
      </c>
      <c r="P41" s="16" t="n">
        <v>8700000</v>
      </c>
      <c r="Q41" s="16" t="n">
        <v>54300000</v>
      </c>
      <c r="R41" s="16" t="n">
        <v>74400000</v>
      </c>
      <c r="S41" s="16" t="n">
        <v>49000000</v>
      </c>
      <c r="T41" s="16" t="n">
        <v>59000000</v>
      </c>
      <c r="U41" s="16" t="n">
        <v>34900000</v>
      </c>
      <c r="V41" s="16" t="n">
        <v>28300000</v>
      </c>
      <c r="W41" s="16" t="n">
        <v>29900000</v>
      </c>
      <c r="X41" s="4"/>
    </row>
    <row r="42" customFormat="false" ht="16.5" hidden="false" customHeight="false" outlineLevel="0" collapsed="false">
      <c r="A42" s="29" t="s">
        <v>390</v>
      </c>
      <c r="B42" s="29" t="s">
        <v>390</v>
      </c>
      <c r="C42" s="11" t="s">
        <v>251</v>
      </c>
      <c r="D42" s="55" t="n">
        <v>21000000</v>
      </c>
      <c r="E42" s="55" t="n">
        <v>46000000</v>
      </c>
      <c r="F42" s="55" t="n">
        <v>20000000</v>
      </c>
      <c r="G42" s="55" t="n">
        <v>65000000</v>
      </c>
      <c r="H42" s="55" t="n">
        <v>105000000</v>
      </c>
      <c r="I42" s="55" t="n">
        <v>74000000</v>
      </c>
      <c r="J42" s="55" t="n">
        <v>97000000</v>
      </c>
      <c r="K42" s="55" t="n">
        <v>60000000</v>
      </c>
      <c r="L42" s="55" t="n">
        <v>62400000</v>
      </c>
      <c r="M42" s="55" t="n">
        <v>74000000</v>
      </c>
      <c r="N42" s="16" t="n">
        <v>202200000</v>
      </c>
      <c r="O42" s="16" t="n">
        <v>70400000</v>
      </c>
      <c r="P42" s="16" t="n">
        <v>76600000</v>
      </c>
      <c r="Q42" s="16" t="n">
        <v>112800000</v>
      </c>
      <c r="R42" s="16" t="n">
        <v>122300000</v>
      </c>
      <c r="S42" s="16" t="n">
        <v>99400000</v>
      </c>
      <c r="T42" s="16" t="n">
        <v>113100000</v>
      </c>
      <c r="U42" s="16" t="n">
        <v>87300000</v>
      </c>
      <c r="V42" s="16" t="n">
        <v>75200000</v>
      </c>
      <c r="W42" s="16" t="n">
        <v>73300000</v>
      </c>
      <c r="X42" s="4"/>
    </row>
    <row r="43" customFormat="false" ht="16.5" hidden="false" customHeight="false" outlineLevel="0" collapsed="false">
      <c r="A43" s="29" t="s">
        <v>393</v>
      </c>
      <c r="B43" s="29" t="s">
        <v>393</v>
      </c>
      <c r="C43" s="11" t="s">
        <v>251</v>
      </c>
      <c r="D43" s="55" t="n">
        <v>-11000000</v>
      </c>
      <c r="E43" s="55" t="n">
        <v>-13000000</v>
      </c>
      <c r="F43" s="55" t="n">
        <v>-16000000</v>
      </c>
      <c r="G43" s="55" t="n">
        <v>-19000000</v>
      </c>
      <c r="H43" s="55" t="n">
        <v>-35000000</v>
      </c>
      <c r="I43" s="55" t="n">
        <v>-37000000</v>
      </c>
      <c r="J43" s="55" t="n">
        <v>-38000000</v>
      </c>
      <c r="K43" s="55" t="n">
        <v>-40000000</v>
      </c>
      <c r="L43" s="55" t="n">
        <v>-45700000</v>
      </c>
      <c r="M43" s="55" t="n">
        <v>-47800000</v>
      </c>
      <c r="N43" s="16" t="n">
        <v>-52200000</v>
      </c>
      <c r="O43" s="16" t="n">
        <v>-52500000</v>
      </c>
      <c r="P43" s="16" t="n">
        <v>-67800000</v>
      </c>
      <c r="Q43" s="16" t="n">
        <v>-58600000</v>
      </c>
      <c r="R43" s="16" t="n">
        <v>-47900000</v>
      </c>
      <c r="S43" s="16" t="n">
        <v>-50400000</v>
      </c>
      <c r="T43" s="16" t="n">
        <v>-54100000</v>
      </c>
      <c r="U43" s="16" t="n">
        <v>-52300000</v>
      </c>
      <c r="V43" s="16" t="n">
        <v>-46900000</v>
      </c>
      <c r="W43" s="16" t="n">
        <v>-43400000</v>
      </c>
      <c r="X43" s="4"/>
    </row>
    <row r="44" customFormat="false" ht="16.5" hidden="false" customHeight="false" outlineLevel="0" collapsed="false">
      <c r="A44" s="19" t="s">
        <v>5160</v>
      </c>
      <c r="B44" s="30" t="s">
        <v>5161</v>
      </c>
      <c r="C44" s="49" t="s">
        <v>242</v>
      </c>
      <c r="D44" s="55" t="n">
        <v>2000000</v>
      </c>
      <c r="E44" s="55" t="n">
        <v>0</v>
      </c>
      <c r="F44" s="55" t="n">
        <v>0</v>
      </c>
      <c r="G44" s="55" t="n">
        <v>2000000</v>
      </c>
      <c r="H44" s="55" t="n">
        <v>2000000</v>
      </c>
      <c r="I44" s="55" t="n">
        <v>0</v>
      </c>
      <c r="J44" s="55" t="n">
        <v>-8000000</v>
      </c>
      <c r="K44" s="55" t="n">
        <v>9000000</v>
      </c>
      <c r="L44" s="55" t="n">
        <v>-5200000</v>
      </c>
      <c r="M44" s="55" t="n">
        <v>-6000000</v>
      </c>
      <c r="N44" s="16" t="n">
        <v>-12000000</v>
      </c>
      <c r="O44" s="16" t="n">
        <v>-6000000</v>
      </c>
      <c r="P44" s="16" t="n">
        <v>-4000000</v>
      </c>
      <c r="Q44" s="16" t="n">
        <v>-5500000</v>
      </c>
      <c r="R44" s="16" t="n">
        <v>-6600000</v>
      </c>
      <c r="S44" s="16" t="n">
        <v>-6300000</v>
      </c>
      <c r="T44" s="16" t="n">
        <v>-6300000</v>
      </c>
      <c r="U44" s="16" t="n">
        <v>-6300000</v>
      </c>
      <c r="V44" s="16" t="n">
        <v>-6300000</v>
      </c>
      <c r="W44" s="16" t="n">
        <v>-6300000</v>
      </c>
      <c r="X44" s="4"/>
    </row>
    <row r="45" customFormat="false" ht="16.5" hidden="false" customHeight="false" outlineLevel="0" collapsed="false">
      <c r="A45" s="19" t="s">
        <v>2070</v>
      </c>
      <c r="B45" s="30" t="s">
        <v>5162</v>
      </c>
      <c r="C45" s="49" t="s">
        <v>242</v>
      </c>
      <c r="D45" s="55" t="n">
        <v>7000000</v>
      </c>
      <c r="E45" s="55" t="n">
        <v>-14000000</v>
      </c>
      <c r="F45" s="55" t="n">
        <v>7000000</v>
      </c>
      <c r="G45" s="55" t="n">
        <v>-15000000</v>
      </c>
      <c r="H45" s="55" t="n">
        <v>-33000000</v>
      </c>
      <c r="I45" s="55" t="n">
        <v>28000000</v>
      </c>
      <c r="J45" s="55" t="n">
        <v>55000000</v>
      </c>
      <c r="K45" s="55" t="n">
        <v>23000000</v>
      </c>
      <c r="L45" s="55" t="n">
        <v>14100000</v>
      </c>
      <c r="M45" s="55" t="n">
        <v>22800000</v>
      </c>
      <c r="N45" s="16" t="n">
        <v>-134100000</v>
      </c>
      <c r="O45" s="16" t="n">
        <v>5800000</v>
      </c>
      <c r="P45" s="16" t="n">
        <v>-2800000</v>
      </c>
      <c r="Q45" s="16" t="n">
        <v>61100000</v>
      </c>
      <c r="R45" s="16" t="n">
        <v>-1300000</v>
      </c>
      <c r="S45" s="16" t="n">
        <v>90900000</v>
      </c>
      <c r="T45" s="16" t="n">
        <v>56300000</v>
      </c>
      <c r="U45" s="16" t="n">
        <v>51300000</v>
      </c>
      <c r="V45" s="16" t="n">
        <v>16500000</v>
      </c>
      <c r="W45" s="16" t="n">
        <v>200000</v>
      </c>
      <c r="X45" s="4"/>
    </row>
    <row r="46" customFormat="false" ht="16.5" hidden="false" customHeight="false" outlineLevel="0" collapsed="false">
      <c r="A46" s="607" t="s">
        <v>5163</v>
      </c>
      <c r="B46" s="30" t="s">
        <v>2977</v>
      </c>
      <c r="C46" s="49" t="s">
        <v>242</v>
      </c>
      <c r="D46" s="55"/>
      <c r="E46" s="55"/>
      <c r="F46" s="55"/>
      <c r="G46" s="55"/>
      <c r="H46" s="55"/>
      <c r="I46" s="55"/>
      <c r="J46" s="55"/>
      <c r="K46" s="55"/>
      <c r="L46" s="55"/>
      <c r="M46" s="55"/>
      <c r="N46" s="16" t="n">
        <v>28000000</v>
      </c>
      <c r="O46" s="16" t="n">
        <v>0</v>
      </c>
      <c r="P46" s="16" t="n">
        <v>0</v>
      </c>
      <c r="Q46" s="16" t="n">
        <v>0</v>
      </c>
      <c r="R46" s="16" t="n">
        <v>0</v>
      </c>
      <c r="S46" s="16" t="n">
        <v>0</v>
      </c>
      <c r="T46" s="16" t="n">
        <v>0</v>
      </c>
      <c r="U46" s="16" t="n">
        <v>0</v>
      </c>
      <c r="V46" s="16" t="n">
        <v>0</v>
      </c>
      <c r="W46" s="16" t="n">
        <v>1000000</v>
      </c>
      <c r="X46" s="4"/>
    </row>
    <row r="47" customFormat="false" ht="16.5" hidden="false" customHeight="false" outlineLevel="0" collapsed="false">
      <c r="A47" s="19" t="s">
        <v>5164</v>
      </c>
      <c r="B47" s="30" t="s">
        <v>5165</v>
      </c>
      <c r="C47" s="49" t="s">
        <v>242</v>
      </c>
      <c r="D47" s="55"/>
      <c r="E47" s="55"/>
      <c r="F47" s="55"/>
      <c r="G47" s="55"/>
      <c r="H47" s="55"/>
      <c r="I47" s="55"/>
      <c r="J47" s="55"/>
      <c r="K47" s="55"/>
      <c r="L47" s="55" t="n">
        <v>0</v>
      </c>
      <c r="M47" s="55" t="n">
        <v>0</v>
      </c>
      <c r="N47" s="16" t="n">
        <v>42000000</v>
      </c>
      <c r="O47" s="16" t="n">
        <v>8900000</v>
      </c>
      <c r="P47" s="16" t="n">
        <v>0</v>
      </c>
      <c r="Q47" s="16" t="n">
        <v>17200000</v>
      </c>
      <c r="R47" s="16" t="n">
        <v>0</v>
      </c>
      <c r="S47" s="16" t="n">
        <v>0</v>
      </c>
      <c r="T47" s="16" t="n">
        <v>0</v>
      </c>
      <c r="U47" s="16" t="n">
        <v>0</v>
      </c>
      <c r="V47" s="16" t="n">
        <v>0</v>
      </c>
      <c r="W47" s="16" t="n">
        <v>0</v>
      </c>
      <c r="X47" s="4"/>
    </row>
    <row r="48" customFormat="false" ht="16.5" hidden="false" customHeight="false" outlineLevel="0" collapsed="false">
      <c r="A48" s="19" t="s">
        <v>2804</v>
      </c>
      <c r="B48" s="30" t="s">
        <v>1743</v>
      </c>
      <c r="C48" s="49" t="s">
        <v>242</v>
      </c>
      <c r="D48" s="55"/>
      <c r="E48" s="55"/>
      <c r="F48" s="55"/>
      <c r="G48" s="55"/>
      <c r="H48" s="55"/>
      <c r="I48" s="55"/>
      <c r="J48" s="55"/>
      <c r="K48" s="55"/>
      <c r="L48" s="55" t="n">
        <v>0</v>
      </c>
      <c r="M48" s="55" t="n">
        <v>0</v>
      </c>
      <c r="N48" s="16" t="n">
        <v>23000000</v>
      </c>
      <c r="O48" s="16" t="n">
        <v>17600000</v>
      </c>
      <c r="P48" s="16" t="n">
        <v>36600000</v>
      </c>
      <c r="Q48" s="16" t="n">
        <v>-6900000</v>
      </c>
      <c r="R48" s="16" t="n">
        <v>12000000</v>
      </c>
      <c r="S48" s="16" t="n">
        <v>-30000000</v>
      </c>
      <c r="T48" s="16" t="n">
        <v>-30000000</v>
      </c>
      <c r="U48" s="16" t="n">
        <v>-22300000</v>
      </c>
      <c r="V48" s="16" t="n">
        <v>0</v>
      </c>
      <c r="W48" s="16" t="n">
        <v>0</v>
      </c>
      <c r="X48" s="4"/>
    </row>
    <row r="49" customFormat="false" ht="16.5" hidden="false" customHeight="false" outlineLevel="0" collapsed="false">
      <c r="B49" s="30" t="s">
        <v>5166</v>
      </c>
      <c r="C49" s="11"/>
      <c r="D49" s="55"/>
      <c r="E49" s="55"/>
      <c r="F49" s="55"/>
      <c r="G49" s="55"/>
      <c r="H49" s="55"/>
      <c r="I49" s="55"/>
      <c r="J49" s="55"/>
      <c r="K49" s="55"/>
      <c r="L49" s="55" t="n">
        <v>0</v>
      </c>
      <c r="M49" s="55" t="n">
        <v>15600000</v>
      </c>
      <c r="N49" s="16" t="n">
        <v>0</v>
      </c>
      <c r="O49" s="16" t="n">
        <v>0</v>
      </c>
      <c r="P49" s="16" t="n">
        <v>0</v>
      </c>
      <c r="Q49" s="16" t="n">
        <v>0</v>
      </c>
      <c r="R49" s="16" t="n">
        <v>0</v>
      </c>
      <c r="S49" s="16" t="n">
        <v>0</v>
      </c>
      <c r="T49" s="16" t="n">
        <v>0</v>
      </c>
      <c r="U49" s="16" t="n">
        <v>0</v>
      </c>
      <c r="V49" s="16" t="n">
        <v>0</v>
      </c>
      <c r="W49" s="16" t="n">
        <v>0</v>
      </c>
      <c r="X49" s="4"/>
    </row>
    <row r="50" customFormat="false" ht="16.5" hidden="false" customHeight="false" outlineLevel="0" collapsed="false">
      <c r="A50" s="19" t="s">
        <v>1357</v>
      </c>
      <c r="B50" s="30" t="s">
        <v>2234</v>
      </c>
      <c r="C50" s="49" t="s">
        <v>242</v>
      </c>
      <c r="D50" s="55" t="n">
        <v>0</v>
      </c>
      <c r="E50" s="55" t="n">
        <v>1000000</v>
      </c>
      <c r="F50" s="55" t="n">
        <v>1000000</v>
      </c>
      <c r="G50" s="55" t="n">
        <v>0</v>
      </c>
      <c r="H50" s="55" t="n">
        <v>0</v>
      </c>
      <c r="I50" s="55" t="n">
        <v>0</v>
      </c>
      <c r="J50" s="55" t="n">
        <v>0</v>
      </c>
      <c r="K50" s="55" t="n">
        <v>0</v>
      </c>
      <c r="L50" s="55" t="n">
        <v>0</v>
      </c>
      <c r="M50" s="55" t="n">
        <v>15600000</v>
      </c>
      <c r="N50" s="16" t="n">
        <v>3000000</v>
      </c>
      <c r="O50" s="16" t="n">
        <v>14300000</v>
      </c>
      <c r="P50" s="16" t="n">
        <v>0</v>
      </c>
      <c r="Q50" s="16" t="n">
        <v>0</v>
      </c>
      <c r="R50" s="16" t="n">
        <v>17300000</v>
      </c>
      <c r="S50" s="16" t="n">
        <v>0</v>
      </c>
      <c r="T50" s="16" t="n">
        <v>0</v>
      </c>
      <c r="U50" s="16" t="n">
        <v>0</v>
      </c>
      <c r="V50" s="16" t="n">
        <v>0</v>
      </c>
      <c r="W50" s="16" t="n">
        <v>0</v>
      </c>
      <c r="X50" s="4"/>
    </row>
    <row r="51" customFormat="false" ht="16.5" hidden="false" customHeight="false" outlineLevel="0" collapsed="false">
      <c r="B51" s="44" t="s">
        <v>260</v>
      </c>
      <c r="C51" s="11"/>
      <c r="D51" s="55"/>
      <c r="E51" s="55"/>
      <c r="F51" s="55"/>
      <c r="G51" s="55"/>
      <c r="H51" s="55"/>
      <c r="I51" s="55"/>
      <c r="J51" s="55"/>
      <c r="K51" s="55"/>
      <c r="L51" s="55" t="n">
        <v>0</v>
      </c>
      <c r="M51" s="55" t="n">
        <v>0</v>
      </c>
      <c r="N51" s="16" t="n">
        <v>0</v>
      </c>
      <c r="O51" s="16" t="n">
        <v>14300000</v>
      </c>
      <c r="P51" s="16" t="n">
        <v>0</v>
      </c>
      <c r="Q51" s="16" t="n">
        <v>0</v>
      </c>
      <c r="R51" s="16" t="n">
        <v>17300000</v>
      </c>
      <c r="S51" s="16" t="n">
        <v>0</v>
      </c>
      <c r="T51" s="16" t="n">
        <v>0</v>
      </c>
      <c r="U51" s="16" t="n">
        <v>0</v>
      </c>
      <c r="V51" s="16" t="n">
        <v>0</v>
      </c>
      <c r="W51" s="16" t="n">
        <v>0</v>
      </c>
      <c r="X51" s="4"/>
    </row>
    <row r="52" customFormat="false" ht="16.5" hidden="false" customHeight="false" outlineLevel="0" collapsed="false">
      <c r="B52" s="44" t="s">
        <v>5167</v>
      </c>
      <c r="C52" s="11"/>
      <c r="D52" s="55"/>
      <c r="E52" s="55"/>
      <c r="F52" s="55"/>
      <c r="G52" s="55"/>
      <c r="H52" s="55"/>
      <c r="I52" s="55"/>
      <c r="J52" s="55"/>
      <c r="K52" s="55"/>
      <c r="L52" s="55" t="n">
        <v>0</v>
      </c>
      <c r="M52" s="55" t="n">
        <v>0</v>
      </c>
      <c r="N52" s="16" t="n">
        <v>3000000</v>
      </c>
      <c r="O52" s="16" t="n">
        <v>0</v>
      </c>
      <c r="P52" s="16" t="n">
        <v>0</v>
      </c>
      <c r="Q52" s="16" t="n">
        <v>0</v>
      </c>
      <c r="R52" s="16" t="n">
        <v>0</v>
      </c>
      <c r="S52" s="16" t="n">
        <v>0</v>
      </c>
      <c r="T52" s="16" t="n">
        <v>0</v>
      </c>
      <c r="U52" s="16" t="n">
        <v>0</v>
      </c>
      <c r="V52" s="16" t="n">
        <v>0</v>
      </c>
      <c r="W52" s="16" t="n">
        <v>0</v>
      </c>
      <c r="X52" s="4"/>
    </row>
    <row r="53" customFormat="false" ht="15" hidden="false" customHeight="false" outlineLevel="0" collapsed="false">
      <c r="B53" s="19"/>
      <c r="C53" s="11"/>
      <c r="X53" s="4"/>
    </row>
    <row r="54" customFormat="false" ht="15" hidden="false" customHeight="false" outlineLevel="0" collapsed="false">
      <c r="B54" s="19"/>
      <c r="C54" s="11"/>
      <c r="D54" s="0" t="s">
        <v>127</v>
      </c>
      <c r="E54" s="0" t="s">
        <v>128</v>
      </c>
      <c r="F54" s="0" t="s">
        <v>128</v>
      </c>
      <c r="G54" s="0" t="s">
        <v>128</v>
      </c>
      <c r="H54" s="0" t="s">
        <v>128</v>
      </c>
      <c r="I54" s="0" t="s">
        <v>128</v>
      </c>
      <c r="J54" s="0" t="s">
        <v>127</v>
      </c>
      <c r="K54" s="0" t="s">
        <v>127</v>
      </c>
      <c r="L54" s="0" t="s">
        <v>128</v>
      </c>
      <c r="M54" s="0" t="s">
        <v>128</v>
      </c>
      <c r="N54" s="0" t="s">
        <v>128</v>
      </c>
      <c r="O54" s="0" t="s">
        <v>128</v>
      </c>
      <c r="P54" s="0" t="s">
        <v>128</v>
      </c>
      <c r="Q54" s="0" t="s">
        <v>128</v>
      </c>
      <c r="R54" s="0" t="s">
        <v>128</v>
      </c>
      <c r="S54" s="0" t="s">
        <v>128</v>
      </c>
      <c r="T54" s="0" t="s">
        <v>128</v>
      </c>
      <c r="U54" s="0" t="s">
        <v>128</v>
      </c>
      <c r="V54" s="0" t="s">
        <v>128</v>
      </c>
      <c r="W54" s="0" t="s">
        <v>128</v>
      </c>
      <c r="X54" s="4"/>
    </row>
    <row r="57" customFormat="false" ht="15" hidden="false" customHeight="false" outlineLevel="0" collapsed="false">
      <c r="B57" s="0" t="s">
        <v>2071</v>
      </c>
      <c r="D57" s="55" t="n">
        <f aca="false">D6-D7-D23</f>
        <v>0</v>
      </c>
      <c r="E57" s="55" t="n">
        <f aca="false">E6-E7-E23</f>
        <v>0</v>
      </c>
      <c r="F57" s="55" t="n">
        <f aca="false">F6-F7-F23</f>
        <v>-1000000</v>
      </c>
      <c r="G57" s="55" t="n">
        <f aca="false">G6-G7-G23</f>
        <v>0</v>
      </c>
      <c r="H57" s="55" t="n">
        <f aca="false">H6-H7-H23</f>
        <v>0</v>
      </c>
      <c r="I57" s="55" t="n">
        <f aca="false">I6-I7-I23</f>
        <v>0</v>
      </c>
      <c r="J57" s="851" t="n">
        <f aca="false">J6-J7-J23</f>
        <v>0</v>
      </c>
      <c r="K57" s="851" t="n">
        <f aca="false">K6-K7-K23</f>
        <v>0</v>
      </c>
      <c r="L57" s="55" t="n">
        <f aca="false">L6-L7-L23</f>
        <v>-99999.9999999404</v>
      </c>
      <c r="M57" s="55" t="n">
        <f aca="false">M6-M7-M23</f>
        <v>0</v>
      </c>
      <c r="N57" s="55" t="n">
        <f aca="false">N6-N7-N23</f>
        <v>-100000</v>
      </c>
      <c r="O57" s="55" t="n">
        <f aca="false">O6-O7-O23</f>
        <v>0</v>
      </c>
      <c r="P57" s="55" t="n">
        <f aca="false">P6-P7-P23</f>
        <v>0</v>
      </c>
      <c r="Q57" s="55" t="n">
        <f aca="false">Q6-Q7-Q23</f>
        <v>100000</v>
      </c>
      <c r="R57" s="55" t="n">
        <f aca="false">R6-R7-R23</f>
        <v>0</v>
      </c>
      <c r="S57" s="55" t="n">
        <f aca="false">S6-S7-S23</f>
        <v>0</v>
      </c>
      <c r="T57" s="55" t="n">
        <f aca="false">T6-T7-T23</f>
        <v>100000</v>
      </c>
      <c r="U57" s="55" t="n">
        <f aca="false">U6-U7-U23</f>
        <v>100000</v>
      </c>
      <c r="V57" s="55" t="n">
        <f aca="false">V6-V7-V23</f>
        <v>-100000</v>
      </c>
      <c r="W57" s="55" t="n">
        <f aca="false">W6-W7-W23</f>
        <v>0</v>
      </c>
    </row>
    <row r="58" customFormat="false" ht="15" hidden="false" customHeight="false" outlineLevel="0" collapsed="false">
      <c r="B58" s="0" t="s">
        <v>426</v>
      </c>
      <c r="D58" s="55" t="n">
        <f aca="false">D7-D9-D17-D21</f>
        <v>0</v>
      </c>
      <c r="E58" s="55" t="n">
        <f aca="false">E7-E9-E17-E21</f>
        <v>0</v>
      </c>
      <c r="F58" s="55" t="n">
        <f aca="false">F7-F9-F17-F21</f>
        <v>0</v>
      </c>
      <c r="G58" s="55" t="n">
        <f aca="false">G7-G9-G17-G21</f>
        <v>0</v>
      </c>
      <c r="H58" s="55" t="n">
        <f aca="false">H7-H9-H17-H21</f>
        <v>0</v>
      </c>
      <c r="I58" s="55" t="n">
        <f aca="false">I7-I9-I17-I21</f>
        <v>0</v>
      </c>
      <c r="J58" s="55" t="n">
        <f aca="false">J7-J9-J17-J21</f>
        <v>0</v>
      </c>
      <c r="K58" s="55" t="n">
        <f aca="false">K7-K9-K17-K21</f>
        <v>0</v>
      </c>
      <c r="L58" s="55" t="n">
        <f aca="false">L7-L9-L17-L21</f>
        <v>0</v>
      </c>
      <c r="M58" s="55" t="n">
        <f aca="false">M7-M9-M17-M21</f>
        <v>0</v>
      </c>
      <c r="N58" s="55" t="n">
        <f aca="false">N7-N9-N17-N21</f>
        <v>0</v>
      </c>
      <c r="O58" s="55" t="n">
        <f aca="false">O7-O9-O17-O21</f>
        <v>0</v>
      </c>
      <c r="P58" s="55" t="n">
        <f aca="false">P7-P9-P17-P21</f>
        <v>0</v>
      </c>
      <c r="Q58" s="55" t="n">
        <f aca="false">Q7-Q9-Q17-Q21</f>
        <v>0</v>
      </c>
      <c r="R58" s="55" t="n">
        <f aca="false">R7-R9-R17-R21</f>
        <v>0</v>
      </c>
      <c r="S58" s="55" t="n">
        <f aca="false">S7-S9-S17-S21</f>
        <v>0</v>
      </c>
      <c r="T58" s="55" t="n">
        <f aca="false">T7-T9-T17-T21</f>
        <v>0</v>
      </c>
      <c r="U58" s="55" t="n">
        <f aca="false">U7-U9-U17-U21</f>
        <v>0</v>
      </c>
      <c r="V58" s="55" t="n">
        <f aca="false">V7-V9-V17-V21</f>
        <v>0</v>
      </c>
      <c r="W58" s="55" t="n">
        <f aca="false">W7-W9-W17-W21</f>
        <v>0</v>
      </c>
    </row>
    <row r="59" customFormat="false" ht="15" hidden="false" customHeight="false" outlineLevel="0" collapsed="false">
      <c r="B59" s="0" t="s">
        <v>427</v>
      </c>
      <c r="D59" s="55" t="n">
        <f aca="false">D9-D10-D11-D14-D12</f>
        <v>0</v>
      </c>
      <c r="E59" s="55" t="n">
        <f aca="false">E9-E10-E11-E14-E12</f>
        <v>0</v>
      </c>
      <c r="F59" s="55" t="n">
        <f aca="false">F9-F10-F11-F14-F12</f>
        <v>-1000000</v>
      </c>
      <c r="G59" s="55" t="n">
        <f aca="false">G9-G10-G11-G14-G12</f>
        <v>0</v>
      </c>
      <c r="H59" s="55" t="n">
        <f aca="false">H9-H10-H11-H14-H12</f>
        <v>0</v>
      </c>
      <c r="I59" s="55" t="n">
        <f aca="false">I9-I10-I11-I14-I12</f>
        <v>-1000000</v>
      </c>
      <c r="J59" s="55" t="n">
        <f aca="false">J9-J10-J11-J14-J12</f>
        <v>0</v>
      </c>
      <c r="K59" s="55" t="n">
        <f aca="false">K9-K10-K11-K14-K12</f>
        <v>0</v>
      </c>
      <c r="L59" s="55" t="n">
        <f aca="false">L9-L10-L11-L14-L12</f>
        <v>0</v>
      </c>
      <c r="M59" s="55" t="n">
        <f aca="false">M9-M10-M11-M14-M12</f>
        <v>0</v>
      </c>
      <c r="N59" s="55" t="n">
        <f aca="false">N9-N10-N11-N14-N12</f>
        <v>100000</v>
      </c>
      <c r="O59" s="55" t="n">
        <f aca="false">O9-O10-O11-O14-O12</f>
        <v>0</v>
      </c>
      <c r="P59" s="55" t="n">
        <f aca="false">P9-P10-P11-P14-P12</f>
        <v>-100000</v>
      </c>
      <c r="Q59" s="55" t="n">
        <f aca="false">Q9-Q10-Q11-Q14-Q12</f>
        <v>0</v>
      </c>
      <c r="R59" s="55" t="n">
        <f aca="false">R9-R10-R11-R14-R12</f>
        <v>0</v>
      </c>
      <c r="S59" s="55" t="n">
        <f aca="false">S9-S10-S11-S14-S12</f>
        <v>-100000</v>
      </c>
      <c r="T59" s="55" t="n">
        <f aca="false">T9-T10-T11-T14-T12</f>
        <v>-100000</v>
      </c>
      <c r="U59" s="55" t="n">
        <f aca="false">U9-U10-U11-U14-U12</f>
        <v>0</v>
      </c>
      <c r="V59" s="55" t="n">
        <f aca="false">V9-V10-V11-V14-V12</f>
        <v>0</v>
      </c>
      <c r="W59" s="55" t="n">
        <f aca="false">W9-W10-W11-W14-W12</f>
        <v>0</v>
      </c>
    </row>
    <row r="60" customFormat="false" ht="15" hidden="false" customHeight="false" outlineLevel="0" collapsed="false">
      <c r="B60" s="0" t="s">
        <v>5168</v>
      </c>
      <c r="D60" s="56" t="n">
        <f aca="false">D17-D18-D19-D20</f>
        <v>39000000</v>
      </c>
      <c r="E60" s="56" t="n">
        <f aca="false">E17-E18-E19-E20</f>
        <v>38000000</v>
      </c>
      <c r="F60" s="56" t="n">
        <f aca="false">F17-F18-F19-F20</f>
        <v>42000000</v>
      </c>
      <c r="G60" s="56" t="n">
        <f aca="false">G17-G18-G19-G20</f>
        <v>58000000</v>
      </c>
      <c r="H60" s="56" t="n">
        <f aca="false">H17-H18-H19-H20</f>
        <v>58000000</v>
      </c>
      <c r="I60" s="56" t="n">
        <f aca="false">I17-I18-I19-I20</f>
        <v>28000000</v>
      </c>
      <c r="J60" s="56" t="n">
        <f aca="false">J17-J18-J19-J20</f>
        <v>32000000</v>
      </c>
      <c r="K60" s="56" t="n">
        <f aca="false">K17-K18-K19-K20</f>
        <v>57000000</v>
      </c>
      <c r="L60" s="55" t="n">
        <f aca="false">L17-L18-L19-L20</f>
        <v>0</v>
      </c>
      <c r="M60" s="55" t="n">
        <f aca="false">M17-M18-M19-M20</f>
        <v>99999.9999999963</v>
      </c>
      <c r="N60" s="55" t="n">
        <f aca="false">N17-N18-N19-N20</f>
        <v>0</v>
      </c>
      <c r="O60" s="55" t="n">
        <f aca="false">O17-O18-O19-O20</f>
        <v>-100000</v>
      </c>
      <c r="P60" s="55" t="n">
        <f aca="false">P17-P18-P19-P20</f>
        <v>0</v>
      </c>
      <c r="Q60" s="55" t="n">
        <f aca="false">Q17-Q18-Q19-Q20</f>
        <v>-100000</v>
      </c>
      <c r="R60" s="55" t="n">
        <f aca="false">R17-R18-R19-R20</f>
        <v>0</v>
      </c>
      <c r="S60" s="55" t="n">
        <f aca="false">S17-S18-S19-S20</f>
        <v>0</v>
      </c>
      <c r="T60" s="55" t="n">
        <f aca="false">T17-T18-T19-T20</f>
        <v>0</v>
      </c>
      <c r="U60" s="55" t="n">
        <f aca="false">U17-U18-U19-U20</f>
        <v>0</v>
      </c>
      <c r="V60" s="55" t="n">
        <f aca="false">V17-V18-V19-V20</f>
        <v>0</v>
      </c>
      <c r="W60" s="55" t="n">
        <f aca="false">W17-W18-W19-W20</f>
        <v>0</v>
      </c>
    </row>
    <row r="61" customFormat="false" ht="15" hidden="false" customHeight="false" outlineLevel="0" collapsed="false">
      <c r="B61" s="0" t="s">
        <v>1115</v>
      </c>
      <c r="D61" s="55" t="n">
        <f aca="false">D25-D26-D33</f>
        <v>0</v>
      </c>
      <c r="E61" s="55" t="n">
        <f aca="false">E25-E26-E33</f>
        <v>0</v>
      </c>
      <c r="F61" s="55" t="n">
        <f aca="false">F25-F26-F33</f>
        <v>0</v>
      </c>
      <c r="G61" s="55" t="n">
        <f aca="false">G25-G26-G33</f>
        <v>0</v>
      </c>
      <c r="H61" s="55" t="n">
        <f aca="false">H25-H26-H33</f>
        <v>0</v>
      </c>
      <c r="I61" s="55" t="n">
        <f aca="false">I25-I26-I33</f>
        <v>0</v>
      </c>
      <c r="J61" s="55" t="n">
        <f aca="false">J25-J26-J33</f>
        <v>1000000</v>
      </c>
      <c r="K61" s="55" t="n">
        <f aca="false">K25-K26-K33</f>
        <v>1000000</v>
      </c>
      <c r="L61" s="55" t="n">
        <f aca="false">L25-L26-L33</f>
        <v>0</v>
      </c>
      <c r="M61" s="55" t="n">
        <f aca="false">M25-M26-M33</f>
        <v>0</v>
      </c>
      <c r="N61" s="55" t="n">
        <f aca="false">N25-N26-N33</f>
        <v>0</v>
      </c>
      <c r="O61" s="55" t="n">
        <f aca="false">O25-O26-O33</f>
        <v>0</v>
      </c>
      <c r="P61" s="55" t="n">
        <f aca="false">P25-P26-P33</f>
        <v>0</v>
      </c>
      <c r="Q61" s="55" t="n">
        <f aca="false">Q25-Q26-Q33</f>
        <v>0</v>
      </c>
      <c r="R61" s="55" t="n">
        <f aca="false">R25-R26-R33</f>
        <v>0</v>
      </c>
      <c r="S61" s="55" t="n">
        <f aca="false">S25-S26-S33</f>
        <v>0</v>
      </c>
      <c r="T61" s="55" t="n">
        <f aca="false">T25-T26-T33</f>
        <v>-100000</v>
      </c>
      <c r="U61" s="55" t="n">
        <f aca="false">U25-U26-U33</f>
        <v>0</v>
      </c>
      <c r="V61" s="55" t="n">
        <f aca="false">V25-V26-V33</f>
        <v>100000</v>
      </c>
      <c r="W61" s="55" t="n">
        <f aca="false">W25-W26-W33</f>
        <v>0</v>
      </c>
    </row>
    <row r="62" customFormat="false" ht="15" hidden="false" customHeight="false" outlineLevel="0" collapsed="false">
      <c r="B62" s="0" t="s">
        <v>5169</v>
      </c>
      <c r="C62" s="55"/>
      <c r="D62" s="55" t="n">
        <f aca="false">D26-D28-D31-D32-D27</f>
        <v>0</v>
      </c>
      <c r="E62" s="55" t="n">
        <f aca="false">E26-E28-E31-E32-E27</f>
        <v>0</v>
      </c>
      <c r="F62" s="55" t="n">
        <f aca="false">F26-F28-F31-F32-F27</f>
        <v>0</v>
      </c>
      <c r="G62" s="55" t="n">
        <f aca="false">G26-G28-G31-G32-G27</f>
        <v>0</v>
      </c>
      <c r="H62" s="55" t="n">
        <f aca="false">H26-H28-H31-H32-H27</f>
        <v>-1000000</v>
      </c>
      <c r="I62" s="55" t="n">
        <f aca="false">I26-I28-I31-I32-I27</f>
        <v>-1000000</v>
      </c>
      <c r="J62" s="55" t="n">
        <f aca="false">J26-J28-J31-J32-J27</f>
        <v>0</v>
      </c>
      <c r="K62" s="55" t="n">
        <f aca="false">K26-K28-K31-K32-K27</f>
        <v>-1000000</v>
      </c>
      <c r="L62" s="55" t="n">
        <f aca="false">L26-L28-L31-L32-L27</f>
        <v>0</v>
      </c>
      <c r="M62" s="55" t="n">
        <f aca="false">M26-M28-M31-M32-M27</f>
        <v>0</v>
      </c>
      <c r="N62" s="55" t="n">
        <f aca="false">N26-N28-N31-N32-N27</f>
        <v>0</v>
      </c>
      <c r="O62" s="55" t="n">
        <f aca="false">O26-O28-O31-O32-O27</f>
        <v>100000</v>
      </c>
      <c r="P62" s="55" t="n">
        <f aca="false">P26-P28-P31-P32-P27</f>
        <v>-100000</v>
      </c>
      <c r="Q62" s="55" t="n">
        <f aca="false">Q26-Q28-Q31-Q32-Q27</f>
        <v>100000</v>
      </c>
      <c r="R62" s="55" t="n">
        <f aca="false">R26-R28-R31-R32-R27</f>
        <v>0</v>
      </c>
      <c r="S62" s="55" t="n">
        <f aca="false">S26-S28-S31-S32-S27</f>
        <v>-100000.00000006</v>
      </c>
      <c r="T62" s="55" t="n">
        <f aca="false">T26-T28-T31-T32-T27</f>
        <v>100000</v>
      </c>
      <c r="U62" s="55" t="n">
        <f aca="false">U26-U28-U31-U32-U27</f>
        <v>0</v>
      </c>
      <c r="V62" s="55" t="n">
        <f aca="false">V26-V28-V31-V32-V27</f>
        <v>0</v>
      </c>
      <c r="W62" s="55" t="n">
        <f aca="false">W26-W28-W31-W32-W27</f>
        <v>0</v>
      </c>
    </row>
    <row r="63" customFormat="false" ht="15" hidden="false" customHeight="false" outlineLevel="0" collapsed="false">
      <c r="B63" s="0" t="s">
        <v>268</v>
      </c>
      <c r="C63" s="55"/>
      <c r="D63" s="55" t="n">
        <f aca="false">D28-D29-D30</f>
        <v>1000000</v>
      </c>
      <c r="E63" s="55" t="n">
        <f aca="false">E28-E29-E30</f>
        <v>0</v>
      </c>
      <c r="F63" s="55" t="n">
        <f aca="false">F28-F29-F30</f>
        <v>0</v>
      </c>
      <c r="G63" s="55" t="n">
        <f aca="false">G28-G29-G30</f>
        <v>0</v>
      </c>
      <c r="H63" s="55" t="n">
        <f aca="false">H28-H29-H30</f>
        <v>1000000</v>
      </c>
      <c r="I63" s="55" t="n">
        <f aca="false">I28-I29-I30</f>
        <v>0</v>
      </c>
      <c r="J63" s="55" t="n">
        <f aca="false">J28-J29-J30</f>
        <v>0</v>
      </c>
      <c r="K63" s="55" t="n">
        <f aca="false">K28-K29-K30</f>
        <v>0</v>
      </c>
      <c r="L63" s="55" t="n">
        <f aca="false">L28-L29-L30</f>
        <v>0</v>
      </c>
      <c r="M63" s="55" t="n">
        <f aca="false">M28-M29-M30</f>
        <v>100000</v>
      </c>
      <c r="N63" s="55" t="n">
        <f aca="false">N28-N29-N30</f>
        <v>-100000</v>
      </c>
      <c r="O63" s="55" t="n">
        <f aca="false">O28-O29-O30</f>
        <v>0</v>
      </c>
      <c r="P63" s="55" t="n">
        <f aca="false">P28-P29-P30</f>
        <v>0</v>
      </c>
      <c r="Q63" s="55" t="n">
        <f aca="false">Q28-Q29-Q30</f>
        <v>0</v>
      </c>
      <c r="R63" s="55" t="n">
        <f aca="false">R28-R29-R30</f>
        <v>0</v>
      </c>
      <c r="S63" s="55" t="n">
        <f aca="false">S28-S29-S30</f>
        <v>100000</v>
      </c>
      <c r="T63" s="55" t="n">
        <f aca="false">T28-T29-T30</f>
        <v>0</v>
      </c>
      <c r="U63" s="55" t="n">
        <f aca="false">U28-U29-U30</f>
        <v>0</v>
      </c>
      <c r="V63" s="55" t="n">
        <f aca="false">V28-V29-V30</f>
        <v>0</v>
      </c>
      <c r="W63" s="55" t="n">
        <f aca="false">W28-W29-W30</f>
        <v>0</v>
      </c>
    </row>
    <row r="64" customFormat="false" ht="15" hidden="false" customHeight="false" outlineLevel="0" collapsed="false">
      <c r="B64" s="0" t="s">
        <v>433</v>
      </c>
      <c r="C64" s="55"/>
      <c r="D64" s="55" t="n">
        <f aca="false">D40-D41-D44-D50-D46-D47-D48-D45</f>
        <v>0</v>
      </c>
      <c r="E64" s="55" t="n">
        <f aca="false">E40-E41-E44-E50-E46-E47-E48-E45</f>
        <v>0</v>
      </c>
      <c r="F64" s="55" t="n">
        <f aca="false">F40-F41-F44-F50-F46-F47-F48-F45</f>
        <v>0</v>
      </c>
      <c r="G64" s="55" t="n">
        <f aca="false">G40-G41-G44-G50-G46-G47-G48-G45</f>
        <v>0</v>
      </c>
      <c r="H64" s="55" t="n">
        <f aca="false">H40-H41-H44-H50-H46-H47-H48-H45</f>
        <v>0</v>
      </c>
      <c r="I64" s="55" t="n">
        <f aca="false">I40-I41-I44-I50-I46-I47-I48-I45</f>
        <v>0</v>
      </c>
      <c r="J64" s="55" t="n">
        <f aca="false">J40-J41-J44-J50-J46-J47-J48-J45</f>
        <v>0</v>
      </c>
      <c r="K64" s="55" t="n">
        <f aca="false">K40-K41-K44-K50-K46-K47-K48-K45</f>
        <v>-1000000</v>
      </c>
      <c r="L64" s="55" t="n">
        <f aca="false">L40-L41-L44-L50-L46-L47-L48-L45</f>
        <v>0</v>
      </c>
      <c r="M64" s="55" t="n">
        <f aca="false">M40-M41-M44-M50-M46-M47-M48-M45</f>
        <v>0</v>
      </c>
      <c r="N64" s="55" t="n">
        <f aca="false">N40-N41-N44-N50-N46-N47-N48-N45</f>
        <v>0</v>
      </c>
      <c r="O64" s="55" t="n">
        <f aca="false">O40-O41-O44-O50-O46-O47-O48-O45</f>
        <v>100000</v>
      </c>
      <c r="P64" s="55" t="n">
        <f aca="false">P40-P41-P44-P50-P46-P47-P48-P45</f>
        <v>0</v>
      </c>
      <c r="Q64" s="55" t="n">
        <f aca="false">Q40-Q41-Q44-Q50-Q46-Q47-Q48-Q45</f>
        <v>-100000</v>
      </c>
      <c r="R64" s="55" t="n">
        <f aca="false">R40-R41-R44-R50-R46-R47-R48-R45</f>
        <v>0</v>
      </c>
      <c r="S64" s="55" t="n">
        <f aca="false">S40-S41-S44-S45-S50-S46-S47-S48</f>
        <v>0</v>
      </c>
      <c r="T64" s="55" t="n">
        <f aca="false">T40-T41-T44-T45-T50-T46-T47-T48</f>
        <v>100000</v>
      </c>
      <c r="U64" s="55" t="n">
        <f aca="false">U40-U41-U44-U45-U50-U46-U47-U48</f>
        <v>0</v>
      </c>
      <c r="V64" s="55" t="n">
        <f aca="false">V40-V41-V44-V45-V50-V46-V47</f>
        <v>-100000</v>
      </c>
      <c r="W64" s="55" t="n">
        <f aca="false">W40-W41-W44-W45-W50-W46-W47</f>
        <v>-1000000</v>
      </c>
    </row>
    <row r="65" customFormat="false" ht="15" hidden="false" customHeight="false" outlineLevel="0" collapsed="false">
      <c r="B65" s="0" t="s">
        <v>1267</v>
      </c>
      <c r="C65" s="55"/>
      <c r="D65" s="55" t="n">
        <f aca="false">D41-D42-D43</f>
        <v>0</v>
      </c>
      <c r="E65" s="55" t="n">
        <f aca="false">E41-E42-E43</f>
        <v>0</v>
      </c>
      <c r="F65" s="55" t="n">
        <f aca="false">F41-F42-F43</f>
        <v>-1000000</v>
      </c>
      <c r="G65" s="55" t="n">
        <f aca="false">G41-G42-G43</f>
        <v>0</v>
      </c>
      <c r="H65" s="55" t="n">
        <f aca="false">H41-H42-H43</f>
        <v>1000000</v>
      </c>
      <c r="I65" s="55" t="n">
        <f aca="false">I41-I42-I43</f>
        <v>0</v>
      </c>
      <c r="J65" s="55" t="n">
        <f aca="false">J41-J42-J43</f>
        <v>0</v>
      </c>
      <c r="K65" s="55" t="n">
        <f aca="false">K41-K42-K43</f>
        <v>0</v>
      </c>
      <c r="L65" s="55" t="n">
        <f aca="false">L41-L42-L43</f>
        <v>0</v>
      </c>
      <c r="M65" s="55" t="n">
        <f aca="false">M41-M42-M43</f>
        <v>0</v>
      </c>
      <c r="N65" s="55" t="n">
        <f aca="false">N41-N42-N43</f>
        <v>-100000</v>
      </c>
      <c r="O65" s="55" t="n">
        <f aca="false">O41-O42-O43</f>
        <v>-100000</v>
      </c>
      <c r="P65" s="55" t="n">
        <f aca="false">P41-P42-P43</f>
        <v>-100000</v>
      </c>
      <c r="Q65" s="55" t="n">
        <f aca="false">Q41-Q42-Q43</f>
        <v>100000</v>
      </c>
      <c r="R65" s="55" t="n">
        <f aca="false">R41-R42-R43</f>
        <v>0</v>
      </c>
      <c r="S65" s="55" t="n">
        <f aca="false">S41-S42-S43</f>
        <v>0</v>
      </c>
      <c r="T65" s="55" t="n">
        <f aca="false">T41-T42-T43</f>
        <v>0</v>
      </c>
      <c r="U65" s="55" t="n">
        <f aca="false">U41-U42-U43</f>
        <v>-100000</v>
      </c>
      <c r="V65" s="55" t="n">
        <f aca="false">V41-V42-V43</f>
        <v>0</v>
      </c>
      <c r="W65" s="55" t="n">
        <f aca="false">W41-W42-W43</f>
        <v>0</v>
      </c>
    </row>
    <row r="67" customFormat="false" ht="15" hidden="false" customHeight="false" outlineLevel="0" collapsed="false">
      <c r="D67" s="55" t="n">
        <v>1070000000</v>
      </c>
      <c r="E67" s="55" t="n">
        <v>1161000000</v>
      </c>
      <c r="F67" s="55" t="n">
        <v>1247000000</v>
      </c>
      <c r="G67" s="55" t="n">
        <v>1301000000</v>
      </c>
      <c r="H67" s="55" t="n">
        <v>1409000000</v>
      </c>
      <c r="I67" s="55" t="n">
        <v>1487000000</v>
      </c>
      <c r="J67" s="55" t="n">
        <v>1649000000</v>
      </c>
      <c r="K67" s="55" t="n">
        <v>1847000000</v>
      </c>
      <c r="L67" s="55" t="n">
        <v>1878000000</v>
      </c>
      <c r="M67" s="55" t="n">
        <v>1822000000</v>
      </c>
      <c r="N67" s="55" t="n">
        <v>1839000000</v>
      </c>
      <c r="O67" s="55" t="n">
        <v>1826000000</v>
      </c>
      <c r="P67" s="55" t="n">
        <v>1872000000</v>
      </c>
      <c r="Q67" s="55" t="n">
        <v>1915000000</v>
      </c>
      <c r="R67" s="55" t="n">
        <v>1986000000</v>
      </c>
      <c r="S67" s="55" t="n">
        <v>2048000000</v>
      </c>
      <c r="T67" s="55" t="n">
        <v>2139000000</v>
      </c>
      <c r="U67" s="55" t="n">
        <v>2237000000</v>
      </c>
      <c r="V67" s="55" t="n">
        <v>2345000000</v>
      </c>
      <c r="W67" s="55" t="n">
        <v>2450000000</v>
      </c>
      <c r="X67" s="55" t="n">
        <v>2560000000</v>
      </c>
    </row>
    <row r="68" customFormat="false" ht="15" hidden="false" customHeight="false" outlineLevel="0" collapsed="false">
      <c r="D68" s="313" t="n">
        <f aca="false">(D6/D67)*100</f>
        <v>24.9532710280374</v>
      </c>
      <c r="E68" s="313" t="n">
        <f aca="false">(E6/E67)*100</f>
        <v>30.4909560723514</v>
      </c>
      <c r="F68" s="313" t="n">
        <f aca="false">(F6/F67)*100</f>
        <v>25.1002405773857</v>
      </c>
      <c r="G68" s="313" t="n">
        <f aca="false">(G6/G67)*100</f>
        <v>24.9039200614912</v>
      </c>
      <c r="H68" s="313" t="n">
        <f aca="false">(H6/H67)*100</f>
        <v>24.2015613910575</v>
      </c>
      <c r="I68" s="313" t="n">
        <f aca="false">(I6/I67)*100</f>
        <v>23.8063214525891</v>
      </c>
      <c r="J68" s="313" t="n">
        <f aca="false">(J6/J67)*100</f>
        <v>24.9241964827168</v>
      </c>
      <c r="K68" s="313" t="n">
        <f aca="false">(K6/K67)*100</f>
        <v>26.0963724959394</v>
      </c>
      <c r="L68" s="313" t="n">
        <f aca="false">(L6/L67)*100</f>
        <v>28.5516506922258</v>
      </c>
      <c r="M68" s="313" t="n">
        <f aca="false">(M6/M67)*100</f>
        <v>29.6212952799122</v>
      </c>
      <c r="N68" s="313" t="n">
        <f aca="false">(N6/N67)*100</f>
        <v>28.9831430125068</v>
      </c>
      <c r="O68" s="313" t="n">
        <f aca="false">(O6/O67)*100</f>
        <v>27.0810514786418</v>
      </c>
      <c r="P68" s="313" t="n">
        <f aca="false">(P6/P67)*100</f>
        <v>25.7745726495726</v>
      </c>
      <c r="Q68" s="313" t="n">
        <f aca="false">(Q6/Q67)*100</f>
        <v>27.3054830287206</v>
      </c>
      <c r="R68" s="313" t="n">
        <f aca="false">(R6/R67)*100</f>
        <v>28.3081570996979</v>
      </c>
      <c r="S68" s="313" t="n">
        <f aca="false">(S6/S67)*100</f>
        <v>27.1728515625</v>
      </c>
      <c r="T68" s="313" t="n">
        <f aca="false">(T6/T67)*100</f>
        <v>27.6577840112202</v>
      </c>
      <c r="U68" s="313" t="n">
        <f aca="false">(U6/U67)*100</f>
        <v>27.6128743853375</v>
      </c>
      <c r="V68" s="313" t="n">
        <f aca="false">(V6/V67)*100</f>
        <v>27.8379530916844</v>
      </c>
      <c r="W68" s="313" t="n">
        <f aca="false">(W6/W67)*100</f>
        <v>28.2897959183673</v>
      </c>
    </row>
    <row r="69" customFormat="false" ht="15" hidden="false" customHeight="false" outlineLevel="0" collapsed="false">
      <c r="D69" s="313" t="n">
        <f aca="false">(D25/D67)*100</f>
        <v>25.7943925233645</v>
      </c>
      <c r="E69" s="313" t="n">
        <f aca="false">(E25/E67)*100</f>
        <v>26.3565891472868</v>
      </c>
      <c r="F69" s="313" t="n">
        <f aca="false">(F25/F67)*100</f>
        <v>27.4258219727346</v>
      </c>
      <c r="G69" s="313" t="n">
        <f aca="false">(G25/G67)*100</f>
        <v>27.5172943889316</v>
      </c>
      <c r="H69" s="313" t="n">
        <f aca="false">(H25/H67)*100</f>
        <v>26.2597586941093</v>
      </c>
      <c r="I69" s="313" t="n">
        <f aca="false">(I25/I67)*100</f>
        <v>28.17753866846</v>
      </c>
      <c r="J69" s="313" t="n">
        <f aca="false">(J25/J67)*100</f>
        <v>27.7137659187386</v>
      </c>
      <c r="K69" s="313" t="n">
        <f aca="false">(K25/K67)*100</f>
        <v>27.6123443421765</v>
      </c>
      <c r="L69" s="313" t="n">
        <f aca="false">(L25/L67)*100</f>
        <v>29.9148029818956</v>
      </c>
      <c r="M69" s="313" t="n">
        <f aca="false">(M25/M67)*100</f>
        <v>32.8375411635565</v>
      </c>
      <c r="N69" s="313" t="n">
        <f aca="false">(N25/N67)*100</f>
        <v>32.8928765633496</v>
      </c>
      <c r="O69" s="313" t="n">
        <f aca="false">(O25/O67)*100</f>
        <v>31.0898138006572</v>
      </c>
      <c r="P69" s="313" t="n">
        <f aca="false">(P25/P67)*100</f>
        <v>29.0117521367521</v>
      </c>
      <c r="Q69" s="313" t="n">
        <f aca="false">(Q25/Q67)*100</f>
        <v>33.5822454308094</v>
      </c>
      <c r="R69" s="313" t="n">
        <f aca="false">(R25/R67)*100</f>
        <v>33.1369587109768</v>
      </c>
      <c r="S69" s="313" t="n">
        <f aca="false">(S25/S67)*100</f>
        <v>32.2314453125</v>
      </c>
      <c r="T69" s="313" t="n">
        <f aca="false">(T25/T67)*100</f>
        <v>31.3510986442263</v>
      </c>
      <c r="U69" s="313" t="n">
        <f aca="false">(U25/U67)*100</f>
        <v>30.1877514528386</v>
      </c>
      <c r="V69" s="313" t="n">
        <f aca="false">(V25/V67)*100</f>
        <v>29.4797441364606</v>
      </c>
      <c r="W69" s="313" t="n">
        <f aca="false">(W25/W67)*100</f>
        <v>29.2612244897959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5.xml><?xml version="1.0" encoding="utf-8"?>
<worksheet xmlns="http://schemas.openxmlformats.org/spreadsheetml/2006/main" xmlns:r="http://schemas.openxmlformats.org/officeDocument/2006/relationships">
  <sheetPr filterMode="false">
    <pageSetUpPr fitToPage="false"/>
  </sheetPr>
  <dimension ref="A1:AX8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42" activePane="bottomRight" state="frozen"/>
      <selection pane="topLeft" activeCell="A1" activeCellId="0" sqref="A1"/>
      <selection pane="topRight" activeCell="M1" activeCellId="0" sqref="M1"/>
      <selection pane="bottomLeft" activeCell="A42" activeCellId="0" sqref="A42"/>
      <selection pane="bottomRight" activeCell="R58" activeCellId="0" sqref="R58"/>
    </sheetView>
  </sheetViews>
  <sheetFormatPr defaultRowHeight="15"/>
  <cols>
    <col collapsed="false" hidden="false" max="1" min="1" style="0" width="42.6581632653061"/>
    <col collapsed="false" hidden="false" max="2" min="2" style="0" width="45.6275510204082"/>
    <col collapsed="false" hidden="false" max="3" min="3" style="0" width="29.2908163265306"/>
    <col collapsed="false" hidden="false" max="12" min="4" style="0" width="8.50510204081633"/>
    <col collapsed="false" hidden="false" max="13" min="13" style="0" width="14.5816326530612"/>
    <col collapsed="false" hidden="false" max="16" min="14" style="0" width="18.8979591836735"/>
    <col collapsed="false" hidden="false" max="21" min="17" style="0" width="21.1938775510204"/>
    <col collapsed="false" hidden="false" max="23" min="22" style="0" width="22.4081632653061"/>
    <col collapsed="false" hidden="false" max="1025" min="24" style="0" width="8.50510204081633"/>
  </cols>
  <sheetData>
    <row r="1" customFormat="false" ht="15" hidden="false" customHeight="false" outlineLevel="0" collapsed="false">
      <c r="A1" s="0" t="s">
        <v>5170</v>
      </c>
      <c r="B1" s="2" t="s">
        <v>5171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5172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5" t="s">
        <v>5173</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 hidden="false" customHeight="false" outlineLevel="0" collapsed="false">
      <c r="A6" s="118" t="s">
        <v>32</v>
      </c>
      <c r="B6" s="12" t="s">
        <v>33</v>
      </c>
      <c r="C6" s="13" t="s">
        <v>34</v>
      </c>
      <c r="D6" s="32"/>
      <c r="N6" s="686" t="n">
        <v>29245000000</v>
      </c>
      <c r="O6" s="686" t="n">
        <v>32357000000</v>
      </c>
      <c r="P6" s="686" t="n">
        <v>22077000000</v>
      </c>
      <c r="Q6" s="910" t="n">
        <v>31309000000</v>
      </c>
      <c r="R6" s="910" t="n">
        <v>49421000000</v>
      </c>
      <c r="S6" s="910" t="n">
        <v>65949000000</v>
      </c>
      <c r="T6" s="910" t="n">
        <v>78103000000</v>
      </c>
      <c r="U6" s="910" t="n">
        <v>88916000000</v>
      </c>
      <c r="V6" s="910" t="n">
        <v>100585000000</v>
      </c>
      <c r="W6" s="910" t="n">
        <v>113394000000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38" t="s">
        <v>341</v>
      </c>
      <c r="B7" s="107" t="s">
        <v>734</v>
      </c>
      <c r="C7" s="20" t="s">
        <v>37</v>
      </c>
      <c r="D7" s="19"/>
      <c r="N7" s="663" t="n">
        <v>28270000000</v>
      </c>
      <c r="O7" s="663" t="n">
        <v>31739000000</v>
      </c>
      <c r="P7" s="663" t="n">
        <v>21103000000</v>
      </c>
      <c r="Q7" s="668" t="n">
        <v>29236000000</v>
      </c>
      <c r="R7" s="668" t="n">
        <v>47272000000</v>
      </c>
      <c r="S7" s="668" t="n">
        <v>62072000000</v>
      </c>
      <c r="T7" s="668" t="n">
        <v>73585000000</v>
      </c>
      <c r="U7" s="668" t="n">
        <v>83956000000</v>
      </c>
      <c r="V7" s="668" t="n">
        <v>95244000000</v>
      </c>
      <c r="W7" s="668" t="n">
        <v>107677000000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113" t="s">
        <v>38</v>
      </c>
      <c r="B8" s="107" t="s">
        <v>1654</v>
      </c>
      <c r="C8" s="20" t="s">
        <v>40</v>
      </c>
      <c r="D8" s="19"/>
      <c r="N8" s="663" t="n">
        <v>10008000000</v>
      </c>
      <c r="O8" s="663" t="n">
        <v>11426000000</v>
      </c>
      <c r="P8" s="663" t="n">
        <v>13879000000</v>
      </c>
      <c r="Q8" s="668" t="n">
        <v>19427000000</v>
      </c>
      <c r="R8" s="668" t="n">
        <v>26676000000</v>
      </c>
      <c r="S8" s="668" t="n">
        <v>36188000000</v>
      </c>
      <c r="T8" s="668" t="n">
        <v>44699000000</v>
      </c>
      <c r="U8" s="668" t="n">
        <v>52766000000</v>
      </c>
      <c r="V8" s="668" t="n">
        <v>60868000000</v>
      </c>
      <c r="W8" s="668" t="n">
        <v>69888000000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18" t="s">
        <v>41</v>
      </c>
      <c r="B9" s="134" t="s">
        <v>5174</v>
      </c>
      <c r="C9" s="0" t="s">
        <v>43</v>
      </c>
      <c r="N9" s="663" t="n">
        <v>1136000000</v>
      </c>
      <c r="O9" s="663" t="n">
        <v>1061000000</v>
      </c>
      <c r="P9" s="663" t="n">
        <v>1433000000</v>
      </c>
      <c r="Q9" s="668" t="n">
        <v>1714000000</v>
      </c>
      <c r="R9" s="668" t="n">
        <v>2395000000</v>
      </c>
      <c r="S9" s="668" t="n">
        <v>3011000000</v>
      </c>
      <c r="T9" s="668" t="n">
        <v>3751000000</v>
      </c>
      <c r="U9" s="668" t="n">
        <v>4424000000</v>
      </c>
      <c r="V9" s="668" t="n">
        <v>5209000000</v>
      </c>
      <c r="W9" s="668" t="n">
        <v>6137000000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134" t="s">
        <v>737</v>
      </c>
      <c r="B10" s="134" t="s">
        <v>737</v>
      </c>
      <c r="C10" s="0" t="s">
        <v>43</v>
      </c>
      <c r="N10" s="663" t="n">
        <v>14000000</v>
      </c>
      <c r="O10" s="663" t="n">
        <v>36000000</v>
      </c>
      <c r="P10" s="663" t="n">
        <v>47000000</v>
      </c>
      <c r="Q10" s="668" t="n">
        <v>19000000</v>
      </c>
      <c r="R10" s="668" t="n">
        <v>87000000</v>
      </c>
      <c r="S10" s="668" t="n">
        <v>109000000</v>
      </c>
      <c r="T10" s="668" t="n">
        <v>188000000</v>
      </c>
      <c r="U10" s="668" t="n">
        <v>218000000</v>
      </c>
      <c r="V10" s="668" t="n">
        <v>252000000</v>
      </c>
      <c r="W10" s="668" t="n">
        <v>291000000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18" t="s">
        <v>46</v>
      </c>
      <c r="B11" s="134" t="s">
        <v>543</v>
      </c>
      <c r="C11" s="0" t="s">
        <v>43</v>
      </c>
      <c r="N11" s="663" t="n">
        <v>5966000000</v>
      </c>
      <c r="O11" s="663" t="n">
        <v>6877000000</v>
      </c>
      <c r="P11" s="663" t="n">
        <v>7703000000</v>
      </c>
      <c r="Q11" s="668" t="n">
        <v>11017000000</v>
      </c>
      <c r="R11" s="668" t="n">
        <v>15236000000</v>
      </c>
      <c r="S11" s="668" t="n">
        <v>20379000000</v>
      </c>
      <c r="T11" s="668" t="n">
        <v>24866000000</v>
      </c>
      <c r="U11" s="668" t="n">
        <v>29271000000</v>
      </c>
      <c r="V11" s="668" t="n">
        <v>33729000000</v>
      </c>
      <c r="W11" s="668" t="n">
        <v>38625000000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18" t="s">
        <v>44</v>
      </c>
      <c r="B12" s="134" t="s">
        <v>5175</v>
      </c>
      <c r="C12" s="0" t="s">
        <v>43</v>
      </c>
      <c r="N12" s="663" t="n">
        <v>2882000000</v>
      </c>
      <c r="O12" s="663" t="n">
        <v>3443000000</v>
      </c>
      <c r="P12" s="663" t="n">
        <v>4688000000</v>
      </c>
      <c r="Q12" s="668" t="n">
        <v>6620000000</v>
      </c>
      <c r="R12" s="668" t="n">
        <v>8870000000</v>
      </c>
      <c r="S12" s="668" t="n">
        <v>12578000000</v>
      </c>
      <c r="T12" s="668" t="n">
        <v>15757000000</v>
      </c>
      <c r="U12" s="668" t="n">
        <v>18688000000</v>
      </c>
      <c r="V12" s="668" t="n">
        <v>21483000000</v>
      </c>
      <c r="W12" s="668" t="n">
        <v>24604000000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18" t="s">
        <v>48</v>
      </c>
      <c r="B13" s="134" t="s">
        <v>49</v>
      </c>
      <c r="C13" s="0" t="s">
        <v>43</v>
      </c>
      <c r="N13" s="663" t="n">
        <v>10000000</v>
      </c>
      <c r="O13" s="663" t="n">
        <v>10000000</v>
      </c>
      <c r="P13" s="663" t="n">
        <v>9000000</v>
      </c>
      <c r="Q13" s="668" t="n">
        <v>58000000</v>
      </c>
      <c r="R13" s="668" t="n">
        <v>88000000</v>
      </c>
      <c r="S13" s="668" t="n">
        <v>111000000</v>
      </c>
      <c r="T13" s="668" t="n">
        <v>137000000</v>
      </c>
      <c r="U13" s="668" t="n">
        <v>164000000</v>
      </c>
      <c r="V13" s="668" t="n">
        <v>195000000</v>
      </c>
      <c r="W13" s="668" t="n">
        <v>232000000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6" t="s">
        <v>2202</v>
      </c>
      <c r="B14" s="107" t="s">
        <v>5176</v>
      </c>
      <c r="C14" s="20" t="s">
        <v>40</v>
      </c>
      <c r="D14" s="19"/>
      <c r="N14" s="663" t="n">
        <v>17336000000</v>
      </c>
      <c r="O14" s="663" t="n">
        <v>18686000000</v>
      </c>
      <c r="P14" s="663" t="n">
        <v>3338000000</v>
      </c>
      <c r="Q14" s="668" t="n">
        <v>4805000000</v>
      </c>
      <c r="R14" s="668" t="n">
        <v>4448000000</v>
      </c>
      <c r="S14" s="668" t="n">
        <v>6678000000</v>
      </c>
      <c r="T14" s="668" t="n">
        <v>8118000000</v>
      </c>
      <c r="U14" s="668" t="n">
        <v>9141000000</v>
      </c>
      <c r="V14" s="668" t="n">
        <v>10015000000</v>
      </c>
      <c r="W14" s="668" t="n">
        <v>10852000000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7" t="s">
        <v>5177</v>
      </c>
      <c r="B15" s="134" t="s">
        <v>5178</v>
      </c>
      <c r="C15" s="19" t="s">
        <v>1498</v>
      </c>
      <c r="N15" s="663" t="n">
        <v>5025000000</v>
      </c>
      <c r="O15" s="663" t="n">
        <v>7668000000</v>
      </c>
      <c r="P15" s="663" t="n">
        <v>3320000000</v>
      </c>
      <c r="Q15" s="668" t="n">
        <v>4610000000</v>
      </c>
      <c r="R15" s="668" t="n">
        <v>4093000000</v>
      </c>
      <c r="S15" s="668" t="n">
        <v>6123000000</v>
      </c>
      <c r="T15" s="668" t="n">
        <v>7181000000</v>
      </c>
      <c r="U15" s="668" t="n">
        <v>8003000000</v>
      </c>
      <c r="V15" s="668" t="n">
        <v>8669000000</v>
      </c>
      <c r="W15" s="668" t="n">
        <v>9493000000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27" t="s">
        <v>5179</v>
      </c>
      <c r="B16" s="134" t="s">
        <v>5180</v>
      </c>
      <c r="C16" s="19" t="s">
        <v>1498</v>
      </c>
      <c r="N16" s="663" t="n">
        <v>12311000000</v>
      </c>
      <c r="O16" s="663" t="n">
        <v>11018000000</v>
      </c>
      <c r="P16" s="663" t="n">
        <v>18000000</v>
      </c>
      <c r="Q16" s="668" t="n">
        <v>195000000</v>
      </c>
      <c r="R16" s="668" t="n">
        <v>355000000</v>
      </c>
      <c r="S16" s="668" t="n">
        <v>554000000</v>
      </c>
      <c r="T16" s="668" t="n">
        <v>937000000</v>
      </c>
      <c r="U16" s="668" t="n">
        <v>1137000000</v>
      </c>
      <c r="V16" s="668" t="n">
        <v>1346000000</v>
      </c>
      <c r="W16" s="668" t="n">
        <v>1359000000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5" hidden="false" customHeight="false" outlineLevel="0" collapsed="false">
      <c r="A17" s="3" t="s">
        <v>50</v>
      </c>
      <c r="B17" s="107" t="s">
        <v>1398</v>
      </c>
      <c r="C17" s="20" t="s">
        <v>40</v>
      </c>
      <c r="D17" s="19"/>
      <c r="N17" s="663" t="n">
        <v>925000000</v>
      </c>
      <c r="O17" s="663" t="n">
        <v>1627000000</v>
      </c>
      <c r="P17" s="663" t="n">
        <v>3886000000</v>
      </c>
      <c r="Q17" s="668" t="n">
        <v>5005000000</v>
      </c>
      <c r="R17" s="668" t="n">
        <v>16148000000</v>
      </c>
      <c r="S17" s="668" t="n">
        <v>19206000000</v>
      </c>
      <c r="T17" s="668" t="n">
        <v>20767000000</v>
      </c>
      <c r="U17" s="668" t="n">
        <v>22050000000</v>
      </c>
      <c r="V17" s="668" t="n">
        <v>24361000000</v>
      </c>
      <c r="W17" s="668" t="n">
        <v>26936000000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27" t="s">
        <v>2016</v>
      </c>
      <c r="B18" s="134" t="s">
        <v>5181</v>
      </c>
      <c r="C18" s="49" t="s">
        <v>182</v>
      </c>
      <c r="N18" s="663" t="n">
        <v>504000000</v>
      </c>
      <c r="O18" s="663" t="n">
        <v>879000000</v>
      </c>
      <c r="P18" s="663" t="n">
        <v>437000000</v>
      </c>
      <c r="Q18" s="668" t="n">
        <v>1034000000</v>
      </c>
      <c r="R18" s="668" t="n">
        <v>1251000000</v>
      </c>
      <c r="S18" s="668" t="n">
        <v>1572000000</v>
      </c>
      <c r="T18" s="668" t="n">
        <v>1905000000</v>
      </c>
      <c r="U18" s="668" t="n">
        <v>2289000000</v>
      </c>
      <c r="V18" s="668" t="n">
        <v>2720000000</v>
      </c>
      <c r="W18" s="668" t="n">
        <v>3235000000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27" t="s">
        <v>5182</v>
      </c>
      <c r="B19" s="134" t="s">
        <v>5183</v>
      </c>
      <c r="C19" s="49" t="s">
        <v>182</v>
      </c>
      <c r="N19" s="663" t="n">
        <v>405000000</v>
      </c>
      <c r="O19" s="663" t="n">
        <v>708000000</v>
      </c>
      <c r="P19" s="663" t="n">
        <v>500000000</v>
      </c>
      <c r="Q19" s="668" t="n">
        <v>733000000</v>
      </c>
      <c r="R19" s="668" t="n">
        <v>1028000000</v>
      </c>
      <c r="S19" s="668" t="n">
        <v>1292000000</v>
      </c>
      <c r="T19" s="668" t="n">
        <v>1640000000</v>
      </c>
      <c r="U19" s="668" t="n">
        <v>2026000000</v>
      </c>
      <c r="V19" s="668" t="n">
        <v>2475000000</v>
      </c>
      <c r="W19" s="668" t="n">
        <v>3026000000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27" t="s">
        <v>5184</v>
      </c>
      <c r="B20" s="134" t="s">
        <v>5185</v>
      </c>
      <c r="C20" s="49" t="s">
        <v>182</v>
      </c>
      <c r="N20" s="663" t="n">
        <v>0</v>
      </c>
      <c r="O20" s="663" t="n">
        <v>0</v>
      </c>
      <c r="P20" s="663" t="n">
        <v>0</v>
      </c>
      <c r="Q20" s="668" t="n">
        <v>925000000</v>
      </c>
      <c r="R20" s="668" t="n">
        <v>1852000000</v>
      </c>
      <c r="S20" s="668" t="n">
        <v>2483000000</v>
      </c>
      <c r="T20" s="668" t="n">
        <v>2361000000</v>
      </c>
      <c r="U20" s="668" t="n">
        <v>2045000000</v>
      </c>
      <c r="V20" s="668" t="n">
        <v>2143000000</v>
      </c>
      <c r="W20" s="668" t="n">
        <v>2232000000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132" t="s">
        <v>613</v>
      </c>
      <c r="B21" s="134" t="s">
        <v>5186</v>
      </c>
      <c r="C21" s="49" t="s">
        <v>182</v>
      </c>
      <c r="N21" s="663" t="n">
        <v>16000000</v>
      </c>
      <c r="O21" s="663" t="n">
        <v>41000000</v>
      </c>
      <c r="P21" s="663" t="n">
        <v>2950000000</v>
      </c>
      <c r="Q21" s="668" t="n">
        <v>2313000000</v>
      </c>
      <c r="R21" s="668" t="n">
        <v>12017000000</v>
      </c>
      <c r="S21" s="668" t="n">
        <v>13859000000</v>
      </c>
      <c r="T21" s="668" t="n">
        <v>14862000000</v>
      </c>
      <c r="U21" s="668" t="n">
        <v>15691000000</v>
      </c>
      <c r="V21" s="668" t="n">
        <v>17022000000</v>
      </c>
      <c r="W21" s="668" t="n">
        <v>18443000000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B22" s="338" t="s">
        <v>5187</v>
      </c>
      <c r="C22" s="19"/>
      <c r="N22" s="663" t="s">
        <v>1868</v>
      </c>
      <c r="O22" s="663" t="n">
        <v>0</v>
      </c>
      <c r="P22" s="663" t="n">
        <v>0</v>
      </c>
      <c r="Q22" s="668" t="n">
        <v>1177000000</v>
      </c>
      <c r="R22" s="668" t="n">
        <v>2858000000</v>
      </c>
      <c r="S22" s="668" t="n">
        <v>3784000000</v>
      </c>
      <c r="T22" s="668" t="n">
        <v>4283000000</v>
      </c>
      <c r="U22" s="668" t="n">
        <v>4583000000</v>
      </c>
      <c r="V22" s="668" t="n">
        <v>4804000000</v>
      </c>
      <c r="W22" s="668" t="n">
        <v>5003000000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s="13" customFormat="true" ht="15" hidden="false" customHeight="false" outlineLevel="0" collapsed="false">
      <c r="A23" s="195" t="s">
        <v>52</v>
      </c>
      <c r="B23" s="31" t="s">
        <v>52</v>
      </c>
      <c r="C23" s="33" t="s">
        <v>37</v>
      </c>
      <c r="D23" s="32"/>
      <c r="N23" s="686" t="n">
        <v>976000000</v>
      </c>
      <c r="O23" s="686" t="n">
        <v>618000000</v>
      </c>
      <c r="P23" s="686" t="n">
        <v>974000000</v>
      </c>
      <c r="Q23" s="910" t="n">
        <v>2073000000</v>
      </c>
      <c r="R23" s="910" t="n">
        <v>2149000000</v>
      </c>
      <c r="S23" s="910" t="n">
        <v>3876000000</v>
      </c>
      <c r="T23" s="910" t="n">
        <v>4519000000</v>
      </c>
      <c r="U23" s="910" t="n">
        <v>4960000000</v>
      </c>
      <c r="V23" s="910" t="n">
        <v>5341000000</v>
      </c>
      <c r="W23" s="910" t="n">
        <v>5718000000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13" t="s">
        <v>68</v>
      </c>
      <c r="B24" s="13" t="s">
        <v>1209</v>
      </c>
      <c r="C24" s="32" t="s">
        <v>34</v>
      </c>
      <c r="D24" s="32"/>
      <c r="N24" s="686" t="n">
        <v>28815000000</v>
      </c>
      <c r="O24" s="686" t="n">
        <v>31979000000</v>
      </c>
      <c r="P24" s="686" t="n">
        <v>30528000000</v>
      </c>
      <c r="Q24" s="910" t="n">
        <v>38540000000</v>
      </c>
      <c r="R24" s="910" t="n">
        <v>53779000000</v>
      </c>
      <c r="S24" s="910" t="n">
        <v>72694000000</v>
      </c>
      <c r="T24" s="910" t="n">
        <v>82264000000</v>
      </c>
      <c r="U24" s="910" t="n">
        <v>91165000000</v>
      </c>
      <c r="V24" s="910" t="n">
        <v>101388000000</v>
      </c>
      <c r="W24" s="910" t="n">
        <v>110965000000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3" t="s">
        <v>70</v>
      </c>
      <c r="B25" s="107" t="s">
        <v>5188</v>
      </c>
      <c r="C25" s="20" t="s">
        <v>72</v>
      </c>
      <c r="D25" s="19"/>
      <c r="N25" s="663" t="n">
        <v>24915000000</v>
      </c>
      <c r="O25" s="663" t="n">
        <v>28947000000</v>
      </c>
      <c r="P25" s="663" t="n">
        <v>27046000000</v>
      </c>
      <c r="Q25" s="668" t="n">
        <v>35209000000</v>
      </c>
      <c r="R25" s="668" t="n">
        <v>47929000000</v>
      </c>
      <c r="S25" s="668" t="n">
        <v>63514000000</v>
      </c>
      <c r="T25" s="668" t="n">
        <v>69942000000</v>
      </c>
      <c r="U25" s="668" t="n">
        <v>73982000000</v>
      </c>
      <c r="V25" s="668" t="n">
        <v>78374000000</v>
      </c>
      <c r="W25" s="668" t="n">
        <v>82017000000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26" t="s">
        <v>75</v>
      </c>
      <c r="B26" s="134" t="s">
        <v>533</v>
      </c>
      <c r="C26" s="20" t="s">
        <v>77</v>
      </c>
      <c r="D26" s="19"/>
      <c r="N26" s="663" t="n">
        <v>7516000000</v>
      </c>
      <c r="O26" s="663" t="n">
        <v>9763000000</v>
      </c>
      <c r="P26" s="663" t="n">
        <v>10730000000</v>
      </c>
      <c r="Q26" s="668" t="n">
        <v>13670000000</v>
      </c>
      <c r="R26" s="668" t="n">
        <v>16012000000</v>
      </c>
      <c r="S26" s="668" t="n">
        <v>19302000000</v>
      </c>
      <c r="T26" s="668" t="n">
        <v>22396000000</v>
      </c>
      <c r="U26" s="668" t="n">
        <v>25050000000</v>
      </c>
      <c r="V26" s="668" t="n">
        <v>27375000000</v>
      </c>
      <c r="W26" s="668" t="n">
        <v>29459000000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27" t="s">
        <v>79</v>
      </c>
      <c r="B27" s="134" t="s">
        <v>543</v>
      </c>
      <c r="C27" s="20" t="s">
        <v>77</v>
      </c>
      <c r="D27" s="19"/>
      <c r="N27" s="663" t="n">
        <v>2417000000</v>
      </c>
      <c r="O27" s="663" t="n">
        <v>2603000000</v>
      </c>
      <c r="P27" s="663" t="n">
        <v>2032000000</v>
      </c>
      <c r="Q27" s="668" t="n">
        <v>2929000000</v>
      </c>
      <c r="R27" s="668" t="n">
        <v>4919000000</v>
      </c>
      <c r="S27" s="668" t="n">
        <v>6184000000</v>
      </c>
      <c r="T27" s="668" t="n">
        <v>5956000000</v>
      </c>
      <c r="U27" s="668" t="n">
        <v>6623000000</v>
      </c>
      <c r="V27" s="668" t="n">
        <v>7209000000</v>
      </c>
      <c r="W27" s="668" t="n">
        <v>7797000000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26" t="s">
        <v>86</v>
      </c>
      <c r="B28" s="134" t="s">
        <v>1467</v>
      </c>
      <c r="C28" s="20" t="s">
        <v>77</v>
      </c>
      <c r="D28" s="19"/>
      <c r="N28" s="663" t="n">
        <v>1669000000</v>
      </c>
      <c r="O28" s="663" t="n">
        <v>2210000000</v>
      </c>
      <c r="P28" s="663" t="n">
        <v>3364000000</v>
      </c>
      <c r="Q28" s="668" t="n">
        <v>4356000000</v>
      </c>
      <c r="R28" s="668" t="n">
        <v>4061000000</v>
      </c>
      <c r="S28" s="668" t="n">
        <v>6662000000</v>
      </c>
      <c r="T28" s="668" t="n">
        <v>7324000000</v>
      </c>
      <c r="U28" s="668" t="n">
        <v>7588000000</v>
      </c>
      <c r="V28" s="668" t="n">
        <v>7941000000</v>
      </c>
      <c r="W28" s="668" t="n">
        <v>8005000000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0" t="s">
        <v>361</v>
      </c>
      <c r="B29" s="106" t="s">
        <v>5189</v>
      </c>
      <c r="C29" s="19" t="s">
        <v>1406</v>
      </c>
      <c r="N29" s="663" t="n">
        <v>167000000</v>
      </c>
      <c r="O29" s="663" t="n">
        <v>179000000</v>
      </c>
      <c r="P29" s="663" t="n">
        <v>227000000</v>
      </c>
      <c r="Q29" s="668" t="n">
        <v>416000000</v>
      </c>
      <c r="R29" s="668" t="n">
        <v>336000000</v>
      </c>
      <c r="S29" s="668" t="n">
        <v>445000000</v>
      </c>
      <c r="T29" s="668" t="n">
        <v>537000000</v>
      </c>
      <c r="U29" s="668" t="n">
        <v>620000000</v>
      </c>
      <c r="V29" s="668" t="n">
        <v>702000000</v>
      </c>
      <c r="W29" s="668" t="n">
        <v>728000000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0" t="s">
        <v>199</v>
      </c>
      <c r="B30" s="106" t="s">
        <v>5190</v>
      </c>
      <c r="C30" s="19" t="s">
        <v>1406</v>
      </c>
      <c r="N30" s="663" t="n">
        <v>1502000000</v>
      </c>
      <c r="O30" s="663" t="n">
        <v>2031000000</v>
      </c>
      <c r="P30" s="663" t="n">
        <v>3137000000</v>
      </c>
      <c r="Q30" s="668" t="n">
        <v>3940000000</v>
      </c>
      <c r="R30" s="668" t="n">
        <v>3726000000</v>
      </c>
      <c r="S30" s="668" t="n">
        <v>6218000000</v>
      </c>
      <c r="T30" s="668" t="n">
        <v>6787000000</v>
      </c>
      <c r="U30" s="668" t="n">
        <v>6969000000</v>
      </c>
      <c r="V30" s="668" t="n">
        <v>7240000000</v>
      </c>
      <c r="W30" s="668" t="n">
        <v>7277000000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134" t="s">
        <v>205</v>
      </c>
      <c r="B31" s="134" t="s">
        <v>205</v>
      </c>
      <c r="C31" s="20" t="s">
        <v>77</v>
      </c>
      <c r="D31" s="19"/>
      <c r="N31" s="663" t="n">
        <v>845000000</v>
      </c>
      <c r="O31" s="663" t="n">
        <v>2712000000</v>
      </c>
      <c r="P31" s="663" t="n">
        <v>4164000000</v>
      </c>
      <c r="Q31" s="668" t="n">
        <v>6214000000</v>
      </c>
      <c r="R31" s="668" t="n">
        <v>8027000000</v>
      </c>
      <c r="S31" s="668" t="n">
        <v>12441000000</v>
      </c>
      <c r="T31" s="668" t="n">
        <v>12558000000</v>
      </c>
      <c r="U31" s="668" t="n">
        <v>9691000000</v>
      </c>
      <c r="V31" s="668" t="n">
        <v>7213000000</v>
      </c>
      <c r="W31" s="668" t="n">
        <v>3870000000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45" t="s">
        <v>1328</v>
      </c>
      <c r="B32" s="106" t="s">
        <v>5191</v>
      </c>
      <c r="C32" s="19" t="s">
        <v>208</v>
      </c>
      <c r="N32" s="663" t="n">
        <v>755000000</v>
      </c>
      <c r="O32" s="663" t="n">
        <v>2290000000</v>
      </c>
      <c r="P32" s="663" t="n">
        <v>4112000000</v>
      </c>
      <c r="Q32" s="668" t="n">
        <v>6160000000</v>
      </c>
      <c r="R32" s="668" t="n">
        <v>6027000000</v>
      </c>
      <c r="S32" s="668" t="n">
        <v>9707000000</v>
      </c>
      <c r="T32" s="668" t="n">
        <v>9463000000</v>
      </c>
      <c r="U32" s="668" t="n">
        <v>6380000000</v>
      </c>
      <c r="V32" s="668" t="n">
        <v>3743000000</v>
      </c>
      <c r="W32" s="668" t="n">
        <v>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45" t="s">
        <v>3901</v>
      </c>
      <c r="B33" s="106" t="s">
        <v>5192</v>
      </c>
      <c r="C33" s="19" t="s">
        <v>208</v>
      </c>
      <c r="N33" s="663" t="n">
        <v>90000000</v>
      </c>
      <c r="O33" s="663" t="n">
        <v>422000000</v>
      </c>
      <c r="P33" s="663" t="n">
        <v>52000000</v>
      </c>
      <c r="Q33" s="668" t="n">
        <v>54000000</v>
      </c>
      <c r="R33" s="668" t="n">
        <v>2000000000</v>
      </c>
      <c r="S33" s="668" t="n">
        <v>2734000000</v>
      </c>
      <c r="T33" s="668" t="n">
        <v>3095000000</v>
      </c>
      <c r="U33" s="668" t="n">
        <v>3311000000</v>
      </c>
      <c r="V33" s="668" t="n">
        <v>3471000000</v>
      </c>
      <c r="W33" s="668" t="n">
        <v>3870000000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26" t="s">
        <v>838</v>
      </c>
      <c r="B34" s="134" t="s">
        <v>360</v>
      </c>
      <c r="C34" s="20" t="s">
        <v>77</v>
      </c>
      <c r="D34" s="19"/>
      <c r="N34" s="663" t="n">
        <v>11655000000</v>
      </c>
      <c r="O34" s="663" t="n">
        <v>11037000000</v>
      </c>
      <c r="P34" s="663" t="n">
        <v>5785000000</v>
      </c>
      <c r="Q34" s="668" t="n">
        <v>7065000000</v>
      </c>
      <c r="R34" s="668" t="n">
        <v>11909000000</v>
      </c>
      <c r="S34" s="668" t="n">
        <v>15266000000</v>
      </c>
      <c r="T34" s="668" t="n">
        <v>17377000000</v>
      </c>
      <c r="U34" s="668" t="n">
        <v>19939000000</v>
      </c>
      <c r="V34" s="668" t="n">
        <v>22666000000</v>
      </c>
      <c r="W34" s="668" t="n">
        <v>26231000000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106" t="s">
        <v>5193</v>
      </c>
      <c r="B35" s="106" t="s">
        <v>5193</v>
      </c>
      <c r="C35" s="107" t="s">
        <v>463</v>
      </c>
      <c r="N35" s="911" t="n">
        <f aca="false">N34-N36-N39</f>
        <v>5873000000</v>
      </c>
      <c r="O35" s="911" t="n">
        <f aca="false">O34-O36-O39</f>
        <v>4821000000</v>
      </c>
      <c r="P35" s="663"/>
      <c r="Q35" s="668" t="n">
        <v>0</v>
      </c>
      <c r="R35" s="668" t="n">
        <v>0</v>
      </c>
      <c r="S35" s="668" t="n">
        <v>0</v>
      </c>
      <c r="T35" s="668" t="n">
        <v>0</v>
      </c>
      <c r="U35" s="668" t="n">
        <v>0</v>
      </c>
      <c r="V35" s="668" t="n">
        <v>0</v>
      </c>
      <c r="W35" s="668" t="n">
        <v>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106" t="s">
        <v>5194</v>
      </c>
      <c r="B36" s="106" t="s">
        <v>5194</v>
      </c>
      <c r="C36" s="107" t="s">
        <v>463</v>
      </c>
      <c r="N36" s="663" t="n">
        <v>5755000000</v>
      </c>
      <c r="O36" s="663" t="n">
        <v>6187000000</v>
      </c>
      <c r="P36" s="663" t="n">
        <v>5720000000</v>
      </c>
      <c r="Q36" s="668" t="n">
        <v>6921000000</v>
      </c>
      <c r="R36" s="668" t="n">
        <v>11760000000</v>
      </c>
      <c r="S36" s="668" t="n">
        <v>15097000000</v>
      </c>
      <c r="T36" s="668" t="n">
        <v>17202000000</v>
      </c>
      <c r="U36" s="668" t="n">
        <v>19762000000</v>
      </c>
      <c r="V36" s="668" t="n">
        <v>22488000000</v>
      </c>
      <c r="W36" s="668" t="n">
        <v>26032000000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106" t="s">
        <v>1508</v>
      </c>
      <c r="B37" s="106" t="s">
        <v>1508</v>
      </c>
      <c r="C37" s="107" t="s">
        <v>5195</v>
      </c>
      <c r="N37" s="663" t="n">
        <v>3843000000</v>
      </c>
      <c r="O37" s="663" t="n">
        <v>4278000000</v>
      </c>
      <c r="P37" s="663" t="n">
        <v>4222000000</v>
      </c>
      <c r="Q37" s="668" t="n">
        <v>4515000000</v>
      </c>
      <c r="R37" s="668" t="n">
        <v>7846000000</v>
      </c>
      <c r="S37" s="668" t="n">
        <v>9078000000</v>
      </c>
      <c r="T37" s="668" t="n">
        <v>9366000000</v>
      </c>
      <c r="U37" s="668" t="n">
        <v>9271000000</v>
      </c>
      <c r="V37" s="668" t="n">
        <v>8999000000</v>
      </c>
      <c r="W37" s="668" t="n">
        <v>9745000000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106" t="s">
        <v>1785</v>
      </c>
      <c r="B38" s="106" t="s">
        <v>1785</v>
      </c>
      <c r="C38" s="107" t="s">
        <v>5195</v>
      </c>
      <c r="N38" s="663" t="n">
        <v>1912000000</v>
      </c>
      <c r="O38" s="663" t="n">
        <v>1909000000</v>
      </c>
      <c r="P38" s="663" t="n">
        <v>1498000000</v>
      </c>
      <c r="Q38" s="668" t="n">
        <v>2405000000</v>
      </c>
      <c r="R38" s="668" t="n">
        <v>3914000000</v>
      </c>
      <c r="S38" s="668" t="n">
        <v>6019000000</v>
      </c>
      <c r="T38" s="668" t="n">
        <v>7836000000</v>
      </c>
      <c r="U38" s="668" t="n">
        <v>10491000000</v>
      </c>
      <c r="V38" s="668" t="n">
        <v>13489000000</v>
      </c>
      <c r="W38" s="668" t="n">
        <v>16288000000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45" t="s">
        <v>464</v>
      </c>
      <c r="B39" s="106" t="s">
        <v>465</v>
      </c>
      <c r="C39" s="107" t="s">
        <v>463</v>
      </c>
      <c r="N39" s="663" t="n">
        <v>27000000</v>
      </c>
      <c r="O39" s="663" t="n">
        <v>29000000</v>
      </c>
      <c r="P39" s="663" t="n">
        <v>65000000</v>
      </c>
      <c r="Q39" s="668" t="n">
        <v>144000000</v>
      </c>
      <c r="R39" s="668" t="n">
        <v>149000000</v>
      </c>
      <c r="S39" s="668" t="n">
        <v>169000000</v>
      </c>
      <c r="T39" s="668" t="n">
        <v>175000000</v>
      </c>
      <c r="U39" s="668" t="n">
        <v>178000000</v>
      </c>
      <c r="V39" s="668" t="n">
        <v>178000000</v>
      </c>
      <c r="W39" s="668" t="n">
        <v>199000000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A40" s="26" t="s">
        <v>363</v>
      </c>
      <c r="B40" s="134" t="s">
        <v>5196</v>
      </c>
      <c r="C40" s="20" t="s">
        <v>77</v>
      </c>
      <c r="D40" s="19"/>
      <c r="N40" s="663" t="n">
        <v>814000000</v>
      </c>
      <c r="O40" s="663" t="n">
        <v>623000000</v>
      </c>
      <c r="P40" s="663" t="n">
        <v>971000000</v>
      </c>
      <c r="Q40" s="668" t="n">
        <v>975000000</v>
      </c>
      <c r="R40" s="668" t="n">
        <v>3000000000</v>
      </c>
      <c r="S40" s="668" t="n">
        <v>3659000000</v>
      </c>
      <c r="T40" s="668" t="n">
        <v>4331000000</v>
      </c>
      <c r="U40" s="668" t="n">
        <v>5091000000</v>
      </c>
      <c r="V40" s="668" t="n">
        <v>5969000000</v>
      </c>
      <c r="W40" s="668" t="n">
        <v>6655000000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A41" s="19" t="s">
        <v>227</v>
      </c>
      <c r="B41" s="107" t="s">
        <v>5197</v>
      </c>
      <c r="C41" s="20" t="s">
        <v>72</v>
      </c>
      <c r="D41" s="19"/>
      <c r="N41" s="663" t="n">
        <v>3900000000</v>
      </c>
      <c r="O41" s="663" t="n">
        <v>3032000000</v>
      </c>
      <c r="P41" s="663" t="n">
        <v>3482000000</v>
      </c>
      <c r="Q41" s="668" t="n">
        <v>3331000000</v>
      </c>
      <c r="R41" s="668" t="n">
        <v>5850000000</v>
      </c>
      <c r="S41" s="668" t="n">
        <v>9180000000</v>
      </c>
      <c r="T41" s="668" t="n">
        <v>12322000000</v>
      </c>
      <c r="U41" s="668" t="n">
        <v>17183000000</v>
      </c>
      <c r="V41" s="668" t="n">
        <v>23014000000</v>
      </c>
      <c r="W41" s="668" t="n">
        <v>28948000000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07" t="s">
        <v>5198</v>
      </c>
      <c r="C42" s="19"/>
      <c r="D42" s="19"/>
      <c r="N42" s="663" t="n">
        <v>4330000000</v>
      </c>
      <c r="O42" s="663" t="n">
        <v>3410000000</v>
      </c>
      <c r="P42" s="663" t="n">
        <v>-4969000000</v>
      </c>
      <c r="Q42" s="668" t="n">
        <v>-3899000000</v>
      </c>
      <c r="R42" s="668" t="n">
        <v>1492000000</v>
      </c>
      <c r="S42" s="668" t="n">
        <v>2435000000</v>
      </c>
      <c r="T42" s="668" t="n">
        <v>8161000000</v>
      </c>
      <c r="U42" s="668" t="n">
        <v>14934000000</v>
      </c>
      <c r="V42" s="668" t="n">
        <v>22212000000</v>
      </c>
      <c r="W42" s="668" t="n">
        <v>31377000000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07" t="s">
        <v>5199</v>
      </c>
      <c r="C43" s="19"/>
      <c r="D43" s="19"/>
      <c r="N43" s="663" t="n">
        <v>430000000</v>
      </c>
      <c r="O43" s="663" t="n">
        <v>379000000</v>
      </c>
      <c r="P43" s="663" t="n">
        <v>-8451000000</v>
      </c>
      <c r="Q43" s="668" t="n">
        <v>-7230000000</v>
      </c>
      <c r="R43" s="668" t="n">
        <v>-4358000000</v>
      </c>
      <c r="S43" s="668" t="n">
        <v>-6745000000</v>
      </c>
      <c r="T43" s="668" t="n">
        <v>-4160000000</v>
      </c>
      <c r="U43" s="668" t="n">
        <v>-2249000000</v>
      </c>
      <c r="V43" s="668" t="n">
        <v>-803000000</v>
      </c>
      <c r="W43" s="668" t="n">
        <v>2429000000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07" t="s">
        <v>5200</v>
      </c>
      <c r="C44" s="19"/>
      <c r="D44" s="19"/>
      <c r="N44" s="663" t="n">
        <v>430000000</v>
      </c>
      <c r="O44" s="663" t="n">
        <v>379000000</v>
      </c>
      <c r="P44" s="663" t="n">
        <v>-8451000000</v>
      </c>
      <c r="Q44" s="668" t="n">
        <v>-7230000000</v>
      </c>
      <c r="R44" s="668" t="n">
        <v>-4358000000</v>
      </c>
      <c r="S44" s="668" t="n">
        <v>-6745000000</v>
      </c>
      <c r="T44" s="668" t="n">
        <v>-4160000000</v>
      </c>
      <c r="U44" s="668" t="n">
        <v>-2249000000</v>
      </c>
      <c r="V44" s="668" t="n">
        <v>-803000000</v>
      </c>
      <c r="W44" s="668" t="n">
        <v>2429000000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107" t="s">
        <v>5201</v>
      </c>
      <c r="C45" s="19"/>
      <c r="D45" s="19"/>
      <c r="N45" s="663" t="n">
        <v>-5737000000</v>
      </c>
      <c r="O45" s="663" t="n">
        <v>-7331000000</v>
      </c>
      <c r="P45" s="663" t="n">
        <v>-8494000000</v>
      </c>
      <c r="Q45" s="668" t="n">
        <v>-9069000000</v>
      </c>
      <c r="R45" s="668" t="n">
        <v>-6496000000</v>
      </c>
      <c r="S45" s="668" t="n">
        <v>-9982000000</v>
      </c>
      <c r="T45" s="668" t="n">
        <v>-8223000000</v>
      </c>
      <c r="U45" s="668" t="n">
        <v>-6821000000</v>
      </c>
      <c r="V45" s="668" t="n">
        <v>-6075000000</v>
      </c>
      <c r="W45" s="668" t="n">
        <v>-3743000000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s="13" customFormat="true" ht="15" hidden="false" customHeight="false" outlineLevel="0" collapsed="false">
      <c r="A46" s="32" t="s">
        <v>110</v>
      </c>
      <c r="B46" s="12" t="s">
        <v>5202</v>
      </c>
      <c r="C46" s="32" t="s">
        <v>34</v>
      </c>
      <c r="D46" s="32"/>
      <c r="N46" s="686" t="n">
        <v>-430000000</v>
      </c>
      <c r="O46" s="686" t="n">
        <v>-379000000</v>
      </c>
      <c r="P46" s="686" t="n">
        <v>8451000000</v>
      </c>
      <c r="Q46" s="912" t="n">
        <f aca="false">Q47+Q50</f>
        <v>7352000000</v>
      </c>
      <c r="R46" s="912" t="n">
        <f aca="false">R47+R50</f>
        <v>4629000000</v>
      </c>
      <c r="S46" s="910" t="n">
        <v>6745000000</v>
      </c>
      <c r="T46" s="910" t="n">
        <v>4160000000</v>
      </c>
      <c r="U46" s="910" t="n">
        <v>2249000000</v>
      </c>
      <c r="V46" s="910" t="n">
        <v>803000000</v>
      </c>
      <c r="W46" s="910" t="n">
        <v>-2429000000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A47" s="0" t="s">
        <v>112</v>
      </c>
      <c r="B47" s="107" t="s">
        <v>1024</v>
      </c>
      <c r="C47" s="20" t="s">
        <v>114</v>
      </c>
      <c r="D47" s="19"/>
      <c r="N47" s="663" t="n">
        <v>599000000</v>
      </c>
      <c r="O47" s="663" t="n">
        <v>1038000000</v>
      </c>
      <c r="P47" s="663" t="n">
        <v>639000000</v>
      </c>
      <c r="Q47" s="668" t="n">
        <v>1211000000</v>
      </c>
      <c r="R47" s="668" t="n">
        <v>491000000</v>
      </c>
      <c r="S47" s="668" t="n">
        <v>1181000000</v>
      </c>
      <c r="T47" s="668" t="n">
        <v>1547000000</v>
      </c>
      <c r="U47" s="668" t="n">
        <v>1567000000</v>
      </c>
      <c r="V47" s="668" t="n">
        <v>1620000000</v>
      </c>
      <c r="W47" s="668" t="n">
        <v>2098000000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A48" s="134" t="s">
        <v>390</v>
      </c>
      <c r="B48" s="134" t="s">
        <v>390</v>
      </c>
      <c r="C48" s="49" t="s">
        <v>251</v>
      </c>
      <c r="D48" s="19"/>
      <c r="N48" s="663" t="n">
        <v>1311000000</v>
      </c>
      <c r="O48" s="663" t="n">
        <v>1615000000</v>
      </c>
      <c r="P48" s="663" t="n">
        <v>1345000000</v>
      </c>
      <c r="Q48" s="668" t="n">
        <v>1638000000</v>
      </c>
      <c r="R48" s="668" t="n">
        <v>1623000000</v>
      </c>
      <c r="S48" s="668" t="n">
        <v>2655000000</v>
      </c>
      <c r="T48" s="668" t="n">
        <v>3061000000</v>
      </c>
      <c r="U48" s="668" t="n">
        <v>3449000000</v>
      </c>
      <c r="V48" s="668" t="n">
        <v>3842000000</v>
      </c>
      <c r="W48" s="668" t="n">
        <v>4284000000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A49" s="0" t="s">
        <v>5203</v>
      </c>
      <c r="B49" s="134" t="s">
        <v>5204</v>
      </c>
      <c r="C49" s="49" t="s">
        <v>251</v>
      </c>
      <c r="D49" s="19"/>
      <c r="N49" s="663" t="n">
        <v>-713000000</v>
      </c>
      <c r="O49" s="663" t="n">
        <v>-577000000</v>
      </c>
      <c r="P49" s="663" t="n">
        <v>-706000000</v>
      </c>
      <c r="Q49" s="668" t="n">
        <v>-427000000</v>
      </c>
      <c r="R49" s="668" t="n">
        <v>-1132000000</v>
      </c>
      <c r="S49" s="668" t="n">
        <v>-1473000000</v>
      </c>
      <c r="T49" s="668" t="n">
        <v>-1514000000</v>
      </c>
      <c r="U49" s="668" t="n">
        <v>-1882000000</v>
      </c>
      <c r="V49" s="668" t="n">
        <v>-2223000000</v>
      </c>
      <c r="W49" s="668" t="n">
        <v>-2186000000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A50" s="0" t="s">
        <v>115</v>
      </c>
      <c r="B50" s="107" t="s">
        <v>557</v>
      </c>
      <c r="C50" s="20" t="s">
        <v>114</v>
      </c>
      <c r="D50" s="19"/>
      <c r="N50" s="663" t="n">
        <v>-1029000000</v>
      </c>
      <c r="O50" s="663" t="n">
        <v>-1416000000</v>
      </c>
      <c r="P50" s="663" t="n">
        <v>7812000000</v>
      </c>
      <c r="Q50" s="668" t="n">
        <v>6141000000</v>
      </c>
      <c r="R50" s="912" t="n">
        <f aca="false">R51+R52+R53+R54</f>
        <v>4138000000</v>
      </c>
      <c r="S50" s="668" t="n">
        <v>5564000000</v>
      </c>
      <c r="T50" s="668" t="n">
        <v>2614000000</v>
      </c>
      <c r="U50" s="668" t="n">
        <v>682000000</v>
      </c>
      <c r="V50" s="668" t="n">
        <v>-817000000</v>
      </c>
      <c r="W50" s="668" t="n">
        <v>-4527000000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A51" s="0" t="s">
        <v>117</v>
      </c>
      <c r="B51" s="134" t="s">
        <v>401</v>
      </c>
      <c r="C51" s="19" t="s">
        <v>119</v>
      </c>
      <c r="D51" s="19"/>
      <c r="N51" s="663" t="n">
        <v>3536000000</v>
      </c>
      <c r="O51" s="663" t="n">
        <v>4053000000</v>
      </c>
      <c r="P51" s="663" t="n">
        <v>2862000000</v>
      </c>
      <c r="Q51" s="668" t="n">
        <v>3987000000</v>
      </c>
      <c r="R51" s="668" t="n">
        <v>2440000000</v>
      </c>
      <c r="S51" s="668" t="n">
        <v>94000000</v>
      </c>
      <c r="T51" s="668" t="n">
        <v>94000000</v>
      </c>
      <c r="U51" s="668" t="n">
        <v>94000000</v>
      </c>
      <c r="V51" s="668" t="n">
        <v>94000000</v>
      </c>
      <c r="W51" s="668" t="n">
        <v>94000000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A52" s="0" t="s">
        <v>404</v>
      </c>
      <c r="B52" s="134" t="s">
        <v>2001</v>
      </c>
      <c r="C52" s="19" t="s">
        <v>119</v>
      </c>
      <c r="D52" s="19"/>
      <c r="N52" s="663" t="n">
        <v>-3085000000</v>
      </c>
      <c r="O52" s="663" t="n">
        <v>-4505000000</v>
      </c>
      <c r="P52" s="663" t="n">
        <v>5150000000</v>
      </c>
      <c r="Q52" s="668" t="n">
        <v>-1419000000</v>
      </c>
      <c r="R52" s="668" t="n">
        <v>3809000000</v>
      </c>
      <c r="S52" s="668" t="n">
        <v>6511000000</v>
      </c>
      <c r="T52" s="668" t="n">
        <v>3561000000</v>
      </c>
      <c r="U52" s="668" t="n">
        <v>838000000</v>
      </c>
      <c r="V52" s="668" t="n">
        <v>-661000000</v>
      </c>
      <c r="W52" s="668" t="n">
        <v>-4370000000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A53" s="0" t="s">
        <v>1435</v>
      </c>
      <c r="B53" s="134" t="s">
        <v>5205</v>
      </c>
      <c r="C53" s="19" t="s">
        <v>119</v>
      </c>
      <c r="D53" s="19"/>
      <c r="N53" s="663" t="n">
        <v>-1480000000</v>
      </c>
      <c r="O53" s="663" t="n">
        <v>-965000000</v>
      </c>
      <c r="P53" s="663" t="n">
        <v>-200000000</v>
      </c>
      <c r="Q53" s="668" t="n">
        <v>3573000000</v>
      </c>
      <c r="R53" s="668" t="n">
        <v>-2111000000</v>
      </c>
      <c r="S53" s="668" t="n">
        <v>-1042000000</v>
      </c>
      <c r="T53" s="668" t="n">
        <v>-1042000000</v>
      </c>
      <c r="U53" s="668" t="n">
        <v>-250000000</v>
      </c>
      <c r="V53" s="668" t="n">
        <v>-250000000</v>
      </c>
      <c r="W53" s="668" t="n">
        <v>-251000000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B54" s="107" t="s">
        <v>5206</v>
      </c>
      <c r="C54" s="19"/>
      <c r="N54" s="663" t="n">
        <v>0</v>
      </c>
      <c r="O54" s="663" t="n">
        <v>0</v>
      </c>
      <c r="P54" s="663" t="n">
        <v>0</v>
      </c>
      <c r="Q54" s="668" t="n">
        <v>3750000000</v>
      </c>
      <c r="R54" s="668" t="n">
        <v>0</v>
      </c>
      <c r="S54" s="668" t="n">
        <v>0</v>
      </c>
      <c r="T54" s="668" t="n">
        <v>0</v>
      </c>
      <c r="U54" s="668" t="n">
        <v>0</v>
      </c>
      <c r="V54" s="668" t="n">
        <v>0</v>
      </c>
      <c r="W54" s="668" t="n">
        <v>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B55" s="107" t="s">
        <v>5207</v>
      </c>
      <c r="C55" s="19"/>
      <c r="N55" s="663" t="n">
        <v>1480000000</v>
      </c>
      <c r="O55" s="663" t="n">
        <v>965000000</v>
      </c>
      <c r="P55" s="663" t="n">
        <v>200000000</v>
      </c>
      <c r="Q55" s="668" t="n">
        <v>-177000000</v>
      </c>
      <c r="R55" s="668" t="n">
        <v>-2111000000</v>
      </c>
      <c r="S55" s="668" t="n">
        <v>-1042000000</v>
      </c>
      <c r="T55" s="668" t="n">
        <v>-1042000000</v>
      </c>
      <c r="U55" s="668" t="n">
        <v>-250000000</v>
      </c>
      <c r="V55" s="668" t="n">
        <v>-250000000</v>
      </c>
      <c r="W55" s="668" t="n">
        <v>-251000000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B56" s="107" t="s">
        <v>5208</v>
      </c>
      <c r="C56" s="19"/>
      <c r="D56" s="19"/>
      <c r="N56" s="606" t="n">
        <v>0</v>
      </c>
      <c r="O56" s="606" t="n">
        <v>0</v>
      </c>
      <c r="P56" s="606" t="n">
        <v>0</v>
      </c>
      <c r="Q56" s="367" t="n">
        <v>0</v>
      </c>
      <c r="R56" s="367" t="n">
        <v>0</v>
      </c>
      <c r="S56" s="367" t="n">
        <v>0</v>
      </c>
      <c r="T56" s="367" t="n">
        <v>0</v>
      </c>
      <c r="U56" s="367" t="n">
        <v>0</v>
      </c>
      <c r="V56" s="367" t="n">
        <v>0</v>
      </c>
      <c r="W56" s="367" t="n">
        <v>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N58" s="26" t="s">
        <v>127</v>
      </c>
      <c r="O58" s="26" t="s">
        <v>127</v>
      </c>
      <c r="P58" s="26" t="s">
        <v>127</v>
      </c>
      <c r="Q58" s="26" t="s">
        <v>127</v>
      </c>
      <c r="R58" s="26" t="s">
        <v>127</v>
      </c>
      <c r="S58" s="26" t="s">
        <v>127</v>
      </c>
      <c r="T58" s="26" t="s">
        <v>127</v>
      </c>
      <c r="U58" s="26" t="s">
        <v>127</v>
      </c>
      <c r="V58" s="26" t="s">
        <v>127</v>
      </c>
      <c r="W58" s="26" t="s">
        <v>127</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N59" s="26"/>
      <c r="O59" s="26"/>
      <c r="P59" s="26"/>
      <c r="Q59" s="26"/>
      <c r="R59" s="26"/>
      <c r="S59" s="26"/>
      <c r="T59" s="26"/>
      <c r="U59" s="26"/>
      <c r="V59" s="26"/>
      <c r="W59" s="2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4.25" hidden="false" customHeight="true" outlineLevel="0" collapsed="false">
      <c r="B60" s="19" t="s">
        <v>772</v>
      </c>
      <c r="N60" s="55" t="n">
        <f aca="false">N6-N7-N23</f>
        <v>-1000000</v>
      </c>
      <c r="O60" s="55" t="n">
        <f aca="false">O6-O7-O23</f>
        <v>0</v>
      </c>
      <c r="P60" s="55" t="n">
        <f aca="false">P6-P7-P23</f>
        <v>0</v>
      </c>
      <c r="Q60" s="55" t="n">
        <f aca="false">Q6-Q7-Q23</f>
        <v>0</v>
      </c>
      <c r="R60" s="55" t="n">
        <f aca="false">R6-R7-R23</f>
        <v>0</v>
      </c>
      <c r="S60" s="55" t="n">
        <f aca="false">S6-S7-S23</f>
        <v>1000000</v>
      </c>
      <c r="T60" s="55" t="n">
        <f aca="false">T6-T7-T23</f>
        <v>-1000000</v>
      </c>
      <c r="U60" s="55" t="n">
        <f aca="false">U6-U7-U23</f>
        <v>0</v>
      </c>
      <c r="V60" s="55" t="n">
        <f aca="false">V6-V7-V23</f>
        <v>0</v>
      </c>
      <c r="W60" s="55" t="n">
        <f aca="false">W6-W7-W23</f>
        <v>-1000000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B61" s="0" t="s">
        <v>130</v>
      </c>
      <c r="N61" s="143" t="n">
        <f aca="false">N7-N8-N14-N17</f>
        <v>1000000</v>
      </c>
      <c r="O61" s="143" t="n">
        <f aca="false">O7-O8-O14-O17</f>
        <v>0</v>
      </c>
      <c r="P61" s="143" t="n">
        <f aca="false">P7-P8-P14-P17</f>
        <v>0</v>
      </c>
      <c r="Q61" s="143" t="n">
        <f aca="false">Q7-Q8-Q14-Q17</f>
        <v>-1000000</v>
      </c>
      <c r="R61" s="143" t="n">
        <f aca="false">R7-R8-R14-R17</f>
        <v>0</v>
      </c>
      <c r="S61" s="143" t="n">
        <f aca="false">S7-S8-S14-S17</f>
        <v>0</v>
      </c>
      <c r="T61" s="143" t="n">
        <f aca="false">T7-T8-T14-T17</f>
        <v>1000000</v>
      </c>
      <c r="U61" s="143" t="n">
        <f aca="false">U7-U8-U14-U17</f>
        <v>-1000000</v>
      </c>
      <c r="V61" s="143" t="n">
        <f aca="false">V7-V8-V14-V17</f>
        <v>0</v>
      </c>
      <c r="W61" s="143" t="n">
        <f aca="false">W7-W8-W14-W17</f>
        <v>1000000</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B62" s="0" t="s">
        <v>131</v>
      </c>
      <c r="N62" s="143" t="n">
        <f aca="false">N8-N9-N11-N10-N12-N13</f>
        <v>0</v>
      </c>
      <c r="O62" s="143" t="n">
        <f aca="false">O8-O9-O11-O10-O12-O13</f>
        <v>-1000000</v>
      </c>
      <c r="P62" s="143" t="n">
        <f aca="false">P8-P9-P11-P10-P12-P13</f>
        <v>-1000000</v>
      </c>
      <c r="Q62" s="143" t="n">
        <f aca="false">Q8-Q9-Q11-Q10-Q12-Q13</f>
        <v>-1000000</v>
      </c>
      <c r="R62" s="143" t="n">
        <f aca="false">R8-R9-R11-R10-R12-R13</f>
        <v>0</v>
      </c>
      <c r="S62" s="143" t="n">
        <f aca="false">S8-S9-S11-S10-S12-S13</f>
        <v>0</v>
      </c>
      <c r="T62" s="143" t="n">
        <f aca="false">T8-T9-T11-T10-T12-T13</f>
        <v>0</v>
      </c>
      <c r="U62" s="143" t="n">
        <f aca="false">U8-U9-U11-U10-U12-U13</f>
        <v>1000000</v>
      </c>
      <c r="V62" s="143" t="n">
        <f aca="false">V8-V9-V11-V10-V12-V13</f>
        <v>0</v>
      </c>
      <c r="W62" s="143" t="n">
        <f aca="false">W8-W9-W11-W10-W12-W13</f>
        <v>-1000000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B63" s="0" t="s">
        <v>2402</v>
      </c>
      <c r="N63" s="143" t="n">
        <f aca="false">N14-N15-N16</f>
        <v>0</v>
      </c>
      <c r="O63" s="143" t="n">
        <f aca="false">O14-O15-O16</f>
        <v>0</v>
      </c>
      <c r="P63" s="143" t="n">
        <f aca="false">P14-P15-P16</f>
        <v>0</v>
      </c>
      <c r="Q63" s="143" t="n">
        <f aca="false">Q14-Q15-Q16</f>
        <v>0</v>
      </c>
      <c r="R63" s="143" t="n">
        <f aca="false">R14-R15-R16</f>
        <v>0</v>
      </c>
      <c r="S63" s="143" t="n">
        <f aca="false">S14-S15-S16</f>
        <v>1000000</v>
      </c>
      <c r="T63" s="143" t="n">
        <f aca="false">T14-T15-T16</f>
        <v>0</v>
      </c>
      <c r="U63" s="143" t="n">
        <f aca="false">U14-U15-U16</f>
        <v>1000000</v>
      </c>
      <c r="V63" s="143" t="n">
        <f aca="false">V14-V15-V16</f>
        <v>0</v>
      </c>
      <c r="W63" s="143" t="n">
        <f aca="false">W14-W15-W16</f>
        <v>0</v>
      </c>
    </row>
    <row r="64" customFormat="false" ht="15" hidden="false" customHeight="false" outlineLevel="0" collapsed="false">
      <c r="B64" s="0" t="s">
        <v>332</v>
      </c>
      <c r="N64" s="143" t="n">
        <f aca="false">N17-N18-N19-N20-N21</f>
        <v>0</v>
      </c>
      <c r="O64" s="143" t="n">
        <f aca="false">O17-O18-O19-O20-O21</f>
        <v>-1000000</v>
      </c>
      <c r="P64" s="143" t="n">
        <f aca="false">P17-P18-P19-P20-P21</f>
        <v>-1000000</v>
      </c>
      <c r="Q64" s="143" t="n">
        <f aca="false">Q17-Q18-Q19-Q20-Q21</f>
        <v>0</v>
      </c>
      <c r="R64" s="143" t="n">
        <f aca="false">R17-R18-R19-R20-R21</f>
        <v>0</v>
      </c>
      <c r="S64" s="143" t="n">
        <f aca="false">S17-S18-S19-S20-S21</f>
        <v>0</v>
      </c>
      <c r="T64" s="143" t="n">
        <f aca="false">T17-T18-T19-T20-T21</f>
        <v>-1000000</v>
      </c>
      <c r="U64" s="143" t="n">
        <f aca="false">U17-U18-U19-U20-U21</f>
        <v>-1000000</v>
      </c>
      <c r="V64" s="143" t="n">
        <f aca="false">V17-V18-V19-V20-V21</f>
        <v>1000000</v>
      </c>
      <c r="W64" s="143" t="n">
        <f aca="false">W17-W18-W19-W20-W21</f>
        <v>0</v>
      </c>
    </row>
    <row r="65" customFormat="false" ht="15" hidden="false" customHeight="false" outlineLevel="0" collapsed="false">
      <c r="B65" s="0" t="s">
        <v>134</v>
      </c>
      <c r="N65" s="143" t="n">
        <f aca="false">N24-N25-N41</f>
        <v>0</v>
      </c>
      <c r="O65" s="143" t="n">
        <f aca="false">O24-O25-O41</f>
        <v>0</v>
      </c>
      <c r="P65" s="143" t="n">
        <f aca="false">P24-P25-P41</f>
        <v>0</v>
      </c>
      <c r="Q65" s="143" t="n">
        <f aca="false">Q24-Q25-Q41</f>
        <v>0</v>
      </c>
      <c r="R65" s="143" t="n">
        <f aca="false">R24-R25-R41</f>
        <v>0</v>
      </c>
      <c r="S65" s="143" t="n">
        <f aca="false">S24-S25-S41</f>
        <v>0</v>
      </c>
      <c r="T65" s="143" t="n">
        <f aca="false">T24-T25-T41</f>
        <v>0</v>
      </c>
      <c r="U65" s="143" t="n">
        <f aca="false">U24-U25-U41</f>
        <v>0</v>
      </c>
      <c r="V65" s="143" t="n">
        <f aca="false">V24-V25-V41</f>
        <v>0</v>
      </c>
      <c r="W65" s="143" t="n">
        <f aca="false">W24-W25-W41</f>
        <v>0</v>
      </c>
    </row>
    <row r="66" customFormat="false" ht="15" hidden="false" customHeight="false" outlineLevel="0" collapsed="false">
      <c r="B66" s="0" t="s">
        <v>775</v>
      </c>
      <c r="N66" s="55" t="n">
        <f aca="false">N25-N26-N27-N28-N31-N34-N40</f>
        <v>-1000000</v>
      </c>
      <c r="O66" s="55" t="n">
        <f aca="false">O25-O26-O27-O28-O31-O34-O40</f>
        <v>-1000000</v>
      </c>
      <c r="P66" s="55" t="n">
        <f aca="false">P25-P26-P27-P28-P31-P34-P40</f>
        <v>0</v>
      </c>
      <c r="Q66" s="55" t="n">
        <f aca="false">Q25-Q26-Q27-Q28-Q31-Q34-Q40</f>
        <v>0</v>
      </c>
      <c r="R66" s="55" t="n">
        <f aca="false">R25-R26-R27-R28-R31-R34-R40</f>
        <v>1000000</v>
      </c>
      <c r="S66" s="55" t="n">
        <f aca="false">S25-S26-S27-S28-S31-S34-S40</f>
        <v>0</v>
      </c>
      <c r="T66" s="55" t="n">
        <f aca="false">T25-T26-T27-T28-T31-T34-T40</f>
        <v>0</v>
      </c>
      <c r="U66" s="55" t="n">
        <f aca="false">U25-U26-U27-U28-U31-U34-U40</f>
        <v>0</v>
      </c>
      <c r="V66" s="55" t="n">
        <f aca="false">V25-V26-V27-V28-V31-V34-V40</f>
        <v>1000000</v>
      </c>
      <c r="W66" s="55" t="n">
        <f aca="false">W25-W26-W27-W28-W31-W34-W40</f>
        <v>0</v>
      </c>
    </row>
    <row r="67" customFormat="false" ht="15" hidden="false" customHeight="false" outlineLevel="0" collapsed="false">
      <c r="B67" s="0" t="s">
        <v>676</v>
      </c>
      <c r="N67" s="55" t="n">
        <f aca="false">N34-N35-N36-N39</f>
        <v>0</v>
      </c>
      <c r="O67" s="55" t="n">
        <f aca="false">O34-O35-O36-O39</f>
        <v>0</v>
      </c>
      <c r="P67" s="55" t="n">
        <f aca="false">P34-P35-P36-P39</f>
        <v>0</v>
      </c>
      <c r="Q67" s="55" t="n">
        <f aca="false">Q34-Q35-Q36-Q39</f>
        <v>0</v>
      </c>
      <c r="R67" s="55" t="n">
        <f aca="false">R34-R35-R36-R39</f>
        <v>0</v>
      </c>
      <c r="S67" s="55" t="n">
        <f aca="false">S34-S35-S36-S39</f>
        <v>0</v>
      </c>
      <c r="T67" s="55" t="n">
        <f aca="false">T34-T35-T36-T39</f>
        <v>0</v>
      </c>
      <c r="U67" s="55" t="n">
        <f aca="false">U34-U35-U36-U39</f>
        <v>-1000000</v>
      </c>
      <c r="V67" s="55" t="n">
        <f aca="false">V34-V35-V36-V39</f>
        <v>0</v>
      </c>
      <c r="W67" s="55" t="n">
        <f aca="false">W34-W35-W36-W39</f>
        <v>0</v>
      </c>
    </row>
    <row r="68" customFormat="false" ht="15" hidden="false" customHeight="false" outlineLevel="0" collapsed="false">
      <c r="B68" s="0" t="s">
        <v>5209</v>
      </c>
      <c r="N68" s="55" t="n">
        <f aca="false">N36-N37-N38</f>
        <v>0</v>
      </c>
      <c r="O68" s="55" t="n">
        <f aca="false">O36-O37-O38</f>
        <v>0</v>
      </c>
      <c r="P68" s="55" t="n">
        <f aca="false">P36-P37-P38</f>
        <v>0</v>
      </c>
      <c r="Q68" s="55" t="n">
        <f aca="false">Q36-Q37-Q38</f>
        <v>1000000</v>
      </c>
      <c r="R68" s="55" t="n">
        <f aca="false">R36-R37-R38</f>
        <v>0</v>
      </c>
      <c r="S68" s="55" t="n">
        <f aca="false">S36-S37-S38</f>
        <v>0</v>
      </c>
      <c r="T68" s="55" t="n">
        <f aca="false">T36-T37-T38</f>
        <v>0</v>
      </c>
      <c r="U68" s="55" t="n">
        <f aca="false">U36-U37-U38</f>
        <v>0</v>
      </c>
      <c r="V68" s="55" t="n">
        <f aca="false">V36-V37-V38</f>
        <v>0</v>
      </c>
      <c r="W68" s="55" t="n">
        <f aca="false">W36-W37-W38</f>
        <v>-1000000</v>
      </c>
    </row>
    <row r="69" customFormat="false" ht="15" hidden="false" customHeight="false" outlineLevel="0" collapsed="false">
      <c r="B69" s="0" t="s">
        <v>137</v>
      </c>
      <c r="N69" s="55" t="n">
        <f aca="false">N46-N47-N50</f>
        <v>0</v>
      </c>
      <c r="O69" s="55" t="n">
        <f aca="false">O46-O47-O50</f>
        <v>-1000000</v>
      </c>
      <c r="P69" s="55" t="n">
        <f aca="false">P46-P47-P50</f>
        <v>0</v>
      </c>
      <c r="Q69" s="152" t="n">
        <f aca="false">Q46-Q47-Q50</f>
        <v>0</v>
      </c>
      <c r="R69" s="55" t="n">
        <f aca="false">R46-R47-R50</f>
        <v>0</v>
      </c>
      <c r="S69" s="55" t="n">
        <f aca="false">S46-S47-S50</f>
        <v>0</v>
      </c>
      <c r="T69" s="55" t="n">
        <f aca="false">T46-T47-T50</f>
        <v>-1000000</v>
      </c>
      <c r="U69" s="55" t="n">
        <f aca="false">U46-U47-U50</f>
        <v>0</v>
      </c>
      <c r="V69" s="55" t="n">
        <f aca="false">V46-V47-V50</f>
        <v>0</v>
      </c>
      <c r="W69" s="55" t="n">
        <f aca="false">W46-W47-W50</f>
        <v>0</v>
      </c>
    </row>
    <row r="70" customFormat="false" ht="15" hidden="false" customHeight="false" outlineLevel="0" collapsed="false">
      <c r="B70" s="0" t="s">
        <v>505</v>
      </c>
      <c r="N70" s="55" t="n">
        <f aca="false">N47-N48-N49</f>
        <v>1000000</v>
      </c>
      <c r="O70" s="55" t="n">
        <f aca="false">O47-O48-O49</f>
        <v>0</v>
      </c>
      <c r="P70" s="55" t="n">
        <f aca="false">P47-P48-P49</f>
        <v>0</v>
      </c>
      <c r="Q70" s="55" t="n">
        <f aca="false">Q47-Q48-Q49</f>
        <v>0</v>
      </c>
      <c r="R70" s="55" t="n">
        <f aca="false">R47-R48-R49</f>
        <v>0</v>
      </c>
      <c r="S70" s="55" t="n">
        <f aca="false">S47-S48-S49</f>
        <v>-1000000</v>
      </c>
      <c r="T70" s="55" t="n">
        <f aca="false">T47-T48-T49</f>
        <v>0</v>
      </c>
      <c r="U70" s="55" t="n">
        <f aca="false">U47-U48-U49</f>
        <v>0</v>
      </c>
      <c r="V70" s="55" t="n">
        <f aca="false">V47-V48-V49</f>
        <v>1000000</v>
      </c>
      <c r="W70" s="55" t="n">
        <f aca="false">W47-W48-W49</f>
        <v>0</v>
      </c>
    </row>
    <row r="71" customFormat="false" ht="15" hidden="false" customHeight="false" outlineLevel="0" collapsed="false">
      <c r="B71" s="0" t="s">
        <v>274</v>
      </c>
      <c r="N71" s="55" t="n">
        <f aca="false">N50-N51-N52-N53</f>
        <v>0</v>
      </c>
      <c r="O71" s="55" t="n">
        <f aca="false">O50-O51-O52-O53</f>
        <v>1000000</v>
      </c>
      <c r="P71" s="55" t="n">
        <f aca="false">P50-P51-P52-P53</f>
        <v>0</v>
      </c>
      <c r="Q71" s="55" t="n">
        <f aca="false">Q50-Q51-Q52-Q53</f>
        <v>0</v>
      </c>
      <c r="R71" s="152" t="n">
        <f aca="false">R50-R51-R52-R53</f>
        <v>0</v>
      </c>
      <c r="S71" s="55" t="n">
        <f aca="false">S50-S51-S52-S53</f>
        <v>1000000</v>
      </c>
      <c r="T71" s="55" t="n">
        <f aca="false">T50-T51-T52-T53</f>
        <v>1000000</v>
      </c>
      <c r="U71" s="55" t="n">
        <f aca="false">U50-U51-U52-U53</f>
        <v>0</v>
      </c>
      <c r="V71" s="55" t="n">
        <f aca="false">V50-V51-V52-V53</f>
        <v>0</v>
      </c>
      <c r="W71" s="55" t="n">
        <f aca="false">W50-W51-W52-W53</f>
        <v>0</v>
      </c>
    </row>
    <row r="72" customFormat="false" ht="15" hidden="false" customHeight="false" outlineLevel="0" collapsed="false">
      <c r="M72" s="55"/>
    </row>
    <row r="74" customFormat="false" ht="15" hidden="false" customHeight="false" outlineLevel="0" collapsed="false">
      <c r="B74" s="0" t="s">
        <v>971</v>
      </c>
      <c r="N74" s="0" t="n">
        <v>151352000000</v>
      </c>
      <c r="O74" s="0" t="n">
        <v>179535000000</v>
      </c>
      <c r="P74" s="0" t="n">
        <v>225677000000</v>
      </c>
      <c r="Q74" s="0" t="n">
        <v>317503000000</v>
      </c>
      <c r="R74" s="0" t="n">
        <v>435140000000</v>
      </c>
      <c r="S74" s="0" t="n">
        <v>547797000000</v>
      </c>
      <c r="T74" s="0" t="n">
        <v>631607000000</v>
      </c>
      <c r="U74" s="0" t="n">
        <v>711613000000</v>
      </c>
      <c r="V74" s="0" t="n">
        <v>792833000000</v>
      </c>
      <c r="W74" s="0" t="n">
        <v>884070000000</v>
      </c>
    </row>
    <row r="75" customFormat="false" ht="15" hidden="false" customHeight="false" outlineLevel="0" collapsed="false">
      <c r="B75" s="0" t="s">
        <v>140</v>
      </c>
      <c r="N75" s="0" t="n">
        <f aca="false">(N6/N74)*100</f>
        <v>19.3225064749723</v>
      </c>
      <c r="O75" s="0" t="n">
        <f aca="false">(O6/O74)*100</f>
        <v>18.0226696744367</v>
      </c>
      <c r="P75" s="0" t="n">
        <f aca="false">(P6/P74)*100</f>
        <v>9.78256534782011</v>
      </c>
      <c r="Q75" s="0" t="n">
        <f aca="false">(Q6/Q74)*100</f>
        <v>9.86100918731477</v>
      </c>
      <c r="R75" s="0" t="n">
        <f aca="false">(R6/R74)*100</f>
        <v>11.3574941398171</v>
      </c>
      <c r="S75" s="0" t="n">
        <f aca="false">(S6/S74)*100</f>
        <v>12.038948734659</v>
      </c>
      <c r="T75" s="0" t="n">
        <f aca="false">(T6/T74)*100</f>
        <v>12.3657590875339</v>
      </c>
      <c r="U75" s="0" t="n">
        <f aca="false">(U6/U74)*100</f>
        <v>12.4949937676799</v>
      </c>
      <c r="V75" s="0" t="n">
        <f aca="false">(V6/V74)*100</f>
        <v>12.6867827146448</v>
      </c>
      <c r="W75" s="0" t="n">
        <f aca="false">(W6/W74)*100</f>
        <v>12.8263599036275</v>
      </c>
    </row>
    <row r="76" customFormat="false" ht="15" hidden="false" customHeight="false" outlineLevel="0" collapsed="false">
      <c r="B76" s="0" t="s">
        <v>1048</v>
      </c>
      <c r="N76" s="0" t="n">
        <f aca="false">(N24/N74)*100</f>
        <v>19.0384005497119</v>
      </c>
      <c r="O76" s="0" t="n">
        <f aca="false">(O24/O74)*100</f>
        <v>17.8121257693486</v>
      </c>
      <c r="P76" s="0" t="n">
        <f aca="false">(P24/P74)*100</f>
        <v>13.527297863761</v>
      </c>
      <c r="Q76" s="0" t="n">
        <f aca="false">(Q24/Q74)*100</f>
        <v>12.1384679829797</v>
      </c>
      <c r="R76" s="0" t="n">
        <f aca="false">(R24/R74)*100</f>
        <v>12.3590108930459</v>
      </c>
      <c r="S76" s="0" t="n">
        <f aca="false">(S24/S74)*100</f>
        <v>13.2702442693187</v>
      </c>
      <c r="T76" s="0" t="n">
        <f aca="false">(T24/T74)*100</f>
        <v>13.0245548260231</v>
      </c>
      <c r="U76" s="0" t="n">
        <f aca="false">(U24/U74)*100</f>
        <v>12.8110363357612</v>
      </c>
      <c r="V76" s="0" t="n">
        <f aca="false">(V24/V74)*100</f>
        <v>12.7880650780177</v>
      </c>
      <c r="W76" s="0" t="n">
        <f aca="false">(W24/W74)*100</f>
        <v>12.5516079043515</v>
      </c>
    </row>
    <row r="80" customFormat="false" ht="15" hidden="false" customHeight="false" outlineLevel="0" collapsed="false">
      <c r="B80" s="0" t="s">
        <v>142</v>
      </c>
      <c r="N80" s="0" t="n">
        <f aca="false">IF(N38&lt;0, (N38/N7)*100)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6.xml><?xml version="1.0" encoding="utf-8"?>
<worksheet xmlns="http://schemas.openxmlformats.org/spreadsheetml/2006/main" xmlns:r="http://schemas.openxmlformats.org/officeDocument/2006/relationships">
  <sheetPr filterMode="false">
    <pageSetUpPr fitToPage="false"/>
  </sheetPr>
  <dimension ref="A1:AT6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R7" activeCellId="0" sqref="R7"/>
    </sheetView>
  </sheetViews>
  <sheetFormatPr defaultRowHeight="15"/>
  <cols>
    <col collapsed="false" hidden="false" max="1" min="1" style="0" width="39.4183673469388"/>
    <col collapsed="false" hidden="false" max="2" min="2" style="0" width="56.4285714285714"/>
    <col collapsed="false" hidden="false" max="3" min="3" style="0" width="24.3010204081633"/>
    <col collapsed="false" hidden="false" max="4" min="4" style="0" width="14.0408163265306"/>
    <col collapsed="false" hidden="false" max="5" min="5" style="0" width="14.7142857142857"/>
    <col collapsed="false" hidden="false" max="6" min="6" style="0" width="13.2295918367347"/>
    <col collapsed="false" hidden="false" max="16" min="7" style="0" width="13.5"/>
    <col collapsed="false" hidden="false" max="17" min="17" style="0" width="14.1734693877551"/>
    <col collapsed="false" hidden="false" max="22" min="18" style="0" width="13.5"/>
    <col collapsed="false" hidden="false" max="23" min="23" style="0" width="14.1734693877551"/>
    <col collapsed="false" hidden="false" max="1025" min="24" style="0" width="8.50510204081633"/>
  </cols>
  <sheetData>
    <row r="1" customFormat="false" ht="15" hidden="false" customHeight="false" outlineLevel="0" collapsed="false">
      <c r="A1" s="59" t="s">
        <v>5210</v>
      </c>
      <c r="B1" s="2" t="s">
        <v>5211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row>
    <row r="2" customFormat="false" ht="15" hidden="false" customHeight="false" outlineLevel="0" collapsed="false">
      <c r="B2" s="7" t="s">
        <v>5212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4" t="s">
        <v>30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row>
    <row r="6" s="13" customFormat="true" ht="15" hidden="false" customHeight="false" outlineLevel="0" collapsed="false">
      <c r="A6" s="216" t="s">
        <v>32</v>
      </c>
      <c r="B6" s="216" t="s">
        <v>5213</v>
      </c>
      <c r="C6" s="63" t="s">
        <v>34</v>
      </c>
      <c r="D6" s="162" t="n">
        <v>322900000</v>
      </c>
      <c r="E6" s="162" t="n">
        <v>643900000</v>
      </c>
      <c r="F6" s="84" t="n">
        <v>653800000</v>
      </c>
      <c r="G6" s="310" t="n">
        <f aca="false">G7+G11</f>
        <v>1159200000</v>
      </c>
      <c r="H6" s="310" t="n">
        <f aca="false">H7+H11</f>
        <v>1347720000</v>
      </c>
      <c r="I6" s="84" t="n">
        <v>1685256000</v>
      </c>
      <c r="J6" s="310" t="n">
        <f aca="false">J7+J11</f>
        <v>1967238000</v>
      </c>
      <c r="K6" s="310" t="n">
        <f aca="false">K7+K11</f>
        <v>2458605000</v>
      </c>
      <c r="L6" s="310" t="n">
        <f aca="false">L7+L11</f>
        <v>2317822000</v>
      </c>
      <c r="M6" s="84" t="n">
        <v>2443896000</v>
      </c>
      <c r="N6" s="310" t="n">
        <f aca="false">N7+N11</f>
        <v>2734176000</v>
      </c>
      <c r="O6" s="84" t="n">
        <v>3849930000</v>
      </c>
      <c r="P6" s="310" t="n">
        <f aca="false">P7+P11</f>
        <v>4125093000</v>
      </c>
      <c r="Q6" s="84" t="n">
        <v>3957226000</v>
      </c>
      <c r="R6" s="310" t="n">
        <f aca="false">R7+R11</f>
        <v>4265120000</v>
      </c>
      <c r="S6" s="84" t="n">
        <v>4543360000</v>
      </c>
      <c r="T6" s="310" t="n">
        <f aca="false">T7+T11</f>
        <v>4743200000</v>
      </c>
      <c r="U6" s="84" t="n">
        <v>4981960000</v>
      </c>
      <c r="V6" s="310" t="n">
        <f aca="false">V7+V11</f>
        <v>5449200000</v>
      </c>
      <c r="W6" s="84" t="n">
        <v>5855500000</v>
      </c>
      <c r="X6" s="168"/>
      <c r="Y6" s="6"/>
      <c r="Z6" s="6"/>
      <c r="AA6" s="6"/>
      <c r="AB6" s="6"/>
      <c r="AC6" s="6"/>
      <c r="AD6" s="6"/>
      <c r="AE6" s="6"/>
      <c r="AF6" s="6"/>
      <c r="AG6" s="6"/>
      <c r="AH6" s="6"/>
      <c r="AI6" s="6"/>
      <c r="AJ6" s="6"/>
      <c r="AK6" s="6"/>
      <c r="AL6" s="6"/>
      <c r="AM6" s="6"/>
      <c r="AN6" s="6"/>
      <c r="AO6" s="6"/>
      <c r="AP6" s="6"/>
      <c r="AQ6" s="6"/>
      <c r="AR6" s="6"/>
      <c r="AS6" s="6"/>
      <c r="AT6" s="6"/>
    </row>
    <row r="7" customFormat="false" ht="15" hidden="false" customHeight="false" outlineLevel="0" collapsed="false">
      <c r="A7" s="373" t="s">
        <v>35</v>
      </c>
      <c r="B7" s="373" t="s">
        <v>35</v>
      </c>
      <c r="C7" s="20" t="s">
        <v>37</v>
      </c>
      <c r="D7" s="103" t="n">
        <v>297600000</v>
      </c>
      <c r="E7" s="103" t="n">
        <v>616500000</v>
      </c>
      <c r="F7" s="46" t="n">
        <v>623800000</v>
      </c>
      <c r="G7" s="46" t="n">
        <v>1079400000</v>
      </c>
      <c r="H7" s="46" t="n">
        <v>1276250000</v>
      </c>
      <c r="I7" s="46" t="n">
        <v>1581454000</v>
      </c>
      <c r="J7" s="181" t="n">
        <f aca="false">J8+J12</f>
        <v>1866354000</v>
      </c>
      <c r="K7" s="181" t="n">
        <f aca="false">K8+K12</f>
        <v>2305446000</v>
      </c>
      <c r="L7" s="181" t="n">
        <f aca="false">L8+L12</f>
        <v>2114164000</v>
      </c>
      <c r="M7" s="46" t="n">
        <f aca="false">M6-M11</f>
        <v>2123862000</v>
      </c>
      <c r="N7" s="181" t="n">
        <f aca="false">N8+N12</f>
        <v>2494336000</v>
      </c>
      <c r="O7" s="46" t="n">
        <f aca="false">O6-O11</f>
        <v>3735858000</v>
      </c>
      <c r="P7" s="181" t="n">
        <f aca="false">P8+P12</f>
        <v>4125093000</v>
      </c>
      <c r="Q7" s="46" t="n">
        <f aca="false">Q6-Q11</f>
        <v>3957226000</v>
      </c>
      <c r="R7" s="181" t="n">
        <f aca="false">R8+R12</f>
        <v>4265120000</v>
      </c>
      <c r="S7" s="46" t="n">
        <f aca="false">S6-S11</f>
        <v>4543360000</v>
      </c>
      <c r="T7" s="181" t="n">
        <f aca="false">T8+T12</f>
        <v>4743200000</v>
      </c>
      <c r="U7" s="46" t="n">
        <f aca="false">U6-U11</f>
        <v>4981960000</v>
      </c>
      <c r="V7" s="181" t="n">
        <f aca="false">V8+V12</f>
        <v>5449200000</v>
      </c>
      <c r="W7" s="46" t="n">
        <f aca="false">W6-W11</f>
        <v>5855500000</v>
      </c>
      <c r="X7" s="4"/>
      <c r="Y7" s="6"/>
      <c r="Z7" s="6"/>
      <c r="AA7" s="6"/>
      <c r="AB7" s="6"/>
      <c r="AC7" s="6"/>
      <c r="AD7" s="6"/>
      <c r="AE7" s="6"/>
      <c r="AF7" s="6"/>
      <c r="AG7" s="6"/>
      <c r="AH7" s="6"/>
      <c r="AI7" s="6"/>
      <c r="AJ7" s="6"/>
      <c r="AK7" s="6"/>
      <c r="AL7" s="6"/>
      <c r="AM7" s="6"/>
      <c r="AN7" s="6"/>
      <c r="AO7" s="6"/>
      <c r="AP7" s="6"/>
      <c r="AQ7" s="6"/>
      <c r="AR7" s="6"/>
      <c r="AS7" s="6"/>
      <c r="AT7" s="6"/>
    </row>
    <row r="8" customFormat="false" ht="15" hidden="false" customHeight="false" outlineLevel="0" collapsed="false">
      <c r="A8" s="47" t="s">
        <v>342</v>
      </c>
      <c r="B8" s="47" t="s">
        <v>342</v>
      </c>
      <c r="C8" s="49" t="s">
        <v>40</v>
      </c>
      <c r="D8" s="153" t="n">
        <f aca="false">D9+D10</f>
        <v>271800000</v>
      </c>
      <c r="E8" s="153" t="n">
        <f aca="false">E9+E10</f>
        <v>556300000</v>
      </c>
      <c r="F8" s="153" t="n">
        <f aca="false">F9+F10</f>
        <v>546300000</v>
      </c>
      <c r="G8" s="153" t="n">
        <f aca="false">G9+G10</f>
        <v>928200000</v>
      </c>
      <c r="H8" s="153" t="n">
        <f aca="false">H9+H10</f>
        <v>1117995000</v>
      </c>
      <c r="I8" s="153" t="n">
        <f aca="false">I9+I10</f>
        <v>1300578000</v>
      </c>
      <c r="J8" s="153" t="n">
        <f aca="false">J9+J10</f>
        <v>1578114000</v>
      </c>
      <c r="K8" s="153" t="n">
        <f aca="false">K9+K10</f>
        <v>1918518000</v>
      </c>
      <c r="L8" s="46" t="n">
        <v>1745640000</v>
      </c>
      <c r="M8" s="46" t="n">
        <v>1483794000</v>
      </c>
      <c r="N8" s="99" t="n">
        <v>1882744000</v>
      </c>
      <c r="O8" s="46" t="n">
        <v>2666433000</v>
      </c>
      <c r="P8" s="153" t="n">
        <f aca="false">P9+P10</f>
        <v>3010203000</v>
      </c>
      <c r="Q8" s="46" t="n">
        <v>3125876000</v>
      </c>
      <c r="R8" s="46" t="n">
        <v>3181360000</v>
      </c>
      <c r="S8" s="46" t="n">
        <v>3279280000</v>
      </c>
      <c r="T8" s="46" t="n">
        <v>3449600000</v>
      </c>
      <c r="U8" s="46" t="n">
        <v>3799800000</v>
      </c>
      <c r="V8" s="46" t="n">
        <v>4172400000</v>
      </c>
      <c r="W8" s="46" t="n">
        <v>4483500000</v>
      </c>
      <c r="X8" s="4"/>
      <c r="Y8" s="6"/>
      <c r="Z8" s="6"/>
      <c r="AA8" s="6"/>
      <c r="AB8" s="6"/>
      <c r="AC8" s="6"/>
      <c r="AD8" s="6"/>
      <c r="AE8" s="6"/>
      <c r="AF8" s="6"/>
      <c r="AG8" s="6"/>
      <c r="AH8" s="6"/>
      <c r="AI8" s="6"/>
      <c r="AJ8" s="6"/>
      <c r="AK8" s="6"/>
      <c r="AL8" s="6"/>
      <c r="AM8" s="6"/>
      <c r="AN8" s="6"/>
      <c r="AO8" s="6"/>
      <c r="AP8" s="6"/>
      <c r="AQ8" s="6"/>
      <c r="AR8" s="6"/>
      <c r="AS8" s="6"/>
      <c r="AT8" s="6"/>
    </row>
    <row r="9" customFormat="false" ht="15" hidden="false" customHeight="false" outlineLevel="0" collapsed="false">
      <c r="A9" s="191" t="s">
        <v>920</v>
      </c>
      <c r="B9" s="191" t="s">
        <v>921</v>
      </c>
      <c r="C9" s="3" t="s">
        <v>43</v>
      </c>
      <c r="D9" s="103" t="n">
        <v>147900000</v>
      </c>
      <c r="E9" s="103" t="n">
        <v>289000000</v>
      </c>
      <c r="F9" s="46" t="n">
        <v>232400000</v>
      </c>
      <c r="G9" s="46" t="n">
        <v>386400000</v>
      </c>
      <c r="H9" s="46" t="n">
        <v>530920000</v>
      </c>
      <c r="I9" s="46" t="n">
        <v>671660000</v>
      </c>
      <c r="J9" s="46" t="n">
        <v>749424000</v>
      </c>
      <c r="K9" s="46" t="n">
        <v>943137000</v>
      </c>
      <c r="L9" s="46" t="n">
        <v>882518000</v>
      </c>
      <c r="M9" s="46" t="n">
        <v>698256000</v>
      </c>
      <c r="N9" s="99" t="n">
        <v>971352000</v>
      </c>
      <c r="O9" s="46" t="n">
        <v>1340346000</v>
      </c>
      <c r="P9" s="46" t="n">
        <v>1576773000</v>
      </c>
      <c r="Q9" s="46" t="n">
        <v>1679327000</v>
      </c>
      <c r="R9" s="46" t="n">
        <v>1660600000</v>
      </c>
      <c r="S9" s="46" t="n">
        <v>1685440000</v>
      </c>
      <c r="T9" s="46" t="n">
        <v>1744400000</v>
      </c>
      <c r="U9" s="46" t="n">
        <v>1963230000</v>
      </c>
      <c r="V9" s="46" t="n">
        <v>2188800000</v>
      </c>
      <c r="W9" s="46" t="n">
        <v>2352000000</v>
      </c>
      <c r="X9" s="4"/>
      <c r="Y9" s="6"/>
      <c r="Z9" s="6"/>
      <c r="AA9" s="6"/>
      <c r="AB9" s="6"/>
      <c r="AC9" s="6"/>
      <c r="AD9" s="6"/>
      <c r="AE9" s="6"/>
      <c r="AF9" s="6"/>
      <c r="AG9" s="6"/>
      <c r="AH9" s="6"/>
      <c r="AI9" s="6"/>
      <c r="AJ9" s="6"/>
      <c r="AK9" s="6"/>
      <c r="AL9" s="6"/>
      <c r="AM9" s="6"/>
      <c r="AN9" s="6"/>
      <c r="AO9" s="6"/>
      <c r="AP9" s="6"/>
      <c r="AQ9" s="6"/>
      <c r="AR9" s="6"/>
      <c r="AS9" s="6"/>
      <c r="AT9" s="6"/>
    </row>
    <row r="10" customFormat="false" ht="15" hidden="false" customHeight="false" outlineLevel="0" collapsed="false">
      <c r="A10" s="191" t="s">
        <v>923</v>
      </c>
      <c r="B10" s="191" t="s">
        <v>924</v>
      </c>
      <c r="C10" s="3" t="s">
        <v>43</v>
      </c>
      <c r="D10" s="103" t="n">
        <v>123900000</v>
      </c>
      <c r="E10" s="103" t="n">
        <v>267300000</v>
      </c>
      <c r="F10" s="46" t="n">
        <v>313900000</v>
      </c>
      <c r="G10" s="46" t="n">
        <v>541800000</v>
      </c>
      <c r="H10" s="46" t="n">
        <v>587075000</v>
      </c>
      <c r="I10" s="46" t="n">
        <v>628918000</v>
      </c>
      <c r="J10" s="46" t="n">
        <v>828690000</v>
      </c>
      <c r="K10" s="46" t="n">
        <v>975381000</v>
      </c>
      <c r="L10" s="46" t="n">
        <v>863122000</v>
      </c>
      <c r="M10" s="46" t="n">
        <v>785538000</v>
      </c>
      <c r="N10" s="99" t="n">
        <v>911392000</v>
      </c>
      <c r="O10" s="46" t="n">
        <v>1326087000</v>
      </c>
      <c r="P10" s="46" t="n">
        <v>1433430000</v>
      </c>
      <c r="Q10" s="46" t="n">
        <v>1446549000</v>
      </c>
      <c r="R10" s="46" t="n">
        <v>1520760000</v>
      </c>
      <c r="S10" s="46" t="n">
        <v>1593840000</v>
      </c>
      <c r="T10" s="46" t="n">
        <v>1705200000</v>
      </c>
      <c r="U10" s="46" t="n">
        <v>1836570000</v>
      </c>
      <c r="V10" s="46" t="n">
        <v>1983600000</v>
      </c>
      <c r="W10" s="46" t="n">
        <v>2131500000</v>
      </c>
      <c r="X10" s="4"/>
      <c r="Y10" s="6"/>
      <c r="Z10" s="6"/>
      <c r="AA10" s="6"/>
      <c r="AB10" s="6"/>
      <c r="AC10" s="6"/>
      <c r="AD10" s="6"/>
      <c r="AE10" s="6"/>
      <c r="AF10" s="6"/>
      <c r="AG10" s="6"/>
      <c r="AH10" s="6"/>
      <c r="AI10" s="6"/>
      <c r="AJ10" s="6"/>
      <c r="AK10" s="6"/>
      <c r="AL10" s="6"/>
      <c r="AM10" s="6"/>
      <c r="AN10" s="6"/>
      <c r="AO10" s="6"/>
      <c r="AP10" s="6"/>
      <c r="AQ10" s="6"/>
      <c r="AR10" s="6"/>
      <c r="AS10" s="6"/>
      <c r="AT10" s="6"/>
    </row>
    <row r="11" s="13" customFormat="true" ht="15" hidden="false" customHeight="false" outlineLevel="0" collapsed="false">
      <c r="A11" s="318" t="s">
        <v>52</v>
      </c>
      <c r="B11" s="318" t="s">
        <v>52</v>
      </c>
      <c r="C11" s="33" t="s">
        <v>37</v>
      </c>
      <c r="D11" s="162" t="n">
        <v>25300000</v>
      </c>
      <c r="E11" s="162" t="n">
        <v>27400000</v>
      </c>
      <c r="F11" s="109" t="n">
        <v>30000000</v>
      </c>
      <c r="G11" s="109" t="n">
        <v>79800000</v>
      </c>
      <c r="H11" s="109" t="n">
        <v>71470000</v>
      </c>
      <c r="I11" s="109" t="n">
        <v>103802000</v>
      </c>
      <c r="J11" s="109" t="n">
        <v>100884000</v>
      </c>
      <c r="K11" s="223" t="n">
        <v>153159000</v>
      </c>
      <c r="L11" s="109" t="n">
        <v>203658000</v>
      </c>
      <c r="M11" s="109" t="n">
        <v>320034000</v>
      </c>
      <c r="N11" s="111" t="n">
        <v>239840000</v>
      </c>
      <c r="O11" s="109" t="n">
        <v>114072000</v>
      </c>
      <c r="P11" s="109" t="n">
        <v>0</v>
      </c>
      <c r="Q11" s="109" t="n">
        <v>0</v>
      </c>
      <c r="R11" s="109" t="n">
        <v>0</v>
      </c>
      <c r="S11" s="109" t="n">
        <v>0</v>
      </c>
      <c r="T11" s="109" t="n">
        <v>0</v>
      </c>
      <c r="U11" s="109" t="n">
        <v>0</v>
      </c>
      <c r="V11" s="109" t="n">
        <v>0</v>
      </c>
      <c r="W11" s="109" t="n">
        <v>0</v>
      </c>
      <c r="X11" s="168"/>
      <c r="Y11" s="6"/>
      <c r="Z11" s="6"/>
      <c r="AA11" s="6"/>
      <c r="AB11" s="6"/>
      <c r="AC11" s="6"/>
      <c r="AD11" s="6"/>
      <c r="AE11" s="6"/>
      <c r="AF11" s="6"/>
      <c r="AG11" s="6"/>
      <c r="AH11" s="6"/>
      <c r="AI11" s="6"/>
      <c r="AJ11" s="6"/>
      <c r="AK11" s="6"/>
      <c r="AL11" s="6"/>
      <c r="AM11" s="6"/>
      <c r="AN11" s="6"/>
      <c r="AO11" s="6"/>
      <c r="AP11" s="6"/>
      <c r="AQ11" s="6"/>
      <c r="AR11" s="6"/>
      <c r="AS11" s="6"/>
      <c r="AT11" s="6"/>
    </row>
    <row r="12" customFormat="false" ht="15" hidden="false" customHeight="false" outlineLevel="0" collapsed="false">
      <c r="A12" s="47" t="s">
        <v>524</v>
      </c>
      <c r="B12" s="47" t="s">
        <v>927</v>
      </c>
      <c r="C12" s="49" t="s">
        <v>40</v>
      </c>
      <c r="D12" s="103" t="n">
        <v>25900000</v>
      </c>
      <c r="E12" s="103" t="n">
        <v>60200000</v>
      </c>
      <c r="F12" s="46" t="n">
        <v>77500000</v>
      </c>
      <c r="G12" s="46" t="n">
        <v>151200000</v>
      </c>
      <c r="H12" s="46" t="n">
        <v>158255000</v>
      </c>
      <c r="I12" s="46" t="n">
        <v>280876000</v>
      </c>
      <c r="J12" s="46" t="n">
        <v>288240000</v>
      </c>
      <c r="K12" s="46" t="n">
        <v>386928000</v>
      </c>
      <c r="L12" s="46" t="n">
        <v>368524000</v>
      </c>
      <c r="M12" s="46" t="n">
        <v>640068000</v>
      </c>
      <c r="N12" s="99" t="n">
        <v>611592000</v>
      </c>
      <c r="O12" s="46" t="n">
        <v>1069425000</v>
      </c>
      <c r="P12" s="46" t="n">
        <v>1114890000</v>
      </c>
      <c r="Q12" s="46" t="n">
        <v>831350000</v>
      </c>
      <c r="R12" s="46" t="n">
        <v>1083760000</v>
      </c>
      <c r="S12" s="46" t="n">
        <v>1264080000</v>
      </c>
      <c r="T12" s="46" t="n">
        <v>1293600000</v>
      </c>
      <c r="U12" s="46" t="n">
        <v>1182160000</v>
      </c>
      <c r="V12" s="46" t="n">
        <v>1276800000</v>
      </c>
      <c r="W12" s="46" t="n">
        <v>1372000000</v>
      </c>
      <c r="X12" s="4"/>
      <c r="Y12" s="6"/>
      <c r="Z12" s="6"/>
      <c r="AA12" s="6"/>
      <c r="AB12" s="6"/>
      <c r="AC12" s="6"/>
      <c r="AD12" s="6"/>
      <c r="AE12" s="6"/>
      <c r="AF12" s="6"/>
      <c r="AG12" s="6"/>
      <c r="AH12" s="6"/>
      <c r="AI12" s="6"/>
      <c r="AJ12" s="6"/>
      <c r="AK12" s="6"/>
      <c r="AL12" s="6"/>
      <c r="AM12" s="6"/>
      <c r="AN12" s="6"/>
      <c r="AO12" s="6"/>
      <c r="AP12" s="6"/>
      <c r="AQ12" s="6"/>
      <c r="AR12" s="6"/>
      <c r="AS12" s="6"/>
      <c r="AT12" s="6"/>
    </row>
    <row r="13" s="13" customFormat="true" ht="15" hidden="false" customHeight="false" outlineLevel="0" collapsed="false">
      <c r="A13" s="63" t="s">
        <v>68</v>
      </c>
      <c r="B13" s="371" t="s">
        <v>5214</v>
      </c>
      <c r="C13" s="63" t="s">
        <v>34</v>
      </c>
      <c r="D13" s="162" t="n">
        <v>471800000</v>
      </c>
      <c r="E13" s="162" t="n">
        <v>582100000</v>
      </c>
      <c r="F13" s="181" t="n">
        <f aca="false">F14+F24+F25</f>
        <v>801700000</v>
      </c>
      <c r="G13" s="181" t="n">
        <f aca="false">G14+G24+G25</f>
        <v>1167600000</v>
      </c>
      <c r="H13" s="181" t="n">
        <f aca="false">H14+H24+H25</f>
        <v>1465135000</v>
      </c>
      <c r="I13" s="181" t="n">
        <f aca="false">I14+I24+I25</f>
        <v>1844012000</v>
      </c>
      <c r="J13" s="109" t="n">
        <v>2068122000</v>
      </c>
      <c r="K13" s="109" t="n">
        <v>2329629000</v>
      </c>
      <c r="L13" s="181" t="n">
        <f aca="false">L14+L24+L25</f>
        <v>2191748000</v>
      </c>
      <c r="M13" s="109" t="n">
        <v>2608762000</v>
      </c>
      <c r="N13" s="181" t="n">
        <f aca="false">N14+N24+N25</f>
        <v>3081944000</v>
      </c>
      <c r="O13" s="181" t="n">
        <f aca="false">O14+O24+O25</f>
        <v>3678822000</v>
      </c>
      <c r="P13" s="181" t="n">
        <f aca="false">P14+P24+P25</f>
        <v>4555122000</v>
      </c>
      <c r="Q13" s="181" t="n">
        <f aca="false">Q14+Q24+Q25</f>
        <v>5254132000</v>
      </c>
      <c r="R13" s="181" t="n">
        <f aca="false">R14+R24+R25</f>
        <v>4946840000</v>
      </c>
      <c r="S13" s="109" t="n">
        <v>5166240000</v>
      </c>
      <c r="T13" s="181" t="n">
        <f aca="false">T14+T24+T25</f>
        <v>5409600000</v>
      </c>
      <c r="U13" s="181" t="n">
        <f aca="false">U14+U24+U25</f>
        <v>5615260000</v>
      </c>
      <c r="V13" s="109" t="n">
        <v>6019200000</v>
      </c>
      <c r="W13" s="109" t="n">
        <v>6468000000</v>
      </c>
      <c r="X13" s="168"/>
      <c r="Y13" s="6"/>
      <c r="Z13" s="6"/>
      <c r="AA13" s="6"/>
      <c r="AB13" s="6"/>
      <c r="AC13" s="6"/>
      <c r="AD13" s="6"/>
      <c r="AE13" s="6"/>
      <c r="AF13" s="6"/>
      <c r="AG13" s="6"/>
      <c r="AH13" s="6"/>
      <c r="AI13" s="6"/>
      <c r="AJ13" s="6"/>
      <c r="AK13" s="6"/>
      <c r="AL13" s="6"/>
      <c r="AM13" s="6"/>
      <c r="AN13" s="6"/>
      <c r="AO13" s="6"/>
      <c r="AP13" s="6"/>
      <c r="AQ13" s="6"/>
      <c r="AR13" s="6"/>
      <c r="AS13" s="6"/>
      <c r="AT13" s="6"/>
    </row>
    <row r="14" customFormat="false" ht="15" hidden="false" customHeight="false" outlineLevel="0" collapsed="false">
      <c r="A14" s="49" t="s">
        <v>70</v>
      </c>
      <c r="B14" s="49" t="s">
        <v>353</v>
      </c>
      <c r="C14" s="49" t="s">
        <v>191</v>
      </c>
      <c r="D14" s="103" t="n">
        <v>441600000</v>
      </c>
      <c r="E14" s="103" t="n">
        <v>530600000</v>
      </c>
      <c r="F14" s="46" t="n">
        <v>729500000</v>
      </c>
      <c r="G14" s="181" t="n">
        <f aca="false">G15+G16+G17+G21</f>
        <v>1029000000</v>
      </c>
      <c r="H14" s="181" t="n">
        <f aca="false">H15+H16+H17+H21</f>
        <v>1276250000</v>
      </c>
      <c r="I14" s="181" t="n">
        <f aca="false">I15+I16+I17+I21</f>
        <v>1563136000</v>
      </c>
      <c r="J14" s="46" t="n">
        <v>1808706000</v>
      </c>
      <c r="K14" s="46" t="n">
        <v>1926579000</v>
      </c>
      <c r="L14" s="181" t="n">
        <f aca="false">L15+L16+L17+L21</f>
        <v>1765036000</v>
      </c>
      <c r="M14" s="46" t="n">
        <v>2055976000</v>
      </c>
      <c r="N14" s="181" t="n">
        <f aca="false">N15+N16+N17+N21</f>
        <v>2494336000</v>
      </c>
      <c r="O14" s="46" t="n">
        <v>2980131000</v>
      </c>
      <c r="P14" s="181" t="n">
        <f aca="false">P15+P16+P17+P21</f>
        <v>3822480000</v>
      </c>
      <c r="Q14" s="46" t="n">
        <v>4505917000</v>
      </c>
      <c r="R14" s="181" t="n">
        <f aca="false">R15+R16+R17+R21</f>
        <v>4282600000</v>
      </c>
      <c r="S14" s="46" t="n">
        <v>4451760000</v>
      </c>
      <c r="T14" s="181" t="n">
        <f aca="false">T15+T16+T17+T21</f>
        <v>4684400000</v>
      </c>
      <c r="U14" s="181" t="n">
        <f aca="false">U15+U16+U17+U21</f>
        <v>4960850000</v>
      </c>
      <c r="V14" s="46" t="n">
        <v>5266800000</v>
      </c>
      <c r="W14" s="46" t="n">
        <v>5610500000</v>
      </c>
      <c r="X14" s="4"/>
      <c r="Y14" s="6"/>
      <c r="Z14" s="6"/>
      <c r="AA14" s="6"/>
      <c r="AB14" s="6"/>
      <c r="AC14" s="6"/>
      <c r="AD14" s="6"/>
      <c r="AE14" s="6"/>
      <c r="AF14" s="6"/>
      <c r="AG14" s="6"/>
      <c r="AH14" s="6"/>
      <c r="AI14" s="6"/>
      <c r="AJ14" s="6"/>
      <c r="AK14" s="6"/>
      <c r="AL14" s="6"/>
      <c r="AM14" s="6"/>
      <c r="AN14" s="6"/>
      <c r="AO14" s="6"/>
      <c r="AP14" s="6"/>
      <c r="AQ14" s="6"/>
      <c r="AR14" s="6"/>
      <c r="AS14" s="6"/>
      <c r="AT14" s="6"/>
    </row>
    <row r="15" customFormat="false" ht="15" hidden="false" customHeight="false" outlineLevel="0" collapsed="false">
      <c r="A15" s="47" t="s">
        <v>746</v>
      </c>
      <c r="B15" s="47" t="s">
        <v>936</v>
      </c>
      <c r="C15" s="49" t="s">
        <v>194</v>
      </c>
      <c r="D15" s="103" t="n">
        <v>153700000</v>
      </c>
      <c r="E15" s="103" t="n">
        <v>199200000</v>
      </c>
      <c r="F15" s="46" t="n">
        <v>339800000</v>
      </c>
      <c r="G15" s="46" t="n">
        <v>512400000</v>
      </c>
      <c r="H15" s="46" t="n">
        <v>546235000</v>
      </c>
      <c r="I15" s="46" t="n">
        <v>671660000</v>
      </c>
      <c r="J15" s="46" t="n">
        <v>749424000</v>
      </c>
      <c r="K15" s="46" t="n">
        <v>838344000</v>
      </c>
      <c r="L15" s="46" t="n">
        <v>756444000</v>
      </c>
      <c r="M15" s="46" t="n">
        <v>882518000</v>
      </c>
      <c r="N15" s="99" t="n">
        <v>1079280000</v>
      </c>
      <c r="O15" s="46" t="n">
        <v>1212015000</v>
      </c>
      <c r="P15" s="46" t="n">
        <v>1321941000</v>
      </c>
      <c r="Q15" s="46" t="n">
        <v>1562938000</v>
      </c>
      <c r="R15" s="46" t="n">
        <v>1555720000</v>
      </c>
      <c r="S15" s="46" t="n">
        <v>1630480000</v>
      </c>
      <c r="T15" s="46" t="n">
        <v>1724800000</v>
      </c>
      <c r="U15" s="46" t="n">
        <v>1836570000</v>
      </c>
      <c r="V15" s="46" t="n">
        <v>1960800000</v>
      </c>
      <c r="W15" s="46" t="n">
        <v>2082500000</v>
      </c>
      <c r="X15" s="4"/>
      <c r="Y15" s="6"/>
      <c r="Z15" s="6"/>
      <c r="AA15" s="6"/>
      <c r="AB15" s="6"/>
      <c r="AC15" s="6"/>
      <c r="AD15" s="6"/>
      <c r="AE15" s="6"/>
      <c r="AF15" s="6"/>
      <c r="AG15" s="6"/>
      <c r="AH15" s="6"/>
      <c r="AI15" s="6"/>
      <c r="AJ15" s="6"/>
      <c r="AK15" s="6"/>
      <c r="AL15" s="6"/>
      <c r="AM15" s="6"/>
      <c r="AN15" s="6"/>
      <c r="AO15" s="6"/>
      <c r="AP15" s="6"/>
      <c r="AQ15" s="6"/>
      <c r="AR15" s="6"/>
      <c r="AS15" s="6"/>
      <c r="AT15" s="6"/>
    </row>
    <row r="16" customFormat="false" ht="15" hidden="false" customHeight="false" outlineLevel="0" collapsed="false">
      <c r="A16" s="47" t="s">
        <v>937</v>
      </c>
      <c r="B16" s="47" t="s">
        <v>938</v>
      </c>
      <c r="C16" s="49" t="s">
        <v>194</v>
      </c>
      <c r="D16" s="103" t="n">
        <v>192700000</v>
      </c>
      <c r="E16" s="103" t="n">
        <v>140100000</v>
      </c>
      <c r="F16" s="46" t="n">
        <v>186200000</v>
      </c>
      <c r="G16" s="46" t="n">
        <v>256200000</v>
      </c>
      <c r="H16" s="46" t="n">
        <v>464555000</v>
      </c>
      <c r="I16" s="46" t="n">
        <v>378572000</v>
      </c>
      <c r="J16" s="46" t="n">
        <v>453978000</v>
      </c>
      <c r="K16" s="46" t="n">
        <v>491721000</v>
      </c>
      <c r="L16" s="46" t="n">
        <v>417014000</v>
      </c>
      <c r="M16" s="46" t="n">
        <v>494598000</v>
      </c>
      <c r="N16" s="99" t="n">
        <v>587608000</v>
      </c>
      <c r="O16" s="46" t="n">
        <v>570360000</v>
      </c>
      <c r="P16" s="46" t="n">
        <v>1083036000</v>
      </c>
      <c r="Q16" s="46" t="n">
        <v>1313533000</v>
      </c>
      <c r="R16" s="46" t="n">
        <v>1153680000</v>
      </c>
      <c r="S16" s="46" t="n">
        <v>1190800000</v>
      </c>
      <c r="T16" s="46" t="n">
        <v>1234800000</v>
      </c>
      <c r="U16" s="46" t="n">
        <v>1266600000</v>
      </c>
      <c r="V16" s="46" t="n">
        <v>1345200000</v>
      </c>
      <c r="W16" s="46" t="n">
        <v>1445500000</v>
      </c>
      <c r="X16" s="4"/>
      <c r="Y16" s="6"/>
      <c r="Z16" s="6"/>
      <c r="AA16" s="6"/>
      <c r="AB16" s="6"/>
      <c r="AC16" s="6"/>
      <c r="AD16" s="6"/>
      <c r="AE16" s="6"/>
      <c r="AF16" s="6"/>
      <c r="AG16" s="6"/>
      <c r="AH16" s="6"/>
      <c r="AI16" s="6"/>
      <c r="AJ16" s="6"/>
      <c r="AK16" s="6"/>
      <c r="AL16" s="6"/>
      <c r="AM16" s="6"/>
      <c r="AN16" s="6"/>
      <c r="AO16" s="6"/>
      <c r="AP16" s="6"/>
      <c r="AQ16" s="6"/>
      <c r="AR16" s="6"/>
      <c r="AS16" s="6"/>
      <c r="AT16" s="6"/>
    </row>
    <row r="17" customFormat="false" ht="15" hidden="false" customHeight="false" outlineLevel="0" collapsed="false">
      <c r="A17" s="47" t="s">
        <v>81</v>
      </c>
      <c r="B17" s="47" t="s">
        <v>703</v>
      </c>
      <c r="C17" s="49" t="s">
        <v>194</v>
      </c>
      <c r="D17" s="103" t="n">
        <v>83800000</v>
      </c>
      <c r="E17" s="103" t="n">
        <v>151700000</v>
      </c>
      <c r="F17" s="46" t="n">
        <v>144600000</v>
      </c>
      <c r="G17" s="46" t="n">
        <v>176400000</v>
      </c>
      <c r="H17" s="46" t="n">
        <v>178675000</v>
      </c>
      <c r="I17" s="46" t="n">
        <v>366360000</v>
      </c>
      <c r="J17" s="46" t="n">
        <v>475596000</v>
      </c>
      <c r="K17" s="46" t="n">
        <v>475599000</v>
      </c>
      <c r="L17" s="46" t="n">
        <v>533390000</v>
      </c>
      <c r="M17" s="46" t="n">
        <v>572182000</v>
      </c>
      <c r="N17" s="99" t="n">
        <v>731512000</v>
      </c>
      <c r="O17" s="46" t="n">
        <v>1055166000</v>
      </c>
      <c r="P17" s="46" t="n">
        <v>1258233000</v>
      </c>
      <c r="Q17" s="46" t="n">
        <v>1396668000</v>
      </c>
      <c r="R17" s="46" t="n">
        <v>1398400000</v>
      </c>
      <c r="S17" s="46" t="n">
        <v>1447280000</v>
      </c>
      <c r="T17" s="46" t="n">
        <v>1509200000</v>
      </c>
      <c r="U17" s="46" t="n">
        <v>1583250000</v>
      </c>
      <c r="V17" s="46" t="n">
        <v>1687200000</v>
      </c>
      <c r="W17" s="46" t="n">
        <v>1788500000</v>
      </c>
      <c r="X17" s="4"/>
      <c r="Y17" s="6"/>
      <c r="Z17" s="6"/>
      <c r="AA17" s="6"/>
      <c r="AB17" s="6"/>
      <c r="AC17" s="6"/>
      <c r="AD17" s="6"/>
      <c r="AE17" s="6"/>
      <c r="AF17" s="6"/>
      <c r="AG17" s="6"/>
      <c r="AH17" s="6"/>
      <c r="AI17" s="6"/>
      <c r="AJ17" s="6"/>
      <c r="AK17" s="6"/>
      <c r="AL17" s="6"/>
      <c r="AM17" s="6"/>
      <c r="AN17" s="6"/>
      <c r="AO17" s="6"/>
      <c r="AP17" s="6"/>
      <c r="AQ17" s="6"/>
      <c r="AR17" s="6"/>
      <c r="AS17" s="6"/>
      <c r="AT17" s="6"/>
    </row>
    <row r="18" customFormat="false" ht="15" hidden="false" customHeight="false" outlineLevel="0" collapsed="false">
      <c r="A18" s="191" t="s">
        <v>5215</v>
      </c>
      <c r="B18" s="191" t="s">
        <v>5216</v>
      </c>
      <c r="C18" s="49" t="s">
        <v>463</v>
      </c>
      <c r="D18" s="103" t="n">
        <v>10500000</v>
      </c>
      <c r="E18" s="103" t="n">
        <v>16300000</v>
      </c>
      <c r="F18" s="46" t="n">
        <v>5600000</v>
      </c>
      <c r="G18" s="46"/>
      <c r="H18" s="46"/>
      <c r="I18" s="46"/>
      <c r="J18" s="46"/>
      <c r="K18" s="46"/>
      <c r="L18" s="46"/>
      <c r="M18" s="46"/>
      <c r="N18" s="99"/>
      <c r="O18" s="46"/>
      <c r="P18" s="46"/>
      <c r="Q18" s="46"/>
      <c r="R18" s="46"/>
      <c r="S18" s="46"/>
      <c r="T18" s="46"/>
      <c r="U18" s="46"/>
      <c r="V18" s="46"/>
      <c r="W18" s="46"/>
      <c r="X18" s="4"/>
      <c r="Y18" s="6"/>
      <c r="Z18" s="6"/>
      <c r="AA18" s="6"/>
      <c r="AB18" s="6"/>
      <c r="AC18" s="6"/>
      <c r="AD18" s="6"/>
      <c r="AE18" s="6"/>
      <c r="AF18" s="6"/>
      <c r="AG18" s="6"/>
      <c r="AH18" s="6"/>
      <c r="AI18" s="6"/>
      <c r="AJ18" s="6"/>
      <c r="AK18" s="6"/>
      <c r="AL18" s="6"/>
      <c r="AM18" s="6"/>
      <c r="AN18" s="6"/>
      <c r="AO18" s="6"/>
      <c r="AP18" s="6"/>
      <c r="AQ18" s="6"/>
      <c r="AR18" s="6"/>
      <c r="AS18" s="6"/>
      <c r="AT18" s="6"/>
    </row>
    <row r="19" customFormat="false" ht="15" hidden="false" customHeight="false" outlineLevel="0" collapsed="false">
      <c r="A19" s="191" t="s">
        <v>5217</v>
      </c>
      <c r="B19" s="191" t="s">
        <v>5218</v>
      </c>
      <c r="C19" s="49" t="s">
        <v>463</v>
      </c>
      <c r="D19" s="103" t="n">
        <v>14000000</v>
      </c>
      <c r="E19" s="103" t="n">
        <v>24200000</v>
      </c>
      <c r="F19" s="46" t="n">
        <v>22500000</v>
      </c>
      <c r="G19" s="46"/>
      <c r="H19" s="46"/>
      <c r="I19" s="46"/>
      <c r="J19" s="46"/>
      <c r="K19" s="46"/>
      <c r="L19" s="46"/>
      <c r="M19" s="46"/>
      <c r="N19" s="99"/>
      <c r="O19" s="46"/>
      <c r="P19" s="46"/>
      <c r="Q19" s="46"/>
      <c r="R19" s="46"/>
      <c r="S19" s="46"/>
      <c r="T19" s="46"/>
      <c r="U19" s="46"/>
      <c r="V19" s="46"/>
      <c r="W19" s="46"/>
      <c r="X19" s="4"/>
      <c r="Y19" s="6"/>
      <c r="Z19" s="6"/>
      <c r="AA19" s="6"/>
      <c r="AB19" s="6"/>
      <c r="AC19" s="6"/>
      <c r="AD19" s="6"/>
      <c r="AE19" s="6"/>
      <c r="AF19" s="6"/>
      <c r="AG19" s="6"/>
      <c r="AH19" s="6"/>
      <c r="AI19" s="6"/>
      <c r="AJ19" s="6"/>
      <c r="AK19" s="6"/>
      <c r="AL19" s="6"/>
      <c r="AM19" s="6"/>
      <c r="AN19" s="6"/>
      <c r="AO19" s="6"/>
      <c r="AP19" s="6"/>
      <c r="AQ19" s="6"/>
      <c r="AR19" s="6"/>
      <c r="AS19" s="6"/>
      <c r="AT19" s="6"/>
    </row>
    <row r="20" customFormat="false" ht="15" hidden="false" customHeight="false" outlineLevel="0" collapsed="false">
      <c r="A20" s="191" t="s">
        <v>5219</v>
      </c>
      <c r="B20" s="191" t="s">
        <v>5219</v>
      </c>
      <c r="C20" s="49" t="s">
        <v>463</v>
      </c>
      <c r="D20" s="103" t="n">
        <v>59200000</v>
      </c>
      <c r="E20" s="103" t="n">
        <v>111200000</v>
      </c>
      <c r="F20" s="46" t="n">
        <v>116600000</v>
      </c>
      <c r="G20" s="46"/>
      <c r="H20" s="46"/>
      <c r="I20" s="46"/>
      <c r="J20" s="46"/>
      <c r="K20" s="46"/>
      <c r="L20" s="46"/>
      <c r="M20" s="46"/>
      <c r="N20" s="99"/>
      <c r="O20" s="46"/>
      <c r="P20" s="46"/>
      <c r="Q20" s="46"/>
      <c r="R20" s="46"/>
      <c r="S20" s="46"/>
      <c r="T20" s="46"/>
      <c r="U20" s="46"/>
      <c r="V20" s="46"/>
      <c r="W20" s="46"/>
      <c r="X20" s="4"/>
      <c r="Y20" s="6"/>
      <c r="Z20" s="6"/>
      <c r="AA20" s="6"/>
      <c r="AB20" s="6"/>
      <c r="AC20" s="6"/>
      <c r="AD20" s="6"/>
      <c r="AE20" s="6"/>
      <c r="AF20" s="6"/>
      <c r="AG20" s="6"/>
      <c r="AH20" s="6"/>
      <c r="AI20" s="6"/>
      <c r="AJ20" s="6"/>
      <c r="AK20" s="6"/>
      <c r="AL20" s="6"/>
      <c r="AM20" s="6"/>
      <c r="AN20" s="6"/>
      <c r="AO20" s="6"/>
      <c r="AP20" s="6"/>
      <c r="AQ20" s="6"/>
      <c r="AR20" s="6"/>
      <c r="AS20" s="6"/>
      <c r="AT20" s="6"/>
    </row>
    <row r="21" customFormat="false" ht="15" hidden="false" customHeight="false" outlineLevel="0" collapsed="false">
      <c r="A21" s="47" t="s">
        <v>87</v>
      </c>
      <c r="B21" s="47" t="s">
        <v>87</v>
      </c>
      <c r="C21" s="49" t="s">
        <v>194</v>
      </c>
      <c r="D21" s="103" t="n">
        <v>11400000</v>
      </c>
      <c r="E21" s="103" t="n">
        <v>39500000</v>
      </c>
      <c r="F21" s="46" t="n">
        <v>58800000</v>
      </c>
      <c r="G21" s="46" t="n">
        <v>84000000</v>
      </c>
      <c r="H21" s="46" t="n">
        <v>86785000</v>
      </c>
      <c r="I21" s="46" t="n">
        <v>146544000</v>
      </c>
      <c r="J21" s="46" t="n">
        <v>129708000</v>
      </c>
      <c r="K21" s="46" t="n">
        <v>120915000</v>
      </c>
      <c r="L21" s="46" t="n">
        <v>58188000</v>
      </c>
      <c r="M21" s="46" t="n">
        <v>106678000</v>
      </c>
      <c r="N21" s="99" t="n">
        <v>95936000</v>
      </c>
      <c r="O21" s="46" t="n">
        <v>142590000</v>
      </c>
      <c r="P21" s="46" t="n">
        <v>159270000</v>
      </c>
      <c r="Q21" s="46" t="n">
        <v>232778000</v>
      </c>
      <c r="R21" s="46" t="n">
        <v>174800000</v>
      </c>
      <c r="S21" s="46" t="n">
        <v>183200000</v>
      </c>
      <c r="T21" s="46" t="n">
        <v>215600000</v>
      </c>
      <c r="U21" s="46" t="n">
        <v>274430000</v>
      </c>
      <c r="V21" s="46" t="n">
        <v>273600000</v>
      </c>
      <c r="W21" s="46" t="n">
        <v>294000000</v>
      </c>
      <c r="X21" s="4"/>
      <c r="Y21" s="6"/>
      <c r="Z21" s="6"/>
      <c r="AA21" s="6"/>
      <c r="AB21" s="6"/>
      <c r="AC21" s="6"/>
      <c r="AD21" s="6"/>
      <c r="AE21" s="6"/>
      <c r="AF21" s="6"/>
      <c r="AG21" s="6"/>
      <c r="AH21" s="6"/>
      <c r="AI21" s="6"/>
      <c r="AJ21" s="6"/>
      <c r="AK21" s="6"/>
      <c r="AL21" s="6"/>
      <c r="AM21" s="6"/>
      <c r="AN21" s="6"/>
      <c r="AO21" s="6"/>
      <c r="AP21" s="6"/>
      <c r="AQ21" s="6"/>
      <c r="AR21" s="6"/>
      <c r="AS21" s="6"/>
      <c r="AT21" s="6"/>
    </row>
    <row r="22" customFormat="false" ht="15" hidden="false" customHeight="false" outlineLevel="0" collapsed="false">
      <c r="A22" s="191" t="s">
        <v>199</v>
      </c>
      <c r="B22" s="191" t="s">
        <v>199</v>
      </c>
      <c r="C22" s="49" t="s">
        <v>201</v>
      </c>
      <c r="D22" s="104"/>
      <c r="E22" s="104"/>
      <c r="F22" s="104"/>
      <c r="G22" s="46" t="n">
        <v>46200000</v>
      </c>
      <c r="H22" s="46" t="n">
        <v>51050000</v>
      </c>
      <c r="I22" s="46" t="n">
        <v>97696000</v>
      </c>
      <c r="J22" s="46" t="n">
        <v>86472000</v>
      </c>
      <c r="K22" s="46" t="n">
        <v>72549000</v>
      </c>
      <c r="L22" s="46" t="n">
        <v>38792000</v>
      </c>
      <c r="M22" s="46" t="n">
        <v>48490000</v>
      </c>
      <c r="N22" s="99" t="n">
        <v>83944000</v>
      </c>
      <c r="O22" s="46" t="n">
        <v>114072000</v>
      </c>
      <c r="P22" s="46" t="n">
        <v>127416000</v>
      </c>
      <c r="Q22" s="46" t="n">
        <v>182897000</v>
      </c>
      <c r="R22" s="46" t="n">
        <v>104880000</v>
      </c>
      <c r="S22" s="46" t="n">
        <v>109920000</v>
      </c>
      <c r="T22" s="46" t="n">
        <v>98000000</v>
      </c>
      <c r="U22" s="46" t="n">
        <v>126660000</v>
      </c>
      <c r="V22" s="46" t="n">
        <v>136800000</v>
      </c>
      <c r="W22" s="46" t="n">
        <v>147000000</v>
      </c>
      <c r="X22" s="4"/>
      <c r="Y22" s="6"/>
      <c r="Z22" s="6"/>
      <c r="AA22" s="6"/>
      <c r="AB22" s="6"/>
      <c r="AC22" s="6"/>
      <c r="AD22" s="6"/>
      <c r="AE22" s="6"/>
      <c r="AF22" s="6"/>
      <c r="AG22" s="6"/>
      <c r="AH22" s="6"/>
      <c r="AI22" s="6"/>
      <c r="AJ22" s="6"/>
      <c r="AK22" s="6"/>
      <c r="AL22" s="6"/>
      <c r="AM22" s="6"/>
      <c r="AN22" s="6"/>
      <c r="AO22" s="6"/>
      <c r="AP22" s="6"/>
      <c r="AQ22" s="6"/>
      <c r="AR22" s="6"/>
      <c r="AS22" s="6"/>
      <c r="AT22" s="6"/>
    </row>
    <row r="23" customFormat="false" ht="15" hidden="false" customHeight="false" outlineLevel="0" collapsed="false">
      <c r="A23" s="191" t="s">
        <v>202</v>
      </c>
      <c r="B23" s="191" t="s">
        <v>202</v>
      </c>
      <c r="C23" s="49" t="s">
        <v>201</v>
      </c>
      <c r="D23" s="104"/>
      <c r="E23" s="104"/>
      <c r="F23" s="104"/>
      <c r="G23" s="46" t="n">
        <v>37800000</v>
      </c>
      <c r="H23" s="46" t="n">
        <v>35735000</v>
      </c>
      <c r="I23" s="46" t="n">
        <v>48848000</v>
      </c>
      <c r="J23" s="46" t="n">
        <v>43236000</v>
      </c>
      <c r="K23" s="46" t="n">
        <v>48366000</v>
      </c>
      <c r="L23" s="46" t="n">
        <v>19396000</v>
      </c>
      <c r="M23" s="46" t="n">
        <v>58188000</v>
      </c>
      <c r="N23" s="99" t="n">
        <v>11992000</v>
      </c>
      <c r="O23" s="46" t="n">
        <v>28518000</v>
      </c>
      <c r="P23" s="46" t="n">
        <v>31854000</v>
      </c>
      <c r="Q23" s="46" t="n">
        <v>49881000</v>
      </c>
      <c r="R23" s="46" t="n">
        <v>52440000</v>
      </c>
      <c r="S23" s="46" t="n">
        <v>73280000</v>
      </c>
      <c r="T23" s="46" t="n">
        <v>98000000</v>
      </c>
      <c r="U23" s="46" t="n">
        <v>147770000</v>
      </c>
      <c r="V23" s="46" t="n">
        <v>159600000</v>
      </c>
      <c r="W23" s="46" t="n">
        <v>147000000</v>
      </c>
      <c r="X23" s="4"/>
      <c r="Y23" s="6"/>
      <c r="Z23" s="6"/>
      <c r="AA23" s="6"/>
      <c r="AB23" s="6"/>
      <c r="AC23" s="6"/>
      <c r="AD23" s="6"/>
      <c r="AE23" s="6"/>
      <c r="AF23" s="6"/>
      <c r="AG23" s="6"/>
      <c r="AH23" s="6"/>
      <c r="AI23" s="6"/>
      <c r="AJ23" s="6"/>
      <c r="AK23" s="6"/>
      <c r="AL23" s="6"/>
      <c r="AM23" s="6"/>
      <c r="AN23" s="6"/>
      <c r="AO23" s="6"/>
      <c r="AP23" s="6"/>
      <c r="AQ23" s="6"/>
      <c r="AR23" s="6"/>
      <c r="AS23" s="6"/>
      <c r="AT23" s="6"/>
    </row>
    <row r="24" customFormat="false" ht="15" hidden="false" customHeight="false" outlineLevel="0" collapsed="false">
      <c r="A24" s="49" t="s">
        <v>575</v>
      </c>
      <c r="B24" s="49" t="s">
        <v>553</v>
      </c>
      <c r="C24" s="49" t="s">
        <v>191</v>
      </c>
      <c r="D24" s="103" t="n">
        <v>0</v>
      </c>
      <c r="E24" s="103" t="n">
        <v>12400000</v>
      </c>
      <c r="F24" s="46" t="n">
        <v>4200000</v>
      </c>
      <c r="G24" s="46" t="n">
        <v>12600000</v>
      </c>
      <c r="H24" s="46" t="n">
        <v>5105000</v>
      </c>
      <c r="I24" s="46" t="n">
        <v>6106000</v>
      </c>
      <c r="J24" s="46" t="n">
        <v>14412000</v>
      </c>
      <c r="K24" s="46" t="n">
        <v>0</v>
      </c>
      <c r="L24" s="46"/>
      <c r="M24" s="46"/>
      <c r="N24" s="99"/>
      <c r="O24" s="46"/>
      <c r="P24" s="46"/>
      <c r="Q24" s="46"/>
      <c r="R24" s="46"/>
      <c r="S24" s="46"/>
      <c r="T24" s="46"/>
      <c r="U24" s="46"/>
      <c r="V24" s="46"/>
      <c r="W24" s="46"/>
      <c r="X24" s="4"/>
      <c r="Y24" s="6"/>
      <c r="Z24" s="6"/>
      <c r="AA24" s="6"/>
      <c r="AB24" s="6"/>
      <c r="AC24" s="6"/>
      <c r="AD24" s="6"/>
      <c r="AE24" s="6"/>
      <c r="AF24" s="6"/>
      <c r="AG24" s="6"/>
      <c r="AH24" s="6"/>
      <c r="AI24" s="6"/>
      <c r="AJ24" s="6"/>
      <c r="AK24" s="6"/>
      <c r="AL24" s="6"/>
      <c r="AM24" s="6"/>
      <c r="AN24" s="6"/>
      <c r="AO24" s="6"/>
      <c r="AP24" s="6"/>
      <c r="AQ24" s="6"/>
      <c r="AR24" s="6"/>
      <c r="AS24" s="6"/>
      <c r="AT24" s="6"/>
    </row>
    <row r="25" customFormat="false" ht="15" hidden="false" customHeight="false" outlineLevel="0" collapsed="false">
      <c r="A25" s="49" t="s">
        <v>227</v>
      </c>
      <c r="B25" s="49" t="s">
        <v>1096</v>
      </c>
      <c r="C25" s="49" t="s">
        <v>191</v>
      </c>
      <c r="D25" s="104" t="n">
        <f aca="false">D26</f>
        <v>30300000</v>
      </c>
      <c r="E25" s="104" t="n">
        <f aca="false">E26</f>
        <v>39200000</v>
      </c>
      <c r="F25" s="104" t="n">
        <f aca="false">F26</f>
        <v>68000000</v>
      </c>
      <c r="G25" s="46" t="n">
        <v>126000000</v>
      </c>
      <c r="H25" s="46" t="n">
        <v>183780000</v>
      </c>
      <c r="I25" s="46" t="n">
        <f aca="false">I26</f>
        <v>274770000</v>
      </c>
      <c r="J25" s="46" t="n">
        <f aca="false">J26</f>
        <v>245004000</v>
      </c>
      <c r="K25" s="46" t="n">
        <v>403050000</v>
      </c>
      <c r="L25" s="46" t="n">
        <v>426712000</v>
      </c>
      <c r="M25" s="46" t="n">
        <v>552786000</v>
      </c>
      <c r="N25" s="99" t="n">
        <v>587608000</v>
      </c>
      <c r="O25" s="46" t="n">
        <v>698691000</v>
      </c>
      <c r="P25" s="46" t="n">
        <v>732642000</v>
      </c>
      <c r="Q25" s="46" t="n">
        <v>748215000</v>
      </c>
      <c r="R25" s="46" t="n">
        <v>664240000</v>
      </c>
      <c r="S25" s="46" t="n">
        <v>714480000</v>
      </c>
      <c r="T25" s="46" t="n">
        <v>725200000</v>
      </c>
      <c r="U25" s="46" t="n">
        <v>654410000</v>
      </c>
      <c r="V25" s="46" t="n">
        <v>752400000</v>
      </c>
      <c r="W25" s="46" t="n">
        <v>857500000</v>
      </c>
      <c r="X25" s="4"/>
      <c r="Y25" s="6"/>
      <c r="Z25" s="6"/>
      <c r="AA25" s="6"/>
      <c r="AB25" s="6"/>
      <c r="AC25" s="6"/>
      <c r="AD25" s="6"/>
      <c r="AE25" s="6"/>
      <c r="AF25" s="6"/>
      <c r="AG25" s="6"/>
      <c r="AH25" s="6"/>
      <c r="AI25" s="6"/>
      <c r="AJ25" s="6"/>
      <c r="AK25" s="6"/>
      <c r="AL25" s="6"/>
      <c r="AM25" s="6"/>
      <c r="AN25" s="6"/>
      <c r="AO25" s="6"/>
      <c r="AP25" s="6"/>
      <c r="AQ25" s="6"/>
      <c r="AR25" s="6"/>
      <c r="AS25" s="6"/>
      <c r="AT25" s="6"/>
    </row>
    <row r="26" customFormat="false" ht="15" hidden="false" customHeight="false" outlineLevel="0" collapsed="false">
      <c r="B26" s="47" t="s">
        <v>847</v>
      </c>
      <c r="C26" s="49"/>
      <c r="D26" s="103" t="n">
        <v>30300000</v>
      </c>
      <c r="E26" s="103" t="n">
        <v>39200000</v>
      </c>
      <c r="F26" s="46" t="n">
        <v>68000000</v>
      </c>
      <c r="G26" s="46" t="n">
        <v>126000000</v>
      </c>
      <c r="H26" s="46" t="n">
        <v>183780000</v>
      </c>
      <c r="I26" s="46" t="n">
        <v>274770000</v>
      </c>
      <c r="J26" s="46" t="n">
        <v>245004000</v>
      </c>
      <c r="K26" s="46" t="n">
        <v>403050000</v>
      </c>
      <c r="L26" s="46" t="n">
        <v>426712000</v>
      </c>
      <c r="M26" s="46" t="n">
        <v>552786000</v>
      </c>
      <c r="N26" s="104" t="n">
        <v>587608000</v>
      </c>
      <c r="O26" s="46" t="n">
        <v>698691000</v>
      </c>
      <c r="P26" s="46" t="n">
        <v>732642000</v>
      </c>
      <c r="Q26" s="46" t="n">
        <v>748215000</v>
      </c>
      <c r="R26" s="46" t="n">
        <v>664240000</v>
      </c>
      <c r="S26" s="46" t="n">
        <v>714480000</v>
      </c>
      <c r="T26" s="46" t="n">
        <v>725200000</v>
      </c>
      <c r="U26" s="46" t="n">
        <v>654410000</v>
      </c>
      <c r="V26" s="46" t="n">
        <v>752400000</v>
      </c>
      <c r="W26" s="46" t="n">
        <v>857500000</v>
      </c>
      <c r="X26" s="4"/>
      <c r="Y26" s="6"/>
      <c r="Z26" s="6"/>
      <c r="AA26" s="6"/>
      <c r="AB26" s="6"/>
      <c r="AC26" s="6"/>
      <c r="AD26" s="6"/>
      <c r="AE26" s="6"/>
      <c r="AF26" s="6"/>
      <c r="AG26" s="6"/>
      <c r="AH26" s="6"/>
      <c r="AI26" s="6"/>
      <c r="AJ26" s="6"/>
      <c r="AK26" s="6"/>
      <c r="AL26" s="6"/>
      <c r="AM26" s="6"/>
      <c r="AN26" s="6"/>
      <c r="AO26" s="6"/>
      <c r="AP26" s="6"/>
      <c r="AQ26" s="6"/>
      <c r="AR26" s="6"/>
      <c r="AS26" s="6"/>
      <c r="AT26" s="6"/>
    </row>
    <row r="27" customFormat="false" ht="15" hidden="false" customHeight="false" outlineLevel="0" collapsed="false">
      <c r="B27" s="49" t="s">
        <v>498</v>
      </c>
      <c r="C27" s="49"/>
      <c r="D27" s="103" t="n">
        <v>-19000000</v>
      </c>
      <c r="E27" s="103" t="n">
        <v>-53400000</v>
      </c>
      <c r="F27" s="46" t="n">
        <v>8700000</v>
      </c>
      <c r="G27" s="46" t="n">
        <v>54600000</v>
      </c>
      <c r="H27" s="46" t="n">
        <v>40840000</v>
      </c>
      <c r="I27" s="46" t="n">
        <v>103802000</v>
      </c>
      <c r="J27" s="46" t="n">
        <v>158532000</v>
      </c>
      <c r="K27" s="220" t="n">
        <v>80610000</v>
      </c>
      <c r="L27" s="46" t="n">
        <v>29094000</v>
      </c>
      <c r="M27" s="46" t="n">
        <v>-67886000</v>
      </c>
      <c r="N27" s="104" t="n">
        <v>11992000</v>
      </c>
      <c r="O27" s="46" t="n">
        <v>99813000</v>
      </c>
      <c r="P27" s="46" t="n">
        <v>222978000</v>
      </c>
      <c r="Q27" s="46" t="n">
        <v>-166270000</v>
      </c>
      <c r="R27" s="46" t="n">
        <v>0</v>
      </c>
      <c r="S27" s="46" t="n">
        <v>0</v>
      </c>
      <c r="T27" s="46" t="n">
        <v>0</v>
      </c>
      <c r="U27" s="46" t="n">
        <v>0</v>
      </c>
      <c r="V27" s="46" t="n">
        <v>0</v>
      </c>
      <c r="W27" s="46" t="n">
        <v>0</v>
      </c>
      <c r="X27" s="4"/>
    </row>
    <row r="28" customFormat="false" ht="15" hidden="false" customHeight="false" outlineLevel="0" collapsed="false">
      <c r="B28" s="49" t="s">
        <v>759</v>
      </c>
      <c r="C28" s="49"/>
      <c r="D28" s="104"/>
      <c r="E28" s="104"/>
      <c r="F28" s="104"/>
      <c r="G28" s="104"/>
      <c r="H28" s="104"/>
      <c r="I28" s="46" t="n">
        <v>0</v>
      </c>
      <c r="J28" s="46" t="n">
        <v>0</v>
      </c>
      <c r="K28" s="46"/>
      <c r="L28" s="46" t="n">
        <v>581880000</v>
      </c>
      <c r="M28" s="46" t="n">
        <v>320034000</v>
      </c>
      <c r="N28" s="104" t="n">
        <v>215856000</v>
      </c>
      <c r="O28" s="46" t="n">
        <v>769986000</v>
      </c>
      <c r="P28" s="46" t="n">
        <v>95562000</v>
      </c>
      <c r="Q28" s="46" t="n">
        <v>-382421000</v>
      </c>
      <c r="R28" s="46" t="n">
        <v>17480000</v>
      </c>
      <c r="S28" s="46" t="n">
        <v>91600000</v>
      </c>
      <c r="T28" s="46" t="n">
        <v>78400000</v>
      </c>
      <c r="U28" s="46" t="n">
        <v>42220000</v>
      </c>
      <c r="V28" s="46" t="n">
        <v>159600000</v>
      </c>
      <c r="W28" s="46" t="n">
        <v>245000000</v>
      </c>
      <c r="X28" s="4"/>
    </row>
    <row r="29" customFormat="false" ht="15" hidden="false" customHeight="false" outlineLevel="0" collapsed="false">
      <c r="B29" s="49" t="s">
        <v>851</v>
      </c>
      <c r="C29" s="49"/>
      <c r="D29" s="103" t="n">
        <v>-137600000</v>
      </c>
      <c r="E29" s="103" t="n">
        <v>101200000</v>
      </c>
      <c r="F29" s="46" t="n">
        <v>-89000000</v>
      </c>
      <c r="G29" s="46" t="n">
        <v>134400000</v>
      </c>
      <c r="H29" s="46" t="n">
        <v>10210000</v>
      </c>
      <c r="I29" s="46" t="n">
        <v>97696000</v>
      </c>
      <c r="J29" s="46" t="n">
        <v>194562000</v>
      </c>
      <c r="K29" s="220" t="n">
        <v>338562000</v>
      </c>
      <c r="L29" s="46"/>
      <c r="M29" s="46"/>
      <c r="N29" s="104"/>
      <c r="O29" s="104"/>
      <c r="P29" s="104"/>
      <c r="Q29" s="104"/>
      <c r="R29" s="104"/>
      <c r="S29" s="104"/>
      <c r="T29" s="104"/>
      <c r="U29" s="104"/>
      <c r="V29" s="104"/>
      <c r="W29" s="104"/>
      <c r="X29" s="4"/>
    </row>
    <row r="30" customFormat="false" ht="15" hidden="false" customHeight="false" outlineLevel="0" collapsed="false">
      <c r="B30" s="373" t="s">
        <v>5220</v>
      </c>
      <c r="C30" s="49"/>
      <c r="D30" s="103" t="n">
        <v>-149000000</v>
      </c>
      <c r="E30" s="103" t="n">
        <v>61700000</v>
      </c>
      <c r="F30" s="46" t="n">
        <v>-147800000</v>
      </c>
      <c r="G30" s="46" t="n">
        <v>50400000</v>
      </c>
      <c r="H30" s="46" t="n">
        <v>-71470000</v>
      </c>
      <c r="I30" s="46" t="n">
        <v>-42742000</v>
      </c>
      <c r="J30" s="46" t="n">
        <v>64854000</v>
      </c>
      <c r="K30" s="220" t="n">
        <v>209586000</v>
      </c>
      <c r="L30" s="46" t="n">
        <v>155168000</v>
      </c>
      <c r="M30" s="46" t="n">
        <v>-232752000</v>
      </c>
      <c r="N30" s="104" t="n">
        <v>-371752000</v>
      </c>
      <c r="O30" s="46" t="n">
        <v>71295000</v>
      </c>
      <c r="P30" s="46" t="n">
        <v>-637080000</v>
      </c>
      <c r="Q30" s="46" t="n">
        <v>-1130636000</v>
      </c>
      <c r="R30" s="46" t="n">
        <v>-646760000</v>
      </c>
      <c r="S30" s="46" t="n">
        <v>-622880000</v>
      </c>
      <c r="T30" s="46" t="n">
        <v>-627200000</v>
      </c>
      <c r="U30" s="46" t="n">
        <v>-633300000</v>
      </c>
      <c r="V30" s="46" t="n">
        <v>-592800000</v>
      </c>
      <c r="W30" s="46" t="n">
        <v>-612500000</v>
      </c>
      <c r="X30" s="4"/>
    </row>
    <row r="31" customFormat="false" ht="15" hidden="false" customHeight="false" outlineLevel="0" collapsed="false">
      <c r="B31" s="49" t="s">
        <v>5221</v>
      </c>
      <c r="C31" s="49"/>
      <c r="D31" s="46"/>
      <c r="E31" s="46"/>
      <c r="F31" s="46"/>
      <c r="G31" s="46"/>
      <c r="H31" s="46"/>
      <c r="I31" s="46" t="n">
        <v>-42742000</v>
      </c>
      <c r="J31" s="46" t="n">
        <v>64854000</v>
      </c>
      <c r="K31" s="220"/>
      <c r="L31" s="46"/>
      <c r="M31" s="46"/>
      <c r="N31" s="104"/>
      <c r="O31" s="104"/>
      <c r="P31" s="104"/>
      <c r="Q31" s="104"/>
      <c r="R31" s="104"/>
      <c r="S31" s="104"/>
      <c r="T31" s="104"/>
      <c r="U31" s="104"/>
      <c r="V31" s="104"/>
      <c r="W31" s="104"/>
      <c r="X31" s="4"/>
    </row>
    <row r="32" customFormat="false" ht="15" hidden="false" customHeight="false" outlineLevel="0" collapsed="false">
      <c r="A32" s="335" t="s">
        <v>110</v>
      </c>
      <c r="B32" s="373" t="s">
        <v>1594</v>
      </c>
      <c r="C32" s="63" t="s">
        <v>34</v>
      </c>
      <c r="D32" s="233" t="n">
        <v>167900000</v>
      </c>
      <c r="E32" s="233" t="n">
        <v>-8400000</v>
      </c>
      <c r="F32" s="46" t="n">
        <v>139100000</v>
      </c>
      <c r="G32" s="46" t="n">
        <v>-50400000</v>
      </c>
      <c r="H32" s="181" t="n">
        <f aca="false">H35+H39</f>
        <v>76575000</v>
      </c>
      <c r="I32" s="46" t="n">
        <v>42742000</v>
      </c>
      <c r="J32" s="181" t="n">
        <f aca="false">J35+J39</f>
        <v>-72060000</v>
      </c>
      <c r="K32" s="181" t="n">
        <f aca="false">K35+K39</f>
        <v>-193464000</v>
      </c>
      <c r="L32" s="46" t="n">
        <v>-155168000</v>
      </c>
      <c r="M32" s="181" t="n">
        <f aca="false">M35+M39</f>
        <v>242450000</v>
      </c>
      <c r="N32" s="104" t="n">
        <v>371752000</v>
      </c>
      <c r="O32" s="181" t="n">
        <f aca="false">O35+O39</f>
        <v>-85554000</v>
      </c>
      <c r="P32" s="181" t="n">
        <f aca="false">P35+P39</f>
        <v>637080000</v>
      </c>
      <c r="Q32" s="181" t="n">
        <f aca="false">Q35+Q39</f>
        <v>1047501000</v>
      </c>
      <c r="R32" s="181" t="n">
        <f aca="false">R35+R39</f>
        <v>926440000</v>
      </c>
      <c r="S32" s="181" t="n">
        <f aca="false">S35+S39</f>
        <v>989280000</v>
      </c>
      <c r="T32" s="181" t="n">
        <f aca="false">T35+T39</f>
        <v>1254400000</v>
      </c>
      <c r="U32" s="181" t="n">
        <f aca="false">U35+U39</f>
        <v>612190000</v>
      </c>
      <c r="V32" s="181" t="n">
        <f aca="false">V35+V39</f>
        <v>570000000</v>
      </c>
      <c r="W32" s="181" t="n">
        <f aca="false">W35+W39</f>
        <v>612500000</v>
      </c>
      <c r="X32" s="4"/>
    </row>
    <row r="33" customFormat="false" ht="15" hidden="false" customHeight="false" outlineLevel="0" collapsed="false">
      <c r="B33" s="49" t="s">
        <v>5222</v>
      </c>
      <c r="C33" s="49"/>
      <c r="F33" s="46"/>
      <c r="G33" s="46"/>
      <c r="H33" s="46"/>
      <c r="I33" s="46" t="n">
        <v>0</v>
      </c>
      <c r="J33" s="46" t="n">
        <v>0</v>
      </c>
      <c r="K33" s="46"/>
      <c r="L33" s="46"/>
      <c r="M33" s="46"/>
      <c r="N33" s="99"/>
      <c r="O33" s="46" t="n">
        <v>0</v>
      </c>
      <c r="P33" s="46" t="n">
        <v>0</v>
      </c>
      <c r="Q33" s="46" t="n">
        <v>0</v>
      </c>
      <c r="R33" s="46" t="n">
        <v>-262200000</v>
      </c>
      <c r="S33" s="46" t="n">
        <v>-366400000</v>
      </c>
      <c r="T33" s="46" t="n">
        <v>-607600000</v>
      </c>
      <c r="U33" s="46" t="n">
        <v>0</v>
      </c>
      <c r="V33" s="46" t="n">
        <v>0</v>
      </c>
      <c r="W33" s="46" t="n">
        <v>0</v>
      </c>
      <c r="X33" s="4"/>
    </row>
    <row r="34" customFormat="false" ht="15" hidden="false" customHeight="false" outlineLevel="0" collapsed="false">
      <c r="B34" s="49" t="s">
        <v>958</v>
      </c>
      <c r="D34" s="46"/>
      <c r="E34" s="46"/>
      <c r="F34" s="46"/>
      <c r="G34" s="46"/>
      <c r="H34" s="46"/>
      <c r="I34" s="46" t="n">
        <v>0</v>
      </c>
      <c r="J34" s="46" t="n">
        <v>0</v>
      </c>
      <c r="K34" s="46"/>
      <c r="L34" s="46" t="n">
        <v>-155168000</v>
      </c>
      <c r="M34" s="46" t="n">
        <v>232752000</v>
      </c>
      <c r="N34" s="99" t="n">
        <v>371752000</v>
      </c>
      <c r="O34" s="46" t="n">
        <v>-71295000</v>
      </c>
      <c r="P34" s="46" t="n">
        <v>637080000</v>
      </c>
      <c r="Q34" s="46" t="n">
        <v>1130636000</v>
      </c>
      <c r="R34" s="46" t="n">
        <v>926440000</v>
      </c>
      <c r="S34" s="46" t="n">
        <v>989280000</v>
      </c>
      <c r="T34" s="46" t="n">
        <v>1254400000</v>
      </c>
      <c r="U34" s="46" t="n">
        <v>633300000</v>
      </c>
      <c r="V34" s="46" t="n">
        <v>592800000</v>
      </c>
      <c r="W34" s="46" t="n">
        <v>612500000</v>
      </c>
      <c r="X34" s="4"/>
    </row>
    <row r="35" customFormat="false" ht="15" hidden="false" customHeight="false" outlineLevel="0" collapsed="false">
      <c r="A35" s="49" t="s">
        <v>115</v>
      </c>
      <c r="B35" s="49" t="s">
        <v>199</v>
      </c>
      <c r="C35" s="49" t="s">
        <v>242</v>
      </c>
      <c r="D35" s="233" t="n">
        <v>188900000</v>
      </c>
      <c r="E35" s="233" t="n">
        <v>-184200000</v>
      </c>
      <c r="F35" s="46" t="n">
        <v>207500000</v>
      </c>
      <c r="G35" s="46" t="n">
        <v>8400000</v>
      </c>
      <c r="H35" s="46" t="n">
        <v>117415000</v>
      </c>
      <c r="I35" s="46" t="n">
        <v>6106000</v>
      </c>
      <c r="J35" s="181" t="n">
        <f aca="false">J36+J37+J38</f>
        <v>-36030000</v>
      </c>
      <c r="K35" s="181" t="n">
        <f aca="false">K36+K37+K38</f>
        <v>-217647000</v>
      </c>
      <c r="L35" s="181" t="n">
        <f aca="false">L36+L37+L38</f>
        <v>-193960000</v>
      </c>
      <c r="M35" s="181" t="n">
        <f aca="false">M36+M37+M38</f>
        <v>213356000</v>
      </c>
      <c r="N35" s="99" t="n">
        <v>227848000</v>
      </c>
      <c r="O35" s="46" t="n">
        <v>-484806000</v>
      </c>
      <c r="P35" s="46" t="n">
        <v>286686000</v>
      </c>
      <c r="Q35" s="181" t="n">
        <f aca="false">Q36+Q37+Q38</f>
        <v>498810000</v>
      </c>
      <c r="R35" s="181" t="n">
        <f aca="false">R36+R37+R38</f>
        <v>209760000</v>
      </c>
      <c r="S35" s="181" t="n">
        <f aca="false">S36+S37+S38</f>
        <v>54960000</v>
      </c>
      <c r="T35" s="181" t="n">
        <f aca="false">T36+T37+T38</f>
        <v>450800000</v>
      </c>
      <c r="U35" s="181" t="n">
        <f aca="false">U36+U37+U38</f>
        <v>84440000</v>
      </c>
      <c r="V35" s="181" t="n">
        <f aca="false">V36+V37+V38</f>
        <v>319200000</v>
      </c>
      <c r="W35" s="181" t="n">
        <f aca="false">W36+W37+W38</f>
        <v>416500000</v>
      </c>
      <c r="X35" s="4"/>
    </row>
    <row r="36" customFormat="false" ht="15" hidden="false" customHeight="false" outlineLevel="0" collapsed="false">
      <c r="A36" s="47" t="s">
        <v>1943</v>
      </c>
      <c r="B36" s="47" t="s">
        <v>651</v>
      </c>
      <c r="C36" s="49" t="s">
        <v>119</v>
      </c>
      <c r="D36" s="103" t="n">
        <v>41700000</v>
      </c>
      <c r="E36" s="103" t="n">
        <v>31400000</v>
      </c>
      <c r="F36" s="46" t="n">
        <v>3800000</v>
      </c>
      <c r="G36" s="46" t="n">
        <v>0</v>
      </c>
      <c r="H36" s="46" t="n">
        <v>81680000</v>
      </c>
      <c r="I36" s="46" t="n">
        <v>-12212000</v>
      </c>
      <c r="J36" s="46" t="n">
        <v>28824000</v>
      </c>
      <c r="K36" s="46" t="n">
        <v>-72549000</v>
      </c>
      <c r="L36" s="46" t="n">
        <v>-77584000</v>
      </c>
      <c r="M36" s="46" t="n">
        <v>-48490000</v>
      </c>
      <c r="N36" s="99" t="n">
        <v>95936000</v>
      </c>
      <c r="O36" s="46" t="n">
        <v>-57036000</v>
      </c>
      <c r="P36" s="46" t="n">
        <v>79635000</v>
      </c>
      <c r="Q36" s="46" t="n">
        <v>99762000</v>
      </c>
      <c r="R36" s="46" t="n">
        <v>-157320000</v>
      </c>
      <c r="S36" s="46" t="n">
        <v>-329760000</v>
      </c>
      <c r="T36" s="46" t="n">
        <v>98000000</v>
      </c>
      <c r="U36" s="46" t="n">
        <v>-211100000</v>
      </c>
      <c r="V36" s="46" t="n">
        <v>0</v>
      </c>
      <c r="W36" s="46" t="n">
        <v>73500000</v>
      </c>
      <c r="X36" s="4"/>
    </row>
    <row r="37" customFormat="false" ht="15" hidden="false" customHeight="false" outlineLevel="0" collapsed="false">
      <c r="A37" s="47" t="s">
        <v>964</v>
      </c>
      <c r="B37" s="47" t="s">
        <v>118</v>
      </c>
      <c r="C37" s="49" t="s">
        <v>119</v>
      </c>
      <c r="D37" s="103" t="n">
        <v>147200000</v>
      </c>
      <c r="E37" s="103" t="n">
        <v>-215500000</v>
      </c>
      <c r="F37" s="46" t="n">
        <v>196200000</v>
      </c>
      <c r="G37" s="46" t="n">
        <v>-12600000</v>
      </c>
      <c r="H37" s="46" t="n">
        <v>35735000</v>
      </c>
      <c r="I37" s="46" t="n">
        <v>6106000</v>
      </c>
      <c r="J37" s="46" t="n">
        <v>-79266000</v>
      </c>
      <c r="K37" s="46" t="n">
        <v>-161220000</v>
      </c>
      <c r="L37" s="46" t="n">
        <v>-126074000</v>
      </c>
      <c r="M37" s="46" t="n">
        <v>213356000</v>
      </c>
      <c r="N37" s="99" t="n">
        <v>-11992000</v>
      </c>
      <c r="O37" s="46" t="n">
        <v>-384993000</v>
      </c>
      <c r="P37" s="46" t="n">
        <v>159270000</v>
      </c>
      <c r="Q37" s="46" t="n">
        <v>465556000</v>
      </c>
      <c r="R37" s="46" t="n">
        <v>349600000</v>
      </c>
      <c r="S37" s="46" t="n">
        <v>366400000</v>
      </c>
      <c r="T37" s="46" t="n">
        <v>333200000</v>
      </c>
      <c r="U37" s="46" t="n">
        <v>295540000</v>
      </c>
      <c r="V37" s="46" t="n">
        <v>319200000</v>
      </c>
      <c r="W37" s="46" t="n">
        <v>343000000</v>
      </c>
      <c r="X37" s="4"/>
    </row>
    <row r="38" customFormat="false" ht="15" hidden="false" customHeight="false" outlineLevel="0" collapsed="false">
      <c r="A38" s="47" t="s">
        <v>967</v>
      </c>
      <c r="B38" s="47" t="s">
        <v>968</v>
      </c>
      <c r="C38" s="49" t="s">
        <v>119</v>
      </c>
      <c r="D38" s="103" t="n">
        <v>0</v>
      </c>
      <c r="E38" s="103" t="n">
        <v>0</v>
      </c>
      <c r="F38" s="46" t="n">
        <v>7500000</v>
      </c>
      <c r="G38" s="46" t="n">
        <v>21000000</v>
      </c>
      <c r="H38" s="46" t="n">
        <v>0</v>
      </c>
      <c r="I38" s="46" t="n">
        <v>12212000</v>
      </c>
      <c r="J38" s="46" t="n">
        <v>14412000</v>
      </c>
      <c r="K38" s="46" t="n">
        <v>16122000</v>
      </c>
      <c r="L38" s="46" t="n">
        <v>9698000</v>
      </c>
      <c r="M38" s="46" t="n">
        <v>48490000</v>
      </c>
      <c r="N38" s="99" t="n">
        <v>143904000</v>
      </c>
      <c r="O38" s="46" t="n">
        <v>-42777000</v>
      </c>
      <c r="P38" s="46" t="n">
        <v>47781000</v>
      </c>
      <c r="Q38" s="46" t="n">
        <v>-66508000</v>
      </c>
      <c r="R38" s="46" t="n">
        <v>17480000</v>
      </c>
      <c r="S38" s="46" t="n">
        <v>18320000</v>
      </c>
      <c r="T38" s="46" t="n">
        <v>19600000</v>
      </c>
      <c r="U38" s="46" t="n">
        <v>0</v>
      </c>
      <c r="V38" s="46" t="n">
        <v>0</v>
      </c>
      <c r="W38" s="46" t="n">
        <v>0</v>
      </c>
      <c r="X38" s="4"/>
    </row>
    <row r="39" customFormat="false" ht="15" hidden="false" customHeight="false" outlineLevel="0" collapsed="false">
      <c r="A39" s="49" t="s">
        <v>248</v>
      </c>
      <c r="B39" s="49" t="s">
        <v>202</v>
      </c>
      <c r="C39" s="49" t="s">
        <v>242</v>
      </c>
      <c r="D39" s="233" t="n">
        <v>-21000000</v>
      </c>
      <c r="E39" s="233" t="n">
        <v>175800000</v>
      </c>
      <c r="F39" s="46" t="n">
        <v>-68400000</v>
      </c>
      <c r="G39" s="46" t="n">
        <v>-58800000</v>
      </c>
      <c r="H39" s="46" t="n">
        <v>-40840000</v>
      </c>
      <c r="I39" s="46" t="n">
        <v>36636000</v>
      </c>
      <c r="J39" s="181" t="n">
        <f aca="false">J40+J41+J42</f>
        <v>-36030000</v>
      </c>
      <c r="K39" s="181" t="n">
        <f aca="false">K40+K41+K42</f>
        <v>24182999.9999999</v>
      </c>
      <c r="L39" s="181" t="n">
        <f aca="false">L40+L41+L42</f>
        <v>38792000</v>
      </c>
      <c r="M39" s="46" t="n">
        <v>29094000</v>
      </c>
      <c r="N39" s="99" t="n">
        <v>143904000</v>
      </c>
      <c r="O39" s="46" t="n">
        <v>399252000</v>
      </c>
      <c r="P39" s="181" t="n">
        <f aca="false">P40+P41+P42</f>
        <v>350394000</v>
      </c>
      <c r="Q39" s="181" t="n">
        <f aca="false">Q40+Q41+Q42</f>
        <v>548691000</v>
      </c>
      <c r="R39" s="181" t="n">
        <f aca="false">R40+R41+R42</f>
        <v>716680000</v>
      </c>
      <c r="S39" s="181" t="n">
        <f aca="false">S40+S41+S42</f>
        <v>934320000</v>
      </c>
      <c r="T39" s="181" t="n">
        <f aca="false">T40+T41+T42</f>
        <v>803600000</v>
      </c>
      <c r="U39" s="46" t="n">
        <v>527750000</v>
      </c>
      <c r="V39" s="46" t="n">
        <v>250800000</v>
      </c>
      <c r="W39" s="181" t="n">
        <f aca="false">W40+W41+W42</f>
        <v>196000000</v>
      </c>
      <c r="X39" s="4"/>
    </row>
    <row r="40" customFormat="false" ht="15" hidden="false" customHeight="false" outlineLevel="0" collapsed="false">
      <c r="A40" s="47" t="s">
        <v>394</v>
      </c>
      <c r="B40" s="47" t="s">
        <v>394</v>
      </c>
      <c r="C40" s="49" t="s">
        <v>251</v>
      </c>
      <c r="D40" s="103" t="n">
        <v>-145100000</v>
      </c>
      <c r="E40" s="103" t="n">
        <v>-93900000</v>
      </c>
      <c r="F40" s="46" t="n">
        <v>-70300000</v>
      </c>
      <c r="G40" s="46" t="n">
        <v>-113400000</v>
      </c>
      <c r="H40" s="46" t="n">
        <v>-81680000</v>
      </c>
      <c r="I40" s="46" t="n">
        <v>-109908000</v>
      </c>
      <c r="J40" s="46" t="n">
        <v>-136914000</v>
      </c>
      <c r="K40" s="46" t="n">
        <v>-419172000</v>
      </c>
      <c r="L40" s="46" t="n">
        <v>-38792000</v>
      </c>
      <c r="M40" s="46" t="n">
        <v>-290940000</v>
      </c>
      <c r="N40" s="99" t="n">
        <v>-47968000</v>
      </c>
      <c r="O40" s="46" t="n">
        <v>-71295000</v>
      </c>
      <c r="P40" s="46" t="n">
        <v>-159270000</v>
      </c>
      <c r="Q40" s="46" t="n">
        <v>-66508000</v>
      </c>
      <c r="R40" s="46" t="n">
        <v>-122360000</v>
      </c>
      <c r="S40" s="46" t="n">
        <v>-109920000</v>
      </c>
      <c r="T40" s="46" t="n">
        <v>-294000000</v>
      </c>
      <c r="U40" s="46" t="n">
        <v>-485530000</v>
      </c>
      <c r="V40" s="46" t="n">
        <v>-752400000</v>
      </c>
      <c r="W40" s="46" t="n">
        <v>-1151500000</v>
      </c>
      <c r="X40" s="4"/>
    </row>
    <row r="41" customFormat="false" ht="15" hidden="false" customHeight="false" outlineLevel="0" collapsed="false">
      <c r="A41" s="47" t="s">
        <v>390</v>
      </c>
      <c r="B41" s="47" t="s">
        <v>390</v>
      </c>
      <c r="C41" s="49" t="s">
        <v>251</v>
      </c>
      <c r="D41" s="103" t="n">
        <v>124000000</v>
      </c>
      <c r="E41" s="103" t="n">
        <v>269700000</v>
      </c>
      <c r="F41" s="46" t="n">
        <v>1900000</v>
      </c>
      <c r="G41" s="46" t="n">
        <v>54600000</v>
      </c>
      <c r="H41" s="46" t="n">
        <v>40840000</v>
      </c>
      <c r="I41" s="46" t="n">
        <v>146544000</v>
      </c>
      <c r="J41" s="46" t="n">
        <v>100884000</v>
      </c>
      <c r="K41" s="181" t="n">
        <f aca="false">K43+K44+K45+K46+K47</f>
        <v>104793000</v>
      </c>
      <c r="L41" s="46" t="n">
        <v>77584000</v>
      </c>
      <c r="M41" s="46" t="n">
        <v>213356000</v>
      </c>
      <c r="N41" s="99" t="n">
        <v>191872000</v>
      </c>
      <c r="O41" s="46" t="n">
        <v>470547000</v>
      </c>
      <c r="P41" s="181" t="n">
        <f aca="false">P43+P44+P45+P46+P47</f>
        <v>509664000</v>
      </c>
      <c r="Q41" s="181" t="n">
        <f aca="false">Q43+Q44+Q45+Q46+Q47</f>
        <v>615199000</v>
      </c>
      <c r="R41" s="46" t="n">
        <v>839040000</v>
      </c>
      <c r="S41" s="46" t="n">
        <v>1044240000</v>
      </c>
      <c r="T41" s="181" t="n">
        <f aca="false">T43+T44+T45+T46+T47</f>
        <v>1097600000</v>
      </c>
      <c r="U41" s="46" t="n">
        <v>1013280000</v>
      </c>
      <c r="V41" s="46" t="n">
        <v>1003200000</v>
      </c>
      <c r="W41" s="46" t="n">
        <v>1347500000</v>
      </c>
      <c r="X41" s="4"/>
    </row>
    <row r="42" customFormat="false" ht="15" hidden="false" customHeight="false" outlineLevel="0" collapsed="false">
      <c r="A42" s="47" t="s">
        <v>5223</v>
      </c>
      <c r="B42" s="47" t="s">
        <v>5224</v>
      </c>
      <c r="C42" s="49" t="s">
        <v>251</v>
      </c>
      <c r="D42" s="103"/>
      <c r="E42" s="103"/>
      <c r="F42" s="46"/>
      <c r="G42" s="46"/>
      <c r="H42" s="46"/>
      <c r="I42" s="46"/>
      <c r="J42" s="46"/>
      <c r="K42" s="46" t="n">
        <v>338562000</v>
      </c>
      <c r="L42" s="220"/>
      <c r="M42" s="220" t="n">
        <v>106678000</v>
      </c>
      <c r="N42" s="99"/>
      <c r="O42" s="46"/>
      <c r="P42" s="46"/>
      <c r="Q42" s="46"/>
      <c r="R42" s="46"/>
      <c r="S42" s="46"/>
      <c r="T42" s="46"/>
      <c r="U42" s="46"/>
      <c r="V42" s="46"/>
      <c r="W42" s="46"/>
      <c r="X42" s="4"/>
    </row>
    <row r="43" customFormat="false" ht="15" hidden="false" customHeight="false" outlineLevel="0" collapsed="false">
      <c r="A43" s="191" t="s">
        <v>5225</v>
      </c>
      <c r="B43" s="191" t="s">
        <v>5226</v>
      </c>
      <c r="C43" s="49" t="s">
        <v>476</v>
      </c>
      <c r="D43" s="103" t="n">
        <v>0</v>
      </c>
      <c r="E43" s="103" t="n">
        <v>265500000</v>
      </c>
      <c r="F43" s="46" t="n">
        <v>0</v>
      </c>
      <c r="G43" s="46"/>
      <c r="H43" s="46"/>
      <c r="I43" s="46" t="n">
        <v>61060000</v>
      </c>
      <c r="J43" s="46" t="n">
        <v>21618000</v>
      </c>
      <c r="K43" s="46" t="n">
        <v>56427000</v>
      </c>
      <c r="L43" s="46" t="n">
        <v>48490000</v>
      </c>
      <c r="M43" s="46" t="n">
        <v>174564000</v>
      </c>
      <c r="N43" s="99" t="n">
        <v>119920000</v>
      </c>
      <c r="O43" s="46" t="n">
        <v>199626000</v>
      </c>
      <c r="P43" s="46" t="n">
        <v>302613000</v>
      </c>
      <c r="Q43" s="46" t="n">
        <v>66508000</v>
      </c>
      <c r="R43" s="46" t="n">
        <v>402040000</v>
      </c>
      <c r="S43" s="46" t="n">
        <v>476320000</v>
      </c>
      <c r="T43" s="46" t="n">
        <v>352800000</v>
      </c>
      <c r="U43" s="46" t="n">
        <v>717740000</v>
      </c>
      <c r="V43" s="46" t="n">
        <v>706800000</v>
      </c>
      <c r="W43" s="46" t="n">
        <v>955500000</v>
      </c>
      <c r="X43" s="4"/>
    </row>
    <row r="44" customFormat="false" ht="15" hidden="false" customHeight="false" outlineLevel="0" collapsed="false">
      <c r="A44" s="191" t="s">
        <v>5227</v>
      </c>
      <c r="B44" s="191" t="s">
        <v>5228</v>
      </c>
      <c r="C44" s="49" t="s">
        <v>476</v>
      </c>
      <c r="D44" s="103" t="n">
        <v>800000</v>
      </c>
      <c r="E44" s="103" t="n">
        <v>600000</v>
      </c>
      <c r="F44" s="46" t="n">
        <v>1800000</v>
      </c>
      <c r="G44" s="46"/>
      <c r="H44" s="46"/>
      <c r="I44" s="46" t="n">
        <v>85484000</v>
      </c>
      <c r="J44" s="46" t="n">
        <v>50442000</v>
      </c>
      <c r="K44" s="46" t="n">
        <v>40305000</v>
      </c>
      <c r="L44" s="46" t="n">
        <v>29094000</v>
      </c>
      <c r="M44" s="46" t="n">
        <v>38792000</v>
      </c>
      <c r="N44" s="99" t="n">
        <v>71952000</v>
      </c>
      <c r="O44" s="46" t="n">
        <v>270921000</v>
      </c>
      <c r="P44" s="46" t="n">
        <v>207051000</v>
      </c>
      <c r="Q44" s="46" t="n">
        <v>548691000</v>
      </c>
      <c r="R44" s="46" t="n">
        <v>174800000</v>
      </c>
      <c r="S44" s="46" t="n">
        <v>201520000</v>
      </c>
      <c r="T44" s="46" t="n">
        <v>137200000</v>
      </c>
      <c r="U44" s="46" t="n">
        <v>295540000</v>
      </c>
      <c r="V44" s="46" t="n">
        <v>296400000</v>
      </c>
      <c r="W44" s="46" t="n">
        <v>392000000</v>
      </c>
      <c r="X44" s="4"/>
    </row>
    <row r="45" customFormat="false" ht="15" hidden="false" customHeight="false" outlineLevel="0" collapsed="false">
      <c r="A45" s="45" t="s">
        <v>5229</v>
      </c>
      <c r="B45" s="106" t="s">
        <v>5230</v>
      </c>
      <c r="C45" s="49" t="s">
        <v>476</v>
      </c>
      <c r="D45" s="103" t="n">
        <v>101900000</v>
      </c>
      <c r="E45" s="103" t="n">
        <v>0</v>
      </c>
      <c r="F45" s="46" t="n">
        <v>100000</v>
      </c>
      <c r="G45" s="46"/>
      <c r="H45" s="46"/>
      <c r="I45" s="46" t="n">
        <v>-61060000</v>
      </c>
      <c r="J45" s="46" t="n">
        <v>0</v>
      </c>
      <c r="K45" s="46" t="n">
        <v>0</v>
      </c>
      <c r="L45" s="46"/>
      <c r="M45" s="46"/>
      <c r="N45" s="99"/>
      <c r="O45" s="46"/>
      <c r="P45" s="46"/>
      <c r="Q45" s="46"/>
      <c r="R45" s="46"/>
      <c r="S45" s="46"/>
      <c r="T45" s="46"/>
      <c r="U45" s="46"/>
      <c r="V45" s="46"/>
      <c r="W45" s="46"/>
      <c r="X45" s="4"/>
    </row>
    <row r="46" customFormat="false" ht="15" hidden="false" customHeight="false" outlineLevel="0" collapsed="false">
      <c r="A46" s="45" t="s">
        <v>5231</v>
      </c>
      <c r="B46" s="106" t="s">
        <v>5232</v>
      </c>
      <c r="C46" s="49" t="s">
        <v>476</v>
      </c>
      <c r="D46" s="103" t="n">
        <v>21400000</v>
      </c>
      <c r="E46" s="103" t="n">
        <v>3500000</v>
      </c>
      <c r="F46" s="46" t="n">
        <v>0</v>
      </c>
      <c r="G46" s="46"/>
      <c r="H46" s="46"/>
      <c r="I46" s="46" t="n">
        <v>42742000</v>
      </c>
      <c r="J46" s="46" t="n">
        <v>0</v>
      </c>
      <c r="K46" s="46" t="n">
        <v>8061000</v>
      </c>
      <c r="L46" s="46"/>
      <c r="M46" s="46"/>
      <c r="N46" s="99"/>
      <c r="O46" s="46"/>
      <c r="P46" s="46"/>
      <c r="Q46" s="46"/>
      <c r="R46" s="46"/>
      <c r="S46" s="46"/>
      <c r="T46" s="46"/>
      <c r="U46" s="46"/>
      <c r="V46" s="46"/>
      <c r="W46" s="46"/>
      <c r="X46" s="4"/>
    </row>
    <row r="47" customFormat="false" ht="15" hidden="false" customHeight="false" outlineLevel="0" collapsed="false">
      <c r="A47" s="191" t="s">
        <v>49</v>
      </c>
      <c r="B47" s="191" t="s">
        <v>1626</v>
      </c>
      <c r="C47" s="49" t="s">
        <v>476</v>
      </c>
      <c r="D47" s="46"/>
      <c r="E47" s="46"/>
      <c r="F47" s="46"/>
      <c r="G47" s="46"/>
      <c r="H47" s="46"/>
      <c r="I47" s="181" t="n">
        <f aca="false">I41-I43-I44-I45-I46</f>
        <v>18318000</v>
      </c>
      <c r="J47" s="181" t="n">
        <f aca="false">J41-J43-J44-J45-J46</f>
        <v>28824000</v>
      </c>
      <c r="N47" s="99"/>
      <c r="O47" s="46"/>
      <c r="P47" s="46"/>
      <c r="Q47" s="46"/>
      <c r="R47" s="46" t="n">
        <v>262200000</v>
      </c>
      <c r="S47" s="46" t="n">
        <v>366400000</v>
      </c>
      <c r="T47" s="46" t="n">
        <v>607600000</v>
      </c>
      <c r="U47" s="46"/>
      <c r="V47" s="46"/>
      <c r="W47" s="46"/>
      <c r="X47" s="4"/>
    </row>
    <row r="48" customFormat="false" ht="15" hidden="false" customHeight="false" outlineLevel="0" collapsed="false">
      <c r="B48" s="49"/>
      <c r="C48" s="49"/>
      <c r="N48" s="113"/>
      <c r="O48" s="113"/>
      <c r="P48" s="113"/>
      <c r="Q48" s="113"/>
      <c r="R48" s="113"/>
      <c r="S48" s="113"/>
      <c r="T48" s="113"/>
      <c r="U48" s="113"/>
      <c r="V48" s="113"/>
      <c r="W48" s="113"/>
      <c r="X48" s="4"/>
    </row>
    <row r="49" customFormat="false" ht="15" hidden="false" customHeight="false" outlineLevel="0" collapsed="false">
      <c r="B49" s="49"/>
      <c r="C49" s="49"/>
      <c r="D49" s="0" t="s">
        <v>128</v>
      </c>
      <c r="E49" s="0" t="s">
        <v>128</v>
      </c>
      <c r="F49" s="0" t="s">
        <v>128</v>
      </c>
      <c r="G49" s="0" t="s">
        <v>128</v>
      </c>
      <c r="H49" s="0" t="s">
        <v>128</v>
      </c>
      <c r="I49" s="0" t="s">
        <v>128</v>
      </c>
      <c r="J49" s="0" t="s">
        <v>128</v>
      </c>
      <c r="K49" s="0" t="s">
        <v>128</v>
      </c>
      <c r="L49" s="0" t="s">
        <v>128</v>
      </c>
      <c r="M49" s="0" t="s">
        <v>128</v>
      </c>
      <c r="N49" s="0" t="s">
        <v>128</v>
      </c>
      <c r="O49" s="0" t="s">
        <v>128</v>
      </c>
      <c r="P49" s="0" t="s">
        <v>128</v>
      </c>
      <c r="Q49" s="0" t="s">
        <v>128</v>
      </c>
      <c r="R49" s="0" t="s">
        <v>128</v>
      </c>
      <c r="S49" s="0" t="s">
        <v>128</v>
      </c>
      <c r="T49" s="0" t="s">
        <v>128</v>
      </c>
      <c r="U49" s="0" t="s">
        <v>128</v>
      </c>
      <c r="V49" s="0" t="s">
        <v>128</v>
      </c>
      <c r="W49" s="0" t="s">
        <v>128</v>
      </c>
      <c r="X49" s="4"/>
    </row>
    <row r="50" customFormat="false" ht="15" hidden="false" customHeight="false" outlineLevel="0" collapsed="false">
      <c r="B50" s="49"/>
      <c r="C50" s="49"/>
      <c r="N50" s="537"/>
      <c r="X50" s="4"/>
    </row>
    <row r="51" customFormat="false" ht="15" hidden="false" customHeight="false" outlineLevel="0" collapsed="false">
      <c r="B51" s="49" t="s">
        <v>1079</v>
      </c>
      <c r="C51" s="49"/>
      <c r="D51" s="55" t="n">
        <f aca="false">D6-D7-D11</f>
        <v>0</v>
      </c>
      <c r="E51" s="55" t="n">
        <f aca="false">E6-E7-E11</f>
        <v>0</v>
      </c>
      <c r="F51" s="55" t="n">
        <f aca="false">F6-F7-F11</f>
        <v>0</v>
      </c>
      <c r="G51" s="55" t="n">
        <f aca="false">G6-G7-G11</f>
        <v>0</v>
      </c>
      <c r="H51" s="55" t="n">
        <f aca="false">H6-H7-H11</f>
        <v>0</v>
      </c>
      <c r="I51" s="55" t="n">
        <f aca="false">I6-I7-I11</f>
        <v>0</v>
      </c>
      <c r="J51" s="55" t="n">
        <f aca="false">J6-J7-J11</f>
        <v>0</v>
      </c>
      <c r="K51" s="55" t="n">
        <f aca="false">K6-K7-K11</f>
        <v>0</v>
      </c>
      <c r="L51" s="55" t="n">
        <f aca="false">L6-L7-L11</f>
        <v>0</v>
      </c>
      <c r="M51" s="55" t="n">
        <f aca="false">M6-M7-M11</f>
        <v>0</v>
      </c>
      <c r="N51" s="55" t="n">
        <f aca="false">N6-N7-N11</f>
        <v>0</v>
      </c>
      <c r="O51" s="55" t="n">
        <f aca="false">O6-O7-O11</f>
        <v>0</v>
      </c>
      <c r="P51" s="55" t="n">
        <f aca="false">P6-P7-P11</f>
        <v>0</v>
      </c>
      <c r="Q51" s="55" t="n">
        <f aca="false">Q6-Q7-Q11</f>
        <v>0</v>
      </c>
      <c r="R51" s="55" t="n">
        <f aca="false">R6-R7-R11</f>
        <v>0</v>
      </c>
      <c r="S51" s="55" t="n">
        <f aca="false">S6-S7-S11</f>
        <v>0</v>
      </c>
      <c r="T51" s="55" t="n">
        <f aca="false">T6-T7-T11</f>
        <v>0</v>
      </c>
      <c r="U51" s="55" t="n">
        <f aca="false">U6-U7-U11</f>
        <v>0</v>
      </c>
      <c r="V51" s="55" t="n">
        <f aca="false">V6-V7-V11</f>
        <v>0</v>
      </c>
      <c r="W51" s="55" t="n">
        <f aca="false">W6-W7-W11</f>
        <v>0</v>
      </c>
      <c r="X51" s="4"/>
    </row>
    <row r="52" customFormat="false" ht="15" hidden="false" customHeight="false" outlineLevel="0" collapsed="false">
      <c r="B52" s="0" t="s">
        <v>130</v>
      </c>
      <c r="D52" s="55" t="n">
        <f aca="false">D7-D8-D12</f>
        <v>-100000</v>
      </c>
      <c r="E52" s="55" t="n">
        <f aca="false">E7-E8-E12</f>
        <v>0</v>
      </c>
      <c r="F52" s="55" t="n">
        <f aca="false">F7-F8-F12</f>
        <v>0</v>
      </c>
      <c r="G52" s="55" t="n">
        <f aca="false">G7-G8-G12</f>
        <v>0</v>
      </c>
      <c r="H52" s="55" t="n">
        <f aca="false">H7-H8-H12</f>
        <v>0</v>
      </c>
      <c r="I52" s="55" t="n">
        <f aca="false">I7-I8-I12</f>
        <v>0</v>
      </c>
      <c r="J52" s="55" t="n">
        <f aca="false">J7-J8-J12</f>
        <v>0</v>
      </c>
      <c r="K52" s="55" t="n">
        <f aca="false">K7-K8-K12</f>
        <v>0</v>
      </c>
      <c r="L52" s="55" t="n">
        <f aca="false">L7-L8-L12</f>
        <v>0</v>
      </c>
      <c r="M52" s="55" t="n">
        <f aca="false">M7-M8-M12</f>
        <v>0</v>
      </c>
      <c r="N52" s="55" t="n">
        <f aca="false">N7-N8-N12</f>
        <v>0</v>
      </c>
      <c r="O52" s="55" t="n">
        <f aca="false">O7-O8-O12</f>
        <v>0</v>
      </c>
      <c r="P52" s="55" t="n">
        <f aca="false">P7-P8-P12</f>
        <v>0</v>
      </c>
      <c r="Q52" s="55" t="n">
        <f aca="false">Q7-Q8-Q12</f>
        <v>0</v>
      </c>
      <c r="R52" s="55" t="n">
        <f aca="false">R7-R8-R12</f>
        <v>0</v>
      </c>
      <c r="S52" s="55" t="n">
        <f aca="false">S7-S8-S12</f>
        <v>0</v>
      </c>
      <c r="T52" s="55" t="n">
        <f aca="false">T7-T8-T12</f>
        <v>0</v>
      </c>
      <c r="U52" s="55" t="n">
        <f aca="false">U7-U8-U12</f>
        <v>0</v>
      </c>
      <c r="V52" s="55" t="n">
        <f aca="false">V7-V8-V12</f>
        <v>0</v>
      </c>
      <c r="W52" s="55" t="n">
        <f aca="false">W7-W8-W12</f>
        <v>0</v>
      </c>
    </row>
    <row r="53" customFormat="false" ht="15" hidden="false" customHeight="false" outlineLevel="0" collapsed="false">
      <c r="B53" s="0" t="s">
        <v>131</v>
      </c>
      <c r="D53" s="55" t="n">
        <f aca="false">D8-D9-D10</f>
        <v>0</v>
      </c>
      <c r="E53" s="55" t="n">
        <f aca="false">E8-E9-E10</f>
        <v>0</v>
      </c>
      <c r="F53" s="55" t="n">
        <f aca="false">F8-F9-F10</f>
        <v>0</v>
      </c>
      <c r="G53" s="55" t="n">
        <f aca="false">G8-G9-G10</f>
        <v>0</v>
      </c>
      <c r="H53" s="55" t="n">
        <f aca="false">H8-H9-H10</f>
        <v>0</v>
      </c>
      <c r="I53" s="55" t="n">
        <f aca="false">I8-I9-I10</f>
        <v>0</v>
      </c>
      <c r="J53" s="55" t="n">
        <f aca="false">J8-J9-J10</f>
        <v>0</v>
      </c>
      <c r="K53" s="55" t="n">
        <f aca="false">K8-K9-K10</f>
        <v>0</v>
      </c>
      <c r="L53" s="55" t="n">
        <f aca="false">L8-L9-L10</f>
        <v>0</v>
      </c>
      <c r="M53" s="55" t="n">
        <f aca="false">M8-M9-M10</f>
        <v>0</v>
      </c>
      <c r="N53" s="55" t="n">
        <f aca="false">N8-N9-N10</f>
        <v>0</v>
      </c>
      <c r="O53" s="55" t="n">
        <f aca="false">O8-O9-O10</f>
        <v>0</v>
      </c>
      <c r="P53" s="55" t="n">
        <f aca="false">P8-P9-P10</f>
        <v>0</v>
      </c>
      <c r="Q53" s="55" t="n">
        <f aca="false">Q8-Q9-Q10</f>
        <v>0</v>
      </c>
      <c r="R53" s="55" t="n">
        <f aca="false">R8-R9-R10</f>
        <v>0</v>
      </c>
      <c r="S53" s="55" t="n">
        <f aca="false">S8-S9-S10</f>
        <v>0</v>
      </c>
      <c r="T53" s="55" t="n">
        <f aca="false">T8-T9-T10</f>
        <v>0</v>
      </c>
      <c r="U53" s="55" t="n">
        <f aca="false">U8-U9-U10</f>
        <v>0</v>
      </c>
      <c r="V53" s="55" t="n">
        <f aca="false">V8-V9-V10</f>
        <v>0</v>
      </c>
      <c r="W53" s="55" t="n">
        <f aca="false">W8-W9-W10</f>
        <v>0</v>
      </c>
    </row>
    <row r="54" customFormat="false" ht="15" hidden="false" customHeight="false" outlineLevel="0" collapsed="false">
      <c r="B54" s="49" t="s">
        <v>134</v>
      </c>
      <c r="D54" s="55" t="n">
        <f aca="false">D13-D14-D24-D25</f>
        <v>-100000</v>
      </c>
      <c r="E54" s="55" t="n">
        <f aca="false">E13-E14-E24-E25</f>
        <v>-100000</v>
      </c>
      <c r="F54" s="55" t="n">
        <f aca="false">F13-F14-F24-F25</f>
        <v>0</v>
      </c>
      <c r="G54" s="55" t="n">
        <f aca="false">G13-G14-G24-G25</f>
        <v>0</v>
      </c>
      <c r="H54" s="55" t="n">
        <f aca="false">H13-H14-H24-H25</f>
        <v>0</v>
      </c>
      <c r="I54" s="55" t="n">
        <f aca="false">I13-I14-I24-I25</f>
        <v>0</v>
      </c>
      <c r="J54" s="55" t="n">
        <f aca="false">J13-J14-J24-J25</f>
        <v>0</v>
      </c>
      <c r="K54" s="55" t="n">
        <f aca="false">K13-K14-K24-K25</f>
        <v>0</v>
      </c>
      <c r="L54" s="55" t="n">
        <f aca="false">L13-L14-L24-L25</f>
        <v>0</v>
      </c>
      <c r="M54" s="55" t="n">
        <f aca="false">M13-M14-M24-M25</f>
        <v>0</v>
      </c>
      <c r="N54" s="55" t="n">
        <f aca="false">N13-N14-N24-N25</f>
        <v>0</v>
      </c>
      <c r="O54" s="913" t="n">
        <f aca="false">O13-O14-O24-O25</f>
        <v>0</v>
      </c>
      <c r="P54" s="913" t="n">
        <f aca="false">P13-P14-P24-P25</f>
        <v>0</v>
      </c>
      <c r="Q54" s="913" t="n">
        <f aca="false">Q13-Q14-Q24-Q25</f>
        <v>0</v>
      </c>
      <c r="R54" s="55" t="n">
        <f aca="false">R13-R14-R24-R25</f>
        <v>0</v>
      </c>
      <c r="S54" s="55" t="n">
        <f aca="false">S13-S14-S24-S25</f>
        <v>0</v>
      </c>
      <c r="T54" s="55" t="n">
        <f aca="false">T13-T14-T24-T25</f>
        <v>0</v>
      </c>
      <c r="U54" s="55" t="n">
        <f aca="false">U13-U14-U24-U25</f>
        <v>0</v>
      </c>
      <c r="V54" s="55" t="n">
        <f aca="false">V13-V14-V24-V25</f>
        <v>0</v>
      </c>
      <c r="W54" s="55" t="n">
        <f aca="false">W13-W14-W24-W25</f>
        <v>0</v>
      </c>
    </row>
    <row r="55" customFormat="false" ht="15" hidden="false" customHeight="false" outlineLevel="0" collapsed="false">
      <c r="B55" s="49" t="s">
        <v>775</v>
      </c>
      <c r="D55" s="55" t="n">
        <f aca="false">D14-D15-D16-D17-D21</f>
        <v>0</v>
      </c>
      <c r="E55" s="55" t="n">
        <f aca="false">E14-E15-E16-E17-E21</f>
        <v>100000</v>
      </c>
      <c r="F55" s="55" t="n">
        <f aca="false">F14-F15-F16-F17-F21</f>
        <v>100000</v>
      </c>
      <c r="G55" s="55" t="n">
        <f aca="false">G14-G15-G16-G17-G21</f>
        <v>0</v>
      </c>
      <c r="H55" s="55" t="n">
        <f aca="false">H14-H15-H16-H17-H21</f>
        <v>0</v>
      </c>
      <c r="I55" s="55" t="n">
        <f aca="false">I14-I15-I16-I17-I21</f>
        <v>0</v>
      </c>
      <c r="J55" s="55" t="n">
        <f aca="false">J14-J15-J16-J17-J21</f>
        <v>0</v>
      </c>
      <c r="K55" s="55" t="n">
        <f aca="false">K14-K15-K16-K17-K21</f>
        <v>-5.36441802978516E-007</v>
      </c>
      <c r="L55" s="55" t="n">
        <f aca="false">L14-L15-L16-L17-L21</f>
        <v>0</v>
      </c>
      <c r="M55" s="55" t="n">
        <f aca="false">M14-M15-M16-M17-M21</f>
        <v>0</v>
      </c>
      <c r="N55" s="55" t="n">
        <f aca="false">N14-N15-N16-N17-N21</f>
        <v>0</v>
      </c>
      <c r="O55" s="55" t="n">
        <f aca="false">O14-O15-O16-O17-O21</f>
        <v>0</v>
      </c>
      <c r="P55" s="55" t="n">
        <f aca="false">P14-P15-P16-P17-P21</f>
        <v>0</v>
      </c>
      <c r="Q55" s="55" t="n">
        <f aca="false">Q14-Q15-Q16-Q17-Q21</f>
        <v>0</v>
      </c>
      <c r="R55" s="55" t="n">
        <f aca="false">R14-R15-R16-R17-R21</f>
        <v>0</v>
      </c>
      <c r="S55" s="55" t="n">
        <f aca="false">S14-S15-S16-S17-S21</f>
        <v>0</v>
      </c>
      <c r="T55" s="55" t="n">
        <f aca="false">T14-T15-T16-T17-T21</f>
        <v>0</v>
      </c>
      <c r="U55" s="55" t="n">
        <f aca="false">U14-U15-U16-U17-U21</f>
        <v>0</v>
      </c>
      <c r="V55" s="55" t="n">
        <f aca="false">V14-V15-V16-V17-V21</f>
        <v>0</v>
      </c>
      <c r="W55" s="55" t="n">
        <f aca="false">W14-W15-W16-W17-W21</f>
        <v>0</v>
      </c>
    </row>
    <row r="56" customFormat="false" ht="15" hidden="false" customHeight="false" outlineLevel="0" collapsed="false">
      <c r="B56" s="49" t="s">
        <v>137</v>
      </c>
      <c r="D56" s="55" t="n">
        <f aca="false">D32-D35-D39</f>
        <v>0</v>
      </c>
      <c r="E56" s="55" t="n">
        <f aca="false">E32-E35-E39</f>
        <v>0</v>
      </c>
      <c r="F56" s="55" t="n">
        <f aca="false">F32-F35-F39</f>
        <v>0</v>
      </c>
      <c r="G56" s="55" t="n">
        <f aca="false">G32-G35-G39</f>
        <v>0</v>
      </c>
      <c r="H56" s="55" t="n">
        <f aca="false">H32-H35-H39</f>
        <v>0</v>
      </c>
      <c r="I56" s="55" t="n">
        <f aca="false">I32-I35-I39</f>
        <v>0</v>
      </c>
      <c r="J56" s="55" t="n">
        <f aca="false">J32-J35-J39</f>
        <v>0</v>
      </c>
      <c r="K56" s="55" t="n">
        <f aca="false">K32-K35-K39</f>
        <v>0</v>
      </c>
      <c r="L56" s="55" t="n">
        <f aca="false">L32-L35-L39</f>
        <v>0</v>
      </c>
      <c r="M56" s="55" t="n">
        <f aca="false">M32-M35-M39</f>
        <v>0</v>
      </c>
      <c r="N56" s="55" t="n">
        <f aca="false">N32-N35-N39</f>
        <v>0</v>
      </c>
      <c r="O56" s="55" t="n">
        <f aca="false">O32-O35-O39</f>
        <v>0</v>
      </c>
      <c r="P56" s="55" t="n">
        <f aca="false">P32-P35-P39</f>
        <v>0</v>
      </c>
      <c r="Q56" s="55" t="n">
        <f aca="false">Q32-Q35-Q39</f>
        <v>0</v>
      </c>
      <c r="R56" s="913" t="n">
        <f aca="false">R32-R35-R39</f>
        <v>0</v>
      </c>
      <c r="S56" s="913" t="n">
        <f aca="false">S32-S35-S39</f>
        <v>0</v>
      </c>
      <c r="T56" s="913" t="n">
        <f aca="false">T32-T35-T39</f>
        <v>0</v>
      </c>
      <c r="U56" s="55" t="n">
        <f aca="false">U32-U35-U39</f>
        <v>0</v>
      </c>
      <c r="V56" s="55" t="n">
        <f aca="false">V32-V35-V39</f>
        <v>0</v>
      </c>
      <c r="W56" s="55" t="n">
        <f aca="false">W32-W35-W39</f>
        <v>0</v>
      </c>
    </row>
    <row r="57" customFormat="false" ht="15" hidden="false" customHeight="false" outlineLevel="0" collapsed="false">
      <c r="B57" s="49" t="s">
        <v>274</v>
      </c>
      <c r="D57" s="55" t="n">
        <f aca="false">D35-D36-D37-D38</f>
        <v>0</v>
      </c>
      <c r="E57" s="55" t="n">
        <f aca="false">E35-E36-E37-E38</f>
        <v>-100000</v>
      </c>
      <c r="F57" s="55" t="n">
        <f aca="false">F35-F36-F37-F38</f>
        <v>0</v>
      </c>
      <c r="G57" s="55" t="n">
        <f aca="false">G35-G36-G37-G38</f>
        <v>0</v>
      </c>
      <c r="H57" s="55" t="n">
        <f aca="false">H35-H36-H37-H38</f>
        <v>0</v>
      </c>
      <c r="I57" s="55" t="n">
        <f aca="false">I35-I36-I37-I38</f>
        <v>0</v>
      </c>
      <c r="J57" s="55" t="n">
        <f aca="false">J35-J36-J37-J38</f>
        <v>0</v>
      </c>
      <c r="K57" s="55" t="n">
        <f aca="false">K35-K36-K37-K38</f>
        <v>0</v>
      </c>
      <c r="L57" s="55" t="n">
        <f aca="false">L35-L36-L37-L38</f>
        <v>0</v>
      </c>
      <c r="M57" s="55" t="n">
        <f aca="false">M35-M36-M37-M38</f>
        <v>0</v>
      </c>
      <c r="N57" s="55" t="n">
        <f aca="false">N35-N36-N37-N38</f>
        <v>0</v>
      </c>
      <c r="O57" s="55" t="n">
        <f aca="false">O35-O36-O37-O38</f>
        <v>0</v>
      </c>
      <c r="P57" s="55" t="n">
        <f aca="false">P35-P36-P37-P38</f>
        <v>0</v>
      </c>
      <c r="Q57" s="92" t="n">
        <f aca="false">Q35-Q36-Q37-Q38</f>
        <v>0</v>
      </c>
      <c r="R57" s="55" t="n">
        <f aca="false">R35-R36-R37-R38</f>
        <v>0</v>
      </c>
      <c r="S57" s="55" t="n">
        <f aca="false">S35-S36-S37-S38</f>
        <v>0</v>
      </c>
      <c r="T57" s="55" t="n">
        <f aca="false">T35-T36-T37-T38</f>
        <v>0</v>
      </c>
      <c r="U57" s="55" t="n">
        <f aca="false">U35-U36-U37-U38</f>
        <v>0</v>
      </c>
      <c r="V57" s="55" t="n">
        <f aca="false">V35-V36-V37-V38</f>
        <v>0</v>
      </c>
      <c r="W57" s="55" t="n">
        <f aca="false">W35-W36-W37-W38</f>
        <v>0</v>
      </c>
    </row>
    <row r="58" customFormat="false" ht="15" hidden="false" customHeight="false" outlineLevel="0" collapsed="false">
      <c r="B58" s="49" t="s">
        <v>505</v>
      </c>
      <c r="D58" s="55" t="n">
        <f aca="false">D39-D40-D41-D42</f>
        <v>100000</v>
      </c>
      <c r="E58" s="55" t="n">
        <f aca="false">E39-E40-E41-E42</f>
        <v>0</v>
      </c>
      <c r="F58" s="55" t="n">
        <f aca="false">F39-F40-F41-F42</f>
        <v>0</v>
      </c>
      <c r="G58" s="55" t="n">
        <f aca="false">G39-G40-G41-G42</f>
        <v>0</v>
      </c>
      <c r="H58" s="55" t="n">
        <f aca="false">H39-H40-H41-H42</f>
        <v>0</v>
      </c>
      <c r="I58" s="55" t="n">
        <f aca="false">I39-I40-I41-I42</f>
        <v>0</v>
      </c>
      <c r="J58" s="55" t="n">
        <f aca="false">J39-J40-J41-J42</f>
        <v>0</v>
      </c>
      <c r="K58" s="55" t="n">
        <f aca="false">K39-K40-K41-K42</f>
        <v>0</v>
      </c>
      <c r="L58" s="55" t="n">
        <f aca="false">L39-L40-L41-L42</f>
        <v>0</v>
      </c>
      <c r="M58" s="55" t="n">
        <f aca="false">M39-M40-M41-M42</f>
        <v>0</v>
      </c>
      <c r="N58" s="55" t="n">
        <f aca="false">N39-N40-N41-N42</f>
        <v>0</v>
      </c>
      <c r="O58" s="55" t="n">
        <f aca="false">O39-O40-O41-O42</f>
        <v>0</v>
      </c>
      <c r="P58" s="55" t="n">
        <f aca="false">P39-P40-P41-P42</f>
        <v>0</v>
      </c>
      <c r="Q58" s="55" t="n">
        <f aca="false">Q39-Q40-Q41-Q42</f>
        <v>0</v>
      </c>
      <c r="R58" s="55" t="n">
        <f aca="false">R39-R40-R41-R42</f>
        <v>0</v>
      </c>
      <c r="S58" s="55" t="n">
        <f aca="false">S39-S40-S41-S42</f>
        <v>0</v>
      </c>
      <c r="T58" s="55" t="n">
        <f aca="false">T39-T40-T41-T42</f>
        <v>0</v>
      </c>
      <c r="U58" s="55" t="n">
        <f aca="false">U39-U40-U41-U42</f>
        <v>0</v>
      </c>
      <c r="V58" s="55" t="n">
        <f aca="false">V39-V40-V41-V42</f>
        <v>0</v>
      </c>
      <c r="W58" s="55" t="n">
        <f aca="false">W39-W40-W41-W42</f>
        <v>0</v>
      </c>
    </row>
    <row r="59" customFormat="false" ht="15" hidden="false" customHeight="false" outlineLevel="0" collapsed="false">
      <c r="B59" s="49" t="s">
        <v>1193</v>
      </c>
      <c r="D59" s="55" t="n">
        <f aca="false">D41-D43-D44-D45-D46-D47</f>
        <v>-100000</v>
      </c>
      <c r="E59" s="55" t="n">
        <f aca="false">E41-E43-E44-E45-E46-E47</f>
        <v>100000</v>
      </c>
      <c r="F59" s="55" t="n">
        <f aca="false">F41-F43-F44-F45-F46-F47</f>
        <v>0</v>
      </c>
      <c r="G59" s="56" t="n">
        <f aca="false">G41-G43-G44-G45-G46-G47</f>
        <v>54600000</v>
      </c>
      <c r="H59" s="56" t="n">
        <f aca="false">H41-H43-H44-H45-H46-H47</f>
        <v>40840000</v>
      </c>
      <c r="I59" s="92" t="n">
        <f aca="false">I41-I43-I44-I45-I46-I47</f>
        <v>0</v>
      </c>
      <c r="J59" s="92" t="n">
        <f aca="false">J41-J43-J44-J45-J46-J47</f>
        <v>0</v>
      </c>
      <c r="K59" s="55" t="n">
        <f aca="false">K41-K43-K44-K45-K46-K47</f>
        <v>0</v>
      </c>
      <c r="L59" s="55" t="n">
        <f aca="false">L41-L43-L44-L45-L46-L47</f>
        <v>0</v>
      </c>
      <c r="M59" s="55" t="n">
        <f aca="false">M41-M43-M44-M45-M46-M47</f>
        <v>0</v>
      </c>
      <c r="N59" s="55" t="n">
        <f aca="false">N41-N43-N44-N45-N46-N47</f>
        <v>0</v>
      </c>
      <c r="O59" s="55" t="n">
        <f aca="false">O41-O43-O44-O45-O46-O47</f>
        <v>0</v>
      </c>
      <c r="P59" s="55" t="n">
        <f aca="false">P41-P43-P44-P45-P46-P47</f>
        <v>0</v>
      </c>
      <c r="Q59" s="55" t="n">
        <f aca="false">Q41-Q43-Q44-Q45-Q46-Q47</f>
        <v>0</v>
      </c>
      <c r="R59" s="55" t="n">
        <f aca="false">R41-R43-R44-R45-R46-R47</f>
        <v>0</v>
      </c>
      <c r="S59" s="55" t="n">
        <f aca="false">S41-S43-S44-S45-S46-S47</f>
        <v>0</v>
      </c>
      <c r="T59" s="55" t="n">
        <f aca="false">T41-T43-T44-T45-T46-T47</f>
        <v>0</v>
      </c>
      <c r="U59" s="55" t="n">
        <f aca="false">U41-U43-U44-U45-U46-U47</f>
        <v>0</v>
      </c>
      <c r="V59" s="55" t="n">
        <f aca="false">V41-V43-V44-V45-V46-V47</f>
        <v>0</v>
      </c>
      <c r="W59" s="55" t="n">
        <f aca="false">W41-W43-W44-W45-W46-W47</f>
        <v>0</v>
      </c>
    </row>
    <row r="61" customFormat="false" ht="15.75" hidden="false" customHeight="false" outlineLevel="0" collapsed="false">
      <c r="C61" s="55"/>
    </row>
    <row r="62" customFormat="false" ht="15.75" hidden="false" customHeight="false" outlineLevel="0" collapsed="false">
      <c r="B62" s="49" t="s">
        <v>586</v>
      </c>
      <c r="D62" s="93" t="n">
        <v>1674000000</v>
      </c>
      <c r="E62" s="94" t="n">
        <v>2374000000</v>
      </c>
      <c r="F62" s="94" t="n">
        <v>3230000000</v>
      </c>
      <c r="G62" s="94" t="n">
        <v>4200000000</v>
      </c>
      <c r="H62" s="94" t="n">
        <v>5105000000</v>
      </c>
      <c r="I62" s="94" t="n">
        <v>6106000000</v>
      </c>
      <c r="J62" s="94" t="n">
        <v>7206000000</v>
      </c>
      <c r="K62" s="94" t="n">
        <v>8061000000</v>
      </c>
      <c r="L62" s="94" t="n">
        <v>9698000000</v>
      </c>
      <c r="M62" s="94" t="n">
        <v>10638000000</v>
      </c>
      <c r="N62" s="94" t="n">
        <v>11992000000</v>
      </c>
      <c r="O62" s="94" t="n">
        <v>14259000000</v>
      </c>
      <c r="P62" s="159" t="n">
        <v>15927000000</v>
      </c>
      <c r="Q62" s="159" t="n">
        <v>16627000000</v>
      </c>
      <c r="R62" s="159" t="n">
        <v>17480000000</v>
      </c>
      <c r="S62" s="159" t="n">
        <v>18320000000</v>
      </c>
      <c r="T62" s="159" t="n">
        <v>19600000000</v>
      </c>
      <c r="U62" s="159" t="n">
        <v>21110000000</v>
      </c>
      <c r="V62" s="159" t="n">
        <v>22800000000</v>
      </c>
      <c r="W62" s="159" t="n">
        <v>24500000000</v>
      </c>
      <c r="X62" s="160" t="n">
        <v>26300000000</v>
      </c>
    </row>
    <row r="63" customFormat="false" ht="15" hidden="false" customHeight="false" outlineLevel="0" collapsed="false">
      <c r="B63" s="49" t="s">
        <v>140</v>
      </c>
      <c r="D63" s="0" t="n">
        <f aca="false">(D6/D62)*100</f>
        <v>19.2891278375149</v>
      </c>
      <c r="E63" s="0" t="n">
        <f aca="false">(E6/E62)*100</f>
        <v>27.12299915754</v>
      </c>
      <c r="F63" s="0" t="n">
        <f aca="false">(F6/F62)*100</f>
        <v>20.2414860681115</v>
      </c>
      <c r="G63" s="0" t="n">
        <f aca="false">(G6/G62)*100</f>
        <v>27.6</v>
      </c>
      <c r="H63" s="0" t="n">
        <f aca="false">(H6/H62)*100</f>
        <v>26.4</v>
      </c>
      <c r="I63" s="0" t="n">
        <f aca="false">(I6/I62)*100</f>
        <v>27.6</v>
      </c>
      <c r="J63" s="0" t="n">
        <f aca="false">(J6/J62)*100</f>
        <v>27.3</v>
      </c>
      <c r="K63" s="0" t="n">
        <f aca="false">(K6/K62)*100</f>
        <v>30.5</v>
      </c>
      <c r="L63" s="0" t="n">
        <f aca="false">(L6/L62)*100</f>
        <v>23.9</v>
      </c>
      <c r="M63" s="0" t="n">
        <f aca="false">(M6/M62)*100</f>
        <v>22.9732656514382</v>
      </c>
      <c r="N63" s="0" t="n">
        <f aca="false">(N6/N62)*100</f>
        <v>22.8</v>
      </c>
      <c r="O63" s="0" t="n">
        <f aca="false">(O6/O62)*100</f>
        <v>27</v>
      </c>
      <c r="P63" s="0" t="n">
        <f aca="false">(P6/P62)*100</f>
        <v>25.9</v>
      </c>
      <c r="Q63" s="0" t="n">
        <f aca="false">(Q6/Q62)*100</f>
        <v>23.8</v>
      </c>
      <c r="R63" s="0" t="n">
        <f aca="false">(R6/R62)*100</f>
        <v>24.4</v>
      </c>
      <c r="S63" s="0" t="n">
        <f aca="false">(S6/S62)*100</f>
        <v>24.8</v>
      </c>
      <c r="T63" s="0" t="n">
        <f aca="false">(T6/T62)*100</f>
        <v>24.2</v>
      </c>
      <c r="U63" s="0" t="n">
        <f aca="false">(U6/U62)*100</f>
        <v>23.6</v>
      </c>
      <c r="V63" s="0" t="n">
        <f aca="false">(V6/V62)*100</f>
        <v>23.9</v>
      </c>
      <c r="W63" s="0" t="n">
        <f aca="false">(W6/W62)*100</f>
        <v>23.9</v>
      </c>
    </row>
    <row r="64" customFormat="false" ht="15" hidden="false" customHeight="false" outlineLevel="0" collapsed="false">
      <c r="B64" s="49" t="s">
        <v>141</v>
      </c>
      <c r="D64" s="0" t="n">
        <f aca="false">(D13/D62)*100</f>
        <v>28.183990442055</v>
      </c>
      <c r="E64" s="0" t="n">
        <f aca="false">(E13/E62)*100</f>
        <v>24.519797809604</v>
      </c>
      <c r="F64" s="0" t="n">
        <f aca="false">(F13/F62)*100</f>
        <v>24.8204334365325</v>
      </c>
      <c r="G64" s="0" t="n">
        <f aca="false">(G13/G62)*100</f>
        <v>27.8</v>
      </c>
      <c r="H64" s="0" t="n">
        <f aca="false">(H13/H62)*100</f>
        <v>28.7</v>
      </c>
      <c r="I64" s="0" t="n">
        <f aca="false">(I13/I62)*100</f>
        <v>30.2</v>
      </c>
      <c r="J64" s="0" t="n">
        <f aca="false">(J13/J62)*100</f>
        <v>28.7</v>
      </c>
      <c r="K64" s="0" t="n">
        <f aca="false">(K13/K62)*100</f>
        <v>28.9</v>
      </c>
      <c r="L64" s="0" t="n">
        <f aca="false">(L13/L62)*100</f>
        <v>22.6</v>
      </c>
      <c r="M64" s="0" t="n">
        <f aca="false">(M13/M62)*100</f>
        <v>24.5230494453845</v>
      </c>
      <c r="N64" s="0" t="n">
        <f aca="false">(N13/N62)*100</f>
        <v>25.7</v>
      </c>
      <c r="O64" s="0" t="n">
        <f aca="false">(O13/O62)*100</f>
        <v>25.8</v>
      </c>
      <c r="P64" s="0" t="n">
        <f aca="false">(P13/P62)*100</f>
        <v>28.6</v>
      </c>
      <c r="Q64" s="0" t="n">
        <f aca="false">(Q13/Q62)*100</f>
        <v>31.6</v>
      </c>
      <c r="R64" s="0" t="n">
        <f aca="false">(R13/R62)*100</f>
        <v>28.3</v>
      </c>
      <c r="S64" s="0" t="n">
        <f aca="false">(S13/S62)*100</f>
        <v>28.2</v>
      </c>
      <c r="T64" s="0" t="n">
        <f aca="false">(T13/T62)*100</f>
        <v>27.6</v>
      </c>
      <c r="U64" s="0" t="n">
        <f aca="false">(U13/U62)*100</f>
        <v>26.6</v>
      </c>
      <c r="V64" s="0" t="n">
        <f aca="false">(V13/V62)*100</f>
        <v>26.4</v>
      </c>
      <c r="W64" s="0" t="n">
        <f aca="false">(W13/W62)*100</f>
        <v>26.4</v>
      </c>
    </row>
    <row r="65" customFormat="false" ht="15" hidden="false" customHeight="false" outlineLevel="0" collapsed="false">
      <c r="B65" s="914" t="s">
        <v>1650</v>
      </c>
      <c r="D65" s="0" t="n">
        <f aca="false">IF(D24&lt;0,(D24/D13)*100)</f>
        <v>0</v>
      </c>
      <c r="E65" s="0" t="n">
        <f aca="false">IF(E24&lt;0,(E24/E13)*100)</f>
        <v>0</v>
      </c>
      <c r="F65" s="0" t="n">
        <f aca="false">IF(F24&lt;0,(F24/F13)*100)</f>
        <v>0</v>
      </c>
      <c r="G65" s="0" t="n">
        <f aca="false">IF(G24&lt;0,(G24/G13)*100)</f>
        <v>0</v>
      </c>
      <c r="H65" s="0" t="n">
        <f aca="false">IF(H24&lt;0,(H24/H13)*100)</f>
        <v>0</v>
      </c>
      <c r="I65" s="0" t="n">
        <f aca="false">IF(I24&lt;0,(I24/I13)*100)</f>
        <v>0</v>
      </c>
      <c r="J65" s="0" t="n">
        <f aca="false">IF(J24&lt;0,(J24/J13)*100)</f>
        <v>0</v>
      </c>
      <c r="K65" s="0" t="n">
        <f aca="false">IF(K24&lt;0,(K24/K13)*100)</f>
        <v>0</v>
      </c>
      <c r="L65" s="0" t="n">
        <f aca="false">IF(L24&lt;0,(L24/L13)*100)</f>
        <v>0</v>
      </c>
      <c r="M65" s="0" t="n">
        <f aca="false">IF(M24&lt;0,(M24/M13)*100)</f>
        <v>0</v>
      </c>
      <c r="N65" s="0" t="n">
        <f aca="false">IF(N24&lt;0,(N24/N13)*100)</f>
        <v>0</v>
      </c>
      <c r="O65" s="0" t="n">
        <f aca="false">IF(O24&lt;0,(O24/O13)*100)</f>
        <v>0</v>
      </c>
      <c r="P65" s="0" t="n">
        <f aca="false">IF(P24&lt;0,(P24/P13)*100)</f>
        <v>0</v>
      </c>
      <c r="Q65" s="0" t="n">
        <f aca="false">IF(Q24&lt;0,(Q24/Q13)*100)</f>
        <v>0</v>
      </c>
      <c r="R65" s="0" t="n">
        <f aca="false">IF(R24&lt;0,(R24/R13)*100)</f>
        <v>0</v>
      </c>
      <c r="S65" s="0" t="n">
        <f aca="false">IF(S24&lt;0,(S24/S13)*100)</f>
        <v>0</v>
      </c>
      <c r="T65" s="0" t="n">
        <f aca="false">IF(T24&lt;0,(T24/T13)*100)</f>
        <v>0</v>
      </c>
      <c r="U65" s="0" t="n">
        <f aca="false">IF(U24&lt;0,(U24/U13)*100)</f>
        <v>0</v>
      </c>
      <c r="V65" s="0" t="n">
        <f aca="false">IF(V24&lt;0,(V24/V13)*100)</f>
        <v>0</v>
      </c>
      <c r="W65" s="0" t="n">
        <f aca="false">IF(W24&lt;0,(W24/W13)*100)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7.xml><?xml version="1.0" encoding="utf-8"?>
<worksheet xmlns="http://schemas.openxmlformats.org/spreadsheetml/2006/main" xmlns:r="http://schemas.openxmlformats.org/officeDocument/2006/relationships">
  <sheetPr filterMode="false">
    <pageSetUpPr fitToPage="false"/>
  </sheetPr>
  <dimension ref="A1:AN7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W6" activePane="bottomRight" state="frozen"/>
      <selection pane="topLeft" activeCell="A1" activeCellId="0" sqref="A1"/>
      <selection pane="topRight" activeCell="W1" activeCellId="0" sqref="W1"/>
      <selection pane="bottomLeft" activeCell="A6" activeCellId="0" sqref="A6"/>
      <selection pane="bottomRight" activeCell="AA10" activeCellId="0" sqref="AA10"/>
    </sheetView>
  </sheetViews>
  <sheetFormatPr defaultRowHeight="15"/>
  <cols>
    <col collapsed="false" hidden="false" max="1" min="1" style="0" width="43.3316326530612"/>
    <col collapsed="false" hidden="false" max="2" min="2" style="0" width="50.3520408163265"/>
    <col collapsed="false" hidden="false" max="3" min="3" style="0" width="23.219387755102"/>
    <col collapsed="false" hidden="false" max="4" min="4" style="0" width="14.5816326530612"/>
    <col collapsed="false" hidden="false" max="5" min="5" style="0" width="14.8469387755102"/>
    <col collapsed="false" hidden="false" max="6" min="6" style="0" width="15.9285714285714"/>
    <col collapsed="false" hidden="false" max="9" min="7" style="0" width="15.2551020408163"/>
    <col collapsed="false" hidden="false" max="10" min="10" style="0" width="15.9285714285714"/>
    <col collapsed="false" hidden="false" max="11" min="11" style="0" width="16.3316326530612"/>
    <col collapsed="false" hidden="false" max="12" min="12" style="0" width="16.469387755102"/>
    <col collapsed="false" hidden="false" max="13" min="13" style="0" width="17.280612244898"/>
    <col collapsed="false" hidden="false" max="15" min="14" style="0" width="15.9285714285714"/>
    <col collapsed="false" hidden="false" max="23" min="16" style="0" width="16.1989795918367"/>
    <col collapsed="false" hidden="false" max="24" min="24" style="113" width="17.4132653061224"/>
    <col collapsed="false" hidden="false" max="27" min="25" style="574" width="9.04591836734694"/>
    <col collapsed="false" hidden="false" max="36" min="28" style="574" width="13.9030612244898"/>
    <col collapsed="false" hidden="false" max="37" min="37" style="0" width="13.9030612244898"/>
    <col collapsed="false" hidden="false" max="38" min="38" style="0" width="10.1224489795918"/>
    <col collapsed="false" hidden="false" max="1025" min="39" style="0" width="8.50510204081633"/>
  </cols>
  <sheetData>
    <row r="1" customFormat="false" ht="15" hidden="false" customHeight="false" outlineLevel="0" collapsed="false">
      <c r="A1" s="1" t="s">
        <v>5233</v>
      </c>
      <c r="B1" s="2" t="s">
        <v>5234</v>
      </c>
      <c r="C1" s="2"/>
      <c r="D1" s="3"/>
      <c r="E1" s="3"/>
      <c r="F1" s="3"/>
      <c r="G1" s="3"/>
      <c r="H1" s="3"/>
      <c r="I1" s="3"/>
      <c r="J1" s="3"/>
      <c r="K1" s="3"/>
      <c r="L1" s="3"/>
      <c r="M1" s="3"/>
      <c r="N1" s="4"/>
      <c r="O1" s="4"/>
      <c r="P1" s="4"/>
      <c r="Q1" s="5"/>
      <c r="R1" s="4"/>
      <c r="S1" s="4"/>
      <c r="T1" s="4"/>
      <c r="U1" s="4"/>
      <c r="V1" s="4"/>
      <c r="W1" s="4"/>
      <c r="X1" s="577"/>
      <c r="Y1" s="6"/>
      <c r="Z1" s="6"/>
      <c r="AA1" s="6"/>
      <c r="AB1" s="6"/>
      <c r="AC1" s="6"/>
      <c r="AD1" s="6"/>
      <c r="AE1" s="6"/>
      <c r="AF1" s="6"/>
      <c r="AG1" s="6"/>
      <c r="AH1" s="6"/>
      <c r="AI1" s="6"/>
      <c r="AJ1" s="6"/>
      <c r="AK1" s="6"/>
      <c r="AL1" s="6"/>
      <c r="AM1" s="6"/>
      <c r="AN1" s="6"/>
    </row>
    <row r="2" customFormat="false" ht="15" hidden="false" customHeight="false" outlineLevel="0" collapsed="false">
      <c r="B2" s="7" t="s">
        <v>5235</v>
      </c>
      <c r="C2" s="7"/>
      <c r="D2" s="4"/>
      <c r="E2" s="4"/>
      <c r="F2" s="4"/>
      <c r="G2" s="4"/>
      <c r="H2" s="4"/>
      <c r="I2" s="4"/>
      <c r="J2" s="4"/>
      <c r="K2" s="4"/>
      <c r="L2" s="4"/>
      <c r="M2" s="4"/>
      <c r="N2" s="4"/>
      <c r="O2" s="4"/>
      <c r="P2" s="4"/>
      <c r="Q2" s="8"/>
      <c r="R2" s="9"/>
      <c r="S2" s="10"/>
      <c r="T2" s="4"/>
      <c r="U2" s="4"/>
      <c r="V2" s="4"/>
      <c r="W2" s="4"/>
      <c r="X2" s="577"/>
      <c r="Y2" s="238"/>
      <c r="Z2" s="238"/>
      <c r="AA2" s="238"/>
      <c r="AB2" s="238"/>
      <c r="AC2" s="238"/>
      <c r="AD2" s="238"/>
      <c r="AE2" s="238"/>
      <c r="AF2" s="238"/>
      <c r="AG2" s="238"/>
      <c r="AH2" s="238"/>
      <c r="AI2" s="238"/>
      <c r="AJ2" s="238"/>
      <c r="AK2" s="238"/>
      <c r="AL2" s="6"/>
      <c r="AM2" s="6"/>
      <c r="AN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c r="Z3" s="238"/>
      <c r="AA3" s="238"/>
      <c r="AB3" s="238"/>
      <c r="AC3" s="238"/>
      <c r="AD3" s="238"/>
      <c r="AE3" s="238"/>
      <c r="AF3" s="238"/>
      <c r="AG3" s="238"/>
      <c r="AH3" s="238"/>
      <c r="AI3" s="238"/>
      <c r="AJ3" s="238"/>
      <c r="AK3" s="238"/>
      <c r="AL3" s="6"/>
      <c r="AM3" s="6"/>
      <c r="AN3" s="6"/>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c r="X4" s="4" t="s">
        <v>146</v>
      </c>
      <c r="Y4" s="238"/>
      <c r="Z4" s="238"/>
      <c r="AA4" s="238"/>
      <c r="AB4" s="238"/>
      <c r="AC4" s="238"/>
      <c r="AD4" s="688"/>
      <c r="AE4" s="688"/>
      <c r="AF4" s="688"/>
      <c r="AG4" s="688"/>
      <c r="AH4" s="688"/>
      <c r="AI4" s="688"/>
      <c r="AJ4" s="688"/>
      <c r="AK4" s="915"/>
      <c r="AL4" s="6"/>
      <c r="AM4" s="6"/>
      <c r="AN4" s="6"/>
    </row>
    <row r="5" customFormat="false" ht="15" hidden="false" customHeight="false" outlineLevel="0" collapsed="false">
      <c r="A5" s="0" t="s">
        <v>26</v>
      </c>
      <c r="B5" s="11" t="s">
        <v>27</v>
      </c>
      <c r="C5" s="11"/>
      <c r="D5" s="4" t="s">
        <v>28</v>
      </c>
      <c r="E5" s="4" t="s">
        <v>28</v>
      </c>
      <c r="F5" s="4" t="s">
        <v>28</v>
      </c>
      <c r="G5" s="4" t="s">
        <v>28</v>
      </c>
      <c r="H5" s="3" t="s">
        <v>29</v>
      </c>
      <c r="I5" s="3" t="s">
        <v>28</v>
      </c>
      <c r="J5" s="3" t="s">
        <v>28</v>
      </c>
      <c r="K5" s="3" t="s">
        <v>28</v>
      </c>
      <c r="L5" s="3" t="s">
        <v>28</v>
      </c>
      <c r="M5" s="4" t="s">
        <v>29</v>
      </c>
      <c r="N5" s="4" t="s">
        <v>28</v>
      </c>
      <c r="O5" s="4" t="s">
        <v>28</v>
      </c>
      <c r="P5" s="4" t="s">
        <v>340</v>
      </c>
      <c r="Q5" s="4" t="s">
        <v>31</v>
      </c>
      <c r="R5" s="4" t="s">
        <v>31</v>
      </c>
      <c r="S5" s="4" t="s">
        <v>31</v>
      </c>
      <c r="T5" s="4" t="s">
        <v>31</v>
      </c>
      <c r="U5" s="4" t="s">
        <v>31</v>
      </c>
      <c r="V5" s="4" t="s">
        <v>31</v>
      </c>
      <c r="W5" s="4" t="s">
        <v>31</v>
      </c>
      <c r="X5" s="4" t="s">
        <v>31</v>
      </c>
      <c r="Y5" s="238"/>
      <c r="Z5" s="238"/>
      <c r="AA5" s="238"/>
      <c r="AB5" s="238"/>
      <c r="AC5" s="238"/>
      <c r="AD5" s="238"/>
      <c r="AE5" s="238"/>
      <c r="AF5" s="238"/>
      <c r="AG5" s="238"/>
      <c r="AH5" s="238"/>
      <c r="AI5" s="238"/>
      <c r="AJ5" s="238"/>
      <c r="AK5" s="238"/>
      <c r="AL5" s="6"/>
      <c r="AM5" s="6"/>
      <c r="AN5" s="6"/>
    </row>
    <row r="6" s="13" customFormat="true" ht="15" hidden="false" customHeight="false" outlineLevel="0" collapsed="false">
      <c r="A6" s="32" t="s">
        <v>32</v>
      </c>
      <c r="B6" s="32" t="s">
        <v>1619</v>
      </c>
      <c r="C6" s="32" t="s">
        <v>34</v>
      </c>
      <c r="D6" s="162" t="n">
        <v>2825300000</v>
      </c>
      <c r="E6" s="162" t="n">
        <v>3111200000</v>
      </c>
      <c r="F6" s="109" t="n">
        <v>3425900000</v>
      </c>
      <c r="G6" s="110" t="n">
        <v>3908400000</v>
      </c>
      <c r="H6" s="110" t="n">
        <v>4841800000</v>
      </c>
      <c r="I6" s="110" t="n">
        <v>5499100000</v>
      </c>
      <c r="J6" s="110" t="n">
        <v>8020600000</v>
      </c>
      <c r="K6" s="110" t="n">
        <v>8341100000</v>
      </c>
      <c r="L6" s="109" t="n">
        <v>9627000000</v>
      </c>
      <c r="M6" s="109" t="n">
        <v>9225000000</v>
      </c>
      <c r="N6" s="109" t="n">
        <f aca="false">N7+N16</f>
        <v>6917000000</v>
      </c>
      <c r="O6" s="109" t="n">
        <v>7489000000</v>
      </c>
      <c r="P6" s="109" t="n">
        <v>12178000000</v>
      </c>
      <c r="Q6" s="109" t="n">
        <v>12911000000</v>
      </c>
      <c r="R6" s="109" t="n">
        <v>14675000000</v>
      </c>
      <c r="S6" s="109" t="n">
        <v>14538000000</v>
      </c>
      <c r="T6" s="109" t="n">
        <v>12684000000</v>
      </c>
      <c r="U6" s="109" t="n">
        <v>14423000000</v>
      </c>
      <c r="V6" s="109" t="n">
        <v>15654000000</v>
      </c>
      <c r="W6" s="109" t="n">
        <v>16624000000</v>
      </c>
      <c r="X6" s="581" t="n">
        <v>17631000000</v>
      </c>
      <c r="Y6" s="238"/>
      <c r="Z6" s="238"/>
      <c r="AA6" s="238"/>
      <c r="AB6" s="312"/>
      <c r="AC6" s="312"/>
      <c r="AD6" s="312"/>
      <c r="AE6" s="312"/>
      <c r="AF6" s="312"/>
      <c r="AG6" s="312"/>
      <c r="AH6" s="312"/>
      <c r="AI6" s="312"/>
      <c r="AJ6" s="312"/>
      <c r="AK6" s="916"/>
      <c r="AL6" s="6"/>
      <c r="AM6" s="6"/>
      <c r="AN6" s="6"/>
    </row>
    <row r="7" customFormat="false" ht="16.5" hidden="false" customHeight="false" outlineLevel="0" collapsed="false">
      <c r="A7" s="30" t="s">
        <v>35</v>
      </c>
      <c r="B7" s="19"/>
      <c r="C7" s="20" t="s">
        <v>37</v>
      </c>
      <c r="D7" s="917" t="n">
        <f aca="false">D8+D15</f>
        <v>2713200000</v>
      </c>
      <c r="E7" s="917" t="n">
        <f aca="false">E8+E15</f>
        <v>2984300000</v>
      </c>
      <c r="F7" s="917" t="n">
        <f aca="false">F8+F15</f>
        <v>3262800000</v>
      </c>
      <c r="G7" s="917" t="n">
        <f aca="false">G8+G15</f>
        <v>3770700000</v>
      </c>
      <c r="H7" s="917" t="n">
        <f aca="false">H8+H15</f>
        <v>4725800000</v>
      </c>
      <c r="I7" s="917" t="n">
        <f aca="false">I8+I15</f>
        <v>5326800000</v>
      </c>
      <c r="J7" s="917" t="n">
        <f aca="false">J8+J15</f>
        <v>7854900000</v>
      </c>
      <c r="K7" s="917" t="n">
        <f aca="false">K8+K15</f>
        <v>8278400000</v>
      </c>
      <c r="L7" s="46" t="n">
        <v>9482000000</v>
      </c>
      <c r="M7" s="46" t="n">
        <v>9105000000</v>
      </c>
      <c r="N7" s="16" t="n">
        <f aca="false">N8+N15</f>
        <v>6907000000</v>
      </c>
      <c r="O7" s="16" t="n">
        <f aca="false">O8+O15</f>
        <v>7471000000</v>
      </c>
      <c r="P7" s="16" t="n">
        <f aca="false">P8+P15</f>
        <v>12135000000</v>
      </c>
      <c r="Q7" s="16" t="n">
        <f aca="false">Q8+Q15</f>
        <v>12715000000</v>
      </c>
      <c r="R7" s="16" t="n">
        <f aca="false">R8+R15</f>
        <v>13897000000</v>
      </c>
      <c r="S7" s="16" t="n">
        <f aca="false">S8+S15</f>
        <v>14208000000</v>
      </c>
      <c r="T7" s="16" t="n">
        <f aca="false">T8+T15</f>
        <v>12413000000</v>
      </c>
      <c r="U7" s="16" t="n">
        <f aca="false">U8+U15</f>
        <v>14149000000</v>
      </c>
      <c r="V7" s="16" t="n">
        <f aca="false">V8+V15</f>
        <v>15377000000</v>
      </c>
      <c r="W7" s="16" t="n">
        <f aca="false">W8+W15</f>
        <v>16314000000</v>
      </c>
      <c r="X7" s="918" t="n">
        <f aca="false">X8+X15</f>
        <v>17302000000</v>
      </c>
      <c r="Y7" s="0"/>
      <c r="Z7" s="0"/>
      <c r="AA7" s="0"/>
      <c r="AB7" s="0"/>
      <c r="AC7" s="0"/>
      <c r="AD7" s="0"/>
      <c r="AE7" s="0"/>
      <c r="AF7" s="0"/>
      <c r="AG7" s="0"/>
      <c r="AH7" s="0"/>
      <c r="AI7" s="0"/>
      <c r="AJ7" s="0"/>
      <c r="AL7" s="6"/>
      <c r="AM7" s="6"/>
      <c r="AN7" s="6"/>
    </row>
    <row r="8" customFormat="false" ht="16.5" hidden="false" customHeight="false" outlineLevel="0" collapsed="false">
      <c r="A8" s="27" t="s">
        <v>38</v>
      </c>
      <c r="B8" s="29" t="s">
        <v>293</v>
      </c>
      <c r="C8" s="49" t="s">
        <v>40</v>
      </c>
      <c r="D8" s="103" t="n">
        <v>2574400000</v>
      </c>
      <c r="E8" s="103" t="n">
        <v>2785200000</v>
      </c>
      <c r="F8" s="46" t="n">
        <v>3107400000</v>
      </c>
      <c r="G8" s="100" t="n">
        <v>3660500000</v>
      </c>
      <c r="H8" s="100" t="n">
        <v>4627800000</v>
      </c>
      <c r="I8" s="100" t="n">
        <v>5189500000</v>
      </c>
      <c r="J8" s="100" t="n">
        <v>7682800000</v>
      </c>
      <c r="K8" s="100" t="n">
        <v>7564900000</v>
      </c>
      <c r="L8" s="46" t="n">
        <v>9128000000</v>
      </c>
      <c r="M8" s="46" t="n">
        <v>8698000000</v>
      </c>
      <c r="N8" s="16" t="n">
        <v>6684000000</v>
      </c>
      <c r="O8" s="16" t="n">
        <v>7054000000</v>
      </c>
      <c r="P8" s="16" t="n">
        <v>11813000000</v>
      </c>
      <c r="Q8" s="16" t="n">
        <v>12433000000</v>
      </c>
      <c r="R8" s="16" t="n">
        <v>13749000000</v>
      </c>
      <c r="S8" s="16" t="n">
        <v>14052000000</v>
      </c>
      <c r="T8" s="16" t="n">
        <v>12147000000</v>
      </c>
      <c r="U8" s="16" t="n">
        <v>13867000000</v>
      </c>
      <c r="V8" s="16" t="n">
        <v>15078000000</v>
      </c>
      <c r="W8" s="16" t="n">
        <v>15996000000</v>
      </c>
      <c r="X8" s="580" t="n">
        <v>16964000000</v>
      </c>
      <c r="Y8" s="238"/>
      <c r="Z8" s="238"/>
      <c r="AA8" s="238"/>
      <c r="AB8" s="312"/>
      <c r="AC8" s="312"/>
      <c r="AD8" s="312"/>
      <c r="AE8" s="312"/>
      <c r="AF8" s="312"/>
      <c r="AG8" s="312"/>
      <c r="AH8" s="312"/>
      <c r="AI8" s="312"/>
      <c r="AJ8" s="312"/>
      <c r="AK8" s="916"/>
      <c r="AL8" s="6"/>
      <c r="AM8" s="6"/>
      <c r="AN8" s="6"/>
    </row>
    <row r="9" customFormat="false" ht="16.5" hidden="false" customHeight="false" outlineLevel="0" collapsed="false">
      <c r="A9" s="45" t="s">
        <v>41</v>
      </c>
      <c r="B9" s="105" t="s">
        <v>2210</v>
      </c>
      <c r="C9" s="3" t="s">
        <v>43</v>
      </c>
      <c r="D9" s="77"/>
      <c r="E9" s="77"/>
      <c r="F9" s="77"/>
      <c r="G9" s="77"/>
      <c r="H9" s="77"/>
      <c r="I9" s="77"/>
      <c r="J9" s="77"/>
      <c r="K9" s="77"/>
      <c r="L9" s="46" t="n">
        <v>1939000000</v>
      </c>
      <c r="M9" s="46" t="n">
        <v>2307000000</v>
      </c>
      <c r="N9" s="16" t="n">
        <v>2552000000</v>
      </c>
      <c r="O9" s="16" t="n">
        <v>2481000000</v>
      </c>
      <c r="P9" s="16" t="n">
        <v>2274000000</v>
      </c>
      <c r="Q9" s="16" t="n">
        <v>2809000000</v>
      </c>
      <c r="R9" s="16" t="n">
        <v>3543000000</v>
      </c>
      <c r="S9" s="16" t="n">
        <v>4074000000</v>
      </c>
      <c r="T9" s="16" t="n">
        <v>4419000000</v>
      </c>
      <c r="U9" s="16" t="n">
        <v>4687000000</v>
      </c>
      <c r="V9" s="16" t="n">
        <v>4982000000</v>
      </c>
      <c r="W9" s="16" t="n">
        <v>5297000000</v>
      </c>
      <c r="X9" s="580" t="n">
        <v>5630000000</v>
      </c>
      <c r="Y9" s="238"/>
      <c r="Z9" s="238"/>
      <c r="AA9" s="238"/>
      <c r="AB9" s="312"/>
      <c r="AC9" s="312"/>
      <c r="AD9" s="312"/>
      <c r="AE9" s="312"/>
      <c r="AF9" s="312"/>
      <c r="AG9" s="312"/>
      <c r="AH9" s="312"/>
      <c r="AI9" s="312"/>
      <c r="AJ9" s="312"/>
      <c r="AK9" s="916"/>
      <c r="AL9" s="6"/>
      <c r="AM9" s="6"/>
      <c r="AN9" s="6"/>
    </row>
    <row r="10" customFormat="false" ht="16.5" hidden="false" customHeight="false" outlineLevel="0" collapsed="false">
      <c r="A10" s="45" t="s">
        <v>2014</v>
      </c>
      <c r="B10" s="105" t="s">
        <v>2546</v>
      </c>
      <c r="C10" s="3" t="s">
        <v>43</v>
      </c>
      <c r="D10" s="77"/>
      <c r="E10" s="77"/>
      <c r="F10" s="77"/>
      <c r="G10" s="77"/>
      <c r="H10" s="77"/>
      <c r="I10" s="77"/>
      <c r="J10" s="77"/>
      <c r="K10" s="77"/>
      <c r="L10" s="46" t="n">
        <v>1144000000</v>
      </c>
      <c r="M10" s="46" t="n">
        <v>17000000</v>
      </c>
      <c r="N10" s="164"/>
      <c r="O10" s="16" t="n">
        <v>20000000</v>
      </c>
      <c r="P10" s="16" t="n">
        <v>19000000</v>
      </c>
      <c r="Q10" s="16" t="n">
        <v>17000000</v>
      </c>
      <c r="R10" s="16" t="n">
        <v>29000000</v>
      </c>
      <c r="S10" s="16" t="n">
        <v>34000000</v>
      </c>
      <c r="T10" s="16" t="n">
        <v>36000000</v>
      </c>
      <c r="U10" s="16" t="n">
        <v>38000000</v>
      </c>
      <c r="V10" s="16" t="n">
        <v>40000000</v>
      </c>
      <c r="W10" s="16" t="n">
        <v>43000000</v>
      </c>
      <c r="X10" s="580" t="n">
        <v>45000000</v>
      </c>
      <c r="Y10" s="238"/>
      <c r="Z10" s="238"/>
      <c r="AA10" s="238"/>
      <c r="AB10" s="919"/>
      <c r="AC10" s="919"/>
      <c r="AD10" s="919"/>
      <c r="AE10" s="919"/>
      <c r="AF10" s="919"/>
      <c r="AG10" s="919"/>
      <c r="AH10" s="919"/>
      <c r="AI10" s="919"/>
      <c r="AJ10" s="919"/>
      <c r="AK10" s="920"/>
      <c r="AL10" s="6"/>
      <c r="AM10" s="6"/>
      <c r="AN10" s="6"/>
    </row>
    <row r="11" customFormat="false" ht="16.5" hidden="false" customHeight="false" outlineLevel="0" collapsed="false">
      <c r="A11" s="45" t="s">
        <v>2214</v>
      </c>
      <c r="B11" s="105" t="s">
        <v>2215</v>
      </c>
      <c r="C11" s="3" t="s">
        <v>43</v>
      </c>
      <c r="D11" s="77"/>
      <c r="E11" s="77"/>
      <c r="F11" s="77"/>
      <c r="G11" s="77"/>
      <c r="H11" s="77"/>
      <c r="I11" s="77"/>
      <c r="J11" s="77"/>
      <c r="K11" s="77"/>
      <c r="L11" s="46" t="n">
        <v>6037000000</v>
      </c>
      <c r="M11" s="46" t="n">
        <v>5190000000</v>
      </c>
      <c r="N11" s="16" t="n">
        <v>2631000000</v>
      </c>
      <c r="O11" s="16" t="n">
        <v>2881000000</v>
      </c>
      <c r="P11" s="16" t="n">
        <v>7063000000</v>
      </c>
      <c r="Q11" s="16" t="n">
        <v>7154000000</v>
      </c>
      <c r="R11" s="16" t="n">
        <v>7487000000</v>
      </c>
      <c r="S11" s="16" t="n">
        <v>6931000000</v>
      </c>
      <c r="T11" s="16" t="n">
        <v>4549000000</v>
      </c>
      <c r="U11" s="16" t="n">
        <v>5841000000</v>
      </c>
      <c r="V11" s="16" t="n">
        <v>6581000000</v>
      </c>
      <c r="W11" s="16" t="n">
        <v>6997000000</v>
      </c>
      <c r="X11" s="580" t="n">
        <v>7436000000</v>
      </c>
      <c r="Y11" s="238"/>
      <c r="Z11" s="238"/>
      <c r="AA11" s="238"/>
      <c r="AB11" s="312"/>
      <c r="AC11" s="312"/>
      <c r="AD11" s="312"/>
      <c r="AE11" s="312"/>
      <c r="AF11" s="312"/>
      <c r="AG11" s="312"/>
      <c r="AH11" s="312"/>
      <c r="AI11" s="312"/>
      <c r="AJ11" s="312"/>
      <c r="AK11" s="916"/>
      <c r="AL11" s="6"/>
      <c r="AM11" s="6"/>
      <c r="AN11" s="6"/>
    </row>
    <row r="12" customFormat="false" ht="16.5" hidden="false" customHeight="false" outlineLevel="0" collapsed="false">
      <c r="B12" s="180" t="s">
        <v>5236</v>
      </c>
      <c r="C12" s="3"/>
      <c r="D12" s="77"/>
      <c r="E12" s="77"/>
      <c r="F12" s="77"/>
      <c r="G12" s="77"/>
      <c r="H12" s="77"/>
      <c r="I12" s="77"/>
      <c r="J12" s="77"/>
      <c r="K12" s="77"/>
      <c r="L12" s="77"/>
      <c r="M12" s="46" t="n">
        <v>5190000000</v>
      </c>
      <c r="N12" s="16" t="n">
        <v>2631000000</v>
      </c>
      <c r="O12" s="16" t="n">
        <v>2881000000</v>
      </c>
      <c r="P12" s="16" t="n">
        <v>7063000000</v>
      </c>
      <c r="Q12" s="16" t="n">
        <v>7154000000</v>
      </c>
      <c r="R12" s="16" t="n">
        <v>7487000000</v>
      </c>
      <c r="S12" s="16" t="n">
        <v>6931000000</v>
      </c>
      <c r="T12" s="16" t="n">
        <v>4549000000</v>
      </c>
      <c r="U12" s="16" t="n">
        <v>5841000000</v>
      </c>
      <c r="V12" s="16" t="n">
        <v>6581000000</v>
      </c>
      <c r="W12" s="16" t="n">
        <v>6997000000</v>
      </c>
      <c r="X12" s="580" t="n">
        <v>7436000000</v>
      </c>
      <c r="Y12" s="238"/>
      <c r="Z12" s="238"/>
      <c r="AA12" s="238"/>
      <c r="AB12" s="312"/>
      <c r="AC12" s="312"/>
      <c r="AD12" s="312"/>
      <c r="AE12" s="312"/>
      <c r="AF12" s="312"/>
      <c r="AG12" s="312"/>
      <c r="AH12" s="312"/>
      <c r="AI12" s="312"/>
      <c r="AJ12" s="312"/>
      <c r="AK12" s="916"/>
      <c r="AL12" s="6"/>
      <c r="AM12" s="6"/>
      <c r="AN12" s="6"/>
    </row>
    <row r="13" customFormat="false" ht="16.5" hidden="false" customHeight="false" outlineLevel="0" collapsed="false">
      <c r="A13" s="45" t="s">
        <v>2212</v>
      </c>
      <c r="B13" s="105" t="s">
        <v>2213</v>
      </c>
      <c r="C13" s="3" t="s">
        <v>43</v>
      </c>
      <c r="D13" s="77"/>
      <c r="E13" s="77"/>
      <c r="F13" s="77"/>
      <c r="G13" s="77"/>
      <c r="H13" s="77"/>
      <c r="I13" s="77"/>
      <c r="J13" s="77"/>
      <c r="K13" s="77"/>
      <c r="L13" s="77"/>
      <c r="M13" s="46" t="n">
        <v>1158000000</v>
      </c>
      <c r="N13" s="16" t="n">
        <v>1478000000</v>
      </c>
      <c r="O13" s="16" t="n">
        <v>1659000000</v>
      </c>
      <c r="P13" s="16" t="n">
        <v>2446000000</v>
      </c>
      <c r="Q13" s="16" t="n">
        <v>2432000000</v>
      </c>
      <c r="R13" s="16" t="n">
        <v>2675000000</v>
      </c>
      <c r="S13" s="16" t="n">
        <v>3001000000</v>
      </c>
      <c r="T13" s="16" t="n">
        <v>3130000000</v>
      </c>
      <c r="U13" s="16" t="n">
        <v>3287000000</v>
      </c>
      <c r="V13" s="16" t="n">
        <v>3460000000</v>
      </c>
      <c r="W13" s="16" t="n">
        <v>3643000000</v>
      </c>
      <c r="X13" s="580" t="n">
        <v>3836000000</v>
      </c>
      <c r="Y13" s="238"/>
      <c r="Z13" s="238"/>
      <c r="AA13" s="238"/>
      <c r="AB13" s="312"/>
      <c r="AC13" s="312"/>
      <c r="AD13" s="312"/>
      <c r="AE13" s="312"/>
      <c r="AF13" s="312"/>
      <c r="AG13" s="312"/>
      <c r="AH13" s="312"/>
      <c r="AI13" s="312"/>
      <c r="AJ13" s="312"/>
      <c r="AK13" s="916"/>
      <c r="AL13" s="6"/>
      <c r="AM13" s="6"/>
      <c r="AN13" s="6"/>
    </row>
    <row r="14" customFormat="false" ht="16.5" hidden="false" customHeight="false" outlineLevel="0" collapsed="false">
      <c r="A14" s="45" t="s">
        <v>48</v>
      </c>
      <c r="B14" s="105" t="s">
        <v>610</v>
      </c>
      <c r="C14" s="3" t="s">
        <v>43</v>
      </c>
      <c r="D14" s="77"/>
      <c r="E14" s="77"/>
      <c r="F14" s="77"/>
      <c r="G14" s="77"/>
      <c r="H14" s="77"/>
      <c r="I14" s="77"/>
      <c r="J14" s="77"/>
      <c r="K14" s="77"/>
      <c r="L14" s="46" t="n">
        <v>9000000</v>
      </c>
      <c r="M14" s="46" t="n">
        <v>27000000</v>
      </c>
      <c r="N14" s="16" t="n">
        <v>24000000</v>
      </c>
      <c r="O14" s="16" t="n">
        <v>11000000</v>
      </c>
      <c r="P14" s="16" t="n">
        <v>12000000</v>
      </c>
      <c r="Q14" s="16" t="n">
        <v>20000000</v>
      </c>
      <c r="R14" s="16" t="n">
        <v>12000000</v>
      </c>
      <c r="S14" s="16" t="n">
        <v>13000000</v>
      </c>
      <c r="T14" s="16" t="n">
        <v>13000000</v>
      </c>
      <c r="U14" s="16" t="n">
        <v>14000000</v>
      </c>
      <c r="V14" s="16" t="n">
        <v>15000000</v>
      </c>
      <c r="W14" s="16" t="n">
        <v>16000000</v>
      </c>
      <c r="X14" s="580" t="n">
        <v>17000000</v>
      </c>
      <c r="Y14" s="238"/>
      <c r="Z14" s="238"/>
      <c r="AA14" s="238"/>
      <c r="AB14" s="919"/>
      <c r="AC14" s="919"/>
      <c r="AD14" s="919"/>
      <c r="AE14" s="919"/>
      <c r="AF14" s="919"/>
      <c r="AG14" s="919"/>
      <c r="AH14" s="919"/>
      <c r="AI14" s="919"/>
      <c r="AJ14" s="919"/>
      <c r="AK14" s="920"/>
      <c r="AL14" s="6"/>
      <c r="AM14" s="6"/>
      <c r="AN14" s="6"/>
    </row>
    <row r="15" customFormat="false" ht="16.5" hidden="false" customHeight="false" outlineLevel="0" collapsed="false">
      <c r="A15" s="27" t="s">
        <v>178</v>
      </c>
      <c r="B15" s="29" t="s">
        <v>1720</v>
      </c>
      <c r="C15" s="49" t="s">
        <v>40</v>
      </c>
      <c r="D15" s="103" t="n">
        <v>138800000</v>
      </c>
      <c r="E15" s="103" t="n">
        <v>199100000</v>
      </c>
      <c r="F15" s="46" t="n">
        <v>155400000</v>
      </c>
      <c r="G15" s="100" t="n">
        <v>110200000</v>
      </c>
      <c r="H15" s="100" t="n">
        <v>98000000</v>
      </c>
      <c r="I15" s="100" t="n">
        <v>137300000</v>
      </c>
      <c r="J15" s="100" t="n">
        <v>172100000</v>
      </c>
      <c r="K15" s="100" t="n">
        <v>713500000</v>
      </c>
      <c r="L15" s="46" t="n">
        <v>354000000</v>
      </c>
      <c r="M15" s="46" t="n">
        <v>408000000</v>
      </c>
      <c r="N15" s="16" t="n">
        <v>223000000</v>
      </c>
      <c r="O15" s="16" t="n">
        <v>417000000</v>
      </c>
      <c r="P15" s="16" t="n">
        <v>322000000</v>
      </c>
      <c r="Q15" s="16" t="n">
        <v>282000000</v>
      </c>
      <c r="R15" s="16" t="n">
        <v>148000000</v>
      </c>
      <c r="S15" s="16" t="n">
        <v>156000000</v>
      </c>
      <c r="T15" s="16" t="n">
        <v>266000000</v>
      </c>
      <c r="U15" s="16" t="n">
        <v>282000000</v>
      </c>
      <c r="V15" s="16" t="n">
        <v>299000000</v>
      </c>
      <c r="W15" s="16" t="n">
        <v>318000000</v>
      </c>
      <c r="X15" s="580" t="n">
        <v>338000000</v>
      </c>
      <c r="Y15" s="238"/>
      <c r="Z15" s="238"/>
      <c r="AA15" s="238"/>
      <c r="AB15" s="919"/>
      <c r="AC15" s="919"/>
      <c r="AD15" s="919"/>
      <c r="AE15" s="919"/>
      <c r="AF15" s="919"/>
      <c r="AG15" s="919"/>
      <c r="AH15" s="919"/>
      <c r="AI15" s="919"/>
      <c r="AJ15" s="919"/>
      <c r="AK15" s="920"/>
      <c r="AL15" s="6"/>
      <c r="AM15" s="6"/>
      <c r="AN15" s="6"/>
    </row>
    <row r="16" s="13" customFormat="true" ht="16.5" hidden="false" customHeight="false" outlineLevel="0" collapsed="false">
      <c r="A16" s="98" t="s">
        <v>52</v>
      </c>
      <c r="B16" s="98" t="s">
        <v>52</v>
      </c>
      <c r="C16" s="20" t="s">
        <v>37</v>
      </c>
      <c r="D16" s="181" t="n">
        <f aca="false">D6-D7</f>
        <v>112100000</v>
      </c>
      <c r="E16" s="181" t="n">
        <f aca="false">E6-E7</f>
        <v>126900000</v>
      </c>
      <c r="F16" s="181" t="n">
        <f aca="false">F6-F7</f>
        <v>163100000</v>
      </c>
      <c r="G16" s="181" t="n">
        <f aca="false">G6-G7</f>
        <v>137700000</v>
      </c>
      <c r="H16" s="181" t="n">
        <f aca="false">H6-H7</f>
        <v>116000000</v>
      </c>
      <c r="I16" s="181" t="n">
        <f aca="false">I6-I7</f>
        <v>172300000</v>
      </c>
      <c r="J16" s="181" t="n">
        <f aca="false">J6-J7</f>
        <v>165700000</v>
      </c>
      <c r="K16" s="181" t="n">
        <f aca="false">K6-K7</f>
        <v>62700000</v>
      </c>
      <c r="L16" s="109" t="n">
        <v>145000000</v>
      </c>
      <c r="M16" s="109" t="n">
        <v>120000000</v>
      </c>
      <c r="N16" s="102" t="n">
        <v>10000000</v>
      </c>
      <c r="O16" s="102" t="n">
        <v>18000000</v>
      </c>
      <c r="P16" s="102" t="n">
        <v>43000000</v>
      </c>
      <c r="Q16" s="102" t="n">
        <v>196000000</v>
      </c>
      <c r="R16" s="102" t="n">
        <v>778000000</v>
      </c>
      <c r="S16" s="102" t="n">
        <v>329000000</v>
      </c>
      <c r="T16" s="102" t="n">
        <v>271000000</v>
      </c>
      <c r="U16" s="102" t="n">
        <v>274000000</v>
      </c>
      <c r="V16" s="102" t="n">
        <v>277000000</v>
      </c>
      <c r="W16" s="102" t="n">
        <v>310000000</v>
      </c>
      <c r="X16" s="581" t="n">
        <v>329000000</v>
      </c>
      <c r="Y16" s="238"/>
      <c r="Z16" s="688"/>
      <c r="AA16" s="238"/>
      <c r="AB16" s="919"/>
      <c r="AC16" s="919"/>
      <c r="AD16" s="919"/>
      <c r="AE16" s="919"/>
      <c r="AF16" s="919"/>
      <c r="AG16" s="919"/>
      <c r="AH16" s="919"/>
      <c r="AI16" s="919"/>
      <c r="AJ16" s="919"/>
      <c r="AK16" s="920"/>
      <c r="AL16" s="6"/>
      <c r="AM16" s="6"/>
      <c r="AN16" s="6"/>
    </row>
    <row r="17" customFormat="false" ht="16.5" hidden="false" customHeight="false" outlineLevel="0" collapsed="false">
      <c r="A17" s="27" t="s">
        <v>249</v>
      </c>
      <c r="B17" s="29" t="s">
        <v>2750</v>
      </c>
      <c r="C17" s="11" t="s">
        <v>56</v>
      </c>
      <c r="D17" s="77"/>
      <c r="E17" s="77"/>
      <c r="F17" s="77"/>
      <c r="G17" s="77"/>
      <c r="H17" s="77"/>
      <c r="I17" s="77"/>
      <c r="J17" s="77"/>
      <c r="K17" s="77"/>
      <c r="L17" s="46" t="n">
        <v>0</v>
      </c>
      <c r="M17" s="46" t="n">
        <v>0</v>
      </c>
      <c r="N17" s="16" t="n">
        <v>0</v>
      </c>
      <c r="O17" s="16" t="n">
        <v>0</v>
      </c>
      <c r="P17" s="16" t="n">
        <v>0</v>
      </c>
      <c r="Q17" s="16" t="n">
        <v>0</v>
      </c>
      <c r="R17" s="16" t="n">
        <v>0</v>
      </c>
      <c r="S17" s="16" t="n">
        <v>0</v>
      </c>
      <c r="T17" s="16" t="n">
        <v>0</v>
      </c>
      <c r="U17" s="16" t="n">
        <v>0</v>
      </c>
      <c r="V17" s="16" t="n">
        <v>0</v>
      </c>
      <c r="W17" s="16" t="n">
        <v>0</v>
      </c>
      <c r="X17" s="580" t="n">
        <v>0</v>
      </c>
      <c r="Y17" s="238"/>
      <c r="Z17" s="238"/>
      <c r="AA17" s="238"/>
      <c r="AB17" s="919"/>
      <c r="AC17" s="919"/>
      <c r="AD17" s="919"/>
      <c r="AE17" s="919"/>
      <c r="AF17" s="919"/>
      <c r="AG17" s="919"/>
      <c r="AH17" s="919"/>
      <c r="AI17" s="919"/>
      <c r="AJ17" s="919"/>
      <c r="AK17" s="920"/>
      <c r="AL17" s="6"/>
      <c r="AM17" s="6"/>
      <c r="AN17" s="6"/>
    </row>
    <row r="18" customFormat="false" ht="16.5" hidden="false" customHeight="false" outlineLevel="0" collapsed="false">
      <c r="A18" s="27" t="s">
        <v>528</v>
      </c>
      <c r="B18" s="29" t="s">
        <v>2664</v>
      </c>
      <c r="C18" s="11" t="s">
        <v>56</v>
      </c>
      <c r="D18" s="77"/>
      <c r="E18" s="77"/>
      <c r="F18" s="77"/>
      <c r="G18" s="77"/>
      <c r="H18" s="77"/>
      <c r="I18" s="77"/>
      <c r="J18" s="77"/>
      <c r="K18" s="77"/>
      <c r="L18" s="46" t="n">
        <v>145000000</v>
      </c>
      <c r="M18" s="46" t="n">
        <v>120000000</v>
      </c>
      <c r="N18" s="16" t="n">
        <v>10000000</v>
      </c>
      <c r="O18" s="16" t="n">
        <v>18000000</v>
      </c>
      <c r="P18" s="16" t="n">
        <v>43000000</v>
      </c>
      <c r="Q18" s="16" t="n">
        <v>196000000</v>
      </c>
      <c r="R18" s="16" t="n">
        <v>778000000</v>
      </c>
      <c r="S18" s="16" t="n">
        <v>329000000</v>
      </c>
      <c r="T18" s="16" t="n">
        <v>271000000</v>
      </c>
      <c r="U18" s="16" t="n">
        <v>274000000</v>
      </c>
      <c r="V18" s="16" t="n">
        <v>277000000</v>
      </c>
      <c r="W18" s="16" t="n">
        <v>310000000</v>
      </c>
      <c r="X18" s="580" t="n">
        <v>329000000</v>
      </c>
      <c r="Y18" s="238"/>
      <c r="Z18" s="238"/>
      <c r="AA18" s="238"/>
      <c r="AB18" s="919"/>
      <c r="AC18" s="919"/>
      <c r="AD18" s="919"/>
      <c r="AE18" s="919"/>
      <c r="AF18" s="919"/>
      <c r="AG18" s="919"/>
      <c r="AH18" s="919"/>
      <c r="AI18" s="919"/>
      <c r="AJ18" s="919"/>
      <c r="AK18" s="920"/>
      <c r="AL18" s="6"/>
      <c r="AM18" s="6"/>
      <c r="AN18" s="6"/>
    </row>
    <row r="19" s="38" customFormat="true" ht="16.5" hidden="false" customHeight="false" outlineLevel="0" collapsed="false">
      <c r="B19" s="30" t="s">
        <v>309</v>
      </c>
      <c r="D19" s="103" t="n">
        <v>2968300000</v>
      </c>
      <c r="E19" s="103" t="n">
        <v>3455400000</v>
      </c>
      <c r="F19" s="165" t="n">
        <v>4018200000</v>
      </c>
      <c r="G19" s="100" t="n">
        <v>4314000000</v>
      </c>
      <c r="H19" s="100" t="n">
        <v>5557000000</v>
      </c>
      <c r="I19" s="100" t="n">
        <v>5757700000</v>
      </c>
      <c r="J19" s="100" t="n">
        <v>6062700000</v>
      </c>
      <c r="K19" s="100" t="n">
        <v>6992900000</v>
      </c>
      <c r="L19" s="165" t="n">
        <v>9669000000</v>
      </c>
      <c r="M19" s="165" t="n">
        <v>10859000000</v>
      </c>
      <c r="N19" s="16" t="n">
        <v>9978000000</v>
      </c>
      <c r="O19" s="16" t="n">
        <v>8854000000</v>
      </c>
      <c r="P19" s="16" t="n">
        <v>10778000000</v>
      </c>
      <c r="Q19" s="16" t="n">
        <v>12582000000</v>
      </c>
      <c r="R19" s="16" t="n">
        <v>15271000000</v>
      </c>
      <c r="S19" s="16" t="n">
        <v>17145000000</v>
      </c>
      <c r="T19" s="16" t="n">
        <v>15975000000</v>
      </c>
      <c r="U19" s="16" t="n">
        <v>16927000000</v>
      </c>
      <c r="V19" s="16" t="n">
        <v>18019000000</v>
      </c>
      <c r="W19" s="16" t="n">
        <v>19204000000</v>
      </c>
      <c r="X19" s="580" t="n">
        <v>20393000000</v>
      </c>
      <c r="Y19" s="238"/>
      <c r="Z19" s="238"/>
      <c r="AA19" s="238"/>
      <c r="AB19" s="312"/>
      <c r="AC19" s="312"/>
      <c r="AD19" s="312"/>
      <c r="AE19" s="312"/>
      <c r="AF19" s="312"/>
      <c r="AG19" s="312"/>
      <c r="AH19" s="312"/>
      <c r="AI19" s="312"/>
      <c r="AJ19" s="312"/>
      <c r="AK19" s="916"/>
      <c r="AL19" s="6"/>
      <c r="AM19" s="6"/>
      <c r="AN19" s="6"/>
    </row>
    <row r="20" s="13" customFormat="true" ht="15" hidden="false" customHeight="false" outlineLevel="0" collapsed="false">
      <c r="A20" s="19" t="s">
        <v>188</v>
      </c>
      <c r="B20" s="32" t="s">
        <v>5237</v>
      </c>
      <c r="C20" s="63" t="s">
        <v>34</v>
      </c>
      <c r="D20" s="162" t="n">
        <f aca="false">D21+D29+D32</f>
        <v>2968300000</v>
      </c>
      <c r="E20" s="162" t="n">
        <f aca="false">E21+E29+E32</f>
        <v>3455400000</v>
      </c>
      <c r="F20" s="162" t="n">
        <f aca="false">F21+F29+F32</f>
        <v>4018200000</v>
      </c>
      <c r="G20" s="162" t="n">
        <f aca="false">G21+G29+G32</f>
        <v>4314000000</v>
      </c>
      <c r="H20" s="162" t="n">
        <f aca="false">H21+H29+H32</f>
        <v>5557000000</v>
      </c>
      <c r="I20" s="162" t="n">
        <f aca="false">I21+I29+I32</f>
        <v>5757700000</v>
      </c>
      <c r="J20" s="162" t="n">
        <f aca="false">J21+J29+J32</f>
        <v>6062700000</v>
      </c>
      <c r="K20" s="162" t="n">
        <f aca="false">K21+K29+K32</f>
        <v>6993000000</v>
      </c>
      <c r="L20" s="162" t="n">
        <f aca="false">L21+L29+L32</f>
        <v>9669000000</v>
      </c>
      <c r="M20" s="162" t="n">
        <f aca="false">M21+M29+M32</f>
        <v>10859000000</v>
      </c>
      <c r="N20" s="162" t="n">
        <f aca="false">N21+N29+N32</f>
        <v>9978000000</v>
      </c>
      <c r="O20" s="162" t="n">
        <f aca="false">O21+O29+O32</f>
        <v>8854000000</v>
      </c>
      <c r="P20" s="162" t="n">
        <f aca="false">P21+P29+P32</f>
        <v>10777000000</v>
      </c>
      <c r="Q20" s="162" t="n">
        <f aca="false">Q21+Q29+Q32</f>
        <v>12582000000</v>
      </c>
      <c r="R20" s="162" t="n">
        <f aca="false">R21+R29+R32</f>
        <v>15271000000</v>
      </c>
      <c r="S20" s="162" t="n">
        <f aca="false">S21+S29+S32</f>
        <v>17144000000</v>
      </c>
      <c r="T20" s="162" t="n">
        <f aca="false">T21+T29+T32</f>
        <v>15975000000</v>
      </c>
      <c r="U20" s="162" t="n">
        <f aca="false">U21+U29+U32</f>
        <v>16927000000</v>
      </c>
      <c r="V20" s="162" t="n">
        <f aca="false">V21+V29+V32</f>
        <v>18019000000</v>
      </c>
      <c r="W20" s="162" t="n">
        <f aca="false">W21+W29+W32</f>
        <v>19204000000</v>
      </c>
      <c r="X20" s="921" t="n">
        <f aca="false">X21+X29+X32</f>
        <v>20394000000</v>
      </c>
      <c r="AL20" s="6"/>
      <c r="AM20" s="6"/>
      <c r="AN20" s="6"/>
    </row>
    <row r="21" customFormat="false" ht="16.5" hidden="false" customHeight="false" outlineLevel="0" collapsed="false">
      <c r="A21" s="0" t="s">
        <v>70</v>
      </c>
      <c r="B21" s="29" t="s">
        <v>353</v>
      </c>
      <c r="C21" s="49" t="s">
        <v>191</v>
      </c>
      <c r="D21" s="103" t="n">
        <v>2364100000</v>
      </c>
      <c r="E21" s="103" t="n">
        <v>2542400000</v>
      </c>
      <c r="F21" s="46" t="n">
        <v>3045000000</v>
      </c>
      <c r="G21" s="100" t="n">
        <v>3437200000</v>
      </c>
      <c r="H21" s="100" t="n">
        <v>4295000000</v>
      </c>
      <c r="I21" s="100" t="n">
        <v>4416300000</v>
      </c>
      <c r="J21" s="100" t="n">
        <v>4681300000</v>
      </c>
      <c r="K21" s="100" t="n">
        <v>5217300000</v>
      </c>
      <c r="L21" s="46" t="n">
        <v>7316000000</v>
      </c>
      <c r="M21" s="46" t="n">
        <v>8389000000</v>
      </c>
      <c r="N21" s="16" t="n">
        <v>8072000000</v>
      </c>
      <c r="O21" s="16" t="n">
        <v>7852000000</v>
      </c>
      <c r="P21" s="16" t="n">
        <v>9359000000</v>
      </c>
      <c r="Q21" s="16" t="n">
        <v>10218000000</v>
      </c>
      <c r="R21" s="16" t="n">
        <v>11661000000</v>
      </c>
      <c r="S21" s="16" t="n">
        <v>13198000000</v>
      </c>
      <c r="T21" s="16" t="n">
        <v>13646000000</v>
      </c>
      <c r="U21" s="16" t="n">
        <v>14562000000</v>
      </c>
      <c r="V21" s="16" t="n">
        <v>15505000000</v>
      </c>
      <c r="W21" s="16" t="n">
        <v>16489000000</v>
      </c>
      <c r="X21" s="580" t="n">
        <v>17537000000</v>
      </c>
      <c r="Y21" s="238"/>
      <c r="Z21" s="688"/>
      <c r="AA21" s="238"/>
      <c r="AB21" s="312"/>
      <c r="AC21" s="312"/>
      <c r="AD21" s="312"/>
      <c r="AE21" s="312"/>
      <c r="AF21" s="312"/>
      <c r="AG21" s="312"/>
      <c r="AH21" s="312"/>
      <c r="AI21" s="312"/>
      <c r="AJ21" s="312"/>
      <c r="AK21" s="916"/>
      <c r="AL21" s="6"/>
      <c r="AM21" s="6"/>
      <c r="AN21" s="6"/>
    </row>
    <row r="22" customFormat="false" ht="16.5" hidden="false" customHeight="false" outlineLevel="0" collapsed="false">
      <c r="A22" s="45" t="s">
        <v>746</v>
      </c>
      <c r="B22" s="105" t="s">
        <v>354</v>
      </c>
      <c r="C22" s="49" t="s">
        <v>194</v>
      </c>
      <c r="D22" s="103" t="n">
        <v>1071000000</v>
      </c>
      <c r="E22" s="103" t="n">
        <v>1155300000</v>
      </c>
      <c r="F22" s="46" t="n">
        <v>1417100000</v>
      </c>
      <c r="G22" s="100" t="n">
        <v>1668900000</v>
      </c>
      <c r="H22" s="100" t="n">
        <v>1964000000</v>
      </c>
      <c r="I22" s="100" t="n">
        <v>2443000000</v>
      </c>
      <c r="J22" s="100" t="n">
        <v>2588700000</v>
      </c>
      <c r="K22" s="100" t="n">
        <v>2750200000</v>
      </c>
      <c r="L22" s="46" t="n">
        <v>3924000000</v>
      </c>
      <c r="M22" s="46" t="n">
        <v>4551000000</v>
      </c>
      <c r="N22" s="16" t="n">
        <v>4445000000</v>
      </c>
      <c r="O22" s="16" t="n">
        <v>4447000000</v>
      </c>
      <c r="P22" s="16" t="n">
        <v>4524000000</v>
      </c>
      <c r="Q22" s="16" t="n">
        <v>5231000000</v>
      </c>
      <c r="R22" s="16" t="n">
        <v>5675000000</v>
      </c>
      <c r="S22" s="16" t="n">
        <v>6337000000</v>
      </c>
      <c r="T22" s="16" t="n">
        <v>6717000000</v>
      </c>
      <c r="U22" s="16" t="n">
        <v>7170000000</v>
      </c>
      <c r="V22" s="16" t="n">
        <v>7655000000</v>
      </c>
      <c r="W22" s="16" t="n">
        <v>8131000000</v>
      </c>
      <c r="X22" s="580" t="n">
        <v>8637000000</v>
      </c>
      <c r="Y22" s="238"/>
      <c r="Z22" s="238"/>
      <c r="AA22" s="238"/>
      <c r="AB22" s="312"/>
      <c r="AC22" s="312"/>
      <c r="AD22" s="312"/>
      <c r="AE22" s="312"/>
      <c r="AF22" s="312"/>
      <c r="AG22" s="312"/>
      <c r="AH22" s="312"/>
      <c r="AI22" s="312"/>
      <c r="AJ22" s="312"/>
      <c r="AK22" s="916"/>
      <c r="AL22" s="6"/>
      <c r="AM22" s="6"/>
      <c r="AN22" s="6"/>
    </row>
    <row r="23" customFormat="false" ht="16.5" hidden="false" customHeight="false" outlineLevel="0" collapsed="false">
      <c r="A23" s="45" t="s">
        <v>5238</v>
      </c>
      <c r="B23" s="105" t="s">
        <v>5239</v>
      </c>
      <c r="C23" s="49" t="s">
        <v>194</v>
      </c>
      <c r="D23" s="103" t="n">
        <v>679500000</v>
      </c>
      <c r="E23" s="103" t="n">
        <v>778200000</v>
      </c>
      <c r="F23" s="46" t="n">
        <v>905600000</v>
      </c>
      <c r="G23" s="100" t="n">
        <v>1003000000</v>
      </c>
      <c r="H23" s="100" t="n">
        <v>1421000000</v>
      </c>
      <c r="I23" s="100" t="n">
        <v>995800000</v>
      </c>
      <c r="J23" s="100" t="n">
        <v>1202800000</v>
      </c>
      <c r="K23" s="100" t="n">
        <v>1343000000</v>
      </c>
      <c r="L23" s="46" t="n">
        <v>1599000000</v>
      </c>
      <c r="M23" s="46" t="n">
        <v>1968000000</v>
      </c>
      <c r="N23" s="16" t="n">
        <v>1731000000</v>
      </c>
      <c r="O23" s="16" t="n">
        <v>1456000000</v>
      </c>
      <c r="P23" s="16" t="n">
        <v>2070000000</v>
      </c>
      <c r="Q23" s="16" t="n">
        <v>2357000000</v>
      </c>
      <c r="R23" s="16" t="n">
        <v>2774000000</v>
      </c>
      <c r="S23" s="16" t="n">
        <v>2918000000</v>
      </c>
      <c r="T23" s="16" t="n">
        <v>2795000000</v>
      </c>
      <c r="U23" s="16" t="n">
        <v>2884000000</v>
      </c>
      <c r="V23" s="16" t="n">
        <v>3020000000</v>
      </c>
      <c r="W23" s="16" t="n">
        <v>3164000000</v>
      </c>
      <c r="X23" s="580" t="n">
        <v>3314000000</v>
      </c>
      <c r="Y23" s="238"/>
      <c r="Z23" s="238"/>
      <c r="AA23" s="238"/>
      <c r="AB23" s="312"/>
      <c r="AC23" s="312"/>
      <c r="AD23" s="312"/>
      <c r="AE23" s="312"/>
      <c r="AF23" s="312"/>
      <c r="AG23" s="312"/>
      <c r="AH23" s="312"/>
      <c r="AI23" s="312"/>
      <c r="AJ23" s="312"/>
      <c r="AK23" s="916"/>
      <c r="AL23" s="6"/>
      <c r="AM23" s="6"/>
      <c r="AN23" s="6"/>
    </row>
    <row r="24" customFormat="false" ht="16.5" hidden="false" customHeight="false" outlineLevel="0" collapsed="false">
      <c r="A24" s="45" t="s">
        <v>5240</v>
      </c>
      <c r="B24" s="45" t="s">
        <v>5241</v>
      </c>
      <c r="C24" s="49" t="s">
        <v>194</v>
      </c>
      <c r="D24" s="103" t="n">
        <v>550500000</v>
      </c>
      <c r="E24" s="103" t="n">
        <v>506900000</v>
      </c>
      <c r="F24" s="46" t="n">
        <v>555000000</v>
      </c>
      <c r="G24" s="100" t="n">
        <v>591500000</v>
      </c>
      <c r="H24" s="100" t="n">
        <v>742000000</v>
      </c>
      <c r="I24" s="100" t="n">
        <v>783100000</v>
      </c>
      <c r="J24" s="100" t="n">
        <v>726400000</v>
      </c>
      <c r="K24" s="100" t="n">
        <v>912800000</v>
      </c>
      <c r="L24" s="46" t="n">
        <v>1547000000</v>
      </c>
      <c r="M24" s="46"/>
      <c r="N24" s="16"/>
      <c r="O24" s="16"/>
      <c r="P24" s="16"/>
      <c r="Q24" s="16"/>
      <c r="R24" s="16"/>
      <c r="S24" s="16"/>
      <c r="T24" s="16"/>
      <c r="U24" s="16"/>
      <c r="V24" s="16"/>
      <c r="W24" s="16"/>
      <c r="X24" s="580"/>
      <c r="Y24" s="0"/>
      <c r="Z24" s="0"/>
      <c r="AA24" s="0"/>
      <c r="AB24" s="0"/>
      <c r="AC24" s="0"/>
      <c r="AD24" s="0"/>
      <c r="AE24" s="0"/>
      <c r="AF24" s="0"/>
      <c r="AG24" s="0"/>
      <c r="AH24" s="0"/>
      <c r="AI24" s="0"/>
      <c r="AJ24" s="0"/>
      <c r="AL24" s="6"/>
      <c r="AM24" s="6"/>
      <c r="AN24" s="6"/>
    </row>
    <row r="25" customFormat="false" ht="16.5" hidden="false" customHeight="false" outlineLevel="0" collapsed="false">
      <c r="A25" s="105" t="s">
        <v>87</v>
      </c>
      <c r="B25" s="105" t="s">
        <v>87</v>
      </c>
      <c r="C25" s="49" t="s">
        <v>194</v>
      </c>
      <c r="D25" s="103" t="n">
        <v>63100000</v>
      </c>
      <c r="E25" s="103" t="n">
        <v>102100000</v>
      </c>
      <c r="F25" s="46" t="n">
        <v>167300000</v>
      </c>
      <c r="G25" s="100" t="n">
        <v>173800000</v>
      </c>
      <c r="H25" s="100" t="n">
        <v>168000000</v>
      </c>
      <c r="I25" s="100" t="n">
        <v>194400000</v>
      </c>
      <c r="J25" s="100" t="n">
        <v>163400000</v>
      </c>
      <c r="K25" s="100" t="n">
        <v>211300000</v>
      </c>
      <c r="L25" s="46" t="n">
        <v>246000000</v>
      </c>
      <c r="M25" s="46" t="n">
        <v>243000000</v>
      </c>
      <c r="N25" s="16" t="n">
        <v>204000000</v>
      </c>
      <c r="O25" s="16" t="n">
        <v>265000000</v>
      </c>
      <c r="P25" s="16" t="n">
        <v>350000000</v>
      </c>
      <c r="Q25" s="16" t="n">
        <v>344000000</v>
      </c>
      <c r="R25" s="16" t="n">
        <v>452000000</v>
      </c>
      <c r="S25" s="16" t="n">
        <v>634000000</v>
      </c>
      <c r="T25" s="16" t="n">
        <v>963000000</v>
      </c>
      <c r="U25" s="16" t="n">
        <v>1186000000</v>
      </c>
      <c r="V25" s="16" t="n">
        <v>1351000000</v>
      </c>
      <c r="W25" s="16" t="n">
        <v>1551000000</v>
      </c>
      <c r="X25" s="580" t="n">
        <v>1769000000</v>
      </c>
      <c r="Y25" s="238"/>
      <c r="Z25" s="688"/>
      <c r="AA25" s="238"/>
      <c r="AB25" s="919"/>
      <c r="AC25" s="919"/>
      <c r="AD25" s="919"/>
      <c r="AE25" s="919"/>
      <c r="AF25" s="919"/>
      <c r="AG25" s="919"/>
      <c r="AH25" s="312"/>
      <c r="AI25" s="312"/>
      <c r="AJ25" s="312"/>
      <c r="AK25" s="916"/>
      <c r="AL25" s="6"/>
      <c r="AM25" s="6"/>
      <c r="AN25" s="6"/>
    </row>
    <row r="26" customFormat="false" ht="16.5" hidden="false" customHeight="false" outlineLevel="0" collapsed="false">
      <c r="A26" s="45" t="s">
        <v>942</v>
      </c>
      <c r="B26" s="105" t="s">
        <v>364</v>
      </c>
      <c r="C26" s="49" t="s">
        <v>194</v>
      </c>
      <c r="D26" s="46"/>
      <c r="E26" s="46"/>
      <c r="F26" s="46"/>
      <c r="G26" s="46"/>
      <c r="H26" s="46"/>
      <c r="I26" s="46"/>
      <c r="J26" s="46"/>
      <c r="K26" s="46"/>
      <c r="L26" s="46"/>
      <c r="M26" s="46" t="n">
        <v>1627000000</v>
      </c>
      <c r="N26" s="16" t="n">
        <v>1693000000</v>
      </c>
      <c r="O26" s="16" t="n">
        <v>1684000000</v>
      </c>
      <c r="P26" s="16" t="n">
        <v>2415000000</v>
      </c>
      <c r="Q26" s="16" t="n">
        <v>2285000000</v>
      </c>
      <c r="R26" s="16" t="n">
        <v>2760000000</v>
      </c>
      <c r="S26" s="16" t="n">
        <v>3310000000</v>
      </c>
      <c r="T26" s="16" t="n">
        <v>3171000000</v>
      </c>
      <c r="U26" s="16" t="n">
        <v>3322000000</v>
      </c>
      <c r="V26" s="16" t="n">
        <v>3479000000</v>
      </c>
      <c r="W26" s="16" t="n">
        <v>3644000000</v>
      </c>
      <c r="X26" s="580" t="n">
        <v>3817000000</v>
      </c>
      <c r="Y26" s="238"/>
      <c r="Z26" s="238"/>
      <c r="AA26" s="238"/>
      <c r="AB26" s="312"/>
      <c r="AC26" s="312"/>
      <c r="AD26" s="312"/>
      <c r="AE26" s="312"/>
      <c r="AF26" s="312"/>
      <c r="AG26" s="312"/>
      <c r="AH26" s="312"/>
      <c r="AI26" s="312"/>
      <c r="AJ26" s="312"/>
      <c r="AK26" s="916"/>
      <c r="AL26" s="6"/>
      <c r="AM26" s="6"/>
      <c r="AN26" s="6"/>
    </row>
    <row r="27" customFormat="false" ht="16.5" hidden="false" customHeight="false" outlineLevel="0" collapsed="false">
      <c r="B27" s="30" t="s">
        <v>2220</v>
      </c>
      <c r="C27" s="19"/>
      <c r="D27" s="46"/>
      <c r="E27" s="46"/>
      <c r="F27" s="46"/>
      <c r="G27" s="46"/>
      <c r="H27" s="46"/>
      <c r="I27" s="46"/>
      <c r="J27" s="46"/>
      <c r="K27" s="46"/>
      <c r="L27" s="46"/>
      <c r="M27" s="46" t="n">
        <v>836000000</v>
      </c>
      <c r="N27" s="16" t="n">
        <v>-1154000000</v>
      </c>
      <c r="O27" s="16" t="n">
        <v>-363000000</v>
      </c>
      <c r="P27" s="16" t="n">
        <v>2818000000</v>
      </c>
      <c r="Q27" s="16" t="n">
        <v>2693000000</v>
      </c>
      <c r="R27" s="16" t="n">
        <v>3014000000</v>
      </c>
      <c r="S27" s="16" t="n">
        <v>1340000000</v>
      </c>
      <c r="T27" s="16" t="n">
        <v>-962000000</v>
      </c>
      <c r="U27" s="16" t="n">
        <v>-139000000</v>
      </c>
      <c r="V27" s="16" t="n">
        <v>149000000</v>
      </c>
      <c r="W27" s="16" t="n">
        <v>135000000</v>
      </c>
      <c r="X27" s="580" t="n">
        <v>95000000</v>
      </c>
      <c r="Y27" s="238"/>
      <c r="Z27" s="238"/>
      <c r="AA27" s="238"/>
      <c r="AB27" s="919"/>
      <c r="AC27" s="312"/>
      <c r="AD27" s="312"/>
      <c r="AE27" s="312"/>
      <c r="AF27" s="312"/>
      <c r="AG27" s="919"/>
      <c r="AH27" s="919"/>
      <c r="AI27" s="919"/>
      <c r="AJ27" s="919"/>
      <c r="AK27" s="920"/>
      <c r="AL27" s="6"/>
      <c r="AM27" s="6"/>
      <c r="AN27" s="6"/>
    </row>
    <row r="28" customFormat="false" ht="16.5" hidden="false" customHeight="false" outlineLevel="0" collapsed="false">
      <c r="B28" s="30" t="s">
        <v>5242</v>
      </c>
      <c r="C28" s="19"/>
      <c r="D28" s="46"/>
      <c r="E28" s="46"/>
      <c r="F28" s="46"/>
      <c r="G28" s="46"/>
      <c r="H28" s="46"/>
      <c r="I28" s="46"/>
      <c r="J28" s="46"/>
      <c r="K28" s="46"/>
      <c r="L28" s="46"/>
      <c r="M28" s="46"/>
      <c r="N28" s="101"/>
      <c r="O28" s="101"/>
      <c r="P28" s="101"/>
      <c r="Q28" s="101"/>
      <c r="R28" s="101"/>
      <c r="S28" s="101"/>
      <c r="T28" s="101"/>
      <c r="U28" s="101"/>
      <c r="V28" s="101"/>
      <c r="W28" s="101"/>
      <c r="X28" s="580"/>
      <c r="Y28" s="238"/>
      <c r="Z28" s="238"/>
      <c r="AA28" s="238"/>
      <c r="AB28" s="238"/>
      <c r="AC28" s="238"/>
      <c r="AD28" s="238"/>
      <c r="AE28" s="238"/>
      <c r="AF28" s="238"/>
      <c r="AG28" s="238"/>
      <c r="AH28" s="238"/>
      <c r="AI28" s="238"/>
      <c r="AJ28" s="238"/>
      <c r="AK28" s="238"/>
      <c r="AL28" s="6"/>
      <c r="AM28" s="6"/>
      <c r="AN28" s="6"/>
    </row>
    <row r="29" customFormat="false" ht="16.5" hidden="false" customHeight="false" outlineLevel="0" collapsed="false">
      <c r="A29" s="0" t="s">
        <v>227</v>
      </c>
      <c r="B29" s="29" t="s">
        <v>365</v>
      </c>
      <c r="C29" s="49" t="s">
        <v>191</v>
      </c>
      <c r="D29" s="103" t="n">
        <v>604400000</v>
      </c>
      <c r="E29" s="103" t="n">
        <v>867100000</v>
      </c>
      <c r="F29" s="46" t="n">
        <v>935500000</v>
      </c>
      <c r="G29" s="100" t="n">
        <v>817800000</v>
      </c>
      <c r="H29" s="100" t="n">
        <v>1259000000</v>
      </c>
      <c r="I29" s="100" t="n">
        <v>1409700000</v>
      </c>
      <c r="J29" s="100" t="n">
        <v>1436600000</v>
      </c>
      <c r="K29" s="100" t="n">
        <v>1732700000</v>
      </c>
      <c r="L29" s="46" t="n">
        <v>2472000000</v>
      </c>
      <c r="M29" s="46" t="n">
        <v>2470000000</v>
      </c>
      <c r="N29" s="16" t="n">
        <v>1906000000</v>
      </c>
      <c r="O29" s="16" t="n">
        <v>1002000000</v>
      </c>
      <c r="P29" s="16" t="n">
        <v>1418000000</v>
      </c>
      <c r="Q29" s="16" t="n">
        <v>2364000000</v>
      </c>
      <c r="R29" s="16" t="n">
        <v>3610000000</v>
      </c>
      <c r="S29" s="16" t="n">
        <v>3946000000</v>
      </c>
      <c r="T29" s="16" t="n">
        <v>2329000000</v>
      </c>
      <c r="U29" s="16" t="n">
        <v>2365000000</v>
      </c>
      <c r="V29" s="16" t="n">
        <v>2514000000</v>
      </c>
      <c r="W29" s="16" t="n">
        <v>2715000000</v>
      </c>
      <c r="X29" s="580" t="n">
        <v>2857000000</v>
      </c>
      <c r="Y29" s="238"/>
      <c r="Z29" s="238"/>
      <c r="AA29" s="238"/>
      <c r="AB29" s="312"/>
      <c r="AC29" s="312"/>
      <c r="AD29" s="312"/>
      <c r="AE29" s="312"/>
      <c r="AF29" s="312"/>
      <c r="AG29" s="312"/>
      <c r="AH29" s="312"/>
      <c r="AI29" s="312"/>
      <c r="AJ29" s="312"/>
      <c r="AK29" s="916"/>
      <c r="AL29" s="6"/>
      <c r="AM29" s="6"/>
      <c r="AN29" s="6"/>
    </row>
    <row r="30" customFormat="false" ht="16.5" hidden="false" customHeight="false" outlineLevel="0" collapsed="false">
      <c r="A30" s="45" t="s">
        <v>232</v>
      </c>
      <c r="B30" s="105" t="s">
        <v>368</v>
      </c>
      <c r="C30" s="49" t="s">
        <v>231</v>
      </c>
      <c r="D30" s="46"/>
      <c r="E30" s="46"/>
      <c r="F30" s="46"/>
      <c r="G30" s="46"/>
      <c r="H30" s="46"/>
      <c r="I30" s="46"/>
      <c r="J30" s="46"/>
      <c r="K30" s="46"/>
      <c r="L30" s="46" t="n">
        <v>1969000000</v>
      </c>
      <c r="M30" s="46" t="n">
        <v>141000000</v>
      </c>
      <c r="N30" s="16" t="n">
        <v>99000000</v>
      </c>
      <c r="O30" s="16" t="n">
        <v>79000000</v>
      </c>
      <c r="P30" s="16" t="n">
        <v>98000000</v>
      </c>
      <c r="Q30" s="16" t="n">
        <v>426000000</v>
      </c>
      <c r="R30" s="16" t="n">
        <v>1194000000</v>
      </c>
      <c r="S30" s="16" t="n">
        <v>1269000000</v>
      </c>
      <c r="T30" s="16" t="n">
        <v>1211000000</v>
      </c>
      <c r="U30" s="16" t="n">
        <v>991000000</v>
      </c>
      <c r="V30" s="16" t="n">
        <v>1066000000</v>
      </c>
      <c r="W30" s="16" t="n">
        <v>1149000000</v>
      </c>
      <c r="X30" s="580" t="n">
        <v>1221000000</v>
      </c>
      <c r="Y30" s="238"/>
      <c r="Z30" s="238"/>
      <c r="AA30" s="238"/>
      <c r="AB30" s="919"/>
      <c r="AC30" s="919"/>
      <c r="AD30" s="919"/>
      <c r="AE30" s="312"/>
      <c r="AF30" s="312"/>
      <c r="AG30" s="312"/>
      <c r="AH30" s="919"/>
      <c r="AI30" s="312"/>
      <c r="AJ30" s="312"/>
      <c r="AK30" s="916"/>
      <c r="AL30" s="6"/>
      <c r="AM30" s="6"/>
      <c r="AN30" s="6"/>
    </row>
    <row r="31" customFormat="false" ht="16.5" hidden="false" customHeight="false" outlineLevel="0" collapsed="false">
      <c r="A31" s="45" t="s">
        <v>229</v>
      </c>
      <c r="B31" s="105" t="s">
        <v>1138</v>
      </c>
      <c r="C31" s="49" t="s">
        <v>231</v>
      </c>
      <c r="D31" s="46"/>
      <c r="E31" s="46"/>
      <c r="F31" s="46"/>
      <c r="G31" s="46"/>
      <c r="H31" s="46"/>
      <c r="I31" s="46"/>
      <c r="J31" s="46"/>
      <c r="K31" s="46"/>
      <c r="L31" s="46" t="n">
        <v>503000000</v>
      </c>
      <c r="M31" s="46" t="n">
        <v>2329000000</v>
      </c>
      <c r="N31" s="16" t="n">
        <v>1807000000</v>
      </c>
      <c r="O31" s="16" t="n">
        <v>923000000</v>
      </c>
      <c r="P31" s="16" t="n">
        <v>1320000000</v>
      </c>
      <c r="Q31" s="16" t="n">
        <v>1938000000</v>
      </c>
      <c r="R31" s="16" t="n">
        <v>2416000000</v>
      </c>
      <c r="S31" s="16" t="n">
        <v>2677000000</v>
      </c>
      <c r="T31" s="16" t="n">
        <v>1118000000</v>
      </c>
      <c r="U31" s="16" t="n">
        <v>1374000000</v>
      </c>
      <c r="V31" s="16" t="n">
        <v>1448000000</v>
      </c>
      <c r="W31" s="16" t="n">
        <v>1566000000</v>
      </c>
      <c r="X31" s="580" t="n">
        <v>1636000000</v>
      </c>
      <c r="Y31" s="238"/>
      <c r="Z31" s="238"/>
      <c r="AA31" s="238"/>
      <c r="AB31" s="919"/>
      <c r="AC31" s="312"/>
      <c r="AD31" s="312"/>
      <c r="AE31" s="312"/>
      <c r="AF31" s="312"/>
      <c r="AG31" s="312"/>
      <c r="AH31" s="312"/>
      <c r="AI31" s="312"/>
      <c r="AJ31" s="312"/>
      <c r="AK31" s="916"/>
      <c r="AL31" s="6"/>
      <c r="AM31" s="6"/>
      <c r="AN31" s="6"/>
    </row>
    <row r="32" customFormat="false" ht="16.5" hidden="false" customHeight="false" outlineLevel="0" collapsed="false">
      <c r="A32" s="27" t="s">
        <v>553</v>
      </c>
      <c r="B32" s="27" t="s">
        <v>553</v>
      </c>
      <c r="C32" s="49" t="s">
        <v>191</v>
      </c>
      <c r="D32" s="103" t="n">
        <v>-200000</v>
      </c>
      <c r="E32" s="103" t="n">
        <v>45900000</v>
      </c>
      <c r="F32" s="46" t="n">
        <v>37700000</v>
      </c>
      <c r="G32" s="100" t="n">
        <v>59000000</v>
      </c>
      <c r="H32" s="100" t="n">
        <v>3000000</v>
      </c>
      <c r="I32" s="100" t="n">
        <v>-68300000</v>
      </c>
      <c r="J32" s="100" t="n">
        <v>-55200000</v>
      </c>
      <c r="K32" s="100" t="n">
        <v>43000000</v>
      </c>
      <c r="L32" s="46" t="n">
        <v>-119000000</v>
      </c>
      <c r="M32" s="46"/>
      <c r="N32" s="16"/>
      <c r="O32" s="16"/>
      <c r="P32" s="16"/>
      <c r="Q32" s="16"/>
      <c r="R32" s="16"/>
      <c r="S32" s="16"/>
      <c r="T32" s="16"/>
      <c r="U32" s="16"/>
      <c r="V32" s="16"/>
      <c r="W32" s="16"/>
      <c r="X32" s="580"/>
      <c r="Y32" s="0"/>
      <c r="Z32" s="0"/>
      <c r="AA32" s="0"/>
      <c r="AB32" s="0"/>
      <c r="AC32" s="0"/>
      <c r="AD32" s="0"/>
      <c r="AE32" s="0"/>
      <c r="AF32" s="0"/>
      <c r="AG32" s="0"/>
      <c r="AH32" s="0"/>
      <c r="AI32" s="0"/>
      <c r="AJ32" s="0"/>
      <c r="AL32" s="6"/>
      <c r="AM32" s="6"/>
      <c r="AN32" s="6"/>
    </row>
    <row r="33" customFormat="false" ht="16.5" hidden="false" customHeight="false" outlineLevel="0" collapsed="false">
      <c r="B33" s="897" t="s">
        <v>5243</v>
      </c>
      <c r="C33" s="238"/>
      <c r="D33" s="46"/>
      <c r="E33" s="46"/>
      <c r="F33" s="46"/>
      <c r="G33" s="100"/>
      <c r="H33" s="100"/>
      <c r="I33" s="100"/>
      <c r="J33" s="100"/>
      <c r="K33" s="100"/>
      <c r="L33" s="100"/>
      <c r="M33" s="100"/>
      <c r="N33" s="16"/>
      <c r="O33" s="16"/>
      <c r="P33" s="16"/>
      <c r="Q33" s="16"/>
      <c r="R33" s="16"/>
      <c r="S33" s="16"/>
      <c r="T33" s="16"/>
      <c r="U33" s="16"/>
      <c r="V33" s="16"/>
      <c r="W33" s="16"/>
      <c r="X33" s="580"/>
      <c r="Y33" s="0"/>
      <c r="Z33" s="0"/>
      <c r="AA33" s="0"/>
      <c r="AB33" s="0"/>
      <c r="AC33" s="0"/>
      <c r="AD33" s="0"/>
      <c r="AE33" s="0"/>
      <c r="AF33" s="0"/>
      <c r="AG33" s="0"/>
      <c r="AH33" s="0"/>
      <c r="AI33" s="0"/>
      <c r="AJ33" s="0"/>
      <c r="AM33" s="6"/>
      <c r="AN33" s="6"/>
    </row>
    <row r="34" customFormat="false" ht="16.5" hidden="false" customHeight="false" outlineLevel="0" collapsed="false">
      <c r="B34" s="897" t="s">
        <v>5244</v>
      </c>
      <c r="C34" s="49"/>
      <c r="D34" s="103" t="n">
        <v>-143000000</v>
      </c>
      <c r="E34" s="103" t="n">
        <v>-344200000</v>
      </c>
      <c r="F34" s="46" t="n">
        <v>-592300000</v>
      </c>
      <c r="G34" s="100" t="n">
        <v>-405600000</v>
      </c>
      <c r="H34" s="100" t="n">
        <v>-715200000</v>
      </c>
      <c r="I34" s="100" t="n">
        <v>-258700000</v>
      </c>
      <c r="J34" s="100" t="n">
        <v>1957900000</v>
      </c>
      <c r="K34" s="100" t="n">
        <v>1348200000</v>
      </c>
      <c r="L34" s="46" t="n">
        <v>-42000000</v>
      </c>
      <c r="M34" s="46"/>
      <c r="N34" s="16"/>
      <c r="O34" s="16"/>
      <c r="P34" s="16"/>
      <c r="Q34" s="16"/>
      <c r="R34" s="16"/>
      <c r="S34" s="16"/>
      <c r="T34" s="16"/>
      <c r="U34" s="16"/>
      <c r="V34" s="16"/>
      <c r="W34" s="16"/>
      <c r="X34" s="580"/>
      <c r="Y34" s="0"/>
      <c r="Z34" s="0"/>
      <c r="AA34" s="0"/>
      <c r="AB34" s="0"/>
      <c r="AC34" s="0"/>
      <c r="AD34" s="0"/>
      <c r="AE34" s="0"/>
      <c r="AF34" s="0"/>
      <c r="AG34" s="0"/>
      <c r="AH34" s="0"/>
      <c r="AI34" s="0"/>
      <c r="AJ34" s="0"/>
      <c r="AM34" s="6"/>
      <c r="AN34" s="6"/>
    </row>
    <row r="35" customFormat="false" ht="16.5" hidden="false" customHeight="false" outlineLevel="0" collapsed="false">
      <c r="B35" s="897" t="s">
        <v>5245</v>
      </c>
      <c r="C35" s="49"/>
      <c r="D35" s="103" t="n">
        <v>-255100000</v>
      </c>
      <c r="E35" s="103" t="n">
        <v>-471000000</v>
      </c>
      <c r="F35" s="46" t="n">
        <v>-755400000</v>
      </c>
      <c r="G35" s="100" t="n">
        <v>-543300000</v>
      </c>
      <c r="H35" s="100" t="n">
        <v>-831200000</v>
      </c>
      <c r="I35" s="100" t="n">
        <v>-430900000</v>
      </c>
      <c r="J35" s="100" t="n">
        <v>1792200000</v>
      </c>
      <c r="K35" s="100" t="n">
        <v>1285400000</v>
      </c>
      <c r="L35" s="46" t="n">
        <v>-187000000</v>
      </c>
      <c r="M35" s="46"/>
      <c r="N35" s="16"/>
      <c r="O35" s="16"/>
      <c r="P35" s="16"/>
      <c r="Q35" s="16"/>
      <c r="R35" s="16"/>
      <c r="S35" s="16"/>
      <c r="T35" s="16"/>
      <c r="U35" s="16"/>
      <c r="V35" s="16"/>
      <c r="W35" s="16"/>
      <c r="X35" s="580"/>
      <c r="Y35" s="0"/>
      <c r="Z35" s="0"/>
      <c r="AA35" s="0"/>
      <c r="AB35" s="0"/>
      <c r="AC35" s="0"/>
      <c r="AD35" s="0"/>
      <c r="AE35" s="0"/>
      <c r="AF35" s="0"/>
      <c r="AG35" s="0"/>
      <c r="AH35" s="0"/>
      <c r="AI35" s="0"/>
      <c r="AJ35" s="0"/>
      <c r="AM35" s="6"/>
      <c r="AN35" s="6"/>
    </row>
    <row r="36" customFormat="false" ht="16.5" hidden="false" customHeight="false" outlineLevel="0" collapsed="false">
      <c r="B36" s="897" t="s">
        <v>5246</v>
      </c>
      <c r="C36" s="49"/>
      <c r="D36" s="46"/>
      <c r="E36" s="46"/>
      <c r="F36" s="46"/>
      <c r="G36" s="46"/>
      <c r="H36" s="46"/>
      <c r="I36" s="46"/>
      <c r="J36" s="46"/>
      <c r="K36" s="46"/>
      <c r="L36" s="46" t="n">
        <v>130100000</v>
      </c>
      <c r="M36" s="46"/>
      <c r="N36" s="16"/>
      <c r="O36" s="16"/>
      <c r="P36" s="16"/>
      <c r="Q36" s="16"/>
      <c r="R36" s="16"/>
      <c r="S36" s="16"/>
      <c r="T36" s="16"/>
      <c r="U36" s="16"/>
      <c r="V36" s="16"/>
      <c r="W36" s="16"/>
      <c r="X36" s="580"/>
      <c r="Y36" s="0"/>
      <c r="Z36" s="0"/>
      <c r="AA36" s="0"/>
      <c r="AB36" s="0"/>
      <c r="AC36" s="0"/>
      <c r="AD36" s="0"/>
      <c r="AE36" s="0"/>
      <c r="AF36" s="0"/>
      <c r="AG36" s="0"/>
      <c r="AH36" s="0"/>
      <c r="AI36" s="0"/>
      <c r="AJ36" s="0"/>
      <c r="AM36" s="6"/>
      <c r="AN36" s="6"/>
    </row>
    <row r="37" customFormat="false" ht="16.5" hidden="false" customHeight="false" outlineLevel="0" collapsed="false">
      <c r="B37" s="897" t="s">
        <v>5247</v>
      </c>
      <c r="C37" s="238"/>
      <c r="D37" s="46"/>
      <c r="E37" s="46"/>
      <c r="F37" s="46"/>
      <c r="G37" s="46"/>
      <c r="H37" s="46"/>
      <c r="I37" s="46"/>
      <c r="J37" s="46"/>
      <c r="K37" s="46"/>
      <c r="L37" s="46" t="n">
        <v>-42000000</v>
      </c>
      <c r="M37" s="46"/>
      <c r="N37" s="16"/>
      <c r="O37" s="16"/>
      <c r="P37" s="16"/>
      <c r="Q37" s="16"/>
      <c r="R37" s="16"/>
      <c r="S37" s="16"/>
      <c r="T37" s="16"/>
      <c r="U37" s="16"/>
      <c r="V37" s="16"/>
      <c r="W37" s="16"/>
      <c r="X37" s="580"/>
      <c r="Y37" s="0"/>
      <c r="Z37" s="0"/>
      <c r="AA37" s="0"/>
      <c r="AB37" s="0"/>
      <c r="AC37" s="0"/>
      <c r="AD37" s="0"/>
      <c r="AE37" s="0"/>
      <c r="AF37" s="0"/>
      <c r="AG37" s="0"/>
      <c r="AH37" s="0"/>
      <c r="AI37" s="0"/>
      <c r="AJ37" s="0"/>
      <c r="AM37" s="6"/>
      <c r="AN37" s="6"/>
    </row>
    <row r="38" customFormat="false" ht="16.5" hidden="false" customHeight="false" outlineLevel="0" collapsed="false">
      <c r="B38" s="897" t="s">
        <v>5248</v>
      </c>
      <c r="C38" s="238"/>
      <c r="D38" s="46"/>
      <c r="E38" s="46"/>
      <c r="F38" s="46"/>
      <c r="G38" s="100"/>
      <c r="H38" s="100"/>
      <c r="I38" s="100"/>
      <c r="J38" s="100"/>
      <c r="K38" s="100"/>
      <c r="L38" s="46" t="n">
        <v>0</v>
      </c>
      <c r="M38" s="46"/>
      <c r="N38" s="16"/>
      <c r="O38" s="16"/>
      <c r="P38" s="16"/>
      <c r="Q38" s="16"/>
      <c r="R38" s="16"/>
      <c r="S38" s="16"/>
      <c r="T38" s="16"/>
      <c r="U38" s="16"/>
      <c r="V38" s="16"/>
      <c r="W38" s="16"/>
      <c r="X38" s="580"/>
      <c r="Y38" s="0"/>
      <c r="Z38" s="0"/>
      <c r="AA38" s="0"/>
      <c r="AB38" s="0"/>
      <c r="AC38" s="0"/>
      <c r="AD38" s="0"/>
      <c r="AE38" s="0"/>
      <c r="AF38" s="0"/>
      <c r="AG38" s="0"/>
      <c r="AH38" s="0"/>
      <c r="AI38" s="0"/>
      <c r="AJ38" s="0"/>
      <c r="AM38" s="6"/>
      <c r="AN38" s="6"/>
    </row>
    <row r="39" customFormat="false" ht="16.5" hidden="false" customHeight="false" outlineLevel="0" collapsed="false">
      <c r="B39" s="30" t="s">
        <v>5249</v>
      </c>
      <c r="C39" s="19"/>
      <c r="D39" s="46"/>
      <c r="E39" s="46"/>
      <c r="F39" s="46"/>
      <c r="G39" s="100"/>
      <c r="H39" s="100"/>
      <c r="I39" s="100"/>
      <c r="J39" s="100"/>
      <c r="K39" s="100"/>
      <c r="L39" s="100"/>
      <c r="M39" s="46" t="n">
        <v>-1391000000</v>
      </c>
      <c r="N39" s="16" t="n">
        <v>-2857000000</v>
      </c>
      <c r="O39" s="16" t="n">
        <v>-1101000000</v>
      </c>
      <c r="P39" s="16" t="n">
        <v>1750000000</v>
      </c>
      <c r="Q39" s="16" t="n">
        <v>674000000</v>
      </c>
      <c r="R39" s="16" t="n">
        <v>-144000000</v>
      </c>
      <c r="S39" s="16" t="n">
        <v>-1973000000</v>
      </c>
      <c r="T39" s="16" t="n">
        <v>-2329000000</v>
      </c>
      <c r="U39" s="16" t="n">
        <v>-1318000000</v>
      </c>
      <c r="V39" s="16" t="n">
        <v>-1014000000</v>
      </c>
      <c r="W39" s="16" t="n">
        <v>-1029000000</v>
      </c>
      <c r="X39" s="580" t="n">
        <v>-993000000</v>
      </c>
      <c r="Y39" s="238"/>
      <c r="Z39" s="238"/>
      <c r="AA39" s="238"/>
      <c r="AB39" s="312"/>
      <c r="AC39" s="312"/>
      <c r="AD39" s="919"/>
      <c r="AE39" s="919"/>
      <c r="AF39" s="312"/>
      <c r="AG39" s="312"/>
      <c r="AH39" s="312"/>
      <c r="AI39" s="312"/>
      <c r="AJ39" s="312"/>
      <c r="AK39" s="920"/>
      <c r="AL39" s="6"/>
      <c r="AM39" s="6"/>
      <c r="AN39" s="6"/>
    </row>
    <row r="40" customFormat="false" ht="16.5" hidden="false" customHeight="false" outlineLevel="0" collapsed="false">
      <c r="B40" s="30" t="s">
        <v>3314</v>
      </c>
      <c r="C40" s="19"/>
      <c r="D40" s="46"/>
      <c r="E40" s="46"/>
      <c r="F40" s="46"/>
      <c r="G40" s="100"/>
      <c r="H40" s="100"/>
      <c r="I40" s="100"/>
      <c r="J40" s="100"/>
      <c r="K40" s="100"/>
      <c r="L40" s="100"/>
      <c r="M40" s="46" t="n">
        <v>-1634000000</v>
      </c>
      <c r="N40" s="16" t="n">
        <v>-3060000000</v>
      </c>
      <c r="O40" s="16" t="n">
        <v>-1365000000</v>
      </c>
      <c r="P40" s="16" t="n">
        <v>1400000000</v>
      </c>
      <c r="Q40" s="16" t="n">
        <v>329000000</v>
      </c>
      <c r="R40" s="16" t="n">
        <v>-596000000</v>
      </c>
      <c r="S40" s="16" t="n">
        <v>-2607000000</v>
      </c>
      <c r="T40" s="16" t="n">
        <v>-3291000000</v>
      </c>
      <c r="U40" s="16" t="n">
        <v>-2504000000</v>
      </c>
      <c r="V40" s="16" t="n">
        <v>-2365000000</v>
      </c>
      <c r="W40" s="16" t="n">
        <v>-2580000000</v>
      </c>
      <c r="X40" s="580" t="n">
        <v>-2762000000</v>
      </c>
      <c r="Y40" s="238"/>
      <c r="Z40" s="238"/>
      <c r="AA40" s="238"/>
      <c r="AB40" s="312"/>
      <c r="AC40" s="312"/>
      <c r="AD40" s="919"/>
      <c r="AE40" s="919"/>
      <c r="AF40" s="312"/>
      <c r="AG40" s="312"/>
      <c r="AH40" s="312"/>
      <c r="AI40" s="312"/>
      <c r="AJ40" s="312"/>
      <c r="AK40" s="916"/>
      <c r="AL40" s="6"/>
      <c r="AM40" s="6"/>
      <c r="AN40" s="6"/>
    </row>
    <row r="41" customFormat="false" ht="16.5" hidden="false" customHeight="false" outlineLevel="0" collapsed="false">
      <c r="B41" s="30" t="s">
        <v>5250</v>
      </c>
      <c r="C41" s="19"/>
      <c r="D41" s="46"/>
      <c r="E41" s="46"/>
      <c r="F41" s="46"/>
      <c r="G41" s="100"/>
      <c r="H41" s="100"/>
      <c r="I41" s="100"/>
      <c r="J41" s="100"/>
      <c r="K41" s="100"/>
      <c r="L41" s="100"/>
      <c r="M41" s="100"/>
      <c r="N41" s="101"/>
      <c r="O41" s="101"/>
      <c r="P41" s="101"/>
      <c r="Q41" s="101"/>
      <c r="R41" s="101"/>
      <c r="S41" s="101"/>
      <c r="T41" s="101"/>
      <c r="U41" s="101"/>
      <c r="V41" s="101"/>
      <c r="W41" s="101"/>
      <c r="X41" s="580"/>
      <c r="Y41" s="238"/>
      <c r="Z41" s="238"/>
      <c r="AA41" s="238"/>
      <c r="AB41" s="238"/>
      <c r="AC41" s="238"/>
      <c r="AD41" s="238"/>
      <c r="AE41" s="238"/>
      <c r="AF41" s="238"/>
      <c r="AG41" s="238"/>
      <c r="AH41" s="238"/>
      <c r="AI41" s="238"/>
      <c r="AJ41" s="238"/>
      <c r="AK41" s="238"/>
      <c r="AL41" s="6"/>
      <c r="AM41" s="6"/>
      <c r="AN41" s="6"/>
    </row>
    <row r="42" customFormat="false" ht="16.5" hidden="false" customHeight="false" outlineLevel="0" collapsed="false">
      <c r="B42" s="30" t="s">
        <v>764</v>
      </c>
      <c r="C42" s="19"/>
      <c r="D42" s="46"/>
      <c r="E42" s="46"/>
      <c r="F42" s="46"/>
      <c r="G42" s="100"/>
      <c r="H42" s="100"/>
      <c r="I42" s="100"/>
      <c r="J42" s="100"/>
      <c r="K42" s="100"/>
      <c r="L42" s="100"/>
      <c r="M42" s="46" t="n">
        <v>1612000000</v>
      </c>
      <c r="N42" s="16" t="n">
        <v>1421000000</v>
      </c>
      <c r="O42" s="16" t="n">
        <v>507000000</v>
      </c>
      <c r="P42" s="16" t="n">
        <v>-1216000000</v>
      </c>
      <c r="Q42" s="16" t="n">
        <v>-1165000000</v>
      </c>
      <c r="R42" s="16" t="n">
        <v>-111000000</v>
      </c>
      <c r="S42" s="16" t="n">
        <v>462000000</v>
      </c>
      <c r="T42" s="16" t="n">
        <v>1238000000</v>
      </c>
      <c r="U42" s="16" t="n">
        <v>850000000</v>
      </c>
      <c r="V42" s="16" t="n">
        <v>212000000</v>
      </c>
      <c r="W42" s="16" t="n">
        <v>0</v>
      </c>
      <c r="X42" s="580" t="n">
        <v>0</v>
      </c>
      <c r="Y42" s="238"/>
      <c r="Z42" s="238"/>
      <c r="AA42" s="238"/>
      <c r="AB42" s="919"/>
      <c r="AC42" s="312"/>
      <c r="AD42" s="312"/>
      <c r="AE42" s="919"/>
      <c r="AF42" s="919"/>
      <c r="AG42" s="312"/>
      <c r="AH42" s="919"/>
      <c r="AI42" s="919"/>
      <c r="AJ42" s="919"/>
      <c r="AK42" s="920"/>
      <c r="AL42" s="6"/>
      <c r="AM42" s="6"/>
      <c r="AN42" s="6"/>
    </row>
    <row r="43" customFormat="false" ht="16.5" hidden="false" customHeight="false" outlineLevel="0" collapsed="false">
      <c r="B43" s="44" t="s">
        <v>5251</v>
      </c>
      <c r="C43" s="19"/>
      <c r="D43" s="46"/>
      <c r="E43" s="46"/>
      <c r="F43" s="46"/>
      <c r="G43" s="100"/>
      <c r="H43" s="100"/>
      <c r="I43" s="100"/>
      <c r="J43" s="100"/>
      <c r="K43" s="100"/>
      <c r="L43" s="100"/>
      <c r="M43" s="46" t="n">
        <v>317000000</v>
      </c>
      <c r="N43" s="16" t="n">
        <v>52000000</v>
      </c>
      <c r="O43" s="16" t="n">
        <v>48000000</v>
      </c>
      <c r="P43" s="16" t="n">
        <v>14000000</v>
      </c>
      <c r="Q43" s="16" t="n">
        <v>0</v>
      </c>
      <c r="R43" s="16" t="n">
        <v>0</v>
      </c>
      <c r="S43" s="16" t="n">
        <v>0</v>
      </c>
      <c r="T43" s="16" t="n">
        <v>0</v>
      </c>
      <c r="U43" s="16" t="n">
        <v>0</v>
      </c>
      <c r="V43" s="16" t="n">
        <v>0</v>
      </c>
      <c r="W43" s="16" t="n">
        <v>0</v>
      </c>
      <c r="X43" s="580" t="n">
        <v>0</v>
      </c>
      <c r="Y43" s="238"/>
      <c r="Z43" s="238"/>
      <c r="AA43" s="238"/>
      <c r="AB43" s="919"/>
      <c r="AC43" s="919"/>
      <c r="AD43" s="919"/>
      <c r="AE43" s="919"/>
      <c r="AF43" s="919"/>
      <c r="AG43" s="919"/>
      <c r="AH43" s="919"/>
      <c r="AI43" s="919"/>
      <c r="AJ43" s="919"/>
      <c r="AK43" s="920"/>
      <c r="AL43" s="6"/>
      <c r="AM43" s="6"/>
      <c r="AN43" s="6"/>
    </row>
    <row r="44" s="13" customFormat="true" ht="15" hidden="false" customHeight="false" outlineLevel="0" collapsed="false">
      <c r="A44" s="13" t="s">
        <v>110</v>
      </c>
      <c r="B44" s="32" t="s">
        <v>5252</v>
      </c>
      <c r="C44" s="32" t="s">
        <v>34</v>
      </c>
      <c r="D44" s="162" t="n">
        <v>143000000</v>
      </c>
      <c r="E44" s="162" t="n">
        <v>344200000</v>
      </c>
      <c r="F44" s="109" t="n">
        <v>592300000</v>
      </c>
      <c r="G44" s="110" t="n">
        <v>405600000</v>
      </c>
      <c r="H44" s="110" t="n">
        <v>715200000</v>
      </c>
      <c r="I44" s="110" t="n">
        <v>258700000</v>
      </c>
      <c r="J44" s="110" t="n">
        <v>-1957900000</v>
      </c>
      <c r="K44" s="110" t="n">
        <f aca="false">K46+K51</f>
        <v>-2203100000</v>
      </c>
      <c r="L44" s="109" t="n">
        <v>42000000</v>
      </c>
      <c r="M44" s="181" t="n">
        <f aca="false">(M42-M45)</f>
        <v>1591000000</v>
      </c>
      <c r="N44" s="181" t="n">
        <f aca="false">-(N42-N45)</f>
        <v>497000000</v>
      </c>
      <c r="O44" s="181" t="n">
        <f aca="false">-(O42-O45)</f>
        <v>33000000</v>
      </c>
      <c r="P44" s="181" t="n">
        <f aca="false">-(P42-P45)</f>
        <v>427000000</v>
      </c>
      <c r="Q44" s="181" t="n">
        <f aca="false">-(Q42-Q45)</f>
        <v>1313000000</v>
      </c>
      <c r="R44" s="181" t="n">
        <f aca="false">-(R42-R45)</f>
        <v>133000000</v>
      </c>
      <c r="S44" s="181" t="n">
        <f aca="false">-(S42-S45)</f>
        <v>1682000000</v>
      </c>
      <c r="T44" s="181" t="n">
        <f aca="false">-(T42-T45)</f>
        <v>815000000</v>
      </c>
      <c r="U44" s="181" t="n">
        <f aca="false">-(U42-U45)</f>
        <v>804000000</v>
      </c>
      <c r="V44" s="181" t="n">
        <f aca="false">-(V42-V45)</f>
        <v>1941000000</v>
      </c>
      <c r="W44" s="181" t="n">
        <f aca="false">-(W42-W45)</f>
        <v>2580000000</v>
      </c>
      <c r="X44" s="548" t="n">
        <f aca="false">-(X42-X45)</f>
        <v>2762000000</v>
      </c>
      <c r="AL44" s="6"/>
      <c r="AM44" s="6"/>
      <c r="AN44" s="6"/>
    </row>
    <row r="45" customFormat="false" ht="16.5" hidden="false" customHeight="false" outlineLevel="0" collapsed="false">
      <c r="B45" s="30" t="s">
        <v>770</v>
      </c>
      <c r="C45" s="19"/>
      <c r="D45" s="46"/>
      <c r="E45" s="46"/>
      <c r="F45" s="46"/>
      <c r="G45" s="100"/>
      <c r="H45" s="100"/>
      <c r="I45" s="100"/>
      <c r="J45" s="100"/>
      <c r="K45" s="100"/>
      <c r="L45" s="100"/>
      <c r="M45" s="46" t="n">
        <v>21000000</v>
      </c>
      <c r="N45" s="16" t="n">
        <v>1918000000</v>
      </c>
      <c r="O45" s="16" t="n">
        <v>540000000</v>
      </c>
      <c r="P45" s="16" t="n">
        <v>-789000000</v>
      </c>
      <c r="Q45" s="16" t="n">
        <v>148000000</v>
      </c>
      <c r="R45" s="16" t="n">
        <v>22000000</v>
      </c>
      <c r="S45" s="16" t="n">
        <v>2144000000</v>
      </c>
      <c r="T45" s="16" t="n">
        <v>2053000000</v>
      </c>
      <c r="U45" s="16" t="n">
        <v>1654000000</v>
      </c>
      <c r="V45" s="16" t="n">
        <v>2153000000</v>
      </c>
      <c r="W45" s="16" t="n">
        <v>2580000000</v>
      </c>
      <c r="X45" s="580" t="n">
        <v>2762000000</v>
      </c>
      <c r="Y45" s="238"/>
      <c r="Z45" s="238"/>
      <c r="AA45" s="238"/>
      <c r="AB45" s="919"/>
      <c r="AC45" s="919"/>
      <c r="AD45" s="919"/>
      <c r="AE45" s="919"/>
      <c r="AF45" s="312"/>
      <c r="AG45" s="312"/>
      <c r="AH45" s="312"/>
      <c r="AI45" s="312"/>
      <c r="AJ45" s="312"/>
      <c r="AK45" s="916"/>
      <c r="AL45" s="6"/>
      <c r="AM45" s="6"/>
      <c r="AN45" s="6"/>
    </row>
    <row r="46" customFormat="false" ht="16.5" hidden="false" customHeight="false" outlineLevel="0" collapsed="false">
      <c r="A46" s="0" t="s">
        <v>115</v>
      </c>
      <c r="B46" s="30" t="s">
        <v>199</v>
      </c>
      <c r="C46" s="49" t="s">
        <v>242</v>
      </c>
      <c r="D46" s="103" t="n">
        <v>166500000</v>
      </c>
      <c r="E46" s="103" t="n">
        <v>231600000</v>
      </c>
      <c r="F46" s="46" t="n">
        <v>373900000</v>
      </c>
      <c r="G46" s="100" t="n">
        <v>328600000</v>
      </c>
      <c r="H46" s="100" t="n">
        <v>460300000</v>
      </c>
      <c r="I46" s="100" t="n">
        <v>47100000</v>
      </c>
      <c r="J46" s="100" t="n">
        <v>-867900000</v>
      </c>
      <c r="K46" s="100" t="n">
        <v>-1446200000</v>
      </c>
      <c r="L46" s="46" t="n">
        <v>135000000</v>
      </c>
      <c r="M46" s="46" t="n">
        <f aca="false">(M42-M47)</f>
        <v>1612000000</v>
      </c>
      <c r="N46" s="46" t="n">
        <f aca="false">(N42-N47)*-1</f>
        <v>616000000</v>
      </c>
      <c r="O46" s="46" t="n">
        <f aca="false">(O42-O47)*-1</f>
        <v>169000000</v>
      </c>
      <c r="P46" s="46" t="n">
        <f aca="false">(P42-P47)*-1</f>
        <v>573000000</v>
      </c>
      <c r="Q46" s="46" t="n">
        <f aca="false">(Q42-Q47)*-1</f>
        <v>1275000000</v>
      </c>
      <c r="R46" s="46" t="n">
        <f aca="false">(R42-R47)*-1</f>
        <v>100000000</v>
      </c>
      <c r="S46" s="46" t="n">
        <f aca="false">(S42-S47)*-1</f>
        <v>1010000000</v>
      </c>
      <c r="T46" s="46" t="n">
        <f aca="false">(T42-T47)*-1</f>
        <v>227000000</v>
      </c>
      <c r="U46" s="46" t="n">
        <f aca="false">(U42-U47)*-1</f>
        <v>527000000</v>
      </c>
      <c r="V46" s="46" t="n">
        <f aca="false">(V42-V47)*-1</f>
        <v>1660000000</v>
      </c>
      <c r="W46" s="46" t="n">
        <f aca="false">(W42-W47)*-1</f>
        <v>2330000000</v>
      </c>
      <c r="X46" s="356" t="n">
        <f aca="false">(X42-X47)*-1</f>
        <v>2531000000</v>
      </c>
      <c r="Y46" s="238"/>
      <c r="Z46" s="922"/>
      <c r="AA46" s="0"/>
      <c r="AB46" s="0"/>
      <c r="AC46" s="0"/>
      <c r="AD46" s="0"/>
      <c r="AE46" s="0"/>
      <c r="AF46" s="0"/>
      <c r="AG46" s="0"/>
      <c r="AH46" s="0"/>
      <c r="AI46" s="0"/>
      <c r="AJ46" s="0"/>
      <c r="AL46" s="6"/>
      <c r="AM46" s="6"/>
      <c r="AN46" s="6"/>
    </row>
    <row r="47" customFormat="false" ht="16.5" hidden="false" customHeight="false" outlineLevel="0" collapsed="false">
      <c r="B47" s="30" t="s">
        <v>199</v>
      </c>
      <c r="C47" s="49"/>
      <c r="D47" s="103" t="n">
        <v>166500000</v>
      </c>
      <c r="E47" s="103" t="n">
        <v>231600000</v>
      </c>
      <c r="F47" s="46" t="n">
        <v>373900000</v>
      </c>
      <c r="G47" s="100" t="n">
        <v>328600000</v>
      </c>
      <c r="H47" s="100" t="n">
        <v>460300000</v>
      </c>
      <c r="I47" s="100" t="n">
        <v>47100000</v>
      </c>
      <c r="J47" s="100" t="n">
        <v>-867900000</v>
      </c>
      <c r="K47" s="100" t="n">
        <v>-1446200000</v>
      </c>
      <c r="L47" s="46" t="n">
        <v>135000000</v>
      </c>
      <c r="M47" s="46" t="n">
        <v>0</v>
      </c>
      <c r="N47" s="16" t="n">
        <v>2037000000</v>
      </c>
      <c r="O47" s="16" t="n">
        <v>676000000</v>
      </c>
      <c r="P47" s="16" t="n">
        <v>-643000000</v>
      </c>
      <c r="Q47" s="16" t="n">
        <v>110000000</v>
      </c>
      <c r="R47" s="16" t="n">
        <v>-11000000</v>
      </c>
      <c r="S47" s="16" t="n">
        <v>1472000000</v>
      </c>
      <c r="T47" s="16" t="n">
        <v>1465000000</v>
      </c>
      <c r="U47" s="16" t="n">
        <v>1377000000</v>
      </c>
      <c r="V47" s="16" t="n">
        <v>1872000000</v>
      </c>
      <c r="W47" s="16" t="n">
        <v>2330000000</v>
      </c>
      <c r="X47" s="580" t="n">
        <v>2531000000</v>
      </c>
      <c r="Y47" s="0"/>
      <c r="Z47" s="688"/>
      <c r="AA47" s="238"/>
      <c r="AB47" s="919"/>
      <c r="AC47" s="919"/>
      <c r="AD47" s="919"/>
      <c r="AE47" s="919"/>
      <c r="AF47" s="312"/>
      <c r="AG47" s="312"/>
      <c r="AH47" s="312"/>
      <c r="AI47" s="312"/>
      <c r="AJ47" s="312"/>
      <c r="AK47" s="916"/>
      <c r="AL47" s="6"/>
      <c r="AM47" s="6"/>
      <c r="AN47" s="6"/>
    </row>
    <row r="48" customFormat="false" ht="16.5" hidden="false" customHeight="false" outlineLevel="0" collapsed="false">
      <c r="A48" s="29" t="s">
        <v>4244</v>
      </c>
      <c r="B48" s="29" t="s">
        <v>4244</v>
      </c>
      <c r="C48" s="19" t="s">
        <v>119</v>
      </c>
      <c r="D48" s="46"/>
      <c r="E48" s="46"/>
      <c r="F48" s="46"/>
      <c r="G48" s="100"/>
      <c r="H48" s="100"/>
      <c r="I48" s="100"/>
      <c r="J48" s="100"/>
      <c r="K48" s="100"/>
      <c r="L48" s="46" t="n">
        <v>0</v>
      </c>
      <c r="M48" s="46"/>
      <c r="N48" s="16"/>
      <c r="O48" s="16"/>
      <c r="P48" s="16"/>
      <c r="Q48" s="16"/>
      <c r="R48" s="16"/>
      <c r="S48" s="16"/>
      <c r="T48" s="16"/>
      <c r="U48" s="16"/>
      <c r="V48" s="16"/>
      <c r="W48" s="16"/>
      <c r="X48" s="577"/>
      <c r="Y48" s="0"/>
      <c r="Z48" s="0"/>
      <c r="AA48" s="0"/>
      <c r="AB48" s="0"/>
      <c r="AC48" s="0"/>
      <c r="AD48" s="0"/>
      <c r="AE48" s="0"/>
      <c r="AF48" s="0"/>
      <c r="AG48" s="0"/>
      <c r="AH48" s="0"/>
      <c r="AI48" s="0"/>
      <c r="AJ48" s="0"/>
      <c r="AL48" s="6"/>
      <c r="AM48" s="6"/>
      <c r="AN48" s="6"/>
    </row>
    <row r="49" customFormat="false" ht="16.5" hidden="false" customHeight="false" outlineLevel="0" collapsed="false">
      <c r="A49" s="29" t="s">
        <v>4246</v>
      </c>
      <c r="B49" s="29" t="s">
        <v>4246</v>
      </c>
      <c r="C49" s="19" t="s">
        <v>119</v>
      </c>
      <c r="D49" s="46"/>
      <c r="E49" s="46"/>
      <c r="F49" s="46"/>
      <c r="G49" s="100"/>
      <c r="H49" s="100"/>
      <c r="I49" s="100"/>
      <c r="J49" s="100"/>
      <c r="K49" s="100"/>
      <c r="L49" s="46" t="n">
        <v>135000000</v>
      </c>
      <c r="M49" s="46"/>
      <c r="N49" s="16"/>
      <c r="O49" s="16"/>
      <c r="P49" s="16"/>
      <c r="Q49" s="16"/>
      <c r="R49" s="16"/>
      <c r="S49" s="16"/>
      <c r="T49" s="16"/>
      <c r="U49" s="16"/>
      <c r="V49" s="16"/>
      <c r="W49" s="16"/>
      <c r="X49" s="577"/>
      <c r="Y49" s="6"/>
      <c r="Z49" s="6"/>
      <c r="AA49" s="6"/>
      <c r="AB49" s="6"/>
      <c r="AC49" s="6"/>
      <c r="AD49" s="6"/>
      <c r="AE49" s="6"/>
      <c r="AF49" s="6"/>
      <c r="AG49" s="6"/>
      <c r="AH49" s="6"/>
      <c r="AI49" s="6"/>
      <c r="AJ49" s="6"/>
      <c r="AK49" s="6"/>
      <c r="AL49" s="6"/>
      <c r="AM49" s="6"/>
      <c r="AN49" s="6"/>
    </row>
    <row r="50" customFormat="false" ht="16.5" hidden="false" customHeight="false" outlineLevel="0" collapsed="false">
      <c r="B50" s="44" t="s">
        <v>5253</v>
      </c>
      <c r="C50" s="19"/>
      <c r="D50" s="46"/>
      <c r="E50" s="46"/>
      <c r="F50" s="46"/>
      <c r="G50" s="100"/>
      <c r="H50" s="100"/>
      <c r="I50" s="100"/>
      <c r="J50" s="100"/>
      <c r="K50" s="100"/>
      <c r="L50" s="100"/>
      <c r="M50" s="100"/>
      <c r="N50" s="16" t="n">
        <v>730000000</v>
      </c>
      <c r="O50" s="16"/>
      <c r="P50" s="16"/>
      <c r="Q50" s="16"/>
      <c r="R50" s="16"/>
      <c r="S50" s="16"/>
      <c r="T50" s="16"/>
      <c r="U50" s="16"/>
      <c r="V50" s="16"/>
      <c r="W50" s="16"/>
      <c r="X50" s="577"/>
      <c r="Y50" s="6"/>
      <c r="Z50" s="6"/>
      <c r="AA50" s="6"/>
      <c r="AB50" s="6"/>
      <c r="AC50" s="6"/>
      <c r="AD50" s="6"/>
      <c r="AE50" s="6"/>
      <c r="AF50" s="6"/>
      <c r="AG50" s="6"/>
      <c r="AH50" s="6"/>
      <c r="AI50" s="6"/>
      <c r="AJ50" s="6"/>
      <c r="AK50" s="6"/>
      <c r="AL50" s="6"/>
      <c r="AM50" s="6"/>
      <c r="AN50" s="6"/>
    </row>
    <row r="51" customFormat="false" ht="16.5" hidden="false" customHeight="false" outlineLevel="0" collapsed="false">
      <c r="A51" s="0" t="s">
        <v>112</v>
      </c>
      <c r="B51" s="30" t="s">
        <v>202</v>
      </c>
      <c r="C51" s="49" t="s">
        <v>242</v>
      </c>
      <c r="D51" s="103" t="n">
        <v>-23500000</v>
      </c>
      <c r="E51" s="103" t="n">
        <v>112600000</v>
      </c>
      <c r="F51" s="46" t="n">
        <v>218400000</v>
      </c>
      <c r="G51" s="100" t="n">
        <v>77000000</v>
      </c>
      <c r="H51" s="100" t="n">
        <v>255000000</v>
      </c>
      <c r="I51" s="100" t="n">
        <v>211500000</v>
      </c>
      <c r="J51" s="100" t="n">
        <v>-1090000000</v>
      </c>
      <c r="K51" s="100" t="n">
        <v>-756900000</v>
      </c>
      <c r="L51" s="46" t="n">
        <v>-93000000</v>
      </c>
      <c r="M51" s="100" t="n">
        <f aca="false">-M52</f>
        <v>-21000000</v>
      </c>
      <c r="N51" s="100" t="n">
        <f aca="false">N52</f>
        <v>-119000000</v>
      </c>
      <c r="O51" s="100" t="n">
        <f aca="false">O52</f>
        <v>-136000000</v>
      </c>
      <c r="P51" s="100" t="n">
        <f aca="false">P52</f>
        <v>-146000000</v>
      </c>
      <c r="Q51" s="100" t="n">
        <f aca="false">Q52</f>
        <v>38000000</v>
      </c>
      <c r="R51" s="100" t="n">
        <f aca="false">R52</f>
        <v>33000000</v>
      </c>
      <c r="S51" s="100" t="n">
        <f aca="false">S52</f>
        <v>673000000</v>
      </c>
      <c r="T51" s="100" t="n">
        <f aca="false">T52</f>
        <v>588000000</v>
      </c>
      <c r="U51" s="100" t="n">
        <f aca="false">U52</f>
        <v>277000000</v>
      </c>
      <c r="V51" s="100" t="n">
        <f aca="false">V52</f>
        <v>280000000</v>
      </c>
      <c r="W51" s="100" t="n">
        <f aca="false">W52</f>
        <v>250000000</v>
      </c>
      <c r="X51" s="100" t="n">
        <f aca="false">X52</f>
        <v>231000000</v>
      </c>
      <c r="Y51" s="238"/>
      <c r="Z51" s="0"/>
      <c r="AA51" s="0"/>
      <c r="AB51" s="0"/>
      <c r="AC51" s="0"/>
      <c r="AD51" s="0"/>
      <c r="AE51" s="0"/>
      <c r="AF51" s="0"/>
      <c r="AG51" s="0"/>
      <c r="AH51" s="0"/>
      <c r="AI51" s="0"/>
      <c r="AJ51" s="0"/>
      <c r="AL51" s="6"/>
      <c r="AM51" s="6"/>
      <c r="AN51" s="6"/>
    </row>
    <row r="52" customFormat="false" ht="16.5" hidden="false" customHeight="false" outlineLevel="0" collapsed="false">
      <c r="B52" s="30" t="s">
        <v>202</v>
      </c>
      <c r="C52" s="49"/>
      <c r="D52" s="103" t="n">
        <v>-23500000</v>
      </c>
      <c r="E52" s="103" t="n">
        <v>112600000</v>
      </c>
      <c r="F52" s="46" t="n">
        <v>218400000</v>
      </c>
      <c r="G52" s="100" t="n">
        <v>77000000</v>
      </c>
      <c r="H52" s="100" t="n">
        <v>255000000</v>
      </c>
      <c r="I52" s="100" t="n">
        <v>211500000</v>
      </c>
      <c r="J52" s="100" t="n">
        <v>-1090000000</v>
      </c>
      <c r="K52" s="100" t="n">
        <v>-756900000</v>
      </c>
      <c r="L52" s="46" t="n">
        <v>-93000000</v>
      </c>
      <c r="M52" s="46" t="n">
        <v>21000000</v>
      </c>
      <c r="N52" s="16" t="n">
        <v>-119000000</v>
      </c>
      <c r="O52" s="16" t="n">
        <v>-136000000</v>
      </c>
      <c r="P52" s="16" t="n">
        <v>-146000000</v>
      </c>
      <c r="Q52" s="16" t="n">
        <v>38000000</v>
      </c>
      <c r="R52" s="16" t="n">
        <v>33000000</v>
      </c>
      <c r="S52" s="16" t="n">
        <v>673000000</v>
      </c>
      <c r="T52" s="16" t="n">
        <v>588000000</v>
      </c>
      <c r="U52" s="16" t="n">
        <v>277000000</v>
      </c>
      <c r="V52" s="16" t="n">
        <v>280000000</v>
      </c>
      <c r="W52" s="16" t="n">
        <v>250000000</v>
      </c>
      <c r="X52" s="577" t="n">
        <v>231000000</v>
      </c>
      <c r="Y52" s="0"/>
      <c r="Z52" s="688"/>
      <c r="AA52" s="238"/>
      <c r="AB52" s="919"/>
      <c r="AC52" s="919"/>
      <c r="AD52" s="919"/>
      <c r="AE52" s="919"/>
      <c r="AF52" s="919"/>
      <c r="AG52" s="919"/>
      <c r="AH52" s="919"/>
      <c r="AI52" s="919"/>
      <c r="AJ52" s="919"/>
      <c r="AK52" s="920"/>
      <c r="AN52" s="6"/>
    </row>
    <row r="53" customFormat="false" ht="15" hidden="false" customHeight="false" outlineLevel="0" collapsed="false">
      <c r="B53" s="683" t="s">
        <v>5254</v>
      </c>
      <c r="C53" s="19"/>
      <c r="G53" s="91"/>
      <c r="H53" s="91"/>
      <c r="I53" s="91"/>
      <c r="J53" s="923"/>
      <c r="K53" s="923"/>
      <c r="L53" s="91"/>
      <c r="M53" s="91"/>
      <c r="N53" s="91"/>
      <c r="O53" s="91" t="n">
        <v>318000000</v>
      </c>
      <c r="P53" s="91" t="n">
        <v>605000000</v>
      </c>
      <c r="Q53" s="91" t="n">
        <v>687000000</v>
      </c>
      <c r="R53" s="924" t="n">
        <v>0</v>
      </c>
      <c r="S53" s="924" t="n">
        <v>0</v>
      </c>
      <c r="T53" s="924" t="n">
        <v>0</v>
      </c>
      <c r="U53" s="924" t="n">
        <v>0</v>
      </c>
      <c r="V53" s="924" t="n">
        <v>0</v>
      </c>
      <c r="W53" s="924" t="n">
        <v>0</v>
      </c>
      <c r="X53" s="925" t="n">
        <v>0</v>
      </c>
      <c r="Y53" s="0"/>
      <c r="Z53" s="238"/>
      <c r="AA53" s="926"/>
      <c r="AB53" s="926"/>
      <c r="AC53" s="926"/>
      <c r="AD53" s="926"/>
      <c r="AE53" s="926"/>
      <c r="AF53" s="926"/>
      <c r="AG53" s="926"/>
      <c r="AH53" s="926"/>
      <c r="AI53" s="926"/>
      <c r="AJ53" s="926"/>
      <c r="AK53" s="926"/>
      <c r="AL53" s="6"/>
      <c r="AM53" s="6"/>
      <c r="AN53" s="6"/>
    </row>
    <row r="54" customFormat="false" ht="15" hidden="false" customHeight="false" outlineLevel="0" collapsed="false">
      <c r="C54" s="19"/>
      <c r="G54" s="91"/>
      <c r="H54" s="91"/>
      <c r="I54" s="91"/>
      <c r="J54" s="923"/>
      <c r="K54" s="923"/>
      <c r="L54" s="91"/>
      <c r="M54" s="91"/>
      <c r="N54" s="91"/>
      <c r="O54" s="91"/>
      <c r="P54" s="91"/>
      <c r="Q54" s="91"/>
      <c r="R54" s="91"/>
      <c r="S54" s="91"/>
      <c r="T54" s="91"/>
      <c r="U54" s="91"/>
      <c r="V54" s="91"/>
      <c r="W54" s="91"/>
      <c r="X54" s="577"/>
      <c r="Y54" s="6"/>
      <c r="Z54" s="6"/>
      <c r="AA54" s="6"/>
      <c r="AB54" s="6"/>
      <c r="AC54" s="6"/>
      <c r="AD54" s="6"/>
      <c r="AE54" s="6"/>
      <c r="AF54" s="6"/>
      <c r="AG54" s="6"/>
      <c r="AH54" s="6"/>
      <c r="AI54" s="6"/>
      <c r="AJ54" s="6"/>
      <c r="AK54" s="6"/>
      <c r="AL54" s="6"/>
      <c r="AM54" s="6"/>
      <c r="AN54" s="6"/>
    </row>
    <row r="55" customFormat="false" ht="15" hidden="false" customHeight="false" outlineLevel="0" collapsed="false">
      <c r="C55" s="19"/>
      <c r="D55" s="0" t="s">
        <v>128</v>
      </c>
      <c r="E55" s="0" t="s">
        <v>128</v>
      </c>
      <c r="F55" s="0" t="s">
        <v>128</v>
      </c>
      <c r="G55" s="0" t="s">
        <v>128</v>
      </c>
      <c r="H55" s="0" t="s">
        <v>128</v>
      </c>
      <c r="I55" s="0" t="s">
        <v>128</v>
      </c>
      <c r="J55" s="0" t="s">
        <v>128</v>
      </c>
      <c r="K55" s="0" t="s">
        <v>128</v>
      </c>
      <c r="L55" s="0" t="s">
        <v>128</v>
      </c>
      <c r="M55" s="0" t="s">
        <v>128</v>
      </c>
      <c r="N55" s="0" t="s">
        <v>128</v>
      </c>
      <c r="O55" s="0" t="s">
        <v>128</v>
      </c>
      <c r="P55" s="0" t="s">
        <v>128</v>
      </c>
      <c r="Q55" s="0" t="s">
        <v>128</v>
      </c>
      <c r="R55" s="0" t="s">
        <v>128</v>
      </c>
      <c r="S55" s="0" t="s">
        <v>128</v>
      </c>
      <c r="T55" s="0" t="s">
        <v>128</v>
      </c>
      <c r="U55" s="0" t="s">
        <v>128</v>
      </c>
      <c r="V55" s="0" t="s">
        <v>128</v>
      </c>
      <c r="W55" s="0" t="s">
        <v>128</v>
      </c>
      <c r="X55" s="0" t="s">
        <v>128</v>
      </c>
    </row>
    <row r="56" customFormat="false" ht="16.5" hidden="false" customHeight="false" outlineLevel="0" collapsed="false">
      <c r="C56" s="19"/>
      <c r="G56" s="91"/>
      <c r="H56" s="91"/>
      <c r="I56" s="91"/>
      <c r="J56" s="923"/>
      <c r="K56" s="923"/>
      <c r="L56" s="91"/>
      <c r="M56" s="91"/>
      <c r="N56" s="91"/>
      <c r="O56" s="183"/>
      <c r="P56" s="91"/>
      <c r="Q56" s="183"/>
      <c r="R56" s="183"/>
      <c r="S56" s="183"/>
      <c r="T56" s="183"/>
      <c r="U56" s="183"/>
      <c r="V56" s="183"/>
      <c r="W56" s="183"/>
      <c r="X56" s="183"/>
    </row>
    <row r="57" customFormat="false" ht="15" hidden="false" customHeight="false" outlineLevel="0" collapsed="false">
      <c r="B57" s="0" t="s">
        <v>261</v>
      </c>
      <c r="C57" s="19"/>
      <c r="D57" s="55" t="n">
        <f aca="false">D6-D7-D16</f>
        <v>0</v>
      </c>
      <c r="E57" s="55" t="n">
        <f aca="false">E6-E7-E16</f>
        <v>0</v>
      </c>
      <c r="F57" s="55" t="n">
        <f aca="false">F6-F7-F16</f>
        <v>0</v>
      </c>
      <c r="G57" s="55" t="n">
        <f aca="false">G6-G7-G16</f>
        <v>0</v>
      </c>
      <c r="H57" s="55" t="n">
        <f aca="false">H6-H7-H16</f>
        <v>0</v>
      </c>
      <c r="I57" s="55" t="n">
        <f aca="false">I6-I7-I16</f>
        <v>0</v>
      </c>
      <c r="J57" s="55" t="n">
        <f aca="false">J6-J7-J16</f>
        <v>0</v>
      </c>
      <c r="K57" s="55" t="n">
        <f aca="false">K6-K7-K16</f>
        <v>0</v>
      </c>
      <c r="L57" s="55" t="n">
        <f aca="false">L6-L7-L16</f>
        <v>0</v>
      </c>
      <c r="M57" s="55" t="n">
        <f aca="false">M6-M7-M16</f>
        <v>0</v>
      </c>
      <c r="N57" s="55" t="n">
        <f aca="false">N6-N7-N16</f>
        <v>0</v>
      </c>
      <c r="O57" s="55" t="n">
        <f aca="false">O6-O7-O16</f>
        <v>0</v>
      </c>
      <c r="P57" s="55" t="n">
        <f aca="false">P6-P7-P16</f>
        <v>0</v>
      </c>
      <c r="Q57" s="55" t="n">
        <f aca="false">Q6-Q7-Q16</f>
        <v>0</v>
      </c>
      <c r="R57" s="55" t="n">
        <f aca="false">R6-R7-R16</f>
        <v>0</v>
      </c>
      <c r="S57" s="55" t="n">
        <f aca="false">S6-S7-S16</f>
        <v>1000000</v>
      </c>
      <c r="T57" s="55" t="n">
        <f aca="false">T6-T7-T16</f>
        <v>0</v>
      </c>
      <c r="U57" s="55" t="n">
        <f aca="false">U6-U7-U16</f>
        <v>0</v>
      </c>
      <c r="V57" s="55" t="n">
        <f aca="false">V6-V7-V16</f>
        <v>0</v>
      </c>
      <c r="W57" s="55" t="n">
        <f aca="false">W6-W7-W16</f>
        <v>0</v>
      </c>
      <c r="X57" s="55" t="n">
        <f aca="false">X6-X7-X16</f>
        <v>0</v>
      </c>
    </row>
    <row r="58" customFormat="false" ht="15" hidden="false" customHeight="false" outlineLevel="0" collapsed="false">
      <c r="B58" s="0" t="s">
        <v>130</v>
      </c>
      <c r="D58" s="55" t="n">
        <f aca="false">D7-D8-D15</f>
        <v>0</v>
      </c>
      <c r="E58" s="55" t="n">
        <f aca="false">E7-E8-E15</f>
        <v>0</v>
      </c>
      <c r="F58" s="55" t="n">
        <f aca="false">F7-F8-F15</f>
        <v>0</v>
      </c>
      <c r="G58" s="55" t="n">
        <f aca="false">G7-G8-G15</f>
        <v>0</v>
      </c>
      <c r="H58" s="55" t="n">
        <f aca="false">H7-H8-H15</f>
        <v>0</v>
      </c>
      <c r="I58" s="55" t="n">
        <f aca="false">I7-I8-I15</f>
        <v>0</v>
      </c>
      <c r="J58" s="55" t="n">
        <f aca="false">J7-J8-J15</f>
        <v>0</v>
      </c>
      <c r="K58" s="55" t="n">
        <f aca="false">K7-K8-K15</f>
        <v>0</v>
      </c>
      <c r="L58" s="55" t="n">
        <f aca="false">L7-L8-L15</f>
        <v>0</v>
      </c>
      <c r="M58" s="55" t="n">
        <f aca="false">M7-M8-M15</f>
        <v>-1000000</v>
      </c>
      <c r="N58" s="55" t="n">
        <f aca="false">N7-N8-N15</f>
        <v>0</v>
      </c>
      <c r="O58" s="55" t="n">
        <f aca="false">O7-O8-O15</f>
        <v>0</v>
      </c>
      <c r="P58" s="55" t="n">
        <f aca="false">P7-P8-P15</f>
        <v>0</v>
      </c>
      <c r="Q58" s="55" t="n">
        <f aca="false">Q7-Q8-Q15</f>
        <v>0</v>
      </c>
      <c r="R58" s="55" t="n">
        <f aca="false">R7-R8-R15</f>
        <v>0</v>
      </c>
      <c r="S58" s="55" t="n">
        <f aca="false">S7-S8-S15</f>
        <v>0</v>
      </c>
      <c r="T58" s="55" t="n">
        <f aca="false">T7-T8-T15</f>
        <v>0</v>
      </c>
      <c r="U58" s="55" t="n">
        <f aca="false">U7-U8-U15</f>
        <v>0</v>
      </c>
      <c r="V58" s="55" t="n">
        <f aca="false">V7-V8-V15</f>
        <v>0</v>
      </c>
      <c r="W58" s="55" t="n">
        <f aca="false">W7-W8-W15</f>
        <v>0</v>
      </c>
      <c r="X58" s="55" t="n">
        <f aca="false">X7-X8-X15</f>
        <v>0</v>
      </c>
    </row>
    <row r="59" customFormat="false" ht="15" hidden="false" customHeight="false" outlineLevel="0" collapsed="false">
      <c r="B59" s="0" t="s">
        <v>580</v>
      </c>
      <c r="D59" s="56" t="n">
        <f aca="false">D8-D9-D10-D11-D13-D14</f>
        <v>2574400000</v>
      </c>
      <c r="E59" s="56" t="n">
        <f aca="false">E8-E9-E10-E11-E13-E14</f>
        <v>2785200000</v>
      </c>
      <c r="F59" s="56" t="n">
        <f aca="false">F8-F9-F10-F11-F13-F14</f>
        <v>3107400000</v>
      </c>
      <c r="G59" s="56" t="n">
        <f aca="false">G8-G9-G10-G11-G13-G14</f>
        <v>3660500000</v>
      </c>
      <c r="H59" s="56" t="n">
        <f aca="false">H8-H9-H10-H11-H13-H14</f>
        <v>4627800000</v>
      </c>
      <c r="I59" s="56" t="n">
        <f aca="false">I8-I9-I10-I11-I13-I14</f>
        <v>5189500000</v>
      </c>
      <c r="J59" s="56" t="n">
        <f aca="false">J8-J9-J10-J11-J13-J14</f>
        <v>7682800000</v>
      </c>
      <c r="K59" s="56" t="n">
        <f aca="false">K8-K9-K10-K11-K13-K14</f>
        <v>7564900000</v>
      </c>
      <c r="L59" s="55" t="n">
        <f aca="false">L8-L9-L10-L11-L13-L14</f>
        <v>-1000000</v>
      </c>
      <c r="M59" s="55" t="n">
        <f aca="false">M8-M9-M10-M11-M13-M14</f>
        <v>-1000000</v>
      </c>
      <c r="N59" s="55" t="n">
        <f aca="false">N8-N9-N10-N11-N13-N14</f>
        <v>-1000000</v>
      </c>
      <c r="O59" s="55" t="n">
        <f aca="false">O8-O9-O10-O11-O13-O14</f>
        <v>2000000</v>
      </c>
      <c r="P59" s="55" t="n">
        <f aca="false">P8-P9-P10-P11-P13-P14</f>
        <v>-1000000</v>
      </c>
      <c r="Q59" s="55" t="n">
        <f aca="false">Q8-Q9-Q10-Q11-Q13-Q14</f>
        <v>1000000</v>
      </c>
      <c r="R59" s="55" t="n">
        <f aca="false">R8-R9-R10-R11-R13-R14</f>
        <v>3000000</v>
      </c>
      <c r="S59" s="55" t="n">
        <f aca="false">S8-S9-S10-S11-S13-S14</f>
        <v>-1000000</v>
      </c>
      <c r="T59" s="55" t="n">
        <f aca="false">T8-T9-T10-T11-T13-T14</f>
        <v>0</v>
      </c>
      <c r="U59" s="55" t="n">
        <f aca="false">U8-U9-U10-U11-U13-U14</f>
        <v>0</v>
      </c>
      <c r="V59" s="55" t="n">
        <f aca="false">V8-V9-V10-V11-V13-V14</f>
        <v>0</v>
      </c>
      <c r="W59" s="55" t="n">
        <f aca="false">W8-W9-W10-W11-W13-W14</f>
        <v>0</v>
      </c>
      <c r="X59" s="55" t="n">
        <f aca="false">X8-X9-X10-X11-X13-X14</f>
        <v>0</v>
      </c>
    </row>
    <row r="60" customFormat="false" ht="15" hidden="false" customHeight="false" outlineLevel="0" collapsed="false">
      <c r="B60" s="0" t="s">
        <v>132</v>
      </c>
      <c r="D60" s="56" t="n">
        <f aca="false">D16-D17-D18</f>
        <v>112100000</v>
      </c>
      <c r="E60" s="56" t="n">
        <f aca="false">E16-E17-E18</f>
        <v>126900000</v>
      </c>
      <c r="F60" s="56" t="n">
        <f aca="false">F16-F17-F18</f>
        <v>163100000</v>
      </c>
      <c r="G60" s="56" t="n">
        <f aca="false">G16-G17-G18</f>
        <v>137700000</v>
      </c>
      <c r="H60" s="56" t="n">
        <f aca="false">H16-H17-H18</f>
        <v>116000000</v>
      </c>
      <c r="I60" s="56" t="n">
        <f aca="false">I16-I17-I18</f>
        <v>172300000</v>
      </c>
      <c r="J60" s="56" t="n">
        <f aca="false">J16-J17-J18</f>
        <v>165700000</v>
      </c>
      <c r="K60" s="56" t="n">
        <f aca="false">K16-K17-K18</f>
        <v>62700000</v>
      </c>
      <c r="L60" s="55" t="n">
        <f aca="false">L16-L17-L18</f>
        <v>0</v>
      </c>
      <c r="M60" s="55" t="n">
        <f aca="false">M16-M17-M18</f>
        <v>0</v>
      </c>
      <c r="N60" s="55" t="n">
        <f aca="false">N16-N17-N18</f>
        <v>0</v>
      </c>
      <c r="O60" s="55" t="n">
        <f aca="false">O16-O17-O18</f>
        <v>0</v>
      </c>
      <c r="P60" s="55" t="n">
        <f aca="false">P16-P17-P18</f>
        <v>0</v>
      </c>
      <c r="Q60" s="55" t="n">
        <f aca="false">Q16-Q17-Q18</f>
        <v>0</v>
      </c>
      <c r="R60" s="55" t="n">
        <f aca="false">R16-R17-R18</f>
        <v>0</v>
      </c>
      <c r="S60" s="55" t="n">
        <f aca="false">S16-S17-S18</f>
        <v>0</v>
      </c>
      <c r="T60" s="55" t="n">
        <f aca="false">T16-T17-T18</f>
        <v>0</v>
      </c>
      <c r="U60" s="55" t="n">
        <f aca="false">U16-U17-U18</f>
        <v>0</v>
      </c>
      <c r="V60" s="55" t="n">
        <f aca="false">V16-V17-V18</f>
        <v>0</v>
      </c>
      <c r="W60" s="55" t="n">
        <f aca="false">W16-W17-W18</f>
        <v>0</v>
      </c>
      <c r="X60" s="55" t="n">
        <f aca="false">X16-X17-X18</f>
        <v>0</v>
      </c>
    </row>
    <row r="61" customFormat="false" ht="15" hidden="false" customHeight="false" outlineLevel="0" collapsed="false">
      <c r="B61" s="0" t="s">
        <v>134</v>
      </c>
      <c r="D61" s="55" t="n">
        <f aca="false">D20-D21-D29-D32</f>
        <v>0</v>
      </c>
      <c r="E61" s="55" t="n">
        <f aca="false">E20-E21-E29-E32</f>
        <v>0</v>
      </c>
      <c r="F61" s="55" t="n">
        <f aca="false">F20-F21-F29-F32</f>
        <v>0</v>
      </c>
      <c r="G61" s="55" t="n">
        <f aca="false">G20-G21-G29-G32</f>
        <v>0</v>
      </c>
      <c r="H61" s="55" t="n">
        <f aca="false">H20-H21-H29-H32</f>
        <v>0</v>
      </c>
      <c r="I61" s="55" t="n">
        <f aca="false">I20-I21-I29-I32</f>
        <v>0</v>
      </c>
      <c r="J61" s="55" t="n">
        <f aca="false">J20-J21-J29-J32</f>
        <v>0</v>
      </c>
      <c r="K61" s="55" t="n">
        <f aca="false">K20-K21-K29-K32</f>
        <v>0</v>
      </c>
      <c r="L61" s="55" t="n">
        <f aca="false">L20-L21-L29-L32</f>
        <v>0</v>
      </c>
      <c r="M61" s="55" t="n">
        <f aca="false">M20-M21-M29</f>
        <v>0</v>
      </c>
      <c r="N61" s="55" t="n">
        <f aca="false">N20-N21-N29</f>
        <v>0</v>
      </c>
      <c r="O61" s="55" t="n">
        <f aca="false">O20-O21-O29</f>
        <v>0</v>
      </c>
      <c r="P61" s="55" t="n">
        <f aca="false">P20-P21-P29</f>
        <v>0</v>
      </c>
      <c r="Q61" s="55" t="n">
        <f aca="false">Q20-Q21-Q29</f>
        <v>0</v>
      </c>
      <c r="R61" s="55" t="n">
        <f aca="false">R20-R21-R29</f>
        <v>0</v>
      </c>
      <c r="S61" s="55" t="n">
        <f aca="false">S20-S21-S29</f>
        <v>0</v>
      </c>
      <c r="T61" s="55" t="n">
        <f aca="false">T20-T21-T29</f>
        <v>0</v>
      </c>
      <c r="U61" s="55" t="n">
        <f aca="false">U20-U21-U29</f>
        <v>0</v>
      </c>
      <c r="V61" s="55" t="n">
        <f aca="false">V20-V21-V29</f>
        <v>0</v>
      </c>
      <c r="W61" s="55" t="n">
        <f aca="false">W20-W21-W29</f>
        <v>0</v>
      </c>
      <c r="X61" s="55" t="n">
        <f aca="false">X20-X21-X29</f>
        <v>0</v>
      </c>
    </row>
    <row r="62" customFormat="false" ht="15" hidden="false" customHeight="false" outlineLevel="0" collapsed="false">
      <c r="B62" s="0" t="s">
        <v>1791</v>
      </c>
      <c r="D62" s="55" t="n">
        <f aca="false">D21-D22-D23-D24-D25-D26</f>
        <v>0</v>
      </c>
      <c r="E62" s="55" t="n">
        <f aca="false">E21-E22-E23-E24-E25-E26</f>
        <v>-100000</v>
      </c>
      <c r="F62" s="55" t="n">
        <f aca="false">F21-F22-F23-F24-F25-F26</f>
        <v>0</v>
      </c>
      <c r="G62" s="55" t="n">
        <f aca="false">G21-G22-G23-G24-G25-G26</f>
        <v>0</v>
      </c>
      <c r="H62" s="55" t="n">
        <f aca="false">H21-H22-H23-H24-H25-H26</f>
        <v>0</v>
      </c>
      <c r="I62" s="55" t="n">
        <f aca="false">I21-I22-I23-I24-I25-I26</f>
        <v>0</v>
      </c>
      <c r="J62" s="55" t="n">
        <f aca="false">J21-J22-J23-J24-J25-J26</f>
        <v>0</v>
      </c>
      <c r="K62" s="55" t="n">
        <f aca="false">K21-K22-K23-K24-K25-K26</f>
        <v>0</v>
      </c>
      <c r="L62" s="55" t="n">
        <f aca="false">L21-L22-L23-L24-L25-L26</f>
        <v>0</v>
      </c>
      <c r="M62" s="55" t="n">
        <f aca="false">M21-M22-M23-M24-M25-M26</f>
        <v>0</v>
      </c>
      <c r="N62" s="55" t="n">
        <f aca="false">N21-N22-N23-N24-N25-N26</f>
        <v>-1000000</v>
      </c>
      <c r="O62" s="55" t="n">
        <f aca="false">O21-O22-O23-O24-O25-O26</f>
        <v>0</v>
      </c>
      <c r="P62" s="55" t="n">
        <f aca="false">P21-P22-P23-P24-P25-P26</f>
        <v>0</v>
      </c>
      <c r="Q62" s="55" t="n">
        <f aca="false">Q21-Q22-Q23-Q24-Q25-Q26</f>
        <v>1000000</v>
      </c>
      <c r="R62" s="55" t="n">
        <f aca="false">R21-R22-R23-R24-R25-R26</f>
        <v>0</v>
      </c>
      <c r="S62" s="55" t="n">
        <f aca="false">S21-S22-S23-S24-S25-S26</f>
        <v>-1000000</v>
      </c>
      <c r="T62" s="55" t="n">
        <f aca="false">T21-T22-T23-T24-T25-T26</f>
        <v>0</v>
      </c>
      <c r="U62" s="55" t="n">
        <f aca="false">U21-U22-U23-U24-U25-U26</f>
        <v>0</v>
      </c>
      <c r="V62" s="55" t="n">
        <f aca="false">V21-V22-V23-V24-V25-V26</f>
        <v>0</v>
      </c>
      <c r="W62" s="55" t="n">
        <f aca="false">W21-W22-W23-W24-W25-W26</f>
        <v>-1000000</v>
      </c>
      <c r="X62" s="55" t="n">
        <f aca="false">X21-X22-X23-X24-X25-X26</f>
        <v>0</v>
      </c>
    </row>
    <row r="63" customFormat="false" ht="15" hidden="false" customHeight="false" outlineLevel="0" collapsed="false">
      <c r="B63" s="0" t="s">
        <v>822</v>
      </c>
      <c r="D63" s="56" t="n">
        <f aca="false">D29-D30-D31</f>
        <v>604400000</v>
      </c>
      <c r="E63" s="56" t="n">
        <f aca="false">E29-E30-E31</f>
        <v>867100000</v>
      </c>
      <c r="F63" s="56" t="n">
        <f aca="false">F29-F30-F31</f>
        <v>935500000</v>
      </c>
      <c r="G63" s="56" t="n">
        <f aca="false">G29-G30-G31</f>
        <v>817800000</v>
      </c>
      <c r="H63" s="56" t="n">
        <f aca="false">H29-H30-H31</f>
        <v>1259000000</v>
      </c>
      <c r="I63" s="56" t="n">
        <f aca="false">I29-I30-I31</f>
        <v>1409700000</v>
      </c>
      <c r="J63" s="56" t="n">
        <f aca="false">J29-J30-J31</f>
        <v>1436600000</v>
      </c>
      <c r="K63" s="56" t="n">
        <f aca="false">K29-K30-K31</f>
        <v>1732700000</v>
      </c>
      <c r="L63" s="55" t="n">
        <f aca="false">L29-L30-L31</f>
        <v>0</v>
      </c>
      <c r="M63" s="55" t="n">
        <f aca="false">M29-M30-M31</f>
        <v>0</v>
      </c>
      <c r="N63" s="55" t="n">
        <f aca="false">N29-N30-N31</f>
        <v>0</v>
      </c>
      <c r="O63" s="55" t="n">
        <f aca="false">O29-O30-O31</f>
        <v>0</v>
      </c>
      <c r="P63" s="55" t="n">
        <f aca="false">P29-P30-P31</f>
        <v>0</v>
      </c>
      <c r="Q63" s="55" t="n">
        <f aca="false">Q29-Q30-Q31</f>
        <v>0</v>
      </c>
      <c r="R63" s="55" t="n">
        <f aca="false">R29-R30-R31</f>
        <v>0</v>
      </c>
      <c r="S63" s="55" t="n">
        <f aca="false">S29-S30-S31</f>
        <v>0</v>
      </c>
      <c r="T63" s="55" t="n">
        <f aca="false">T29-T30-T31</f>
        <v>0</v>
      </c>
      <c r="U63" s="55" t="n">
        <f aca="false">U29-U30-U31</f>
        <v>0</v>
      </c>
      <c r="V63" s="55" t="n">
        <f aca="false">V29-V30-V31</f>
        <v>0</v>
      </c>
      <c r="W63" s="55" t="n">
        <f aca="false">W29-W30-W31</f>
        <v>0</v>
      </c>
      <c r="X63" s="55" t="n">
        <f aca="false">X29-X30-X31</f>
        <v>0</v>
      </c>
    </row>
    <row r="64" customFormat="false" ht="15" hidden="false" customHeight="false" outlineLevel="0" collapsed="false">
      <c r="B64" s="0" t="s">
        <v>433</v>
      </c>
      <c r="D64" s="55" t="n">
        <f aca="false">D44-D47-D52</f>
        <v>0</v>
      </c>
      <c r="E64" s="55" t="n">
        <f aca="false">E44-E47-E52</f>
        <v>0</v>
      </c>
      <c r="F64" s="55" t="n">
        <f aca="false">F44-F47-F52</f>
        <v>0</v>
      </c>
      <c r="G64" s="55" t="n">
        <f aca="false">G44-G47-G52</f>
        <v>0</v>
      </c>
      <c r="H64" s="55" t="n">
        <f aca="false">H44-H47-H52</f>
        <v>-100000</v>
      </c>
      <c r="I64" s="55" t="n">
        <f aca="false">I44-I47-I52</f>
        <v>100000</v>
      </c>
      <c r="J64" s="55" t="n">
        <f aca="false">J44-J47-J52</f>
        <v>0</v>
      </c>
      <c r="K64" s="55" t="n">
        <f aca="false">K44-K47-K52</f>
        <v>0</v>
      </c>
      <c r="L64" s="55" t="n">
        <f aca="false">L44-L47-L52</f>
        <v>0</v>
      </c>
      <c r="M64" s="55" t="n">
        <f aca="false">M44-M46-M51</f>
        <v>0</v>
      </c>
      <c r="N64" s="55" t="n">
        <f aca="false">N44-N46-N51</f>
        <v>0</v>
      </c>
      <c r="O64" s="55" t="n">
        <f aca="false">O44-O46-O51</f>
        <v>0</v>
      </c>
      <c r="P64" s="55" t="n">
        <f aca="false">P44-P46-P51</f>
        <v>0</v>
      </c>
      <c r="Q64" s="55" t="n">
        <f aca="false">Q44-Q46-Q51</f>
        <v>0</v>
      </c>
      <c r="R64" s="55" t="n">
        <f aca="false">R44-R46-R51</f>
        <v>0</v>
      </c>
      <c r="S64" s="55" t="n">
        <f aca="false">S44-S46-S51</f>
        <v>-1000000</v>
      </c>
      <c r="T64" s="55" t="n">
        <f aca="false">T44-T46-T51</f>
        <v>0</v>
      </c>
      <c r="U64" s="55" t="n">
        <f aca="false">U44-U46-U51</f>
        <v>0</v>
      </c>
      <c r="V64" s="55" t="n">
        <f aca="false">V44-V46-V51</f>
        <v>1000000</v>
      </c>
      <c r="W64" s="55" t="n">
        <f aca="false">W44-W46-W51</f>
        <v>0</v>
      </c>
      <c r="X64" s="55" t="n">
        <f aca="false">X44-X46-X51</f>
        <v>0</v>
      </c>
    </row>
    <row r="65" customFormat="false" ht="15" hidden="false" customHeight="false" outlineLevel="0" collapsed="false">
      <c r="B65" s="0" t="s">
        <v>5255</v>
      </c>
      <c r="D65" s="56" t="n">
        <f aca="false">D47-D48-D49</f>
        <v>166500000</v>
      </c>
      <c r="E65" s="56" t="n">
        <f aca="false">E47-E48-E49</f>
        <v>231600000</v>
      </c>
      <c r="F65" s="56" t="n">
        <f aca="false">F47-F48-F49</f>
        <v>373900000</v>
      </c>
      <c r="G65" s="56" t="n">
        <f aca="false">G47-G48-G49</f>
        <v>328600000</v>
      </c>
      <c r="H65" s="56" t="n">
        <f aca="false">H47-H48-H49</f>
        <v>460300000</v>
      </c>
      <c r="I65" s="56" t="n">
        <f aca="false">I47-I48-I49</f>
        <v>47100000</v>
      </c>
      <c r="J65" s="56" t="n">
        <f aca="false">J47-J48-J49</f>
        <v>-867900000</v>
      </c>
      <c r="K65" s="56" t="n">
        <f aca="false">K47-K48-K49</f>
        <v>-1446200000</v>
      </c>
      <c r="L65" s="55" t="n">
        <f aca="false">L47-L48-L49</f>
        <v>0</v>
      </c>
      <c r="M65" s="55" t="n">
        <f aca="false">M47-M48-M49</f>
        <v>0</v>
      </c>
      <c r="N65" s="56" t="n">
        <f aca="false">N47-N48-N49</f>
        <v>2037000000</v>
      </c>
      <c r="O65" s="56" t="n">
        <f aca="false">O47-O48-O49</f>
        <v>676000000</v>
      </c>
      <c r="P65" s="56" t="n">
        <f aca="false">P47-P48-P49</f>
        <v>-643000000</v>
      </c>
      <c r="Q65" s="56" t="n">
        <f aca="false">Q47-Q48-Q49</f>
        <v>110000000</v>
      </c>
      <c r="R65" s="56" t="n">
        <f aca="false">R47-R48-R49</f>
        <v>-11000000</v>
      </c>
      <c r="S65" s="56" t="n">
        <f aca="false">S47-S48-S49</f>
        <v>1472000000</v>
      </c>
      <c r="T65" s="56" t="n">
        <f aca="false">T47-T48-T49</f>
        <v>1465000000</v>
      </c>
      <c r="U65" s="56" t="n">
        <f aca="false">U47-U48-U49</f>
        <v>1377000000</v>
      </c>
      <c r="V65" s="56" t="n">
        <f aca="false">V47-V48-V49</f>
        <v>1872000000</v>
      </c>
      <c r="W65" s="56" t="n">
        <f aca="false">W47-W48-W49</f>
        <v>2330000000</v>
      </c>
      <c r="X65" s="56" t="n">
        <f aca="false">X47-X48-X49</f>
        <v>2531000000</v>
      </c>
    </row>
    <row r="66" customFormat="false" ht="15" hidden="false" customHeight="false" outlineLevel="0" collapsed="false">
      <c r="X66" s="0"/>
    </row>
    <row r="67" customFormat="false" ht="15.75" hidden="false" customHeight="false" outlineLevel="0" collapsed="false">
      <c r="X67" s="0"/>
    </row>
    <row r="68" customFormat="false" ht="15.75" hidden="false" customHeight="false" outlineLevel="0" collapsed="false">
      <c r="B68" s="0" t="s">
        <v>586</v>
      </c>
      <c r="D68" s="94" t="n">
        <v>11662000000</v>
      </c>
      <c r="E68" s="94" t="n">
        <v>12904000000</v>
      </c>
      <c r="F68" s="94" t="n">
        <v>14025000000</v>
      </c>
      <c r="G68" s="94" t="n">
        <v>15636000000</v>
      </c>
      <c r="H68" s="94" t="n">
        <v>16433000000</v>
      </c>
      <c r="I68" s="94" t="n">
        <v>19962000000</v>
      </c>
      <c r="J68" s="94" t="n">
        <v>21515000000</v>
      </c>
      <c r="K68" s="94" t="n">
        <v>24947000000</v>
      </c>
      <c r="L68" s="94" t="n">
        <v>26788000000</v>
      </c>
      <c r="M68" s="94" t="n">
        <v>28491000000</v>
      </c>
      <c r="N68" s="0" t="n">
        <v>37111000000</v>
      </c>
      <c r="O68" s="0" t="n">
        <v>41263000000</v>
      </c>
      <c r="P68" s="0" t="n">
        <v>45011000000</v>
      </c>
      <c r="Q68" s="0" t="n">
        <v>48760000000</v>
      </c>
      <c r="R68" s="0" t="n">
        <v>52088000000</v>
      </c>
      <c r="S68" s="0" t="n">
        <v>55022000000</v>
      </c>
      <c r="T68" s="0" t="n">
        <v>58135000000</v>
      </c>
      <c r="U68" s="0" t="n">
        <v>61417000000</v>
      </c>
      <c r="V68" s="0" t="n">
        <v>64846000000</v>
      </c>
      <c r="W68" s="0" t="n">
        <v>68437000000</v>
      </c>
      <c r="X68" s="113" t="n">
        <v>71526000000</v>
      </c>
    </row>
    <row r="69" customFormat="false" ht="15" hidden="false" customHeight="false" outlineLevel="0" collapsed="false">
      <c r="B69" s="0" t="s">
        <v>140</v>
      </c>
      <c r="D69" s="0" t="n">
        <f aca="false">(D6/D68)*100</f>
        <v>24.2265477619619</v>
      </c>
      <c r="E69" s="0" t="n">
        <f aca="false">(E6/E68)*100</f>
        <v>24.1103533787973</v>
      </c>
      <c r="F69" s="0" t="n">
        <f aca="false">(F6/F68)*100</f>
        <v>24.4270944741533</v>
      </c>
      <c r="G69" s="0" t="n">
        <f aca="false">(G6/G68)*100</f>
        <v>24.9961627014582</v>
      </c>
      <c r="H69" s="0" t="n">
        <f aca="false">(H6/H68)*100</f>
        <v>29.4638836487556</v>
      </c>
      <c r="I69" s="0" t="n">
        <f aca="false">(I6/I68)*100</f>
        <v>27.5478408977056</v>
      </c>
      <c r="J69" s="0" t="n">
        <f aca="false">(J6/J68)*100</f>
        <v>37.2791075993493</v>
      </c>
      <c r="K69" s="0" t="n">
        <f aca="false">(K6/K68)*100</f>
        <v>33.435282799535</v>
      </c>
      <c r="L69" s="0" t="n">
        <f aca="false">(L6/L68)*100</f>
        <v>35.9377333134239</v>
      </c>
      <c r="M69" s="0" t="n">
        <f aca="false">(M6/M68)*100</f>
        <v>32.3786458881752</v>
      </c>
      <c r="N69" s="0" t="n">
        <f aca="false">(N6/N68)*100</f>
        <v>18.6386785589178</v>
      </c>
      <c r="O69" s="0" t="n">
        <f aca="false">(O6/O68)*100</f>
        <v>18.1494316942539</v>
      </c>
      <c r="P69" s="0" t="n">
        <f aca="false">(P6/P68)*100</f>
        <v>27.0556086290018</v>
      </c>
      <c r="Q69" s="0" t="n">
        <f aca="false">(Q6/Q68)*100</f>
        <v>26.4786710418376</v>
      </c>
      <c r="R69" s="0" t="n">
        <f aca="false">(R6/R68)*100</f>
        <v>28.1734756565812</v>
      </c>
      <c r="S69" s="0" t="n">
        <f aca="false">(S6/S68)*100</f>
        <v>26.4221584093635</v>
      </c>
      <c r="T69" s="0" t="n">
        <f aca="false">(T6/T68)*100</f>
        <v>21.8181818181818</v>
      </c>
      <c r="U69" s="0" t="n">
        <f aca="false">(U6/U68)*100</f>
        <v>23.4837260042008</v>
      </c>
      <c r="V69" s="0" t="n">
        <f aca="false">(V6/V68)*100</f>
        <v>24.140270795423</v>
      </c>
      <c r="W69" s="0" t="n">
        <f aca="false">(W6/W68)*100</f>
        <v>24.2909537238628</v>
      </c>
      <c r="X69" s="0" t="n">
        <f aca="false">(X6/X68)*100</f>
        <v>24.6497777032128</v>
      </c>
    </row>
    <row r="70" customFormat="false" ht="15" hidden="false" customHeight="false" outlineLevel="0" collapsed="false">
      <c r="B70" s="0" t="s">
        <v>141</v>
      </c>
      <c r="D70" s="0" t="n">
        <f aca="false">(D20/D68)*100</f>
        <v>25.4527525295833</v>
      </c>
      <c r="E70" s="0" t="n">
        <f aca="false">(E20/E68)*100</f>
        <v>26.7777433353999</v>
      </c>
      <c r="F70" s="0" t="n">
        <f aca="false">(F20/F68)*100</f>
        <v>28.6502673796791</v>
      </c>
      <c r="G70" s="0" t="n">
        <f aca="false">(G20/G68)*100</f>
        <v>27.5901765157329</v>
      </c>
      <c r="H70" s="0" t="n">
        <f aca="false">(H20/H68)*100</f>
        <v>33.8161017464857</v>
      </c>
      <c r="I70" s="0" t="n">
        <f aca="false">(I20/I68)*100</f>
        <v>28.8433022743212</v>
      </c>
      <c r="J70" s="0" t="n">
        <f aca="false">(J20/J68)*100</f>
        <v>28.1789449221473</v>
      </c>
      <c r="K70" s="0" t="n">
        <f aca="false">(K20/K68)*100</f>
        <v>28.0314266244438</v>
      </c>
      <c r="L70" s="0" t="n">
        <f aca="false">(L20/L68)*100</f>
        <v>36.0945199342989</v>
      </c>
      <c r="M70" s="0" t="n">
        <f aca="false">(M20/M68)*100</f>
        <v>38.1137903197501</v>
      </c>
      <c r="N70" s="0" t="n">
        <f aca="false">(N20/N68)*100</f>
        <v>26.8869068470265</v>
      </c>
      <c r="O70" s="0" t="n">
        <f aca="false">(O20/O68)*100</f>
        <v>21.457480066888</v>
      </c>
      <c r="P70" s="0" t="n">
        <f aca="false">(P20/P68)*100</f>
        <v>23.9430361467197</v>
      </c>
      <c r="Q70" s="0" t="n">
        <f aca="false">(Q20/Q68)*100</f>
        <v>25.8039376538146</v>
      </c>
      <c r="R70" s="0" t="n">
        <f aca="false">(R20/R68)*100</f>
        <v>29.3176931346951</v>
      </c>
      <c r="S70" s="0" t="n">
        <f aca="false">(S20/S68)*100</f>
        <v>31.158445712624</v>
      </c>
      <c r="T70" s="0" t="n">
        <f aca="false">(T20/T68)*100</f>
        <v>27.4791433731831</v>
      </c>
      <c r="U70" s="0" t="n">
        <f aca="false">(U20/U68)*100</f>
        <v>27.5607730758585</v>
      </c>
      <c r="V70" s="0" t="n">
        <f aca="false">(V20/V68)*100</f>
        <v>27.7873731610277</v>
      </c>
      <c r="W70" s="0" t="n">
        <f aca="false">(W20/W68)*100</f>
        <v>28.0608442801409</v>
      </c>
      <c r="X70" s="0" t="n">
        <f aca="false">(X20/X68)*100</f>
        <v>28.5127086653804</v>
      </c>
    </row>
    <row r="71" customFormat="false" ht="15" hidden="false" customHeight="false" outlineLevel="0" collapsed="false">
      <c r="X71" s="0"/>
    </row>
    <row r="72" customFormat="false" ht="15" hidden="false" customHeight="false" outlineLevel="0" collapsed="false">
      <c r="X72" s="0"/>
    </row>
    <row r="73" customFormat="false" ht="13.5" hidden="false" customHeight="true" outlineLevel="0" collapsed="false">
      <c r="B73" s="0" t="s">
        <v>142</v>
      </c>
      <c r="D73" s="0" t="n">
        <f aca="false">IF(D32&lt;0, (D32/D19)*100)</f>
        <v>-0.00673786342350841</v>
      </c>
      <c r="E73" s="0" t="n">
        <f aca="false">IF(E32&lt;0, (E32/E19)*100)</f>
        <v>0</v>
      </c>
      <c r="F73" s="0" t="n">
        <f aca="false">IF(F32&lt;0, (F32/F19)*100)</f>
        <v>0</v>
      </c>
      <c r="G73" s="0" t="n">
        <f aca="false">IF(G32&lt;0, (G32/G19)*100)</f>
        <v>0</v>
      </c>
      <c r="H73" s="0" t="n">
        <f aca="false">IF(H32&lt;0, (H32/H19)*100)</f>
        <v>0</v>
      </c>
      <c r="I73" s="0" t="n">
        <f aca="false">IF(I32&lt;0, (I32/I19)*100)</f>
        <v>-1.18623756013686</v>
      </c>
      <c r="J73" s="0" t="n">
        <f aca="false">IF(J32&lt;0, (J32/J19)*100)</f>
        <v>-0.910485427284873</v>
      </c>
      <c r="K73" s="0" t="n">
        <f aca="false">IF(K32&lt;0, (K32/K19)*100)</f>
        <v>0</v>
      </c>
      <c r="L73" s="0" t="n">
        <f aca="false">IF(L32&lt;0, (L32/L19)*100)</f>
        <v>-1.23073740821181</v>
      </c>
      <c r="M73" s="0" t="n">
        <f aca="false">IF(M32&lt;0, (M32/M19)*100)</f>
        <v>0</v>
      </c>
      <c r="N73" s="0" t="n">
        <f aca="false">IF(N32&lt;0, (N32/N19)*100)</f>
        <v>0</v>
      </c>
      <c r="O73" s="0" t="n">
        <f aca="false">IF(O32&lt;0, (O32/O19)*100)</f>
        <v>0</v>
      </c>
      <c r="P73" s="0" t="n">
        <f aca="false">IF(P32&lt;0, (P32/P19)*100)</f>
        <v>0</v>
      </c>
      <c r="Q73" s="0" t="n">
        <f aca="false">IF(Q32&lt;0, (Q32/Q19)*100)</f>
        <v>0</v>
      </c>
      <c r="R73" s="0" t="n">
        <f aca="false">IF(R32&lt;0, (R32/R19)*100)</f>
        <v>0</v>
      </c>
      <c r="S73" s="0" t="n">
        <f aca="false">IF(S32&lt;0, (S32/S19)*100)</f>
        <v>0</v>
      </c>
      <c r="T73" s="0" t="n">
        <f aca="false">IF(T32&lt;0, (T32/T19)*100)</f>
        <v>0</v>
      </c>
      <c r="U73" s="0" t="n">
        <f aca="false">IF(U32&lt;0, (U32/U19)*100)</f>
        <v>0</v>
      </c>
      <c r="V73" s="0" t="n">
        <f aca="false">IF(V32&lt;0, (V32/V19)*100)</f>
        <v>0</v>
      </c>
      <c r="W73" s="0" t="n">
        <f aca="false">IF(W32&lt;0, (W32/W19)*100)</f>
        <v>0</v>
      </c>
      <c r="X73" s="0" t="n">
        <f aca="false">IF(X32&lt;0, (X32/X19)*100)</f>
        <v>0</v>
      </c>
    </row>
    <row r="74" customFormat="false" ht="15" hidden="false" customHeight="false" outlineLevel="0" collapsed="false">
      <c r="X74" s="0"/>
    </row>
    <row r="75" customFormat="false" ht="15" hidden="false" customHeight="false" outlineLevel="0" collapsed="false">
      <c r="D75" s="55" t="n">
        <f aca="false">D6+D44-D20</f>
        <v>0</v>
      </c>
      <c r="E75" s="55" t="n">
        <f aca="false">E6+E44-E20</f>
        <v>0</v>
      </c>
      <c r="F75" s="55" t="n">
        <f aca="false">F6+F44-F20</f>
        <v>0</v>
      </c>
      <c r="G75" s="55" t="n">
        <f aca="false">G6+G44-G20</f>
        <v>0</v>
      </c>
      <c r="H75" s="55" t="n">
        <f aca="false">H6+H44-H20</f>
        <v>0</v>
      </c>
      <c r="I75" s="55" t="n">
        <f aca="false">I6+I44-I20</f>
        <v>100000</v>
      </c>
      <c r="J75" s="55" t="n">
        <f aca="false">J6+J44-J20</f>
        <v>0</v>
      </c>
      <c r="K75" s="55" t="n">
        <f aca="false">K6+K44-K20</f>
        <v>-855000000</v>
      </c>
      <c r="L75" s="55" t="n">
        <f aca="false">L6+L44-L20</f>
        <v>0</v>
      </c>
      <c r="M75" s="55" t="n">
        <f aca="false">M6+M44-M20</f>
        <v>-43000000</v>
      </c>
      <c r="N75" s="55" t="n">
        <f aca="false">N6+N44-N20</f>
        <v>-2564000000</v>
      </c>
      <c r="O75" s="55" t="n">
        <f aca="false">O6+O44-O20</f>
        <v>-1332000000</v>
      </c>
      <c r="P75" s="55" t="n">
        <f aca="false">P6+P44-P20</f>
        <v>1828000000</v>
      </c>
      <c r="Q75" s="55" t="n">
        <f aca="false">Q6+Q44-Q20</f>
        <v>1642000000</v>
      </c>
      <c r="R75" s="55" t="n">
        <f aca="false">R6+R44-R20</f>
        <v>-463000000</v>
      </c>
      <c r="S75" s="55" t="n">
        <f aca="false">S6+S44-S20</f>
        <v>-924000000</v>
      </c>
      <c r="T75" s="55" t="n">
        <f aca="false">T6+T44-T20</f>
        <v>-2476000000</v>
      </c>
      <c r="U75" s="55" t="n">
        <f aca="false">U6+U44-U20</f>
        <v>-1700000000</v>
      </c>
      <c r="V75" s="55" t="n">
        <f aca="false">V6+V44-V20</f>
        <v>-424000000</v>
      </c>
      <c r="W75" s="55" t="n">
        <f aca="false">W6+W44-W20</f>
        <v>0</v>
      </c>
      <c r="X75" s="55" t="n">
        <f aca="false">X6+X44-X20</f>
        <v>-1000000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8.xml><?xml version="1.0" encoding="utf-8"?>
<worksheet xmlns="http://schemas.openxmlformats.org/spreadsheetml/2006/main" xmlns:r="http://schemas.openxmlformats.org/officeDocument/2006/relationships">
  <sheetPr filterMode="false">
    <pageSetUpPr fitToPage="false"/>
  </sheetPr>
  <dimension ref="A1:AY56"/>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34.6938775510204"/>
    <col collapsed="false" hidden="false" max="2" min="2" style="0" width="50.3520408163265"/>
    <col collapsed="false" hidden="false" max="3" min="3" style="0" width="22.1377551020408"/>
    <col collapsed="false" hidden="false" max="4" min="4" style="0" width="13.5"/>
    <col collapsed="false" hidden="false" max="7" min="5" style="0" width="17.5510204081633"/>
    <col collapsed="false" hidden="false" max="10" min="8" style="0" width="19.9795918367347"/>
    <col collapsed="false" hidden="false" max="12" min="11" style="0" width="15.5255102040816"/>
    <col collapsed="false" hidden="false" max="14" min="13" style="0" width="16.1989795918367"/>
    <col collapsed="false" hidden="false" max="1025" min="15" style="0" width="8.50510204081633"/>
  </cols>
  <sheetData>
    <row r="1" customFormat="false" ht="15" hidden="false" customHeight="false" outlineLevel="0" collapsed="false">
      <c r="A1" s="1" t="s">
        <v>5256</v>
      </c>
      <c r="B1" s="2" t="s">
        <v>5257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customFormat="false" ht="15" hidden="false" customHeight="false" outlineLevel="0" collapsed="false">
      <c r="B2" s="7" t="s">
        <v>5258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2409</v>
      </c>
      <c r="M5" s="4" t="s">
        <v>31</v>
      </c>
      <c r="N5" s="4" t="s">
        <v>31</v>
      </c>
      <c r="O5" s="4" t="s">
        <v>31</v>
      </c>
      <c r="P5" s="4" t="s">
        <v>31</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13" customFormat="true" ht="15" hidden="false" customHeight="false" outlineLevel="0" collapsed="false">
      <c r="A6" s="216" t="s">
        <v>32</v>
      </c>
      <c r="B6" s="216" t="s">
        <v>32</v>
      </c>
      <c r="C6" s="216" t="s">
        <v>34</v>
      </c>
      <c r="D6" s="168"/>
      <c r="E6" s="84" t="n">
        <f aca="false">E7+E18</f>
        <v>306000000000</v>
      </c>
      <c r="F6" s="84" t="n">
        <f aca="false">F7+F18</f>
        <v>295800000000</v>
      </c>
      <c r="G6" s="84" t="n">
        <f aca="false">G7+G18</f>
        <v>321600000000</v>
      </c>
      <c r="H6" s="84" t="n">
        <f aca="false">H7+H18</f>
        <v>345300000000</v>
      </c>
      <c r="I6" s="84" t="n">
        <f aca="false">I7+I18</f>
        <v>360000000000</v>
      </c>
      <c r="J6" s="84" t="n">
        <f aca="false">J7+J18</f>
        <v>435700000000</v>
      </c>
      <c r="K6" s="84" t="n">
        <f aca="false">K7+K18</f>
        <v>459500000000</v>
      </c>
      <c r="L6" s="84" t="n">
        <f aca="false">L7+L18</f>
        <v>491500000000</v>
      </c>
      <c r="M6" s="84" t="n">
        <f aca="false">M7+M18</f>
        <v>533300000000</v>
      </c>
      <c r="N6" s="84" t="n">
        <f aca="false">N7+N18</f>
        <v>592800000000</v>
      </c>
      <c r="O6" s="168"/>
      <c r="P6" s="168"/>
      <c r="Q6" s="168"/>
      <c r="R6" s="168"/>
      <c r="S6" s="168"/>
      <c r="T6" s="168"/>
      <c r="U6" s="168"/>
      <c r="V6" s="168"/>
      <c r="W6" s="168"/>
      <c r="X6" s="168"/>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s="38" customFormat="true" ht="15" hidden="false" customHeight="false" outlineLevel="0" collapsed="false">
      <c r="A7" s="38" t="s">
        <v>35</v>
      </c>
      <c r="B7" s="38" t="s">
        <v>35</v>
      </c>
      <c r="C7" s="20" t="s">
        <v>37</v>
      </c>
      <c r="E7" s="100" t="n">
        <v>306000000000</v>
      </c>
      <c r="F7" s="100" t="n">
        <v>295800000000</v>
      </c>
      <c r="G7" s="100" t="n">
        <v>321600000000</v>
      </c>
      <c r="H7" s="153" t="n">
        <f aca="false">H8+H9+H17</f>
        <v>345300000000</v>
      </c>
      <c r="I7" s="153" t="n">
        <f aca="false">I8+I9+I17</f>
        <v>360000000000</v>
      </c>
      <c r="J7" s="153" t="n">
        <f aca="false">J8+J9+J17</f>
        <v>435700000000</v>
      </c>
      <c r="K7" s="153" t="n">
        <f aca="false">K8+K9+K17</f>
        <v>459500000000</v>
      </c>
      <c r="L7" s="153" t="n">
        <f aca="false">L8+L9+L17</f>
        <v>491500000000</v>
      </c>
      <c r="M7" s="153" t="n">
        <f aca="false">M8+M9+M17</f>
        <v>533300000000</v>
      </c>
      <c r="N7" s="153" t="n">
        <f aca="false">N8+N9+N17</f>
        <v>592800000000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5" hidden="false" customHeight="false" outlineLevel="0" collapsed="false">
      <c r="A8" s="205" t="s">
        <v>283</v>
      </c>
      <c r="B8" s="205" t="s">
        <v>343</v>
      </c>
      <c r="C8" s="49" t="s">
        <v>40</v>
      </c>
      <c r="D8" s="4"/>
      <c r="E8" s="100" t="n">
        <v>182000000000</v>
      </c>
      <c r="F8" s="100" t="n">
        <v>140600000000</v>
      </c>
      <c r="G8" s="100" t="n">
        <v>164700000000</v>
      </c>
      <c r="H8" s="104" t="n">
        <v>141200000000</v>
      </c>
      <c r="I8" s="104" t="n">
        <v>106200000000</v>
      </c>
      <c r="J8" s="104" t="n">
        <v>124700000000</v>
      </c>
      <c r="K8" s="104" t="n">
        <v>99600000000</v>
      </c>
      <c r="L8" s="104" t="n">
        <v>131400000000</v>
      </c>
      <c r="M8" s="104" t="n">
        <v>111200000000</v>
      </c>
      <c r="N8" s="104" t="n">
        <v>148800000000</v>
      </c>
      <c r="O8" s="4"/>
      <c r="P8" s="4"/>
      <c r="Q8" s="4"/>
      <c r="R8" s="4"/>
      <c r="S8" s="4"/>
      <c r="T8" s="4"/>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5" hidden="false" customHeight="false" outlineLevel="0" collapsed="false">
      <c r="A9" s="205" t="s">
        <v>5259</v>
      </c>
      <c r="B9" s="205" t="s">
        <v>345</v>
      </c>
      <c r="C9" s="49" t="s">
        <v>40</v>
      </c>
      <c r="D9" s="4"/>
      <c r="E9" s="104" t="n">
        <f aca="false">E10+E14</f>
        <v>123300000000</v>
      </c>
      <c r="F9" s="104" t="n">
        <f aca="false">F10+F14</f>
        <v>154400000000</v>
      </c>
      <c r="G9" s="104" t="n">
        <f aca="false">G10+G14</f>
        <v>156100000000</v>
      </c>
      <c r="H9" s="310" t="n">
        <f aca="false">H10+H14</f>
        <v>202700000000</v>
      </c>
      <c r="I9" s="310" t="n">
        <f aca="false">I10+I14</f>
        <v>252000000000</v>
      </c>
      <c r="J9" s="310" t="n">
        <f aca="false">J10+J14</f>
        <v>310600000000</v>
      </c>
      <c r="K9" s="310" t="n">
        <f aca="false">K10+K14</f>
        <v>359400000000</v>
      </c>
      <c r="L9" s="310" t="n">
        <f aca="false">L10+L14</f>
        <v>359800000000</v>
      </c>
      <c r="M9" s="310" t="n">
        <f aca="false">M10+M14</f>
        <v>421800000000</v>
      </c>
      <c r="N9" s="310" t="n">
        <f aca="false">N10+N14</f>
        <v>443600000000</v>
      </c>
      <c r="O9" s="4"/>
      <c r="P9" s="4"/>
      <c r="Q9" s="4"/>
      <c r="R9" s="4"/>
      <c r="S9" s="4"/>
      <c r="T9" s="4"/>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5" hidden="false" customHeight="false" outlineLevel="0" collapsed="false">
      <c r="A10" s="26" t="s">
        <v>1275</v>
      </c>
      <c r="B10" s="26" t="s">
        <v>1275</v>
      </c>
      <c r="C10" s="11" t="s">
        <v>5260</v>
      </c>
      <c r="D10" s="4"/>
      <c r="E10" s="100" t="n">
        <v>92100000000</v>
      </c>
      <c r="F10" s="100" t="n">
        <v>116000000000</v>
      </c>
      <c r="G10" s="100" t="n">
        <v>117600000000</v>
      </c>
      <c r="H10" s="77" t="n">
        <v>145400000000</v>
      </c>
      <c r="I10" s="104" t="n">
        <v>160300000000</v>
      </c>
      <c r="J10" s="104" t="n">
        <v>198600000000</v>
      </c>
      <c r="K10" s="104" t="n">
        <v>221400000000</v>
      </c>
      <c r="L10" s="104" t="n">
        <v>258000000000</v>
      </c>
      <c r="M10" s="104" t="n">
        <v>296200000000</v>
      </c>
      <c r="N10" s="77" t="n">
        <v>319200000000</v>
      </c>
      <c r="O10" s="4"/>
      <c r="P10" s="4"/>
      <c r="Q10" s="4"/>
      <c r="R10" s="4"/>
      <c r="S10" s="4"/>
      <c r="T10" s="4"/>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5" hidden="false" customHeight="false" outlineLevel="0" collapsed="false">
      <c r="A11" s="21" t="s">
        <v>5261</v>
      </c>
      <c r="B11" s="21" t="s">
        <v>5262</v>
      </c>
      <c r="C11" s="11" t="s">
        <v>297</v>
      </c>
      <c r="D11" s="4"/>
      <c r="E11" s="100" t="n">
        <v>34300000000</v>
      </c>
      <c r="F11" s="100" t="n">
        <v>42100000000</v>
      </c>
      <c r="G11" s="100" t="n">
        <v>38700000000</v>
      </c>
      <c r="H11" s="77" t="n">
        <v>59100000000</v>
      </c>
      <c r="I11" s="104" t="n">
        <v>59300000000</v>
      </c>
      <c r="J11" s="104" t="n">
        <v>65000000000</v>
      </c>
      <c r="K11" s="104" t="n">
        <v>69800000000</v>
      </c>
      <c r="L11" s="104" t="n">
        <v>88600000000</v>
      </c>
      <c r="M11" s="104" t="n">
        <v>105200000000</v>
      </c>
      <c r="N11" s="77" t="n">
        <v>116800000000</v>
      </c>
      <c r="O11" s="4"/>
      <c r="P11" s="4"/>
      <c r="Q11" s="4"/>
      <c r="R11" s="4"/>
      <c r="S11" s="4"/>
      <c r="T11" s="4"/>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5" hidden="false" customHeight="false" outlineLevel="0" collapsed="false">
      <c r="A12" s="21" t="s">
        <v>5263</v>
      </c>
      <c r="B12" s="21" t="s">
        <v>4170</v>
      </c>
      <c r="C12" s="11" t="s">
        <v>297</v>
      </c>
      <c r="D12" s="4"/>
      <c r="E12" s="100" t="n">
        <v>20400000000</v>
      </c>
      <c r="F12" s="100" t="n">
        <v>25300000000</v>
      </c>
      <c r="G12" s="100" t="n">
        <v>28800000000</v>
      </c>
      <c r="H12" s="77" t="n">
        <v>31300000000</v>
      </c>
      <c r="I12" s="104" t="n">
        <v>30700000000</v>
      </c>
      <c r="J12" s="104" t="n">
        <v>32900000000</v>
      </c>
      <c r="K12" s="104" t="n">
        <v>33400000000</v>
      </c>
      <c r="L12" s="104" t="n">
        <v>33100000000</v>
      </c>
      <c r="M12" s="104" t="n">
        <v>37700000000</v>
      </c>
      <c r="N12" s="77" t="n">
        <v>40700000000</v>
      </c>
      <c r="O12" s="4"/>
      <c r="P12" s="4"/>
      <c r="Q12" s="4"/>
      <c r="R12" s="4"/>
      <c r="S12" s="4"/>
      <c r="T12" s="4"/>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5" hidden="false" customHeight="false" outlineLevel="0" collapsed="false">
      <c r="A13" s="21" t="s">
        <v>5264</v>
      </c>
      <c r="B13" s="21" t="s">
        <v>5265</v>
      </c>
      <c r="C13" s="11" t="s">
        <v>297</v>
      </c>
      <c r="D13" s="4"/>
      <c r="E13" s="100" t="n">
        <v>37300000000</v>
      </c>
      <c r="F13" s="100" t="n">
        <v>48500000000</v>
      </c>
      <c r="G13" s="100" t="n">
        <v>50100000000</v>
      </c>
      <c r="H13" s="77" t="n">
        <v>55000000000</v>
      </c>
      <c r="I13" s="104" t="n">
        <v>70300000000</v>
      </c>
      <c r="J13" s="104" t="n">
        <v>100700000000</v>
      </c>
      <c r="K13" s="104" t="n">
        <v>118200000000</v>
      </c>
      <c r="L13" s="104" t="n">
        <v>136300000000</v>
      </c>
      <c r="M13" s="104" t="n">
        <v>153200000000</v>
      </c>
      <c r="N13" s="77" t="n">
        <v>161600000000</v>
      </c>
      <c r="O13" s="4"/>
      <c r="P13" s="4"/>
      <c r="Q13" s="4"/>
      <c r="R13" s="4"/>
      <c r="S13" s="4"/>
      <c r="T13" s="4"/>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5" hidden="false" customHeight="false" outlineLevel="0" collapsed="false">
      <c r="A14" s="26" t="s">
        <v>5147</v>
      </c>
      <c r="B14" s="26" t="s">
        <v>347</v>
      </c>
      <c r="C14" s="11" t="s">
        <v>5260</v>
      </c>
      <c r="D14" s="4"/>
      <c r="E14" s="100" t="n">
        <v>31200000000</v>
      </c>
      <c r="F14" s="100" t="n">
        <v>38400000000</v>
      </c>
      <c r="G14" s="100" t="n">
        <v>38500000000</v>
      </c>
      <c r="H14" s="310" t="n">
        <f aca="false">H15+H16</f>
        <v>57300000000</v>
      </c>
      <c r="I14" s="310" t="n">
        <f aca="false">I15+I16</f>
        <v>91700000000</v>
      </c>
      <c r="J14" s="310" t="n">
        <f aca="false">J15+J16</f>
        <v>112000000000</v>
      </c>
      <c r="K14" s="310" t="n">
        <f aca="false">K15+K16</f>
        <v>138000000000</v>
      </c>
      <c r="L14" s="310" t="n">
        <f aca="false">L15+L16</f>
        <v>101800000000</v>
      </c>
      <c r="M14" s="310" t="n">
        <f aca="false">M15+M16</f>
        <v>125600000000</v>
      </c>
      <c r="N14" s="310" t="n">
        <f aca="false">N15+N16</f>
        <v>124400000000</v>
      </c>
      <c r="O14" s="4"/>
      <c r="P14" s="4"/>
      <c r="Q14" s="4"/>
      <c r="R14" s="4"/>
      <c r="S14" s="4"/>
      <c r="T14" s="4"/>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5" hidden="false" customHeight="false" outlineLevel="0" collapsed="false">
      <c r="A15" s="21" t="s">
        <v>5266</v>
      </c>
      <c r="B15" s="21" t="s">
        <v>5267</v>
      </c>
      <c r="C15" s="11" t="s">
        <v>5268</v>
      </c>
      <c r="D15" s="4"/>
      <c r="E15" s="100" t="n">
        <v>27000000000</v>
      </c>
      <c r="F15" s="100" t="n">
        <v>33900000000</v>
      </c>
      <c r="G15" s="100" t="n">
        <v>33200000000</v>
      </c>
      <c r="H15" s="77" t="n">
        <v>48000000000</v>
      </c>
      <c r="I15" s="104" t="n">
        <v>75900000000</v>
      </c>
      <c r="J15" s="104" t="n">
        <v>103100000000</v>
      </c>
      <c r="K15" s="104" t="n">
        <v>124600000000</v>
      </c>
      <c r="L15" s="104" t="n">
        <v>88500000000</v>
      </c>
      <c r="M15" s="104" t="n">
        <v>109300000000</v>
      </c>
      <c r="N15" s="77" t="n">
        <v>108200000000</v>
      </c>
      <c r="O15" s="4"/>
      <c r="P15" s="4"/>
      <c r="Q15" s="4"/>
      <c r="R15" s="4"/>
      <c r="S15" s="4"/>
      <c r="T15" s="4"/>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customFormat="false" ht="15" hidden="false" customHeight="false" outlineLevel="0" collapsed="false">
      <c r="A16" s="21" t="s">
        <v>5269</v>
      </c>
      <c r="B16" s="21" t="s">
        <v>5269</v>
      </c>
      <c r="C16" s="11" t="s">
        <v>5268</v>
      </c>
      <c r="D16" s="4"/>
      <c r="E16" s="100" t="n">
        <v>4200000000</v>
      </c>
      <c r="F16" s="100" t="n">
        <v>4500000000</v>
      </c>
      <c r="G16" s="100" t="n">
        <v>5400000000</v>
      </c>
      <c r="H16" s="77" t="n">
        <v>9300000000</v>
      </c>
      <c r="I16" s="104" t="n">
        <v>15800000000</v>
      </c>
      <c r="J16" s="104" t="n">
        <v>8900000000</v>
      </c>
      <c r="K16" s="104" t="n">
        <v>13400000000</v>
      </c>
      <c r="L16" s="104" t="n">
        <v>13300000000</v>
      </c>
      <c r="M16" s="104" t="n">
        <v>16300000000</v>
      </c>
      <c r="N16" s="77" t="n">
        <v>16200000000</v>
      </c>
      <c r="O16" s="4"/>
      <c r="P16" s="4"/>
      <c r="Q16" s="4"/>
      <c r="R16" s="4"/>
      <c r="S16" s="4"/>
      <c r="T16" s="4"/>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customFormat="false" ht="15" hidden="false" customHeight="false" outlineLevel="0" collapsed="false">
      <c r="A17" s="205" t="s">
        <v>5270</v>
      </c>
      <c r="B17" s="205" t="s">
        <v>5271</v>
      </c>
      <c r="C17" s="49" t="s">
        <v>40</v>
      </c>
      <c r="D17" s="4"/>
      <c r="E17" s="100" t="n">
        <v>700000000</v>
      </c>
      <c r="F17" s="100" t="n">
        <v>700000000</v>
      </c>
      <c r="G17" s="100" t="n">
        <v>700000000</v>
      </c>
      <c r="H17" s="55" t="n">
        <v>1400000000</v>
      </c>
      <c r="I17" s="104" t="n">
        <v>1800000000</v>
      </c>
      <c r="J17" s="104" t="n">
        <v>400000000</v>
      </c>
      <c r="K17" s="104" t="n">
        <v>500000000</v>
      </c>
      <c r="L17" s="104" t="n">
        <v>300000000</v>
      </c>
      <c r="M17" s="104" t="n">
        <v>300000000</v>
      </c>
      <c r="N17" s="77" t="n">
        <v>400000000</v>
      </c>
      <c r="O17" s="4"/>
      <c r="P17" s="4"/>
      <c r="Q17" s="4"/>
      <c r="R17" s="4"/>
      <c r="S17" s="4"/>
      <c r="T17" s="4"/>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5" hidden="false" customHeight="false" outlineLevel="0" collapsed="false">
      <c r="A18" s="205" t="s">
        <v>52</v>
      </c>
      <c r="B18" s="205" t="s">
        <v>52</v>
      </c>
      <c r="C18" s="20" t="s">
        <v>37</v>
      </c>
      <c r="D18" s="4"/>
      <c r="E18" s="100"/>
      <c r="F18" s="100"/>
      <c r="G18" s="100"/>
      <c r="H18" s="104"/>
      <c r="I18" s="104"/>
      <c r="J18" s="104"/>
      <c r="K18" s="104"/>
      <c r="L18" s="104"/>
      <c r="M18" s="104"/>
      <c r="N18" s="77"/>
      <c r="O18" s="4"/>
      <c r="P18" s="4"/>
      <c r="Q18" s="4"/>
      <c r="R18" s="4"/>
      <c r="S18" s="4"/>
      <c r="T18" s="4"/>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s="13" customFormat="true" ht="15" hidden="false" customHeight="false" outlineLevel="0" collapsed="false">
      <c r="A19" s="13" t="s">
        <v>188</v>
      </c>
      <c r="B19" s="13" t="s">
        <v>935</v>
      </c>
      <c r="C19" s="13" t="s">
        <v>34</v>
      </c>
      <c r="E19" s="110" t="n">
        <v>282700000000</v>
      </c>
      <c r="F19" s="110" t="n">
        <v>318400000000</v>
      </c>
      <c r="G19" s="110" t="n">
        <v>350600000000</v>
      </c>
      <c r="H19" s="84" t="n">
        <v>396900000000</v>
      </c>
      <c r="I19" s="108" t="n">
        <v>424500000000</v>
      </c>
      <c r="J19" s="108" t="n">
        <v>454900000000</v>
      </c>
      <c r="K19" s="108" t="n">
        <v>539300000000</v>
      </c>
      <c r="L19" s="108" t="n">
        <v>561300000000</v>
      </c>
      <c r="M19" s="108" t="n">
        <v>666400000000</v>
      </c>
      <c r="N19" s="84" t="n">
        <v>714600000000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5" hidden="false" customHeight="false" outlineLevel="0" collapsed="false">
      <c r="A20" s="0" t="s">
        <v>1091</v>
      </c>
      <c r="B20" s="0" t="s">
        <v>5272</v>
      </c>
      <c r="C20" s="49" t="s">
        <v>191</v>
      </c>
      <c r="D20" s="4"/>
      <c r="E20" s="100" t="n">
        <v>172700000000</v>
      </c>
      <c r="F20" s="100" t="n">
        <v>182700000000</v>
      </c>
      <c r="G20" s="100" t="n">
        <v>197700000000</v>
      </c>
      <c r="H20" s="77" t="n">
        <v>240300000000</v>
      </c>
      <c r="I20" s="104" t="n">
        <v>270100000000</v>
      </c>
      <c r="J20" s="104" t="n">
        <v>278400000000</v>
      </c>
      <c r="K20" s="104" t="n">
        <v>344500000000</v>
      </c>
      <c r="L20" s="104" t="n">
        <v>388300000000</v>
      </c>
      <c r="M20" s="104" t="n">
        <v>415800000000</v>
      </c>
      <c r="N20" s="77" t="n">
        <v>451000000000</v>
      </c>
      <c r="O20" s="4"/>
      <c r="P20" s="4"/>
      <c r="Q20" s="4"/>
      <c r="R20" s="4"/>
      <c r="S20" s="4"/>
      <c r="T20" s="4"/>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5" hidden="false" customHeight="false" outlineLevel="0" collapsed="false">
      <c r="A21" s="26" t="s">
        <v>2169</v>
      </c>
      <c r="B21" s="26" t="s">
        <v>5273</v>
      </c>
      <c r="C21" s="49" t="s">
        <v>194</v>
      </c>
      <c r="D21" s="4"/>
      <c r="E21" s="100" t="n">
        <v>45000000000</v>
      </c>
      <c r="F21" s="100" t="n">
        <v>52700000000</v>
      </c>
      <c r="G21" s="100" t="n">
        <v>59200000000</v>
      </c>
      <c r="H21" s="100" t="n">
        <v>69500000000</v>
      </c>
      <c r="I21" s="104" t="n">
        <v>78300000000</v>
      </c>
      <c r="J21" s="104" t="n">
        <v>94600000000</v>
      </c>
      <c r="K21" s="104" t="n">
        <v>99300000000</v>
      </c>
      <c r="L21" s="104" t="n">
        <v>119700000000</v>
      </c>
      <c r="M21" s="104" t="n">
        <v>147600000000</v>
      </c>
      <c r="N21" s="77" t="n">
        <v>157100000000</v>
      </c>
      <c r="O21" s="4"/>
      <c r="P21" s="4"/>
      <c r="Q21" s="4"/>
      <c r="R21" s="4"/>
      <c r="S21" s="4"/>
      <c r="T21" s="4"/>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customFormat="false" ht="15" hidden="false" customHeight="false" outlineLevel="0" collapsed="false">
      <c r="A22" s="26" t="s">
        <v>79</v>
      </c>
      <c r="B22" s="26" t="s">
        <v>701</v>
      </c>
      <c r="C22" s="49" t="s">
        <v>194</v>
      </c>
      <c r="D22" s="4"/>
      <c r="E22" s="100" t="n">
        <v>16800000000</v>
      </c>
      <c r="F22" s="100" t="n">
        <v>17600000000</v>
      </c>
      <c r="G22" s="100" t="n">
        <v>19000000000</v>
      </c>
      <c r="H22" s="77" t="n">
        <v>19300000000</v>
      </c>
      <c r="I22" s="104" t="n">
        <v>21500000000</v>
      </c>
      <c r="J22" s="104" t="n">
        <v>22500000000</v>
      </c>
      <c r="K22" s="104" t="n">
        <v>24300000000</v>
      </c>
      <c r="L22" s="104" t="n">
        <v>27500000000</v>
      </c>
      <c r="M22" s="104" t="n">
        <v>26500000000</v>
      </c>
      <c r="N22" s="77" t="n">
        <v>29900000000</v>
      </c>
      <c r="O22" s="4"/>
      <c r="P22" s="4"/>
      <c r="Q22" s="4"/>
      <c r="R22" s="4"/>
      <c r="S22" s="4"/>
      <c r="T22" s="4"/>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customFormat="false" ht="15" hidden="false" customHeight="false" outlineLevel="0" collapsed="false">
      <c r="A23" s="26" t="s">
        <v>86</v>
      </c>
      <c r="B23" s="26" t="s">
        <v>702</v>
      </c>
      <c r="C23" s="49" t="s">
        <v>194</v>
      </c>
      <c r="D23" s="4"/>
      <c r="E23" s="100" t="n">
        <v>6300000000</v>
      </c>
      <c r="F23" s="100" t="n">
        <v>6800000000</v>
      </c>
      <c r="G23" s="100" t="n">
        <v>7500000000</v>
      </c>
      <c r="H23" s="77" t="n">
        <v>11000000000</v>
      </c>
      <c r="I23" s="104" t="n">
        <v>17400000000</v>
      </c>
      <c r="J23" s="104" t="n">
        <v>17900000000</v>
      </c>
      <c r="K23" s="104" t="n">
        <v>16000000000</v>
      </c>
      <c r="L23" s="104" t="n">
        <v>15100000000</v>
      </c>
      <c r="M23" s="104" t="n">
        <v>14100000000</v>
      </c>
      <c r="N23" s="77" t="n">
        <v>11400000000</v>
      </c>
      <c r="O23" s="4"/>
      <c r="P23" s="4"/>
      <c r="Q23" s="4"/>
      <c r="R23" s="4"/>
      <c r="S23" s="4"/>
      <c r="T23" s="4"/>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5" hidden="false" customHeight="false" outlineLevel="0" collapsed="false">
      <c r="A24" s="26" t="s">
        <v>205</v>
      </c>
      <c r="B24" s="26" t="s">
        <v>205</v>
      </c>
      <c r="C24" s="49" t="s">
        <v>194</v>
      </c>
      <c r="D24" s="4"/>
      <c r="E24" s="100" t="n">
        <v>34800000000</v>
      </c>
      <c r="F24" s="100" t="n">
        <v>33300000000</v>
      </c>
      <c r="G24" s="100" t="n">
        <v>29600000000</v>
      </c>
      <c r="H24" s="77" t="n">
        <v>29800000000</v>
      </c>
      <c r="I24" s="104" t="n">
        <v>33600000000</v>
      </c>
      <c r="J24" s="104" t="n">
        <v>38200000000</v>
      </c>
      <c r="K24" s="104" t="n">
        <v>43300000000</v>
      </c>
      <c r="L24" s="104" t="n">
        <v>66300000000</v>
      </c>
      <c r="M24" s="104" t="n">
        <v>59900000000</v>
      </c>
      <c r="N24" s="77" t="n">
        <v>66000000000</v>
      </c>
      <c r="O24" s="4"/>
      <c r="P24" s="4"/>
      <c r="Q24" s="4"/>
      <c r="R24" s="4"/>
      <c r="S24" s="4"/>
      <c r="T24" s="4"/>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customFormat="false" ht="15" hidden="false" customHeight="false" outlineLevel="0" collapsed="false">
      <c r="A25" s="21" t="s">
        <v>5274</v>
      </c>
      <c r="B25" s="21" t="s">
        <v>5275</v>
      </c>
      <c r="C25" s="11" t="s">
        <v>208</v>
      </c>
      <c r="D25" s="4"/>
      <c r="E25" s="100" t="n">
        <v>32100000000</v>
      </c>
      <c r="F25" s="100" t="n">
        <v>31200000000</v>
      </c>
      <c r="G25" s="100" t="n">
        <v>27900000000</v>
      </c>
      <c r="H25" s="77" t="n">
        <v>27000000000</v>
      </c>
      <c r="I25" s="104" t="n">
        <v>29600000000</v>
      </c>
      <c r="J25" s="104" t="n">
        <v>33500000000</v>
      </c>
      <c r="K25" s="104" t="n">
        <v>39400000000</v>
      </c>
      <c r="L25" s="104" t="n">
        <v>33500000000</v>
      </c>
      <c r="M25" s="104" t="n">
        <v>35300000000</v>
      </c>
      <c r="N25" s="77" t="n">
        <v>38400000000</v>
      </c>
      <c r="O25" s="4"/>
      <c r="P25" s="4"/>
      <c r="Q25" s="4"/>
      <c r="R25" s="4"/>
      <c r="S25" s="4"/>
      <c r="T25" s="4"/>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customFormat="false" ht="15" hidden="false" customHeight="false" outlineLevel="0" collapsed="false">
      <c r="A26" s="21" t="s">
        <v>3901</v>
      </c>
      <c r="B26" s="21" t="s">
        <v>2377</v>
      </c>
      <c r="C26" s="11" t="s">
        <v>208</v>
      </c>
      <c r="D26" s="4"/>
      <c r="E26" s="100" t="n">
        <v>2800000000</v>
      </c>
      <c r="F26" s="100" t="n">
        <v>2000000000</v>
      </c>
      <c r="G26" s="100" t="n">
        <v>1700000000</v>
      </c>
      <c r="H26" s="77" t="n">
        <v>2800000000</v>
      </c>
      <c r="I26" s="153" t="n">
        <f aca="false">I24-I25</f>
        <v>4000000000</v>
      </c>
      <c r="J26" s="153" t="n">
        <f aca="false">J24-J25</f>
        <v>4700000000</v>
      </c>
      <c r="K26" s="153" t="n">
        <f aca="false">K24-K25</f>
        <v>3900000000</v>
      </c>
      <c r="L26" s="153" t="n">
        <f aca="false">L24-L25</f>
        <v>32800000000</v>
      </c>
      <c r="M26" s="153" t="n">
        <f aca="false">M24-M25</f>
        <v>24600000000</v>
      </c>
      <c r="N26" s="153" t="n">
        <f aca="false">N24-N25</f>
        <v>27600000000</v>
      </c>
      <c r="O26" s="4"/>
      <c r="P26" s="4"/>
      <c r="Q26" s="4"/>
      <c r="R26" s="4"/>
      <c r="S26" s="4"/>
      <c r="T26" s="4"/>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customFormat="false" ht="15" hidden="false" customHeight="false" outlineLevel="0" collapsed="false">
      <c r="A27" s="26" t="s">
        <v>360</v>
      </c>
      <c r="B27" s="26" t="s">
        <v>360</v>
      </c>
      <c r="C27" s="49" t="s">
        <v>194</v>
      </c>
      <c r="D27" s="4"/>
      <c r="E27" s="100" t="n">
        <v>22200000000</v>
      </c>
      <c r="F27" s="100" t="n">
        <v>24300000000</v>
      </c>
      <c r="G27" s="100" t="n">
        <v>23400000000</v>
      </c>
      <c r="H27" s="77" t="n">
        <v>36000000000</v>
      </c>
      <c r="I27" s="104" t="n">
        <v>40500000000</v>
      </c>
      <c r="J27" s="104" t="n">
        <v>35800000000</v>
      </c>
      <c r="K27" s="104" t="n">
        <v>37700000000</v>
      </c>
      <c r="L27" s="104" t="n">
        <v>44600000000</v>
      </c>
      <c r="M27" s="104" t="n">
        <v>81400000000</v>
      </c>
      <c r="N27" s="77" t="n">
        <v>96700000000</v>
      </c>
      <c r="O27" s="4"/>
      <c r="P27" s="4"/>
      <c r="Q27" s="4"/>
      <c r="R27" s="4"/>
      <c r="S27" s="4"/>
      <c r="T27" s="4"/>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5" hidden="false" customHeight="false" outlineLevel="0" collapsed="false">
      <c r="A28" s="21" t="s">
        <v>5276</v>
      </c>
      <c r="B28" s="21" t="s">
        <v>5277</v>
      </c>
      <c r="C28" s="11" t="s">
        <v>463</v>
      </c>
      <c r="D28" s="4"/>
      <c r="E28" s="100" t="n">
        <v>8000000000</v>
      </c>
      <c r="F28" s="100" t="n">
        <v>8800000000</v>
      </c>
      <c r="G28" s="100" t="n">
        <v>11200000000</v>
      </c>
      <c r="H28" s="77" t="n">
        <v>14400000000</v>
      </c>
      <c r="I28" s="104" t="n">
        <v>16300000000</v>
      </c>
      <c r="J28" s="104" t="n">
        <v>19000000000</v>
      </c>
      <c r="K28" s="104" t="n">
        <v>21300000000</v>
      </c>
      <c r="L28" s="104" t="n">
        <v>23800000000</v>
      </c>
      <c r="M28" s="104" t="n">
        <v>32000000000</v>
      </c>
      <c r="N28" s="77" t="n">
        <v>34100000000</v>
      </c>
      <c r="O28" s="4"/>
      <c r="P28" s="4"/>
      <c r="Q28" s="4"/>
      <c r="R28" s="4"/>
      <c r="S28" s="4"/>
      <c r="T28" s="4"/>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5" hidden="false" customHeight="false" outlineLevel="0" collapsed="false">
      <c r="A29" s="21" t="s">
        <v>5278</v>
      </c>
      <c r="B29" s="21" t="s">
        <v>5278</v>
      </c>
      <c r="C29" s="11" t="s">
        <v>463</v>
      </c>
      <c r="D29" s="4"/>
      <c r="E29" s="100" t="n">
        <v>14100000000</v>
      </c>
      <c r="F29" s="100" t="n">
        <v>15600000000</v>
      </c>
      <c r="G29" s="100" t="n">
        <v>12200000000</v>
      </c>
      <c r="H29" s="77" t="n">
        <v>21600000000</v>
      </c>
      <c r="I29" s="104" t="n">
        <v>24300000000</v>
      </c>
      <c r="J29" s="104" t="n">
        <v>16800000000</v>
      </c>
      <c r="K29" s="104" t="n">
        <v>16500000000</v>
      </c>
      <c r="L29" s="104" t="n">
        <v>20900000000</v>
      </c>
      <c r="M29" s="104" t="n">
        <v>36900000000</v>
      </c>
      <c r="N29" s="77" t="n">
        <v>37600000000</v>
      </c>
      <c r="O29" s="4"/>
      <c r="P29" s="4"/>
      <c r="Q29" s="4"/>
      <c r="R29" s="4"/>
      <c r="S29" s="4"/>
      <c r="T29" s="4"/>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5" hidden="false" customHeight="false" outlineLevel="0" collapsed="false">
      <c r="A30" s="21" t="s">
        <v>5279</v>
      </c>
      <c r="B30" s="21" t="s">
        <v>5280</v>
      </c>
      <c r="C30" s="11" t="s">
        <v>463</v>
      </c>
      <c r="D30" s="4"/>
      <c r="E30" s="104"/>
      <c r="F30" s="104"/>
      <c r="G30" s="104"/>
      <c r="H30" s="104"/>
      <c r="I30" s="104"/>
      <c r="J30" s="104"/>
      <c r="K30" s="104"/>
      <c r="L30" s="104"/>
      <c r="M30" s="104" t="n">
        <v>12500000000</v>
      </c>
      <c r="N30" s="77" t="n">
        <v>25000000000</v>
      </c>
      <c r="O30" s="4"/>
      <c r="P30" s="4"/>
      <c r="Q30" s="4"/>
      <c r="R30" s="4"/>
      <c r="S30" s="4"/>
      <c r="T30" s="4"/>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5" hidden="false" customHeight="false" outlineLevel="0" collapsed="false">
      <c r="A31" s="26" t="s">
        <v>1580</v>
      </c>
      <c r="B31" s="26" t="s">
        <v>1580</v>
      </c>
      <c r="C31" s="49" t="s">
        <v>194</v>
      </c>
      <c r="D31" s="4"/>
      <c r="E31" s="100" t="n">
        <v>47600000000</v>
      </c>
      <c r="F31" s="100" t="n">
        <v>47900000000</v>
      </c>
      <c r="G31" s="100" t="n">
        <v>59000000000</v>
      </c>
      <c r="H31" s="77" t="n">
        <v>74700000000</v>
      </c>
      <c r="I31" s="104" t="n">
        <v>78700000000</v>
      </c>
      <c r="J31" s="104" t="n">
        <v>69400000000</v>
      </c>
      <c r="K31" s="104" t="n">
        <v>123900000000</v>
      </c>
      <c r="L31" s="104" t="n">
        <v>115100000000</v>
      </c>
      <c r="M31" s="104" t="n">
        <v>86300000000</v>
      </c>
      <c r="N31" s="77" t="n">
        <v>89900000000</v>
      </c>
      <c r="O31" s="4"/>
      <c r="P31" s="4"/>
      <c r="Q31" s="4"/>
      <c r="R31" s="4"/>
      <c r="S31" s="4"/>
      <c r="T31" s="4"/>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5" hidden="false" customHeight="false" outlineLevel="0" collapsed="false">
      <c r="A32" s="0" t="s">
        <v>5281</v>
      </c>
      <c r="B32" s="0" t="s">
        <v>5282</v>
      </c>
      <c r="C32" s="49" t="s">
        <v>191</v>
      </c>
      <c r="D32" s="4"/>
      <c r="E32" s="100" t="n">
        <v>110100000000</v>
      </c>
      <c r="F32" s="100" t="n">
        <v>135700000000</v>
      </c>
      <c r="G32" s="100" t="n">
        <v>152900000000</v>
      </c>
      <c r="H32" s="104" t="n">
        <v>156600000000</v>
      </c>
      <c r="I32" s="104" t="n">
        <v>154400000000</v>
      </c>
      <c r="J32" s="104" t="n">
        <v>176500000000</v>
      </c>
      <c r="K32" s="104" t="n">
        <v>194800000000</v>
      </c>
      <c r="L32" s="104" t="n">
        <v>173100000000</v>
      </c>
      <c r="M32" s="104" t="n">
        <v>250600000000</v>
      </c>
      <c r="N32" s="77" t="n">
        <v>263600000000</v>
      </c>
      <c r="O32" s="4"/>
      <c r="P32" s="4"/>
      <c r="Q32" s="4"/>
      <c r="R32" s="4"/>
      <c r="S32" s="4"/>
      <c r="T32" s="4"/>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5" hidden="false" customHeight="false" outlineLevel="0" collapsed="false">
      <c r="B33" s="0" t="s">
        <v>903</v>
      </c>
      <c r="C33" s="11"/>
      <c r="D33" s="4"/>
      <c r="E33" s="100" t="n">
        <v>23300000000</v>
      </c>
      <c r="F33" s="100" t="n">
        <v>-22600000000</v>
      </c>
      <c r="G33" s="100" t="n">
        <v>-29000000000</v>
      </c>
      <c r="H33" s="104" t="n">
        <v>-53000000000</v>
      </c>
      <c r="I33" s="104" t="n">
        <v>-66400000000</v>
      </c>
      <c r="J33" s="104" t="n">
        <v>-19600000000</v>
      </c>
      <c r="K33" s="104" t="n">
        <v>-80300000000</v>
      </c>
      <c r="L33" s="104" t="n">
        <v>-70100000000</v>
      </c>
      <c r="M33" s="104" t="n">
        <v>-133300000000</v>
      </c>
      <c r="N33" s="77" t="n">
        <v>-122200000000</v>
      </c>
      <c r="O33" s="4"/>
      <c r="P33" s="4"/>
      <c r="Q33" s="4"/>
      <c r="R33" s="4"/>
      <c r="S33" s="4"/>
      <c r="T33" s="4"/>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s="13" customFormat="true" ht="15" hidden="false" customHeight="false" outlineLevel="0" collapsed="false">
      <c r="A34" s="13" t="s">
        <v>556</v>
      </c>
      <c r="B34" s="13" t="s">
        <v>5283</v>
      </c>
      <c r="C34" s="13" t="s">
        <v>34</v>
      </c>
      <c r="E34" s="154" t="n">
        <f aca="false">E35+E36+E37</f>
        <v>-21400000000</v>
      </c>
      <c r="F34" s="154" t="n">
        <f aca="false">F35+F36+F37</f>
        <v>19500000000</v>
      </c>
      <c r="G34" s="154" t="n">
        <f aca="false">G35+G36+G37</f>
        <v>32700000000</v>
      </c>
      <c r="H34" s="154" t="n">
        <f aca="false">H35+H36+H37</f>
        <v>42600000000</v>
      </c>
      <c r="I34" s="154" t="n">
        <f aca="false">I35+I36+I37</f>
        <v>58400000000</v>
      </c>
      <c r="J34" s="154" t="n">
        <f aca="false">J35+J36+J37</f>
        <v>27500000000</v>
      </c>
      <c r="K34" s="154" t="n">
        <f aca="false">K35+K36+K37</f>
        <v>80300000000</v>
      </c>
      <c r="L34" s="154" t="n">
        <f aca="false">L35+L36+L37</f>
        <v>70100000000</v>
      </c>
      <c r="M34" s="154" t="n">
        <f aca="false">M35+M36+M37</f>
        <v>133300000000</v>
      </c>
      <c r="N34" s="154" t="n">
        <f aca="false">N35+N36+N37</f>
        <v>116100000000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5" hidden="false" customHeight="false" outlineLevel="0" collapsed="false">
      <c r="A35" s="0" t="s">
        <v>112</v>
      </c>
      <c r="B35" s="0" t="s">
        <v>5284</v>
      </c>
      <c r="C35" s="49" t="s">
        <v>242</v>
      </c>
      <c r="D35" s="4"/>
      <c r="E35" s="100" t="n">
        <v>-4000000000</v>
      </c>
      <c r="F35" s="100" t="n">
        <v>-6100000000</v>
      </c>
      <c r="G35" s="100" t="n">
        <v>100000000</v>
      </c>
      <c r="H35" s="104" t="n">
        <v>1300000000</v>
      </c>
      <c r="I35" s="104" t="n">
        <v>3200000000</v>
      </c>
      <c r="J35" s="104" t="n">
        <v>-12600000000</v>
      </c>
      <c r="K35" s="104" t="n">
        <v>-10300000000</v>
      </c>
      <c r="L35" s="104" t="n">
        <v>-6600000000</v>
      </c>
      <c r="M35" s="104" t="n">
        <v>12300000000</v>
      </c>
      <c r="N35" s="77" t="n">
        <v>18300000000</v>
      </c>
      <c r="O35" s="4"/>
      <c r="P35" s="4"/>
      <c r="Q35" s="4"/>
      <c r="R35" s="4"/>
      <c r="S35" s="4"/>
      <c r="T35" s="4"/>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5" hidden="false" customHeight="false" outlineLevel="0" collapsed="false">
      <c r="A36" s="0" t="s">
        <v>115</v>
      </c>
      <c r="B36" s="0" t="s">
        <v>5285</v>
      </c>
      <c r="C36" s="49" t="s">
        <v>242</v>
      </c>
      <c r="D36" s="4"/>
      <c r="E36" s="100" t="n">
        <v>37400000000</v>
      </c>
      <c r="F36" s="100" t="n">
        <v>30700000000</v>
      </c>
      <c r="G36" s="100" t="n">
        <v>4300000000</v>
      </c>
      <c r="H36" s="104" t="n">
        <v>35300000000</v>
      </c>
      <c r="I36" s="104" t="n">
        <v>57000000000</v>
      </c>
      <c r="J36" s="104" t="n">
        <v>70400000000</v>
      </c>
      <c r="K36" s="104" t="n">
        <v>45600000000</v>
      </c>
      <c r="L36" s="104" t="n">
        <v>84600000000</v>
      </c>
      <c r="M36" s="104" t="n">
        <v>178300000000</v>
      </c>
      <c r="N36" s="77" t="n">
        <v>97800000000</v>
      </c>
      <c r="O36" s="4"/>
      <c r="P36" s="4"/>
      <c r="Q36" s="4"/>
      <c r="R36" s="4"/>
      <c r="S36" s="4"/>
      <c r="T36" s="4"/>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5" hidden="false" customHeight="false" outlineLevel="0" collapsed="false">
      <c r="A37" s="0" t="s">
        <v>2194</v>
      </c>
      <c r="B37" s="0" t="s">
        <v>2194</v>
      </c>
      <c r="C37" s="49" t="s">
        <v>242</v>
      </c>
      <c r="D37" s="4"/>
      <c r="E37" s="100" t="n">
        <v>-54800000000</v>
      </c>
      <c r="F37" s="100" t="n">
        <v>-5100000000</v>
      </c>
      <c r="G37" s="100" t="n">
        <v>28300000000</v>
      </c>
      <c r="H37" s="104" t="n">
        <v>6000000000</v>
      </c>
      <c r="I37" s="104" t="n">
        <v>-1800000000</v>
      </c>
      <c r="J37" s="104" t="n">
        <v>-30300000000</v>
      </c>
      <c r="K37" s="104" t="n">
        <v>45000000000</v>
      </c>
      <c r="L37" s="104" t="n">
        <v>-7900000000</v>
      </c>
      <c r="M37" s="104" t="n">
        <v>-57300000000</v>
      </c>
      <c r="N37" s="77" t="n">
        <v>0</v>
      </c>
      <c r="O37" s="4"/>
      <c r="P37" s="4"/>
      <c r="Q37" s="4"/>
      <c r="R37" s="4"/>
      <c r="S37" s="4"/>
      <c r="T37" s="4"/>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5" hidden="false" customHeight="false" outlineLevel="0" collapsed="false">
      <c r="C38" s="11"/>
      <c r="D38" s="4"/>
      <c r="O38" s="4"/>
      <c r="P38" s="4"/>
      <c r="Q38" s="4"/>
      <c r="R38" s="4"/>
      <c r="S38" s="4"/>
      <c r="T38" s="4"/>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5" hidden="false" customHeight="false" outlineLevel="0" collapsed="false">
      <c r="C39" s="11"/>
      <c r="D39" s="4"/>
      <c r="E39" s="0" t="s">
        <v>128</v>
      </c>
      <c r="F39" s="0" t="s">
        <v>128</v>
      </c>
      <c r="G39" s="0" t="s">
        <v>128</v>
      </c>
      <c r="H39" s="0" t="s">
        <v>128</v>
      </c>
      <c r="I39" s="0" t="s">
        <v>128</v>
      </c>
      <c r="J39" s="0" t="s">
        <v>128</v>
      </c>
      <c r="K39" s="0" t="s">
        <v>128</v>
      </c>
      <c r="L39" s="0" t="s">
        <v>128</v>
      </c>
      <c r="M39" s="0" t="s">
        <v>128</v>
      </c>
      <c r="N39" s="0" t="s">
        <v>128</v>
      </c>
      <c r="O39" s="4"/>
      <c r="P39" s="4"/>
      <c r="Q39" s="4"/>
      <c r="R39" s="4"/>
      <c r="S39" s="4"/>
      <c r="T39" s="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5" hidden="false" customHeight="false" outlineLevel="0" collapsed="false">
      <c r="C40" s="11"/>
      <c r="D40" s="4"/>
      <c r="O40" s="4"/>
      <c r="P40" s="4"/>
      <c r="Q40" s="4"/>
      <c r="R40" s="4"/>
      <c r="S40" s="4"/>
      <c r="T40" s="4"/>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5" hidden="false" customHeight="false" outlineLevel="0" collapsed="false">
      <c r="B41" s="0" t="s">
        <v>1646</v>
      </c>
      <c r="C41" s="11"/>
      <c r="D41" s="4"/>
      <c r="E41" s="55" t="n">
        <f aca="false">E7-E8-E9-E17</f>
        <v>0</v>
      </c>
      <c r="F41" s="55" t="n">
        <f aca="false">F7-F8-F9-F17</f>
        <v>100000000</v>
      </c>
      <c r="G41" s="55" t="n">
        <f aca="false">G7-G8-G9-G17</f>
        <v>100000000</v>
      </c>
      <c r="H41" s="55" t="n">
        <f aca="false">H7-H8-H9-H17</f>
        <v>0</v>
      </c>
      <c r="I41" s="55" t="n">
        <f aca="false">I7-I8-I9-I17</f>
        <v>0</v>
      </c>
      <c r="J41" s="55" t="n">
        <f aca="false">J7-J8-J9-J17</f>
        <v>0</v>
      </c>
      <c r="K41" s="55" t="n">
        <f aca="false">K7-K8-K9-K17</f>
        <v>0</v>
      </c>
      <c r="L41" s="55" t="n">
        <f aca="false">L7-L8-L9-L17</f>
        <v>0</v>
      </c>
      <c r="M41" s="55" t="n">
        <f aca="false">M7-M8-M9-M17</f>
        <v>0</v>
      </c>
      <c r="N41" s="55" t="n">
        <f aca="false">N7-N8-N9-N17</f>
        <v>0</v>
      </c>
      <c r="O41" s="4"/>
      <c r="P41" s="4"/>
      <c r="Q41" s="4"/>
      <c r="R41" s="4"/>
      <c r="S41" s="4"/>
      <c r="T41" s="4"/>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5" hidden="false" customHeight="false" outlineLevel="0" collapsed="false">
      <c r="B42" s="0" t="s">
        <v>579</v>
      </c>
      <c r="E42" s="55" t="n">
        <f aca="false">E7-E8-E9-E17</f>
        <v>0</v>
      </c>
      <c r="F42" s="55" t="n">
        <f aca="false">F7-F8-F9-F17</f>
        <v>100000000</v>
      </c>
      <c r="G42" s="55" t="n">
        <f aca="false">G7-G8-G9-G17</f>
        <v>100000000</v>
      </c>
      <c r="H42" s="55" t="n">
        <f aca="false">H7-H8-H9-H17</f>
        <v>0</v>
      </c>
      <c r="I42" s="55" t="n">
        <f aca="false">I7-I8-I9-I17</f>
        <v>0</v>
      </c>
      <c r="J42" s="55" t="n">
        <f aca="false">J7-J8-J9-J17</f>
        <v>0</v>
      </c>
      <c r="K42" s="55" t="n">
        <f aca="false">K7-K8-K9-K17</f>
        <v>0</v>
      </c>
      <c r="L42" s="55" t="n">
        <f aca="false">L7-L8-L9-L17</f>
        <v>0</v>
      </c>
      <c r="M42" s="55" t="n">
        <f aca="false">M7-M8-M9-M17</f>
        <v>0</v>
      </c>
      <c r="N42" s="55" t="n">
        <f aca="false">N7-N8-N9-N17</f>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customFormat="false" ht="15" hidden="false" customHeight="false" outlineLevel="0" collapsed="false">
      <c r="B43" s="0" t="s">
        <v>1550</v>
      </c>
      <c r="E43" s="55" t="n">
        <f aca="false">E9-E10-E14</f>
        <v>0</v>
      </c>
      <c r="F43" s="55" t="n">
        <f aca="false">F9-F10-F14</f>
        <v>0</v>
      </c>
      <c r="G43" s="55" t="n">
        <f aca="false">G9-G10-G14</f>
        <v>0</v>
      </c>
      <c r="H43" s="55" t="n">
        <f aca="false">H9-H10-H14</f>
        <v>0</v>
      </c>
      <c r="I43" s="55" t="n">
        <f aca="false">I9-I10-I14</f>
        <v>0</v>
      </c>
      <c r="J43" s="55" t="n">
        <f aca="false">J9-J10-J14</f>
        <v>0</v>
      </c>
      <c r="K43" s="55" t="n">
        <f aca="false">K9-K10-K14</f>
        <v>0</v>
      </c>
      <c r="L43" s="55" t="n">
        <f aca="false">L9-L10-L14</f>
        <v>0</v>
      </c>
      <c r="M43" s="55" t="n">
        <f aca="false">M9-M10-M14</f>
        <v>0</v>
      </c>
      <c r="N43" s="55" t="n">
        <f aca="false">N9-N10-N14</f>
        <v>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customFormat="false" ht="15" hidden="false" customHeight="false" outlineLevel="0" collapsed="false">
      <c r="B44" s="0" t="s">
        <v>580</v>
      </c>
      <c r="E44" s="55" t="n">
        <f aca="false">E10-E11-E12-E13</f>
        <v>100000000</v>
      </c>
      <c r="F44" s="55" t="n">
        <f aca="false">F10-F11-F12-F13</f>
        <v>100000000</v>
      </c>
      <c r="G44" s="55" t="n">
        <f aca="false">G10-G11-G12-G13</f>
        <v>0</v>
      </c>
      <c r="H44" s="55" t="n">
        <f aca="false">H10-H11-H12-H13</f>
        <v>0</v>
      </c>
      <c r="I44" s="55" t="n">
        <f aca="false">I10-I11-I12-I13</f>
        <v>0</v>
      </c>
      <c r="J44" s="55" t="n">
        <f aca="false">J10-J11-J12-J13</f>
        <v>0</v>
      </c>
      <c r="K44" s="55" t="n">
        <f aca="false">K10-K11-K12-K13</f>
        <v>0</v>
      </c>
      <c r="L44" s="55" t="n">
        <f aca="false">L10-L11-L12-L13</f>
        <v>0</v>
      </c>
      <c r="M44" s="55" t="n">
        <f aca="false">M10-M11-M12-M13</f>
        <v>100000000</v>
      </c>
      <c r="N44" s="55" t="n">
        <f aca="false">N10-N11-N12-N13</f>
        <v>100000000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5" hidden="false" customHeight="false" outlineLevel="0" collapsed="false">
      <c r="B45" s="0" t="s">
        <v>5286</v>
      </c>
      <c r="E45" s="55" t="n">
        <f aca="false">E14-E15-E16</f>
        <v>0</v>
      </c>
      <c r="F45" s="55" t="n">
        <f aca="false">F14-F15-F16</f>
        <v>0</v>
      </c>
      <c r="G45" s="55" t="n">
        <f aca="false">G14-G15-G16</f>
        <v>-100000000.000004</v>
      </c>
      <c r="H45" s="55" t="n">
        <f aca="false">H14-H15-H16</f>
        <v>0</v>
      </c>
      <c r="I45" s="55" t="n">
        <f aca="false">I14-I15-I16</f>
        <v>0</v>
      </c>
      <c r="J45" s="55" t="n">
        <f aca="false">J14-J15-J16</f>
        <v>0</v>
      </c>
      <c r="K45" s="55" t="n">
        <f aca="false">K14-K15-K16</f>
        <v>0</v>
      </c>
      <c r="L45" s="55" t="n">
        <f aca="false">L14-L15-L16</f>
        <v>0</v>
      </c>
      <c r="M45" s="55" t="n">
        <f aca="false">M14-M15-M16</f>
        <v>0</v>
      </c>
      <c r="N45" s="55" t="n">
        <f aca="false">N14-N15-N16</f>
        <v>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5" hidden="false" customHeight="false" outlineLevel="0" collapsed="false">
      <c r="B46" s="0" t="s">
        <v>935</v>
      </c>
      <c r="E46" s="55" t="n">
        <f aca="false">E19-E20-E32</f>
        <v>-100000000</v>
      </c>
      <c r="F46" s="55" t="n">
        <f aca="false">F19-F20-F32</f>
        <v>0</v>
      </c>
      <c r="G46" s="55" t="n">
        <f aca="false">G19-G20-G32</f>
        <v>0</v>
      </c>
      <c r="H46" s="55" t="n">
        <f aca="false">H19-H20-H32</f>
        <v>0</v>
      </c>
      <c r="I46" s="55" t="n">
        <f aca="false">I19-I20-I32</f>
        <v>0</v>
      </c>
      <c r="J46" s="55" t="n">
        <f aca="false">J19-J20-J32</f>
        <v>0</v>
      </c>
      <c r="K46" s="55" t="n">
        <f aca="false">K19-K20-K32</f>
        <v>0</v>
      </c>
      <c r="L46" s="55" t="n">
        <f aca="false">L19-L20-L32</f>
        <v>-100000000</v>
      </c>
      <c r="M46" s="55" t="n">
        <f aca="false">M19-M20-M32</f>
        <v>0</v>
      </c>
      <c r="N46" s="55" t="n">
        <f aca="false">N19-N20-N32</f>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5" hidden="false" customHeight="false" outlineLevel="0" collapsed="false">
      <c r="B47" s="0" t="s">
        <v>333</v>
      </c>
      <c r="E47" s="55" t="n">
        <f aca="false">E20-E21-E22-E23-E24-E27-E31</f>
        <v>0</v>
      </c>
      <c r="F47" s="55" t="n">
        <f aca="false">F20-F21-F22-F23-F24-F27-F31</f>
        <v>100000000</v>
      </c>
      <c r="G47" s="55" t="n">
        <f aca="false">G20-G21-G22-G23-G24-G27-G31</f>
        <v>0</v>
      </c>
      <c r="H47" s="55" t="n">
        <f aca="false">H20-H21-H22-H23-H24-H27-H31</f>
        <v>0</v>
      </c>
      <c r="I47" s="55" t="n">
        <f aca="false">I20-I21-I22-I23-I24-I27-I31</f>
        <v>100000000.000031</v>
      </c>
      <c r="J47" s="55" t="n">
        <f aca="false">J20-J21-J22-J23-J24-J27-J31</f>
        <v>0</v>
      </c>
      <c r="K47" s="55" t="n">
        <f aca="false">K20-K21-K22-K23-K24-K27-K31</f>
        <v>0</v>
      </c>
      <c r="L47" s="55" t="n">
        <f aca="false">L20-L21-L22-L23-L24-L27-L31</f>
        <v>0</v>
      </c>
      <c r="M47" s="55" t="n">
        <f aca="false">M20-M21-M22-M23-M24-M27-M31</f>
        <v>0</v>
      </c>
      <c r="N47" s="55" t="n">
        <f aca="false">N20-N21-N22-N23-N24-N27-N31</f>
        <v>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5" hidden="false" customHeight="false" outlineLevel="0" collapsed="false">
      <c r="B48" s="0" t="s">
        <v>269</v>
      </c>
      <c r="E48" s="55" t="n">
        <f aca="false">E24-E25-E26</f>
        <v>-100000000</v>
      </c>
      <c r="F48" s="55" t="n">
        <f aca="false">F24-F25-F26</f>
        <v>99999999.9999962</v>
      </c>
      <c r="G48" s="55" t="n">
        <f aca="false">G24-G25-G26</f>
        <v>0</v>
      </c>
      <c r="H48" s="55" t="n">
        <f aca="false">H24-H25-H26</f>
        <v>0</v>
      </c>
      <c r="I48" s="55" t="n">
        <f aca="false">I24-I25-I26</f>
        <v>0</v>
      </c>
      <c r="J48" s="55" t="n">
        <f aca="false">J24-J25-J26</f>
        <v>0</v>
      </c>
      <c r="K48" s="55" t="n">
        <f aca="false">K24-K25-K26</f>
        <v>0</v>
      </c>
      <c r="L48" s="55" t="n">
        <f aca="false">L24-L25-L26</f>
        <v>0</v>
      </c>
      <c r="M48" s="55" t="n">
        <f aca="false">M24-M25-M26</f>
        <v>0</v>
      </c>
      <c r="N48" s="55" t="n">
        <f aca="false">N24-N25-N26</f>
        <v>0</v>
      </c>
    </row>
    <row r="49" customFormat="false" ht="15" hidden="false" customHeight="false" outlineLevel="0" collapsed="false">
      <c r="B49" s="0" t="s">
        <v>5287</v>
      </c>
      <c r="E49" s="55" t="n">
        <f aca="false">E27-E28-E29-E30</f>
        <v>100000000</v>
      </c>
      <c r="F49" s="55" t="n">
        <f aca="false">F27-F28-F29-F30</f>
        <v>-100000000</v>
      </c>
      <c r="G49" s="55" t="n">
        <f aca="false">G27-G28-G29-G30</f>
        <v>0</v>
      </c>
      <c r="H49" s="55" t="n">
        <f aca="false">H27-H28-H29-H30</f>
        <v>0</v>
      </c>
      <c r="I49" s="55" t="n">
        <f aca="false">I27-I28-I29-I30</f>
        <v>-100000000</v>
      </c>
      <c r="J49" s="55" t="n">
        <f aca="false">J27-J28-J29-J30</f>
        <v>0</v>
      </c>
      <c r="K49" s="55" t="n">
        <f aca="false">K27-K28-K29-K30</f>
        <v>-100000000</v>
      </c>
      <c r="L49" s="55" t="n">
        <f aca="false">L27-L28-L29-L30</f>
        <v>-100000000</v>
      </c>
      <c r="M49" s="55" t="n">
        <f aca="false">M27-M28-M29-M30</f>
        <v>0</v>
      </c>
      <c r="N49" s="55" t="n">
        <f aca="false">N27-N28-N29-N30</f>
        <v>0</v>
      </c>
    </row>
    <row r="50" customFormat="false" ht="15" hidden="false" customHeight="false" outlineLevel="0" collapsed="false">
      <c r="B50" s="0" t="s">
        <v>433</v>
      </c>
      <c r="E50" s="55" t="n">
        <f aca="false">E34-E35-E36-E37</f>
        <v>0</v>
      </c>
      <c r="F50" s="55" t="n">
        <f aca="false">F34-F35-F36-F37</f>
        <v>0</v>
      </c>
      <c r="G50" s="55" t="n">
        <f aca="false">G34-G35-G36-G37</f>
        <v>0</v>
      </c>
      <c r="H50" s="55" t="n">
        <f aca="false">H34-H35-H36-H37</f>
        <v>0</v>
      </c>
      <c r="I50" s="55" t="n">
        <f aca="false">I34-I35-I36-I37</f>
        <v>0</v>
      </c>
      <c r="J50" s="55" t="n">
        <f aca="false">J34-J35-J36-J37</f>
        <v>0</v>
      </c>
      <c r="K50" s="55" t="n">
        <f aca="false">K34-K35-K36-K37</f>
        <v>0</v>
      </c>
      <c r="L50" s="55" t="n">
        <f aca="false">L34-L35-L36-L37</f>
        <v>0</v>
      </c>
      <c r="M50" s="55" t="n">
        <f aca="false">M34-M35-M36-M37</f>
        <v>0</v>
      </c>
      <c r="N50" s="55" t="n">
        <f aca="false">N34-N35-N36-N37</f>
        <v>0</v>
      </c>
    </row>
    <row r="51" customFormat="false" ht="15.75" hidden="false" customHeight="false" outlineLevel="0" collapsed="false">
      <c r="D51" s="55"/>
    </row>
    <row r="52" customFormat="false" ht="15.75" hidden="false" customHeight="false" outlineLevel="0" collapsed="false">
      <c r="B52" s="0" t="s">
        <v>586</v>
      </c>
      <c r="D52" s="93"/>
      <c r="E52" s="95" t="n">
        <v>1010152000000</v>
      </c>
      <c r="F52" s="95" t="n">
        <v>1118106000000</v>
      </c>
      <c r="G52" s="95" t="n">
        <v>1074163000000</v>
      </c>
      <c r="H52" s="95" t="n">
        <v>1266891000000</v>
      </c>
      <c r="I52" s="95" t="n">
        <v>1506440000000</v>
      </c>
      <c r="J52" s="95" t="n">
        <v>1726404000000</v>
      </c>
      <c r="K52" s="95" t="n">
        <v>2020838000000</v>
      </c>
      <c r="L52" s="95" t="n">
        <v>2448060000000</v>
      </c>
      <c r="M52" s="95" t="n">
        <v>2520705000000</v>
      </c>
      <c r="N52" s="95" t="n">
        <v>2791775000000</v>
      </c>
      <c r="O52" s="159"/>
      <c r="P52" s="159"/>
      <c r="Q52" s="159"/>
      <c r="R52" s="159"/>
      <c r="S52" s="159"/>
      <c r="T52" s="159"/>
      <c r="U52" s="159"/>
      <c r="V52" s="159"/>
      <c r="W52" s="160"/>
    </row>
    <row r="53" customFormat="false" ht="15" hidden="false" customHeight="false" outlineLevel="0" collapsed="false">
      <c r="B53" s="0" t="s">
        <v>140</v>
      </c>
      <c r="E53" s="0" t="n">
        <f aca="false">(E6/E52)*100</f>
        <v>30.2924708360722</v>
      </c>
      <c r="F53" s="0" t="n">
        <f aca="false">(F6/F52)*100</f>
        <v>26.4554523453054</v>
      </c>
      <c r="G53" s="0" t="n">
        <f aca="false">(G6/G52)*100</f>
        <v>29.9395901739308</v>
      </c>
      <c r="H53" s="0" t="n">
        <f aca="false">(H6/H52)*100</f>
        <v>27.2556991880122</v>
      </c>
      <c r="I53" s="0" t="n">
        <f aca="false">(I6/I52)*100</f>
        <v>23.8974004938796</v>
      </c>
      <c r="J53" s="0" t="n">
        <f aca="false">(J6/J52)*100</f>
        <v>25.2374299410798</v>
      </c>
      <c r="K53" s="0" t="n">
        <f aca="false">(K6/K52)*100</f>
        <v>22.7380918213137</v>
      </c>
      <c r="L53" s="0" t="n">
        <f aca="false">(L6/L52)*100</f>
        <v>20.0771222927543</v>
      </c>
      <c r="M53" s="0" t="n">
        <f aca="false">(M6/M52)*100</f>
        <v>21.1567795517524</v>
      </c>
      <c r="N53" s="0" t="n">
        <f aca="false">(N6/N52)*100</f>
        <v>21.2338028673514</v>
      </c>
    </row>
    <row r="54" customFormat="false" ht="15" hidden="false" customHeight="false" outlineLevel="0" collapsed="false">
      <c r="B54" s="0" t="s">
        <v>141</v>
      </c>
      <c r="E54" s="0" t="n">
        <f aca="false">(E19/E52)*100</f>
        <v>27.9858872724105</v>
      </c>
      <c r="F54" s="0" t="n">
        <f aca="false">(F19/F52)*100</f>
        <v>28.4767276090102</v>
      </c>
      <c r="G54" s="0" t="n">
        <f aca="false">(G19/G52)*100</f>
        <v>32.6393666510576</v>
      </c>
      <c r="H54" s="0" t="n">
        <f aca="false">(H19/H52)*100</f>
        <v>31.3286620553781</v>
      </c>
      <c r="I54" s="0" t="n">
        <f aca="false">(I19/I52)*100</f>
        <v>28.1790180823664</v>
      </c>
      <c r="J54" s="0" t="n">
        <f aca="false">(J19/J52)*100</f>
        <v>26.3495682354767</v>
      </c>
      <c r="K54" s="0" t="n">
        <f aca="false">(K19/K52)*100</f>
        <v>26.6869486816855</v>
      </c>
      <c r="L54" s="0" t="n">
        <f aca="false">(L19/L52)*100</f>
        <v>22.9283595990294</v>
      </c>
      <c r="M54" s="0" t="n">
        <f aca="false">(M19/M52)*100</f>
        <v>26.4370483654374</v>
      </c>
      <c r="N54" s="0" t="n">
        <f aca="false">(N19/N52)*100</f>
        <v>25.5966186386797</v>
      </c>
    </row>
    <row r="56" customFormat="false" ht="15" hidden="false" customHeight="false" outlineLevel="0" collapsed="false">
      <c r="E56" s="55" t="n">
        <f aca="false">E6+E34-E19</f>
        <v>1900000000</v>
      </c>
      <c r="F56" s="55" t="n">
        <f aca="false">F6+F34-F19</f>
        <v>-3100000000</v>
      </c>
      <c r="G56" s="55" t="n">
        <f aca="false">G6+G34-G19</f>
        <v>3700000000</v>
      </c>
      <c r="H56" s="55" t="n">
        <f aca="false">H6+H34-H19</f>
        <v>-9000000000</v>
      </c>
      <c r="I56" s="55" t="n">
        <f aca="false">I6+I34-I19</f>
        <v>-6100000000</v>
      </c>
      <c r="J56" s="55" t="n">
        <f aca="false">J6+J34-J19</f>
        <v>8300000000</v>
      </c>
      <c r="K56" s="55" t="n">
        <f aca="false">K6+K34-K19</f>
        <v>500000000.000061</v>
      </c>
      <c r="L56" s="55" t="n">
        <f aca="false">L6+L34-L19</f>
        <v>300000000</v>
      </c>
      <c r="M56" s="55" t="n">
        <f aca="false">M6+M34-M19</f>
        <v>200000000</v>
      </c>
      <c r="N56" s="55" t="n">
        <f aca="false">N6+N34-N19</f>
        <v>-5700000000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9.xml><?xml version="1.0" encoding="utf-8"?>
<worksheet xmlns="http://schemas.openxmlformats.org/spreadsheetml/2006/main" xmlns:r="http://schemas.openxmlformats.org/officeDocument/2006/relationships">
  <sheetPr filterMode="false">
    <pageSetUpPr fitToPage="false"/>
  </sheetPr>
  <dimension ref="A1:BD95"/>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F21" activePane="bottomRight" state="frozen"/>
      <selection pane="topLeft" activeCell="A1" activeCellId="0" sqref="A1"/>
      <selection pane="topRight" activeCell="F1" activeCellId="0" sqref="F1"/>
      <selection pane="bottomLeft" activeCell="A21" activeCellId="0" sqref="A21"/>
      <selection pane="bottomRight" activeCell="I40" activeCellId="0" sqref="I40"/>
    </sheetView>
  </sheetViews>
  <sheetFormatPr defaultRowHeight="15"/>
  <cols>
    <col collapsed="false" hidden="false" max="1" min="1" style="0" width="36.5816326530612"/>
    <col collapsed="false" hidden="false" max="2" min="2" style="0" width="49.9489795918367"/>
    <col collapsed="false" hidden="false" max="3" min="3" style="0" width="22.1377551020408"/>
    <col collapsed="false" hidden="false" max="4" min="4" style="38" width="14.4438775510204"/>
    <col collapsed="false" hidden="false" max="5" min="5" style="38" width="12.4183673469388"/>
    <col collapsed="false" hidden="false" max="7" min="6" style="0" width="12.4183673469388"/>
    <col collapsed="false" hidden="false" max="8" min="8" style="0" width="13.5"/>
    <col collapsed="false" hidden="false" max="9" min="9" style="0" width="15.2551020408163"/>
    <col collapsed="false" hidden="false" max="10" min="10" style="0" width="13.5"/>
    <col collapsed="false" hidden="false" max="11" min="11" style="0" width="15.2551020408163"/>
    <col collapsed="false" hidden="false" max="12" min="12" style="0" width="13.5"/>
    <col collapsed="false" hidden="false" max="13" min="13" style="0" width="14.1734693877551"/>
    <col collapsed="false" hidden="false" max="15" min="14" style="0" width="13.6326530612245"/>
    <col collapsed="false" hidden="false" max="17" min="16" style="0" width="14.5816326530612"/>
    <col collapsed="false" hidden="false" max="1025" min="18" style="0" width="8.50510204081633"/>
  </cols>
  <sheetData>
    <row r="1" customFormat="false" ht="15" hidden="false" customHeight="false" outlineLevel="0" collapsed="false">
      <c r="A1" s="1" t="s">
        <v>5288</v>
      </c>
      <c r="B1" s="2" t="s">
        <v>5289</v>
      </c>
      <c r="C1" s="2"/>
      <c r="D1" s="3"/>
      <c r="E1" s="3"/>
      <c r="F1" s="3"/>
      <c r="G1" s="3"/>
      <c r="H1" s="3"/>
      <c r="I1" s="3"/>
      <c r="J1" s="3"/>
      <c r="K1" s="3"/>
      <c r="L1" s="3"/>
      <c r="M1" s="3"/>
      <c r="N1" s="3"/>
      <c r="O1" s="4"/>
      <c r="P1" s="4" t="n">
        <v>1000000</v>
      </c>
      <c r="Q1" s="4"/>
      <c r="R1" s="5"/>
      <c r="S1" s="4"/>
      <c r="T1" s="4"/>
      <c r="U1" s="4"/>
      <c r="V1" s="4"/>
      <c r="W1" s="4"/>
      <c r="X1" s="4"/>
    </row>
    <row r="2" customFormat="false" ht="15" hidden="false" customHeight="false" outlineLevel="0" collapsed="false">
      <c r="A2" s="38"/>
      <c r="B2" s="7" t="s">
        <v>5290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A3" s="38"/>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A4" s="38"/>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38"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31</v>
      </c>
      <c r="Q5" s="4" t="s">
        <v>31</v>
      </c>
      <c r="R5" s="4" t="s">
        <v>31</v>
      </c>
      <c r="S5" s="4" t="s">
        <v>31</v>
      </c>
      <c r="T5" s="4" t="s">
        <v>31</v>
      </c>
      <c r="U5" s="4" t="s">
        <v>31</v>
      </c>
      <c r="V5" s="4" t="s">
        <v>31</v>
      </c>
      <c r="W5" s="4" t="s">
        <v>31</v>
      </c>
      <c r="X5" s="4" t="s">
        <v>31</v>
      </c>
    </row>
    <row r="6" s="13" customFormat="true" ht="15" hidden="false" customHeight="false" outlineLevel="0" collapsed="false">
      <c r="A6" s="421" t="s">
        <v>32</v>
      </c>
      <c r="B6" s="63" t="s">
        <v>5291</v>
      </c>
      <c r="C6" s="13" t="s">
        <v>34</v>
      </c>
      <c r="D6" s="103" t="n">
        <v>245000000</v>
      </c>
      <c r="E6" s="103" t="n">
        <v>382000000</v>
      </c>
      <c r="F6" s="162" t="n">
        <v>560000000</v>
      </c>
      <c r="G6" s="162" t="n">
        <v>824000000</v>
      </c>
      <c r="H6" s="162" t="n">
        <v>1104000000</v>
      </c>
      <c r="I6" s="110" t="n">
        <v>1446000000</v>
      </c>
      <c r="J6" s="109" t="n">
        <v>2190000000</v>
      </c>
      <c r="K6" s="110" t="n">
        <v>2871000000</v>
      </c>
      <c r="L6" s="111" t="n">
        <v>3895000000</v>
      </c>
      <c r="M6" s="111" t="n">
        <v>4829000000</v>
      </c>
      <c r="N6" s="111" t="n">
        <v>5722000000</v>
      </c>
      <c r="O6" s="109" t="n">
        <v>7483000000</v>
      </c>
      <c r="P6" s="111" t="n">
        <v>9175000000</v>
      </c>
      <c r="Q6" s="111" t="n">
        <v>10023000000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5" hidden="false" customHeight="false" outlineLevel="0" collapsed="false">
      <c r="A7" s="18" t="s">
        <v>341</v>
      </c>
      <c r="B7" s="49" t="s">
        <v>4076</v>
      </c>
      <c r="C7" s="20" t="s">
        <v>37</v>
      </c>
      <c r="D7" s="103" t="n">
        <f aca="false">D8+D24</f>
        <v>245000000</v>
      </c>
      <c r="E7" s="103" t="n">
        <f aca="false">E8+E24</f>
        <v>382000000</v>
      </c>
      <c r="F7" s="103" t="n">
        <v>552000000</v>
      </c>
      <c r="G7" s="103" t="n">
        <v>810000000</v>
      </c>
      <c r="H7" s="103" t="n">
        <v>1063000000</v>
      </c>
      <c r="I7" s="100" t="n">
        <v>1393000000</v>
      </c>
      <c r="J7" s="165" t="n">
        <v>1754000000</v>
      </c>
      <c r="K7" s="100" t="n">
        <v>2621000000</v>
      </c>
      <c r="L7" s="99" t="n">
        <v>3610000000</v>
      </c>
      <c r="M7" s="99" t="n">
        <v>4120000000</v>
      </c>
      <c r="N7" s="99" t="n">
        <v>5153000000</v>
      </c>
      <c r="O7" s="165" t="n">
        <v>6792000000</v>
      </c>
      <c r="P7" s="99" t="n">
        <v>8069000000</v>
      </c>
      <c r="Q7" s="99" t="n">
        <v>9223000000</v>
      </c>
      <c r="R7" s="38"/>
      <c r="S7" s="4"/>
      <c r="T7" s="4"/>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5" hidden="false" customHeight="false" outlineLevel="0" collapsed="false">
      <c r="A8" s="27" t="s">
        <v>38</v>
      </c>
      <c r="B8" s="927" t="s">
        <v>39</v>
      </c>
      <c r="C8" s="49" t="s">
        <v>40</v>
      </c>
      <c r="D8" s="103" t="n">
        <v>233000000</v>
      </c>
      <c r="E8" s="103" t="n">
        <v>353000000</v>
      </c>
      <c r="F8" s="103" t="n">
        <v>501000000</v>
      </c>
      <c r="G8" s="103" t="n">
        <v>713000000</v>
      </c>
      <c r="H8" s="103" t="n">
        <v>934000000</v>
      </c>
      <c r="I8" s="100" t="n">
        <v>1196000000</v>
      </c>
      <c r="J8" s="165" t="n">
        <v>1533000000</v>
      </c>
      <c r="K8" s="100" t="n">
        <v>2274000000</v>
      </c>
      <c r="L8" s="99" t="n">
        <v>3289000000</v>
      </c>
      <c r="M8" s="99" t="n">
        <v>3635000000</v>
      </c>
      <c r="N8" s="99" t="n">
        <v>4436000000</v>
      </c>
      <c r="O8" s="77" t="n">
        <v>5833000000</v>
      </c>
      <c r="P8" s="99" t="n">
        <v>6878000000</v>
      </c>
      <c r="Q8" s="99" t="n">
        <v>7868000000</v>
      </c>
      <c r="R8" s="38"/>
      <c r="S8" s="4"/>
      <c r="T8" s="4"/>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5" hidden="false" customHeight="false" outlineLevel="0" collapsed="false">
      <c r="A9" s="245" t="s">
        <v>4159</v>
      </c>
      <c r="B9" s="47" t="s">
        <v>5292</v>
      </c>
      <c r="C9" s="3" t="s">
        <v>516</v>
      </c>
      <c r="D9" s="103" t="n">
        <f aca="false">D10+D11</f>
        <v>33000000</v>
      </c>
      <c r="E9" s="103" t="n">
        <f aca="false">E10+E11</f>
        <v>47000000</v>
      </c>
      <c r="F9" s="103" t="n">
        <v>60000000</v>
      </c>
      <c r="G9" s="103" t="n">
        <v>75000000</v>
      </c>
      <c r="H9" s="103" t="n">
        <v>105000000</v>
      </c>
      <c r="I9" s="100" t="n">
        <v>151000000</v>
      </c>
      <c r="J9" s="165" t="n">
        <v>194000000</v>
      </c>
      <c r="K9" s="100" t="n">
        <v>305000000</v>
      </c>
      <c r="L9" s="99" t="n">
        <v>453000000</v>
      </c>
      <c r="M9" s="99" t="n">
        <v>609000000</v>
      </c>
      <c r="N9" s="99" t="n">
        <v>780000000</v>
      </c>
      <c r="O9" s="77" t="n">
        <v>987000000</v>
      </c>
      <c r="P9" s="99" t="n">
        <v>1217000000</v>
      </c>
      <c r="Q9" s="99" t="n">
        <v>1387000000</v>
      </c>
      <c r="R9" s="38"/>
      <c r="S9" s="4"/>
      <c r="T9" s="4"/>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5" hidden="false" customHeight="false" outlineLevel="0" collapsed="false">
      <c r="A10" s="191" t="s">
        <v>594</v>
      </c>
      <c r="B10" s="191" t="s">
        <v>5293</v>
      </c>
      <c r="C10" s="3" t="s">
        <v>1386</v>
      </c>
      <c r="D10" s="103" t="n">
        <v>22000000</v>
      </c>
      <c r="E10" s="103" t="n">
        <v>33000000</v>
      </c>
      <c r="F10" s="103"/>
      <c r="G10" s="103"/>
      <c r="H10" s="103"/>
      <c r="I10" s="100"/>
      <c r="J10" s="103"/>
      <c r="K10" s="100"/>
      <c r="L10" s="99"/>
      <c r="M10" s="99"/>
      <c r="N10" s="99"/>
      <c r="O10" s="77"/>
      <c r="P10" s="99"/>
      <c r="Q10" s="99"/>
      <c r="R10" s="74"/>
      <c r="S10" s="4"/>
      <c r="T10" s="4"/>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5" hidden="false" customHeight="false" outlineLevel="0" collapsed="false">
      <c r="A11" s="191" t="s">
        <v>5294</v>
      </c>
      <c r="B11" s="191" t="s">
        <v>5295</v>
      </c>
      <c r="C11" s="3" t="s">
        <v>1386</v>
      </c>
      <c r="D11" s="103" t="n">
        <v>11000000</v>
      </c>
      <c r="E11" s="103" t="n">
        <v>14000000</v>
      </c>
      <c r="F11" s="103"/>
      <c r="G11" s="103"/>
      <c r="H11" s="103"/>
      <c r="I11" s="100"/>
      <c r="J11" s="103"/>
      <c r="K11" s="100"/>
      <c r="L11" s="99"/>
      <c r="M11" s="99"/>
      <c r="N11" s="99"/>
      <c r="O11" s="77"/>
      <c r="P11" s="99"/>
      <c r="Q11" s="99"/>
      <c r="R11" s="74"/>
      <c r="S11" s="4"/>
      <c r="T11" s="4"/>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5" hidden="false" customHeight="false" outlineLevel="0" collapsed="false">
      <c r="A12" s="47" t="s">
        <v>5296</v>
      </c>
      <c r="B12" s="47" t="s">
        <v>5297</v>
      </c>
      <c r="C12" s="3" t="s">
        <v>516</v>
      </c>
      <c r="D12" s="103" t="n">
        <v>30000000</v>
      </c>
      <c r="E12" s="103" t="n">
        <v>45000000</v>
      </c>
      <c r="F12" s="103" t="n">
        <v>65000000</v>
      </c>
      <c r="G12" s="103" t="n">
        <v>87000000</v>
      </c>
      <c r="H12" s="103" t="n">
        <v>120000000</v>
      </c>
      <c r="I12" s="100" t="n">
        <v>154000000</v>
      </c>
      <c r="J12" s="165" t="n">
        <v>189000000</v>
      </c>
      <c r="K12" s="100" t="n">
        <v>253000000</v>
      </c>
      <c r="L12" s="99" t="n">
        <v>346000000</v>
      </c>
      <c r="M12" s="99" t="n">
        <v>481000000</v>
      </c>
      <c r="N12" s="99" t="n">
        <v>567000000</v>
      </c>
      <c r="O12" s="77" t="n">
        <v>741000000</v>
      </c>
      <c r="P12" s="99" t="n">
        <v>930000000</v>
      </c>
      <c r="Q12" s="99" t="n">
        <v>1063000000</v>
      </c>
      <c r="R12" s="38"/>
      <c r="S12" s="4"/>
      <c r="T12" s="4"/>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5" hidden="false" customHeight="false" outlineLevel="0" collapsed="false">
      <c r="A13" s="47" t="s">
        <v>5298</v>
      </c>
      <c r="B13" s="47" t="s">
        <v>5299</v>
      </c>
      <c r="C13" s="3" t="s">
        <v>516</v>
      </c>
      <c r="D13" s="103" t="n">
        <v>11000000</v>
      </c>
      <c r="E13" s="103" t="n">
        <v>15000000</v>
      </c>
      <c r="F13" s="103" t="n">
        <v>19000000</v>
      </c>
      <c r="G13" s="103" t="n">
        <v>28000000</v>
      </c>
      <c r="H13" s="103" t="n">
        <v>34000000</v>
      </c>
      <c r="I13" s="100" t="n">
        <v>61000000</v>
      </c>
      <c r="J13" s="165" t="n">
        <v>77000000</v>
      </c>
      <c r="K13" s="100" t="n">
        <v>92000000</v>
      </c>
      <c r="L13" s="99" t="n">
        <v>121000000</v>
      </c>
      <c r="M13" s="99" t="n">
        <v>143000000</v>
      </c>
      <c r="N13" s="99" t="n">
        <v>152000000</v>
      </c>
      <c r="O13" s="77" t="n">
        <v>171000000</v>
      </c>
      <c r="P13" s="99" t="n">
        <v>206000000</v>
      </c>
      <c r="Q13" s="99" t="n">
        <v>236000000</v>
      </c>
      <c r="R13" s="38"/>
      <c r="S13" s="4"/>
      <c r="T13" s="4"/>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5" hidden="false" customHeight="false" outlineLevel="0" collapsed="false">
      <c r="A14" s="47" t="s">
        <v>46</v>
      </c>
      <c r="B14" s="47" t="s">
        <v>2620</v>
      </c>
      <c r="C14" s="3" t="s">
        <v>516</v>
      </c>
      <c r="D14" s="103" t="n">
        <f aca="false">D15+D16+D17</f>
        <v>131000000</v>
      </c>
      <c r="E14" s="103" t="n">
        <f aca="false">E15+E16+E17</f>
        <v>192000000</v>
      </c>
      <c r="F14" s="103" t="n">
        <v>231000000</v>
      </c>
      <c r="G14" s="103" t="n">
        <v>356000000</v>
      </c>
      <c r="H14" s="103" t="n">
        <v>482000000</v>
      </c>
      <c r="I14" s="100" t="n">
        <v>675000000</v>
      </c>
      <c r="J14" s="165" t="n">
        <v>902000000</v>
      </c>
      <c r="K14" s="100" t="n">
        <v>1398000000</v>
      </c>
      <c r="L14" s="99" t="n">
        <v>2081000000</v>
      </c>
      <c r="M14" s="99" t="n">
        <v>2122000000</v>
      </c>
      <c r="N14" s="99" t="n">
        <v>2582000000</v>
      </c>
      <c r="O14" s="77" t="n">
        <v>3472000000</v>
      </c>
      <c r="P14" s="99" t="n">
        <v>4074000000</v>
      </c>
      <c r="Q14" s="99" t="n">
        <v>4659000000</v>
      </c>
      <c r="R14" s="38"/>
      <c r="S14" s="4"/>
      <c r="T14" s="4"/>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5" hidden="false" customHeight="false" outlineLevel="0" collapsed="false">
      <c r="A15" s="191" t="s">
        <v>5300</v>
      </c>
      <c r="B15" s="191" t="s">
        <v>5300</v>
      </c>
      <c r="C15" s="3" t="s">
        <v>5301</v>
      </c>
      <c r="D15" s="103" t="n">
        <v>59000000</v>
      </c>
      <c r="E15" s="103" t="n">
        <v>63000000</v>
      </c>
      <c r="F15" s="103"/>
      <c r="G15" s="103"/>
      <c r="H15" s="103"/>
      <c r="I15" s="100"/>
      <c r="J15" s="103"/>
      <c r="K15" s="100"/>
      <c r="L15" s="99"/>
      <c r="M15" s="99"/>
      <c r="N15" s="99"/>
      <c r="O15" s="77"/>
      <c r="P15" s="99"/>
      <c r="Q15" s="99"/>
      <c r="R15" s="74"/>
      <c r="S15" s="4"/>
      <c r="T15" s="4"/>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5" hidden="false" customHeight="false" outlineLevel="0" collapsed="false">
      <c r="A16" s="47" t="s">
        <v>5302</v>
      </c>
      <c r="B16" s="191" t="s">
        <v>152</v>
      </c>
      <c r="C16" s="3" t="s">
        <v>5301</v>
      </c>
      <c r="D16" s="103" t="n">
        <v>46000000</v>
      </c>
      <c r="E16" s="103" t="n">
        <v>86000000</v>
      </c>
      <c r="F16" s="103" t="n">
        <v>159000000</v>
      </c>
      <c r="G16" s="103" t="n">
        <v>248000000</v>
      </c>
      <c r="H16" s="165"/>
      <c r="I16" s="100" t="n">
        <v>492000000</v>
      </c>
      <c r="J16" s="165" t="n">
        <v>675000000</v>
      </c>
      <c r="K16" s="165"/>
      <c r="L16" s="165"/>
      <c r="M16" s="99" t="n">
        <v>1525000000</v>
      </c>
      <c r="N16" s="99" t="n">
        <v>1823000000</v>
      </c>
      <c r="O16" s="77" t="n">
        <v>2511000000</v>
      </c>
      <c r="P16" s="99" t="n">
        <v>2910000000</v>
      </c>
      <c r="Q16" s="99" t="n">
        <v>3327000000</v>
      </c>
      <c r="R16" s="38"/>
      <c r="S16" s="4"/>
      <c r="T16" s="4"/>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5" hidden="false" customHeight="false" outlineLevel="0" collapsed="false">
      <c r="A17" s="191" t="s">
        <v>5303</v>
      </c>
      <c r="B17" s="191" t="s">
        <v>5304</v>
      </c>
      <c r="C17" s="3" t="s">
        <v>5301</v>
      </c>
      <c r="D17" s="103" t="n">
        <f aca="false">D18+D19</f>
        <v>26000000</v>
      </c>
      <c r="E17" s="103" t="n">
        <f aca="false">E18+E19</f>
        <v>43000000</v>
      </c>
      <c r="F17" s="103" t="n">
        <v>72000000</v>
      </c>
      <c r="G17" s="103" t="n">
        <v>108000000</v>
      </c>
      <c r="H17" s="103"/>
      <c r="I17" s="100" t="n">
        <v>183000000</v>
      </c>
      <c r="J17" s="165" t="n">
        <v>227000000</v>
      </c>
      <c r="K17" s="165"/>
      <c r="L17" s="165"/>
      <c r="M17" s="99" t="n">
        <v>597000000</v>
      </c>
      <c r="N17" s="99" t="n">
        <v>759000000</v>
      </c>
      <c r="O17" s="77" t="n">
        <v>962000000</v>
      </c>
      <c r="P17" s="99" t="n">
        <v>1164000000</v>
      </c>
      <c r="Q17" s="99" t="n">
        <v>1331000000</v>
      </c>
      <c r="R17" s="38"/>
      <c r="S17" s="4"/>
      <c r="T17" s="4"/>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5" hidden="false" customHeight="false" outlineLevel="0" collapsed="false">
      <c r="A18" s="191" t="s">
        <v>5305</v>
      </c>
      <c r="B18" s="191" t="s">
        <v>5306</v>
      </c>
      <c r="C18" s="3" t="s">
        <v>5307</v>
      </c>
      <c r="D18" s="103" t="n">
        <v>9000000</v>
      </c>
      <c r="E18" s="103" t="n">
        <v>16000000</v>
      </c>
      <c r="F18" s="103"/>
      <c r="G18" s="103"/>
      <c r="H18" s="103"/>
      <c r="I18" s="100"/>
      <c r="J18" s="103"/>
      <c r="K18" s="103"/>
      <c r="L18" s="103"/>
      <c r="M18" s="99"/>
      <c r="N18" s="99"/>
      <c r="O18" s="77"/>
      <c r="P18" s="99"/>
      <c r="Q18" s="99"/>
      <c r="R18" s="74"/>
      <c r="S18" s="4"/>
      <c r="T18" s="4"/>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5" hidden="false" customHeight="false" outlineLevel="0" collapsed="false">
      <c r="A19" s="191" t="s">
        <v>5308</v>
      </c>
      <c r="B19" s="191" t="s">
        <v>5309</v>
      </c>
      <c r="C19" s="3" t="s">
        <v>5307</v>
      </c>
      <c r="D19" s="103" t="n">
        <v>17000000</v>
      </c>
      <c r="E19" s="103" t="n">
        <v>27000000</v>
      </c>
      <c r="F19" s="103"/>
      <c r="G19" s="103"/>
      <c r="H19" s="103"/>
      <c r="I19" s="100"/>
      <c r="J19" s="103"/>
      <c r="K19" s="103"/>
      <c r="L19" s="103"/>
      <c r="M19" s="99"/>
      <c r="N19" s="99"/>
      <c r="O19" s="77"/>
      <c r="P19" s="99"/>
      <c r="Q19" s="99"/>
      <c r="R19" s="74"/>
      <c r="S19" s="4"/>
      <c r="T19" s="4"/>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5" hidden="false" customHeight="false" outlineLevel="0" collapsed="false">
      <c r="A20" s="47" t="s">
        <v>5310</v>
      </c>
      <c r="B20" s="47" t="s">
        <v>5311</v>
      </c>
      <c r="C20" s="3" t="s">
        <v>516</v>
      </c>
      <c r="D20" s="928" t="n">
        <f aca="false">D8-D9-D12-D13-D14-D23</f>
        <v>25000000</v>
      </c>
      <c r="E20" s="928" t="n">
        <f aca="false">E8-E9-E12-E13-E14-E23</f>
        <v>51000000</v>
      </c>
      <c r="F20" s="103" t="n">
        <v>123000000</v>
      </c>
      <c r="G20" s="103" t="n">
        <v>161000000</v>
      </c>
      <c r="H20" s="103" t="n">
        <v>185000000</v>
      </c>
      <c r="I20" s="100" t="n">
        <v>155000000</v>
      </c>
      <c r="J20" s="165" t="n">
        <v>171000000</v>
      </c>
      <c r="K20" s="165" t="n">
        <v>226000000</v>
      </c>
      <c r="L20" s="165" t="n">
        <v>288000000</v>
      </c>
      <c r="M20" s="99" t="n">
        <v>280000000</v>
      </c>
      <c r="N20" s="99" t="n">
        <v>355000000</v>
      </c>
      <c r="O20" s="77" t="n">
        <v>461000000</v>
      </c>
      <c r="P20" s="99" t="n">
        <v>452000000</v>
      </c>
      <c r="Q20" s="99" t="n">
        <v>523000000</v>
      </c>
      <c r="R20" s="74"/>
      <c r="S20" s="4"/>
      <c r="T20" s="4"/>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5" hidden="false" customHeight="false" outlineLevel="0" collapsed="false">
      <c r="A21" s="191" t="s">
        <v>5312</v>
      </c>
      <c r="B21" s="191" t="s">
        <v>5313</v>
      </c>
      <c r="C21" s="3" t="s">
        <v>3377</v>
      </c>
      <c r="D21" s="165"/>
      <c r="E21" s="165"/>
      <c r="F21" s="103" t="n">
        <v>63000000</v>
      </c>
      <c r="G21" s="103" t="n">
        <v>88000000</v>
      </c>
      <c r="H21" s="103"/>
      <c r="I21" s="100" t="n">
        <v>55000000</v>
      </c>
      <c r="J21" s="165" t="n">
        <v>87000000</v>
      </c>
      <c r="K21" s="165"/>
      <c r="L21" s="165"/>
      <c r="M21" s="99" t="n">
        <v>83000000</v>
      </c>
      <c r="N21" s="99"/>
      <c r="O21" s="77"/>
      <c r="P21" s="99"/>
      <c r="Q21" s="99"/>
      <c r="R21" s="74"/>
      <c r="S21" s="4"/>
      <c r="T21" s="4"/>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5" hidden="false" customHeight="false" outlineLevel="0" collapsed="false">
      <c r="A22" s="191" t="s">
        <v>3174</v>
      </c>
      <c r="B22" s="191" t="s">
        <v>3175</v>
      </c>
      <c r="C22" s="3" t="s">
        <v>3377</v>
      </c>
      <c r="D22" s="103"/>
      <c r="E22" s="103"/>
      <c r="F22" s="103" t="n">
        <v>60000000</v>
      </c>
      <c r="G22" s="103" t="n">
        <v>72000000</v>
      </c>
      <c r="H22" s="103"/>
      <c r="I22" s="100" t="n">
        <v>99000000</v>
      </c>
      <c r="J22" s="165" t="n">
        <v>84000000</v>
      </c>
      <c r="K22" s="165"/>
      <c r="L22" s="165"/>
      <c r="M22" s="99" t="n">
        <v>197000000</v>
      </c>
      <c r="N22" s="99"/>
      <c r="O22" s="77"/>
      <c r="P22" s="99"/>
      <c r="Q22" s="99"/>
      <c r="R22" s="74"/>
      <c r="S22" s="4"/>
      <c r="T22" s="4"/>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5" hidden="false" customHeight="false" outlineLevel="0" collapsed="false">
      <c r="A23" s="47" t="s">
        <v>2323</v>
      </c>
      <c r="B23" s="47" t="s">
        <v>5314</v>
      </c>
      <c r="C23" s="3" t="s">
        <v>516</v>
      </c>
      <c r="D23" s="103" t="n">
        <v>3000000</v>
      </c>
      <c r="E23" s="103" t="n">
        <v>3000000</v>
      </c>
      <c r="F23" s="103" t="n">
        <v>3000000</v>
      </c>
      <c r="G23" s="103" t="n">
        <v>7000000</v>
      </c>
      <c r="H23" s="165" t="n">
        <v>8000000</v>
      </c>
      <c r="I23" s="100"/>
      <c r="J23" s="165"/>
      <c r="K23" s="165"/>
      <c r="L23" s="165"/>
      <c r="M23" s="99"/>
      <c r="N23" s="99"/>
      <c r="O23" s="77"/>
      <c r="P23" s="99"/>
      <c r="Q23" s="99"/>
      <c r="R23" s="74"/>
      <c r="S23" s="4"/>
      <c r="T23" s="4"/>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5" hidden="false" customHeight="false" outlineLevel="0" collapsed="false">
      <c r="A24" s="927" t="s">
        <v>50</v>
      </c>
      <c r="B24" s="927" t="s">
        <v>4086</v>
      </c>
      <c r="C24" s="49" t="s">
        <v>40</v>
      </c>
      <c r="D24" s="103" t="n">
        <v>12000000</v>
      </c>
      <c r="E24" s="103" t="n">
        <v>29000000</v>
      </c>
      <c r="F24" s="103" t="n">
        <v>51000000</v>
      </c>
      <c r="G24" s="103" t="n">
        <v>97000000</v>
      </c>
      <c r="H24" s="165" t="n">
        <v>129000000</v>
      </c>
      <c r="I24" s="100" t="n">
        <v>197000000</v>
      </c>
      <c r="J24" s="165" t="n">
        <v>221000000</v>
      </c>
      <c r="K24" s="165" t="n">
        <v>347000000</v>
      </c>
      <c r="L24" s="99" t="n">
        <v>320000000</v>
      </c>
      <c r="M24" s="99" t="n">
        <v>485000000</v>
      </c>
      <c r="N24" s="99" t="n">
        <v>718000000</v>
      </c>
      <c r="O24" s="77" t="n">
        <v>960000000</v>
      </c>
      <c r="P24" s="99" t="n">
        <v>1191000000</v>
      </c>
      <c r="Q24" s="99" t="n">
        <v>1355000000</v>
      </c>
      <c r="R24" s="74"/>
      <c r="S24" s="4"/>
      <c r="T24" s="4"/>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5" hidden="false" customHeight="false" outlineLevel="0" collapsed="false">
      <c r="A25" s="38"/>
      <c r="B25" s="190" t="s">
        <v>5315</v>
      </c>
      <c r="C25" s="11"/>
      <c r="D25" s="103"/>
      <c r="E25" s="103"/>
      <c r="F25" s="103" t="n">
        <v>21000000</v>
      </c>
      <c r="G25" s="103"/>
      <c r="H25" s="103"/>
      <c r="I25" s="103"/>
      <c r="J25" s="103"/>
      <c r="K25" s="165" t="n">
        <v>218000000</v>
      </c>
      <c r="L25" s="99" t="n">
        <v>176000000</v>
      </c>
      <c r="M25" s="99" t="n">
        <v>270000000</v>
      </c>
      <c r="N25" s="99" t="n">
        <v>404000000</v>
      </c>
      <c r="O25" s="77" t="n">
        <v>457000000</v>
      </c>
      <c r="P25" s="99" t="n">
        <v>517000000</v>
      </c>
      <c r="Q25" s="99" t="n">
        <v>589000000</v>
      </c>
      <c r="R25" s="74"/>
      <c r="S25" s="4"/>
      <c r="T25" s="4"/>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s="13" customFormat="true" ht="15" hidden="false" customHeight="false" outlineLevel="0" collapsed="false">
      <c r="A26" s="63" t="s">
        <v>52</v>
      </c>
      <c r="B26" s="63" t="s">
        <v>52</v>
      </c>
      <c r="C26" s="33" t="s">
        <v>37</v>
      </c>
      <c r="D26" s="162" t="n">
        <v>0</v>
      </c>
      <c r="E26" s="162" t="n">
        <v>0</v>
      </c>
      <c r="F26" s="162" t="n">
        <v>8000000</v>
      </c>
      <c r="G26" s="162" t="n">
        <v>15000000</v>
      </c>
      <c r="H26" s="109" t="n">
        <v>41000000</v>
      </c>
      <c r="I26" s="110" t="n">
        <v>53000000</v>
      </c>
      <c r="J26" s="109" t="n">
        <v>436000000</v>
      </c>
      <c r="K26" s="109" t="n">
        <v>249000000</v>
      </c>
      <c r="L26" s="111" t="n">
        <v>286000000</v>
      </c>
      <c r="M26" s="111" t="n">
        <v>709000000</v>
      </c>
      <c r="N26" s="111" t="n">
        <v>568000000</v>
      </c>
      <c r="O26" s="84" t="n">
        <v>690000000</v>
      </c>
      <c r="P26" s="111" t="n">
        <v>1106000000</v>
      </c>
      <c r="Q26" s="111" t="n">
        <v>800000000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5" hidden="false" customHeight="false" outlineLevel="0" collapsed="false">
      <c r="A27" s="245" t="s">
        <v>5316</v>
      </c>
      <c r="B27" s="190" t="s">
        <v>5317</v>
      </c>
      <c r="C27" s="3" t="s">
        <v>1804</v>
      </c>
      <c r="D27" s="103"/>
      <c r="E27" s="103"/>
      <c r="F27" s="103"/>
      <c r="G27" s="103"/>
      <c r="H27" s="103"/>
      <c r="I27" s="100" t="n">
        <v>0</v>
      </c>
      <c r="J27" s="165" t="n">
        <v>59000000</v>
      </c>
      <c r="K27" s="165" t="n">
        <v>215000000</v>
      </c>
      <c r="L27" s="99" t="n">
        <v>135000000</v>
      </c>
      <c r="M27" s="99" t="n">
        <v>332000000</v>
      </c>
      <c r="N27" s="99" t="n">
        <v>367000000</v>
      </c>
      <c r="O27" s="77" t="n">
        <v>534000000</v>
      </c>
      <c r="P27" s="99" t="n">
        <v>868000000</v>
      </c>
      <c r="Q27" s="99" t="n">
        <v>628000000</v>
      </c>
      <c r="R27" s="74"/>
      <c r="S27" s="4"/>
      <c r="T27" s="4"/>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5" hidden="false" customHeight="false" outlineLevel="0" collapsed="false">
      <c r="A28" s="192" t="s">
        <v>530</v>
      </c>
      <c r="B28" s="192" t="s">
        <v>530</v>
      </c>
      <c r="C28" s="3" t="s">
        <v>1804</v>
      </c>
      <c r="D28" s="103"/>
      <c r="E28" s="103"/>
      <c r="F28" s="103"/>
      <c r="G28" s="103"/>
      <c r="H28" s="103"/>
      <c r="I28" s="100" t="n">
        <f aca="false">I26-I27</f>
        <v>53000000</v>
      </c>
      <c r="J28" s="100" t="n">
        <f aca="false">J26-J27</f>
        <v>377000000</v>
      </c>
      <c r="K28" s="100" t="n">
        <f aca="false">K26-K27</f>
        <v>34000000</v>
      </c>
      <c r="L28" s="100" t="n">
        <f aca="false">L26-L27</f>
        <v>151000000</v>
      </c>
      <c r="M28" s="100" t="n">
        <f aca="false">M26-M27</f>
        <v>377000000</v>
      </c>
      <c r="N28" s="100" t="n">
        <f aca="false">N26-N27</f>
        <v>201000000</v>
      </c>
      <c r="O28" s="100" t="n">
        <f aca="false">O26-O27</f>
        <v>156000000</v>
      </c>
      <c r="P28" s="100" t="n">
        <f aca="false">P26-P27</f>
        <v>238000000</v>
      </c>
      <c r="Q28" s="100" t="n">
        <f aca="false">Q26-Q27</f>
        <v>172000000</v>
      </c>
      <c r="R28" s="74"/>
      <c r="S28" s="4"/>
      <c r="T28" s="4"/>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s="38" customFormat="true" ht="15" hidden="false" customHeight="false" outlineLevel="0" collapsed="false">
      <c r="B29" s="49" t="s">
        <v>5318</v>
      </c>
      <c r="D29" s="103" t="n">
        <v>346000000</v>
      </c>
      <c r="E29" s="103" t="n">
        <v>462000000</v>
      </c>
      <c r="F29" s="103" t="n">
        <v>642000000</v>
      </c>
      <c r="G29" s="103" t="n">
        <v>908000000</v>
      </c>
      <c r="H29" s="165" t="n">
        <v>1250000000</v>
      </c>
      <c r="I29" s="100" t="n">
        <v>1655000000</v>
      </c>
      <c r="J29" s="165" t="n">
        <v>2032000000</v>
      </c>
      <c r="K29" s="165" t="n">
        <v>3661000000</v>
      </c>
      <c r="L29" s="99" t="n">
        <v>4786000000</v>
      </c>
      <c r="M29" s="99" t="n">
        <v>5907000000</v>
      </c>
      <c r="N29" s="99" t="n">
        <v>6457000000</v>
      </c>
      <c r="O29" s="77" t="n">
        <v>8127000000</v>
      </c>
      <c r="P29" s="99" t="n">
        <v>10340000000</v>
      </c>
      <c r="Q29" s="99" t="n">
        <v>10556000000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s="13" customFormat="true" ht="15" hidden="false" customHeight="false" outlineLevel="0" collapsed="false">
      <c r="A30" s="167" t="s">
        <v>68</v>
      </c>
      <c r="B30" s="63" t="s">
        <v>188</v>
      </c>
      <c r="C30" s="13" t="s">
        <v>34</v>
      </c>
      <c r="D30" s="162" t="n">
        <f aca="false">D31+D47+D51</f>
        <v>345000000</v>
      </c>
      <c r="E30" s="162" t="n">
        <f aca="false">E31+E47+E51</f>
        <v>461000000</v>
      </c>
      <c r="F30" s="162" t="n">
        <f aca="false">F31+F47+F51</f>
        <v>641000000</v>
      </c>
      <c r="G30" s="162" t="n">
        <f aca="false">G31+G47+G51</f>
        <v>908000000</v>
      </c>
      <c r="H30" s="162" t="n">
        <f aca="false">H31+H47+H51</f>
        <v>1250000000</v>
      </c>
      <c r="I30" s="162" t="n">
        <f aca="false">I31+I47+I51</f>
        <v>1655000000</v>
      </c>
      <c r="J30" s="162" t="n">
        <f aca="false">J31+J47+J51</f>
        <v>2033000000</v>
      </c>
      <c r="K30" s="162" t="n">
        <f aca="false">K31+K47+K51</f>
        <v>3662000000</v>
      </c>
      <c r="L30" s="162" t="n">
        <f aca="false">L31+L47+L51</f>
        <v>4787000000</v>
      </c>
      <c r="M30" s="162" t="n">
        <f aca="false">M31+M47+M51</f>
        <v>5908000000</v>
      </c>
      <c r="N30" s="162" t="n">
        <f aca="false">N31+N47+N51</f>
        <v>6458000000</v>
      </c>
      <c r="O30" s="162" t="n">
        <f aca="false">O31+O47+O51</f>
        <v>8127000000</v>
      </c>
      <c r="P30" s="162" t="n">
        <f aca="false">P31+P47+P51</f>
        <v>10340000000</v>
      </c>
      <c r="Q30" s="162" t="n">
        <f aca="false">Q31+Q47+Q51</f>
        <v>10556000000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5" hidden="false" customHeight="false" outlineLevel="0" collapsed="false">
      <c r="A31" s="18" t="s">
        <v>70</v>
      </c>
      <c r="B31" s="49" t="s">
        <v>2470</v>
      </c>
      <c r="C31" s="49" t="s">
        <v>191</v>
      </c>
      <c r="D31" s="103" t="n">
        <v>225000000</v>
      </c>
      <c r="E31" s="103" t="n">
        <v>332000000</v>
      </c>
      <c r="F31" s="103" t="n">
        <v>459000000</v>
      </c>
      <c r="G31" s="103" t="n">
        <v>597000000</v>
      </c>
      <c r="H31" s="165" t="n">
        <v>747000000</v>
      </c>
      <c r="I31" s="100" t="n">
        <v>1088000000</v>
      </c>
      <c r="J31" s="165" t="n">
        <v>1393000000</v>
      </c>
      <c r="K31" s="165" t="n">
        <v>1740000000</v>
      </c>
      <c r="L31" s="99" t="n">
        <v>2223000000</v>
      </c>
      <c r="M31" s="99" t="n">
        <v>3017000000</v>
      </c>
      <c r="N31" s="99" t="n">
        <v>3698000000</v>
      </c>
      <c r="O31" s="77" t="n">
        <v>4450000000</v>
      </c>
      <c r="P31" s="99" t="n">
        <v>6262000000</v>
      </c>
      <c r="Q31" s="99" t="n">
        <v>7061000000</v>
      </c>
      <c r="R31" s="74"/>
      <c r="S31" s="4"/>
      <c r="T31" s="4"/>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5" hidden="false" customHeight="false" outlineLevel="0" collapsed="false">
      <c r="A32" s="113" t="s">
        <v>79</v>
      </c>
      <c r="B32" s="47" t="s">
        <v>5319</v>
      </c>
      <c r="C32" s="49" t="s">
        <v>194</v>
      </c>
      <c r="D32" s="103" t="n">
        <f aca="false">D33+D34</f>
        <v>149000000</v>
      </c>
      <c r="E32" s="103" t="n">
        <f aca="false">E33+E34</f>
        <v>222000000</v>
      </c>
      <c r="F32" s="103" t="n">
        <v>290000000</v>
      </c>
      <c r="G32" s="103" t="n">
        <v>393000000</v>
      </c>
      <c r="H32" s="165" t="n">
        <v>514000000</v>
      </c>
      <c r="I32" s="100" t="n">
        <v>752000000</v>
      </c>
      <c r="J32" s="165" t="n">
        <v>967000000</v>
      </c>
      <c r="K32" s="165" t="n">
        <v>1197000000</v>
      </c>
      <c r="L32" s="99" t="n">
        <v>1525000000</v>
      </c>
      <c r="M32" s="99" t="n">
        <v>2009000000</v>
      </c>
      <c r="N32" s="99" t="n">
        <v>2414000000</v>
      </c>
      <c r="O32" s="77" t="n">
        <v>2964000000</v>
      </c>
      <c r="P32" s="99" t="n">
        <v>4204000000</v>
      </c>
      <c r="Q32" s="99" t="n">
        <v>4822000000</v>
      </c>
      <c r="R32" s="38"/>
      <c r="S32" s="38"/>
      <c r="T32" s="38"/>
      <c r="U32" s="38"/>
      <c r="V32" s="38"/>
      <c r="W32" s="38"/>
      <c r="X32" s="38"/>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5" hidden="false" customHeight="false" outlineLevel="0" collapsed="false">
      <c r="A33" s="191" t="s">
        <v>1067</v>
      </c>
      <c r="B33" s="191" t="s">
        <v>900</v>
      </c>
      <c r="C33" s="3" t="s">
        <v>5320</v>
      </c>
      <c r="D33" s="103" t="n">
        <v>67000000</v>
      </c>
      <c r="E33" s="103" t="n">
        <v>82000000</v>
      </c>
      <c r="F33" s="103" t="n">
        <v>108000000</v>
      </c>
      <c r="G33" s="103" t="n">
        <v>133000000</v>
      </c>
      <c r="H33" s="165" t="n">
        <v>168000000</v>
      </c>
      <c r="I33" s="100" t="n">
        <v>270000000</v>
      </c>
      <c r="J33" s="165" t="n">
        <v>384000000</v>
      </c>
      <c r="K33" s="165" t="n">
        <v>525000000</v>
      </c>
      <c r="L33" s="99" t="n">
        <v>726000000</v>
      </c>
      <c r="M33" s="99" t="n">
        <v>971000000</v>
      </c>
      <c r="N33" s="99" t="n">
        <v>1141000000</v>
      </c>
      <c r="O33" s="77" t="n">
        <v>1465000000</v>
      </c>
      <c r="P33" s="99" t="n">
        <v>1920000000</v>
      </c>
      <c r="Q33" s="99" t="n">
        <v>2268000000</v>
      </c>
      <c r="R33" s="74"/>
      <c r="S33" s="4"/>
      <c r="T33" s="4"/>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5" hidden="false" customHeight="false" outlineLevel="0" collapsed="false">
      <c r="A34" s="191" t="s">
        <v>3188</v>
      </c>
      <c r="B34" s="191" t="s">
        <v>3188</v>
      </c>
      <c r="C34" s="3" t="s">
        <v>5320</v>
      </c>
      <c r="D34" s="103" t="n">
        <v>82000000</v>
      </c>
      <c r="E34" s="103" t="n">
        <v>140000000</v>
      </c>
      <c r="F34" s="103" t="n">
        <v>182000000</v>
      </c>
      <c r="G34" s="103" t="n">
        <v>261000000</v>
      </c>
      <c r="H34" s="165" t="n">
        <v>346000000</v>
      </c>
      <c r="I34" s="100" t="n">
        <v>483000000</v>
      </c>
      <c r="J34" s="165" t="n">
        <v>583000000</v>
      </c>
      <c r="K34" s="165" t="n">
        <v>672000000</v>
      </c>
      <c r="L34" s="99" t="n">
        <v>799000000</v>
      </c>
      <c r="M34" s="99" t="n">
        <v>1038000000</v>
      </c>
      <c r="N34" s="99" t="n">
        <v>1274000000</v>
      </c>
      <c r="O34" s="77" t="n">
        <v>1499000000</v>
      </c>
      <c r="P34" s="99" t="n">
        <v>2284000000</v>
      </c>
      <c r="Q34" s="99" t="n">
        <v>2554000000</v>
      </c>
      <c r="R34" s="38"/>
      <c r="S34" s="38"/>
      <c r="T34" s="38"/>
      <c r="U34" s="38"/>
      <c r="V34" s="38"/>
      <c r="W34" s="38"/>
      <c r="X34" s="38"/>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5" hidden="false" customHeight="false" outlineLevel="0" collapsed="false">
      <c r="A35" s="245"/>
      <c r="B35" s="190" t="s">
        <v>5321</v>
      </c>
      <c r="C35" s="3"/>
      <c r="D35" s="103"/>
      <c r="E35" s="103"/>
      <c r="F35" s="103"/>
      <c r="G35" s="103" t="n">
        <v>38000000</v>
      </c>
      <c r="H35" s="103"/>
      <c r="I35" s="103"/>
      <c r="J35" s="103"/>
      <c r="K35" s="165" t="n">
        <v>143000000</v>
      </c>
      <c r="L35" s="99" t="n">
        <v>222000000</v>
      </c>
      <c r="M35" s="99" t="n">
        <v>170000000</v>
      </c>
      <c r="N35" s="99" t="n">
        <v>362000000</v>
      </c>
      <c r="O35" s="77" t="n">
        <v>473000000</v>
      </c>
      <c r="P35" s="99" t="n">
        <v>517000000</v>
      </c>
      <c r="Q35" s="99" t="n">
        <v>589000000</v>
      </c>
      <c r="R35" s="74"/>
      <c r="S35" s="4"/>
      <c r="T35" s="4"/>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5" hidden="false" customHeight="false" outlineLevel="0" collapsed="false">
      <c r="A36" s="47" t="s">
        <v>86</v>
      </c>
      <c r="B36" s="47" t="s">
        <v>702</v>
      </c>
      <c r="C36" s="49" t="s">
        <v>194</v>
      </c>
      <c r="D36" s="103" t="n">
        <v>24000000</v>
      </c>
      <c r="E36" s="103" t="n">
        <v>38000000</v>
      </c>
      <c r="F36" s="103" t="n">
        <v>63000000</v>
      </c>
      <c r="G36" s="103" t="n">
        <v>59000000</v>
      </c>
      <c r="H36" s="165" t="n">
        <v>43000000</v>
      </c>
      <c r="I36" s="100" t="n">
        <v>36000000</v>
      </c>
      <c r="J36" s="165" t="n">
        <v>46000000</v>
      </c>
      <c r="K36" s="165" t="n">
        <v>59000000</v>
      </c>
      <c r="L36" s="99" t="n">
        <v>54000000</v>
      </c>
      <c r="M36" s="99" t="n">
        <v>104000000</v>
      </c>
      <c r="N36" s="99" t="n">
        <v>121000000</v>
      </c>
      <c r="O36" s="77" t="n">
        <v>156000000</v>
      </c>
      <c r="P36" s="99" t="n">
        <v>323000000</v>
      </c>
      <c r="Q36" s="99" t="n">
        <v>225000000</v>
      </c>
      <c r="R36" s="38"/>
      <c r="S36" s="38"/>
      <c r="T36" s="38"/>
      <c r="U36" s="38"/>
      <c r="V36" s="38"/>
      <c r="W36" s="38"/>
      <c r="X36" s="38"/>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5" hidden="false" customHeight="false" outlineLevel="0" collapsed="false">
      <c r="A37" s="191" t="s">
        <v>361</v>
      </c>
      <c r="B37" s="191" t="s">
        <v>361</v>
      </c>
      <c r="C37" s="3" t="s">
        <v>201</v>
      </c>
      <c r="D37" s="103"/>
      <c r="E37" s="103"/>
      <c r="F37" s="103" t="n">
        <v>44000000</v>
      </c>
      <c r="G37" s="103"/>
      <c r="H37" s="103"/>
      <c r="I37" s="103"/>
      <c r="J37" s="103"/>
      <c r="K37" s="165" t="n">
        <v>34000000</v>
      </c>
      <c r="L37" s="99" t="n">
        <v>53000000</v>
      </c>
      <c r="M37" s="99" t="n">
        <v>88000000</v>
      </c>
      <c r="N37" s="99" t="n">
        <v>100000000</v>
      </c>
      <c r="O37" s="77" t="n">
        <v>127000000</v>
      </c>
      <c r="P37" s="99" t="n">
        <v>167000000</v>
      </c>
      <c r="Q37" s="99" t="n">
        <v>160000000</v>
      </c>
      <c r="R37" s="74"/>
      <c r="S37" s="4"/>
      <c r="T37" s="4"/>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5" hidden="false" customHeight="false" outlineLevel="0" collapsed="false">
      <c r="A38" s="191" t="s">
        <v>199</v>
      </c>
      <c r="B38" s="191" t="s">
        <v>199</v>
      </c>
      <c r="C38" s="3" t="s">
        <v>201</v>
      </c>
      <c r="D38" s="103"/>
      <c r="E38" s="103"/>
      <c r="F38" s="103" t="n">
        <v>19000000</v>
      </c>
      <c r="G38" s="103"/>
      <c r="H38" s="103"/>
      <c r="I38" s="103"/>
      <c r="J38" s="103"/>
      <c r="K38" s="165" t="n">
        <v>25000000</v>
      </c>
      <c r="L38" s="99" t="n">
        <v>2000000</v>
      </c>
      <c r="M38" s="99" t="n">
        <v>15000000</v>
      </c>
      <c r="N38" s="99" t="n">
        <v>0</v>
      </c>
      <c r="O38" s="77" t="n">
        <v>29000000</v>
      </c>
      <c r="P38" s="99" t="n">
        <v>155000000</v>
      </c>
      <c r="Q38" s="99" t="n">
        <v>64000000</v>
      </c>
      <c r="R38" s="38"/>
      <c r="S38" s="38"/>
      <c r="T38" s="38"/>
      <c r="U38" s="38"/>
      <c r="V38" s="38"/>
      <c r="W38" s="38"/>
      <c r="X38" s="38"/>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5" hidden="false" customHeight="false" outlineLevel="0" collapsed="false">
      <c r="A39" s="191" t="s">
        <v>5322</v>
      </c>
      <c r="B39" s="191" t="s">
        <v>5323</v>
      </c>
      <c r="C39" s="3" t="s">
        <v>5324</v>
      </c>
      <c r="D39" s="103"/>
      <c r="E39" s="103"/>
      <c r="F39" s="103"/>
      <c r="G39" s="103"/>
      <c r="H39" s="103"/>
      <c r="I39" s="103"/>
      <c r="J39" s="103"/>
      <c r="K39" s="103"/>
      <c r="L39" s="103"/>
      <c r="M39" s="103"/>
      <c r="N39" s="99"/>
      <c r="O39" s="77" t="n">
        <v>0</v>
      </c>
      <c r="P39" s="99" t="n">
        <v>26000000</v>
      </c>
      <c r="Q39" s="99" t="n">
        <v>41000000</v>
      </c>
      <c r="R39" s="74"/>
      <c r="S39" s="4"/>
      <c r="T39" s="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customFormat="false" ht="15" hidden="false" customHeight="false" outlineLevel="0" collapsed="false">
      <c r="A40" s="191" t="s">
        <v>5325</v>
      </c>
      <c r="B40" s="191" t="s">
        <v>5326</v>
      </c>
      <c r="C40" s="3" t="s">
        <v>5324</v>
      </c>
      <c r="D40" s="103"/>
      <c r="E40" s="103"/>
      <c r="F40" s="103"/>
      <c r="G40" s="103"/>
      <c r="H40" s="103"/>
      <c r="I40" s="103"/>
      <c r="J40" s="103"/>
      <c r="K40" s="103"/>
      <c r="L40" s="103"/>
      <c r="M40" s="103"/>
      <c r="N40" s="99"/>
      <c r="O40" s="77" t="n">
        <v>18000000</v>
      </c>
      <c r="P40" s="99" t="n">
        <v>14000000</v>
      </c>
      <c r="Q40" s="99" t="n">
        <v>24000000</v>
      </c>
      <c r="R40" s="38"/>
      <c r="S40" s="38"/>
      <c r="T40" s="38"/>
      <c r="U40" s="38"/>
      <c r="V40" s="38"/>
      <c r="W40" s="38"/>
      <c r="X40" s="38"/>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5" hidden="false" customHeight="false" outlineLevel="0" collapsed="false">
      <c r="A41" s="191" t="s">
        <v>5327</v>
      </c>
      <c r="B41" s="191" t="s">
        <v>5327</v>
      </c>
      <c r="C41" s="3" t="s">
        <v>5324</v>
      </c>
      <c r="D41" s="103"/>
      <c r="E41" s="103"/>
      <c r="F41" s="103"/>
      <c r="G41" s="103"/>
      <c r="H41" s="103"/>
      <c r="I41" s="103"/>
      <c r="J41" s="103"/>
      <c r="K41" s="103"/>
      <c r="L41" s="103"/>
      <c r="M41" s="103"/>
      <c r="N41" s="99"/>
      <c r="O41" s="112" t="n">
        <f aca="false">O38-O39-O40</f>
        <v>11000000</v>
      </c>
      <c r="P41" s="112" t="n">
        <f aca="false">P38-P39-P40</f>
        <v>115000000</v>
      </c>
      <c r="Q41" s="99"/>
      <c r="R41" s="38"/>
      <c r="S41" s="38"/>
      <c r="T41" s="38"/>
      <c r="U41" s="38"/>
      <c r="V41" s="38"/>
      <c r="W41" s="38"/>
      <c r="X41" s="38"/>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5" hidden="false" customHeight="false" outlineLevel="0" collapsed="false">
      <c r="A42" s="191" t="s">
        <v>5328</v>
      </c>
      <c r="B42" s="192" t="s">
        <v>5328</v>
      </c>
      <c r="C42" s="3" t="s">
        <v>201</v>
      </c>
      <c r="D42" s="103"/>
      <c r="E42" s="103"/>
      <c r="F42" s="103"/>
      <c r="G42" s="103"/>
      <c r="H42" s="103"/>
      <c r="I42" s="103"/>
      <c r="J42" s="103"/>
      <c r="K42" s="103"/>
      <c r="L42" s="103"/>
      <c r="M42" s="103"/>
      <c r="N42" s="99" t="n">
        <f aca="false">N36-N37-N38</f>
        <v>21000000</v>
      </c>
      <c r="O42" s="99"/>
      <c r="P42" s="99"/>
      <c r="Q42" s="99"/>
      <c r="R42" s="38"/>
      <c r="S42" s="38"/>
      <c r="T42" s="38"/>
      <c r="U42" s="38"/>
      <c r="V42" s="38"/>
      <c r="W42" s="38"/>
      <c r="X42" s="38"/>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5" hidden="false" customHeight="false" outlineLevel="0" collapsed="false">
      <c r="A43" s="49" t="s">
        <v>2023</v>
      </c>
      <c r="B43" s="49" t="s">
        <v>2024</v>
      </c>
      <c r="C43" s="49" t="s">
        <v>194</v>
      </c>
      <c r="D43" s="103" t="n">
        <v>13000000</v>
      </c>
      <c r="E43" s="103" t="n">
        <v>12000000</v>
      </c>
      <c r="F43" s="103" t="n">
        <v>106000000</v>
      </c>
      <c r="G43" s="103" t="n">
        <f aca="false">G44+G45</f>
        <v>145000000</v>
      </c>
      <c r="H43" s="165" t="n">
        <v>189000000</v>
      </c>
      <c r="I43" s="165" t="n">
        <v>300000000</v>
      </c>
      <c r="J43" s="165" t="n">
        <v>380000000</v>
      </c>
      <c r="K43" s="165" t="n">
        <v>484000000</v>
      </c>
      <c r="L43" s="99" t="n">
        <v>643000000</v>
      </c>
      <c r="M43" s="99" t="n">
        <v>904000000</v>
      </c>
      <c r="N43" s="99" t="n">
        <v>1162000000</v>
      </c>
      <c r="O43" s="77" t="n">
        <v>1330000000</v>
      </c>
      <c r="P43" s="99" t="n">
        <v>1735000000</v>
      </c>
      <c r="Q43" s="99" t="n">
        <v>2014000000</v>
      </c>
      <c r="R43" s="74"/>
      <c r="S43" s="4"/>
      <c r="T43" s="4"/>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5" hidden="false" customHeight="false" outlineLevel="0" collapsed="false">
      <c r="A44" s="47" t="s">
        <v>4001</v>
      </c>
      <c r="B44" s="47" t="s">
        <v>5329</v>
      </c>
      <c r="C44" s="3" t="s">
        <v>5330</v>
      </c>
      <c r="D44" s="103"/>
      <c r="E44" s="103"/>
      <c r="F44" s="103" t="n">
        <v>89000000</v>
      </c>
      <c r="G44" s="103" t="n">
        <v>126000000</v>
      </c>
      <c r="H44" s="103"/>
      <c r="I44" s="165" t="n">
        <v>269000000</v>
      </c>
      <c r="J44" s="165" t="n">
        <v>346000000</v>
      </c>
      <c r="K44" s="165" t="n">
        <v>445000000</v>
      </c>
      <c r="L44" s="99" t="n">
        <v>593000000</v>
      </c>
      <c r="M44" s="99" t="n">
        <v>837000000</v>
      </c>
      <c r="N44" s="99" t="n">
        <v>1087000000</v>
      </c>
      <c r="O44" s="77" t="n">
        <v>1238000000</v>
      </c>
      <c r="P44" s="99" t="n">
        <v>1575000000</v>
      </c>
      <c r="Q44" s="99" t="n">
        <v>1812000000</v>
      </c>
      <c r="R44" s="38"/>
      <c r="S44" s="38"/>
      <c r="T44" s="38"/>
      <c r="U44" s="38"/>
      <c r="V44" s="38"/>
      <c r="W44" s="38"/>
      <c r="X44" s="38"/>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5" hidden="false" customHeight="false" outlineLevel="0" collapsed="false">
      <c r="A45" s="47" t="s">
        <v>1809</v>
      </c>
      <c r="B45" s="47" t="s">
        <v>4874</v>
      </c>
      <c r="C45" s="3" t="s">
        <v>5330</v>
      </c>
      <c r="D45" s="103"/>
      <c r="E45" s="103"/>
      <c r="F45" s="103" t="n">
        <v>17000000</v>
      </c>
      <c r="G45" s="103" t="n">
        <v>19000000</v>
      </c>
      <c r="H45" s="103"/>
      <c r="I45" s="165" t="n">
        <v>31000000</v>
      </c>
      <c r="J45" s="165" t="n">
        <v>34000000</v>
      </c>
      <c r="K45" s="165" t="n">
        <v>39000000</v>
      </c>
      <c r="L45" s="99" t="n">
        <v>51000000</v>
      </c>
      <c r="M45" s="99" t="n">
        <v>68000000</v>
      </c>
      <c r="N45" s="99" t="n">
        <v>75000000</v>
      </c>
      <c r="O45" s="77" t="n">
        <v>92000000</v>
      </c>
      <c r="P45" s="99" t="n">
        <v>160000000</v>
      </c>
      <c r="Q45" s="99" t="n">
        <v>202000000</v>
      </c>
      <c r="R45" s="74"/>
      <c r="S45" s="4"/>
      <c r="T45" s="4"/>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5" hidden="false" customHeight="false" outlineLevel="0" collapsed="false">
      <c r="A46" s="49" t="s">
        <v>5331</v>
      </c>
      <c r="B46" s="49" t="s">
        <v>5332</v>
      </c>
      <c r="C46" s="49" t="s">
        <v>194</v>
      </c>
      <c r="D46" s="103" t="n">
        <v>40000000</v>
      </c>
      <c r="E46" s="103" t="n">
        <v>60000000</v>
      </c>
      <c r="F46" s="103"/>
      <c r="G46" s="103"/>
      <c r="H46" s="103"/>
      <c r="I46" s="103"/>
      <c r="J46" s="103"/>
      <c r="K46" s="103"/>
      <c r="L46" s="99"/>
      <c r="M46" s="99"/>
      <c r="N46" s="99"/>
      <c r="O46" s="77"/>
      <c r="P46" s="99"/>
      <c r="Q46" s="99"/>
      <c r="R46" s="38"/>
      <c r="S46" s="38"/>
      <c r="T46" s="38"/>
      <c r="U46" s="38"/>
      <c r="V46" s="38"/>
      <c r="W46" s="38"/>
      <c r="X46" s="38"/>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5" hidden="false" customHeight="false" outlineLevel="0" collapsed="false">
      <c r="A47" s="49" t="s">
        <v>227</v>
      </c>
      <c r="B47" s="49" t="s">
        <v>4102</v>
      </c>
      <c r="C47" s="49" t="s">
        <v>191</v>
      </c>
      <c r="D47" s="165" t="n">
        <v>119000000</v>
      </c>
      <c r="E47" s="165" t="n">
        <v>127000000</v>
      </c>
      <c r="F47" s="103" t="n">
        <v>181000000</v>
      </c>
      <c r="G47" s="103" t="n">
        <v>310000000</v>
      </c>
      <c r="H47" s="165" t="n">
        <v>500000000</v>
      </c>
      <c r="I47" s="165" t="n">
        <v>562000000</v>
      </c>
      <c r="J47" s="165" t="n">
        <v>634000000</v>
      </c>
      <c r="K47" s="165" t="n">
        <v>1914000000</v>
      </c>
      <c r="L47" s="99" t="n">
        <v>2401000000</v>
      </c>
      <c r="M47" s="99" t="n">
        <v>2737000000</v>
      </c>
      <c r="N47" s="99" t="n">
        <v>2693000000</v>
      </c>
      <c r="O47" s="77" t="n">
        <v>3756000000</v>
      </c>
      <c r="P47" s="99" t="n">
        <v>4069000000</v>
      </c>
      <c r="Q47" s="99" t="n">
        <v>3486000000</v>
      </c>
      <c r="R47" s="74"/>
      <c r="S47" s="4"/>
      <c r="T47" s="4"/>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5" hidden="false" customHeight="false" outlineLevel="0" collapsed="false">
      <c r="A48" s="47" t="s">
        <v>5333</v>
      </c>
      <c r="B48" s="47" t="s">
        <v>5334</v>
      </c>
      <c r="C48" s="49" t="s">
        <v>231</v>
      </c>
      <c r="D48" s="103" t="n">
        <v>72000000</v>
      </c>
      <c r="E48" s="103" t="n">
        <v>54000000</v>
      </c>
      <c r="F48" s="103" t="n">
        <v>79000000</v>
      </c>
      <c r="G48" s="103" t="n">
        <v>128000000</v>
      </c>
      <c r="H48" s="165" t="n">
        <v>189000000</v>
      </c>
      <c r="I48" s="165" t="n">
        <v>243000000</v>
      </c>
      <c r="J48" s="165" t="n">
        <v>291000000</v>
      </c>
      <c r="K48" s="165" t="n">
        <v>1207000000</v>
      </c>
      <c r="L48" s="99" t="n">
        <v>1344000000</v>
      </c>
      <c r="M48" s="99" t="n">
        <v>1347000000</v>
      </c>
      <c r="N48" s="99" t="n">
        <v>1178000000</v>
      </c>
      <c r="O48" s="77" t="n">
        <v>1438000000</v>
      </c>
      <c r="P48" s="99" t="n">
        <v>1853000000</v>
      </c>
      <c r="Q48" s="99" t="n">
        <v>1414000000</v>
      </c>
      <c r="R48" s="38"/>
      <c r="S48" s="38"/>
      <c r="T48" s="38"/>
      <c r="U48" s="38"/>
      <c r="V48" s="38"/>
      <c r="W48" s="38"/>
      <c r="X48" s="38"/>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5" hidden="false" customHeight="false" outlineLevel="0" collapsed="false">
      <c r="A49" s="245"/>
      <c r="B49" s="190" t="s">
        <v>5335</v>
      </c>
      <c r="C49" s="3"/>
      <c r="D49" s="165"/>
      <c r="E49" s="165"/>
      <c r="F49" s="103"/>
      <c r="G49" s="165"/>
      <c r="H49" s="103"/>
      <c r="I49" s="165" t="n">
        <v>0</v>
      </c>
      <c r="J49" s="165" t="n">
        <v>0</v>
      </c>
      <c r="K49" s="165"/>
      <c r="L49" s="165"/>
      <c r="M49" s="165"/>
      <c r="N49" s="99" t="n">
        <v>475000000</v>
      </c>
      <c r="O49" s="77" t="n">
        <v>646000000</v>
      </c>
      <c r="P49" s="99" t="n">
        <v>298000000</v>
      </c>
      <c r="Q49" s="99" t="n">
        <v>133000000</v>
      </c>
      <c r="R49" s="74"/>
      <c r="S49" s="4"/>
      <c r="T49" s="4"/>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5" hidden="false" customHeight="false" outlineLevel="0" collapsed="false">
      <c r="A50" s="47" t="s">
        <v>229</v>
      </c>
      <c r="B50" s="47" t="s">
        <v>2530</v>
      </c>
      <c r="C50" s="49" t="s">
        <v>231</v>
      </c>
      <c r="D50" s="165" t="n">
        <v>48000000</v>
      </c>
      <c r="E50" s="165" t="n">
        <v>74000000</v>
      </c>
      <c r="F50" s="103" t="n">
        <v>102000000</v>
      </c>
      <c r="G50" s="103" t="n">
        <v>182000000</v>
      </c>
      <c r="H50" s="165" t="n">
        <v>311000000</v>
      </c>
      <c r="I50" s="165" t="n">
        <v>318000000</v>
      </c>
      <c r="J50" s="165" t="n">
        <v>342000000</v>
      </c>
      <c r="K50" s="165" t="n">
        <v>707000000</v>
      </c>
      <c r="L50" s="165" t="n">
        <v>1057000000</v>
      </c>
      <c r="M50" s="99" t="n">
        <v>1390000000</v>
      </c>
      <c r="N50" s="99" t="n">
        <v>1515000000</v>
      </c>
      <c r="O50" s="77" t="n">
        <v>2317000000</v>
      </c>
      <c r="P50" s="99" t="n">
        <v>2216000000</v>
      </c>
      <c r="Q50" s="99" t="n">
        <v>2072000000</v>
      </c>
      <c r="R50" s="38"/>
      <c r="S50" s="38"/>
      <c r="T50" s="38"/>
      <c r="U50" s="38"/>
      <c r="V50" s="38"/>
      <c r="W50" s="38"/>
      <c r="X50" s="38"/>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5" hidden="false" customHeight="false" outlineLevel="0" collapsed="false">
      <c r="A51" s="49" t="s">
        <v>553</v>
      </c>
      <c r="B51" s="49" t="s">
        <v>553</v>
      </c>
      <c r="C51" s="49" t="s">
        <v>191</v>
      </c>
      <c r="D51" s="165" t="n">
        <v>1000000</v>
      </c>
      <c r="E51" s="165" t="n">
        <v>2000000</v>
      </c>
      <c r="F51" s="103" t="n">
        <v>1000000</v>
      </c>
      <c r="G51" s="103" t="n">
        <v>1000000</v>
      </c>
      <c r="H51" s="165" t="n">
        <v>3000000</v>
      </c>
      <c r="I51" s="165" t="n">
        <v>5000000</v>
      </c>
      <c r="J51" s="165" t="n">
        <v>6000000</v>
      </c>
      <c r="K51" s="165" t="n">
        <v>8000000</v>
      </c>
      <c r="L51" s="99" t="n">
        <v>163000000</v>
      </c>
      <c r="M51" s="99" t="n">
        <v>154000000</v>
      </c>
      <c r="N51" s="99" t="n">
        <v>67000000</v>
      </c>
      <c r="O51" s="77" t="n">
        <v>-79000000</v>
      </c>
      <c r="P51" s="99" t="n">
        <v>9000000</v>
      </c>
      <c r="Q51" s="99" t="n">
        <v>9000000</v>
      </c>
      <c r="R51" s="74"/>
      <c r="S51" s="4"/>
      <c r="T51" s="4"/>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5" hidden="false" customHeight="false" outlineLevel="0" collapsed="false">
      <c r="A52" s="38"/>
      <c r="B52" s="49" t="s">
        <v>5336</v>
      </c>
      <c r="C52" s="38"/>
      <c r="D52" s="165"/>
      <c r="E52" s="165"/>
      <c r="F52" s="103"/>
      <c r="G52" s="165"/>
      <c r="H52" s="165"/>
      <c r="I52" s="165" t="n">
        <v>16000000</v>
      </c>
      <c r="J52" s="165" t="n">
        <v>0</v>
      </c>
      <c r="K52" s="165" t="n">
        <v>-10000000</v>
      </c>
      <c r="L52" s="99" t="n">
        <v>79000000</v>
      </c>
      <c r="M52" s="99" t="n">
        <v>43000000</v>
      </c>
      <c r="N52" s="99" t="n">
        <v>185000000</v>
      </c>
      <c r="O52" s="77" t="n">
        <v>98000000</v>
      </c>
      <c r="P52" s="99"/>
      <c r="Q52" s="99" t="s">
        <v>74</v>
      </c>
      <c r="R52" s="38"/>
      <c r="S52" s="38"/>
      <c r="T52" s="38"/>
      <c r="U52" s="38"/>
      <c r="V52" s="38"/>
      <c r="W52" s="38"/>
      <c r="X52" s="38"/>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5" hidden="false" customHeight="false" outlineLevel="0" collapsed="false">
      <c r="A53" s="38"/>
      <c r="B53" s="49" t="s">
        <v>5337</v>
      </c>
      <c r="C53" s="11"/>
      <c r="D53" s="165"/>
      <c r="E53" s="165"/>
      <c r="F53" s="103" t="n">
        <v>-82000000</v>
      </c>
      <c r="G53" s="103" t="n">
        <v>-84000000</v>
      </c>
      <c r="H53" s="165" t="n">
        <v>-146000000</v>
      </c>
      <c r="I53" s="165" t="n">
        <v>-209000000</v>
      </c>
      <c r="J53" s="165" t="n">
        <v>158000000</v>
      </c>
      <c r="K53" s="165" t="n">
        <v>-780000000</v>
      </c>
      <c r="L53" s="99" t="n">
        <v>-970000000</v>
      </c>
      <c r="M53" s="99" t="n">
        <v>-1121000000</v>
      </c>
      <c r="N53" s="99" t="n">
        <v>-920000000</v>
      </c>
      <c r="O53" s="77" t="n">
        <v>-741000000</v>
      </c>
      <c r="P53" s="99" t="n">
        <v>-1165000000</v>
      </c>
      <c r="Q53" s="99" t="n">
        <v>-534000000</v>
      </c>
      <c r="R53" s="74"/>
      <c r="S53" s="4"/>
      <c r="T53" s="4"/>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5" hidden="false" customHeight="false" outlineLevel="0" collapsed="false">
      <c r="A54" s="38"/>
      <c r="B54" s="49" t="s">
        <v>5338</v>
      </c>
      <c r="C54" s="38"/>
      <c r="D54" s="165"/>
      <c r="E54" s="165"/>
      <c r="F54" s="103" t="n">
        <v>-3000000</v>
      </c>
      <c r="G54" s="103" t="n">
        <v>44000000</v>
      </c>
      <c r="H54" s="165" t="n">
        <v>43000000</v>
      </c>
      <c r="I54" s="165" t="n">
        <v>35000000</v>
      </c>
      <c r="J54" s="165" t="n">
        <v>70000000</v>
      </c>
      <c r="K54" s="165" t="n">
        <v>202000000</v>
      </c>
      <c r="L54" s="99" t="n">
        <v>239000000</v>
      </c>
      <c r="M54" s="99" t="n">
        <v>-107000000</v>
      </c>
      <c r="N54" s="99" t="n">
        <v>-110000000</v>
      </c>
      <c r="O54" s="77" t="n">
        <v>164000000</v>
      </c>
      <c r="P54" s="99" t="n">
        <v>-180000000</v>
      </c>
      <c r="Q54" s="99" t="n">
        <v>252000000</v>
      </c>
      <c r="R54" s="38"/>
      <c r="S54" s="38"/>
      <c r="T54" s="38"/>
      <c r="U54" s="38"/>
      <c r="V54" s="38"/>
      <c r="W54" s="38"/>
      <c r="X54" s="38"/>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s="13" customFormat="true" ht="15" hidden="false" customHeight="false" outlineLevel="0" collapsed="false">
      <c r="A55" s="13" t="s">
        <v>556</v>
      </c>
      <c r="B55" s="63" t="s">
        <v>5339</v>
      </c>
      <c r="C55" s="13" t="s">
        <v>34</v>
      </c>
      <c r="D55" s="165" t="n">
        <v>101000000</v>
      </c>
      <c r="E55" s="165" t="n">
        <v>80000000</v>
      </c>
      <c r="F55" s="162" t="n">
        <v>82000000</v>
      </c>
      <c r="G55" s="162" t="n">
        <v>84000000</v>
      </c>
      <c r="H55" s="109" t="n">
        <v>146000000</v>
      </c>
      <c r="I55" s="109" t="n">
        <v>209000000</v>
      </c>
      <c r="J55" s="109" t="n">
        <v>-158000000</v>
      </c>
      <c r="K55" s="109" t="n">
        <v>780000000</v>
      </c>
      <c r="L55" s="111" t="n">
        <v>970000000</v>
      </c>
      <c r="M55" s="111" t="n">
        <v>1121000000</v>
      </c>
      <c r="N55" s="111" t="n">
        <v>920000000</v>
      </c>
      <c r="O55" s="84" t="n">
        <v>741000000</v>
      </c>
      <c r="P55" s="111" t="n">
        <v>1165000000</v>
      </c>
      <c r="Q55" s="111" t="n">
        <v>534000000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5" hidden="false" customHeight="false" outlineLevel="0" collapsed="false">
      <c r="A56" s="18" t="s">
        <v>112</v>
      </c>
      <c r="B56" s="49" t="s">
        <v>5340</v>
      </c>
      <c r="C56" s="20" t="s">
        <v>114</v>
      </c>
      <c r="D56" s="165" t="n">
        <v>118000000</v>
      </c>
      <c r="E56" s="165" t="n">
        <v>75000000</v>
      </c>
      <c r="F56" s="103" t="n">
        <v>86000000</v>
      </c>
      <c r="G56" s="103" t="n">
        <v>134000000</v>
      </c>
      <c r="H56" s="165" t="n">
        <v>249000000</v>
      </c>
      <c r="I56" s="165" t="n">
        <v>184000000</v>
      </c>
      <c r="J56" s="165" t="n">
        <v>145000000</v>
      </c>
      <c r="K56" s="165" t="n">
        <v>947000000</v>
      </c>
      <c r="L56" s="99" t="n">
        <v>1149000000</v>
      </c>
      <c r="M56" s="99" t="n">
        <v>859000000</v>
      </c>
      <c r="N56" s="99" t="n">
        <v>1020000000</v>
      </c>
      <c r="O56" s="77" t="n">
        <v>769000000</v>
      </c>
      <c r="P56" s="99" t="n">
        <v>650000000</v>
      </c>
      <c r="Q56" s="99" t="n">
        <v>271000000</v>
      </c>
      <c r="R56" s="38"/>
      <c r="S56" s="38"/>
      <c r="T56" s="38"/>
      <c r="U56" s="38"/>
      <c r="V56" s="38"/>
      <c r="W56" s="38"/>
      <c r="X56" s="38"/>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5" hidden="false" customHeight="false" outlineLevel="0" collapsed="false">
      <c r="A57" s="47" t="s">
        <v>390</v>
      </c>
      <c r="B57" s="47" t="s">
        <v>390</v>
      </c>
      <c r="C57" s="49" t="s">
        <v>251</v>
      </c>
      <c r="D57" s="165"/>
      <c r="E57" s="165"/>
      <c r="F57" s="103" t="n">
        <v>94000000</v>
      </c>
      <c r="G57" s="103" t="n">
        <v>128000000</v>
      </c>
      <c r="H57" s="165" t="n">
        <v>267000000</v>
      </c>
      <c r="I57" s="165" t="n">
        <v>261000000</v>
      </c>
      <c r="J57" s="165" t="n">
        <v>269000000</v>
      </c>
      <c r="K57" s="165" t="n">
        <v>1100000000</v>
      </c>
      <c r="L57" s="99" t="n">
        <v>1209000000</v>
      </c>
      <c r="M57" s="99" t="n">
        <v>1015000000</v>
      </c>
      <c r="N57" s="99" t="n">
        <v>1118000000</v>
      </c>
      <c r="O57" s="77" t="n">
        <v>905000000</v>
      </c>
      <c r="P57" s="99" t="n">
        <v>986000000</v>
      </c>
      <c r="Q57" s="99" t="n">
        <v>786000000</v>
      </c>
      <c r="R57" s="38"/>
      <c r="S57" s="38"/>
      <c r="T57" s="38"/>
      <c r="U57" s="38"/>
      <c r="V57" s="38"/>
      <c r="W57" s="38"/>
      <c r="X57" s="38"/>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A58" s="191" t="s">
        <v>1165</v>
      </c>
      <c r="B58" s="191" t="s">
        <v>3154</v>
      </c>
      <c r="C58" s="38" t="s">
        <v>476</v>
      </c>
      <c r="D58" s="165"/>
      <c r="E58" s="165"/>
      <c r="F58" s="103" t="n">
        <v>15000000</v>
      </c>
      <c r="G58" s="103" t="n">
        <v>0</v>
      </c>
      <c r="H58" s="165"/>
      <c r="I58" s="165" t="n">
        <v>18000000</v>
      </c>
      <c r="J58" s="165" t="n">
        <v>37000000</v>
      </c>
      <c r="K58" s="165" t="n">
        <v>0</v>
      </c>
      <c r="L58" s="99" t="n">
        <v>0</v>
      </c>
      <c r="M58" s="99" t="n">
        <v>0</v>
      </c>
      <c r="N58" s="99" t="n">
        <v>307000000</v>
      </c>
      <c r="O58" s="77" t="n">
        <v>0</v>
      </c>
      <c r="P58" s="99" t="n">
        <v>0</v>
      </c>
      <c r="Q58" s="99" t="n">
        <v>0</v>
      </c>
      <c r="R58" s="38"/>
      <c r="S58" s="38"/>
      <c r="T58" s="38"/>
      <c r="U58" s="38"/>
      <c r="V58" s="38"/>
      <c r="W58" s="38"/>
      <c r="X58" s="38"/>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5" hidden="false" customHeight="false" outlineLevel="0" collapsed="false">
      <c r="A59" s="191" t="s">
        <v>1160</v>
      </c>
      <c r="B59" s="191" t="s">
        <v>2269</v>
      </c>
      <c r="C59" s="38" t="s">
        <v>476</v>
      </c>
      <c r="D59" s="165"/>
      <c r="E59" s="165"/>
      <c r="F59" s="103" t="n">
        <v>79000000</v>
      </c>
      <c r="G59" s="103" t="n">
        <v>128000000</v>
      </c>
      <c r="H59" s="165"/>
      <c r="I59" s="165" t="n">
        <v>243000000</v>
      </c>
      <c r="J59" s="165" t="n">
        <v>232000000</v>
      </c>
      <c r="K59" s="165" t="n">
        <v>1100000000</v>
      </c>
      <c r="L59" s="99" t="n">
        <v>1209000000</v>
      </c>
      <c r="M59" s="99" t="n">
        <v>1015000000</v>
      </c>
      <c r="N59" s="99" t="n">
        <v>811000000</v>
      </c>
      <c r="O59" s="77" t="n">
        <v>905000000</v>
      </c>
      <c r="P59" s="99" t="n">
        <v>986000000</v>
      </c>
      <c r="Q59" s="99" t="n">
        <v>786000000</v>
      </c>
      <c r="R59" s="38"/>
      <c r="S59" s="38"/>
      <c r="T59" s="38"/>
      <c r="U59" s="38"/>
      <c r="V59" s="38"/>
      <c r="W59" s="38"/>
      <c r="X59" s="38"/>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A60" s="47" t="s">
        <v>393</v>
      </c>
      <c r="B60" s="47" t="s">
        <v>393</v>
      </c>
      <c r="C60" s="49" t="s">
        <v>251</v>
      </c>
      <c r="D60" s="165"/>
      <c r="E60" s="165"/>
      <c r="F60" s="103" t="n">
        <v>-18000000</v>
      </c>
      <c r="G60" s="103" t="n">
        <v>-16000000</v>
      </c>
      <c r="H60" s="165" t="n">
        <v>-18000000</v>
      </c>
      <c r="I60" s="165" t="n">
        <v>-77000000</v>
      </c>
      <c r="J60" s="165" t="n">
        <v>-124000000</v>
      </c>
      <c r="K60" s="165" t="n">
        <v>-153000000</v>
      </c>
      <c r="L60" s="99" t="n">
        <v>-60000000</v>
      </c>
      <c r="M60" s="99" t="n">
        <v>-156000000</v>
      </c>
      <c r="N60" s="99" t="n">
        <v>-97000000</v>
      </c>
      <c r="O60" s="77" t="n">
        <v>-135000000</v>
      </c>
      <c r="P60" s="99" t="n">
        <v>-335000000</v>
      </c>
      <c r="Q60" s="99" t="n">
        <v>-515000000</v>
      </c>
      <c r="R60" s="38"/>
      <c r="S60" s="38"/>
      <c r="T60" s="38"/>
      <c r="U60" s="38"/>
      <c r="V60" s="38"/>
      <c r="W60" s="38"/>
      <c r="X60" s="38"/>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A61" s="47" t="s">
        <v>5341</v>
      </c>
      <c r="B61" s="47" t="s">
        <v>5342</v>
      </c>
      <c r="C61" s="49" t="s">
        <v>251</v>
      </c>
      <c r="D61" s="165"/>
      <c r="E61" s="165"/>
      <c r="F61" s="103" t="n">
        <v>80000000</v>
      </c>
      <c r="G61" s="103" t="n">
        <v>22000000</v>
      </c>
      <c r="H61" s="165"/>
      <c r="I61" s="165"/>
      <c r="J61" s="165"/>
      <c r="K61" s="165"/>
      <c r="L61" s="99"/>
      <c r="M61" s="99"/>
      <c r="N61" s="99"/>
      <c r="O61" s="77"/>
      <c r="P61" s="99"/>
      <c r="Q61" s="99"/>
      <c r="R61" s="38"/>
      <c r="S61" s="38"/>
      <c r="T61" s="38"/>
      <c r="U61" s="38"/>
      <c r="V61" s="38"/>
      <c r="W61" s="38"/>
      <c r="X61" s="38"/>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5" hidden="false" customHeight="false" outlineLevel="0" collapsed="false">
      <c r="A62" s="47" t="s">
        <v>397</v>
      </c>
      <c r="B62" s="48" t="s">
        <v>397</v>
      </c>
      <c r="C62" s="49" t="s">
        <v>251</v>
      </c>
      <c r="D62" s="165"/>
      <c r="E62" s="165"/>
      <c r="F62" s="229" t="n">
        <f aca="false">F56-F57-F60-F61</f>
        <v>-70000000</v>
      </c>
      <c r="G62" s="103"/>
      <c r="H62" s="165"/>
      <c r="I62" s="165"/>
      <c r="J62" s="165"/>
      <c r="K62" s="165"/>
      <c r="L62" s="99"/>
      <c r="M62" s="99"/>
      <c r="N62" s="99"/>
      <c r="O62" s="77"/>
      <c r="P62" s="99"/>
      <c r="Q62" s="99"/>
      <c r="R62" s="38"/>
      <c r="S62" s="38"/>
      <c r="T62" s="38"/>
      <c r="U62" s="38"/>
      <c r="V62" s="38"/>
      <c r="W62" s="38"/>
      <c r="X62" s="38"/>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A63" s="49" t="s">
        <v>115</v>
      </c>
      <c r="B63" s="49" t="s">
        <v>5343</v>
      </c>
      <c r="C63" s="20" t="s">
        <v>114</v>
      </c>
      <c r="D63" s="165" t="n">
        <v>-18000000</v>
      </c>
      <c r="E63" s="165" t="n">
        <v>6000000</v>
      </c>
      <c r="F63" s="103" t="n">
        <v>-5000000</v>
      </c>
      <c r="G63" s="103" t="n">
        <v>-50000000</v>
      </c>
      <c r="H63" s="165" t="n">
        <v>-103000000</v>
      </c>
      <c r="I63" s="165" t="n">
        <v>24000000</v>
      </c>
      <c r="J63" s="165" t="n">
        <v>-303000000</v>
      </c>
      <c r="K63" s="165" t="n">
        <v>-166000000</v>
      </c>
      <c r="L63" s="99" t="n">
        <v>-179000000</v>
      </c>
      <c r="M63" s="99" t="n">
        <v>262000000</v>
      </c>
      <c r="N63" s="99" t="n">
        <v>-100000000</v>
      </c>
      <c r="O63" s="77" t="n">
        <v>-29000000</v>
      </c>
      <c r="P63" s="99" t="n">
        <v>515000000</v>
      </c>
      <c r="Q63" s="99" t="n">
        <v>263000000</v>
      </c>
      <c r="R63" s="38"/>
      <c r="S63" s="38"/>
      <c r="T63" s="38"/>
      <c r="U63" s="38"/>
      <c r="V63" s="38"/>
      <c r="W63" s="38"/>
      <c r="X63" s="38"/>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 hidden="false" customHeight="false" outlineLevel="0" collapsed="false">
      <c r="A64" s="39" t="s">
        <v>5344</v>
      </c>
      <c r="B64" s="47" t="s">
        <v>5345</v>
      </c>
      <c r="C64" s="19" t="s">
        <v>119</v>
      </c>
      <c r="D64" s="165"/>
      <c r="E64" s="165"/>
      <c r="F64" s="103" t="n">
        <v>-25000000</v>
      </c>
      <c r="G64" s="103" t="n">
        <v>-63000000</v>
      </c>
      <c r="H64" s="165" t="n">
        <v>-119000000</v>
      </c>
      <c r="I64" s="165" t="n">
        <v>-18000000</v>
      </c>
      <c r="J64" s="165" t="n">
        <v>-379000000</v>
      </c>
      <c r="K64" s="165" t="n">
        <v>-136000000</v>
      </c>
      <c r="L64" s="99" t="n">
        <v>-175000000</v>
      </c>
      <c r="M64" s="99" t="n">
        <v>84000000</v>
      </c>
      <c r="N64" s="99" t="n">
        <v>-253000000</v>
      </c>
      <c r="O64" s="77" t="n">
        <v>388000000</v>
      </c>
      <c r="P64" s="99" t="n">
        <v>365000000</v>
      </c>
      <c r="Q64" s="99" t="n">
        <v>157000000</v>
      </c>
      <c r="R64" s="38"/>
      <c r="S64" s="38"/>
      <c r="T64" s="38"/>
      <c r="U64" s="38"/>
      <c r="V64" s="38"/>
      <c r="W64" s="38"/>
      <c r="X64" s="38"/>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A65" s="47" t="s">
        <v>1943</v>
      </c>
      <c r="B65" s="47" t="s">
        <v>651</v>
      </c>
      <c r="C65" s="19" t="s">
        <v>119</v>
      </c>
      <c r="D65" s="165"/>
      <c r="E65" s="165"/>
      <c r="F65" s="103" t="n">
        <v>-1000000</v>
      </c>
      <c r="G65" s="103" t="n">
        <v>-10000000</v>
      </c>
      <c r="H65" s="165" t="n">
        <v>-9000000</v>
      </c>
      <c r="I65" s="165" t="n">
        <v>-9000000</v>
      </c>
      <c r="J65" s="165" t="n">
        <v>-3000000</v>
      </c>
      <c r="K65" s="165" t="n">
        <v>-47000000</v>
      </c>
      <c r="L65" s="99" t="n">
        <v>-57000000</v>
      </c>
      <c r="M65" s="99" t="n">
        <v>163000000</v>
      </c>
      <c r="N65" s="99" t="n">
        <v>-35000000</v>
      </c>
      <c r="O65" s="77" t="n">
        <v>24000000</v>
      </c>
      <c r="P65" s="99" t="n">
        <v>125000000</v>
      </c>
      <c r="Q65" s="99" t="n">
        <v>81000000</v>
      </c>
      <c r="R65" s="38"/>
      <c r="S65" s="38"/>
      <c r="T65" s="38"/>
      <c r="U65" s="38"/>
      <c r="V65" s="38"/>
      <c r="W65" s="38"/>
      <c r="X65" s="38"/>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A66" s="47" t="s">
        <v>5346</v>
      </c>
      <c r="B66" s="47" t="s">
        <v>5347</v>
      </c>
      <c r="C66" s="19" t="s">
        <v>119</v>
      </c>
      <c r="D66" s="165" t="n">
        <v>17000000</v>
      </c>
      <c r="E66" s="165" t="n">
        <v>7000000</v>
      </c>
      <c r="F66" s="103" t="n">
        <v>31000000</v>
      </c>
      <c r="G66" s="103" t="n">
        <v>22000000</v>
      </c>
      <c r="H66" s="165" t="n">
        <v>25000000</v>
      </c>
      <c r="I66" s="165" t="n">
        <v>35000000</v>
      </c>
      <c r="J66" s="165" t="n">
        <v>57000000</v>
      </c>
      <c r="K66" s="165" t="n">
        <v>17000000</v>
      </c>
      <c r="L66" s="99" t="n">
        <v>53000000</v>
      </c>
      <c r="M66" s="99" t="n">
        <v>15000000</v>
      </c>
      <c r="N66" s="99" t="n">
        <v>187000000</v>
      </c>
      <c r="O66" s="77" t="n">
        <v>-440000000</v>
      </c>
      <c r="P66" s="99" t="n">
        <v>25000000</v>
      </c>
      <c r="Q66" s="99" t="n">
        <v>25000000</v>
      </c>
      <c r="R66" s="38"/>
      <c r="S66" s="38"/>
      <c r="T66" s="38"/>
      <c r="U66" s="38"/>
      <c r="V66" s="38"/>
      <c r="W66" s="38"/>
      <c r="X66" s="38"/>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A67" s="47" t="s">
        <v>5348</v>
      </c>
      <c r="B67" s="47" t="s">
        <v>5349</v>
      </c>
      <c r="C67" s="19" t="s">
        <v>119</v>
      </c>
      <c r="D67" s="165"/>
      <c r="E67" s="165"/>
      <c r="F67" s="165"/>
      <c r="G67" s="165"/>
      <c r="H67" s="165"/>
      <c r="I67" s="165"/>
      <c r="J67" s="165"/>
      <c r="K67" s="165" t="n">
        <v>0</v>
      </c>
      <c r="L67" s="99" t="n">
        <v>0</v>
      </c>
      <c r="M67" s="99" t="n">
        <v>0</v>
      </c>
      <c r="N67" s="99" t="n">
        <v>0</v>
      </c>
      <c r="O67" s="77" t="n">
        <v>0</v>
      </c>
      <c r="P67" s="99" t="n">
        <v>0</v>
      </c>
      <c r="Q67" s="99" t="n">
        <v>0</v>
      </c>
      <c r="R67" s="38"/>
      <c r="S67" s="38"/>
      <c r="T67" s="38"/>
      <c r="U67" s="38"/>
      <c r="V67" s="38"/>
      <c r="W67" s="38"/>
      <c r="X67" s="38"/>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A68" s="47" t="s">
        <v>5350</v>
      </c>
      <c r="B68" s="47" t="s">
        <v>5351</v>
      </c>
      <c r="C68" s="19" t="s">
        <v>119</v>
      </c>
      <c r="D68" s="165"/>
      <c r="E68" s="165"/>
      <c r="F68" s="103" t="n">
        <v>-10000000</v>
      </c>
      <c r="G68" s="165"/>
      <c r="H68" s="165"/>
      <c r="I68" s="165"/>
      <c r="J68" s="165"/>
      <c r="K68" s="165"/>
      <c r="L68" s="99"/>
      <c r="M68" s="99"/>
      <c r="N68" s="99"/>
      <c r="O68" s="77"/>
      <c r="P68" s="99"/>
      <c r="Q68" s="99"/>
      <c r="R68" s="38"/>
      <c r="S68" s="38"/>
      <c r="T68" s="38"/>
      <c r="U68" s="38"/>
      <c r="V68" s="38"/>
      <c r="W68" s="38"/>
      <c r="X68" s="38"/>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A69" s="47" t="s">
        <v>2193</v>
      </c>
      <c r="B69" s="48" t="s">
        <v>2193</v>
      </c>
      <c r="C69" s="19" t="s">
        <v>119</v>
      </c>
      <c r="D69" s="165" t="n">
        <f aca="false">D63-D66-D64-D65-D67-D68</f>
        <v>-35000000</v>
      </c>
      <c r="E69" s="165" t="n">
        <f aca="false">E63-E66-E64-E65-E67-E68</f>
        <v>-1000000</v>
      </c>
      <c r="F69" s="165" t="n">
        <f aca="false">F63-F66-F64-F65-F67-F68</f>
        <v>0</v>
      </c>
      <c r="G69" s="165" t="n">
        <f aca="false">G63-G66-G64-G65-G67-G68</f>
        <v>1000000</v>
      </c>
      <c r="H69" s="165" t="n">
        <f aca="false">H63-H66-H64-H65-H67-H68</f>
        <v>0</v>
      </c>
      <c r="I69" s="165" t="n">
        <f aca="false">I63-I66-I64-I65-I67-I68</f>
        <v>16000000</v>
      </c>
      <c r="J69" s="165" t="n">
        <f aca="false">J63-J66-J64-J65-J67-J68</f>
        <v>22000000</v>
      </c>
      <c r="K69" s="165" t="n">
        <f aca="false">K63-K66-K64-K65-K67-K68</f>
        <v>0</v>
      </c>
      <c r="L69" s="165" t="n">
        <f aca="false">L63-L66-L64-L65-L67-L68</f>
        <v>0</v>
      </c>
      <c r="M69" s="165" t="n">
        <f aca="false">M63-M66-M64-M65-M67-M68</f>
        <v>0</v>
      </c>
      <c r="N69" s="165" t="n">
        <f aca="false">N63-N66-N64-N65-N67-N68</f>
        <v>1000000</v>
      </c>
      <c r="O69" s="165" t="n">
        <f aca="false">O63-O66-O64-O65-O67-O68</f>
        <v>-1000000</v>
      </c>
      <c r="P69" s="165" t="n">
        <f aca="false">P63-P66-P64-P65-P67-P68</f>
        <v>0</v>
      </c>
      <c r="Q69" s="165" t="n">
        <f aca="false">Q63-Q66-Q64-Q65-Q67-Q68</f>
        <v>0</v>
      </c>
      <c r="R69" s="38"/>
      <c r="S69" s="38"/>
      <c r="T69" s="38"/>
      <c r="U69" s="38"/>
      <c r="V69" s="38"/>
      <c r="W69" s="38"/>
      <c r="X69" s="38"/>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A70" s="38"/>
      <c r="B70" s="49" t="s">
        <v>577</v>
      </c>
      <c r="C70" s="38"/>
      <c r="D70" s="152" t="n">
        <f aca="false">(D26/D6)*100</f>
        <v>0</v>
      </c>
      <c r="E70" s="152" t="n">
        <f aca="false">(E26/E6)*100</f>
        <v>0</v>
      </c>
      <c r="F70" s="152" t="n">
        <f aca="false">(F26/F6)*100</f>
        <v>1.42857142857143</v>
      </c>
      <c r="G70" s="152" t="n">
        <f aca="false">(G26/G6)*100</f>
        <v>1.82038834951456</v>
      </c>
      <c r="H70" s="152" t="n">
        <f aca="false">(H26/H6)*100</f>
        <v>3.71376811594203</v>
      </c>
      <c r="I70" s="152" t="n">
        <f aca="false">(I26/I6)*100</f>
        <v>3.66528354080221</v>
      </c>
      <c r="J70" s="152" t="n">
        <f aca="false">(J26/J6)*100</f>
        <v>19.9086757990868</v>
      </c>
      <c r="K70" s="152" t="n">
        <f aca="false">(K26/K6)*100</f>
        <v>8.67293625914316</v>
      </c>
      <c r="L70" s="152" t="n">
        <f aca="false">(L26/L6)*100</f>
        <v>7.34274711168164</v>
      </c>
      <c r="M70" s="152" t="n">
        <f aca="false">(M26/M6)*100</f>
        <v>14.6821288051356</v>
      </c>
      <c r="N70" s="152" t="n">
        <f aca="false">(N26/N6)*100</f>
        <v>9.92659909122684</v>
      </c>
      <c r="O70" s="152" t="n">
        <f aca="false">(O26/O6)*100</f>
        <v>9.22090070827208</v>
      </c>
      <c r="P70" s="152" t="n">
        <f aca="false">(P26/P6)*100</f>
        <v>12.0544959128065</v>
      </c>
      <c r="Q70" s="152" t="n">
        <f aca="false">(Q26/Q6)*100</f>
        <v>7.98164222288736</v>
      </c>
      <c r="R70" s="38"/>
      <c r="S70" s="38"/>
      <c r="T70" s="38"/>
      <c r="U70" s="38"/>
      <c r="V70" s="38"/>
      <c r="W70" s="38"/>
      <c r="X70" s="38"/>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customFormat="false" ht="15" hidden="false" customHeight="false" outlineLevel="0" collapsed="false">
      <c r="A71" s="38"/>
      <c r="B71" s="47"/>
      <c r="C71" s="38"/>
      <c r="D71" s="0"/>
      <c r="E71" s="0"/>
      <c r="F71" s="38"/>
      <c r="G71" s="38"/>
      <c r="H71" s="38"/>
      <c r="I71" s="38"/>
      <c r="J71" s="38"/>
      <c r="K71" s="38"/>
      <c r="L71" s="38"/>
      <c r="M71" s="38"/>
      <c r="N71" s="38"/>
      <c r="O71" s="38"/>
      <c r="P71" s="38"/>
      <c r="Q71" s="38"/>
      <c r="R71" s="38"/>
      <c r="S71" s="38"/>
      <c r="T71" s="38"/>
      <c r="U71" s="38"/>
      <c r="V71" s="38"/>
      <c r="W71" s="38"/>
      <c r="X71" s="38"/>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customFormat="false" ht="15" hidden="false" customHeight="false" outlineLevel="0" collapsed="false">
      <c r="A72" s="38"/>
      <c r="B72" s="47"/>
      <c r="C72" s="38"/>
      <c r="D72" s="38" t="s">
        <v>128</v>
      </c>
      <c r="E72" s="38" t="s">
        <v>128</v>
      </c>
      <c r="F72" s="38" t="s">
        <v>128</v>
      </c>
      <c r="G72" s="38" t="s">
        <v>128</v>
      </c>
      <c r="H72" s="38" t="s">
        <v>128</v>
      </c>
      <c r="I72" s="38" t="s">
        <v>128</v>
      </c>
      <c r="J72" s="38" t="s">
        <v>128</v>
      </c>
      <c r="K72" s="38" t="s">
        <v>128</v>
      </c>
      <c r="L72" s="38" t="s">
        <v>128</v>
      </c>
      <c r="M72" s="38" t="s">
        <v>128</v>
      </c>
      <c r="N72" s="38" t="s">
        <v>128</v>
      </c>
      <c r="O72" s="38" t="s">
        <v>128</v>
      </c>
      <c r="P72" s="38" t="s">
        <v>128</v>
      </c>
      <c r="Q72" s="38" t="s">
        <v>128</v>
      </c>
      <c r="R72" s="38"/>
      <c r="S72" s="38"/>
      <c r="T72" s="38"/>
      <c r="U72" s="38"/>
      <c r="V72" s="38"/>
      <c r="W72" s="38"/>
      <c r="X72" s="38"/>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customFormat="false" ht="15" hidden="false" customHeight="false" outlineLevel="0" collapsed="false">
      <c r="A73" s="38"/>
      <c r="B73" s="47"/>
      <c r="C73" s="38"/>
      <c r="D73" s="0"/>
      <c r="E73" s="0"/>
      <c r="F73" s="38"/>
      <c r="G73" s="38"/>
      <c r="H73" s="38"/>
      <c r="I73" s="38"/>
      <c r="J73" s="38"/>
      <c r="K73" s="38"/>
      <c r="L73" s="38"/>
      <c r="M73" s="38"/>
      <c r="N73" s="38"/>
      <c r="O73" s="38"/>
      <c r="P73" s="38"/>
      <c r="Q73" s="38"/>
      <c r="R73" s="38"/>
      <c r="S73" s="38"/>
      <c r="T73" s="38"/>
      <c r="U73" s="38"/>
      <c r="V73" s="38"/>
      <c r="W73" s="38"/>
      <c r="X73" s="38"/>
    </row>
    <row r="74" customFormat="false" ht="15" hidden="false" customHeight="false" outlineLevel="0" collapsed="false">
      <c r="A74" s="38"/>
      <c r="B74" s="38" t="s">
        <v>426</v>
      </c>
      <c r="C74" s="38"/>
      <c r="D74" s="152" t="n">
        <f aca="false">D6-D7-D26</f>
        <v>0</v>
      </c>
      <c r="E74" s="152" t="n">
        <f aca="false">E6-E7-E26</f>
        <v>0</v>
      </c>
      <c r="F74" s="152" t="n">
        <f aca="false">F6-F7-F26</f>
        <v>0</v>
      </c>
      <c r="G74" s="152" t="n">
        <f aca="false">G6-G7-G26</f>
        <v>-1000000</v>
      </c>
      <c r="H74" s="152" t="n">
        <f aca="false">H6-H7-H26</f>
        <v>0</v>
      </c>
      <c r="I74" s="152" t="n">
        <f aca="false">I6-I7-I26</f>
        <v>0</v>
      </c>
      <c r="J74" s="152" t="n">
        <f aca="false">J6-J7-J26</f>
        <v>0</v>
      </c>
      <c r="K74" s="152" t="n">
        <f aca="false">K6-K7-K26</f>
        <v>1000000</v>
      </c>
      <c r="L74" s="152" t="n">
        <f aca="false">L6-L7-L26</f>
        <v>-1000000</v>
      </c>
      <c r="M74" s="152" t="n">
        <f aca="false">M6-M7-M26</f>
        <v>0</v>
      </c>
      <c r="N74" s="152" t="n">
        <f aca="false">N6-N7-N26</f>
        <v>1000000</v>
      </c>
      <c r="O74" s="152" t="n">
        <f aca="false">O6-O7-O26</f>
        <v>1000000</v>
      </c>
      <c r="P74" s="152" t="n">
        <f aca="false">P6-P7-P26</f>
        <v>0</v>
      </c>
      <c r="Q74" s="152" t="n">
        <f aca="false">Q6-Q7-Q26</f>
        <v>0</v>
      </c>
      <c r="R74" s="38"/>
      <c r="S74" s="38"/>
      <c r="T74" s="38"/>
      <c r="U74" s="38"/>
      <c r="V74" s="38"/>
      <c r="W74" s="38"/>
      <c r="X74" s="38"/>
    </row>
    <row r="75" customFormat="false" ht="15" hidden="false" customHeight="false" outlineLevel="0" collapsed="false">
      <c r="A75" s="38"/>
      <c r="B75" s="38" t="s">
        <v>821</v>
      </c>
      <c r="C75" s="38"/>
      <c r="D75" s="152" t="n">
        <f aca="false">D7-D8-D24</f>
        <v>0</v>
      </c>
      <c r="E75" s="152" t="n">
        <f aca="false">E7-E8-E24</f>
        <v>0</v>
      </c>
      <c r="F75" s="152" t="n">
        <f aca="false">F7-F8-F24</f>
        <v>0</v>
      </c>
      <c r="G75" s="152" t="n">
        <f aca="false">G7-G8-G24</f>
        <v>0</v>
      </c>
      <c r="H75" s="152" t="n">
        <f aca="false">H7-H8-H24</f>
        <v>0</v>
      </c>
      <c r="I75" s="152" t="n">
        <f aca="false">I7-I8-I24</f>
        <v>0</v>
      </c>
      <c r="J75" s="152" t="n">
        <f aca="false">J7-J8-J24</f>
        <v>0</v>
      </c>
      <c r="K75" s="152" t="n">
        <f aca="false">K7-K8-K24</f>
        <v>0</v>
      </c>
      <c r="L75" s="152" t="n">
        <f aca="false">L7-L8-L24</f>
        <v>1000000</v>
      </c>
      <c r="M75" s="152" t="n">
        <f aca="false">M7-M8-M24</f>
        <v>0</v>
      </c>
      <c r="N75" s="152" t="n">
        <f aca="false">N7-N8-N24</f>
        <v>-1000000</v>
      </c>
      <c r="O75" s="152" t="n">
        <f aca="false">O7-O8-O24</f>
        <v>-1000000</v>
      </c>
      <c r="P75" s="152" t="n">
        <f aca="false">P7-P8-P24</f>
        <v>0</v>
      </c>
      <c r="Q75" s="152" t="n">
        <f aca="false">Q7-Q8-Q24</f>
        <v>0</v>
      </c>
      <c r="R75" s="38"/>
      <c r="S75" s="38"/>
      <c r="T75" s="38"/>
      <c r="U75" s="38"/>
      <c r="V75" s="38"/>
      <c r="W75" s="38"/>
      <c r="X75" s="38"/>
    </row>
    <row r="76" customFormat="false" ht="15" hidden="false" customHeight="false" outlineLevel="0" collapsed="false">
      <c r="A76" s="38"/>
      <c r="B76" s="38" t="s">
        <v>131</v>
      </c>
      <c r="C76" s="38"/>
      <c r="D76" s="152" t="n">
        <f aca="false">D8-D9-D12-D13-D14-D20-D23</f>
        <v>0</v>
      </c>
      <c r="E76" s="152" t="n">
        <f aca="false">E8-E9-E12-E13-E14-E20-E23</f>
        <v>0</v>
      </c>
      <c r="F76" s="152" t="n">
        <f aca="false">F8-F9-F12-F13-F14-F20-F23</f>
        <v>0</v>
      </c>
      <c r="G76" s="152" t="n">
        <f aca="false">G8-G9-G12-G13-G14-G20-G23</f>
        <v>-1000000</v>
      </c>
      <c r="H76" s="152" t="n">
        <f aca="false">H8-H9-H12-H13-H14-H20-H23</f>
        <v>0</v>
      </c>
      <c r="I76" s="152" t="n">
        <f aca="false">I8-I9-I12-I13-I14-I20</f>
        <v>0</v>
      </c>
      <c r="J76" s="152" t="n">
        <f aca="false">J8-J9-J12-J13-J14-J20</f>
        <v>0</v>
      </c>
      <c r="K76" s="152" t="n">
        <f aca="false">K8-K9-K12-K13-K14-K20</f>
        <v>0</v>
      </c>
      <c r="L76" s="152" t="n">
        <f aca="false">L8-L9-L12-L13-L14-L20</f>
        <v>0</v>
      </c>
      <c r="M76" s="152" t="n">
        <f aca="false">M8-M9-M12-M13-M14-M20</f>
        <v>0</v>
      </c>
      <c r="N76" s="152" t="n">
        <f aca="false">N8-N9-N12-N13-N14-N20</f>
        <v>0</v>
      </c>
      <c r="O76" s="152" t="n">
        <f aca="false">O8-O9-O12-O13-O14-O20</f>
        <v>1000000</v>
      </c>
      <c r="P76" s="152" t="n">
        <f aca="false">P8-P9-P12-P13-P14-P20</f>
        <v>-1000000</v>
      </c>
      <c r="Q76" s="152" t="n">
        <f aca="false">Q8-Q9-Q12-Q13-Q14-Q20</f>
        <v>0</v>
      </c>
      <c r="R76" s="38"/>
      <c r="S76" s="38"/>
      <c r="T76" s="38"/>
      <c r="U76" s="38"/>
      <c r="V76" s="38"/>
      <c r="W76" s="38"/>
      <c r="X76" s="38"/>
    </row>
    <row r="77" customFormat="false" ht="15" hidden="false" customHeight="false" outlineLevel="0" collapsed="false">
      <c r="A77" s="38"/>
      <c r="B77" s="38" t="s">
        <v>5352</v>
      </c>
      <c r="C77" s="38"/>
      <c r="D77" s="152" t="n">
        <f aca="false">D14-D16-D17-D15</f>
        <v>0</v>
      </c>
      <c r="E77" s="152" t="n">
        <f aca="false">E14-E16-E17-E15</f>
        <v>0</v>
      </c>
      <c r="F77" s="152" t="n">
        <f aca="false">F14-F16-F17-F15</f>
        <v>0</v>
      </c>
      <c r="G77" s="152" t="n">
        <f aca="false">G14-G16-G17-G15</f>
        <v>0</v>
      </c>
      <c r="H77" s="56" t="n">
        <f aca="false">H14-H16-H17-H15</f>
        <v>482000000</v>
      </c>
      <c r="I77" s="152" t="n">
        <f aca="false">I14-I16-I17-I15</f>
        <v>0</v>
      </c>
      <c r="J77" s="152" t="n">
        <f aca="false">J14-J16-J17-J15</f>
        <v>0</v>
      </c>
      <c r="K77" s="56" t="n">
        <f aca="false">K14-K16-K17-K15</f>
        <v>1398000000</v>
      </c>
      <c r="L77" s="56" t="n">
        <f aca="false">L14-L16-L17-L15</f>
        <v>2081000000</v>
      </c>
      <c r="M77" s="152" t="n">
        <f aca="false">M14-M16-M17-M15</f>
        <v>0</v>
      </c>
      <c r="N77" s="152" t="n">
        <f aca="false">N14-N16-N17-N15</f>
        <v>0</v>
      </c>
      <c r="O77" s="152" t="n">
        <f aca="false">O14-O16-O17-O15</f>
        <v>-1000000</v>
      </c>
      <c r="P77" s="152" t="n">
        <f aca="false">P14-P16-P17-P15</f>
        <v>0</v>
      </c>
      <c r="Q77" s="152" t="n">
        <f aca="false">Q14-Q16-Q17-Q15</f>
        <v>1000000</v>
      </c>
      <c r="R77" s="38"/>
      <c r="S77" s="38"/>
      <c r="T77" s="38"/>
      <c r="U77" s="38"/>
      <c r="V77" s="38"/>
      <c r="W77" s="38"/>
      <c r="X77" s="38"/>
    </row>
    <row r="78" customFormat="false" ht="15" hidden="false" customHeight="false" outlineLevel="0" collapsed="false">
      <c r="A78" s="38"/>
      <c r="B78" s="38" t="s">
        <v>5353</v>
      </c>
      <c r="C78" s="38"/>
      <c r="D78" s="56" t="n">
        <f aca="false">D20-D21-D22</f>
        <v>25000000</v>
      </c>
      <c r="E78" s="56" t="n">
        <f aca="false">E20-E21-E22</f>
        <v>51000000</v>
      </c>
      <c r="F78" s="152" t="n">
        <f aca="false">F20-F21-F22</f>
        <v>0</v>
      </c>
      <c r="G78" s="152" t="n">
        <f aca="false">G20-G21-G22</f>
        <v>1000000</v>
      </c>
      <c r="H78" s="56" t="n">
        <f aca="false">H20-H21-H22</f>
        <v>185000000</v>
      </c>
      <c r="I78" s="152" t="n">
        <f aca="false">I20-I21-I22</f>
        <v>1000000</v>
      </c>
      <c r="J78" s="152" t="n">
        <f aca="false">J20-J21-J22</f>
        <v>0</v>
      </c>
      <c r="K78" s="56" t="n">
        <f aca="false">K20-K21-K22</f>
        <v>226000000</v>
      </c>
      <c r="L78" s="56" t="n">
        <f aca="false">L20-L21-L22</f>
        <v>288000000</v>
      </c>
      <c r="M78" s="152" t="n">
        <f aca="false">M20-M21-M22</f>
        <v>0</v>
      </c>
      <c r="N78" s="56" t="n">
        <f aca="false">N20-N21-N22</f>
        <v>355000000</v>
      </c>
      <c r="O78" s="56" t="n">
        <f aca="false">O20-O21-O22</f>
        <v>461000000</v>
      </c>
      <c r="P78" s="56" t="n">
        <f aca="false">P20-P21-P22</f>
        <v>452000000</v>
      </c>
      <c r="Q78" s="56" t="n">
        <f aca="false">Q20-Q21-Q22</f>
        <v>523000000</v>
      </c>
      <c r="R78" s="38"/>
      <c r="S78" s="38"/>
      <c r="T78" s="38"/>
      <c r="U78" s="38"/>
      <c r="V78" s="38"/>
      <c r="W78" s="38"/>
      <c r="X78" s="38"/>
    </row>
    <row r="79" customFormat="false" ht="15" hidden="false" customHeight="false" outlineLevel="0" collapsed="false">
      <c r="A79" s="38"/>
      <c r="B79" s="38" t="s">
        <v>134</v>
      </c>
      <c r="C79" s="38"/>
      <c r="D79" s="152" t="n">
        <f aca="false">D30-D31-D47-D51</f>
        <v>0</v>
      </c>
      <c r="E79" s="152" t="n">
        <f aca="false">E30-E31-E47-E51</f>
        <v>0</v>
      </c>
      <c r="F79" s="152" t="n">
        <f aca="false">F30-F31-F47-F51</f>
        <v>0</v>
      </c>
      <c r="G79" s="152" t="n">
        <f aca="false">G30-G31-G47-G51</f>
        <v>0</v>
      </c>
      <c r="H79" s="152" t="n">
        <f aca="false">H30-H31-H47-H51</f>
        <v>0</v>
      </c>
      <c r="I79" s="152" t="n">
        <f aca="false">I30-I31-I47-I51</f>
        <v>0</v>
      </c>
      <c r="J79" s="152" t="n">
        <f aca="false">J30-J31-J47-J51</f>
        <v>0</v>
      </c>
      <c r="K79" s="152" t="n">
        <f aca="false">K30-K31-K47-K51</f>
        <v>0</v>
      </c>
      <c r="L79" s="152" t="n">
        <f aca="false">L30-L31-L47-L51</f>
        <v>0</v>
      </c>
      <c r="M79" s="152" t="n">
        <f aca="false">M30-M31-M47-M51</f>
        <v>0</v>
      </c>
      <c r="N79" s="152" t="n">
        <f aca="false">N30-N31-N47-N51</f>
        <v>0</v>
      </c>
      <c r="O79" s="152" t="n">
        <f aca="false">O30-O31-O47-O51</f>
        <v>0</v>
      </c>
      <c r="P79" s="152" t="n">
        <f aca="false">P30-P31-P47-P51</f>
        <v>0</v>
      </c>
      <c r="Q79" s="152" t="n">
        <f aca="false">Q30-Q31-Q47-Q51</f>
        <v>0</v>
      </c>
      <c r="R79" s="38"/>
      <c r="S79" s="38"/>
      <c r="T79" s="38"/>
      <c r="U79" s="38"/>
      <c r="V79" s="38"/>
      <c r="W79" s="38"/>
      <c r="X79" s="38"/>
    </row>
    <row r="80" customFormat="false" ht="15" hidden="false" customHeight="false" outlineLevel="0" collapsed="false">
      <c r="A80" s="38"/>
      <c r="B80" s="38" t="s">
        <v>333</v>
      </c>
      <c r="C80" s="38"/>
      <c r="D80" s="152" t="n">
        <f aca="false">D31-D32-D36-D43-D46</f>
        <v>-1000000</v>
      </c>
      <c r="E80" s="152" t="n">
        <f aca="false">E31-E32-E36-E43-E46</f>
        <v>0</v>
      </c>
      <c r="F80" s="152" t="n">
        <f aca="false">F31-F32-F36-F43-F46</f>
        <v>0</v>
      </c>
      <c r="G80" s="152" t="n">
        <f aca="false">G31-G32-G36-G43-G46</f>
        <v>0</v>
      </c>
      <c r="H80" s="152" t="n">
        <f aca="false">H31-H32-H36-H43-H46</f>
        <v>1000000</v>
      </c>
      <c r="I80" s="152" t="n">
        <f aca="false">I31-I32-I36-I43-I46</f>
        <v>0</v>
      </c>
      <c r="J80" s="152" t="n">
        <f aca="false">J31-J32-J36-J43-J46</f>
        <v>0</v>
      </c>
      <c r="K80" s="152" t="n">
        <f aca="false">K31-K32-K36-K43-K46</f>
        <v>0</v>
      </c>
      <c r="L80" s="152" t="n">
        <f aca="false">L31-L32-L36-L43-L46</f>
        <v>1000000</v>
      </c>
      <c r="M80" s="152" t="n">
        <f aca="false">M31-M32-M36-M43-M46</f>
        <v>0</v>
      </c>
      <c r="N80" s="152" t="n">
        <f aca="false">N31-N32-N36-N43-N46</f>
        <v>1000000</v>
      </c>
      <c r="O80" s="152" t="n">
        <f aca="false">O31-O32-O36-O43-O46</f>
        <v>0</v>
      </c>
      <c r="P80" s="152" t="n">
        <f aca="false">P31-P32-P36-P43-P46</f>
        <v>0</v>
      </c>
      <c r="Q80" s="152" t="n">
        <f aca="false">Q31-Q32-Q36-Q43-Q46</f>
        <v>0</v>
      </c>
      <c r="R80" s="38"/>
      <c r="S80" s="38"/>
      <c r="T80" s="38"/>
      <c r="U80" s="38"/>
      <c r="V80" s="38"/>
      <c r="W80" s="38"/>
      <c r="X80" s="38"/>
    </row>
    <row r="81" customFormat="false" ht="15" hidden="false" customHeight="false" outlineLevel="0" collapsed="false">
      <c r="A81" s="38"/>
      <c r="B81" s="38" t="s">
        <v>2898</v>
      </c>
      <c r="C81" s="38"/>
      <c r="D81" s="152" t="n">
        <f aca="false">D32-D33-D34</f>
        <v>0</v>
      </c>
      <c r="E81" s="152" t="n">
        <f aca="false">E32-E33-E34</f>
        <v>0</v>
      </c>
      <c r="F81" s="152" t="n">
        <f aca="false">F32-F33-F34</f>
        <v>0</v>
      </c>
      <c r="G81" s="152" t="n">
        <f aca="false">G32-G33-G34</f>
        <v>-1000000</v>
      </c>
      <c r="H81" s="152" t="n">
        <f aca="false">H32-H33-H34</f>
        <v>0</v>
      </c>
      <c r="I81" s="152" t="n">
        <f aca="false">I32-I33-I34</f>
        <v>-1000000</v>
      </c>
      <c r="J81" s="152" t="n">
        <f aca="false">J32-J33-J34</f>
        <v>0</v>
      </c>
      <c r="K81" s="152" t="n">
        <f aca="false">K32-K33-K34</f>
        <v>0</v>
      </c>
      <c r="L81" s="152" t="n">
        <f aca="false">L32-L33-L34</f>
        <v>0</v>
      </c>
      <c r="M81" s="152" t="n">
        <f aca="false">M32-M33-M34</f>
        <v>0</v>
      </c>
      <c r="N81" s="152" t="n">
        <f aca="false">N32-N33-N34</f>
        <v>-1000000</v>
      </c>
      <c r="O81" s="152" t="n">
        <f aca="false">O32-O33-O34</f>
        <v>0</v>
      </c>
      <c r="P81" s="152" t="n">
        <f aca="false">P32-P33-P34</f>
        <v>0</v>
      </c>
      <c r="Q81" s="152" t="n">
        <f aca="false">Q32-Q33-Q34</f>
        <v>0</v>
      </c>
      <c r="R81" s="38"/>
      <c r="S81" s="38"/>
      <c r="T81" s="38"/>
      <c r="U81" s="38"/>
      <c r="V81" s="38"/>
      <c r="W81" s="38"/>
      <c r="X81" s="38"/>
    </row>
    <row r="82" customFormat="false" ht="15" hidden="false" customHeight="false" outlineLevel="0" collapsed="false">
      <c r="A82" s="38"/>
      <c r="B82" s="38" t="s">
        <v>268</v>
      </c>
      <c r="C82" s="38"/>
      <c r="D82" s="56" t="n">
        <f aca="false">D36-D37-D38-D42</f>
        <v>24000000</v>
      </c>
      <c r="E82" s="56" t="n">
        <f aca="false">E36-E37-E38-E42</f>
        <v>38000000</v>
      </c>
      <c r="F82" s="152" t="n">
        <f aca="false">F36-F37-F38-F42</f>
        <v>0</v>
      </c>
      <c r="G82" s="56" t="n">
        <f aca="false">G36-G37-G38-G42</f>
        <v>59000000</v>
      </c>
      <c r="H82" s="56" t="n">
        <f aca="false">H36-H37-H38-H42</f>
        <v>43000000</v>
      </c>
      <c r="I82" s="56" t="n">
        <f aca="false">I36-I37-I38-I42</f>
        <v>36000000</v>
      </c>
      <c r="J82" s="56" t="n">
        <f aca="false">J36-J37-J38-J42</f>
        <v>46000000</v>
      </c>
      <c r="K82" s="152" t="n">
        <f aca="false">K36-K37-K38-K42</f>
        <v>0</v>
      </c>
      <c r="L82" s="152" t="n">
        <f aca="false">L36-L37-L38-L42</f>
        <v>-1000000</v>
      </c>
      <c r="M82" s="152" t="n">
        <f aca="false">M36-M37-M38-M42</f>
        <v>1000000</v>
      </c>
      <c r="N82" s="152" t="n">
        <f aca="false">N36-N37-N38-N42</f>
        <v>0</v>
      </c>
      <c r="O82" s="152" t="n">
        <f aca="false">O36-O37-O38-O42</f>
        <v>0</v>
      </c>
      <c r="P82" s="152" t="n">
        <f aca="false">P36-P37-P38-P42</f>
        <v>1000000</v>
      </c>
      <c r="Q82" s="152" t="n">
        <f aca="false">Q36-Q37-Q38-Q42</f>
        <v>1000000</v>
      </c>
      <c r="R82" s="38"/>
      <c r="S82" s="38"/>
      <c r="T82" s="38"/>
      <c r="U82" s="38"/>
      <c r="V82" s="38"/>
      <c r="W82" s="38"/>
      <c r="X82" s="38"/>
    </row>
    <row r="83" customFormat="false" ht="15" hidden="false" customHeight="false" outlineLevel="0" collapsed="false">
      <c r="A83" s="38"/>
      <c r="B83" s="38" t="s">
        <v>5354</v>
      </c>
      <c r="C83" s="38"/>
      <c r="D83" s="152" t="n">
        <f aca="false">D38-D39-D40-D41</f>
        <v>0</v>
      </c>
      <c r="E83" s="152" t="n">
        <f aca="false">E38-E39-E40-E41</f>
        <v>0</v>
      </c>
      <c r="F83" s="56" t="n">
        <f aca="false">F38-F39-F40-F41</f>
        <v>19000000</v>
      </c>
      <c r="G83" s="152" t="n">
        <f aca="false">G38-G39-G40-G41</f>
        <v>0</v>
      </c>
      <c r="H83" s="152" t="n">
        <f aca="false">H38-H39-H40-H41</f>
        <v>0</v>
      </c>
      <c r="I83" s="152" t="n">
        <f aca="false">I38-I39-I40-I41</f>
        <v>0</v>
      </c>
      <c r="J83" s="152" t="n">
        <f aca="false">J38-J39-J40-J41</f>
        <v>0</v>
      </c>
      <c r="K83" s="56" t="n">
        <f aca="false">K38-K39-K40-K41</f>
        <v>25000000</v>
      </c>
      <c r="L83" s="56" t="n">
        <f aca="false">L38-L39-L40-L41</f>
        <v>2000000</v>
      </c>
      <c r="M83" s="56" t="n">
        <f aca="false">M38-M39-M40-M41</f>
        <v>15000000</v>
      </c>
      <c r="N83" s="152" t="n">
        <f aca="false">N38-N39-N40-N41</f>
        <v>0</v>
      </c>
      <c r="O83" s="152" t="n">
        <f aca="false">O38-O39-O40-O41</f>
        <v>0</v>
      </c>
      <c r="P83" s="152" t="n">
        <f aca="false">P38-P39-P40-P41</f>
        <v>0</v>
      </c>
      <c r="Q83" s="152" t="n">
        <f aca="false">Q38-Q39-Q40-Q41</f>
        <v>-1000000</v>
      </c>
      <c r="R83" s="38"/>
      <c r="S83" s="38"/>
      <c r="T83" s="38"/>
      <c r="U83" s="38"/>
      <c r="V83" s="38"/>
      <c r="W83" s="38"/>
      <c r="X83" s="38"/>
    </row>
    <row r="84" customFormat="false" ht="15" hidden="false" customHeight="false" outlineLevel="0" collapsed="false">
      <c r="A84" s="38"/>
      <c r="B84" s="38" t="s">
        <v>5355</v>
      </c>
      <c r="C84" s="38"/>
      <c r="D84" s="56" t="n">
        <f aca="false">D43-D44-D45</f>
        <v>13000000</v>
      </c>
      <c r="E84" s="56" t="n">
        <f aca="false">E43-E44-E45</f>
        <v>12000000</v>
      </c>
      <c r="F84" s="152" t="n">
        <f aca="false">F43-F44-F45</f>
        <v>0</v>
      </c>
      <c r="G84" s="152" t="n">
        <f aca="false">G43-G44-G45</f>
        <v>0</v>
      </c>
      <c r="H84" s="56" t="n">
        <f aca="false">H43-H44-H45</f>
        <v>189000000</v>
      </c>
      <c r="I84" s="152" t="n">
        <f aca="false">I43-I44-I45</f>
        <v>0</v>
      </c>
      <c r="J84" s="152" t="n">
        <f aca="false">J43-J44-J45</f>
        <v>0</v>
      </c>
      <c r="K84" s="152" t="n">
        <f aca="false">K43-K44-K45</f>
        <v>0</v>
      </c>
      <c r="L84" s="152" t="n">
        <f aca="false">L43-L44-L45</f>
        <v>-1000000</v>
      </c>
      <c r="M84" s="152" t="n">
        <f aca="false">M43-M44-M45</f>
        <v>-1000000</v>
      </c>
      <c r="N84" s="152" t="n">
        <f aca="false">N43-N44-N45</f>
        <v>0</v>
      </c>
      <c r="O84" s="152" t="n">
        <f aca="false">O43-O44-O45</f>
        <v>0</v>
      </c>
      <c r="P84" s="152" t="n">
        <f aca="false">P43-P44-P45</f>
        <v>0</v>
      </c>
      <c r="Q84" s="152" t="n">
        <f aca="false">Q43-Q44-Q45</f>
        <v>0</v>
      </c>
      <c r="R84" s="38"/>
      <c r="S84" s="38"/>
      <c r="T84" s="38"/>
      <c r="U84" s="38"/>
      <c r="V84" s="38"/>
      <c r="W84" s="38"/>
      <c r="X84" s="38"/>
    </row>
    <row r="85" customFormat="false" ht="15" hidden="false" customHeight="false" outlineLevel="0" collapsed="false">
      <c r="A85" s="38"/>
      <c r="B85" s="38" t="s">
        <v>822</v>
      </c>
      <c r="C85" s="38"/>
      <c r="D85" s="152" t="n">
        <f aca="false">D47-D48-D50</f>
        <v>-1000000</v>
      </c>
      <c r="E85" s="152" t="n">
        <f aca="false">E47-E48-E50</f>
        <v>-1000000</v>
      </c>
      <c r="F85" s="152" t="n">
        <f aca="false">F47-F48-F50</f>
        <v>0</v>
      </c>
      <c r="G85" s="152" t="n">
        <f aca="false">G47-G48-G50</f>
        <v>0</v>
      </c>
      <c r="H85" s="152" t="n">
        <f aca="false">H47-H48-H50</f>
        <v>0</v>
      </c>
      <c r="I85" s="152" t="n">
        <f aca="false">I47-I48-I50</f>
        <v>1000000</v>
      </c>
      <c r="J85" s="152" t="n">
        <f aca="false">J47-J48-J50</f>
        <v>1000000</v>
      </c>
      <c r="K85" s="152" t="n">
        <f aca="false">K47-K48-K50</f>
        <v>0</v>
      </c>
      <c r="L85" s="152" t="n">
        <f aca="false">L47-L48-L50</f>
        <v>0</v>
      </c>
      <c r="M85" s="152" t="n">
        <f aca="false">M47-M48-M50</f>
        <v>0</v>
      </c>
      <c r="N85" s="152" t="n">
        <f aca="false">N47-N48-N50</f>
        <v>0</v>
      </c>
      <c r="O85" s="152" t="n">
        <f aca="false">O47-O48-O50</f>
        <v>1000000</v>
      </c>
      <c r="P85" s="152" t="n">
        <f aca="false">P47-P48-P50</f>
        <v>0</v>
      </c>
      <c r="Q85" s="152" t="n">
        <f aca="false">Q47-Q48-Q50</f>
        <v>0</v>
      </c>
      <c r="R85" s="38"/>
      <c r="S85" s="38"/>
      <c r="T85" s="38"/>
      <c r="U85" s="38"/>
      <c r="V85" s="38"/>
      <c r="W85" s="38"/>
      <c r="X85" s="38"/>
    </row>
    <row r="86" customFormat="false" ht="15" hidden="false" customHeight="false" outlineLevel="0" collapsed="false">
      <c r="A86" s="38"/>
      <c r="B86" s="38" t="s">
        <v>137</v>
      </c>
      <c r="C86" s="38"/>
      <c r="D86" s="152" t="n">
        <f aca="false">D55-D56-D63</f>
        <v>1000000</v>
      </c>
      <c r="E86" s="152" t="n">
        <f aca="false">E55-E56-E63</f>
        <v>-1000000</v>
      </c>
      <c r="F86" s="152" t="n">
        <f aca="false">F55-F56-F63</f>
        <v>1000000</v>
      </c>
      <c r="G86" s="152" t="n">
        <f aca="false">G55-G56-G63</f>
        <v>0</v>
      </c>
      <c r="H86" s="152" t="n">
        <f aca="false">H55-H56-H63</f>
        <v>0</v>
      </c>
      <c r="I86" s="152" t="n">
        <f aca="false">I55-I56-I63</f>
        <v>1000000</v>
      </c>
      <c r="J86" s="152" t="n">
        <f aca="false">J55-J56-J63</f>
        <v>0</v>
      </c>
      <c r="K86" s="152" t="n">
        <f aca="false">K55-K56-K63</f>
        <v>-1000000</v>
      </c>
      <c r="L86" s="152" t="n">
        <f aca="false">L55-L56-L63</f>
        <v>0</v>
      </c>
      <c r="M86" s="152" t="n">
        <f aca="false">M55-M56-M63</f>
        <v>0</v>
      </c>
      <c r="N86" s="152" t="n">
        <f aca="false">N55-N56-N63</f>
        <v>0</v>
      </c>
      <c r="O86" s="152" t="n">
        <f aca="false">O55-O56-O63</f>
        <v>1000000</v>
      </c>
      <c r="P86" s="152" t="n">
        <f aca="false">P55-P56-P63</f>
        <v>0</v>
      </c>
      <c r="Q86" s="152" t="n">
        <f aca="false">Q55-Q56-Q63</f>
        <v>0</v>
      </c>
      <c r="R86" s="38"/>
      <c r="S86" s="38"/>
      <c r="T86" s="38"/>
      <c r="U86" s="38"/>
      <c r="V86" s="38"/>
      <c r="W86" s="38"/>
      <c r="X86" s="38"/>
    </row>
    <row r="87" customFormat="false" ht="15" hidden="false" customHeight="false" outlineLevel="0" collapsed="false">
      <c r="A87" s="38"/>
      <c r="B87" s="38" t="s">
        <v>909</v>
      </c>
      <c r="C87" s="38"/>
      <c r="D87" s="56" t="n">
        <f aca="false">D56-D57-D60-D61-D62</f>
        <v>118000000</v>
      </c>
      <c r="E87" s="56" t="n">
        <f aca="false">E56-E57-E60-E61-E62</f>
        <v>75000000</v>
      </c>
      <c r="F87" s="152" t="n">
        <f aca="false">F56-F57-F60-F61-F62</f>
        <v>0</v>
      </c>
      <c r="G87" s="152" t="n">
        <f aca="false">G56-G57-G60-G61-G62</f>
        <v>0</v>
      </c>
      <c r="H87" s="152" t="n">
        <f aca="false">H56-H57-H60-H61-H62</f>
        <v>0</v>
      </c>
      <c r="I87" s="152" t="n">
        <f aca="false">I56-I57-I60-I61-I62</f>
        <v>0</v>
      </c>
      <c r="J87" s="152" t="n">
        <f aca="false">J56-J57-J60-J61-J62</f>
        <v>0</v>
      </c>
      <c r="K87" s="152" t="n">
        <f aca="false">K56-K57-K60-K61-K62</f>
        <v>0</v>
      </c>
      <c r="L87" s="152" t="n">
        <f aca="false">L56-L57-L60-L61-L62</f>
        <v>0</v>
      </c>
      <c r="M87" s="152" t="n">
        <f aca="false">M56-M57-M60-M61-M62</f>
        <v>0</v>
      </c>
      <c r="N87" s="152" t="n">
        <f aca="false">N56-N57-N60-N61-N62</f>
        <v>-1000000</v>
      </c>
      <c r="O87" s="152" t="n">
        <f aca="false">O56-O57-O60-O61-O62</f>
        <v>-1000000</v>
      </c>
      <c r="P87" s="152" t="n">
        <f aca="false">P56-P57-P60-P61-P62</f>
        <v>-1000000</v>
      </c>
      <c r="Q87" s="152" t="n">
        <f aca="false">Q56-Q57-Q60-Q61-Q62</f>
        <v>0</v>
      </c>
      <c r="R87" s="38"/>
      <c r="S87" s="38"/>
      <c r="T87" s="38"/>
      <c r="U87" s="38"/>
      <c r="V87" s="38"/>
      <c r="W87" s="38"/>
      <c r="X87" s="38"/>
    </row>
    <row r="88" customFormat="false" ht="15" hidden="false" customHeight="false" outlineLevel="0" collapsed="false">
      <c r="A88" s="38"/>
      <c r="B88" s="38" t="s">
        <v>274</v>
      </c>
      <c r="C88" s="38"/>
      <c r="D88" s="152" t="n">
        <f aca="false">D63-D64-D65-D66-D67-D68-D69</f>
        <v>0</v>
      </c>
      <c r="E88" s="152" t="n">
        <f aca="false">E63-E64-E65-E66-E67-E68-E69</f>
        <v>0</v>
      </c>
      <c r="F88" s="152" t="n">
        <f aca="false">F63-F64-F65-F66-F67-F68-F69</f>
        <v>0</v>
      </c>
      <c r="G88" s="152" t="n">
        <f aca="false">G63-G64-G65-G66-G67-G68-G69</f>
        <v>0</v>
      </c>
      <c r="H88" s="152" t="n">
        <f aca="false">H63-H64-H65-H66-H67-H68-H69</f>
        <v>0</v>
      </c>
      <c r="I88" s="152" t="n">
        <f aca="false">I63-I64-I65-I66-I67-I68-I69</f>
        <v>0</v>
      </c>
      <c r="J88" s="152" t="n">
        <f aca="false">J63-J64-J65-J66-J67-J68-J69</f>
        <v>0</v>
      </c>
      <c r="K88" s="152" t="n">
        <f aca="false">K63-K64-K65-K66-K67-K68-K69</f>
        <v>0</v>
      </c>
      <c r="L88" s="152" t="n">
        <f aca="false">L63-L64-L65-L66-L67-L68-L69</f>
        <v>0</v>
      </c>
      <c r="M88" s="152" t="n">
        <f aca="false">M63-M64-M65-M66-M67-M68-M69</f>
        <v>0</v>
      </c>
      <c r="N88" s="152" t="n">
        <f aca="false">N63-N64-N65-N66-N67-N68-N69</f>
        <v>0</v>
      </c>
      <c r="O88" s="152" t="n">
        <f aca="false">O63-O64-O65-O66-O67-O68-O69</f>
        <v>0</v>
      </c>
      <c r="P88" s="152" t="n">
        <f aca="false">P63-P64-P65-P66-P67-P68-P69</f>
        <v>0</v>
      </c>
      <c r="Q88" s="152" t="n">
        <f aca="false">Q63-Q64-Q65-Q66-Q67-Q68-Q69</f>
        <v>0</v>
      </c>
      <c r="R88" s="38"/>
      <c r="S88" s="38"/>
      <c r="T88" s="38"/>
      <c r="U88" s="38"/>
      <c r="V88" s="38"/>
      <c r="W88" s="38"/>
      <c r="X88" s="38"/>
    </row>
    <row r="89" customFormat="false" ht="15" hidden="false" customHeight="false" outlineLevel="0" collapsed="false">
      <c r="A89" s="38"/>
      <c r="B89" s="38"/>
      <c r="C89" s="38"/>
      <c r="D89" s="152"/>
      <c r="E89" s="152"/>
      <c r="F89" s="152"/>
      <c r="G89" s="152"/>
      <c r="H89" s="152"/>
      <c r="I89" s="152"/>
      <c r="J89" s="152"/>
      <c r="K89" s="152"/>
      <c r="L89" s="152"/>
      <c r="M89" s="152"/>
      <c r="N89" s="152"/>
      <c r="O89" s="152"/>
      <c r="P89" s="152"/>
      <c r="Q89" s="152"/>
      <c r="R89" s="38"/>
      <c r="S89" s="38"/>
      <c r="T89" s="38"/>
      <c r="U89" s="38"/>
      <c r="V89" s="38"/>
      <c r="W89" s="38"/>
      <c r="X89" s="38"/>
    </row>
    <row r="90" customFormat="false" ht="15" hidden="false" customHeight="false" outlineLevel="0" collapsed="false">
      <c r="A90" s="38"/>
      <c r="B90" s="38" t="s">
        <v>139</v>
      </c>
      <c r="C90" s="38"/>
      <c r="D90" s="0" t="n">
        <v>1807000000</v>
      </c>
      <c r="E90" s="0" t="n">
        <v>2512000000</v>
      </c>
      <c r="F90" s="0" t="n">
        <v>3345000000</v>
      </c>
      <c r="G90" s="0" t="n">
        <v>4758000000</v>
      </c>
      <c r="H90" s="0" t="n">
        <v>6158000000</v>
      </c>
      <c r="I90" s="0" t="n">
        <v>7201000000</v>
      </c>
      <c r="J90" s="0" t="n">
        <v>9272000000</v>
      </c>
      <c r="K90" s="0" t="n">
        <v>12780000000</v>
      </c>
      <c r="L90" s="0" t="n">
        <v>17609000000</v>
      </c>
      <c r="M90" s="0" t="n">
        <v>20623000000</v>
      </c>
      <c r="N90" s="0" t="n">
        <v>24705000000</v>
      </c>
      <c r="O90" s="0" t="n">
        <v>30069000000</v>
      </c>
      <c r="P90" s="0" t="n">
        <v>36161000000</v>
      </c>
      <c r="Q90" s="0" t="n">
        <v>40525000000</v>
      </c>
      <c r="X90" s="38"/>
    </row>
    <row r="91" customFormat="false" ht="15" hidden="false" customHeight="false" outlineLevel="0" collapsed="false">
      <c r="A91" s="38"/>
      <c r="B91" s="38" t="s">
        <v>140</v>
      </c>
      <c r="C91" s="38"/>
      <c r="D91" s="38" t="n">
        <f aca="false">(D6/D90)*100</f>
        <v>13.5583840619812</v>
      </c>
      <c r="E91" s="38" t="n">
        <f aca="false">(E6/E90)*100</f>
        <v>15.2070063694268</v>
      </c>
      <c r="F91" s="38" t="n">
        <f aca="false">(F6/F90)*100</f>
        <v>16.7414050822123</v>
      </c>
      <c r="G91" s="38" t="n">
        <f aca="false">(G6/G90)*100</f>
        <v>17.3182009247583</v>
      </c>
      <c r="H91" s="38" t="n">
        <f aca="false">(H6/H90)*100</f>
        <v>17.9278986683988</v>
      </c>
      <c r="I91" s="38" t="n">
        <f aca="false">(I6/I90)*100</f>
        <v>20.0805443688377</v>
      </c>
      <c r="J91" s="38" t="n">
        <f aca="false">(J6/J90)*100</f>
        <v>23.6194995685936</v>
      </c>
      <c r="K91" s="38" t="n">
        <f aca="false">(K6/K90)*100</f>
        <v>22.4647887323944</v>
      </c>
      <c r="L91" s="38" t="n">
        <f aca="false">(L6/L90)*100</f>
        <v>22.1193707763076</v>
      </c>
      <c r="M91" s="38" t="n">
        <f aca="false">(M6/M90)*100</f>
        <v>23.4156039373515</v>
      </c>
      <c r="N91" s="38" t="n">
        <f aca="false">(N6/N90)*100</f>
        <v>23.1613033798826</v>
      </c>
      <c r="O91" s="38" t="n">
        <f aca="false">(O6/O90)*100</f>
        <v>24.8860953141109</v>
      </c>
      <c r="P91" s="38" t="n">
        <f aca="false">(P6/P90)*100</f>
        <v>25.3726390310003</v>
      </c>
      <c r="Q91" s="38" t="n">
        <f aca="false">(Q6/Q90)*100</f>
        <v>24.7328809376928</v>
      </c>
      <c r="R91" s="38"/>
      <c r="S91" s="38"/>
      <c r="T91" s="38"/>
      <c r="U91" s="38"/>
      <c r="V91" s="38"/>
      <c r="W91" s="38"/>
      <c r="X91" s="38"/>
    </row>
    <row r="92" customFormat="false" ht="15" hidden="false" customHeight="false" outlineLevel="0" collapsed="false">
      <c r="A92" s="38"/>
      <c r="B92" s="38" t="s">
        <v>141</v>
      </c>
      <c r="C92" s="38"/>
      <c r="D92" s="152" t="n">
        <f aca="false">(D30/D90)*100</f>
        <v>19.0924183729939</v>
      </c>
      <c r="E92" s="152" t="n">
        <f aca="false">(E30/E90)*100</f>
        <v>18.3519108280255</v>
      </c>
      <c r="F92" s="152" t="n">
        <f aca="false">(F30/F90)*100</f>
        <v>19.1629297458894</v>
      </c>
      <c r="G92" s="152" t="n">
        <f aca="false">(G30/G90)*100</f>
        <v>19.0836485918453</v>
      </c>
      <c r="H92" s="152" t="n">
        <f aca="false">(H30/H90)*100</f>
        <v>20.29879831114</v>
      </c>
      <c r="I92" s="152" t="n">
        <f aca="false">(I30/I90)*100</f>
        <v>22.9829190390224</v>
      </c>
      <c r="J92" s="152" t="n">
        <f aca="false">(J30/J90)*100</f>
        <v>21.9262295081967</v>
      </c>
      <c r="K92" s="152" t="n">
        <f aca="false">(K30/K90)*100</f>
        <v>28.6541471048513</v>
      </c>
      <c r="L92" s="152" t="n">
        <f aca="false">(L30/L90)*100</f>
        <v>27.1849622352206</v>
      </c>
      <c r="M92" s="152" t="n">
        <f aca="false">(M30/M90)*100</f>
        <v>28.6476264365029</v>
      </c>
      <c r="N92" s="152" t="n">
        <f aca="false">(N30/N90)*100</f>
        <v>26.140457397288</v>
      </c>
      <c r="O92" s="152" t="n">
        <f aca="false">(O30/O90)*100</f>
        <v>27.0278359772523</v>
      </c>
      <c r="P92" s="152" t="n">
        <f aca="false">(P30/P90)*100</f>
        <v>28.5943419706313</v>
      </c>
      <c r="Q92" s="152" t="n">
        <f aca="false">(Q30/Q90)*100</f>
        <v>26.0481184454041</v>
      </c>
      <c r="R92" s="38"/>
      <c r="S92" s="38"/>
      <c r="T92" s="38"/>
      <c r="U92" s="38"/>
      <c r="V92" s="38"/>
      <c r="W92" s="38"/>
      <c r="X92" s="38"/>
    </row>
    <row r="93" customFormat="false" ht="15" hidden="false" customHeight="false" outlineLevel="0" collapsed="false">
      <c r="A93" s="38"/>
      <c r="B93" s="38"/>
      <c r="C93" s="38"/>
      <c r="D93" s="152"/>
      <c r="E93" s="152"/>
      <c r="F93" s="152"/>
      <c r="G93" s="152"/>
      <c r="H93" s="152"/>
      <c r="I93" s="152"/>
      <c r="J93" s="152"/>
      <c r="K93" s="152"/>
      <c r="L93" s="152"/>
      <c r="M93" s="152"/>
      <c r="N93" s="152"/>
      <c r="O93" s="152"/>
      <c r="P93" s="152"/>
      <c r="Q93" s="152"/>
      <c r="R93" s="38"/>
      <c r="S93" s="38"/>
      <c r="T93" s="38"/>
      <c r="U93" s="38"/>
      <c r="V93" s="38"/>
      <c r="W93" s="38"/>
      <c r="X93" s="38"/>
    </row>
    <row r="95" customFormat="false" ht="13.5" hidden="false" customHeight="true" outlineLevel="0" collapsed="false">
      <c r="B95" s="0" t="s">
        <v>142</v>
      </c>
      <c r="D95" s="38" t="n">
        <f aca="false">IF(D51&lt;0, (D51/D29)*100)</f>
        <v>0</v>
      </c>
      <c r="E95" s="38" t="n">
        <f aca="false">IF(E51&lt;0, (E51/E29)*100)</f>
        <v>0</v>
      </c>
      <c r="F95" s="0" t="n">
        <f aca="false">IF(F51&lt;0, (F51/F29)*100)</f>
        <v>0</v>
      </c>
      <c r="G95" s="0" t="n">
        <f aca="false">IF(G51&lt;0, (G51/G29)*100)</f>
        <v>0</v>
      </c>
      <c r="H95" s="0" t="n">
        <f aca="false">IF(H51&lt;0, (H51/H29)*100)</f>
        <v>0</v>
      </c>
      <c r="I95" s="0" t="n">
        <f aca="false">IF(I51&lt;0, (I51/I29)*100)</f>
        <v>0</v>
      </c>
      <c r="J95" s="0" t="n">
        <f aca="false">IF(J51&lt;0, (J51/J29)*100)</f>
        <v>0</v>
      </c>
      <c r="K95" s="0" t="n">
        <f aca="false">IF(K51&lt;0, (K51/K29)*100)</f>
        <v>0</v>
      </c>
      <c r="L95" s="0" t="n">
        <f aca="false">IF(L51&lt;0, (L51/L29)*100)</f>
        <v>0</v>
      </c>
      <c r="M95" s="0" t="n">
        <f aca="false">IF(M51&lt;0, (M51/M29)*100)</f>
        <v>0</v>
      </c>
      <c r="N95" s="0" t="n">
        <f aca="false">IF(N51&lt;0, (N51/N29)*100)</f>
        <v>0</v>
      </c>
      <c r="O95" s="0" t="n">
        <f aca="false">IF(O51&lt;0, (O51/O29)*100)</f>
        <v>-0.972068413928879</v>
      </c>
      <c r="P95" s="0" t="n">
        <f aca="false">IF(P51&lt;0, (P51/P29)*100)</f>
        <v>0</v>
      </c>
      <c r="Q95" s="0" t="n">
        <f aca="false">IF(Q51&lt;0, (Q51/Q29)*100)</f>
        <v>0</v>
      </c>
      <c r="R95" s="0" t="n">
        <f aca="false">IF(R51&lt;0, (R51/R29)*100)</f>
        <v>0</v>
      </c>
      <c r="S95" s="0" t="n">
        <f aca="false">IF(S51&lt;0, (S51/S29)*100)</f>
        <v>0</v>
      </c>
      <c r="T95" s="0" t="n">
        <f aca="false">IF(T51&lt;0, (T51/T29)*100)</f>
        <v>0</v>
      </c>
      <c r="U95" s="0" t="n">
        <f aca="false">IF(U51&lt;0, (U51/U29)*100)</f>
        <v>0</v>
      </c>
      <c r="V95" s="0" t="n">
        <f aca="false">IF(V51&lt;0, (V51/V29)*100)</f>
        <v>0</v>
      </c>
      <c r="W95" s="0" t="n">
        <f aca="false">IF(W51&lt;0, (W51/W29)*100)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0.xml><?xml version="1.0" encoding="utf-8"?>
<worksheet xmlns="http://schemas.openxmlformats.org/spreadsheetml/2006/main" xmlns:r="http://schemas.openxmlformats.org/officeDocument/2006/relationships">
  <sheetPr filterMode="false">
    <pageSetUpPr fitToPage="false"/>
  </sheetPr>
  <dimension ref="A1:AU8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Q27" activePane="bottomRight" state="frozen"/>
      <selection pane="topLeft" activeCell="A1" activeCellId="0" sqref="A1"/>
      <selection pane="topRight" activeCell="Q1" activeCellId="0" sqref="Q1"/>
      <selection pane="bottomLeft" activeCell="A27" activeCellId="0" sqref="A27"/>
      <selection pane="bottomRight" activeCell="R7" activeCellId="0" sqref="R7"/>
    </sheetView>
  </sheetViews>
  <sheetFormatPr defaultRowHeight="15"/>
  <cols>
    <col collapsed="false" hidden="false" max="1" min="1" style="0" width="30.5102040816327"/>
    <col collapsed="false" hidden="false" max="2" min="2" style="0" width="38.6071428571429"/>
    <col collapsed="false" hidden="false" max="3" min="3" style="0" width="36.3112244897959"/>
    <col collapsed="false" hidden="false" max="6" min="4" style="0" width="22.8112244897959"/>
    <col collapsed="false" hidden="false" max="8" min="7" style="0" width="21.4642857142857"/>
    <col collapsed="false" hidden="false" max="15" min="9" style="0" width="24.3010204081633"/>
    <col collapsed="false" hidden="false" max="17" min="16" style="0" width="25.515306122449"/>
    <col collapsed="false" hidden="false" max="18" min="18" style="929" width="32.265306122449"/>
    <col collapsed="false" hidden="false" max="22" min="19" style="929" width="25.515306122449"/>
    <col collapsed="false" hidden="false" max="1025" min="23" style="0" width="8.50510204081633"/>
  </cols>
  <sheetData>
    <row r="1" customFormat="false" ht="15" hidden="false" customHeight="false" outlineLevel="0" collapsed="false">
      <c r="A1" s="0" t="s">
        <v>5356</v>
      </c>
      <c r="B1" s="2" t="s">
        <v>5357</v>
      </c>
      <c r="C1" s="2"/>
      <c r="D1" s="3"/>
      <c r="E1" s="3"/>
      <c r="F1" s="3"/>
      <c r="G1" s="3"/>
      <c r="H1" s="3"/>
      <c r="I1" s="3"/>
      <c r="J1" s="3"/>
      <c r="K1" s="3"/>
      <c r="L1" s="3"/>
      <c r="M1" s="3"/>
      <c r="N1" s="3"/>
      <c r="O1" s="4"/>
      <c r="P1" s="4"/>
      <c r="Q1" s="4"/>
      <c r="R1" s="930"/>
      <c r="S1" s="931"/>
      <c r="T1" s="931"/>
      <c r="U1" s="931"/>
      <c r="V1" s="931"/>
      <c r="W1" s="4"/>
      <c r="X1" s="4"/>
      <c r="Y1" s="6"/>
      <c r="Z1" s="6"/>
      <c r="AA1" s="6"/>
      <c r="AB1" s="6"/>
      <c r="AC1" s="6"/>
      <c r="AD1" s="6"/>
      <c r="AE1" s="6"/>
      <c r="AF1" s="6"/>
      <c r="AG1" s="6"/>
      <c r="AH1" s="6"/>
      <c r="AI1" s="6"/>
      <c r="AJ1" s="6"/>
      <c r="AK1" s="6"/>
      <c r="AL1" s="6"/>
      <c r="AM1" s="6"/>
      <c r="AN1" s="6"/>
      <c r="AO1" s="6"/>
      <c r="AP1" s="6"/>
      <c r="AQ1" s="6"/>
      <c r="AR1" s="6"/>
      <c r="AS1" s="6"/>
      <c r="AT1" s="6"/>
      <c r="AU1" s="6"/>
    </row>
    <row r="2" customFormat="false" ht="15" hidden="false" customHeight="false" outlineLevel="0" collapsed="false">
      <c r="B2" s="7" t="s">
        <v>5358</v>
      </c>
      <c r="C2" s="7"/>
      <c r="D2" s="4"/>
      <c r="E2" s="4"/>
      <c r="F2" s="4"/>
      <c r="G2" s="4"/>
      <c r="H2" s="4"/>
      <c r="I2" s="4"/>
      <c r="J2" s="4"/>
      <c r="K2" s="4"/>
      <c r="L2" s="4"/>
      <c r="M2" s="4"/>
      <c r="N2" s="4"/>
      <c r="O2" s="4"/>
      <c r="P2" s="4"/>
      <c r="Q2" s="4"/>
      <c r="R2" s="932"/>
      <c r="S2" s="933"/>
      <c r="T2" s="934"/>
      <c r="U2" s="931"/>
      <c r="V2" s="931"/>
      <c r="W2" s="4"/>
      <c r="X2" s="4"/>
      <c r="Y2" s="6"/>
      <c r="Z2" s="6"/>
      <c r="AA2" s="6"/>
      <c r="AB2" s="6"/>
      <c r="AC2" s="6"/>
      <c r="AD2" s="6"/>
      <c r="AE2" s="6"/>
      <c r="AF2" s="6"/>
      <c r="AG2" s="6"/>
      <c r="AH2" s="6"/>
      <c r="AI2" s="6"/>
      <c r="AJ2" s="6"/>
      <c r="AK2" s="6"/>
      <c r="AL2" s="6"/>
      <c r="AM2" s="6"/>
      <c r="AN2" s="6"/>
      <c r="AO2" s="6"/>
      <c r="AP2" s="6"/>
      <c r="AQ2" s="6"/>
      <c r="AR2" s="6"/>
      <c r="AS2" s="6"/>
      <c r="AT2" s="6"/>
      <c r="AU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931" t="n">
        <v>2014</v>
      </c>
      <c r="S3" s="931" t="n">
        <v>2015</v>
      </c>
      <c r="T3" s="931" t="n">
        <v>2016</v>
      </c>
      <c r="U3" s="931" t="n">
        <v>2017</v>
      </c>
      <c r="V3" s="931"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930" t="s">
        <v>19</v>
      </c>
      <c r="S4" s="931" t="s">
        <v>20</v>
      </c>
      <c r="T4" s="931" t="s">
        <v>21</v>
      </c>
      <c r="U4" s="931" t="s">
        <v>22</v>
      </c>
      <c r="V4" s="931" t="s">
        <v>23</v>
      </c>
      <c r="W4" s="4" t="s">
        <v>24</v>
      </c>
      <c r="X4" s="4" t="s">
        <v>25</v>
      </c>
      <c r="Y4" s="6"/>
      <c r="Z4" s="6"/>
      <c r="AA4" s="6"/>
      <c r="AB4" s="6"/>
      <c r="AC4" s="6"/>
      <c r="AD4" s="6"/>
      <c r="AE4" s="6"/>
      <c r="AF4" s="6"/>
      <c r="AG4" s="6"/>
      <c r="AH4" s="6"/>
      <c r="AI4" s="6"/>
      <c r="AJ4" s="6"/>
      <c r="AK4" s="6"/>
      <c r="AL4" s="6"/>
      <c r="AM4" s="6"/>
      <c r="AN4" s="6"/>
      <c r="AO4" s="6"/>
      <c r="AP4" s="6"/>
      <c r="AQ4" s="6"/>
      <c r="AR4" s="6"/>
      <c r="AS4" s="6"/>
      <c r="AT4" s="6"/>
      <c r="AU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931" t="s">
        <v>31</v>
      </c>
      <c r="T5" s="931" t="s">
        <v>31</v>
      </c>
      <c r="U5" s="931" t="s">
        <v>31</v>
      </c>
      <c r="V5" s="931" t="s">
        <v>31</v>
      </c>
      <c r="W5" s="4" t="s">
        <v>31</v>
      </c>
      <c r="X5" s="4" t="s">
        <v>31</v>
      </c>
      <c r="Y5" s="6"/>
      <c r="Z5" s="6"/>
      <c r="AA5" s="6"/>
      <c r="AB5" s="6"/>
      <c r="AC5" s="6"/>
      <c r="AD5" s="6"/>
      <c r="AE5" s="6"/>
      <c r="AF5" s="6"/>
      <c r="AG5" s="6"/>
      <c r="AH5" s="6"/>
      <c r="AI5" s="6"/>
      <c r="AJ5" s="6"/>
      <c r="AK5" s="6"/>
      <c r="AL5" s="6"/>
      <c r="AM5" s="6"/>
      <c r="AN5" s="6"/>
      <c r="AO5" s="6"/>
      <c r="AP5" s="6"/>
      <c r="AQ5" s="6"/>
      <c r="AR5" s="6"/>
      <c r="AS5" s="6"/>
      <c r="AT5" s="6"/>
      <c r="AU5" s="6"/>
    </row>
    <row r="6" s="13" customFormat="true" ht="15" hidden="false" customHeight="false" outlineLevel="0" collapsed="false">
      <c r="A6" s="118" t="s">
        <v>32</v>
      </c>
      <c r="B6" s="323" t="s">
        <v>33</v>
      </c>
      <c r="C6" s="13" t="s">
        <v>34</v>
      </c>
      <c r="D6" s="935" t="n">
        <v>1079800000000</v>
      </c>
      <c r="E6" s="935" t="n">
        <v>1215900000000</v>
      </c>
      <c r="F6" s="935" t="n">
        <v>1428100000000</v>
      </c>
      <c r="G6" s="935" t="n">
        <v>1839800000000</v>
      </c>
      <c r="H6" s="935" t="n">
        <v>2156000000000</v>
      </c>
      <c r="I6" s="935" t="n">
        <v>2795000000000</v>
      </c>
      <c r="J6" s="935" t="n">
        <v>3036000000000</v>
      </c>
      <c r="K6" s="936" t="n">
        <f aca="false">K7+K34</f>
        <v>3697000000000</v>
      </c>
      <c r="L6" s="935" t="n">
        <v>5216000000000</v>
      </c>
      <c r="M6" s="935" t="n">
        <v>5633000000000</v>
      </c>
      <c r="N6" s="935" t="n">
        <v>6205000000000</v>
      </c>
      <c r="O6" s="935" t="n">
        <v>7366000000000</v>
      </c>
      <c r="P6" s="935" t="n">
        <v>9076000000000</v>
      </c>
      <c r="Q6" s="935" t="n">
        <f aca="false">Q7+Q34</f>
        <v>10171000000000</v>
      </c>
      <c r="R6" s="935" t="n">
        <f aca="false">R7+R34</f>
        <v>11770000000000</v>
      </c>
      <c r="S6" s="935" t="n">
        <f aca="false">S7+S34</f>
        <v>12306000000000</v>
      </c>
      <c r="T6" s="935" t="n">
        <f aca="false">T7+T34</f>
        <v>15473000000000</v>
      </c>
      <c r="U6" s="935" t="n">
        <f aca="false">U7+U34</f>
        <v>17172000000000</v>
      </c>
      <c r="V6" s="935" t="n">
        <f aca="false">V7+V34</f>
        <v>19226000000000</v>
      </c>
      <c r="W6" s="168"/>
      <c r="X6" s="168"/>
      <c r="Y6" s="6"/>
      <c r="Z6" s="6"/>
      <c r="AA6" s="6"/>
      <c r="AB6" s="6"/>
      <c r="AC6" s="6"/>
      <c r="AD6" s="6"/>
      <c r="AE6" s="6"/>
      <c r="AF6" s="6"/>
      <c r="AG6" s="6"/>
      <c r="AH6" s="6"/>
      <c r="AI6" s="6"/>
      <c r="AJ6" s="6"/>
      <c r="AK6" s="6"/>
      <c r="AL6" s="6"/>
      <c r="AM6" s="6"/>
      <c r="AN6" s="6"/>
      <c r="AO6" s="6"/>
      <c r="AP6" s="6"/>
      <c r="AQ6" s="6"/>
      <c r="AR6" s="6"/>
      <c r="AS6" s="6"/>
      <c r="AT6" s="6"/>
      <c r="AU6" s="6"/>
    </row>
    <row r="7" s="38" customFormat="true" ht="15.75" hidden="false" customHeight="false" outlineLevel="0" collapsed="false">
      <c r="A7" s="38" t="s">
        <v>35</v>
      </c>
      <c r="B7" s="107" t="s">
        <v>513</v>
      </c>
      <c r="C7" s="20" t="s">
        <v>37</v>
      </c>
      <c r="D7" s="937" t="n">
        <v>772500000000</v>
      </c>
      <c r="E7" s="937" t="n">
        <v>929600000000</v>
      </c>
      <c r="F7" s="937" t="n">
        <v>1042900000000</v>
      </c>
      <c r="G7" s="684" t="n">
        <v>1217500000000</v>
      </c>
      <c r="H7" s="684" t="n">
        <v>1459000000000</v>
      </c>
      <c r="I7" s="668" t="n">
        <v>1774000000000</v>
      </c>
      <c r="J7" s="668" t="n">
        <v>2125000000000</v>
      </c>
      <c r="K7" s="912" t="n">
        <f aca="false">K8+K14</f>
        <v>2741000000000</v>
      </c>
      <c r="L7" s="668" t="n">
        <v>3635000000000</v>
      </c>
      <c r="M7" s="668" t="n">
        <v>4293000000000</v>
      </c>
      <c r="N7" s="668" t="n">
        <v>4800000000000</v>
      </c>
      <c r="O7" s="668" t="n">
        <v>5739000000000</v>
      </c>
      <c r="P7" s="668" t="n">
        <v>7221000000000</v>
      </c>
      <c r="Q7" s="100" t="n">
        <v>8443000000000</v>
      </c>
      <c r="R7" s="101" t="n">
        <v>10182000000000</v>
      </c>
      <c r="S7" s="100" t="n">
        <v>11231000000000</v>
      </c>
      <c r="T7" s="100" t="n">
        <v>14042000000000</v>
      </c>
      <c r="U7" s="100" t="n">
        <v>15794000000000</v>
      </c>
      <c r="V7" s="100" t="n">
        <v>17900000000000</v>
      </c>
      <c r="Y7" s="6"/>
      <c r="Z7" s="6"/>
      <c r="AA7" s="6"/>
      <c r="AB7" s="6"/>
      <c r="AC7" s="6"/>
      <c r="AD7" s="6"/>
      <c r="AE7" s="6"/>
      <c r="AF7" s="6"/>
      <c r="AG7" s="6"/>
      <c r="AH7" s="6"/>
      <c r="AI7" s="6"/>
      <c r="AJ7" s="6"/>
      <c r="AK7" s="6"/>
      <c r="AL7" s="6"/>
      <c r="AM7" s="6"/>
      <c r="AN7" s="6"/>
      <c r="AO7" s="6"/>
      <c r="AP7" s="6"/>
      <c r="AQ7" s="6"/>
      <c r="AR7" s="6"/>
      <c r="AS7" s="6"/>
      <c r="AT7" s="6"/>
      <c r="AU7" s="6"/>
    </row>
    <row r="8" customFormat="false" ht="15.75" hidden="false" customHeight="false" outlineLevel="0" collapsed="false">
      <c r="A8" s="113" t="s">
        <v>38</v>
      </c>
      <c r="B8" s="107" t="s">
        <v>441</v>
      </c>
      <c r="C8" s="20" t="s">
        <v>40</v>
      </c>
      <c r="D8" s="937" t="n">
        <v>691900000000</v>
      </c>
      <c r="E8" s="937" t="n">
        <v>827800000000</v>
      </c>
      <c r="F8" s="937" t="n">
        <v>938500000000</v>
      </c>
      <c r="G8" s="684" t="n">
        <v>1105700000000</v>
      </c>
      <c r="H8" s="860" t="n">
        <v>1343000000000</v>
      </c>
      <c r="I8" s="668" t="n">
        <v>1615000000000</v>
      </c>
      <c r="J8" s="668" t="n">
        <v>1946000000000</v>
      </c>
      <c r="K8" s="912" t="n">
        <f aca="false">K9+K10+K11+K12+K13</f>
        <v>2531000000000</v>
      </c>
      <c r="L8" s="668" t="n">
        <v>3359000000000</v>
      </c>
      <c r="M8" s="668" t="n">
        <v>4044000000000</v>
      </c>
      <c r="N8" s="668" t="n">
        <v>4428000000000</v>
      </c>
      <c r="O8" s="668" t="n">
        <v>5296000000000</v>
      </c>
      <c r="P8" s="668" t="n">
        <v>6480000000000</v>
      </c>
      <c r="Q8" s="100" t="n">
        <v>7730000000000</v>
      </c>
      <c r="R8" s="101" t="n">
        <v>9294000000000</v>
      </c>
      <c r="S8" s="100" t="n">
        <v>10130000000000</v>
      </c>
      <c r="T8" s="100" t="n">
        <v>12408000000000</v>
      </c>
      <c r="U8" s="100" t="n">
        <v>14097000000000</v>
      </c>
      <c r="V8" s="100" t="n">
        <v>16003000000000</v>
      </c>
      <c r="Y8" s="6"/>
      <c r="Z8" s="6"/>
      <c r="AA8" s="6"/>
      <c r="AB8" s="6"/>
      <c r="AC8" s="6"/>
      <c r="AD8" s="6"/>
      <c r="AE8" s="6"/>
      <c r="AF8" s="6"/>
      <c r="AG8" s="6"/>
      <c r="AH8" s="6"/>
      <c r="AI8" s="6"/>
      <c r="AJ8" s="6"/>
      <c r="AK8" s="6"/>
      <c r="AL8" s="6"/>
      <c r="AM8" s="6"/>
      <c r="AN8" s="6"/>
      <c r="AO8" s="6"/>
      <c r="AP8" s="6"/>
      <c r="AQ8" s="6"/>
      <c r="AR8" s="6"/>
      <c r="AS8" s="6"/>
      <c r="AT8" s="6"/>
      <c r="AU8" s="6"/>
    </row>
    <row r="9" customFormat="false" ht="15.75" hidden="false" customHeight="false" outlineLevel="0" collapsed="false">
      <c r="A9" s="27" t="s">
        <v>3174</v>
      </c>
      <c r="B9" s="134" t="s">
        <v>5359</v>
      </c>
      <c r="C9" s="0" t="s">
        <v>43</v>
      </c>
      <c r="D9" s="937" t="n">
        <v>87700000000</v>
      </c>
      <c r="E9" s="937" t="n">
        <v>95600000000</v>
      </c>
      <c r="F9" s="937" t="n">
        <v>88900000000</v>
      </c>
      <c r="G9" s="684" t="n">
        <v>106400000000</v>
      </c>
      <c r="H9" s="684" t="n">
        <v>137000000000</v>
      </c>
      <c r="I9" s="668" t="n">
        <v>112000000000</v>
      </c>
      <c r="J9" s="668" t="n">
        <v>191000000000</v>
      </c>
      <c r="K9" s="668" t="n">
        <v>246000000000</v>
      </c>
      <c r="L9" s="668" t="n">
        <v>289000000000</v>
      </c>
      <c r="M9" s="668" t="n">
        <v>359000000000</v>
      </c>
      <c r="N9" s="668" t="n">
        <v>367000000000</v>
      </c>
      <c r="O9" s="668" t="n">
        <v>449000000000</v>
      </c>
      <c r="P9" s="668" t="n">
        <v>498000000000</v>
      </c>
      <c r="Q9" s="100" t="n">
        <v>584000000000</v>
      </c>
      <c r="R9" s="100" t="n">
        <v>694000000000</v>
      </c>
      <c r="S9" s="100" t="n">
        <v>732000000000</v>
      </c>
      <c r="T9" s="100" t="n">
        <v>865000000000</v>
      </c>
      <c r="U9" s="100" t="n">
        <v>968000000000</v>
      </c>
      <c r="V9" s="100" t="n">
        <v>1082000000000</v>
      </c>
      <c r="Y9" s="6"/>
      <c r="Z9" s="6"/>
      <c r="AA9" s="6"/>
      <c r="AB9" s="6"/>
      <c r="AC9" s="6"/>
      <c r="AD9" s="6"/>
      <c r="AE9" s="6"/>
      <c r="AF9" s="6"/>
      <c r="AG9" s="6"/>
      <c r="AH9" s="6"/>
      <c r="AI9" s="6"/>
      <c r="AJ9" s="6"/>
      <c r="AK9" s="6"/>
      <c r="AL9" s="6"/>
      <c r="AM9" s="6"/>
      <c r="AN9" s="6"/>
      <c r="AO9" s="6"/>
      <c r="AP9" s="6"/>
      <c r="AQ9" s="6"/>
      <c r="AR9" s="6"/>
      <c r="AS9" s="6"/>
      <c r="AT9" s="6"/>
      <c r="AU9" s="6"/>
    </row>
    <row r="10" customFormat="false" ht="15.75" hidden="false" customHeight="false" outlineLevel="0" collapsed="false">
      <c r="A10" s="18" t="s">
        <v>3717</v>
      </c>
      <c r="B10" s="134" t="s">
        <v>5360</v>
      </c>
      <c r="C10" s="0" t="s">
        <v>43</v>
      </c>
      <c r="D10" s="937" t="n">
        <v>223800000000</v>
      </c>
      <c r="E10" s="937" t="n">
        <v>302000000000</v>
      </c>
      <c r="F10" s="937" t="n">
        <v>352300000000</v>
      </c>
      <c r="G10" s="684" t="n">
        <v>424300000000</v>
      </c>
      <c r="H10" s="684" t="n">
        <v>504000000000</v>
      </c>
      <c r="I10" s="668" t="n">
        <v>680000000000</v>
      </c>
      <c r="J10" s="668" t="n">
        <v>803000000000</v>
      </c>
      <c r="K10" s="668" t="n">
        <v>832000000000</v>
      </c>
      <c r="L10" s="668" t="n">
        <v>1042000000000</v>
      </c>
      <c r="M10" s="668" t="n">
        <v>1231000000000</v>
      </c>
      <c r="N10" s="668" t="n">
        <v>1390000000000</v>
      </c>
      <c r="O10" s="668" t="n">
        <v>1531000000000</v>
      </c>
      <c r="P10" s="668" t="n">
        <v>1975000000000</v>
      </c>
      <c r="Q10" s="100" t="n">
        <v>2146000000000</v>
      </c>
      <c r="R10" s="100" t="n">
        <v>2189000000000</v>
      </c>
      <c r="S10" s="100" t="n">
        <v>2521000000000</v>
      </c>
      <c r="T10" s="100" t="n">
        <v>3408000000000</v>
      </c>
      <c r="U10" s="100" t="n">
        <v>3919000000000</v>
      </c>
      <c r="V10" s="100" t="n">
        <v>4383000000000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5.75" hidden="false" customHeight="false" outlineLevel="0" collapsed="false">
      <c r="A11" s="134" t="s">
        <v>517</v>
      </c>
      <c r="B11" s="134" t="s">
        <v>517</v>
      </c>
      <c r="C11" s="0" t="s">
        <v>43</v>
      </c>
      <c r="D11" s="937" t="n">
        <v>88500000000</v>
      </c>
      <c r="E11" s="937" t="n">
        <v>154800000000</v>
      </c>
      <c r="F11" s="937" t="n">
        <v>177600000000</v>
      </c>
      <c r="G11" s="684" t="n">
        <v>187300000000</v>
      </c>
      <c r="H11" s="684" t="n">
        <v>215000000000</v>
      </c>
      <c r="I11" s="668" t="n">
        <v>239000000000</v>
      </c>
      <c r="J11" s="668" t="n">
        <v>262000000000</v>
      </c>
      <c r="K11" s="668" t="n">
        <v>520000000000</v>
      </c>
      <c r="L11" s="668" t="n">
        <v>661000000000</v>
      </c>
      <c r="M11" s="668" t="n">
        <v>762000000000</v>
      </c>
      <c r="N11" s="668" t="n">
        <v>838000000000</v>
      </c>
      <c r="O11" s="668" t="n">
        <v>1052000000000</v>
      </c>
      <c r="P11" s="668" t="n">
        <v>1029000000000</v>
      </c>
      <c r="Q11" s="100" t="n">
        <v>1258000000000</v>
      </c>
      <c r="R11" s="100" t="n">
        <v>1509000000000</v>
      </c>
      <c r="S11" s="100" t="n">
        <v>1687000000000</v>
      </c>
      <c r="T11" s="100" t="n">
        <v>1926000000000</v>
      </c>
      <c r="U11" s="100" t="n">
        <v>2155000000000</v>
      </c>
      <c r="V11" s="100" t="n">
        <v>2411000000000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5.75" hidden="false" customHeight="false" outlineLevel="0" collapsed="false">
      <c r="A12" s="18" t="s">
        <v>592</v>
      </c>
      <c r="B12" s="134" t="s">
        <v>5361</v>
      </c>
      <c r="C12" s="0" t="s">
        <v>43</v>
      </c>
      <c r="D12" s="937" t="n">
        <v>205100000000</v>
      </c>
      <c r="E12" s="937" t="n">
        <v>194000000000</v>
      </c>
      <c r="F12" s="937" t="n">
        <v>228400000000</v>
      </c>
      <c r="G12" s="684" t="n">
        <v>276000000000</v>
      </c>
      <c r="H12" s="684" t="n">
        <v>364000000000</v>
      </c>
      <c r="I12" s="668" t="n">
        <v>453000000000</v>
      </c>
      <c r="J12" s="668" t="n">
        <v>554000000000</v>
      </c>
      <c r="K12" s="668" t="n">
        <v>714000000000</v>
      </c>
      <c r="L12" s="668" t="n">
        <v>984000000000</v>
      </c>
      <c r="M12" s="668" t="n">
        <v>1229000000000</v>
      </c>
      <c r="N12" s="668" t="n">
        <v>1334000000000</v>
      </c>
      <c r="O12" s="668" t="n">
        <v>1660000000000</v>
      </c>
      <c r="P12" s="668" t="n">
        <v>2247000000000</v>
      </c>
      <c r="Q12" s="100" t="n">
        <v>3034000000000</v>
      </c>
      <c r="R12" s="100" t="n">
        <v>3779000000000</v>
      </c>
      <c r="S12" s="100" t="n">
        <v>3887000000000</v>
      </c>
      <c r="T12" s="100" t="n">
        <v>4390000000000</v>
      </c>
      <c r="U12" s="100" t="n">
        <v>5019000000000</v>
      </c>
      <c r="V12" s="100" t="n">
        <v>5731000000000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5.75" hidden="false" customHeight="false" outlineLevel="0" collapsed="false">
      <c r="A13" s="27" t="s">
        <v>48</v>
      </c>
      <c r="B13" s="134" t="s">
        <v>1391</v>
      </c>
      <c r="C13" s="0" t="s">
        <v>43</v>
      </c>
      <c r="D13" s="937" t="n">
        <v>86900000000</v>
      </c>
      <c r="E13" s="937" t="n">
        <v>81400000000</v>
      </c>
      <c r="F13" s="937" t="n">
        <v>91300000000</v>
      </c>
      <c r="G13" s="684" t="n">
        <v>111700000000</v>
      </c>
      <c r="H13" s="684" t="n">
        <v>123000000000</v>
      </c>
      <c r="I13" s="668" t="n">
        <v>132000000000</v>
      </c>
      <c r="J13" s="668" t="n">
        <v>137000000000</v>
      </c>
      <c r="K13" s="668" t="n">
        <v>219000000000</v>
      </c>
      <c r="L13" s="668" t="n">
        <v>383000000000</v>
      </c>
      <c r="M13" s="668" t="n">
        <v>463000000000</v>
      </c>
      <c r="N13" s="668" t="n">
        <v>499000000000</v>
      </c>
      <c r="O13" s="668" t="n">
        <v>604000000000</v>
      </c>
      <c r="P13" s="668" t="n">
        <v>732000000000</v>
      </c>
      <c r="Q13" s="100" t="n">
        <v>707000000000</v>
      </c>
      <c r="R13" s="100" t="n">
        <v>1124000000000</v>
      </c>
      <c r="S13" s="100" t="n">
        <v>1303000000000</v>
      </c>
      <c r="T13" s="100" t="n">
        <v>1819000000000</v>
      </c>
      <c r="U13" s="100" t="n">
        <v>2036000000000</v>
      </c>
      <c r="V13" s="100" t="n">
        <v>2395000000000</v>
      </c>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5.75" hidden="false" customHeight="false" outlineLevel="0" collapsed="false">
      <c r="A14" s="3" t="s">
        <v>50</v>
      </c>
      <c r="B14" s="107" t="s">
        <v>1281</v>
      </c>
      <c r="C14" s="20" t="s">
        <v>40</v>
      </c>
      <c r="D14" s="937" t="n">
        <v>80500000000</v>
      </c>
      <c r="E14" s="937" t="n">
        <v>101800000000</v>
      </c>
      <c r="F14" s="937" t="n">
        <v>104500000000</v>
      </c>
      <c r="G14" s="684" t="n">
        <v>111800000000</v>
      </c>
      <c r="H14" s="684" t="n">
        <v>117000000000</v>
      </c>
      <c r="I14" s="668" t="n">
        <v>158000000000</v>
      </c>
      <c r="J14" s="668" t="n">
        <v>178000000000</v>
      </c>
      <c r="K14" s="668" t="n">
        <v>210000000000</v>
      </c>
      <c r="L14" s="668" t="n">
        <v>275000000000</v>
      </c>
      <c r="M14" s="668" t="n">
        <v>249000000000</v>
      </c>
      <c r="N14" s="668" t="n">
        <v>372000000000</v>
      </c>
      <c r="O14" s="668" t="n">
        <v>443000000000</v>
      </c>
      <c r="P14" s="668" t="n">
        <v>741000000000</v>
      </c>
      <c r="Q14" s="100" t="n">
        <v>713000000000</v>
      </c>
      <c r="R14" s="100" t="n">
        <v>888000000000</v>
      </c>
      <c r="S14" s="100" t="n">
        <v>1101000000000</v>
      </c>
      <c r="T14" s="100" t="n">
        <v>1634000000000</v>
      </c>
      <c r="U14" s="100" t="n">
        <v>1697000000000</v>
      </c>
      <c r="V14" s="100" t="n">
        <v>1898000000000</v>
      </c>
      <c r="Y14" s="6"/>
      <c r="Z14" s="6"/>
      <c r="AA14" s="6"/>
      <c r="AB14" s="6"/>
      <c r="AC14" s="6"/>
      <c r="AD14" s="6"/>
      <c r="AE14" s="6"/>
      <c r="AF14" s="6"/>
      <c r="AG14" s="6"/>
      <c r="AH14" s="6"/>
      <c r="AI14" s="6"/>
      <c r="AJ14" s="6"/>
      <c r="AK14" s="6"/>
      <c r="AL14" s="6"/>
      <c r="AM14" s="6"/>
      <c r="AN14" s="6"/>
      <c r="AO14" s="6"/>
      <c r="AP14" s="6"/>
      <c r="AQ14" s="6"/>
      <c r="AR14" s="6"/>
      <c r="AS14" s="6"/>
      <c r="AT14" s="6"/>
      <c r="AU14" s="6"/>
    </row>
    <row r="15" customFormat="false" ht="15" hidden="false" customHeight="false" outlineLevel="0" collapsed="false">
      <c r="A15" s="134" t="s">
        <v>5362</v>
      </c>
      <c r="B15" s="134" t="s">
        <v>5363</v>
      </c>
      <c r="C15" s="49" t="s">
        <v>182</v>
      </c>
      <c r="D15" s="663"/>
      <c r="E15" s="663"/>
      <c r="F15" s="663"/>
      <c r="G15" s="860"/>
      <c r="H15" s="860"/>
      <c r="I15" s="663"/>
      <c r="J15" s="663"/>
      <c r="K15" s="663"/>
      <c r="L15" s="663"/>
      <c r="M15" s="860"/>
      <c r="N15" s="668" t="n">
        <v>138000000000</v>
      </c>
      <c r="O15" s="668" t="n">
        <v>158000000000</v>
      </c>
      <c r="P15" s="668" t="n">
        <v>196000000000</v>
      </c>
      <c r="Q15" s="100" t="n">
        <v>221000000000</v>
      </c>
      <c r="R15" s="100" t="n">
        <v>315000000000</v>
      </c>
      <c r="S15" s="100" t="n">
        <v>388000000000</v>
      </c>
      <c r="T15" s="100" t="n">
        <v>522000000000</v>
      </c>
      <c r="U15" s="100" t="n">
        <v>584000000000</v>
      </c>
      <c r="V15" s="100" t="n">
        <v>653000000000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5" hidden="false" customHeight="false" outlineLevel="0" collapsed="false">
      <c r="A16" s="132" t="s">
        <v>613</v>
      </c>
      <c r="B16" s="134" t="s">
        <v>49</v>
      </c>
      <c r="C16" s="49" t="s">
        <v>182</v>
      </c>
      <c r="D16" s="663"/>
      <c r="E16" s="663"/>
      <c r="F16" s="663"/>
      <c r="G16" s="860"/>
      <c r="H16" s="860"/>
      <c r="I16" s="663"/>
      <c r="J16" s="663"/>
      <c r="K16" s="663"/>
      <c r="L16" s="663"/>
      <c r="M16" s="668" t="n">
        <v>249000000000</v>
      </c>
      <c r="N16" s="668" t="n">
        <v>234000000000</v>
      </c>
      <c r="O16" s="668" t="n">
        <v>285000000000</v>
      </c>
      <c r="P16" s="668" t="n">
        <v>545000000000</v>
      </c>
      <c r="Q16" s="100" t="n">
        <v>492000000000</v>
      </c>
      <c r="R16" s="100" t="n">
        <v>573000000000</v>
      </c>
      <c r="S16" s="100" t="n">
        <v>713000000000</v>
      </c>
      <c r="T16" s="100" t="n">
        <v>1112000000000</v>
      </c>
      <c r="U16" s="100" t="n">
        <v>1113000000000</v>
      </c>
      <c r="V16" s="100" t="n">
        <v>1244000000000</v>
      </c>
      <c r="Y16" s="6"/>
      <c r="Z16" s="6"/>
      <c r="AA16" s="6"/>
      <c r="AB16" s="6"/>
      <c r="AC16" s="6"/>
      <c r="AD16" s="6"/>
      <c r="AE16" s="6"/>
      <c r="AF16" s="6"/>
      <c r="AG16" s="6"/>
      <c r="AH16" s="6"/>
      <c r="AI16" s="6"/>
      <c r="AJ16" s="6"/>
      <c r="AK16" s="6"/>
      <c r="AL16" s="6"/>
      <c r="AM16" s="6"/>
      <c r="AN16" s="6"/>
      <c r="AO16" s="6"/>
      <c r="AP16" s="6"/>
      <c r="AQ16" s="6"/>
      <c r="AR16" s="6"/>
      <c r="AS16" s="6"/>
      <c r="AT16" s="6"/>
      <c r="AU16" s="6"/>
    </row>
    <row r="17" s="13" customFormat="true" ht="15.75" hidden="false" customHeight="false" outlineLevel="0" collapsed="false">
      <c r="A17" s="13" t="s">
        <v>68</v>
      </c>
      <c r="B17" s="13" t="s">
        <v>69</v>
      </c>
      <c r="C17" s="32" t="s">
        <v>34</v>
      </c>
      <c r="D17" s="938" t="n">
        <v>1271900000000</v>
      </c>
      <c r="E17" s="938" t="n">
        <v>1314800000000</v>
      </c>
      <c r="F17" s="938" t="n">
        <v>1521900000000</v>
      </c>
      <c r="G17" s="939" t="n">
        <v>1989500000000</v>
      </c>
      <c r="H17" s="939" t="n">
        <v>2528000000000</v>
      </c>
      <c r="I17" s="910" t="n">
        <v>3248000000000</v>
      </c>
      <c r="J17" s="910" t="n">
        <v>3873000000000</v>
      </c>
      <c r="K17" s="910" t="n">
        <v>4475000000000</v>
      </c>
      <c r="L17" s="910" t="n">
        <v>5217000000000</v>
      </c>
      <c r="M17" s="910" t="n">
        <v>6907000000000</v>
      </c>
      <c r="N17" s="910" t="n">
        <v>8312000000000</v>
      </c>
      <c r="O17" s="910" t="n">
        <v>9439000000000</v>
      </c>
      <c r="P17" s="910" t="n">
        <v>10765000000000</v>
      </c>
      <c r="Q17" s="100" t="n">
        <v>13543000000000</v>
      </c>
      <c r="R17" s="101" t="n">
        <v>13958000000000</v>
      </c>
      <c r="S17" s="100" t="n">
        <v>15663000000000</v>
      </c>
      <c r="T17" s="100" t="n">
        <v>19457000000000</v>
      </c>
      <c r="U17" s="100" t="n">
        <v>20350000000000</v>
      </c>
      <c r="V17" s="100" t="n">
        <v>22749000000000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5.75" hidden="false" customHeight="false" outlineLevel="0" collapsed="false">
      <c r="A18" s="3" t="s">
        <v>70</v>
      </c>
      <c r="B18" s="107" t="s">
        <v>5364</v>
      </c>
      <c r="C18" s="20" t="s">
        <v>72</v>
      </c>
      <c r="D18" s="937" t="n">
        <v>807600000000</v>
      </c>
      <c r="E18" s="937" t="n">
        <v>986600000000</v>
      </c>
      <c r="F18" s="937" t="n">
        <v>1171400000000</v>
      </c>
      <c r="G18" s="684" t="n">
        <v>1488600000000</v>
      </c>
      <c r="H18" s="860" t="n">
        <v>1886000000000</v>
      </c>
      <c r="I18" s="668" t="n">
        <v>2300000000000</v>
      </c>
      <c r="J18" s="668" t="n">
        <v>2920000000000</v>
      </c>
      <c r="K18" s="668" t="n">
        <v>3296000000000</v>
      </c>
      <c r="L18" s="668" t="n">
        <v>3398000000000</v>
      </c>
      <c r="M18" s="668" t="n">
        <v>4681000000000</v>
      </c>
      <c r="N18" s="668" t="n">
        <v>5700000000000</v>
      </c>
      <c r="O18" s="668" t="n">
        <v>6690000000000</v>
      </c>
      <c r="P18" s="668" t="n">
        <v>6990000000000</v>
      </c>
      <c r="Q18" s="100" t="n">
        <v>9445000000000</v>
      </c>
      <c r="R18" s="101" t="n">
        <v>10299000000000</v>
      </c>
      <c r="S18" s="100" t="n">
        <v>10834000000000</v>
      </c>
      <c r="T18" s="100" t="n">
        <v>13714000000000</v>
      </c>
      <c r="U18" s="100" t="n">
        <v>15110000000000</v>
      </c>
      <c r="V18" s="100" t="n">
        <v>17091000000000</v>
      </c>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5.75" hidden="false" customHeight="false" outlineLevel="0" collapsed="false">
      <c r="A19" s="27" t="s">
        <v>75</v>
      </c>
      <c r="B19" s="134" t="s">
        <v>456</v>
      </c>
      <c r="C19" s="20" t="s">
        <v>77</v>
      </c>
      <c r="D19" s="937" t="n">
        <v>285300000000</v>
      </c>
      <c r="E19" s="937" t="n">
        <v>308100000000</v>
      </c>
      <c r="F19" s="937" t="n">
        <v>342000000000</v>
      </c>
      <c r="G19" s="684" t="n">
        <v>397800000000</v>
      </c>
      <c r="H19" s="684" t="n">
        <v>463000000000</v>
      </c>
      <c r="I19" s="668" t="n">
        <v>551000000000</v>
      </c>
      <c r="J19" s="668" t="n">
        <v>657000000000</v>
      </c>
      <c r="K19" s="668" t="n">
        <v>976000000000</v>
      </c>
      <c r="L19" s="668" t="n">
        <v>1135000000000</v>
      </c>
      <c r="M19" s="668" t="n">
        <v>1609000000000</v>
      </c>
      <c r="N19" s="668" t="n">
        <v>1723000000000</v>
      </c>
      <c r="O19" s="668" t="n">
        <v>2346000000000</v>
      </c>
      <c r="P19" s="668" t="n">
        <v>2722000000000</v>
      </c>
      <c r="Q19" s="100" t="n">
        <v>3350000000000</v>
      </c>
      <c r="R19" s="100" t="n">
        <v>3969000000000</v>
      </c>
      <c r="S19" s="100" t="n">
        <v>4733000000000</v>
      </c>
      <c r="T19" s="100" t="n">
        <v>5572000000000</v>
      </c>
      <c r="U19" s="100" t="n">
        <v>6236000000000</v>
      </c>
      <c r="V19" s="100" t="n">
        <v>6974000000000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75" hidden="false" customHeight="false" outlineLevel="0" collapsed="false">
      <c r="A20" s="27" t="s">
        <v>86</v>
      </c>
      <c r="B20" s="134" t="s">
        <v>1666</v>
      </c>
      <c r="C20" s="20" t="s">
        <v>77</v>
      </c>
      <c r="D20" s="937" t="n">
        <v>127000000000</v>
      </c>
      <c r="E20" s="937" t="n">
        <v>128100000000</v>
      </c>
      <c r="F20" s="937" t="n">
        <v>121100000000</v>
      </c>
      <c r="G20" s="684" t="n">
        <v>99800000000</v>
      </c>
      <c r="H20" s="684" t="n">
        <v>109000000000</v>
      </c>
      <c r="I20" s="668" t="n">
        <v>143000000000</v>
      </c>
      <c r="J20" s="668" t="n">
        <v>219000000000</v>
      </c>
      <c r="K20" s="668" t="n">
        <v>216000000000</v>
      </c>
      <c r="L20" s="668" t="n">
        <v>265000000000</v>
      </c>
      <c r="M20" s="668" t="n">
        <v>243000000000</v>
      </c>
      <c r="N20" s="668" t="n">
        <v>249000000000</v>
      </c>
      <c r="O20" s="668" t="n">
        <v>353000000000</v>
      </c>
      <c r="P20" s="668" t="n">
        <v>436000000000</v>
      </c>
      <c r="Q20" s="100" t="n">
        <v>767000000000</v>
      </c>
      <c r="R20" s="100" t="n">
        <v>977000000000</v>
      </c>
      <c r="S20" s="100" t="n">
        <v>1189000000000</v>
      </c>
      <c r="T20" s="100" t="n">
        <v>1543000000000</v>
      </c>
      <c r="U20" s="100" t="n">
        <v>1948000000000</v>
      </c>
      <c r="V20" s="100" t="n">
        <v>2384000000000</v>
      </c>
      <c r="Y20" s="6"/>
      <c r="Z20" s="6"/>
      <c r="AA20" s="6"/>
      <c r="AB20" s="6"/>
      <c r="AC20" s="6"/>
      <c r="AD20" s="6"/>
      <c r="AE20" s="6"/>
      <c r="AF20" s="6"/>
      <c r="AG20" s="6"/>
      <c r="AH20" s="6"/>
      <c r="AI20" s="6"/>
      <c r="AJ20" s="6"/>
      <c r="AK20" s="6"/>
      <c r="AL20" s="6"/>
      <c r="AM20" s="6"/>
      <c r="AN20" s="6"/>
      <c r="AO20" s="6"/>
      <c r="AP20" s="6"/>
      <c r="AQ20" s="6"/>
      <c r="AR20" s="6"/>
      <c r="AS20" s="6"/>
      <c r="AT20" s="6"/>
      <c r="AU20" s="6"/>
    </row>
    <row r="21" customFormat="false" ht="15.75" hidden="false" customHeight="false" outlineLevel="0" collapsed="false">
      <c r="A21" s="0" t="s">
        <v>494</v>
      </c>
      <c r="B21" s="106" t="s">
        <v>199</v>
      </c>
      <c r="C21" s="107" t="s">
        <v>5365</v>
      </c>
      <c r="D21" s="937" t="n">
        <v>81400000000</v>
      </c>
      <c r="E21" s="937" t="n">
        <v>77800000000</v>
      </c>
      <c r="F21" s="937" t="n">
        <v>64600000000</v>
      </c>
      <c r="G21" s="684" t="n">
        <v>57000000000</v>
      </c>
      <c r="H21" s="684" t="n">
        <v>70000000000</v>
      </c>
      <c r="I21" s="668" t="n">
        <v>87000000000</v>
      </c>
      <c r="J21" s="668" t="n">
        <v>164000000000</v>
      </c>
      <c r="K21" s="668" t="n">
        <v>185000000000</v>
      </c>
      <c r="L21" s="668" t="n">
        <v>237000000000</v>
      </c>
      <c r="M21" s="668" t="n">
        <v>208000000000</v>
      </c>
      <c r="N21" s="668" t="n">
        <v>208000000000</v>
      </c>
      <c r="O21" s="668" t="n">
        <v>285000000000</v>
      </c>
      <c r="P21" s="668" t="n">
        <v>345000000000</v>
      </c>
      <c r="Q21" s="100" t="n">
        <v>590000000000</v>
      </c>
      <c r="R21" s="100" t="n">
        <v>743000000000</v>
      </c>
      <c r="S21" s="100" t="n">
        <v>847000000000</v>
      </c>
      <c r="T21" s="100" t="n">
        <v>965000000000</v>
      </c>
      <c r="U21" s="100" t="n">
        <v>1207000000000</v>
      </c>
      <c r="V21" s="100" t="n">
        <v>1428000000000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5.75" hidden="false" customHeight="false" outlineLevel="0" collapsed="false">
      <c r="A22" s="0" t="s">
        <v>548</v>
      </c>
      <c r="B22" s="106" t="s">
        <v>5366</v>
      </c>
      <c r="C22" s="107" t="s">
        <v>5365</v>
      </c>
      <c r="D22" s="937" t="n">
        <v>45600000000</v>
      </c>
      <c r="E22" s="937" t="n">
        <v>50400000000</v>
      </c>
      <c r="F22" s="937" t="n">
        <v>56500000000</v>
      </c>
      <c r="G22" s="684" t="n">
        <v>42800000000</v>
      </c>
      <c r="H22" s="684" t="n">
        <v>38000000000</v>
      </c>
      <c r="I22" s="668" t="n">
        <v>56000000000</v>
      </c>
      <c r="J22" s="668" t="n">
        <v>55000000000</v>
      </c>
      <c r="K22" s="668" t="n">
        <v>31000000000</v>
      </c>
      <c r="L22" s="668" t="n">
        <v>27000000000</v>
      </c>
      <c r="M22" s="668" t="n">
        <v>35000000000</v>
      </c>
      <c r="N22" s="668" t="n">
        <v>41000000000</v>
      </c>
      <c r="O22" s="668" t="n">
        <v>68000000000</v>
      </c>
      <c r="P22" s="668" t="n">
        <v>91000000000</v>
      </c>
      <c r="Q22" s="100" t="n">
        <v>177000000000</v>
      </c>
      <c r="R22" s="100" t="n">
        <v>234000000000</v>
      </c>
      <c r="S22" s="100" t="n">
        <v>342000000000</v>
      </c>
      <c r="T22" s="100" t="n">
        <v>579000000000</v>
      </c>
      <c r="U22" s="100" t="n">
        <v>741000000000</v>
      </c>
      <c r="V22" s="100" t="n">
        <v>956000000000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5.75" hidden="false" customHeight="false" outlineLevel="0" collapsed="false">
      <c r="A23" s="27" t="s">
        <v>5367</v>
      </c>
      <c r="B23" s="134" t="s">
        <v>5368</v>
      </c>
      <c r="C23" s="20" t="s">
        <v>77</v>
      </c>
      <c r="D23" s="937" t="n">
        <v>395300000000</v>
      </c>
      <c r="E23" s="937" t="n">
        <v>550400000000</v>
      </c>
      <c r="F23" s="937" t="n">
        <v>708300000000</v>
      </c>
      <c r="G23" s="684" t="n">
        <v>991100000000</v>
      </c>
      <c r="H23" s="684" t="n">
        <v>1314000000000</v>
      </c>
      <c r="I23" s="668" t="n">
        <v>1606000000000</v>
      </c>
      <c r="J23" s="668" t="n">
        <v>2044000000000</v>
      </c>
      <c r="K23" s="668" t="n">
        <v>2105000000000</v>
      </c>
      <c r="L23" s="668" t="n">
        <v>1998000000000</v>
      </c>
      <c r="M23" s="668" t="n">
        <v>2830000000000</v>
      </c>
      <c r="N23" s="668" t="n">
        <v>3728000000000</v>
      </c>
      <c r="O23" s="668" t="n">
        <v>3991000000000</v>
      </c>
      <c r="P23" s="668" t="n">
        <v>3831000000000</v>
      </c>
      <c r="Q23" s="100" t="n">
        <v>5328000000000</v>
      </c>
      <c r="R23" s="100" t="n">
        <v>5352000000000</v>
      </c>
      <c r="S23" s="100" t="n">
        <v>4912000000000</v>
      </c>
      <c r="T23" s="100" t="n">
        <v>6598000000000</v>
      </c>
      <c r="U23" s="100" t="n">
        <v>6926000000000</v>
      </c>
      <c r="V23" s="100" t="n">
        <v>7733000000000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5" hidden="false" customHeight="false" outlineLevel="0" collapsed="false">
      <c r="B24" s="45" t="s">
        <v>5369</v>
      </c>
      <c r="C24" s="19"/>
      <c r="D24" s="663"/>
      <c r="E24" s="663"/>
      <c r="F24" s="663"/>
      <c r="G24" s="860"/>
      <c r="H24" s="684" t="s">
        <v>74</v>
      </c>
      <c r="I24" s="668" t="n">
        <v>0</v>
      </c>
      <c r="J24" s="668" t="n">
        <v>0</v>
      </c>
      <c r="K24" s="668" t="n">
        <v>18000000000</v>
      </c>
      <c r="L24" s="668" t="n">
        <v>114000000000</v>
      </c>
      <c r="M24" s="668" t="s">
        <v>3484</v>
      </c>
      <c r="N24" s="668" t="s">
        <v>3484</v>
      </c>
      <c r="O24" s="668" t="s">
        <v>3484</v>
      </c>
      <c r="P24" s="668" t="s">
        <v>3484</v>
      </c>
      <c r="Q24" s="668" t="s">
        <v>3484</v>
      </c>
      <c r="R24" s="668"/>
      <c r="S24" s="668" t="s">
        <v>3484</v>
      </c>
      <c r="T24" s="668" t="s">
        <v>3484</v>
      </c>
      <c r="U24" s="668" t="s">
        <v>3484</v>
      </c>
      <c r="V24" s="668" t="s">
        <v>3484</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5" hidden="false" customHeight="false" outlineLevel="0" collapsed="false">
      <c r="B25" s="156" t="s">
        <v>5370</v>
      </c>
      <c r="C25" s="19"/>
      <c r="D25" s="663"/>
      <c r="E25" s="663"/>
      <c r="F25" s="663"/>
      <c r="G25" s="860" t="s">
        <v>3484</v>
      </c>
      <c r="H25" s="860"/>
      <c r="I25" s="663"/>
      <c r="J25" s="663"/>
      <c r="K25" s="663"/>
      <c r="L25" s="663"/>
      <c r="M25" s="663"/>
      <c r="N25" s="668" t="s">
        <v>74</v>
      </c>
      <c r="O25" s="668" t="s">
        <v>74</v>
      </c>
      <c r="P25" s="668" t="s">
        <v>74</v>
      </c>
      <c r="Q25" s="668"/>
      <c r="R25" s="940"/>
      <c r="S25" s="668"/>
      <c r="T25" s="668"/>
      <c r="U25" s="668"/>
      <c r="V25" s="668"/>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75" hidden="false" customHeight="false" outlineLevel="0" collapsed="false">
      <c r="A26" s="19" t="s">
        <v>88</v>
      </c>
      <c r="B26" s="107" t="s">
        <v>3632</v>
      </c>
      <c r="C26" s="20" t="s">
        <v>72</v>
      </c>
      <c r="D26" s="937" t="n">
        <v>359900000000</v>
      </c>
      <c r="E26" s="937" t="n">
        <v>286300000000</v>
      </c>
      <c r="F26" s="937" t="n">
        <v>291300000000</v>
      </c>
      <c r="G26" s="684" t="n">
        <v>500900000000</v>
      </c>
      <c r="H26" s="684" t="n">
        <v>642000000000</v>
      </c>
      <c r="I26" s="668" t="n">
        <v>949000000000</v>
      </c>
      <c r="J26" s="668" t="n">
        <v>953000000000</v>
      </c>
      <c r="K26" s="668" t="n">
        <v>1179000000000</v>
      </c>
      <c r="L26" s="668" t="n">
        <v>1819000000000</v>
      </c>
      <c r="M26" s="668" t="n">
        <v>2226000000000</v>
      </c>
      <c r="N26" s="668" t="n">
        <v>2611000000000</v>
      </c>
      <c r="O26" s="668" t="n">
        <v>2749000000000</v>
      </c>
      <c r="P26" s="668" t="n">
        <v>3775000000000</v>
      </c>
      <c r="Q26" s="100" t="n">
        <v>4098000000000</v>
      </c>
      <c r="R26" s="100" t="n">
        <v>3660000000000</v>
      </c>
      <c r="S26" s="100" t="n">
        <v>4829000000000</v>
      </c>
      <c r="T26" s="100" t="n">
        <v>5743000000000</v>
      </c>
      <c r="U26" s="100" t="n">
        <v>5241000000000</v>
      </c>
      <c r="V26" s="100" t="n">
        <v>5658000000000</v>
      </c>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75" hidden="false" customHeight="false" outlineLevel="0" collapsed="false">
      <c r="A27" s="26" t="s">
        <v>229</v>
      </c>
      <c r="B27" s="134" t="s">
        <v>1414</v>
      </c>
      <c r="C27" s="20" t="s">
        <v>91</v>
      </c>
      <c r="D27" s="937" t="n">
        <v>19400000000</v>
      </c>
      <c r="E27" s="937" t="n">
        <v>35100000000</v>
      </c>
      <c r="F27" s="937" t="n">
        <v>50200000000</v>
      </c>
      <c r="G27" s="684" t="n">
        <v>95700000000</v>
      </c>
      <c r="H27" s="684" t="n">
        <v>133000000000</v>
      </c>
      <c r="I27" s="668" t="n">
        <v>240000000000</v>
      </c>
      <c r="J27" s="668" t="n">
        <v>296000000000</v>
      </c>
      <c r="K27" s="668" t="n">
        <v>504000000000</v>
      </c>
      <c r="L27" s="668" t="n">
        <v>567000000000</v>
      </c>
      <c r="M27" s="668" t="n">
        <v>906000000000</v>
      </c>
      <c r="N27" s="668" t="n">
        <v>1005000000000</v>
      </c>
      <c r="O27" s="668" t="n">
        <v>985000000000</v>
      </c>
      <c r="P27" s="668" t="n">
        <v>1872000000000</v>
      </c>
      <c r="Q27" s="100" t="n">
        <v>1913000000000</v>
      </c>
      <c r="R27" s="100" t="n">
        <v>1855000000000</v>
      </c>
      <c r="S27" s="100" t="n">
        <v>3156000000000</v>
      </c>
      <c r="T27" s="100" t="n">
        <v>4081000000000</v>
      </c>
      <c r="U27" s="100" t="n">
        <v>3343000000000</v>
      </c>
      <c r="V27" s="100" t="n">
        <v>3621000000000</v>
      </c>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0" t="s">
        <v>5371</v>
      </c>
      <c r="B28" s="45" t="s">
        <v>5372</v>
      </c>
      <c r="C28" s="19" t="s">
        <v>1141</v>
      </c>
      <c r="D28" s="663"/>
      <c r="E28" s="663"/>
      <c r="F28" s="663"/>
      <c r="G28" s="860"/>
      <c r="H28" s="860"/>
      <c r="I28" s="668" t="n">
        <v>0</v>
      </c>
      <c r="J28" s="668" t="n">
        <v>0</v>
      </c>
      <c r="K28" s="668" t="n">
        <v>105000000000</v>
      </c>
      <c r="L28" s="668" t="n">
        <v>114000000000</v>
      </c>
      <c r="M28" s="668"/>
      <c r="N28" s="668" t="n">
        <v>0</v>
      </c>
      <c r="O28" s="668" t="n">
        <v>0</v>
      </c>
      <c r="P28" s="668" t="n">
        <v>0</v>
      </c>
      <c r="Q28" s="100"/>
      <c r="R28" s="100"/>
      <c r="S28" s="100"/>
      <c r="T28" s="100"/>
      <c r="U28" s="100"/>
      <c r="V28" s="100"/>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5" hidden="false" customHeight="false" outlineLevel="0" collapsed="false">
      <c r="A29" s="0" t="s">
        <v>5373</v>
      </c>
      <c r="B29" s="45" t="s">
        <v>5374</v>
      </c>
      <c r="C29" s="19" t="s">
        <v>1141</v>
      </c>
      <c r="D29" s="663"/>
      <c r="E29" s="663"/>
      <c r="F29" s="663"/>
      <c r="G29" s="860"/>
      <c r="H29" s="860"/>
      <c r="I29" s="668" t="n">
        <v>240000000000</v>
      </c>
      <c r="J29" s="668" t="n">
        <v>296000000000</v>
      </c>
      <c r="K29" s="668" t="n">
        <v>399000000000</v>
      </c>
      <c r="L29" s="668" t="n">
        <v>453000000000</v>
      </c>
      <c r="M29" s="668" t="n">
        <v>906000000000</v>
      </c>
      <c r="N29" s="668" t="n">
        <v>1005000000000</v>
      </c>
      <c r="O29" s="668" t="n">
        <v>985000000000</v>
      </c>
      <c r="P29" s="668" t="n">
        <v>1872000000000</v>
      </c>
      <c r="Q29" s="100"/>
      <c r="R29" s="100"/>
      <c r="S29" s="100"/>
      <c r="T29" s="100"/>
      <c r="U29" s="100"/>
      <c r="V29" s="100"/>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5.75" hidden="false" customHeight="false" outlineLevel="0" collapsed="false">
      <c r="A30" s="26" t="s">
        <v>367</v>
      </c>
      <c r="B30" s="134" t="s">
        <v>5375</v>
      </c>
      <c r="C30" s="20" t="s">
        <v>91</v>
      </c>
      <c r="D30" s="937" t="n">
        <v>340500000000</v>
      </c>
      <c r="E30" s="937" t="n">
        <v>251200000000</v>
      </c>
      <c r="F30" s="937" t="n">
        <v>241100000000</v>
      </c>
      <c r="G30" s="860" t="n">
        <v>405200000000</v>
      </c>
      <c r="H30" s="684" t="n">
        <v>509000000000</v>
      </c>
      <c r="I30" s="668" t="n">
        <v>709000000000</v>
      </c>
      <c r="J30" s="668" t="n">
        <v>657000000000</v>
      </c>
      <c r="K30" s="668" t="n">
        <v>675000000000</v>
      </c>
      <c r="L30" s="668" t="n">
        <v>1252000000000</v>
      </c>
      <c r="M30" s="668" t="n">
        <v>1320000000000</v>
      </c>
      <c r="N30" s="668" t="n">
        <v>1607000000000</v>
      </c>
      <c r="O30" s="668" t="n">
        <v>1764000000000</v>
      </c>
      <c r="P30" s="668" t="n">
        <v>1902000000000</v>
      </c>
      <c r="Q30" s="100" t="n">
        <v>2185000000000</v>
      </c>
      <c r="R30" s="100" t="n">
        <v>1805000000000</v>
      </c>
      <c r="S30" s="100" t="n">
        <v>1673000000000</v>
      </c>
      <c r="T30" s="100" t="n">
        <v>1662000000000</v>
      </c>
      <c r="U30" s="100" t="n">
        <v>1898000000000</v>
      </c>
      <c r="V30" s="100" t="n">
        <v>2037000000000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5.75" hidden="false" customHeight="false" outlineLevel="0" collapsed="false">
      <c r="A31" s="27" t="s">
        <v>370</v>
      </c>
      <c r="B31" s="27" t="s">
        <v>370</v>
      </c>
      <c r="C31" s="20" t="s">
        <v>72</v>
      </c>
      <c r="D31" s="941" t="n">
        <f aca="false">D17-D18-D26</f>
        <v>104400000000</v>
      </c>
      <c r="E31" s="941" t="n">
        <f aca="false">E17-E18-E26</f>
        <v>41900000000</v>
      </c>
      <c r="F31" s="941" t="n">
        <f aca="false">F17-F18-F26</f>
        <v>59200000000</v>
      </c>
      <c r="G31" s="860"/>
      <c r="H31" s="684"/>
      <c r="I31" s="668"/>
      <c r="J31" s="668"/>
      <c r="K31" s="668"/>
      <c r="L31" s="668"/>
      <c r="M31" s="668"/>
      <c r="N31" s="668"/>
      <c r="O31" s="668"/>
      <c r="P31" s="668"/>
      <c r="Q31" s="668"/>
      <c r="R31" s="668"/>
      <c r="S31" s="668"/>
      <c r="T31" s="668"/>
      <c r="U31" s="668"/>
      <c r="V31" s="668"/>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B32" s="107" t="s">
        <v>5376</v>
      </c>
      <c r="C32" s="19"/>
      <c r="D32" s="860"/>
      <c r="E32" s="860"/>
      <c r="F32" s="860"/>
      <c r="G32" s="860"/>
      <c r="H32" s="860"/>
      <c r="I32" s="663"/>
      <c r="J32" s="663"/>
      <c r="K32" s="663"/>
      <c r="L32" s="668"/>
      <c r="M32" s="668" t="n">
        <v>0</v>
      </c>
      <c r="N32" s="668" t="n">
        <v>0</v>
      </c>
      <c r="O32" s="860"/>
      <c r="P32" s="668" t="s">
        <v>74</v>
      </c>
      <c r="Q32" s="100"/>
      <c r="R32" s="100"/>
      <c r="S32" s="100" t="n">
        <v>0</v>
      </c>
      <c r="T32" s="100" t="n">
        <v>0</v>
      </c>
      <c r="U32" s="100" t="n">
        <v>0</v>
      </c>
      <c r="V32" s="100" t="n">
        <v>0</v>
      </c>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5.75" hidden="false" customHeight="false" outlineLevel="0" collapsed="false">
      <c r="B33" s="107" t="s">
        <v>5377</v>
      </c>
      <c r="C33" s="19"/>
      <c r="D33" s="937" t="n">
        <v>-534400000000</v>
      </c>
      <c r="E33" s="937" t="n">
        <v>-410700000000</v>
      </c>
      <c r="F33" s="937" t="n">
        <v>-479500000000</v>
      </c>
      <c r="G33" s="684" t="n">
        <v>-785500000000</v>
      </c>
      <c r="H33" s="684" t="n">
        <v>-1069000000000</v>
      </c>
      <c r="I33" s="668" t="n">
        <v>-1475000000000</v>
      </c>
      <c r="J33" s="668" t="n">
        <v>-1748000000000</v>
      </c>
      <c r="K33" s="668" t="n">
        <v>-1736000000000</v>
      </c>
      <c r="L33" s="663" t="n">
        <v>-1583000000000</v>
      </c>
      <c r="M33" s="668" t="n">
        <v>-2614000000000</v>
      </c>
      <c r="N33" s="668" t="n">
        <v>-3512000000000</v>
      </c>
      <c r="O33" s="668" t="n">
        <v>-3701000000000</v>
      </c>
      <c r="P33" s="668" t="n">
        <v>-3543000000000</v>
      </c>
      <c r="Q33" s="100" t="n">
        <v>-5100000000000</v>
      </c>
      <c r="R33" s="100" t="n">
        <v>-3776000000000</v>
      </c>
      <c r="S33" s="100" t="n">
        <v>-4432000000000</v>
      </c>
      <c r="T33" s="100" t="n">
        <v>-5415000000000</v>
      </c>
      <c r="U33" s="100" t="n">
        <v>-4556000000000</v>
      </c>
      <c r="V33" s="100" t="n">
        <v>-4849000000000</v>
      </c>
      <c r="Y33" s="6"/>
      <c r="Z33" s="6"/>
      <c r="AA33" s="6"/>
      <c r="AB33" s="6"/>
      <c r="AC33" s="6"/>
      <c r="AD33" s="6"/>
      <c r="AE33" s="6"/>
      <c r="AF33" s="6"/>
      <c r="AG33" s="6"/>
      <c r="AH33" s="6"/>
      <c r="AI33" s="6"/>
      <c r="AJ33" s="6"/>
      <c r="AK33" s="6"/>
      <c r="AL33" s="6"/>
      <c r="AM33" s="6"/>
      <c r="AN33" s="6"/>
      <c r="AO33" s="6"/>
      <c r="AP33" s="6"/>
      <c r="AQ33" s="6"/>
      <c r="AR33" s="6"/>
      <c r="AS33" s="6"/>
      <c r="AT33" s="6"/>
      <c r="AU33" s="6"/>
    </row>
    <row r="34" s="13" customFormat="true" ht="15.75" hidden="false" customHeight="false" outlineLevel="0" collapsed="false">
      <c r="A34" s="195" t="s">
        <v>52</v>
      </c>
      <c r="B34" s="31" t="s">
        <v>52</v>
      </c>
      <c r="C34" s="33" t="s">
        <v>37</v>
      </c>
      <c r="D34" s="938" t="n">
        <v>307300000000</v>
      </c>
      <c r="E34" s="938" t="n">
        <v>286300000000</v>
      </c>
      <c r="F34" s="938" t="n">
        <v>385200000000</v>
      </c>
      <c r="G34" s="939" t="n">
        <v>622300000000</v>
      </c>
      <c r="H34" s="939" t="n">
        <v>697000000000</v>
      </c>
      <c r="I34" s="910" t="n">
        <v>1021000000000</v>
      </c>
      <c r="J34" s="910" t="n">
        <v>911000000000</v>
      </c>
      <c r="K34" s="912" t="n">
        <f aca="false">K35+K38+K39+K40+K41</f>
        <v>956000000000</v>
      </c>
      <c r="L34" s="910" t="n">
        <v>1581000000000</v>
      </c>
      <c r="M34" s="910" t="n">
        <v>1340000000000</v>
      </c>
      <c r="N34" s="910" t="n">
        <v>1405000000000</v>
      </c>
      <c r="O34" s="910" t="n">
        <v>1627000000000</v>
      </c>
      <c r="P34" s="910" t="n">
        <v>1855000000000</v>
      </c>
      <c r="Q34" s="100" t="n">
        <v>1728000000000</v>
      </c>
      <c r="R34" s="100" t="n">
        <v>1588000000000</v>
      </c>
      <c r="S34" s="100" t="n">
        <v>1075000000000</v>
      </c>
      <c r="T34" s="100" t="n">
        <v>1431000000000</v>
      </c>
      <c r="U34" s="100" t="n">
        <v>1378000000000</v>
      </c>
      <c r="V34" s="100" t="n">
        <v>1326000000000</v>
      </c>
      <c r="Y34" s="6"/>
      <c r="Z34" s="6"/>
      <c r="AA34" s="6"/>
      <c r="AB34" s="6"/>
      <c r="AC34" s="6"/>
      <c r="AD34" s="6"/>
      <c r="AE34" s="6"/>
      <c r="AF34" s="6"/>
      <c r="AG34" s="6"/>
      <c r="AH34" s="6"/>
      <c r="AI34" s="6"/>
      <c r="AJ34" s="6"/>
      <c r="AK34" s="6"/>
      <c r="AL34" s="6"/>
      <c r="AM34" s="6"/>
      <c r="AN34" s="6"/>
      <c r="AO34" s="6"/>
      <c r="AP34" s="6"/>
      <c r="AQ34" s="6"/>
      <c r="AR34" s="6"/>
      <c r="AS34" s="6"/>
      <c r="AT34" s="6"/>
      <c r="AU34" s="6"/>
    </row>
    <row r="35" customFormat="false" ht="15.75" hidden="false" customHeight="false" outlineLevel="0" collapsed="false">
      <c r="A35" s="0" t="s">
        <v>1204</v>
      </c>
      <c r="B35" s="134" t="s">
        <v>5378</v>
      </c>
      <c r="C35" s="36" t="s">
        <v>56</v>
      </c>
      <c r="D35" s="937" t="n">
        <v>94300000000</v>
      </c>
      <c r="E35" s="937" t="n">
        <v>114000000000</v>
      </c>
      <c r="F35" s="937" t="n">
        <v>183000000000</v>
      </c>
      <c r="G35" s="684" t="n">
        <v>293900000000</v>
      </c>
      <c r="H35" s="684" t="n">
        <v>371000000000</v>
      </c>
      <c r="I35" s="668" t="n">
        <v>548000000000</v>
      </c>
      <c r="J35" s="668" t="n">
        <v>507000000000</v>
      </c>
      <c r="K35" s="668" t="n">
        <v>591000000000</v>
      </c>
      <c r="L35" s="668" t="n">
        <v>832000000000</v>
      </c>
      <c r="M35" s="668" t="n">
        <v>798000000000</v>
      </c>
      <c r="N35" s="668" t="n">
        <v>924000000000</v>
      </c>
      <c r="O35" s="668" t="n">
        <v>1062000000000</v>
      </c>
      <c r="P35" s="668" t="n">
        <v>1021000000000</v>
      </c>
      <c r="Q35" s="100" t="n">
        <v>818000000000</v>
      </c>
      <c r="R35" s="100" t="n">
        <v>703000000000</v>
      </c>
      <c r="S35" s="100" t="n">
        <v>553000000000</v>
      </c>
      <c r="T35" s="100" t="n">
        <v>313000000000</v>
      </c>
      <c r="U35" s="100" t="n">
        <v>516000000000</v>
      </c>
      <c r="V35" s="100" t="n">
        <v>541000000000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5" hidden="false" customHeight="false" outlineLevel="0" collapsed="false">
      <c r="A36" s="0" t="s">
        <v>5379</v>
      </c>
      <c r="B36" s="106" t="s">
        <v>5380</v>
      </c>
      <c r="C36" s="19" t="s">
        <v>5381</v>
      </c>
      <c r="D36" s="663"/>
      <c r="E36" s="663"/>
      <c r="F36" s="663"/>
      <c r="G36" s="860"/>
      <c r="H36" s="860"/>
      <c r="I36" s="663"/>
      <c r="J36" s="663"/>
      <c r="K36" s="663"/>
      <c r="L36" s="668" t="n">
        <v>206000000000</v>
      </c>
      <c r="M36" s="668" t="n">
        <v>194000000000</v>
      </c>
      <c r="N36" s="668" t="n">
        <v>258000000000</v>
      </c>
      <c r="O36" s="668" t="n">
        <v>335000000000</v>
      </c>
      <c r="P36" s="668" t="n">
        <v>301000000000</v>
      </c>
      <c r="Q36" s="100" t="n">
        <v>281000000000</v>
      </c>
      <c r="R36" s="100" t="n">
        <v>189000000000</v>
      </c>
      <c r="S36" s="100" t="n">
        <v>203000000000</v>
      </c>
      <c r="T36" s="100" t="n">
        <v>81000000000</v>
      </c>
      <c r="U36" s="100" t="n">
        <v>208000000000</v>
      </c>
      <c r="V36" s="100" t="n">
        <v>218000000000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5" hidden="false" customHeight="false" outlineLevel="0" collapsed="false">
      <c r="A37" s="0" t="s">
        <v>49</v>
      </c>
      <c r="B37" s="699" t="s">
        <v>49</v>
      </c>
      <c r="C37" s="19" t="s">
        <v>5381</v>
      </c>
      <c r="D37" s="663"/>
      <c r="E37" s="663"/>
      <c r="F37" s="663"/>
      <c r="G37" s="860"/>
      <c r="H37" s="860"/>
      <c r="I37" s="663"/>
      <c r="J37" s="663"/>
      <c r="K37" s="663"/>
      <c r="L37" s="668" t="n">
        <f aca="false">L35-L36</f>
        <v>626000000000</v>
      </c>
      <c r="M37" s="668" t="n">
        <f aca="false">M35-M36</f>
        <v>604000000000</v>
      </c>
      <c r="N37" s="668" t="n">
        <f aca="false">N35-N36</f>
        <v>666000000000</v>
      </c>
      <c r="O37" s="668" t="n">
        <f aca="false">O35-O36</f>
        <v>727000000000</v>
      </c>
      <c r="P37" s="668" t="n">
        <f aca="false">P35-P36</f>
        <v>720000000000</v>
      </c>
      <c r="Q37" s="668" t="n">
        <f aca="false">Q35-Q36</f>
        <v>537000000000</v>
      </c>
      <c r="R37" s="668" t="n">
        <f aca="false">R35-R36</f>
        <v>514000000000</v>
      </c>
      <c r="S37" s="668" t="n">
        <f aca="false">S35-S36</f>
        <v>350000000000</v>
      </c>
      <c r="T37" s="668" t="n">
        <f aca="false">T35-T36</f>
        <v>232000000000</v>
      </c>
      <c r="U37" s="668" t="n">
        <f aca="false">U35-U36</f>
        <v>308000000000</v>
      </c>
      <c r="V37" s="668" t="n">
        <f aca="false">V35-V36</f>
        <v>323000000000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5.75" hidden="false" customHeight="false" outlineLevel="0" collapsed="false">
      <c r="A38" s="26" t="s">
        <v>528</v>
      </c>
      <c r="B38" s="134" t="s">
        <v>1126</v>
      </c>
      <c r="C38" s="36" t="s">
        <v>56</v>
      </c>
      <c r="D38" s="937" t="n">
        <v>207500000000</v>
      </c>
      <c r="E38" s="937" t="n">
        <v>123600000000</v>
      </c>
      <c r="F38" s="937" t="n">
        <v>140200000000</v>
      </c>
      <c r="G38" s="684" t="n">
        <v>255500000000</v>
      </c>
      <c r="H38" s="684" t="n">
        <v>248000000000</v>
      </c>
      <c r="I38" s="668" t="n">
        <v>400000000000</v>
      </c>
      <c r="J38" s="668" t="n">
        <v>328000000000</v>
      </c>
      <c r="K38" s="668" t="n">
        <v>242000000000</v>
      </c>
      <c r="L38" s="668" t="n">
        <v>636000000000</v>
      </c>
      <c r="M38" s="668" t="n">
        <v>462000000000</v>
      </c>
      <c r="N38" s="668" t="n">
        <v>459000000000</v>
      </c>
      <c r="O38" s="668" t="n">
        <v>566000000000</v>
      </c>
      <c r="P38" s="668" t="n">
        <v>834000000000</v>
      </c>
      <c r="Q38" s="100" t="n">
        <v>910000000000</v>
      </c>
      <c r="R38" s="100" t="n">
        <v>885000000000</v>
      </c>
      <c r="S38" s="100" t="n">
        <v>522000000000</v>
      </c>
      <c r="T38" s="100" t="n">
        <v>1118000000000</v>
      </c>
      <c r="U38" s="100" t="n">
        <v>862000000000</v>
      </c>
      <c r="V38" s="100" t="n">
        <v>785000000000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75" hidden="false" customHeight="false" outlineLevel="0" collapsed="false">
      <c r="A39" s="134" t="s">
        <v>5382</v>
      </c>
      <c r="B39" s="134" t="s">
        <v>5383</v>
      </c>
      <c r="C39" s="36" t="s">
        <v>56</v>
      </c>
      <c r="D39" s="937" t="n">
        <v>5500000000</v>
      </c>
      <c r="E39" s="937" t="n">
        <v>48700000000</v>
      </c>
      <c r="F39" s="937" t="n">
        <v>62000000000</v>
      </c>
      <c r="G39" s="684" t="n">
        <v>72900000000</v>
      </c>
      <c r="H39" s="684" t="n">
        <v>77000000000</v>
      </c>
      <c r="I39" s="668" t="n">
        <v>72000000000</v>
      </c>
      <c r="J39" s="668" t="n">
        <v>76000000000</v>
      </c>
      <c r="K39" s="668" t="n">
        <v>0</v>
      </c>
      <c r="L39" s="668"/>
      <c r="M39" s="668"/>
      <c r="N39" s="668"/>
      <c r="O39" s="668"/>
      <c r="P39" s="668"/>
      <c r="Q39" s="668"/>
      <c r="R39" s="668"/>
      <c r="S39" s="668"/>
      <c r="T39" s="668"/>
      <c r="U39" s="668"/>
      <c r="V39" s="668"/>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A40" s="27" t="s">
        <v>5384</v>
      </c>
      <c r="B40" s="134" t="s">
        <v>5385</v>
      </c>
      <c r="C40" s="36" t="s">
        <v>56</v>
      </c>
      <c r="D40" s="663"/>
      <c r="E40" s="663"/>
      <c r="F40" s="663"/>
      <c r="G40" s="860"/>
      <c r="H40" s="684"/>
      <c r="I40" s="668" t="n">
        <v>0</v>
      </c>
      <c r="J40" s="668" t="n">
        <v>0</v>
      </c>
      <c r="K40" s="668" t="n">
        <v>123000000000</v>
      </c>
      <c r="L40" s="668" t="n">
        <v>114000000000</v>
      </c>
      <c r="M40" s="668" t="n">
        <v>68000000000</v>
      </c>
      <c r="N40" s="668" t="n">
        <v>22000000000</v>
      </c>
      <c r="O40" s="668"/>
      <c r="P40" s="668"/>
      <c r="Q40" s="668"/>
      <c r="R40" s="668"/>
      <c r="S40" s="668"/>
      <c r="T40" s="668"/>
      <c r="U40" s="668"/>
      <c r="V40" s="668"/>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A41" s="27" t="s">
        <v>5386</v>
      </c>
      <c r="B41" s="134" t="s">
        <v>5387</v>
      </c>
      <c r="C41" s="36" t="s">
        <v>56</v>
      </c>
      <c r="D41" s="663"/>
      <c r="E41" s="663"/>
      <c r="F41" s="663"/>
      <c r="G41" s="860"/>
      <c r="H41" s="860"/>
      <c r="I41" s="663"/>
      <c r="J41" s="663"/>
      <c r="K41" s="663"/>
      <c r="L41" s="668" t="n">
        <v>0</v>
      </c>
      <c r="M41" s="668" t="n">
        <v>12000000000</v>
      </c>
      <c r="N41" s="668"/>
      <c r="O41" s="668"/>
      <c r="P41" s="668"/>
      <c r="Q41" s="668"/>
      <c r="R41" s="668"/>
      <c r="S41" s="668"/>
      <c r="T41" s="668"/>
      <c r="U41" s="668"/>
      <c r="V41" s="668"/>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B42" s="107" t="s">
        <v>5388</v>
      </c>
      <c r="C42" s="19"/>
      <c r="D42" s="663"/>
      <c r="E42" s="663"/>
      <c r="F42" s="663"/>
      <c r="G42" s="860"/>
      <c r="H42" s="860"/>
      <c r="I42" s="663"/>
      <c r="J42" s="663"/>
      <c r="K42" s="663" t="s">
        <v>3484</v>
      </c>
      <c r="L42" s="663"/>
      <c r="M42" s="663"/>
      <c r="N42" s="663"/>
      <c r="O42" s="668" t="n">
        <v>-297000000000</v>
      </c>
      <c r="P42" s="668" t="n">
        <v>168000000000</v>
      </c>
      <c r="Q42" s="100" t="n">
        <v>259000000000</v>
      </c>
      <c r="R42" s="100" t="n">
        <v>-211000000000</v>
      </c>
      <c r="S42" s="100" t="n">
        <v>0</v>
      </c>
      <c r="T42" s="100" t="n">
        <v>0</v>
      </c>
      <c r="U42" s="100" t="n">
        <v>0</v>
      </c>
      <c r="V42" s="100" t="n">
        <v>0</v>
      </c>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107" t="s">
        <v>468</v>
      </c>
      <c r="C43" s="19"/>
      <c r="D43" s="663"/>
      <c r="E43" s="663"/>
      <c r="F43" s="663"/>
      <c r="G43" s="860"/>
      <c r="H43" s="860"/>
      <c r="I43" s="663"/>
      <c r="J43" s="663"/>
      <c r="K43" s="663"/>
      <c r="L43" s="663"/>
      <c r="M43" s="663"/>
      <c r="N43" s="663"/>
      <c r="O43" s="668" t="n">
        <v>49000000000</v>
      </c>
      <c r="P43" s="668" t="n">
        <v>-550000000000</v>
      </c>
      <c r="Q43" s="100" t="n">
        <v>-170000000000</v>
      </c>
      <c r="R43" s="100" t="n">
        <v>-99000000000</v>
      </c>
      <c r="S43" s="100" t="n">
        <v>0</v>
      </c>
      <c r="T43" s="100" t="n">
        <v>0</v>
      </c>
      <c r="U43" s="100" t="n">
        <v>0</v>
      </c>
      <c r="V43" s="100" t="n">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75" hidden="false" customHeight="false" outlineLevel="0" collapsed="false">
      <c r="B44" s="19" t="s">
        <v>5389</v>
      </c>
      <c r="C44" s="19"/>
      <c r="D44" s="937" t="n">
        <v>35000000000</v>
      </c>
      <c r="E44" s="937" t="n">
        <v>25400000000</v>
      </c>
      <c r="F44" s="937" t="n">
        <v>600000000</v>
      </c>
      <c r="G44" s="860" t="n">
        <v>13500000000</v>
      </c>
      <c r="H44" s="860" t="n">
        <v>-28000000000</v>
      </c>
      <c r="I44" s="668" t="n">
        <v>-87000000000</v>
      </c>
      <c r="J44" s="668" t="n">
        <v>-87000000000</v>
      </c>
      <c r="K44" s="668" t="n">
        <v>-171000000000</v>
      </c>
      <c r="L44" s="663" t="n">
        <v>-365000000000</v>
      </c>
      <c r="M44" s="663" t="n">
        <v>60000000000</v>
      </c>
      <c r="N44" s="663" t="n">
        <v>167000000000</v>
      </c>
      <c r="O44" s="668" t="n">
        <v>0</v>
      </c>
      <c r="P44" s="668" t="n">
        <v>0</v>
      </c>
      <c r="Q44" s="668" t="n">
        <v>0</v>
      </c>
      <c r="R44" s="668" t="n">
        <v>0</v>
      </c>
      <c r="S44" s="668" t="n">
        <v>0</v>
      </c>
      <c r="T44" s="668" t="n">
        <v>0</v>
      </c>
      <c r="U44" s="668" t="n">
        <v>0</v>
      </c>
      <c r="V44" s="668" t="n">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75" hidden="false" customHeight="false" outlineLevel="0" collapsed="false">
      <c r="B45" s="107" t="s">
        <v>5390</v>
      </c>
      <c r="C45" s="19"/>
      <c r="D45" s="937" t="n">
        <v>-227100000000</v>
      </c>
      <c r="E45" s="937" t="n">
        <v>-124300000000</v>
      </c>
      <c r="F45" s="937" t="n">
        <v>-94300000000</v>
      </c>
      <c r="G45" s="860" t="n">
        <v>-163200000000</v>
      </c>
      <c r="H45" s="860" t="n">
        <v>-400000000000</v>
      </c>
      <c r="I45" s="663" t="n">
        <v>-541000000000</v>
      </c>
      <c r="J45" s="668" t="n">
        <v>-924000000000</v>
      </c>
      <c r="K45" s="668" t="n">
        <v>-954000000000</v>
      </c>
      <c r="L45" s="663" t="n">
        <v>-366000000000</v>
      </c>
      <c r="M45" s="668" t="n">
        <v>-1215000000000</v>
      </c>
      <c r="N45" s="663" t="n">
        <v>-1940000000000</v>
      </c>
      <c r="O45" s="668" t="n">
        <v>-2321000000000</v>
      </c>
      <c r="P45" s="668" t="n">
        <v>-2070000000000</v>
      </c>
      <c r="Q45" s="100" t="n">
        <v>-3284000000000</v>
      </c>
      <c r="R45" s="100" t="n">
        <v>-2498000000000</v>
      </c>
      <c r="S45" s="100" t="n">
        <v>-3357000000000</v>
      </c>
      <c r="T45" s="100" t="n">
        <v>-3984000000000</v>
      </c>
      <c r="U45" s="100" t="n">
        <v>-3178000000000</v>
      </c>
      <c r="V45" s="100" t="n">
        <v>-3523000000000</v>
      </c>
      <c r="Y45" s="6"/>
      <c r="Z45" s="6"/>
      <c r="AA45" s="6"/>
      <c r="AB45" s="6"/>
      <c r="AC45" s="6"/>
      <c r="AD45" s="6"/>
      <c r="AE45" s="6"/>
      <c r="AF45" s="6"/>
      <c r="AG45" s="6"/>
      <c r="AH45" s="6"/>
      <c r="AI45" s="6"/>
      <c r="AJ45" s="6"/>
      <c r="AK45" s="6"/>
      <c r="AL45" s="6"/>
      <c r="AM45" s="6"/>
      <c r="AN45" s="6"/>
      <c r="AO45" s="6"/>
      <c r="AP45" s="6"/>
      <c r="AQ45" s="6"/>
      <c r="AR45" s="6"/>
      <c r="AS45" s="6"/>
      <c r="AT45" s="6"/>
      <c r="AU45" s="6"/>
    </row>
    <row r="46" s="13" customFormat="true" ht="15.75" hidden="false" customHeight="false" outlineLevel="0" collapsed="false">
      <c r="A46" s="32" t="s">
        <v>110</v>
      </c>
      <c r="B46" s="32" t="s">
        <v>110</v>
      </c>
      <c r="C46" s="32" t="s">
        <v>34</v>
      </c>
      <c r="D46" s="938" t="n">
        <v>227100000000</v>
      </c>
      <c r="E46" s="938" t="n">
        <v>124300000000</v>
      </c>
      <c r="F46" s="938" t="n">
        <v>94300000000</v>
      </c>
      <c r="G46" s="939" t="n">
        <v>163200000000</v>
      </c>
      <c r="H46" s="939" t="n">
        <v>400000000000</v>
      </c>
      <c r="I46" s="910" t="n">
        <v>541000000000</v>
      </c>
      <c r="J46" s="910" t="n">
        <v>924000000000</v>
      </c>
      <c r="K46" s="910" t="n">
        <v>954000000000</v>
      </c>
      <c r="L46" s="910" t="n">
        <v>366000000000</v>
      </c>
      <c r="M46" s="910" t="n">
        <v>1215000000000</v>
      </c>
      <c r="N46" s="910" t="n">
        <v>1940000000000</v>
      </c>
      <c r="O46" s="910" t="n">
        <v>2321000000000</v>
      </c>
      <c r="P46" s="910" t="n">
        <v>2070000000000</v>
      </c>
      <c r="Q46" s="100" t="n">
        <v>3284000000000</v>
      </c>
      <c r="R46" s="100" t="n">
        <v>2498000000000</v>
      </c>
      <c r="S46" s="100" t="n">
        <v>3357000000000</v>
      </c>
      <c r="T46" s="100" t="n">
        <v>3984000000000</v>
      </c>
      <c r="U46" s="100" t="n">
        <v>3178000000000</v>
      </c>
      <c r="V46" s="100" t="n">
        <v>3523000000000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75" hidden="false" customHeight="false" outlineLevel="0" collapsed="false">
      <c r="A47" s="0" t="s">
        <v>112</v>
      </c>
      <c r="B47" s="107" t="s">
        <v>1691</v>
      </c>
      <c r="C47" s="20" t="s">
        <v>114</v>
      </c>
      <c r="D47" s="937" t="n">
        <v>105400000000</v>
      </c>
      <c r="E47" s="937" t="n">
        <v>90400000000</v>
      </c>
      <c r="F47" s="937" t="n">
        <v>118500000000</v>
      </c>
      <c r="G47" s="684" t="n">
        <v>199700000000</v>
      </c>
      <c r="H47" s="684" t="n">
        <v>434000000000</v>
      </c>
      <c r="I47" s="668" t="n">
        <v>396000000000</v>
      </c>
      <c r="J47" s="668" t="n">
        <v>561000000000</v>
      </c>
      <c r="K47" s="668" t="n">
        <v>717000000000</v>
      </c>
      <c r="L47" s="668" t="n">
        <v>730000000000</v>
      </c>
      <c r="M47" s="668" t="n">
        <v>956000000000</v>
      </c>
      <c r="N47" s="668" t="n">
        <v>1380000000000</v>
      </c>
      <c r="O47" s="668" t="n">
        <v>1077000000000</v>
      </c>
      <c r="P47" s="668" t="n">
        <v>1735000000000</v>
      </c>
      <c r="Q47" s="100" t="n">
        <v>2579000000000</v>
      </c>
      <c r="R47" s="100" t="n">
        <v>2271000000000</v>
      </c>
      <c r="S47" s="100" t="n">
        <v>3631000000000</v>
      </c>
      <c r="T47" s="100" t="n">
        <v>2552000000000</v>
      </c>
      <c r="U47" s="100" t="n">
        <v>2212000000000</v>
      </c>
      <c r="V47" s="100" t="n">
        <v>2583000000000</v>
      </c>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75" hidden="false" customHeight="false" outlineLevel="0" collapsed="false">
      <c r="A48" s="132" t="s">
        <v>422</v>
      </c>
      <c r="B48" s="134" t="s">
        <v>5391</v>
      </c>
      <c r="C48" s="49" t="s">
        <v>251</v>
      </c>
      <c r="D48" s="937" t="n">
        <v>191200000000</v>
      </c>
      <c r="E48" s="937" t="n">
        <v>172900000000</v>
      </c>
      <c r="F48" s="937" t="n">
        <v>187400000000</v>
      </c>
      <c r="G48" s="684" t="n">
        <v>301100000000</v>
      </c>
      <c r="H48" s="684" t="n">
        <v>479000000000</v>
      </c>
      <c r="I48" s="668" t="n">
        <v>503000000000</v>
      </c>
      <c r="J48" s="668" t="n">
        <v>669000000000</v>
      </c>
      <c r="K48" s="668" t="n">
        <v>746000000000</v>
      </c>
      <c r="L48" s="668" t="n">
        <v>775000000000</v>
      </c>
      <c r="M48" s="668" t="n">
        <v>984000000000</v>
      </c>
      <c r="N48" s="668" t="n">
        <v>1448000000000</v>
      </c>
      <c r="O48" s="668" t="n">
        <v>1119000000000</v>
      </c>
      <c r="P48" s="668" t="n">
        <v>1816000000000</v>
      </c>
      <c r="Q48" s="100" t="n">
        <v>2706000000000</v>
      </c>
      <c r="R48" s="100" t="n">
        <v>2452000000000</v>
      </c>
      <c r="S48" s="100" t="n">
        <v>3996000000000</v>
      </c>
      <c r="T48" s="100" t="n">
        <v>3035000000000</v>
      </c>
      <c r="U48" s="100" t="n">
        <v>3012000000000</v>
      </c>
      <c r="V48" s="100" t="n">
        <v>3572000000000</v>
      </c>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5.75" hidden="false" customHeight="false" outlineLevel="0" collapsed="false">
      <c r="A49" s="45" t="s">
        <v>1165</v>
      </c>
      <c r="B49" s="106" t="s">
        <v>5392</v>
      </c>
      <c r="C49" s="19" t="s">
        <v>5393</v>
      </c>
      <c r="D49" s="937" t="n">
        <v>58200000000</v>
      </c>
      <c r="E49" s="937" t="n">
        <v>45300000000</v>
      </c>
      <c r="F49" s="937" t="n">
        <v>86500000000</v>
      </c>
      <c r="G49" s="684" t="n">
        <v>151300000000</v>
      </c>
      <c r="H49" s="684" t="n">
        <v>218000000000</v>
      </c>
      <c r="I49" s="668" t="n">
        <v>194000000000</v>
      </c>
      <c r="J49" s="668" t="n">
        <v>340000000000</v>
      </c>
      <c r="K49" s="668" t="n">
        <v>313000000000</v>
      </c>
      <c r="L49" s="668" t="n">
        <v>566000000000</v>
      </c>
      <c r="M49" s="668" t="n">
        <v>495000000000</v>
      </c>
      <c r="N49" s="668" t="n">
        <v>752000000000</v>
      </c>
      <c r="O49" s="668" t="n">
        <v>394000000000</v>
      </c>
      <c r="P49" s="668" t="n">
        <v>419000000000</v>
      </c>
      <c r="Q49" s="100" t="n">
        <v>544000000000</v>
      </c>
      <c r="R49" s="100" t="n">
        <v>734000000000</v>
      </c>
      <c r="S49" s="100" t="n">
        <v>520000000000</v>
      </c>
      <c r="T49" s="100" t="n">
        <v>547000000000</v>
      </c>
      <c r="U49" s="100" t="n">
        <v>438000000000</v>
      </c>
      <c r="V49" s="100" t="n">
        <v>458000000000</v>
      </c>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A50" s="45"/>
      <c r="B50" s="106" t="s">
        <v>5394</v>
      </c>
      <c r="C50" s="19"/>
      <c r="D50" s="860"/>
      <c r="E50" s="860"/>
      <c r="F50" s="860"/>
      <c r="G50" s="860"/>
      <c r="H50" s="860"/>
      <c r="I50" s="663"/>
      <c r="J50" s="663"/>
      <c r="K50" s="663"/>
      <c r="L50" s="668" t="n">
        <v>201000000000</v>
      </c>
      <c r="M50" s="668" t="n">
        <v>163000000000</v>
      </c>
      <c r="N50" s="668" t="n">
        <v>194000000000</v>
      </c>
      <c r="O50" s="668" t="n">
        <v>221000000000</v>
      </c>
      <c r="P50" s="668" t="n">
        <v>172000000000</v>
      </c>
      <c r="Q50" s="100" t="n">
        <v>186000000000</v>
      </c>
      <c r="R50" s="100" t="n">
        <v>208000000000</v>
      </c>
      <c r="S50" s="100" t="n">
        <v>98000000000</v>
      </c>
      <c r="T50" s="100" t="n">
        <v>118000000000</v>
      </c>
      <c r="U50" s="100" t="n">
        <v>124000000000</v>
      </c>
      <c r="V50" s="100" t="n">
        <v>131000000000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75" hidden="false" customHeight="false" outlineLevel="0" collapsed="false">
      <c r="A51" s="106" t="s">
        <v>1160</v>
      </c>
      <c r="B51" s="106" t="s">
        <v>1126</v>
      </c>
      <c r="C51" s="19" t="s">
        <v>5393</v>
      </c>
      <c r="D51" s="937" t="n">
        <v>133000000000</v>
      </c>
      <c r="E51" s="937" t="n">
        <v>127600000000</v>
      </c>
      <c r="F51" s="937" t="n">
        <v>100900000000</v>
      </c>
      <c r="G51" s="684" t="n">
        <v>149700000000</v>
      </c>
      <c r="H51" s="860" t="n">
        <v>261000000000</v>
      </c>
      <c r="I51" s="663" t="n">
        <v>309000000000</v>
      </c>
      <c r="J51" s="668" t="n">
        <v>329000000000</v>
      </c>
      <c r="K51" s="668" t="n">
        <v>433000000000</v>
      </c>
      <c r="L51" s="668" t="n">
        <v>209000000000</v>
      </c>
      <c r="M51" s="668" t="n">
        <v>489000000000</v>
      </c>
      <c r="N51" s="668" t="n">
        <v>696000000000</v>
      </c>
      <c r="O51" s="668" t="n">
        <v>643000000000</v>
      </c>
      <c r="P51" s="668" t="n">
        <v>595000000000</v>
      </c>
      <c r="Q51" s="100" t="n">
        <v>734000000000</v>
      </c>
      <c r="R51" s="100" t="n">
        <v>524000000000</v>
      </c>
      <c r="S51" s="100" t="n">
        <v>850000000000</v>
      </c>
      <c r="T51" s="100" t="n">
        <v>345000000000</v>
      </c>
      <c r="U51" s="100" t="n">
        <v>702000000000</v>
      </c>
      <c r="V51" s="100" t="n">
        <v>904000000000</v>
      </c>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A52" s="45" t="s">
        <v>5395</v>
      </c>
      <c r="B52" s="106" t="s">
        <v>5396</v>
      </c>
      <c r="C52" s="19" t="s">
        <v>5393</v>
      </c>
      <c r="D52" s="860"/>
      <c r="E52" s="860"/>
      <c r="F52" s="860"/>
      <c r="G52" s="860"/>
      <c r="H52" s="860"/>
      <c r="I52" s="663"/>
      <c r="J52" s="663"/>
      <c r="K52" s="663"/>
      <c r="L52" s="668" t="n">
        <v>0</v>
      </c>
      <c r="M52" s="668" t="n">
        <v>0</v>
      </c>
      <c r="N52" s="668" t="n">
        <v>0</v>
      </c>
      <c r="O52" s="668" t="n">
        <v>82000000000</v>
      </c>
      <c r="P52" s="668" t="n">
        <v>801000000000</v>
      </c>
      <c r="Q52" s="100" t="n">
        <v>1428000000000</v>
      </c>
      <c r="R52" s="100" t="n">
        <v>1195000000000</v>
      </c>
      <c r="S52" s="100" t="n">
        <v>2626000000000</v>
      </c>
      <c r="T52" s="100" t="n">
        <v>2143000000000</v>
      </c>
      <c r="U52" s="100" t="n">
        <v>1871000000000</v>
      </c>
      <c r="V52" s="100" t="n">
        <v>2210000000000</v>
      </c>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B53" s="156" t="s">
        <v>5397</v>
      </c>
      <c r="C53" s="19"/>
      <c r="D53" s="860"/>
      <c r="E53" s="860"/>
      <c r="F53" s="860"/>
      <c r="G53" s="860"/>
      <c r="H53" s="860"/>
      <c r="I53" s="663"/>
      <c r="J53" s="663"/>
      <c r="K53" s="663"/>
      <c r="L53" s="663"/>
      <c r="M53" s="663"/>
      <c r="N53" s="668" t="s">
        <v>74</v>
      </c>
      <c r="O53" s="668" t="s">
        <v>74</v>
      </c>
      <c r="P53" s="668" t="s">
        <v>74</v>
      </c>
      <c r="Q53" s="100" t="n">
        <v>365000000000</v>
      </c>
      <c r="R53" s="100" t="n">
        <v>750000000000</v>
      </c>
      <c r="S53" s="100" t="n">
        <v>858000000000</v>
      </c>
      <c r="T53" s="100" t="n">
        <v>0</v>
      </c>
      <c r="U53" s="100" t="n">
        <v>0</v>
      </c>
      <c r="V53" s="100" t="n">
        <v>0</v>
      </c>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75" hidden="false" customHeight="false" outlineLevel="0" collapsed="false">
      <c r="A54" s="26" t="s">
        <v>393</v>
      </c>
      <c r="B54" s="134" t="s">
        <v>393</v>
      </c>
      <c r="C54" s="49" t="s">
        <v>251</v>
      </c>
      <c r="D54" s="937" t="n">
        <v>-85800000000</v>
      </c>
      <c r="E54" s="937" t="n">
        <v>-82500000000</v>
      </c>
      <c r="F54" s="937" t="n">
        <v>-68900000000</v>
      </c>
      <c r="G54" s="684" t="n">
        <v>-101300000000</v>
      </c>
      <c r="H54" s="684" t="n">
        <v>-45000000000</v>
      </c>
      <c r="I54" s="668" t="n">
        <v>-107000000000</v>
      </c>
      <c r="J54" s="668" t="n">
        <v>-108000000000</v>
      </c>
      <c r="K54" s="668" t="n">
        <v>-30000000000</v>
      </c>
      <c r="L54" s="668" t="n">
        <v>-45000000000</v>
      </c>
      <c r="M54" s="668" t="n">
        <v>-27000000000</v>
      </c>
      <c r="N54" s="668" t="n">
        <v>-68000000000</v>
      </c>
      <c r="O54" s="668" t="n">
        <v>-43000000000</v>
      </c>
      <c r="P54" s="668" t="n">
        <v>-80000000000</v>
      </c>
      <c r="Q54" s="100" t="n">
        <v>-127000000000</v>
      </c>
      <c r="R54" s="100" t="n">
        <v>-181000000000</v>
      </c>
      <c r="S54" s="100" t="n">
        <v>-365000000000</v>
      </c>
      <c r="T54" s="100" t="n">
        <v>-483000000000</v>
      </c>
      <c r="U54" s="100" t="n">
        <v>-800000000000</v>
      </c>
      <c r="V54" s="100" t="n">
        <v>-990000000000</v>
      </c>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75" hidden="false" customHeight="false" outlineLevel="0" collapsed="false">
      <c r="A55" s="0" t="s">
        <v>115</v>
      </c>
      <c r="B55" s="107" t="s">
        <v>381</v>
      </c>
      <c r="C55" s="20" t="s">
        <v>114</v>
      </c>
      <c r="D55" s="937" t="n">
        <f aca="false">D57+D58+D62</f>
        <v>21100000000</v>
      </c>
      <c r="E55" s="937" t="n">
        <f aca="false">E57+E58+E62</f>
        <v>24200000000</v>
      </c>
      <c r="F55" s="937" t="n">
        <f aca="false">F57+F58+F62</f>
        <v>-22600000000</v>
      </c>
      <c r="G55" s="937" t="n">
        <f aca="false">G57+G58+G62</f>
        <v>-36300000000</v>
      </c>
      <c r="H55" s="937" t="n">
        <f aca="false">H57+H58+H62</f>
        <v>10000000000</v>
      </c>
      <c r="I55" s="937" t="n">
        <f aca="false">I57+I58+I62</f>
        <v>145000000000</v>
      </c>
      <c r="J55" s="937" t="n">
        <f aca="false">J57+J58+J62</f>
        <v>382000000000</v>
      </c>
      <c r="K55" s="937" t="n">
        <f aca="false">K57+K58+K62</f>
        <v>237000000000</v>
      </c>
      <c r="L55" s="937" t="n">
        <f aca="false">L57+L58+L62</f>
        <v>-346000000000</v>
      </c>
      <c r="M55" s="937" t="n">
        <f aca="false">M57+M58+M62</f>
        <v>259000000000</v>
      </c>
      <c r="N55" s="937" t="n">
        <f aca="false">N57+N58+N62</f>
        <v>560000000000</v>
      </c>
      <c r="O55" s="937" t="n">
        <f aca="false">O57+O58+O62</f>
        <v>1244000000000</v>
      </c>
      <c r="P55" s="937" t="n">
        <f aca="false">P57+P58+P62</f>
        <v>334000000000</v>
      </c>
      <c r="Q55" s="100" t="n">
        <v>705000000000</v>
      </c>
      <c r="R55" s="100" t="n">
        <v>227000000000</v>
      </c>
      <c r="S55" s="100" t="n">
        <v>-274000000000</v>
      </c>
      <c r="T55" s="100" t="n">
        <v>1432000000000</v>
      </c>
      <c r="U55" s="100" t="n">
        <v>966000000000</v>
      </c>
      <c r="V55" s="100" t="n">
        <v>940000000000</v>
      </c>
      <c r="Y55" s="6"/>
      <c r="Z55" s="6"/>
      <c r="AA55" s="6"/>
      <c r="AB55" s="6"/>
      <c r="AC55" s="6"/>
      <c r="AD55" s="6"/>
      <c r="AE55" s="6"/>
      <c r="AF55" s="6"/>
      <c r="AG55" s="6"/>
      <c r="AH55" s="6"/>
      <c r="AI55" s="6"/>
      <c r="AJ55" s="6"/>
      <c r="AK55" s="6"/>
      <c r="AL55" s="6"/>
      <c r="AM55" s="6"/>
      <c r="AN55" s="6"/>
      <c r="AO55" s="6"/>
      <c r="AP55" s="6"/>
      <c r="AQ55" s="6"/>
      <c r="AR55" s="6"/>
      <c r="AS55" s="6"/>
      <c r="AT55" s="6"/>
      <c r="AU55" s="6"/>
    </row>
    <row r="56" customFormat="false" ht="15" hidden="false" customHeight="false" outlineLevel="0" collapsed="false">
      <c r="B56" s="156" t="s">
        <v>5398</v>
      </c>
      <c r="C56" s="19"/>
      <c r="D56" s="663" t="n">
        <v>0</v>
      </c>
      <c r="E56" s="663" t="n">
        <v>0</v>
      </c>
      <c r="F56" s="663" t="n">
        <v>0</v>
      </c>
      <c r="G56" s="860"/>
      <c r="H56" s="860"/>
      <c r="I56" s="663"/>
      <c r="J56" s="663"/>
      <c r="K56" s="663"/>
      <c r="L56" s="663"/>
      <c r="M56" s="668" t="n">
        <v>214000000000</v>
      </c>
      <c r="N56" s="668" t="n">
        <v>560000000000</v>
      </c>
      <c r="O56" s="668" t="n">
        <v>1244000000000</v>
      </c>
      <c r="P56" s="668" t="n">
        <v>335000000000</v>
      </c>
      <c r="Q56" s="100" t="n">
        <v>1069000000000</v>
      </c>
      <c r="R56" s="100" t="n">
        <v>977000000000</v>
      </c>
      <c r="S56" s="100" t="n">
        <v>583000000000</v>
      </c>
      <c r="T56" s="100" t="n">
        <v>1432000000000</v>
      </c>
      <c r="U56" s="100" t="n">
        <v>966000000000</v>
      </c>
      <c r="V56" s="100" t="n">
        <v>940000000000</v>
      </c>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75" hidden="false" customHeight="false" outlineLevel="0" collapsed="false">
      <c r="A57" s="0" t="s">
        <v>117</v>
      </c>
      <c r="B57" s="134" t="s">
        <v>401</v>
      </c>
      <c r="C57" s="19" t="s">
        <v>119</v>
      </c>
      <c r="D57" s="937" t="n">
        <v>-27400000000</v>
      </c>
      <c r="E57" s="937" t="n">
        <v>-18700000000</v>
      </c>
      <c r="F57" s="937" t="n">
        <v>-59200000000</v>
      </c>
      <c r="G57" s="684" t="n">
        <v>-10300000000</v>
      </c>
      <c r="H57" s="684"/>
      <c r="I57" s="668" t="n">
        <v>97000000000</v>
      </c>
      <c r="J57" s="668" t="n">
        <v>127000000000</v>
      </c>
      <c r="K57" s="668" t="n">
        <v>25000000000</v>
      </c>
      <c r="L57" s="668" t="n">
        <v>-346000000000</v>
      </c>
      <c r="M57" s="668" t="n">
        <v>214000000000</v>
      </c>
      <c r="N57" s="668" t="n">
        <v>585000000000</v>
      </c>
      <c r="O57" s="668" t="n">
        <v>1259000000000</v>
      </c>
      <c r="P57" s="668" t="n">
        <v>10000000000</v>
      </c>
      <c r="Q57" s="100" t="n">
        <v>668000000000</v>
      </c>
      <c r="R57" s="100" t="n">
        <v>955000000000</v>
      </c>
      <c r="S57" s="100" t="n">
        <v>577000000000</v>
      </c>
      <c r="T57" s="100" t="n">
        <v>859000000000</v>
      </c>
      <c r="U57" s="100" t="n">
        <v>325000000000</v>
      </c>
      <c r="V57" s="100" t="n">
        <v>223000000000</v>
      </c>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75" hidden="false" customHeight="false" outlineLevel="0" collapsed="false">
      <c r="A58" s="0" t="s">
        <v>404</v>
      </c>
      <c r="B58" s="134" t="s">
        <v>2001</v>
      </c>
      <c r="C58" s="19" t="s">
        <v>119</v>
      </c>
      <c r="D58" s="937" t="n">
        <v>36500000000</v>
      </c>
      <c r="E58" s="937" t="n">
        <v>16200000000</v>
      </c>
      <c r="F58" s="937" t="n">
        <v>36600000000</v>
      </c>
      <c r="G58" s="684" t="n">
        <v>-26000000000</v>
      </c>
      <c r="H58" s="684"/>
      <c r="I58" s="668" t="n">
        <v>48000000000</v>
      </c>
      <c r="J58" s="668" t="n">
        <v>222000000000</v>
      </c>
      <c r="K58" s="668" t="n">
        <v>212000000000</v>
      </c>
      <c r="L58" s="668"/>
      <c r="M58" s="668" t="n">
        <v>0</v>
      </c>
      <c r="N58" s="668" t="n">
        <v>-25000000000</v>
      </c>
      <c r="O58" s="668" t="n">
        <v>-15000000000</v>
      </c>
      <c r="P58" s="668" t="n">
        <v>324000000000</v>
      </c>
      <c r="Q58" s="100" t="n">
        <v>401000000000</v>
      </c>
      <c r="R58" s="100" t="n">
        <v>21000000000</v>
      </c>
      <c r="S58" s="100" t="n">
        <v>6000000000</v>
      </c>
      <c r="T58" s="100" t="n">
        <v>573000000000</v>
      </c>
      <c r="U58" s="100" t="n">
        <v>641000000000</v>
      </c>
      <c r="V58" s="100" t="n">
        <v>717000000000</v>
      </c>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A59" s="45" t="s">
        <v>5399</v>
      </c>
      <c r="B59" s="533" t="s">
        <v>5400</v>
      </c>
      <c r="C59" s="19" t="s">
        <v>119</v>
      </c>
      <c r="D59" s="860"/>
      <c r="E59" s="860"/>
      <c r="F59" s="860"/>
      <c r="G59" s="860"/>
      <c r="H59" s="860"/>
      <c r="I59" s="663"/>
      <c r="J59" s="663"/>
      <c r="K59" s="663"/>
      <c r="L59" s="663"/>
      <c r="M59" s="668"/>
      <c r="N59" s="668"/>
      <c r="O59" s="668"/>
      <c r="P59" s="668"/>
      <c r="Q59" s="100" t="n">
        <v>-365000000000</v>
      </c>
      <c r="R59" s="100" t="n">
        <v>-750000000000</v>
      </c>
      <c r="S59" s="100" t="n">
        <v>-858000000000</v>
      </c>
      <c r="T59" s="100" t="n">
        <v>0</v>
      </c>
      <c r="U59" s="100" t="n">
        <v>0</v>
      </c>
      <c r="V59" s="100" t="n">
        <v>0</v>
      </c>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 hidden="false" customHeight="false" outlineLevel="0" collapsed="false">
      <c r="B60" s="106" t="s">
        <v>5401</v>
      </c>
      <c r="C60" s="19"/>
      <c r="D60" s="860"/>
      <c r="E60" s="860"/>
      <c r="F60" s="860"/>
      <c r="G60" s="860"/>
      <c r="H60" s="860" t="s">
        <v>3484</v>
      </c>
      <c r="I60" s="663"/>
      <c r="J60" s="663"/>
      <c r="K60" s="663"/>
      <c r="L60" s="663"/>
      <c r="M60" s="668" t="n">
        <v>0</v>
      </c>
      <c r="N60" s="668"/>
      <c r="O60" s="668"/>
      <c r="P60" s="668"/>
      <c r="Q60" s="668"/>
      <c r="R60" s="668"/>
      <c r="S60" s="668"/>
      <c r="T60" s="668"/>
      <c r="U60" s="668"/>
      <c r="V60" s="668"/>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 hidden="false" customHeight="false" outlineLevel="0" collapsed="false">
      <c r="A61" s="45" t="s">
        <v>2513</v>
      </c>
      <c r="B61" s="135" t="s">
        <v>2609</v>
      </c>
      <c r="C61" s="20" t="s">
        <v>114</v>
      </c>
      <c r="D61" s="860" t="n">
        <f aca="false">D63+D64</f>
        <v>100600000000</v>
      </c>
      <c r="E61" s="860" t="n">
        <f aca="false">E63+E64</f>
        <v>9700000000</v>
      </c>
      <c r="F61" s="860" t="n">
        <f aca="false">F63+F64</f>
        <v>-1600000000</v>
      </c>
      <c r="G61" s="860" t="n">
        <f aca="false">G63+G64</f>
        <v>-200000000</v>
      </c>
      <c r="H61" s="860" t="n">
        <f aca="false">H63+H64</f>
        <v>-44000000000</v>
      </c>
      <c r="I61" s="860" t="n">
        <f aca="false">I63+I64</f>
        <v>0</v>
      </c>
      <c r="J61" s="860" t="n">
        <f aca="false">J63+J64</f>
        <v>-19000000000</v>
      </c>
      <c r="K61" s="860" t="n">
        <f aca="false">K63+K64</f>
        <v>0</v>
      </c>
      <c r="L61" s="860" t="n">
        <f aca="false">L63+L64</f>
        <v>-18000000000</v>
      </c>
      <c r="M61" s="860" t="n">
        <f aca="false">M63+M64</f>
        <v>0</v>
      </c>
      <c r="N61" s="860" t="n">
        <f aca="false">N63+N64</f>
        <v>0</v>
      </c>
      <c r="O61" s="860" t="n">
        <f aca="false">O63+O64</f>
        <v>0</v>
      </c>
      <c r="P61" s="860" t="n">
        <f aca="false">P63+P64</f>
        <v>1000000000</v>
      </c>
      <c r="Q61" s="860" t="n">
        <v>0</v>
      </c>
      <c r="R61" s="860" t="n">
        <v>0</v>
      </c>
      <c r="S61" s="860" t="n">
        <v>0</v>
      </c>
      <c r="T61" s="860" t="n">
        <v>0</v>
      </c>
      <c r="U61" s="860" t="n">
        <v>0</v>
      </c>
      <c r="V61" s="860" t="n">
        <v>0</v>
      </c>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75" hidden="false" customHeight="false" outlineLevel="0" collapsed="false">
      <c r="A62" s="19" t="s">
        <v>1021</v>
      </c>
      <c r="B62" s="107" t="s">
        <v>562</v>
      </c>
      <c r="C62" s="19" t="s">
        <v>119</v>
      </c>
      <c r="D62" s="937" t="n">
        <v>12000000000</v>
      </c>
      <c r="E62" s="937" t="n">
        <v>26700000000</v>
      </c>
      <c r="F62" s="937" t="n">
        <v>0</v>
      </c>
      <c r="G62" s="860" t="n">
        <v>0</v>
      </c>
      <c r="H62" s="860" t="n">
        <v>10000000000</v>
      </c>
      <c r="I62" s="663" t="n">
        <v>0</v>
      </c>
      <c r="J62" s="668" t="n">
        <v>33000000000</v>
      </c>
      <c r="K62" s="668" t="n">
        <v>0</v>
      </c>
      <c r="L62" s="0" t="n">
        <v>0</v>
      </c>
      <c r="M62" s="668" t="n">
        <v>45000000000</v>
      </c>
      <c r="N62" s="668"/>
      <c r="O62" s="668"/>
      <c r="P62" s="668"/>
      <c r="Q62" s="668"/>
      <c r="R62" s="668"/>
      <c r="S62" s="668"/>
      <c r="T62" s="668"/>
      <c r="U62" s="668"/>
      <c r="V62" s="668"/>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75" hidden="false" customHeight="false" outlineLevel="0" collapsed="false">
      <c r="A63" s="19" t="s">
        <v>5402</v>
      </c>
      <c r="B63" s="107" t="s">
        <v>5403</v>
      </c>
      <c r="C63" s="20" t="s">
        <v>5404</v>
      </c>
      <c r="D63" s="937" t="n">
        <v>0</v>
      </c>
      <c r="E63" s="937" t="n">
        <v>0</v>
      </c>
      <c r="F63" s="937" t="n">
        <v>-1600000000</v>
      </c>
      <c r="G63" s="860" t="n">
        <v>-300000000</v>
      </c>
      <c r="H63" s="860" t="n">
        <v>0</v>
      </c>
      <c r="I63" s="663" t="n">
        <v>0</v>
      </c>
      <c r="J63" s="668" t="n">
        <v>-19000000000</v>
      </c>
      <c r="K63" s="668" t="n">
        <v>0</v>
      </c>
      <c r="L63" s="663" t="n">
        <v>-15000000000</v>
      </c>
      <c r="M63" s="668" t="n">
        <v>0</v>
      </c>
      <c r="N63" s="668"/>
      <c r="O63" s="668"/>
      <c r="P63" s="668"/>
      <c r="Q63" s="668"/>
      <c r="R63" s="668"/>
      <c r="S63" s="668"/>
      <c r="T63" s="668"/>
      <c r="U63" s="668"/>
      <c r="V63" s="668"/>
      <c r="Y63" s="6"/>
      <c r="Z63" s="6"/>
      <c r="AA63" s="6"/>
      <c r="AB63" s="6"/>
      <c r="AC63" s="6"/>
      <c r="AD63" s="6"/>
      <c r="AE63" s="6"/>
      <c r="AF63" s="6"/>
      <c r="AG63" s="6"/>
      <c r="AH63" s="6"/>
      <c r="AI63" s="6"/>
      <c r="AJ63" s="6"/>
      <c r="AK63" s="6"/>
      <c r="AL63" s="6"/>
      <c r="AM63" s="6"/>
      <c r="AN63" s="6"/>
      <c r="AO63" s="6"/>
      <c r="AP63" s="6"/>
      <c r="AQ63" s="6"/>
      <c r="AR63" s="6"/>
      <c r="AS63" s="6"/>
      <c r="AT63" s="6"/>
      <c r="AU63" s="6"/>
    </row>
    <row r="64" customFormat="false" ht="15" hidden="false" customHeight="false" outlineLevel="0" collapsed="false">
      <c r="A64" s="0" t="s">
        <v>5405</v>
      </c>
      <c r="B64" s="260" t="s">
        <v>5405</v>
      </c>
      <c r="C64" s="20" t="s">
        <v>5404</v>
      </c>
      <c r="D64" s="55" t="n">
        <f aca="false">D46-D47-D55-D63</f>
        <v>100600000000</v>
      </c>
      <c r="E64" s="55" t="n">
        <f aca="false">E46-E47-E55-E63</f>
        <v>9700000000</v>
      </c>
      <c r="F64" s="55" t="n">
        <f aca="false">F46-F47-F55-F63</f>
        <v>0</v>
      </c>
      <c r="G64" s="55" t="n">
        <f aca="false">G46-G47-G55-G63</f>
        <v>100000000</v>
      </c>
      <c r="H64" s="55" t="n">
        <f aca="false">H46-H47-H55-H63</f>
        <v>-44000000000</v>
      </c>
      <c r="I64" s="55" t="n">
        <f aca="false">I46-I47-I55-I63</f>
        <v>0</v>
      </c>
      <c r="J64" s="55" t="n">
        <f aca="false">J46-J47-J55-J63</f>
        <v>0</v>
      </c>
      <c r="K64" s="55" t="n">
        <f aca="false">K46-K47-K55-K63</f>
        <v>0</v>
      </c>
      <c r="L64" s="55" t="n">
        <f aca="false">L46-L47-L55-L63</f>
        <v>-3000000000</v>
      </c>
      <c r="M64" s="55" t="n">
        <f aca="false">M46-M47-M55-M63</f>
        <v>0</v>
      </c>
      <c r="N64" s="55" t="n">
        <f aca="false">N46-N47-N55-N63</f>
        <v>0</v>
      </c>
      <c r="O64" s="55" t="n">
        <f aca="false">O46-O47-O55-O63</f>
        <v>0</v>
      </c>
      <c r="P64" s="55" t="n">
        <f aca="false">P46-P47-P55-P63</f>
        <v>1000000000</v>
      </c>
      <c r="R64" s="0"/>
      <c r="S64" s="0"/>
      <c r="T64" s="0"/>
      <c r="U64" s="0"/>
      <c r="V64" s="0"/>
      <c r="Y64" s="6"/>
      <c r="Z64" s="6"/>
      <c r="AA64" s="6"/>
      <c r="AB64" s="6"/>
      <c r="AC64" s="6"/>
      <c r="AD64" s="6"/>
      <c r="AE64" s="6"/>
      <c r="AF64" s="6"/>
      <c r="AG64" s="6"/>
      <c r="AH64" s="6"/>
      <c r="AI64" s="6"/>
      <c r="AJ64" s="6"/>
      <c r="AK64" s="6"/>
      <c r="AL64" s="6"/>
      <c r="AM64" s="6"/>
      <c r="AN64" s="6"/>
      <c r="AO64" s="6"/>
      <c r="AP64" s="6"/>
      <c r="AQ64" s="6"/>
      <c r="AR64" s="6"/>
      <c r="AS64" s="6"/>
      <c r="AT64" s="6"/>
      <c r="AU64" s="6"/>
    </row>
    <row r="65" customFormat="false" ht="15" hidden="false" customHeight="false" outlineLevel="0" collapsed="false">
      <c r="R65" s="0"/>
      <c r="S65" s="0"/>
      <c r="T65" s="0"/>
      <c r="U65" s="0"/>
      <c r="V65" s="0"/>
      <c r="Y65" s="6"/>
      <c r="Z65" s="6"/>
      <c r="AA65" s="6"/>
      <c r="AB65" s="6"/>
      <c r="AC65" s="6"/>
      <c r="AD65" s="6"/>
      <c r="AE65" s="6"/>
      <c r="AF65" s="6"/>
      <c r="AG65" s="6"/>
      <c r="AH65" s="6"/>
      <c r="AI65" s="6"/>
      <c r="AJ65" s="6"/>
      <c r="AK65" s="6"/>
      <c r="AL65" s="6"/>
      <c r="AM65" s="6"/>
      <c r="AN65" s="6"/>
      <c r="AO65" s="6"/>
      <c r="AP65" s="6"/>
      <c r="AQ65" s="6"/>
      <c r="AR65" s="6"/>
      <c r="AS65" s="6"/>
      <c r="AT65" s="6"/>
      <c r="AU65" s="6"/>
    </row>
    <row r="66" customFormat="false" ht="15" hidden="false" customHeight="false" outlineLevel="0" collapsed="false">
      <c r="D66" s="0" t="s">
        <v>128</v>
      </c>
      <c r="E66" s="0" t="s">
        <v>128</v>
      </c>
      <c r="F66" s="0" t="s">
        <v>128</v>
      </c>
      <c r="G66" s="0" t="s">
        <v>128</v>
      </c>
      <c r="H66" s="0" t="s">
        <v>128</v>
      </c>
      <c r="I66" s="0" t="s">
        <v>128</v>
      </c>
      <c r="J66" s="0" t="s">
        <v>128</v>
      </c>
      <c r="K66" s="0" t="s">
        <v>128</v>
      </c>
      <c r="L66" s="0" t="s">
        <v>128</v>
      </c>
      <c r="M66" s="0" t="s">
        <v>128</v>
      </c>
      <c r="N66" s="0" t="s">
        <v>128</v>
      </c>
      <c r="O66" s="0" t="s">
        <v>128</v>
      </c>
      <c r="P66" s="0" t="s">
        <v>128</v>
      </c>
      <c r="Q66" s="0" t="s">
        <v>128</v>
      </c>
      <c r="R66" s="0" t="s">
        <v>128</v>
      </c>
      <c r="S66" s="0" t="s">
        <v>128</v>
      </c>
      <c r="T66" s="0" t="s">
        <v>128</v>
      </c>
      <c r="U66" s="0" t="s">
        <v>128</v>
      </c>
      <c r="V66" s="0" t="s">
        <v>128</v>
      </c>
      <c r="Y66" s="6"/>
      <c r="Z66" s="6"/>
      <c r="AA66" s="6"/>
      <c r="AB66" s="6"/>
      <c r="AC66" s="6"/>
      <c r="AD66" s="6"/>
      <c r="AE66" s="6"/>
      <c r="AF66" s="6"/>
      <c r="AG66" s="6"/>
      <c r="AH66" s="6"/>
      <c r="AI66" s="6"/>
      <c r="AJ66" s="6"/>
      <c r="AK66" s="6"/>
      <c r="AL66" s="6"/>
      <c r="AM66" s="6"/>
      <c r="AN66" s="6"/>
      <c r="AO66" s="6"/>
      <c r="AP66" s="6"/>
      <c r="AQ66" s="6"/>
      <c r="AR66" s="6"/>
      <c r="AS66" s="6"/>
      <c r="AT66" s="6"/>
      <c r="AU66" s="6"/>
    </row>
    <row r="67" customFormat="false" ht="15" hidden="false" customHeight="false" outlineLevel="0" collapsed="false">
      <c r="R67" s="0"/>
      <c r="S67" s="0"/>
      <c r="T67" s="0"/>
      <c r="U67" s="0"/>
      <c r="V67" s="0"/>
      <c r="Y67" s="6"/>
      <c r="Z67" s="6"/>
      <c r="AA67" s="6"/>
      <c r="AB67" s="6"/>
      <c r="AC67" s="6"/>
      <c r="AD67" s="6"/>
      <c r="AE67" s="6"/>
      <c r="AF67" s="6"/>
      <c r="AG67" s="6"/>
      <c r="AH67" s="6"/>
      <c r="AI67" s="6"/>
      <c r="AJ67" s="6"/>
      <c r="AK67" s="6"/>
      <c r="AL67" s="6"/>
      <c r="AM67" s="6"/>
      <c r="AN67" s="6"/>
      <c r="AO67" s="6"/>
      <c r="AP67" s="6"/>
      <c r="AQ67" s="6"/>
      <c r="AR67" s="6"/>
      <c r="AS67" s="6"/>
      <c r="AT67" s="6"/>
      <c r="AU67" s="6"/>
    </row>
    <row r="68" customFormat="false" ht="15" hidden="false" customHeight="false" outlineLevel="0" collapsed="false">
      <c r="B68" s="0" t="s">
        <v>1548</v>
      </c>
      <c r="D68" s="55" t="n">
        <f aca="false">D6-D7-D34</f>
        <v>0</v>
      </c>
      <c r="E68" s="55" t="n">
        <f aca="false">E6-E7-E34</f>
        <v>0</v>
      </c>
      <c r="F68" s="55" t="n">
        <f aca="false">F6-F7-F34</f>
        <v>0</v>
      </c>
      <c r="G68" s="55" t="n">
        <f aca="false">G6-G7-G34</f>
        <v>0</v>
      </c>
      <c r="H68" s="55" t="n">
        <f aca="false">H6-H7-H34</f>
        <v>0</v>
      </c>
      <c r="I68" s="55" t="n">
        <f aca="false">I6-I7-I34</f>
        <v>0</v>
      </c>
      <c r="J68" s="55" t="n">
        <f aca="false">J6-J7-J34</f>
        <v>0</v>
      </c>
      <c r="K68" s="55" t="n">
        <f aca="false">K6-K7-K34</f>
        <v>0</v>
      </c>
      <c r="L68" s="55" t="n">
        <f aca="false">L6-L7-L34</f>
        <v>0</v>
      </c>
      <c r="M68" s="55" t="n">
        <f aca="false">M6-M7-M34</f>
        <v>0</v>
      </c>
      <c r="N68" s="55" t="n">
        <f aca="false">N6-N7-N34</f>
        <v>0</v>
      </c>
      <c r="O68" s="55" t="n">
        <f aca="false">O6-O7-O34</f>
        <v>0</v>
      </c>
      <c r="P68" s="55" t="n">
        <f aca="false">P6-P7-P34</f>
        <v>0</v>
      </c>
      <c r="Q68" s="55" t="n">
        <f aca="false">Q6-Q7-Q34</f>
        <v>0</v>
      </c>
      <c r="R68" s="55" t="n">
        <f aca="false">R6-R7-R34</f>
        <v>0</v>
      </c>
      <c r="S68" s="55" t="n">
        <f aca="false">S6-S7-S34</f>
        <v>0</v>
      </c>
      <c r="T68" s="55" t="n">
        <f aca="false">T6-T7-T34</f>
        <v>0</v>
      </c>
      <c r="U68" s="55" t="n">
        <f aca="false">U6-U7-U34</f>
        <v>0</v>
      </c>
      <c r="V68" s="55" t="n">
        <f aca="false">V6-V7-V34</f>
        <v>0</v>
      </c>
      <c r="Y68" s="6"/>
      <c r="Z68" s="6"/>
      <c r="AA68" s="6"/>
      <c r="AB68" s="6"/>
      <c r="AC68" s="6"/>
      <c r="AD68" s="6"/>
      <c r="AE68" s="6"/>
      <c r="AF68" s="6"/>
      <c r="AG68" s="6"/>
      <c r="AH68" s="6"/>
      <c r="AI68" s="6"/>
      <c r="AJ68" s="6"/>
      <c r="AK68" s="6"/>
      <c r="AL68" s="6"/>
      <c r="AM68" s="6"/>
      <c r="AN68" s="6"/>
      <c r="AO68" s="6"/>
      <c r="AP68" s="6"/>
      <c r="AQ68" s="6"/>
      <c r="AR68" s="6"/>
      <c r="AS68" s="6"/>
      <c r="AT68" s="6"/>
      <c r="AU68" s="6"/>
    </row>
    <row r="69" customFormat="false" ht="15" hidden="false" customHeight="false" outlineLevel="0" collapsed="false">
      <c r="B69" s="0" t="s">
        <v>5406</v>
      </c>
      <c r="D69" s="53" t="n">
        <f aca="false">D7-D8-D14</f>
        <v>100000000</v>
      </c>
      <c r="E69" s="53" t="n">
        <f aca="false">E7-E8-E14</f>
        <v>0</v>
      </c>
      <c r="F69" s="53" t="n">
        <f aca="false">F7-F8-F14</f>
        <v>-99999999.9998779</v>
      </c>
      <c r="G69" s="53" t="n">
        <f aca="false">G7-G8-G14</f>
        <v>0</v>
      </c>
      <c r="H69" s="53" t="n">
        <f aca="false">H7-H8-H14</f>
        <v>-1000000000</v>
      </c>
      <c r="I69" s="53" t="n">
        <f aca="false">I7-I8-I14</f>
        <v>1000000000</v>
      </c>
      <c r="J69" s="53" t="n">
        <f aca="false">J7-J8-J14</f>
        <v>1000000000</v>
      </c>
      <c r="K69" s="53" t="n">
        <f aca="false">K7-K8-K14</f>
        <v>0</v>
      </c>
      <c r="L69" s="53" t="n">
        <f aca="false">L7-L8-L14</f>
        <v>1000000000</v>
      </c>
      <c r="M69" s="53" t="n">
        <f aca="false">M7-M8-M14</f>
        <v>0</v>
      </c>
      <c r="N69" s="53" t="n">
        <f aca="false">N7-N8-N14</f>
        <v>0</v>
      </c>
      <c r="O69" s="53" t="n">
        <f aca="false">O7-O8-O14</f>
        <v>0</v>
      </c>
      <c r="P69" s="53" t="n">
        <f aca="false">P7-P8-P14</f>
        <v>0</v>
      </c>
      <c r="Q69" s="53" t="n">
        <f aca="false">Q7-Q8-Q14</f>
        <v>0</v>
      </c>
      <c r="R69" s="53" t="n">
        <f aca="false">R7-R8-R14</f>
        <v>0</v>
      </c>
      <c r="S69" s="53" t="n">
        <f aca="false">S7-S8-S14</f>
        <v>0</v>
      </c>
      <c r="T69" s="53" t="n">
        <f aca="false">T7-T8-T14</f>
        <v>0</v>
      </c>
      <c r="U69" s="53" t="n">
        <f aca="false">U7-U8-U14</f>
        <v>0</v>
      </c>
      <c r="V69" s="53" t="n">
        <f aca="false">V7-V8-V14</f>
        <v>-1000000000</v>
      </c>
      <c r="Y69" s="6"/>
      <c r="Z69" s="6"/>
      <c r="AA69" s="6"/>
      <c r="AB69" s="6"/>
      <c r="AC69" s="6"/>
      <c r="AD69" s="6"/>
      <c r="AE69" s="6"/>
      <c r="AF69" s="6"/>
      <c r="AG69" s="6"/>
      <c r="AH69" s="6"/>
      <c r="AI69" s="6"/>
      <c r="AJ69" s="6"/>
      <c r="AK69" s="6"/>
      <c r="AL69" s="6"/>
      <c r="AM69" s="6"/>
      <c r="AN69" s="6"/>
      <c r="AO69" s="6"/>
      <c r="AP69" s="6"/>
      <c r="AQ69" s="6"/>
      <c r="AR69" s="6"/>
      <c r="AS69" s="6"/>
      <c r="AT69" s="6"/>
      <c r="AU69" s="6"/>
    </row>
    <row r="70" customFormat="false" ht="15" hidden="false" customHeight="false" outlineLevel="0" collapsed="false">
      <c r="B70" s="0" t="s">
        <v>131</v>
      </c>
      <c r="D70" s="942" t="n">
        <f aca="false">D8-D9-D10-D11-D12-D13</f>
        <v>-100000000</v>
      </c>
      <c r="E70" s="942" t="n">
        <f aca="false">E8-E9-E10-E11-E12-E13</f>
        <v>0</v>
      </c>
      <c r="F70" s="942" t="n">
        <f aca="false">F8-F9-F10-F11-F12-F13</f>
        <v>0</v>
      </c>
      <c r="G70" s="942" t="n">
        <f aca="false">G8-G9-G10-G11-G12-G13</f>
        <v>0</v>
      </c>
      <c r="H70" s="942" t="n">
        <f aca="false">H8-H9-H10-H11-H12-H13</f>
        <v>0</v>
      </c>
      <c r="I70" s="942" t="n">
        <f aca="false">I8-I9-I10-I11-I12-I13</f>
        <v>-1000000000</v>
      </c>
      <c r="J70" s="942" t="n">
        <f aca="false">J8-J9-J10-J11-J12-J13</f>
        <v>-1000000000</v>
      </c>
      <c r="K70" s="942" t="n">
        <f aca="false">K8-K9-K10-K11-K12-K13</f>
        <v>0</v>
      </c>
      <c r="L70" s="942" t="n">
        <f aca="false">L8-L9-L10-L11-L12-L13</f>
        <v>0</v>
      </c>
      <c r="M70" s="942" t="n">
        <f aca="false">M8-M9-M10-M11-M12-M13</f>
        <v>0</v>
      </c>
      <c r="N70" s="942" t="n">
        <f aca="false">N8-N9-N10-N11-N12-N13</f>
        <v>0</v>
      </c>
      <c r="O70" s="942" t="n">
        <f aca="false">O8-O9-O10-O11-O12-O13</f>
        <v>0</v>
      </c>
      <c r="P70" s="942" t="n">
        <f aca="false">P8-P9-P10-P11-P12-P13</f>
        <v>-1000000000</v>
      </c>
      <c r="Q70" s="942" t="n">
        <f aca="false">Q8-Q9-Q10-Q11-Q12-Q13</f>
        <v>1000000000</v>
      </c>
      <c r="R70" s="942" t="n">
        <f aca="false">R8-R9-R10-R11-R12-R13</f>
        <v>-1000000000</v>
      </c>
      <c r="S70" s="942" t="n">
        <f aca="false">S8-S9-S10-S11-S12-S13</f>
        <v>0</v>
      </c>
      <c r="T70" s="942" t="n">
        <f aca="false">T8-T9-T10-T11-T12-T13</f>
        <v>0</v>
      </c>
      <c r="U70" s="942" t="n">
        <f aca="false">U8-U9-U10-U11-U12-U13</f>
        <v>0</v>
      </c>
      <c r="V70" s="942" t="n">
        <f aca="false">V8-V9-V10-V11-V12-V13</f>
        <v>1000000000</v>
      </c>
      <c r="Y70" s="6"/>
      <c r="Z70" s="6"/>
      <c r="AA70" s="6"/>
      <c r="AB70" s="6"/>
      <c r="AC70" s="6"/>
      <c r="AD70" s="6"/>
      <c r="AE70" s="6"/>
      <c r="AF70" s="6"/>
      <c r="AG70" s="6"/>
      <c r="AH70" s="6"/>
      <c r="AI70" s="6"/>
      <c r="AJ70" s="6"/>
      <c r="AK70" s="6"/>
      <c r="AL70" s="6"/>
      <c r="AM70" s="6"/>
      <c r="AN70" s="6"/>
      <c r="AO70" s="6"/>
      <c r="AP70" s="6"/>
      <c r="AQ70" s="6"/>
      <c r="AR70" s="6"/>
      <c r="AS70" s="6"/>
      <c r="AT70" s="6"/>
      <c r="AU70" s="6"/>
    </row>
    <row r="71" customFormat="false" ht="15" hidden="false" customHeight="false" outlineLevel="0" collapsed="false">
      <c r="B71" s="0" t="s">
        <v>332</v>
      </c>
      <c r="D71" s="54" t="n">
        <f aca="false">D14-D15-D16</f>
        <v>80500000000</v>
      </c>
      <c r="E71" s="54" t="n">
        <f aca="false">E14-E15-E16</f>
        <v>101800000000</v>
      </c>
      <c r="F71" s="54" t="n">
        <f aca="false">F14-F15-F16</f>
        <v>104500000000</v>
      </c>
      <c r="G71" s="54" t="n">
        <f aca="false">G14-G15-G16</f>
        <v>111800000000</v>
      </c>
      <c r="H71" s="54" t="n">
        <f aca="false">H14-H15-H16</f>
        <v>117000000000</v>
      </c>
      <c r="I71" s="54" t="n">
        <f aca="false">I14-I15-I16</f>
        <v>158000000000</v>
      </c>
      <c r="J71" s="54" t="n">
        <f aca="false">J14-J15-J16</f>
        <v>178000000000</v>
      </c>
      <c r="K71" s="54" t="n">
        <f aca="false">K14-K15-K16</f>
        <v>210000000000</v>
      </c>
      <c r="L71" s="54" t="n">
        <f aca="false">L14-L15-L16</f>
        <v>275000000000</v>
      </c>
      <c r="M71" s="53" t="n">
        <f aca="false">M14-M15-M16</f>
        <v>0</v>
      </c>
      <c r="N71" s="53" t="n">
        <f aca="false">N14-N15-N16</f>
        <v>0</v>
      </c>
      <c r="O71" s="53" t="n">
        <f aca="false">O14-O15-O16</f>
        <v>0</v>
      </c>
      <c r="P71" s="53" t="n">
        <f aca="false">P14-P15-P16</f>
        <v>0</v>
      </c>
      <c r="Q71" s="53" t="n">
        <f aca="false">Q14-Q15-Q16</f>
        <v>0</v>
      </c>
      <c r="R71" s="53" t="n">
        <f aca="false">R14-R15-R16</f>
        <v>0</v>
      </c>
      <c r="S71" s="53" t="n">
        <f aca="false">S14-S15-S16</f>
        <v>0</v>
      </c>
      <c r="T71" s="53" t="n">
        <f aca="false">T14-T15-T16</f>
        <v>0</v>
      </c>
      <c r="U71" s="53" t="n">
        <f aca="false">U14-U15-U16</f>
        <v>0</v>
      </c>
      <c r="V71" s="53" t="n">
        <f aca="false">V14-V15-V16</f>
        <v>1000000000</v>
      </c>
      <c r="Y71" s="6"/>
      <c r="Z71" s="6"/>
      <c r="AA71" s="6"/>
      <c r="AB71" s="6"/>
      <c r="AC71" s="6"/>
      <c r="AD71" s="6"/>
      <c r="AE71" s="6"/>
      <c r="AF71" s="6"/>
      <c r="AG71" s="6"/>
      <c r="AH71" s="6"/>
      <c r="AI71" s="6"/>
      <c r="AJ71" s="6"/>
      <c r="AK71" s="6"/>
      <c r="AL71" s="6"/>
      <c r="AM71" s="6"/>
      <c r="AN71" s="6"/>
      <c r="AO71" s="6"/>
      <c r="AP71" s="6"/>
      <c r="AQ71" s="6"/>
      <c r="AR71" s="6"/>
      <c r="AS71" s="6"/>
      <c r="AT71" s="6"/>
      <c r="AU71" s="6"/>
    </row>
    <row r="72" customFormat="false" ht="15" hidden="false" customHeight="false" outlineLevel="0" collapsed="false">
      <c r="B72" s="0" t="s">
        <v>134</v>
      </c>
      <c r="D72" s="143" t="n">
        <f aca="false">D17-D18-D26-D31</f>
        <v>0</v>
      </c>
      <c r="E72" s="143" t="n">
        <f aca="false">E17-E18-E26-E31</f>
        <v>0</v>
      </c>
      <c r="F72" s="143" t="n">
        <f aca="false">F17-F18-F26-F31</f>
        <v>0</v>
      </c>
      <c r="G72" s="143" t="n">
        <f aca="false">G17-G18-G26</f>
        <v>0</v>
      </c>
      <c r="H72" s="143" t="n">
        <f aca="false">H17-H18-H26</f>
        <v>0</v>
      </c>
      <c r="I72" s="143" t="n">
        <f aca="false">I17-I18-I26</f>
        <v>-1000000000</v>
      </c>
      <c r="J72" s="143" t="n">
        <f aca="false">J17-J18-J26</f>
        <v>0</v>
      </c>
      <c r="K72" s="143" t="n">
        <f aca="false">K17-K18-K26</f>
        <v>0</v>
      </c>
      <c r="L72" s="143" t="n">
        <f aca="false">L17-L18-L26</f>
        <v>0</v>
      </c>
      <c r="M72" s="143" t="n">
        <f aca="false">M17-M18-M26</f>
        <v>0</v>
      </c>
      <c r="N72" s="143" t="n">
        <f aca="false">N17-N18-N26</f>
        <v>1000000000</v>
      </c>
      <c r="O72" s="143" t="n">
        <f aca="false">O17-O18-O26</f>
        <v>0</v>
      </c>
      <c r="P72" s="143" t="n">
        <f aca="false">P17-P18-P26</f>
        <v>0</v>
      </c>
      <c r="Q72" s="143" t="n">
        <f aca="false">Q17-Q18-Q26</f>
        <v>0</v>
      </c>
      <c r="R72" s="143" t="n">
        <f aca="false">R17-R18-R26</f>
        <v>-1000000000</v>
      </c>
      <c r="S72" s="143" t="n">
        <f aca="false">S17-S18-S26</f>
        <v>0</v>
      </c>
      <c r="T72" s="143" t="n">
        <f aca="false">T17-T18-T26</f>
        <v>0</v>
      </c>
      <c r="U72" s="143" t="n">
        <f aca="false">U17-U18-U26</f>
        <v>-1000000000</v>
      </c>
      <c r="V72" s="143" t="n">
        <f aca="false">V17-V18-V26</f>
        <v>0</v>
      </c>
      <c r="Y72" s="6"/>
      <c r="Z72" s="6"/>
      <c r="AA72" s="6"/>
      <c r="AB72" s="6"/>
      <c r="AC72" s="6"/>
      <c r="AD72" s="6"/>
      <c r="AE72" s="6"/>
      <c r="AF72" s="6"/>
      <c r="AG72" s="6"/>
      <c r="AH72" s="6"/>
      <c r="AI72" s="6"/>
      <c r="AJ72" s="6"/>
      <c r="AK72" s="6"/>
      <c r="AL72" s="6"/>
      <c r="AM72" s="6"/>
      <c r="AN72" s="6"/>
      <c r="AO72" s="6"/>
      <c r="AP72" s="6"/>
      <c r="AQ72" s="6"/>
      <c r="AR72" s="6"/>
      <c r="AS72" s="6"/>
      <c r="AT72" s="6"/>
      <c r="AU72" s="6"/>
    </row>
    <row r="73" customFormat="false" ht="15" hidden="false" customHeight="false" outlineLevel="0" collapsed="false">
      <c r="B73" s="0" t="s">
        <v>333</v>
      </c>
      <c r="D73" s="143" t="n">
        <f aca="false">D18-D19-D20-D23</f>
        <v>0</v>
      </c>
      <c r="E73" s="143" t="n">
        <f aca="false">E18-E19-E20-E23</f>
        <v>0</v>
      </c>
      <c r="F73" s="143" t="n">
        <f aca="false">F18-F19-F20-F23</f>
        <v>0</v>
      </c>
      <c r="G73" s="143" t="n">
        <f aca="false">G18-G19-G20-G23</f>
        <v>-100000000</v>
      </c>
      <c r="H73" s="143" t="n">
        <f aca="false">H18-H19-H20-H23</f>
        <v>0</v>
      </c>
      <c r="I73" s="143" t="n">
        <f aca="false">I18-I19-I20-I23</f>
        <v>0</v>
      </c>
      <c r="J73" s="143" t="n">
        <f aca="false">J18-J19-J20-J23</f>
        <v>0</v>
      </c>
      <c r="K73" s="143" t="n">
        <f aca="false">K18-K19-K20-K23</f>
        <v>-1000000000</v>
      </c>
      <c r="L73" s="143" t="n">
        <f aca="false">L18-L19-L20-L23</f>
        <v>0</v>
      </c>
      <c r="M73" s="143" t="n">
        <f aca="false">M18-M19-M20-M23</f>
        <v>-1000000000</v>
      </c>
      <c r="N73" s="143" t="n">
        <f aca="false">N18-N19-N20-N23</f>
        <v>0</v>
      </c>
      <c r="O73" s="143" t="n">
        <f aca="false">O18-O19-O20-O23</f>
        <v>0</v>
      </c>
      <c r="P73" s="143" t="n">
        <f aca="false">P18-P19-P20-P23</f>
        <v>1000000000</v>
      </c>
      <c r="Q73" s="143" t="n">
        <f aca="false">Q18-Q19-Q20-Q23</f>
        <v>0</v>
      </c>
      <c r="R73" s="143" t="n">
        <f aca="false">R18-R19-R20-R23</f>
        <v>1000000000</v>
      </c>
      <c r="S73" s="143" t="n">
        <f aca="false">S18-S19-S20-S23</f>
        <v>0</v>
      </c>
      <c r="T73" s="143" t="n">
        <f aca="false">T18-T19-T20-T23</f>
        <v>1000000000</v>
      </c>
      <c r="U73" s="143" t="n">
        <f aca="false">U18-U19-U20-U23</f>
        <v>0</v>
      </c>
      <c r="V73" s="143" t="n">
        <f aca="false">V18-V19-V20-V23</f>
        <v>0</v>
      </c>
      <c r="Y73" s="6"/>
      <c r="Z73" s="6"/>
      <c r="AA73" s="6"/>
      <c r="AB73" s="6"/>
      <c r="AC73" s="6"/>
      <c r="AD73" s="6"/>
      <c r="AE73" s="6"/>
      <c r="AF73" s="6"/>
      <c r="AG73" s="6"/>
      <c r="AH73" s="6"/>
      <c r="AI73" s="6"/>
      <c r="AJ73" s="6"/>
      <c r="AK73" s="6"/>
      <c r="AL73" s="6"/>
      <c r="AM73" s="6"/>
      <c r="AN73" s="6"/>
      <c r="AO73" s="6"/>
      <c r="AP73" s="6"/>
      <c r="AQ73" s="6"/>
      <c r="AR73" s="6"/>
      <c r="AS73" s="6"/>
      <c r="AT73" s="6"/>
      <c r="AU73" s="6"/>
    </row>
    <row r="74" customFormat="false" ht="15" hidden="false" customHeight="false" outlineLevel="0" collapsed="false">
      <c r="B74" s="0" t="s">
        <v>4515</v>
      </c>
      <c r="D74" s="55" t="n">
        <f aca="false">D26-D27-D30</f>
        <v>0</v>
      </c>
      <c r="E74" s="55" t="n">
        <f aca="false">E26-E27-E30</f>
        <v>0</v>
      </c>
      <c r="F74" s="55" t="n">
        <f aca="false">F26-F27-F30</f>
        <v>0</v>
      </c>
      <c r="G74" s="55" t="n">
        <f aca="false">G26-G27-G30</f>
        <v>0</v>
      </c>
      <c r="H74" s="55" t="n">
        <f aca="false">H26-H27-H30</f>
        <v>0</v>
      </c>
      <c r="I74" s="55" t="n">
        <f aca="false">I26-I27-I30</f>
        <v>0</v>
      </c>
      <c r="J74" s="55" t="n">
        <f aca="false">J26-J27-J30</f>
        <v>0</v>
      </c>
      <c r="K74" s="55" t="n">
        <f aca="false">K26-K27-K30</f>
        <v>0</v>
      </c>
      <c r="L74" s="55" t="n">
        <f aca="false">L26-L27-L30</f>
        <v>0</v>
      </c>
      <c r="M74" s="55" t="n">
        <f aca="false">M26-M27-M30</f>
        <v>0</v>
      </c>
      <c r="N74" s="55" t="n">
        <f aca="false">N26-N27-N30</f>
        <v>-1000000000</v>
      </c>
      <c r="O74" s="55" t="n">
        <f aca="false">O26-O27-O30</f>
        <v>0</v>
      </c>
      <c r="P74" s="55" t="n">
        <f aca="false">P26-P27-P30</f>
        <v>1000000000</v>
      </c>
      <c r="Q74" s="55" t="n">
        <f aca="false">Q26-Q27-Q30</f>
        <v>0</v>
      </c>
      <c r="R74" s="55" t="n">
        <f aca="false">R26-R27-R30</f>
        <v>0</v>
      </c>
      <c r="S74" s="55" t="n">
        <f aca="false">S26-S27-S30</f>
        <v>0</v>
      </c>
      <c r="T74" s="55" t="n">
        <f aca="false">T26-T27-T30</f>
        <v>0</v>
      </c>
      <c r="U74" s="55" t="n">
        <f aca="false">U26-U27-U30</f>
        <v>0</v>
      </c>
      <c r="V74" s="55" t="n">
        <f aca="false">V26-V27-V30</f>
        <v>0</v>
      </c>
      <c r="Y74" s="6"/>
      <c r="Z74" s="6"/>
      <c r="AA74" s="6"/>
      <c r="AB74" s="6"/>
      <c r="AC74" s="6"/>
      <c r="AD74" s="6"/>
      <c r="AE74" s="6"/>
      <c r="AF74" s="6"/>
      <c r="AG74" s="6"/>
      <c r="AH74" s="6"/>
      <c r="AI74" s="6"/>
      <c r="AJ74" s="6"/>
      <c r="AK74" s="6"/>
      <c r="AL74" s="6"/>
      <c r="AM74" s="6"/>
      <c r="AN74" s="6"/>
      <c r="AO74" s="6"/>
      <c r="AP74" s="6"/>
      <c r="AQ74" s="6"/>
      <c r="AR74" s="6"/>
      <c r="AS74" s="6"/>
      <c r="AT74" s="6"/>
      <c r="AU74" s="6"/>
    </row>
    <row r="75" customFormat="false" ht="15" hidden="false" customHeight="false" outlineLevel="0" collapsed="false">
      <c r="B75" s="0" t="s">
        <v>1377</v>
      </c>
      <c r="D75" s="56" t="n">
        <f aca="false">D27-D28-D29</f>
        <v>19400000000</v>
      </c>
      <c r="E75" s="56" t="n">
        <f aca="false">E27-E28-E29</f>
        <v>35100000000</v>
      </c>
      <c r="F75" s="56" t="n">
        <f aca="false">F27-F28-F29</f>
        <v>50200000000</v>
      </c>
      <c r="G75" s="56" t="n">
        <f aca="false">G27-G28-G29</f>
        <v>95700000000</v>
      </c>
      <c r="H75" s="56" t="n">
        <f aca="false">H27-H28-H29</f>
        <v>133000000000</v>
      </c>
      <c r="I75" s="55" t="n">
        <f aca="false">I27-I28-I29</f>
        <v>0</v>
      </c>
      <c r="J75" s="55" t="n">
        <f aca="false">J27-J28-J29</f>
        <v>0</v>
      </c>
      <c r="K75" s="55" t="n">
        <f aca="false">K27-K28-K29</f>
        <v>0</v>
      </c>
      <c r="L75" s="55" t="n">
        <f aca="false">L27-L28-L29</f>
        <v>0</v>
      </c>
      <c r="M75" s="55" t="n">
        <f aca="false">M27-M28-M29</f>
        <v>0</v>
      </c>
      <c r="N75" s="55" t="n">
        <f aca="false">N27-N28-N29</f>
        <v>0</v>
      </c>
      <c r="O75" s="55" t="n">
        <f aca="false">O27-O28-O29</f>
        <v>0</v>
      </c>
      <c r="P75" s="55" t="n">
        <f aca="false">P27-P28-P29</f>
        <v>0</v>
      </c>
      <c r="Q75" s="56" t="n">
        <f aca="false">Q27-Q28-Q29</f>
        <v>1913000000000</v>
      </c>
      <c r="R75" s="56" t="n">
        <f aca="false">R27-R28-R29</f>
        <v>1855000000000</v>
      </c>
      <c r="S75" s="56" t="n">
        <f aca="false">S27-S28-S29</f>
        <v>3156000000000</v>
      </c>
      <c r="T75" s="56" t="n">
        <f aca="false">T27-T28-T29</f>
        <v>4081000000000</v>
      </c>
      <c r="U75" s="56" t="n">
        <f aca="false">U27-U28-U29</f>
        <v>3343000000000</v>
      </c>
      <c r="V75" s="56" t="n">
        <f aca="false">V27-V28-V29</f>
        <v>3621000000000</v>
      </c>
      <c r="Y75" s="6"/>
      <c r="Z75" s="6"/>
      <c r="AA75" s="6"/>
      <c r="AB75" s="6"/>
      <c r="AC75" s="6"/>
      <c r="AD75" s="6"/>
      <c r="AE75" s="6"/>
      <c r="AF75" s="6"/>
      <c r="AG75" s="6"/>
      <c r="AH75" s="6"/>
      <c r="AI75" s="6"/>
      <c r="AJ75" s="6"/>
      <c r="AK75" s="6"/>
      <c r="AL75" s="6"/>
      <c r="AM75" s="6"/>
      <c r="AN75" s="6"/>
      <c r="AO75" s="6"/>
      <c r="AP75" s="6"/>
      <c r="AQ75" s="6"/>
      <c r="AR75" s="6"/>
      <c r="AS75" s="6"/>
      <c r="AT75" s="6"/>
      <c r="AU75" s="6"/>
    </row>
    <row r="76" customFormat="false" ht="15" hidden="false" customHeight="false" outlineLevel="0" collapsed="false">
      <c r="B76" s="0" t="s">
        <v>132</v>
      </c>
      <c r="D76" s="55" t="n">
        <f aca="false">D34-D35-D38-D39-D40-D41</f>
        <v>0</v>
      </c>
      <c r="E76" s="55" t="n">
        <f aca="false">E34-E35-E38-E39-E40-E41</f>
        <v>0</v>
      </c>
      <c r="F76" s="55" t="n">
        <f aca="false">F34-F35-F38-F39-F40-F41</f>
        <v>0</v>
      </c>
      <c r="G76" s="55" t="n">
        <f aca="false">G34-G35-G38-G39-G40-G41</f>
        <v>0</v>
      </c>
      <c r="H76" s="55" t="n">
        <f aca="false">H34-H35-H38-H39-H40-H41</f>
        <v>1000000000</v>
      </c>
      <c r="I76" s="55" t="n">
        <f aca="false">I34-I35-I38-I39-I40-I41</f>
        <v>1000000000</v>
      </c>
      <c r="J76" s="55" t="n">
        <f aca="false">J34-J35-J38-J39-J40-J41</f>
        <v>0</v>
      </c>
      <c r="K76" s="55" t="n">
        <f aca="false">K34-K35-K38-K39-K40-K41</f>
        <v>0</v>
      </c>
      <c r="L76" s="55" t="n">
        <f aca="false">L34-L35-L38-L39-L40-L41</f>
        <v>-1000000000</v>
      </c>
      <c r="M76" s="55" t="n">
        <f aca="false">M34-M35-M38-M39-M40-M41</f>
        <v>0</v>
      </c>
      <c r="N76" s="55" t="n">
        <f aca="false">N34-N35-N38-N39-N40-N41</f>
        <v>0</v>
      </c>
      <c r="O76" s="55" t="n">
        <f aca="false">O34-O35-O38-O39-O40-O41</f>
        <v>-1000000000</v>
      </c>
      <c r="P76" s="55" t="n">
        <f aca="false">P34-P35-P38-P39-P40-P41</f>
        <v>0</v>
      </c>
      <c r="Q76" s="55" t="n">
        <f aca="false">Q34-Q35-Q38-Q39-Q40-Q41</f>
        <v>0</v>
      </c>
      <c r="R76" s="55" t="n">
        <f aca="false">R34-R35-R38-R39-R40-R41</f>
        <v>0</v>
      </c>
      <c r="S76" s="55" t="n">
        <f aca="false">S34-S35-S38-S39-S40-S41</f>
        <v>0</v>
      </c>
      <c r="T76" s="55" t="n">
        <f aca="false">T34-T35-T38-T39-T40-T41</f>
        <v>0</v>
      </c>
      <c r="U76" s="55" t="n">
        <f aca="false">U34-U35-U38-U39-U40-U41</f>
        <v>0</v>
      </c>
      <c r="V76" s="55" t="n">
        <f aca="false">V34-V35-V38-V39-V40-V41</f>
        <v>0</v>
      </c>
      <c r="Y76" s="6"/>
      <c r="Z76" s="6"/>
      <c r="AA76" s="6"/>
      <c r="AB76" s="6"/>
      <c r="AC76" s="6"/>
      <c r="AD76" s="6"/>
      <c r="AE76" s="6"/>
      <c r="AF76" s="6"/>
      <c r="AG76" s="6"/>
      <c r="AH76" s="6"/>
      <c r="AI76" s="6"/>
      <c r="AJ76" s="6"/>
      <c r="AK76" s="6"/>
      <c r="AL76" s="6"/>
      <c r="AM76" s="6"/>
      <c r="AN76" s="6"/>
      <c r="AO76" s="6"/>
      <c r="AP76" s="6"/>
      <c r="AQ76" s="6"/>
      <c r="AR76" s="6"/>
      <c r="AS76" s="6"/>
      <c r="AT76" s="6"/>
      <c r="AU76" s="6"/>
    </row>
    <row r="77" customFormat="false" ht="15" hidden="false" customHeight="false" outlineLevel="0" collapsed="false">
      <c r="B77" s="0" t="s">
        <v>137</v>
      </c>
      <c r="D77" s="55" t="n">
        <f aca="false">D46-D47-D55-D61</f>
        <v>0</v>
      </c>
      <c r="E77" s="55" t="n">
        <f aca="false">E46-E47-E55-E61</f>
        <v>0</v>
      </c>
      <c r="F77" s="55" t="n">
        <f aca="false">F46-F47-F55-F61</f>
        <v>0</v>
      </c>
      <c r="G77" s="55" t="n">
        <f aca="false">G46-G47-G55-G61</f>
        <v>0</v>
      </c>
      <c r="H77" s="55" t="n">
        <f aca="false">H46-H47-H55-H61</f>
        <v>0</v>
      </c>
      <c r="I77" s="55" t="n">
        <f aca="false">I46-I47-I55-I61</f>
        <v>0</v>
      </c>
      <c r="J77" s="55" t="n">
        <f aca="false">J46-J47-J55-J61</f>
        <v>0</v>
      </c>
      <c r="K77" s="55" t="n">
        <f aca="false">K46-K47-K55-K61</f>
        <v>0</v>
      </c>
      <c r="L77" s="55" t="n">
        <f aca="false">L46-L47-L55-L61</f>
        <v>0</v>
      </c>
      <c r="M77" s="55" t="n">
        <f aca="false">M46-M47-M55-M61</f>
        <v>0</v>
      </c>
      <c r="N77" s="55" t="n">
        <f aca="false">N46-N47-N55-N61</f>
        <v>0</v>
      </c>
      <c r="O77" s="55" t="n">
        <f aca="false">O46-O47-O55-O61</f>
        <v>0</v>
      </c>
      <c r="P77" s="55" t="n">
        <f aca="false">P46-P47-P55-P61</f>
        <v>0</v>
      </c>
      <c r="Q77" s="55" t="n">
        <f aca="false">Q46-Q47-Q55-Q61</f>
        <v>0</v>
      </c>
      <c r="R77" s="55" t="n">
        <f aca="false">R46-R47-R55-R61</f>
        <v>0</v>
      </c>
      <c r="S77" s="55" t="n">
        <f aca="false">S46-S47-S55-S61</f>
        <v>0</v>
      </c>
      <c r="T77" s="55" t="n">
        <f aca="false">T46-T47-T55-T61</f>
        <v>0</v>
      </c>
      <c r="U77" s="55" t="n">
        <f aca="false">U46-U47-U55-U61</f>
        <v>0</v>
      </c>
      <c r="V77" s="55" t="n">
        <f aca="false">V46-V47-V55-V61</f>
        <v>0</v>
      </c>
      <c r="Y77" s="6"/>
      <c r="Z77" s="6"/>
      <c r="AA77" s="6"/>
      <c r="AB77" s="6"/>
      <c r="AC77" s="6"/>
      <c r="AD77" s="6"/>
      <c r="AE77" s="6"/>
      <c r="AF77" s="6"/>
      <c r="AG77" s="6"/>
      <c r="AH77" s="6"/>
      <c r="AI77" s="6"/>
      <c r="AJ77" s="6"/>
      <c r="AK77" s="6"/>
      <c r="AL77" s="6"/>
      <c r="AM77" s="6"/>
      <c r="AN77" s="6"/>
      <c r="AO77" s="6"/>
      <c r="AP77" s="6"/>
      <c r="AQ77" s="6"/>
      <c r="AR77" s="6"/>
      <c r="AS77" s="6"/>
      <c r="AT77" s="6"/>
      <c r="AU77" s="6"/>
    </row>
    <row r="78" customFormat="false" ht="15" hidden="false" customHeight="false" outlineLevel="0" collapsed="false">
      <c r="B78" s="0" t="s">
        <v>505</v>
      </c>
      <c r="D78" s="55" t="n">
        <f aca="false">D47-D48-D54</f>
        <v>0</v>
      </c>
      <c r="E78" s="55" t="n">
        <f aca="false">E47-E48-E54</f>
        <v>0</v>
      </c>
      <c r="F78" s="55" t="n">
        <f aca="false">F47-F48-F54</f>
        <v>0</v>
      </c>
      <c r="G78" s="55" t="n">
        <f aca="false">G47-G48-G54</f>
        <v>-100000000</v>
      </c>
      <c r="H78" s="55" t="n">
        <f aca="false">H47-H48-H54</f>
        <v>0</v>
      </c>
      <c r="I78" s="55" t="n">
        <f aca="false">I47-I48-I54</f>
        <v>0</v>
      </c>
      <c r="J78" s="55" t="n">
        <f aca="false">J47-J48-J54</f>
        <v>0</v>
      </c>
      <c r="K78" s="55" t="n">
        <f aca="false">K47-K48-K54</f>
        <v>1000000000</v>
      </c>
      <c r="L78" s="55" t="n">
        <f aca="false">L47-L48-L54</f>
        <v>0</v>
      </c>
      <c r="M78" s="55" t="n">
        <f aca="false">M47-M48-M54</f>
        <v>-1000000000</v>
      </c>
      <c r="N78" s="55" t="n">
        <f aca="false">N47-N48-N54</f>
        <v>0</v>
      </c>
      <c r="O78" s="55" t="n">
        <f aca="false">O47-O48-O54</f>
        <v>1000000000</v>
      </c>
      <c r="P78" s="55" t="n">
        <f aca="false">P47-P48-P54</f>
        <v>-1000000000</v>
      </c>
      <c r="Q78" s="55" t="n">
        <f aca="false">Q47-Q48-Q54</f>
        <v>0</v>
      </c>
      <c r="R78" s="55" t="n">
        <f aca="false">R47-R48-R54</f>
        <v>0</v>
      </c>
      <c r="S78" s="55" t="n">
        <f aca="false">S47-S48-S54</f>
        <v>0</v>
      </c>
      <c r="T78" s="55" t="n">
        <f aca="false">T47-T48-T54</f>
        <v>0</v>
      </c>
      <c r="U78" s="55" t="n">
        <f aca="false">U47-U48-U54</f>
        <v>0</v>
      </c>
      <c r="V78" s="55" t="n">
        <f aca="false">V47-V48-V54</f>
        <v>1000000000</v>
      </c>
      <c r="Y78" s="6"/>
      <c r="Z78" s="6"/>
      <c r="AA78" s="6"/>
      <c r="AB78" s="6"/>
      <c r="AC78" s="6"/>
      <c r="AD78" s="6"/>
      <c r="AE78" s="6"/>
      <c r="AF78" s="6"/>
      <c r="AG78" s="6"/>
      <c r="AH78" s="6"/>
      <c r="AI78" s="6"/>
      <c r="AJ78" s="6"/>
      <c r="AK78" s="6"/>
      <c r="AL78" s="6"/>
      <c r="AM78" s="6"/>
      <c r="AN78" s="6"/>
      <c r="AO78" s="6"/>
      <c r="AP78" s="6"/>
      <c r="AQ78" s="6"/>
      <c r="AR78" s="6"/>
      <c r="AS78" s="6"/>
      <c r="AT78" s="6"/>
      <c r="AU78" s="6"/>
    </row>
    <row r="79" customFormat="false" ht="15" hidden="false" customHeight="false" outlineLevel="0" collapsed="false">
      <c r="B79" s="0" t="s">
        <v>1553</v>
      </c>
      <c r="D79" s="55" t="n">
        <f aca="false">D48-D49-D51-D52</f>
        <v>0</v>
      </c>
      <c r="E79" s="55" t="n">
        <f aca="false">E48-E49-E51-E52</f>
        <v>0</v>
      </c>
      <c r="F79" s="55" t="n">
        <f aca="false">F48-F49-F51-F52</f>
        <v>0</v>
      </c>
      <c r="G79" s="55" t="n">
        <f aca="false">G48-G49-G51-G52</f>
        <v>100000000</v>
      </c>
      <c r="H79" s="55" t="n">
        <f aca="false">H48-H49-H51-H52</f>
        <v>0</v>
      </c>
      <c r="I79" s="55" t="n">
        <f aca="false">I48-I49-I51-I52</f>
        <v>0</v>
      </c>
      <c r="J79" s="55" t="n">
        <f aca="false">J48-J49-J51-J52</f>
        <v>0</v>
      </c>
      <c r="K79" s="55" t="n">
        <f aca="false">K48-K49-K51-K52</f>
        <v>0</v>
      </c>
      <c r="L79" s="55" t="n">
        <f aca="false">L48-L49-L51-L52</f>
        <v>0</v>
      </c>
      <c r="M79" s="55" t="n">
        <f aca="false">M48-M49-M51-M52</f>
        <v>0</v>
      </c>
      <c r="N79" s="55" t="n">
        <f aca="false">N48-N49-N51-N52</f>
        <v>0</v>
      </c>
      <c r="O79" s="55" t="n">
        <f aca="false">O48-O49-O51-O52</f>
        <v>0</v>
      </c>
      <c r="P79" s="55" t="n">
        <f aca="false">P48-P49-P51-P52</f>
        <v>1000000000</v>
      </c>
      <c r="Q79" s="55" t="n">
        <f aca="false">Q48-Q49-Q51-Q52</f>
        <v>0</v>
      </c>
      <c r="R79" s="55" t="n">
        <f aca="false">R48-R49-R51-R52</f>
        <v>-1000000000</v>
      </c>
      <c r="S79" s="55" t="n">
        <f aca="false">S48-S49-S51-S52</f>
        <v>0</v>
      </c>
      <c r="T79" s="55" t="n">
        <f aca="false">T48-T49-T51-T52</f>
        <v>0</v>
      </c>
      <c r="U79" s="55" t="n">
        <f aca="false">U48-U49-U51-U52</f>
        <v>1000000000</v>
      </c>
      <c r="V79" s="55" t="n">
        <f aca="false">V48-V49-V51-V52</f>
        <v>0</v>
      </c>
      <c r="Y79" s="6"/>
      <c r="Z79" s="6"/>
      <c r="AA79" s="6"/>
      <c r="AB79" s="6"/>
      <c r="AC79" s="6"/>
      <c r="AD79" s="6"/>
      <c r="AE79" s="6"/>
      <c r="AF79" s="6"/>
      <c r="AG79" s="6"/>
      <c r="AH79" s="6"/>
      <c r="AI79" s="6"/>
      <c r="AJ79" s="6"/>
      <c r="AK79" s="6"/>
      <c r="AL79" s="6"/>
      <c r="AM79" s="6"/>
      <c r="AN79" s="6"/>
      <c r="AO79" s="6"/>
      <c r="AP79" s="6"/>
      <c r="AQ79" s="6"/>
      <c r="AR79" s="6"/>
      <c r="AS79" s="6"/>
      <c r="AT79" s="6"/>
      <c r="AU79" s="6"/>
    </row>
    <row r="80" customFormat="false" ht="15" hidden="false" customHeight="false" outlineLevel="0" collapsed="false">
      <c r="B80" s="0" t="s">
        <v>334</v>
      </c>
      <c r="D80" s="55" t="n">
        <f aca="false">D55-D57-D58-D62-D59</f>
        <v>0</v>
      </c>
      <c r="E80" s="55" t="n">
        <f aca="false">E55-E57-E58-E62-E59</f>
        <v>0</v>
      </c>
      <c r="F80" s="55" t="n">
        <f aca="false">F55-F57-F58-F62-F59</f>
        <v>0</v>
      </c>
      <c r="G80" s="55" t="n">
        <f aca="false">G55-G57-G58-G62-G59</f>
        <v>0</v>
      </c>
      <c r="H80" s="55" t="n">
        <f aca="false">H55-H57-H58-H62-H59</f>
        <v>0</v>
      </c>
      <c r="I80" s="55" t="n">
        <f aca="false">I55-I57-I58-I62-I59</f>
        <v>0</v>
      </c>
      <c r="J80" s="55" t="n">
        <f aca="false">J55-J57-J58-J62-J59</f>
        <v>0</v>
      </c>
      <c r="K80" s="55" t="n">
        <f aca="false">K55-K57-K58-K62-K59</f>
        <v>0</v>
      </c>
      <c r="L80" s="55" t="n">
        <f aca="false">L55-L57-L58-L62-L59</f>
        <v>0</v>
      </c>
      <c r="M80" s="55" t="n">
        <f aca="false">M55-M57-M58-M62-M59</f>
        <v>0</v>
      </c>
      <c r="N80" s="55" t="n">
        <f aca="false">N55-N57-N58-N62-N59</f>
        <v>0</v>
      </c>
      <c r="O80" s="55" t="n">
        <f aca="false">O55-O57-O58-O62-O59</f>
        <v>0</v>
      </c>
      <c r="P80" s="55" t="n">
        <f aca="false">P55-P57-P58-P62-P59</f>
        <v>0</v>
      </c>
      <c r="Q80" s="55" t="n">
        <f aca="false">Q55-Q57-Q58-Q62-Q59</f>
        <v>1000000000</v>
      </c>
      <c r="R80" s="55" t="n">
        <f aca="false">R55-R57-R58-R62-R59</f>
        <v>1000000000</v>
      </c>
      <c r="S80" s="55" t="n">
        <f aca="false">S55-S57-S58-S62-S59</f>
        <v>1000000000</v>
      </c>
      <c r="T80" s="55" t="n">
        <f aca="false">T55-T57-T58-T62-T59</f>
        <v>0</v>
      </c>
      <c r="U80" s="55" t="n">
        <f aca="false">U55-U57-U58-U62-U59</f>
        <v>0</v>
      </c>
      <c r="V80" s="55" t="n">
        <f aca="false">V55-V57-V58-V62-V59</f>
        <v>0</v>
      </c>
      <c r="Y80" s="6"/>
      <c r="Z80" s="6"/>
      <c r="AA80" s="6"/>
      <c r="AB80" s="6"/>
      <c r="AC80" s="6"/>
      <c r="AD80" s="6"/>
      <c r="AE80" s="6"/>
      <c r="AF80" s="6"/>
      <c r="AG80" s="6"/>
      <c r="AH80" s="6"/>
      <c r="AI80" s="6"/>
      <c r="AJ80" s="6"/>
      <c r="AK80" s="6"/>
      <c r="AL80" s="6"/>
      <c r="AM80" s="6"/>
      <c r="AN80" s="6"/>
      <c r="AO80" s="6"/>
      <c r="AP80" s="6"/>
      <c r="AQ80" s="6"/>
      <c r="AR80" s="6"/>
      <c r="AS80" s="6"/>
      <c r="AT80" s="6"/>
      <c r="AU80" s="6"/>
    </row>
    <row r="81" customFormat="false" ht="15" hidden="false" customHeight="false" outlineLevel="0" collapsed="false">
      <c r="B81" s="0" t="s">
        <v>3833</v>
      </c>
      <c r="D81" s="55" t="n">
        <f aca="false">D61-D63-D64</f>
        <v>0</v>
      </c>
      <c r="E81" s="55" t="n">
        <f aca="false">E61-E63-E64</f>
        <v>0</v>
      </c>
      <c r="F81" s="55" t="n">
        <f aca="false">F61-F63-F64</f>
        <v>0</v>
      </c>
      <c r="G81" s="55" t="n">
        <f aca="false">G61-G63-G64</f>
        <v>0</v>
      </c>
      <c r="H81" s="55" t="n">
        <f aca="false">H61-H63-H64</f>
        <v>0</v>
      </c>
      <c r="I81" s="55" t="n">
        <f aca="false">I61-I63-I64</f>
        <v>0</v>
      </c>
      <c r="J81" s="55" t="n">
        <f aca="false">J61-J63-J64</f>
        <v>0</v>
      </c>
      <c r="K81" s="55" t="n">
        <f aca="false">K61-K63-K64</f>
        <v>0</v>
      </c>
      <c r="L81" s="55" t="n">
        <f aca="false">L61-L63-L64</f>
        <v>0</v>
      </c>
      <c r="M81" s="55" t="n">
        <f aca="false">M61-M63-M64</f>
        <v>0</v>
      </c>
      <c r="N81" s="55" t="n">
        <f aca="false">N61-N63-N64</f>
        <v>0</v>
      </c>
      <c r="O81" s="55" t="n">
        <f aca="false">O61-O63-O64</f>
        <v>0</v>
      </c>
      <c r="P81" s="55" t="n">
        <f aca="false">P61-P63-P64</f>
        <v>0</v>
      </c>
      <c r="Q81" s="55" t="n">
        <f aca="false">Q61-Q63-Q64</f>
        <v>0</v>
      </c>
      <c r="R81" s="55" t="n">
        <f aca="false">R61-R63-R64</f>
        <v>0</v>
      </c>
      <c r="S81" s="55" t="n">
        <f aca="false">S61-S63-S64</f>
        <v>0</v>
      </c>
      <c r="T81" s="55" t="n">
        <f aca="false">T61-T63-T64</f>
        <v>0</v>
      </c>
      <c r="U81" s="55" t="n">
        <f aca="false">U61-U63-U64</f>
        <v>0</v>
      </c>
      <c r="V81" s="55" t="n">
        <f aca="false">V61-V63-V64</f>
        <v>0</v>
      </c>
      <c r="Y81" s="6"/>
      <c r="Z81" s="6"/>
      <c r="AA81" s="6"/>
      <c r="AB81" s="6"/>
      <c r="AC81" s="6"/>
      <c r="AD81" s="6"/>
      <c r="AE81" s="6"/>
      <c r="AF81" s="6"/>
      <c r="AG81" s="6"/>
      <c r="AH81" s="6"/>
      <c r="AI81" s="6"/>
      <c r="AJ81" s="6"/>
      <c r="AK81" s="6"/>
      <c r="AL81" s="6"/>
      <c r="AM81" s="6"/>
      <c r="AN81" s="6"/>
      <c r="AO81" s="6"/>
      <c r="AP81" s="6"/>
      <c r="AQ81" s="6"/>
      <c r="AR81" s="6"/>
      <c r="AS81" s="6"/>
      <c r="AT81" s="6"/>
      <c r="AU81" s="6"/>
    </row>
    <row r="82" customFormat="false" ht="15" hidden="false" customHeight="false" outlineLevel="0" collapsed="false">
      <c r="R82" s="0"/>
      <c r="S82" s="0"/>
      <c r="T82" s="0"/>
      <c r="U82" s="0"/>
      <c r="V82" s="0"/>
      <c r="Y82" s="6"/>
      <c r="Z82" s="6"/>
      <c r="AA82" s="6"/>
      <c r="AB82" s="6"/>
      <c r="AC82" s="6"/>
      <c r="AD82" s="6"/>
      <c r="AE82" s="6"/>
      <c r="AF82" s="6"/>
      <c r="AG82" s="6"/>
      <c r="AH82" s="6"/>
      <c r="AI82" s="6"/>
      <c r="AJ82" s="6"/>
      <c r="AK82" s="6"/>
      <c r="AL82" s="6"/>
      <c r="AM82" s="6"/>
      <c r="AN82" s="6"/>
      <c r="AO82" s="6"/>
      <c r="AP82" s="6"/>
      <c r="AQ82" s="6"/>
      <c r="AR82" s="6"/>
      <c r="AS82" s="6"/>
      <c r="AT82" s="6"/>
      <c r="AU82" s="6"/>
    </row>
    <row r="83" customFormat="false" ht="15" hidden="false" customHeight="false" outlineLevel="0" collapsed="false">
      <c r="D83" s="55"/>
      <c r="R83" s="0"/>
      <c r="S83" s="0"/>
      <c r="T83" s="0"/>
      <c r="U83" s="0"/>
      <c r="V83" s="0"/>
      <c r="Y83" s="6"/>
      <c r="Z83" s="6"/>
      <c r="AA83" s="6"/>
      <c r="AB83" s="6"/>
      <c r="AC83" s="6"/>
      <c r="AD83" s="6"/>
      <c r="AE83" s="6"/>
      <c r="AF83" s="6"/>
      <c r="AG83" s="6"/>
      <c r="AH83" s="6"/>
      <c r="AI83" s="6"/>
      <c r="AJ83" s="6"/>
      <c r="AK83" s="6"/>
      <c r="AL83" s="6"/>
      <c r="AM83" s="6"/>
      <c r="AN83" s="6"/>
      <c r="AO83" s="6"/>
      <c r="AP83" s="6"/>
      <c r="AQ83" s="6"/>
      <c r="AR83" s="6"/>
      <c r="AS83" s="6"/>
      <c r="AT83" s="6"/>
      <c r="AU83" s="6"/>
    </row>
    <row r="84" customFormat="false" ht="15" hidden="false" customHeight="false" outlineLevel="0" collapsed="false">
      <c r="B84" s="0" t="s">
        <v>586</v>
      </c>
      <c r="D84" s="57" t="n">
        <v>8152789000000</v>
      </c>
      <c r="E84" s="57" t="n">
        <v>9100274000000</v>
      </c>
      <c r="F84" s="57" t="n">
        <v>10444507000000</v>
      </c>
      <c r="G84" s="57" t="n">
        <v>12107060000000</v>
      </c>
      <c r="H84" s="57" t="n">
        <v>13971591000000</v>
      </c>
      <c r="I84" s="57" t="n">
        <v>15965293000000</v>
      </c>
      <c r="J84" s="57" t="n">
        <v>17941268000000</v>
      </c>
      <c r="K84" s="57" t="n">
        <v>20978701000000</v>
      </c>
      <c r="L84" s="57" t="n">
        <v>24651687000000</v>
      </c>
      <c r="M84" s="57" t="n">
        <v>28212647000000</v>
      </c>
      <c r="N84" s="57" t="n">
        <v>32293479000000</v>
      </c>
      <c r="O84" s="57" t="n">
        <v>37532962000000</v>
      </c>
      <c r="P84" s="57" t="n">
        <v>44717663000000</v>
      </c>
      <c r="Q84" s="57" t="n">
        <v>53174678000000</v>
      </c>
      <c r="R84" s="57" t="n">
        <v>60128824000000</v>
      </c>
      <c r="S84" s="57" t="n">
        <v>67697683000000</v>
      </c>
      <c r="T84" s="57" t="n">
        <v>76220434000000</v>
      </c>
      <c r="U84" s="57" t="n">
        <v>85713713000000</v>
      </c>
      <c r="V84" s="57" t="n">
        <v>96293875000000</v>
      </c>
      <c r="W84" s="57"/>
      <c r="Y84" s="6"/>
      <c r="Z84" s="6"/>
      <c r="AA84" s="6"/>
      <c r="AB84" s="6"/>
      <c r="AC84" s="6"/>
      <c r="AD84" s="6"/>
      <c r="AE84" s="6"/>
      <c r="AF84" s="6"/>
      <c r="AG84" s="6"/>
      <c r="AH84" s="6"/>
      <c r="AI84" s="6"/>
      <c r="AJ84" s="6"/>
      <c r="AK84" s="6"/>
      <c r="AL84" s="6"/>
      <c r="AM84" s="6"/>
      <c r="AN84" s="6"/>
      <c r="AO84" s="6"/>
      <c r="AP84" s="6"/>
      <c r="AQ84" s="6"/>
      <c r="AR84" s="6"/>
      <c r="AS84" s="6"/>
      <c r="AT84" s="6"/>
      <c r="AU84" s="6"/>
    </row>
    <row r="85" customFormat="false" ht="15" hidden="false" customHeight="false" outlineLevel="0" collapsed="false">
      <c r="B85" s="0" t="s">
        <v>140</v>
      </c>
      <c r="D85" s="0" t="n">
        <f aca="false">(D6/D84)*100</f>
        <v>13.2445473567389</v>
      </c>
      <c r="E85" s="0" t="n">
        <f aca="false">(E6/E84)*100</f>
        <v>13.361136159197</v>
      </c>
      <c r="F85" s="0" t="n">
        <f aca="false">(F6/F84)*100</f>
        <v>13.6732159785043</v>
      </c>
      <c r="G85" s="0" t="n">
        <f aca="false">(G6/G84)*100</f>
        <v>15.1960921974451</v>
      </c>
      <c r="H85" s="0" t="n">
        <f aca="false">(H6/H84)*100</f>
        <v>15.4313134416832</v>
      </c>
      <c r="I85" s="0" t="n">
        <f aca="false">(I6/I84)*100</f>
        <v>17.5067253698382</v>
      </c>
      <c r="J85" s="0" t="n">
        <f aca="false">(J6/J84)*100</f>
        <v>16.9218808837815</v>
      </c>
      <c r="K85" s="0" t="n">
        <f aca="false">(K6/K84)*100</f>
        <v>17.6226354529768</v>
      </c>
      <c r="L85" s="0" t="n">
        <f aca="false">(L6/L84)*100</f>
        <v>21.1587953392399</v>
      </c>
      <c r="M85" s="0" t="n">
        <f aca="false">(M6/M84)*100</f>
        <v>19.9662229495871</v>
      </c>
      <c r="N85" s="0" t="n">
        <f aca="false">(N6/N84)*100</f>
        <v>19.2144054841536</v>
      </c>
      <c r="O85" s="0" t="n">
        <f aca="false">(O6/O84)*100</f>
        <v>19.6254161875101</v>
      </c>
      <c r="P85" s="0" t="n">
        <f aca="false">(P6/P84)*100</f>
        <v>20.2962305968449</v>
      </c>
      <c r="Q85" s="0" t="n">
        <f aca="false">(Q6/Q84)*100</f>
        <v>19.1275253232375</v>
      </c>
      <c r="R85" s="929" t="n">
        <f aca="false">(R6/R84)*100</f>
        <v>19.5746386125895</v>
      </c>
      <c r="S85" s="929" t="n">
        <f aca="false">(S6/S84)*100</f>
        <v>18.1778747139692</v>
      </c>
      <c r="T85" s="929" t="n">
        <f aca="false">(T6/T84)*100</f>
        <v>20.3003304861791</v>
      </c>
      <c r="U85" s="929" t="n">
        <f aca="false">(U6/U84)*100</f>
        <v>20.0341338614044</v>
      </c>
      <c r="V85" s="929" t="n">
        <f aca="false">(V6/V84)*100</f>
        <v>19.965963567257</v>
      </c>
      <c r="Y85" s="6"/>
      <c r="Z85" s="6"/>
      <c r="AA85" s="6"/>
      <c r="AB85" s="6"/>
      <c r="AC85" s="6"/>
      <c r="AD85" s="6"/>
      <c r="AE85" s="6"/>
      <c r="AF85" s="6"/>
      <c r="AG85" s="6"/>
      <c r="AH85" s="6"/>
      <c r="AI85" s="6"/>
      <c r="AJ85" s="6"/>
      <c r="AK85" s="6"/>
      <c r="AL85" s="6"/>
      <c r="AM85" s="6"/>
      <c r="AN85" s="6"/>
      <c r="AO85" s="6"/>
      <c r="AP85" s="6"/>
      <c r="AQ85" s="6"/>
      <c r="AR85" s="6"/>
      <c r="AS85" s="6"/>
      <c r="AT85" s="6"/>
      <c r="AU85" s="6"/>
    </row>
    <row r="86" customFormat="false" ht="15" hidden="false" customHeight="false" outlineLevel="0" collapsed="false">
      <c r="B86" s="0" t="s">
        <v>141</v>
      </c>
      <c r="D86" s="0" t="n">
        <f aca="false">(D34/D84)*100</f>
        <v>3.7692622733153</v>
      </c>
      <c r="E86" s="0" t="n">
        <f aca="false">(E34/E84)*100</f>
        <v>3.1460591186595</v>
      </c>
      <c r="F86" s="0" t="n">
        <f aca="false">(F34/F84)*100</f>
        <v>3.68806301723959</v>
      </c>
      <c r="G86" s="0" t="n">
        <f aca="false">(G34/G84)*100</f>
        <v>5.13997617918801</v>
      </c>
      <c r="H86" s="0" t="n">
        <f aca="false">(H34/H84)*100</f>
        <v>4.98869455883729</v>
      </c>
      <c r="I86" s="0" t="n">
        <f aca="false">(I34/I84)*100</f>
        <v>6.39512221917881</v>
      </c>
      <c r="J86" s="0" t="n">
        <f aca="false">(J34/J84)*100</f>
        <v>5.07767901354575</v>
      </c>
      <c r="K86" s="0" t="n">
        <f aca="false">(K34/K84)*100</f>
        <v>4.55700283825962</v>
      </c>
      <c r="L86" s="0" t="n">
        <f aca="false">(L34/L84)*100</f>
        <v>6.41335418545595</v>
      </c>
      <c r="M86" s="0" t="n">
        <f aca="false">(M34/M84)*100</f>
        <v>4.74964295268005</v>
      </c>
      <c r="N86" s="0" t="n">
        <f aca="false">(N34/N84)*100</f>
        <v>4.35072356248765</v>
      </c>
      <c r="O86" s="0" t="n">
        <f aca="false">(O34/O84)*100</f>
        <v>4.33485638570172</v>
      </c>
      <c r="P86" s="0" t="n">
        <f aca="false">(P34/P84)*100</f>
        <v>4.14824898161606</v>
      </c>
      <c r="Q86" s="0" t="n">
        <f aca="false">(Q34/Q84)*100</f>
        <v>3.24966706897595</v>
      </c>
      <c r="R86" s="929" t="n">
        <f aca="false">(R34/R84)*100</f>
        <v>2.64099627160511</v>
      </c>
      <c r="S86" s="929" t="n">
        <f aca="false">(S34/S84)*100</f>
        <v>1.58794208658515</v>
      </c>
      <c r="T86" s="929" t="n">
        <f aca="false">(T34/T84)*100</f>
        <v>1.87744929397804</v>
      </c>
      <c r="U86" s="929" t="n">
        <f aca="false">(U34/U84)*100</f>
        <v>1.60767740863122</v>
      </c>
      <c r="V86" s="929" t="n">
        <f aca="false">(V34/V84)*100</f>
        <v>1.37703462447638</v>
      </c>
      <c r="Y86" s="6"/>
      <c r="Z86" s="6"/>
      <c r="AA86" s="6"/>
      <c r="AB86" s="6"/>
      <c r="AC86" s="6"/>
      <c r="AD86" s="6"/>
      <c r="AE86" s="6"/>
      <c r="AF86" s="6"/>
      <c r="AG86" s="6"/>
      <c r="AH86" s="6"/>
      <c r="AI86" s="6"/>
      <c r="AJ86" s="6"/>
      <c r="AK86" s="6"/>
      <c r="AL86" s="6"/>
      <c r="AM86" s="6"/>
      <c r="AN86" s="6"/>
      <c r="AO86" s="6"/>
      <c r="AP86" s="6"/>
      <c r="AQ86" s="6"/>
      <c r="AR86" s="6"/>
      <c r="AS86" s="6"/>
      <c r="AT86" s="6"/>
      <c r="AU86" s="6"/>
    </row>
    <row r="88" customFormat="false" ht="15" hidden="false" customHeight="false" outlineLevel="0" collapsed="false">
      <c r="B88" s="0" t="s">
        <v>142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1.xml><?xml version="1.0" encoding="utf-8"?>
<worksheet xmlns="http://schemas.openxmlformats.org/spreadsheetml/2006/main" xmlns:r="http://schemas.openxmlformats.org/officeDocument/2006/relationships">
  <sheetPr filterMode="false">
    <pageSetUpPr fitToPage="false"/>
  </sheetPr>
  <dimension ref="A1:Y4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W6" activePane="bottomRight" state="frozen"/>
      <selection pane="topLeft" activeCell="A1" activeCellId="0" sqref="A1"/>
      <selection pane="topRight" activeCell="W1" activeCellId="0" sqref="W1"/>
      <selection pane="bottomLeft" activeCell="A6" activeCellId="0" sqref="A6"/>
      <selection pane="bottomRight" activeCell="Z1" activeCellId="0" sqref="Z1"/>
    </sheetView>
  </sheetViews>
  <sheetFormatPr defaultRowHeight="15"/>
  <cols>
    <col collapsed="false" hidden="false" max="1" min="1" style="0" width="38.4744897959184"/>
    <col collapsed="false" hidden="false" max="2" min="2" style="0" width="70.0612244897959"/>
    <col collapsed="false" hidden="false" max="3" min="3" style="0" width="24.8367346938776"/>
    <col collapsed="false" hidden="false" max="11" min="4" style="0" width="8.50510204081633"/>
    <col collapsed="false" hidden="false" max="14" min="12" style="0" width="22.2755102040816"/>
    <col collapsed="false" hidden="false" max="15" min="15" style="0" width="21.3265306122449"/>
    <col collapsed="false" hidden="false" max="23" min="16" style="0" width="22.2755102040816"/>
    <col collapsed="false" hidden="false" max="25" min="24" style="0" width="22.6785714285714"/>
    <col collapsed="false" hidden="false" max="26" min="26" style="0" width="23.0816326530612"/>
    <col collapsed="false" hidden="false" max="1025" min="27" style="0" width="8.50510204081633"/>
  </cols>
  <sheetData>
    <row r="1" customFormat="false" ht="15" hidden="false" customHeight="false" outlineLevel="0" collapsed="false">
      <c r="A1" s="59" t="s">
        <v>5407</v>
      </c>
      <c r="B1" s="2" t="s">
        <v>5408</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5409</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3" t="s">
        <v>28</v>
      </c>
      <c r="T5" s="4" t="s">
        <v>31</v>
      </c>
      <c r="U5" s="4" t="s">
        <v>31</v>
      </c>
      <c r="V5" s="4" t="s">
        <v>31</v>
      </c>
      <c r="W5" s="4" t="s">
        <v>31</v>
      </c>
      <c r="X5" s="4" t="s">
        <v>31</v>
      </c>
      <c r="Y5" s="4" t="s">
        <v>31</v>
      </c>
    </row>
    <row r="6" s="17" customFormat="true" ht="15" hidden="false" customHeight="false" outlineLevel="0" collapsed="false">
      <c r="A6" s="51" t="s">
        <v>32</v>
      </c>
      <c r="B6" s="441" t="s">
        <v>1384</v>
      </c>
      <c r="C6" s="335" t="s">
        <v>34</v>
      </c>
      <c r="D6" s="121"/>
      <c r="E6" s="121"/>
      <c r="F6" s="121"/>
      <c r="G6" s="121"/>
      <c r="H6" s="121"/>
      <c r="I6" s="440"/>
      <c r="J6" s="440"/>
      <c r="K6" s="440"/>
      <c r="L6" s="442" t="n">
        <f aca="false">((L7+L14))</f>
        <v>1957244000000</v>
      </c>
      <c r="M6" s="442" t="n">
        <f aca="false">((M7+M14))</f>
        <v>1882666188000</v>
      </c>
      <c r="N6" s="442" t="n">
        <f aca="false">((N7+N14))</f>
        <v>2194097780500</v>
      </c>
      <c r="O6" s="442" t="n">
        <f aca="false">((O7+O14))</f>
        <v>2357475099500</v>
      </c>
      <c r="P6" s="442" t="n">
        <f aca="false">((P7+P14))</f>
        <v>2590638498000</v>
      </c>
      <c r="Q6" s="442" t="n">
        <f aca="false">((Q7+Q14))</f>
        <v>2836056609750</v>
      </c>
      <c r="R6" s="442" t="n">
        <f aca="false">((R7+R14))</f>
        <v>2718112387500</v>
      </c>
      <c r="S6" s="442" t="n">
        <f aca="false">((S7+S14))</f>
        <v>3031977580000</v>
      </c>
      <c r="T6" s="442" t="n">
        <f aca="false">((T7+T14))</f>
        <v>3106586240000</v>
      </c>
      <c r="U6" s="442" t="n">
        <f aca="false">((U7+U14))</f>
        <v>3230699108000</v>
      </c>
      <c r="V6" s="442" t="n">
        <f aca="false">((V7+V14))</f>
        <v>3412114470000</v>
      </c>
      <c r="W6" s="442" t="n">
        <f aca="false">((W7+W14))</f>
        <v>3603250056000</v>
      </c>
      <c r="X6" s="442" t="n">
        <f aca="false">((X7+X14))</f>
        <v>3797166842000</v>
      </c>
      <c r="Y6" s="442" t="n">
        <f aca="false">((Y7+Y14))</f>
        <v>4026061984000</v>
      </c>
    </row>
    <row r="7" customFormat="false" ht="16.5" hidden="false" customHeight="false" outlineLevel="0" collapsed="false">
      <c r="A7" s="30" t="s">
        <v>35</v>
      </c>
      <c r="B7" s="49" t="s">
        <v>35</v>
      </c>
      <c r="C7" s="20" t="s">
        <v>37</v>
      </c>
      <c r="D7" s="4"/>
      <c r="E7" s="4"/>
      <c r="F7" s="4"/>
      <c r="G7" s="4"/>
      <c r="H7" s="4"/>
      <c r="I7" s="4"/>
      <c r="J7" s="4"/>
      <c r="K7" s="4"/>
      <c r="L7" s="46" t="n">
        <v>1957244000000</v>
      </c>
      <c r="M7" s="46" t="n">
        <v>1882666188000</v>
      </c>
      <c r="N7" s="181" t="n">
        <f aca="false">N8+N13+N15</f>
        <v>2194097780500</v>
      </c>
      <c r="O7" s="46" t="n">
        <v>2357475099500</v>
      </c>
      <c r="P7" s="181" t="n">
        <f aca="false">P8+P13+P15</f>
        <v>2590638498000</v>
      </c>
      <c r="Q7" s="46" t="n">
        <v>2836056609750</v>
      </c>
      <c r="R7" s="46" t="n">
        <v>2718112387500</v>
      </c>
      <c r="S7" s="46" t="n">
        <v>3031977580000</v>
      </c>
      <c r="T7" s="165" t="n">
        <v>3106586240000</v>
      </c>
      <c r="U7" s="165" t="n">
        <v>3230699108000</v>
      </c>
      <c r="V7" s="165" t="n">
        <v>3412114470000</v>
      </c>
      <c r="W7" s="165" t="n">
        <v>3603250056000</v>
      </c>
      <c r="X7" s="165" t="n">
        <v>3797166842000</v>
      </c>
      <c r="Y7" s="165" t="n">
        <v>4026061984000</v>
      </c>
    </row>
    <row r="8" customFormat="false" ht="15" hidden="false" customHeight="false" outlineLevel="0" collapsed="false">
      <c r="A8" s="49" t="s">
        <v>38</v>
      </c>
      <c r="B8" s="49" t="s">
        <v>262</v>
      </c>
      <c r="C8" s="49" t="s">
        <v>40</v>
      </c>
      <c r="D8" s="4"/>
      <c r="E8" s="4"/>
      <c r="F8" s="4"/>
      <c r="G8" s="4"/>
      <c r="H8" s="4"/>
      <c r="I8" s="4"/>
      <c r="J8" s="4"/>
      <c r="K8" s="4"/>
      <c r="L8" s="46" t="n">
        <f aca="false">L9+L10+L11+L12</f>
        <v>1591404000000</v>
      </c>
      <c r="M8" s="46" t="n">
        <f aca="false">M9+M10+M11+M12</f>
        <v>1520614998000</v>
      </c>
      <c r="N8" s="181" t="n">
        <f aca="false">N9+N10+N11+N12</f>
        <v>1721825612500</v>
      </c>
      <c r="O8" s="46" t="n">
        <v>1961085481000</v>
      </c>
      <c r="P8" s="181" t="n">
        <f aca="false">P9+P10+P11+P12</f>
        <v>2110477052250</v>
      </c>
      <c r="Q8" s="46" t="n">
        <v>2318270340750</v>
      </c>
      <c r="R8" s="46" t="n">
        <v>2234892407500</v>
      </c>
      <c r="S8" s="46" t="n">
        <v>2401433570000</v>
      </c>
      <c r="T8" s="165" t="n">
        <v>2493627520000</v>
      </c>
      <c r="U8" s="165" t="n">
        <v>2616720092000</v>
      </c>
      <c r="V8" s="165" t="n">
        <v>2766579300000</v>
      </c>
      <c r="W8" s="165" t="n">
        <v>2924611032000</v>
      </c>
      <c r="X8" s="165" t="n">
        <v>3082005374000</v>
      </c>
      <c r="Y8" s="165" t="n">
        <v>3271175362000</v>
      </c>
    </row>
    <row r="9" customFormat="false" ht="15" hidden="false" customHeight="false" outlineLevel="0" collapsed="false">
      <c r="A9" s="47" t="s">
        <v>295</v>
      </c>
      <c r="B9" s="47" t="s">
        <v>689</v>
      </c>
      <c r="C9" s="19" t="s">
        <v>4870</v>
      </c>
      <c r="D9" s="4"/>
      <c r="E9" s="4"/>
      <c r="F9" s="4"/>
      <c r="G9" s="4"/>
      <c r="H9" s="4"/>
      <c r="I9" s="4"/>
      <c r="J9" s="4"/>
      <c r="K9" s="4"/>
      <c r="L9" s="46" t="n">
        <v>713388000000</v>
      </c>
      <c r="M9" s="46" t="n">
        <v>651692142000</v>
      </c>
      <c r="N9" s="46" t="n">
        <v>678891241500</v>
      </c>
      <c r="O9" s="46" t="n">
        <v>834504460000</v>
      </c>
      <c r="P9" s="46" t="n">
        <v>870990529500</v>
      </c>
      <c r="Q9" s="46" t="n">
        <v>953197449750</v>
      </c>
      <c r="R9" s="46" t="n">
        <v>893956963000</v>
      </c>
      <c r="S9" s="46" t="n">
        <v>939108100000</v>
      </c>
      <c r="T9" s="46" t="n">
        <v>975161600000</v>
      </c>
      <c r="U9" s="46" t="n">
        <v>1023298360000</v>
      </c>
      <c r="V9" s="46" t="n">
        <v>1075891950000</v>
      </c>
      <c r="W9" s="46" t="n">
        <v>1147223112000</v>
      </c>
      <c r="X9" s="46" t="n">
        <v>1208963434000</v>
      </c>
      <c r="Y9" s="46" t="n">
        <v>1294091352000</v>
      </c>
    </row>
    <row r="10" customFormat="false" ht="15" hidden="false" customHeight="false" outlineLevel="0" collapsed="false">
      <c r="A10" s="47" t="s">
        <v>46</v>
      </c>
      <c r="B10" s="47" t="s">
        <v>2620</v>
      </c>
      <c r="C10" s="19" t="s">
        <v>4870</v>
      </c>
      <c r="D10" s="4"/>
      <c r="E10" s="4"/>
      <c r="F10" s="4"/>
      <c r="G10" s="4"/>
      <c r="H10" s="4"/>
      <c r="I10" s="4"/>
      <c r="J10" s="4"/>
      <c r="K10" s="4"/>
      <c r="L10" s="46" t="n">
        <v>749972000000</v>
      </c>
      <c r="M10" s="46" t="n">
        <v>742204939500</v>
      </c>
      <c r="N10" s="46" t="n">
        <v>915027325500</v>
      </c>
      <c r="O10" s="46" t="n">
        <v>980542740500</v>
      </c>
      <c r="P10" s="46" t="n">
        <v>1049655253500</v>
      </c>
      <c r="Q10" s="46" t="n">
        <v>1188554844750</v>
      </c>
      <c r="R10" s="46" t="n">
        <v>1159727952000</v>
      </c>
      <c r="S10" s="46" t="n">
        <v>1274503850000</v>
      </c>
      <c r="T10" s="46" t="n">
        <v>1351295360000</v>
      </c>
      <c r="U10" s="46" t="n">
        <v>1417999156000</v>
      </c>
      <c r="V10" s="46" t="n">
        <v>1490878845000</v>
      </c>
      <c r="W10" s="46" t="n">
        <v>1567332984000</v>
      </c>
      <c r="X10" s="46" t="n">
        <v>1651682438000</v>
      </c>
      <c r="Y10" s="46" t="n">
        <v>1743428627000</v>
      </c>
    </row>
    <row r="11" customFormat="false" ht="15" hidden="false" customHeight="false" outlineLevel="0" collapsed="false">
      <c r="A11" s="943" t="s">
        <v>607</v>
      </c>
      <c r="B11" s="943" t="s">
        <v>1317</v>
      </c>
      <c r="C11" s="19" t="s">
        <v>4870</v>
      </c>
      <c r="D11" s="4"/>
      <c r="E11" s="4"/>
      <c r="F11" s="4"/>
      <c r="G11" s="4"/>
      <c r="H11" s="4"/>
      <c r="I11" s="4"/>
      <c r="J11" s="4"/>
      <c r="K11" s="4"/>
      <c r="L11" s="46" t="n">
        <v>100606000000</v>
      </c>
      <c r="M11" s="46" t="n">
        <v>81461517750</v>
      </c>
      <c r="N11" s="46" t="n">
        <v>88551031500</v>
      </c>
      <c r="O11" s="46" t="n">
        <v>93881751750</v>
      </c>
      <c r="P11" s="46" t="n">
        <v>122831997750</v>
      </c>
      <c r="Q11" s="46" t="n">
        <v>105910827750</v>
      </c>
      <c r="R11" s="46" t="n">
        <v>108724495500</v>
      </c>
      <c r="S11" s="46" t="n">
        <v>93910810000</v>
      </c>
      <c r="T11" s="46" t="n">
        <v>97516160000</v>
      </c>
      <c r="U11" s="46" t="n">
        <v>102329836000</v>
      </c>
      <c r="V11" s="46" t="n">
        <v>107589195000</v>
      </c>
      <c r="W11" s="46" t="n">
        <v>113106504000</v>
      </c>
      <c r="X11" s="46" t="n">
        <v>119193578000</v>
      </c>
      <c r="Y11" s="46" t="n">
        <v>143787928000</v>
      </c>
    </row>
    <row r="12" customFormat="false" ht="15" hidden="false" customHeight="false" outlineLevel="0" collapsed="false">
      <c r="A12" s="47" t="s">
        <v>2869</v>
      </c>
      <c r="B12" s="47" t="s">
        <v>1203</v>
      </c>
      <c r="C12" s="19" t="s">
        <v>4870</v>
      </c>
      <c r="D12" s="4"/>
      <c r="E12" s="4"/>
      <c r="F12" s="4"/>
      <c r="G12" s="4"/>
      <c r="H12" s="4"/>
      <c r="I12" s="4"/>
      <c r="J12" s="4"/>
      <c r="K12" s="4"/>
      <c r="L12" s="46" t="n">
        <v>27438000000</v>
      </c>
      <c r="M12" s="46" t="n">
        <v>45256398750</v>
      </c>
      <c r="N12" s="46" t="n">
        <v>39356014000</v>
      </c>
      <c r="O12" s="46" t="n">
        <v>52156528750</v>
      </c>
      <c r="P12" s="46" t="n">
        <v>66999271500</v>
      </c>
      <c r="Q12" s="46" t="n">
        <v>70607218500</v>
      </c>
      <c r="R12" s="46" t="n">
        <v>72482997000</v>
      </c>
      <c r="S12" s="46" t="n">
        <v>93910810000</v>
      </c>
      <c r="T12" s="46" t="n">
        <v>83585280000</v>
      </c>
      <c r="U12" s="46" t="n">
        <v>87711288000</v>
      </c>
      <c r="V12" s="46" t="n">
        <v>92219310000</v>
      </c>
      <c r="W12" s="46" t="n">
        <v>96948432000</v>
      </c>
      <c r="X12" s="46" t="n">
        <v>102165924000</v>
      </c>
      <c r="Y12" s="46" t="n">
        <v>107840946000</v>
      </c>
    </row>
    <row r="13" customFormat="false" ht="15" hidden="false" customHeight="false" outlineLevel="0" collapsed="false">
      <c r="A13" s="49" t="s">
        <v>522</v>
      </c>
      <c r="B13" s="49" t="s">
        <v>1089</v>
      </c>
      <c r="C13" s="49" t="s">
        <v>40</v>
      </c>
      <c r="D13" s="4"/>
      <c r="E13" s="4"/>
      <c r="F13" s="4"/>
      <c r="G13" s="4"/>
      <c r="H13" s="4"/>
      <c r="I13" s="4"/>
      <c r="J13" s="4"/>
      <c r="K13" s="4"/>
      <c r="L13" s="46" t="n">
        <v>82314000000</v>
      </c>
      <c r="M13" s="46" t="n">
        <v>81461517750</v>
      </c>
      <c r="N13" s="46" t="n">
        <v>127907045500</v>
      </c>
      <c r="O13" s="46" t="n">
        <v>93881751750</v>
      </c>
      <c r="P13" s="46" t="n">
        <v>89332362000</v>
      </c>
      <c r="Q13" s="46" t="n">
        <v>105910827750</v>
      </c>
      <c r="R13" s="46" t="n">
        <v>108724495500</v>
      </c>
      <c r="S13" s="46" t="n">
        <v>160989960000</v>
      </c>
      <c r="T13" s="46" t="n">
        <v>167170560000</v>
      </c>
      <c r="U13" s="46" t="n">
        <v>175422576000</v>
      </c>
      <c r="V13" s="46" t="n">
        <v>184438620000</v>
      </c>
      <c r="W13" s="46" t="n">
        <v>193896864000</v>
      </c>
      <c r="X13" s="46" t="n">
        <v>204331848000</v>
      </c>
      <c r="Y13" s="46" t="n">
        <v>215681892000</v>
      </c>
    </row>
    <row r="14" customFormat="false" ht="15" hidden="false" customHeight="false" outlineLevel="0" collapsed="false">
      <c r="A14" s="49" t="s">
        <v>52</v>
      </c>
      <c r="B14" s="49" t="s">
        <v>52</v>
      </c>
      <c r="C14" s="20" t="s">
        <v>37</v>
      </c>
      <c r="D14" s="4"/>
      <c r="E14" s="4"/>
      <c r="F14" s="4"/>
      <c r="G14" s="4"/>
      <c r="H14" s="4"/>
      <c r="I14" s="4"/>
      <c r="J14" s="4"/>
      <c r="K14" s="4"/>
      <c r="L14" s="46" t="n">
        <v>0</v>
      </c>
      <c r="M14" s="46" t="n">
        <v>0</v>
      </c>
      <c r="N14" s="46" t="n">
        <v>0</v>
      </c>
      <c r="O14" s="46" t="n">
        <v>0</v>
      </c>
      <c r="P14" s="46" t="n">
        <v>0</v>
      </c>
      <c r="Q14" s="46" t="n">
        <v>0</v>
      </c>
      <c r="R14" s="46" t="n">
        <v>0</v>
      </c>
      <c r="S14" s="46"/>
      <c r="T14" s="46"/>
      <c r="U14" s="46"/>
      <c r="V14" s="46"/>
      <c r="W14" s="46"/>
      <c r="X14" s="46"/>
      <c r="Y14" s="46"/>
    </row>
    <row r="15" customFormat="false" ht="15" hidden="false" customHeight="false" outlineLevel="0" collapsed="false">
      <c r="A15" s="49" t="s">
        <v>524</v>
      </c>
      <c r="B15" s="49" t="s">
        <v>927</v>
      </c>
      <c r="C15" s="49" t="s">
        <v>40</v>
      </c>
      <c r="D15" s="4"/>
      <c r="E15" s="4"/>
      <c r="F15" s="4"/>
      <c r="G15" s="4"/>
      <c r="H15" s="4"/>
      <c r="I15" s="4"/>
      <c r="J15" s="4"/>
      <c r="K15" s="4"/>
      <c r="L15" s="46" t="n">
        <v>283526000000</v>
      </c>
      <c r="M15" s="46" t="n">
        <v>280589672250</v>
      </c>
      <c r="N15" s="46" t="n">
        <v>344365122500</v>
      </c>
      <c r="O15" s="46" t="n">
        <v>302507866750</v>
      </c>
      <c r="P15" s="46" t="n">
        <v>390829083750</v>
      </c>
      <c r="Q15" s="46" t="n">
        <v>411875441250</v>
      </c>
      <c r="R15" s="46" t="n">
        <v>374495484500</v>
      </c>
      <c r="S15" s="46" t="n">
        <v>469554050000</v>
      </c>
      <c r="T15" s="46" t="n">
        <v>445788160000</v>
      </c>
      <c r="U15" s="46" t="n">
        <v>438556440000</v>
      </c>
      <c r="V15" s="46" t="n">
        <v>461096550000</v>
      </c>
      <c r="W15" s="46" t="n">
        <v>484742160000</v>
      </c>
      <c r="X15" s="46" t="n">
        <v>510829620000</v>
      </c>
      <c r="Y15" s="46" t="n">
        <v>539204730000</v>
      </c>
    </row>
    <row r="16" s="17" customFormat="true" ht="15" hidden="false" customHeight="false" outlineLevel="0" collapsed="false">
      <c r="A16" s="335" t="s">
        <v>188</v>
      </c>
      <c r="B16" s="335" t="s">
        <v>1209</v>
      </c>
      <c r="C16" s="63" t="s">
        <v>34</v>
      </c>
      <c r="D16" s="121"/>
      <c r="E16" s="121"/>
      <c r="F16" s="121"/>
      <c r="G16" s="121"/>
      <c r="H16" s="121"/>
      <c r="I16" s="121"/>
      <c r="J16" s="121"/>
      <c r="K16" s="121"/>
      <c r="L16" s="442" t="n">
        <v>1938952000000</v>
      </c>
      <c r="M16" s="442" t="n">
        <v>2172307140000</v>
      </c>
      <c r="N16" s="442" t="n">
        <f aca="false">N17+N23</f>
        <v>2292487815500</v>
      </c>
      <c r="O16" s="442" t="n">
        <v>2420062934000</v>
      </c>
      <c r="P16" s="181" t="n">
        <f aca="false">P17+P23</f>
        <v>2780469767250</v>
      </c>
      <c r="Q16" s="442" t="n">
        <v>2859592349250</v>
      </c>
      <c r="R16" s="181" t="n">
        <f aca="false">R17+R23</f>
        <v>2947641878000</v>
      </c>
      <c r="S16" s="109" t="n">
        <v>2991730090000</v>
      </c>
      <c r="T16" s="109" t="n">
        <v>3162309760000</v>
      </c>
      <c r="U16" s="109" t="n">
        <v>3303791848000</v>
      </c>
      <c r="V16" s="109" t="n">
        <v>3488963895000</v>
      </c>
      <c r="W16" s="109" t="n">
        <v>3684040416000</v>
      </c>
      <c r="X16" s="442" t="n">
        <v>3882305112000</v>
      </c>
      <c r="Y16" s="442" t="n">
        <v>4115929439000</v>
      </c>
    </row>
    <row r="17" customFormat="false" ht="16.5" hidden="false" customHeight="false" outlineLevel="0" collapsed="false">
      <c r="A17" s="444" t="s">
        <v>453</v>
      </c>
      <c r="B17" s="49" t="s">
        <v>353</v>
      </c>
      <c r="C17" s="49" t="s">
        <v>191</v>
      </c>
      <c r="D17" s="4"/>
      <c r="E17" s="4"/>
      <c r="F17" s="4"/>
      <c r="G17" s="4"/>
      <c r="H17" s="4"/>
      <c r="I17" s="4"/>
      <c r="J17" s="4"/>
      <c r="K17" s="4"/>
      <c r="L17" s="46" t="n">
        <v>1710302000000</v>
      </c>
      <c r="M17" s="46" t="n">
        <v>1882666188000</v>
      </c>
      <c r="N17" s="46" t="n">
        <v>1948122693000</v>
      </c>
      <c r="O17" s="46" t="n">
        <v>2096692455750</v>
      </c>
      <c r="P17" s="181" t="n">
        <f aca="false">P18+P19+P20+P21+P22</f>
        <v>2400807228750</v>
      </c>
      <c r="Q17" s="46" t="n">
        <v>2447716908000</v>
      </c>
      <c r="R17" s="181" t="n">
        <f aca="false">R18+R19+R20+R21+R22</f>
        <v>2597307392500</v>
      </c>
      <c r="S17" s="165" t="n">
        <v>2522176040000</v>
      </c>
      <c r="T17" s="165" t="n">
        <v>2660798080000</v>
      </c>
      <c r="U17" s="165" t="n">
        <v>2777524120000</v>
      </c>
      <c r="V17" s="165" t="n">
        <v>2935648035000</v>
      </c>
      <c r="W17" s="165" t="n">
        <v>3086191752000</v>
      </c>
      <c r="X17" s="46" t="n">
        <v>3269309568000</v>
      </c>
      <c r="Y17" s="46" t="n">
        <v>3468883763000</v>
      </c>
    </row>
    <row r="18" customFormat="false" ht="15" hidden="false" customHeight="false" outlineLevel="0" collapsed="false">
      <c r="A18" s="47" t="s">
        <v>746</v>
      </c>
      <c r="B18" s="47" t="s">
        <v>936</v>
      </c>
      <c r="C18" s="49" t="s">
        <v>77</v>
      </c>
      <c r="D18" s="4"/>
      <c r="E18" s="4"/>
      <c r="F18" s="4"/>
      <c r="G18" s="4"/>
      <c r="H18" s="4"/>
      <c r="I18" s="4"/>
      <c r="J18" s="4"/>
      <c r="K18" s="4"/>
      <c r="L18" s="77"/>
      <c r="M18" s="46" t="n">
        <v>760307499000</v>
      </c>
      <c r="N18" s="46" t="n">
        <v>846154301000</v>
      </c>
      <c r="O18" s="46" t="n">
        <v>740622708250</v>
      </c>
      <c r="P18" s="46" t="n">
        <v>882157074750</v>
      </c>
      <c r="Q18" s="46" t="n">
        <v>906125970750</v>
      </c>
      <c r="R18" s="46" t="n">
        <v>809393466500</v>
      </c>
      <c r="S18" s="46" t="n">
        <v>858613120000</v>
      </c>
      <c r="T18" s="46" t="n">
        <v>891576320000</v>
      </c>
      <c r="U18" s="46" t="n">
        <v>935587072000</v>
      </c>
      <c r="V18" s="46" t="n">
        <v>983672640000</v>
      </c>
      <c r="W18" s="46" t="n">
        <v>1034116608000</v>
      </c>
      <c r="X18" s="46" t="n">
        <v>1089769856000</v>
      </c>
      <c r="Y18" s="46" t="n">
        <v>1150303424000</v>
      </c>
    </row>
    <row r="19" customFormat="false" ht="15" hidden="false" customHeight="false" outlineLevel="0" collapsed="false">
      <c r="A19" s="47" t="s">
        <v>5410</v>
      </c>
      <c r="B19" s="47" t="s">
        <v>5411</v>
      </c>
      <c r="C19" s="49" t="s">
        <v>77</v>
      </c>
      <c r="D19" s="4"/>
      <c r="E19" s="4"/>
      <c r="F19" s="4"/>
      <c r="G19" s="4"/>
      <c r="H19" s="4"/>
      <c r="I19" s="4"/>
      <c r="J19" s="4"/>
      <c r="K19" s="4"/>
      <c r="L19" s="77"/>
      <c r="M19" s="46" t="n">
        <v>660743421750</v>
      </c>
      <c r="N19" s="46" t="n">
        <v>728086259000</v>
      </c>
      <c r="O19" s="46" t="n">
        <v>646740956500</v>
      </c>
      <c r="P19" s="46" t="n">
        <v>736991986500</v>
      </c>
      <c r="Q19" s="46" t="n">
        <v>717840054750</v>
      </c>
      <c r="R19" s="46" t="n">
        <v>736910469500</v>
      </c>
      <c r="S19" s="46" t="n">
        <v>858613120000</v>
      </c>
      <c r="T19" s="46" t="n">
        <v>905507200000</v>
      </c>
      <c r="U19" s="46" t="n">
        <v>950205620000</v>
      </c>
      <c r="V19" s="46" t="n">
        <v>999042525000</v>
      </c>
      <c r="W19" s="46" t="n">
        <v>1050274680000</v>
      </c>
      <c r="X19" s="46" t="n">
        <v>1106797510000</v>
      </c>
      <c r="Y19" s="46" t="n">
        <v>1168276915000</v>
      </c>
    </row>
    <row r="20" customFormat="false" ht="15" hidden="false" customHeight="false" outlineLevel="0" collapsed="false">
      <c r="A20" s="47" t="s">
        <v>87</v>
      </c>
      <c r="B20" s="47" t="s">
        <v>87</v>
      </c>
      <c r="C20" s="49" t="s">
        <v>77</v>
      </c>
      <c r="D20" s="4"/>
      <c r="E20" s="4"/>
      <c r="F20" s="4"/>
      <c r="G20" s="4"/>
      <c r="H20" s="4"/>
      <c r="I20" s="4"/>
      <c r="J20" s="4"/>
      <c r="K20" s="4"/>
      <c r="L20" s="77"/>
      <c r="M20" s="46" t="n">
        <v>99564077250</v>
      </c>
      <c r="N20" s="46" t="n">
        <v>127907045500</v>
      </c>
      <c r="O20" s="46" t="n">
        <v>135606974750</v>
      </c>
      <c r="P20" s="46" t="n">
        <v>145165088250</v>
      </c>
      <c r="Q20" s="46" t="n">
        <v>141214437000</v>
      </c>
      <c r="R20" s="46" t="n">
        <v>144965994000</v>
      </c>
      <c r="S20" s="46" t="n">
        <v>134158300000</v>
      </c>
      <c r="T20" s="46" t="n">
        <v>139308800000</v>
      </c>
      <c r="U20" s="46" t="n">
        <v>146185480000</v>
      </c>
      <c r="V20" s="46" t="n">
        <v>169068735000</v>
      </c>
      <c r="W20" s="46" t="n">
        <v>177738792000</v>
      </c>
      <c r="X20" s="46" t="n">
        <v>187304194000</v>
      </c>
      <c r="Y20" s="46" t="n">
        <v>197708401000</v>
      </c>
    </row>
    <row r="21" customFormat="false" ht="15" hidden="false" customHeight="false" outlineLevel="0" collapsed="false">
      <c r="A21" s="47" t="s">
        <v>755</v>
      </c>
      <c r="B21" s="47" t="s">
        <v>1094</v>
      </c>
      <c r="C21" s="49" t="s">
        <v>77</v>
      </c>
      <c r="D21" s="4"/>
      <c r="E21" s="4"/>
      <c r="F21" s="4"/>
      <c r="G21" s="4"/>
      <c r="H21" s="4"/>
      <c r="I21" s="4"/>
      <c r="J21" s="4"/>
      <c r="K21" s="4"/>
      <c r="L21" s="77"/>
      <c r="M21" s="46" t="n">
        <v>244384553250</v>
      </c>
      <c r="N21" s="46" t="n">
        <v>118068042000</v>
      </c>
      <c r="O21" s="46" t="n">
        <v>239920032250</v>
      </c>
      <c r="P21" s="46" t="n">
        <v>279163631250</v>
      </c>
      <c r="Q21" s="46" t="n">
        <v>282428874000</v>
      </c>
      <c r="R21" s="46" t="n">
        <v>289931988000</v>
      </c>
      <c r="S21" s="46" t="n">
        <v>308564090000</v>
      </c>
      <c r="T21" s="46" t="n">
        <v>320410240000</v>
      </c>
      <c r="U21" s="46" t="n">
        <v>336226604000</v>
      </c>
      <c r="V21" s="46" t="n">
        <v>353507355000</v>
      </c>
      <c r="W21" s="46" t="n">
        <v>371635656000</v>
      </c>
      <c r="X21" s="46" t="n">
        <v>391636042000</v>
      </c>
      <c r="Y21" s="46" t="n">
        <v>413390293000</v>
      </c>
    </row>
    <row r="22" customFormat="false" ht="15" hidden="false" customHeight="false" outlineLevel="0" collapsed="false">
      <c r="A22" s="47" t="s">
        <v>5412</v>
      </c>
      <c r="B22" s="47" t="s">
        <v>4679</v>
      </c>
      <c r="C22" s="49" t="s">
        <v>77</v>
      </c>
      <c r="D22" s="4"/>
      <c r="E22" s="4"/>
      <c r="F22" s="4"/>
      <c r="G22" s="4"/>
      <c r="H22" s="4"/>
      <c r="I22" s="4"/>
      <c r="J22" s="4"/>
      <c r="K22" s="4"/>
      <c r="L22" s="77"/>
      <c r="M22" s="46" t="n">
        <v>117666636750</v>
      </c>
      <c r="N22" s="46" t="n">
        <v>127907045500</v>
      </c>
      <c r="O22" s="46" t="n">
        <v>333801784000</v>
      </c>
      <c r="P22" s="46" t="n">
        <v>357329448000</v>
      </c>
      <c r="Q22" s="46" t="n">
        <v>400107571500</v>
      </c>
      <c r="R22" s="46" t="n">
        <v>616105474500</v>
      </c>
      <c r="S22" s="46" t="n">
        <v>362227410000</v>
      </c>
      <c r="T22" s="46" t="n">
        <v>417926400000</v>
      </c>
      <c r="U22" s="46" t="n">
        <v>409319344000</v>
      </c>
      <c r="V22" s="46" t="n">
        <v>445726665000</v>
      </c>
      <c r="W22" s="46" t="n">
        <v>468584088000</v>
      </c>
      <c r="X22" s="46" t="n">
        <v>510829620000</v>
      </c>
      <c r="Y22" s="46" t="n">
        <v>539204730000</v>
      </c>
    </row>
    <row r="23" customFormat="false" ht="15" hidden="false" customHeight="false" outlineLevel="0" collapsed="false">
      <c r="A23" s="19" t="s">
        <v>227</v>
      </c>
      <c r="B23" s="49" t="s">
        <v>1096</v>
      </c>
      <c r="C23" s="49" t="s">
        <v>191</v>
      </c>
      <c r="D23" s="4"/>
      <c r="E23" s="4"/>
      <c r="F23" s="4"/>
      <c r="G23" s="4"/>
      <c r="H23" s="4"/>
      <c r="I23" s="4"/>
      <c r="J23" s="4"/>
      <c r="K23" s="4"/>
      <c r="L23" s="46" t="n">
        <v>228650000000</v>
      </c>
      <c r="M23" s="46" t="n">
        <v>289640952000</v>
      </c>
      <c r="N23" s="46" t="n">
        <v>344365122500</v>
      </c>
      <c r="O23" s="46" t="n">
        <v>323370478250</v>
      </c>
      <c r="P23" s="46" t="n">
        <v>379662538500</v>
      </c>
      <c r="Q23" s="46" t="n">
        <v>411875441250</v>
      </c>
      <c r="R23" s="46" t="n">
        <v>350334485500</v>
      </c>
      <c r="S23" s="46" t="n">
        <v>469554050000</v>
      </c>
      <c r="T23" s="46" t="n">
        <v>501511680000</v>
      </c>
      <c r="U23" s="46" t="n">
        <v>526267728000</v>
      </c>
      <c r="V23" s="46" t="n">
        <v>553315860000</v>
      </c>
      <c r="W23" s="46" t="n">
        <v>581690592000</v>
      </c>
      <c r="X23" s="46" t="n">
        <v>612995544000</v>
      </c>
      <c r="Y23" s="46" t="n">
        <v>647045676000</v>
      </c>
    </row>
    <row r="24" customFormat="false" ht="15" hidden="false" customHeight="false" outlineLevel="0" collapsed="false">
      <c r="B24" s="49" t="s">
        <v>5413</v>
      </c>
      <c r="C24" s="11"/>
      <c r="D24" s="4"/>
      <c r="E24" s="4"/>
      <c r="F24" s="4"/>
      <c r="G24" s="4"/>
      <c r="H24" s="4"/>
      <c r="I24" s="4"/>
      <c r="J24" s="4"/>
      <c r="K24" s="4"/>
      <c r="L24" s="46" t="n">
        <v>9146000000</v>
      </c>
      <c r="M24" s="46" t="n">
        <v>-289640952000</v>
      </c>
      <c r="N24" s="46" t="n">
        <v>-78712028000</v>
      </c>
      <c r="O24" s="46" t="n">
        <v>-62587834500</v>
      </c>
      <c r="P24" s="46" t="n">
        <v>-200997814500</v>
      </c>
      <c r="Q24" s="46" t="n">
        <v>-23535739500</v>
      </c>
      <c r="R24" s="46" t="n">
        <v>-217448991000</v>
      </c>
      <c r="S24" s="46" t="n">
        <v>40247490000</v>
      </c>
      <c r="T24" s="46" t="n">
        <v>-55723520000</v>
      </c>
      <c r="U24" s="46" t="n">
        <v>-73092740000</v>
      </c>
      <c r="V24" s="46" t="n">
        <v>-76849425000</v>
      </c>
      <c r="W24" s="46" t="n">
        <v>-80790360000</v>
      </c>
      <c r="X24" s="46" t="n">
        <v>-85138270000</v>
      </c>
      <c r="Y24" s="46" t="n">
        <v>-89867455000</v>
      </c>
    </row>
    <row r="25" customFormat="false" ht="15" hidden="false" customHeight="false" outlineLevel="0" collapsed="false">
      <c r="B25" s="49" t="s">
        <v>5414</v>
      </c>
      <c r="C25" s="11"/>
      <c r="D25" s="4"/>
      <c r="E25" s="4"/>
      <c r="F25" s="4"/>
      <c r="G25" s="4"/>
      <c r="H25" s="4"/>
      <c r="I25" s="4"/>
      <c r="J25" s="4"/>
      <c r="K25" s="4"/>
      <c r="L25" s="220"/>
      <c r="M25" s="46" t="n">
        <v>-99564077250</v>
      </c>
      <c r="N25" s="46" t="n">
        <v>29517010500</v>
      </c>
      <c r="O25" s="46" t="n">
        <v>41725223000</v>
      </c>
      <c r="P25" s="46" t="n">
        <v>11166545250</v>
      </c>
      <c r="Q25" s="46" t="n">
        <v>105910827750</v>
      </c>
      <c r="R25" s="46" t="n">
        <v>0</v>
      </c>
      <c r="S25" s="46" t="n">
        <v>160989960000</v>
      </c>
      <c r="T25" s="46" t="n">
        <v>69654400000</v>
      </c>
      <c r="U25" s="46" t="n">
        <v>58474192000</v>
      </c>
      <c r="V25" s="46" t="n">
        <v>46109655000</v>
      </c>
      <c r="W25" s="46" t="n">
        <v>32316144000</v>
      </c>
      <c r="X25" s="46" t="n">
        <v>34055308000</v>
      </c>
      <c r="Y25" s="46" t="n">
        <v>35946982000</v>
      </c>
    </row>
    <row r="26" customFormat="false" ht="16.5" hidden="false" customHeight="false" outlineLevel="0" collapsed="false">
      <c r="B26" s="30" t="s">
        <v>764</v>
      </c>
      <c r="C26" s="11"/>
      <c r="D26" s="4"/>
      <c r="E26" s="4"/>
      <c r="F26" s="4"/>
      <c r="G26" s="4"/>
      <c r="H26" s="4"/>
      <c r="I26" s="4"/>
      <c r="J26" s="4"/>
      <c r="K26" s="4"/>
      <c r="L26" s="46" t="n">
        <v>73168000000</v>
      </c>
      <c r="M26" s="77"/>
      <c r="N26" s="77"/>
      <c r="O26" s="77"/>
      <c r="P26" s="77"/>
      <c r="Q26" s="77"/>
      <c r="R26" s="77"/>
      <c r="S26" s="77"/>
      <c r="T26" s="77"/>
      <c r="U26" s="77"/>
      <c r="V26" s="77"/>
      <c r="W26" s="77"/>
      <c r="X26" s="77"/>
      <c r="Y26" s="77"/>
    </row>
    <row r="27" customFormat="false" ht="16.5" hidden="false" customHeight="false" outlineLevel="0" collapsed="false">
      <c r="B27" s="30" t="s">
        <v>770</v>
      </c>
      <c r="C27" s="11"/>
      <c r="D27" s="4"/>
      <c r="E27" s="4"/>
      <c r="F27" s="4"/>
      <c r="G27" s="4"/>
      <c r="H27" s="4"/>
      <c r="I27" s="4"/>
      <c r="J27" s="4"/>
      <c r="K27" s="4"/>
      <c r="L27" s="46" t="n">
        <v>64022000000</v>
      </c>
      <c r="M27" s="77"/>
      <c r="N27" s="77"/>
      <c r="O27" s="77"/>
      <c r="P27" s="77"/>
      <c r="Q27" s="77"/>
      <c r="R27" s="77"/>
      <c r="S27" s="77"/>
      <c r="T27" s="77"/>
      <c r="U27" s="77"/>
      <c r="V27" s="77"/>
      <c r="W27" s="77"/>
      <c r="X27" s="77"/>
      <c r="Y27" s="77"/>
    </row>
    <row r="28" customFormat="false" ht="15" hidden="false" customHeight="false" outlineLevel="0" collapsed="false">
      <c r="B28" s="49"/>
      <c r="C28" s="11"/>
      <c r="D28" s="4"/>
      <c r="E28" s="4"/>
      <c r="F28" s="4"/>
      <c r="G28" s="4"/>
      <c r="H28" s="4"/>
      <c r="I28" s="4"/>
      <c r="J28" s="4"/>
      <c r="K28" s="4"/>
      <c r="L28" s="4"/>
      <c r="M28" s="4"/>
      <c r="N28" s="4"/>
      <c r="O28" s="4"/>
      <c r="P28" s="4"/>
      <c r="Q28" s="4"/>
      <c r="R28" s="4"/>
      <c r="S28" s="4"/>
      <c r="T28" s="4"/>
      <c r="U28" s="4"/>
      <c r="V28" s="4"/>
      <c r="W28" s="4"/>
      <c r="X28" s="4"/>
      <c r="Y28" s="4"/>
    </row>
    <row r="29" customFormat="false" ht="15" hidden="false" customHeight="false" outlineLevel="0" collapsed="false">
      <c r="B29" s="49"/>
      <c r="C29" s="11"/>
      <c r="D29" s="4"/>
      <c r="E29" s="4"/>
      <c r="F29" s="4"/>
      <c r="G29" s="4"/>
      <c r="H29" s="4"/>
      <c r="I29" s="4"/>
      <c r="J29" s="4"/>
      <c r="K29" s="4"/>
      <c r="L29" s="0" t="s">
        <v>128</v>
      </c>
      <c r="M29" s="0" t="s">
        <v>128</v>
      </c>
      <c r="N29" s="0" t="s">
        <v>128</v>
      </c>
      <c r="O29" s="0" t="s">
        <v>128</v>
      </c>
      <c r="P29" s="0" t="s">
        <v>128</v>
      </c>
      <c r="Q29" s="0" t="s">
        <v>128</v>
      </c>
      <c r="R29" s="0" t="s">
        <v>128</v>
      </c>
      <c r="S29" s="0" t="s">
        <v>128</v>
      </c>
      <c r="T29" s="0" t="s">
        <v>128</v>
      </c>
      <c r="U29" s="0" t="s">
        <v>128</v>
      </c>
      <c r="V29" s="0" t="s">
        <v>128</v>
      </c>
      <c r="W29" s="0" t="s">
        <v>128</v>
      </c>
      <c r="X29" s="0" t="s">
        <v>128</v>
      </c>
      <c r="Y29" s="0" t="s">
        <v>128</v>
      </c>
    </row>
    <row r="30" customFormat="false" ht="15" hidden="false" customHeight="false" outlineLevel="0" collapsed="false">
      <c r="B30" s="49"/>
      <c r="C30" s="11"/>
      <c r="D30" s="4"/>
      <c r="E30" s="4"/>
      <c r="F30" s="4"/>
      <c r="G30" s="4"/>
      <c r="H30" s="4"/>
      <c r="I30" s="4"/>
      <c r="J30" s="4"/>
      <c r="K30" s="4"/>
      <c r="L30" s="4"/>
      <c r="M30" s="4"/>
      <c r="N30" s="4"/>
      <c r="O30" s="4"/>
      <c r="P30" s="4"/>
      <c r="Q30" s="4"/>
      <c r="R30" s="4"/>
      <c r="S30" s="4"/>
      <c r="T30" s="4"/>
      <c r="U30" s="4"/>
      <c r="V30" s="4"/>
      <c r="W30" s="4"/>
      <c r="X30" s="4"/>
      <c r="Y30" s="4"/>
    </row>
    <row r="31" customFormat="false" ht="15" hidden="false" customHeight="false" outlineLevel="0" collapsed="false">
      <c r="B31" s="49"/>
      <c r="C31" s="11"/>
      <c r="D31" s="4"/>
      <c r="E31" s="4"/>
      <c r="F31" s="4"/>
      <c r="G31" s="4"/>
      <c r="H31" s="4"/>
      <c r="I31" s="4"/>
      <c r="J31" s="4"/>
      <c r="K31" s="4"/>
      <c r="L31" s="4"/>
      <c r="M31" s="4"/>
      <c r="N31" s="4"/>
      <c r="O31" s="4"/>
      <c r="P31" s="4"/>
      <c r="Q31" s="4"/>
      <c r="R31" s="4"/>
      <c r="S31" s="4"/>
      <c r="T31" s="4"/>
      <c r="U31" s="4"/>
      <c r="V31" s="4"/>
      <c r="W31" s="4"/>
      <c r="X31" s="4"/>
      <c r="Y31" s="4"/>
    </row>
    <row r="32" customFormat="false" ht="15" hidden="false" customHeight="false" outlineLevel="0" collapsed="false">
      <c r="B32" s="49"/>
      <c r="C32" s="11"/>
      <c r="D32" s="4"/>
      <c r="E32" s="4"/>
      <c r="F32" s="4"/>
      <c r="G32" s="4"/>
      <c r="H32" s="4"/>
      <c r="I32" s="4"/>
      <c r="J32" s="4"/>
      <c r="K32" s="4"/>
      <c r="L32" s="4"/>
      <c r="M32" s="4"/>
      <c r="N32" s="4"/>
      <c r="O32" s="4"/>
      <c r="P32" s="4"/>
      <c r="Q32" s="4"/>
      <c r="R32" s="4"/>
      <c r="S32" s="4"/>
      <c r="T32" s="4"/>
      <c r="U32" s="4"/>
      <c r="V32" s="4"/>
      <c r="W32" s="4"/>
      <c r="X32" s="4"/>
      <c r="Y32" s="4"/>
    </row>
    <row r="33" customFormat="false" ht="15" hidden="false" customHeight="false" outlineLevel="0" collapsed="false">
      <c r="B33" s="49"/>
      <c r="C33" s="11"/>
      <c r="D33" s="4"/>
      <c r="E33" s="4"/>
      <c r="F33" s="4"/>
      <c r="G33" s="4"/>
      <c r="H33" s="4"/>
      <c r="I33" s="4"/>
      <c r="J33" s="4"/>
      <c r="K33" s="4"/>
      <c r="L33" s="4"/>
      <c r="M33" s="4"/>
      <c r="N33" s="4"/>
      <c r="O33" s="4"/>
      <c r="P33" s="4"/>
      <c r="Q33" s="4"/>
      <c r="R33" s="4"/>
      <c r="S33" s="4"/>
      <c r="T33" s="4"/>
      <c r="U33" s="4"/>
      <c r="V33" s="4"/>
      <c r="W33" s="4"/>
      <c r="X33" s="4"/>
      <c r="Y33" s="4"/>
    </row>
    <row r="34" customFormat="false" ht="15" hidden="false" customHeight="false" outlineLevel="0" collapsed="false">
      <c r="B34" s="49" t="s">
        <v>772</v>
      </c>
      <c r="C34" s="11"/>
      <c r="D34" s="4"/>
      <c r="E34" s="4"/>
      <c r="F34" s="4"/>
      <c r="G34" s="4"/>
      <c r="H34" s="4"/>
      <c r="I34" s="4"/>
      <c r="J34" s="4"/>
      <c r="K34" s="4"/>
      <c r="L34" s="383" t="n">
        <f aca="false">L6-L7-L14</f>
        <v>0</v>
      </c>
      <c r="M34" s="383" t="n">
        <f aca="false">M6-M7-M14</f>
        <v>0</v>
      </c>
      <c r="N34" s="383" t="n">
        <f aca="false">N6-N7-N14</f>
        <v>0</v>
      </c>
      <c r="O34" s="383" t="n">
        <f aca="false">O6-O7-O14</f>
        <v>0</v>
      </c>
      <c r="P34" s="383" t="n">
        <f aca="false">P6-P7-P14</f>
        <v>0</v>
      </c>
      <c r="Q34" s="383" t="n">
        <f aca="false">Q6-Q7-Q14</f>
        <v>0</v>
      </c>
      <c r="R34" s="383" t="n">
        <f aca="false">R6-R7-R14</f>
        <v>0</v>
      </c>
      <c r="S34" s="383" t="n">
        <f aca="false">S6-S7-S14</f>
        <v>0</v>
      </c>
      <c r="T34" s="383" t="n">
        <f aca="false">T6-T7-T14</f>
        <v>0</v>
      </c>
      <c r="U34" s="383" t="n">
        <f aca="false">U6-U7-U14</f>
        <v>0</v>
      </c>
      <c r="V34" s="383" t="n">
        <f aca="false">V6-V7-V14</f>
        <v>0</v>
      </c>
      <c r="W34" s="383" t="n">
        <f aca="false">W6-W7-W14</f>
        <v>0</v>
      </c>
      <c r="X34" s="383" t="n">
        <f aca="false">X6-X7-X14</f>
        <v>0</v>
      </c>
      <c r="Y34" s="383" t="n">
        <f aca="false">Y6-Y7-Y14</f>
        <v>0</v>
      </c>
    </row>
    <row r="35" customFormat="false" ht="15" hidden="false" customHeight="false" outlineLevel="0" collapsed="false">
      <c r="B35" s="49" t="s">
        <v>426</v>
      </c>
      <c r="C35" s="11"/>
      <c r="D35" s="4"/>
      <c r="E35" s="4"/>
      <c r="F35" s="4"/>
      <c r="G35" s="4"/>
      <c r="H35" s="4"/>
      <c r="I35" s="4"/>
      <c r="J35" s="4"/>
      <c r="K35" s="4"/>
      <c r="L35" s="383" t="n">
        <f aca="false">L7-L8-L15-L13</f>
        <v>0</v>
      </c>
      <c r="M35" s="383" t="n">
        <f aca="false">M7-M8-M15-M13</f>
        <v>0</v>
      </c>
      <c r="N35" s="383" t="n">
        <f aca="false">N7-N8-N15-N13</f>
        <v>0</v>
      </c>
      <c r="O35" s="383" t="n">
        <f aca="false">O7-O8-O15-O13</f>
        <v>0</v>
      </c>
      <c r="P35" s="383" t="n">
        <f aca="false">P7-P8-P15-P13</f>
        <v>0</v>
      </c>
      <c r="Q35" s="383" t="n">
        <f aca="false">Q7-Q8-Q15-Q13</f>
        <v>0</v>
      </c>
      <c r="R35" s="383" t="n">
        <f aca="false">R7-R8-R15-R13</f>
        <v>0</v>
      </c>
      <c r="S35" s="383" t="n">
        <f aca="false">S7-S8-S15-S13</f>
        <v>0</v>
      </c>
      <c r="T35" s="383" t="n">
        <f aca="false">T7-T8-T15-T13</f>
        <v>0</v>
      </c>
      <c r="U35" s="383" t="n">
        <f aca="false">U7-U8-U15-U13</f>
        <v>0</v>
      </c>
      <c r="V35" s="383" t="n">
        <f aca="false">V7-V8-V15-V13</f>
        <v>0</v>
      </c>
      <c r="W35" s="383" t="n">
        <f aca="false">W7-W8-W15-W13</f>
        <v>0</v>
      </c>
      <c r="X35" s="383" t="n">
        <f aca="false">X7-X8-X15-X13</f>
        <v>0</v>
      </c>
      <c r="Y35" s="383" t="n">
        <f aca="false">Y7-Y8-Y15-Y13</f>
        <v>0</v>
      </c>
    </row>
    <row r="36" customFormat="false" ht="15" hidden="false" customHeight="false" outlineLevel="0" collapsed="false">
      <c r="B36" s="0" t="s">
        <v>427</v>
      </c>
      <c r="L36" s="128" t="n">
        <f aca="false">L8-L9-L10-L11-L12</f>
        <v>0</v>
      </c>
      <c r="M36" s="128" t="n">
        <f aca="false">M8-M9-M10-M11-M12</f>
        <v>0</v>
      </c>
      <c r="N36" s="128" t="n">
        <f aca="false">N8-N9-N10-N11-N12</f>
        <v>0</v>
      </c>
      <c r="O36" s="128" t="n">
        <f aca="false">O8-O9-O10-O11-O12</f>
        <v>0</v>
      </c>
      <c r="P36" s="128" t="n">
        <f aca="false">P8-P9-P10-P11-P12</f>
        <v>0</v>
      </c>
      <c r="Q36" s="128" t="n">
        <f aca="false">Q8-Q9-Q10-Q11-Q12</f>
        <v>0</v>
      </c>
      <c r="R36" s="128" t="n">
        <f aca="false">R8-R9-R10-R11-R12</f>
        <v>0</v>
      </c>
      <c r="S36" s="128" t="n">
        <f aca="false">S8-S9-S10-S11-S12</f>
        <v>0</v>
      </c>
      <c r="T36" s="128" t="n">
        <f aca="false">T8-T9-T10-T11-T12</f>
        <v>-13930879999.9997</v>
      </c>
      <c r="U36" s="128" t="n">
        <f aca="false">U8-U9-U10-U11-U12</f>
        <v>-14618547999.9997</v>
      </c>
      <c r="V36" s="128" t="n">
        <f aca="false">V8-V9-V10-V11-V12</f>
        <v>0</v>
      </c>
      <c r="W36" s="128" t="n">
        <f aca="false">W8-W9-W10-W11-W12</f>
        <v>0.0007476806640625</v>
      </c>
      <c r="X36" s="128" t="n">
        <f aca="false">X8-X9-X10-X11-X12</f>
        <v>0.0007781982421875</v>
      </c>
      <c r="Y36" s="128" t="n">
        <f aca="false">Y8-Y9-Y10-Y11-Y12</f>
        <v>-17973491000</v>
      </c>
    </row>
    <row r="37" customFormat="false" ht="15" hidden="false" customHeight="false" outlineLevel="0" collapsed="false">
      <c r="B37" s="49" t="s">
        <v>2049</v>
      </c>
      <c r="L37" s="128" t="n">
        <f aca="false">L16-L17-L23</f>
        <v>0</v>
      </c>
      <c r="M37" s="128" t="n">
        <f aca="false">M16-M17-M23</f>
        <v>0</v>
      </c>
      <c r="N37" s="128" t="n">
        <f aca="false">N16-N17-N23</f>
        <v>0</v>
      </c>
      <c r="O37" s="128" t="n">
        <f aca="false">O16-O17-O23</f>
        <v>0</v>
      </c>
      <c r="P37" s="128" t="n">
        <f aca="false">P16-P17-P23</f>
        <v>0</v>
      </c>
      <c r="Q37" s="128" t="n">
        <f aca="false">Q16-Q17-Q23</f>
        <v>0</v>
      </c>
      <c r="R37" s="128" t="n">
        <f aca="false">R16-R17-R23</f>
        <v>0</v>
      </c>
      <c r="S37" s="128" t="n">
        <f aca="false">S16-S17-S23</f>
        <v>0</v>
      </c>
      <c r="T37" s="128" t="n">
        <f aca="false">T16-T17-T23</f>
        <v>0</v>
      </c>
      <c r="U37" s="128" t="n">
        <f aca="false">U16-U17-U23</f>
        <v>0</v>
      </c>
      <c r="V37" s="128" t="n">
        <f aca="false">V16-V17-V23</f>
        <v>0</v>
      </c>
      <c r="W37" s="128" t="n">
        <f aca="false">W16-W17-W23</f>
        <v>16158071999.9999</v>
      </c>
      <c r="X37" s="128" t="n">
        <f aca="false">X16-X17-X23</f>
        <v>0</v>
      </c>
      <c r="Y37" s="128" t="n">
        <f aca="false">Y16-Y17-Y23</f>
        <v>0</v>
      </c>
    </row>
    <row r="38" customFormat="false" ht="15" hidden="false" customHeight="false" outlineLevel="0" collapsed="false">
      <c r="B38" s="49" t="s">
        <v>5415</v>
      </c>
      <c r="L38" s="944" t="n">
        <f aca="false">L17-L18-L19-L20-L21-L22</f>
        <v>1710302000000</v>
      </c>
      <c r="M38" s="128" t="n">
        <f aca="false">M17-M18-M19-M20-M21-M22</f>
        <v>0</v>
      </c>
      <c r="N38" s="128" t="n">
        <f aca="false">N17-N18-N19-N20-N21-N22</f>
        <v>0</v>
      </c>
      <c r="O38" s="128" t="n">
        <f aca="false">O17-O18-O19-O20-O21-O22</f>
        <v>0</v>
      </c>
      <c r="P38" s="128" t="n">
        <f aca="false">P17-P18-P19-P20-P21-P22</f>
        <v>0</v>
      </c>
      <c r="Q38" s="128" t="n">
        <f aca="false">Q17-Q18-Q19-Q20-Q21-Q22</f>
        <v>0</v>
      </c>
      <c r="R38" s="128" t="n">
        <f aca="false">R17-R18-R19-R20-R21-R22</f>
        <v>0</v>
      </c>
      <c r="S38" s="128" t="n">
        <f aca="false">S17-S18-S19-S20-S21-S22</f>
        <v>0</v>
      </c>
      <c r="T38" s="128" t="n">
        <f aca="false">T17-T18-T19-T20-T21-T22</f>
        <v>-13930880000</v>
      </c>
      <c r="U38" s="128" t="n">
        <f aca="false">U17-U18-U19-U20-U21-U22</f>
        <v>0</v>
      </c>
      <c r="V38" s="128" t="n">
        <f aca="false">V17-V18-V19-V20-V21-V22</f>
        <v>-15369884999.9999</v>
      </c>
      <c r="W38" s="128" t="n">
        <f aca="false">W17-W18-W19-W20-W21-W22</f>
        <v>-16158071999.9999</v>
      </c>
      <c r="X38" s="128" t="n">
        <f aca="false">X17-X18-X19-X20-X21-X22</f>
        <v>-17027654000.0004</v>
      </c>
      <c r="Y38" s="128" t="n">
        <f aca="false">Y17-Y18-Y19-Y20-Y21-Y22</f>
        <v>0</v>
      </c>
    </row>
    <row r="39" customFormat="false" ht="15" hidden="false" customHeight="false" outlineLevel="0" collapsed="false">
      <c r="C39" s="158"/>
    </row>
    <row r="40" customFormat="false" ht="15" hidden="false" customHeight="false" outlineLevel="0" collapsed="false">
      <c r="B40" s="0" t="s">
        <v>276</v>
      </c>
      <c r="D40" s="158" t="n">
        <v>4922731000000</v>
      </c>
      <c r="E40" s="158" t="n">
        <v>5133502000000</v>
      </c>
      <c r="F40" s="158" t="n">
        <v>5450643000000</v>
      </c>
      <c r="G40" s="158" t="n">
        <v>5917369000000</v>
      </c>
      <c r="H40" s="158" t="n">
        <v>6489476000000</v>
      </c>
      <c r="I40" s="158" t="n">
        <v>7092893000000</v>
      </c>
      <c r="J40" s="158" t="n">
        <v>7844939000000</v>
      </c>
      <c r="K40" s="158" t="n">
        <v>8525197000000</v>
      </c>
      <c r="L40" s="158" t="n">
        <v>9080466000000</v>
      </c>
      <c r="M40" s="158" t="n">
        <v>9041551000000</v>
      </c>
      <c r="N40" s="158" t="n">
        <v>10104821000000</v>
      </c>
      <c r="O40" s="158" t="n">
        <v>10540134000000</v>
      </c>
      <c r="P40" s="158" t="n">
        <v>11375349000000</v>
      </c>
      <c r="Q40" s="158" t="n">
        <v>11898710000000</v>
      </c>
      <c r="R40" s="158" t="n">
        <v>12141096000000</v>
      </c>
      <c r="S40" s="710" t="n">
        <v>13537485000000</v>
      </c>
      <c r="T40" s="710" t="n">
        <v>14072061000000</v>
      </c>
      <c r="U40" s="710" t="n">
        <v>14818796000000</v>
      </c>
      <c r="V40" s="710" t="n">
        <v>15555563000000</v>
      </c>
      <c r="W40" s="710" t="n">
        <v>16374205000000</v>
      </c>
      <c r="X40" s="710" t="n">
        <v>17263307000000</v>
      </c>
      <c r="Y40" s="710" t="n">
        <v>18219924000000</v>
      </c>
    </row>
    <row r="41" customFormat="false" ht="15" hidden="false" customHeight="false" outlineLevel="0" collapsed="false">
      <c r="L41" s="313" t="n">
        <f aca="false">(L6/L40)*100</f>
        <v>21.5544444525204</v>
      </c>
      <c r="M41" s="313" t="n">
        <f aca="false">(M6/M40)*100</f>
        <v>20.8223808946054</v>
      </c>
      <c r="N41" s="313" t="n">
        <f aca="false">(N6/N40)*100</f>
        <v>21.7133760261562</v>
      </c>
      <c r="O41" s="313" t="n">
        <f aca="false">(O6/O40)*100</f>
        <v>22.366652070078</v>
      </c>
      <c r="P41" s="313" t="n">
        <f aca="false">(P6/P40)*100</f>
        <v>22.774145197655</v>
      </c>
      <c r="Q41" s="313" t="n">
        <f aca="false">(Q6/Q40)*100</f>
        <v>23.8349922785747</v>
      </c>
      <c r="R41" s="313" t="n">
        <f aca="false">(R6/R40)*100</f>
        <v>22.3877019628212</v>
      </c>
      <c r="S41" s="313" t="n">
        <f aca="false">(S6/S40)*100</f>
        <v>22.3969044471702</v>
      </c>
      <c r="T41" s="313" t="n">
        <f aca="false">(T6/T40)*100</f>
        <v>22.0762704198056</v>
      </c>
      <c r="U41" s="313" t="n">
        <f aca="false">(U6/U40)*100</f>
        <v>21.8013602994467</v>
      </c>
      <c r="V41" s="313" t="n">
        <f aca="false">(V6/V40)*100</f>
        <v>21.9350110953875</v>
      </c>
      <c r="W41" s="313" t="n">
        <f aca="false">(W6/W40)*100</f>
        <v>22.0056488605096</v>
      </c>
      <c r="X41" s="313" t="n">
        <f aca="false">(X6/X40)*100</f>
        <v>21.9955935557422</v>
      </c>
      <c r="Y41" s="313" t="n">
        <f aca="false">(Y6/Y40)*100</f>
        <v>22.0970295156006</v>
      </c>
    </row>
    <row r="42" customFormat="false" ht="15" hidden="false" customHeight="false" outlineLevel="0" collapsed="false">
      <c r="L42" s="313" t="n">
        <f aca="false">(L16/L40)*100</f>
        <v>21.3530010464221</v>
      </c>
      <c r="M42" s="313" t="n">
        <f aca="false">(M16/M40)*100</f>
        <v>24.02582410916</v>
      </c>
      <c r="N42" s="313" t="n">
        <f aca="false">(N16/N40)*100</f>
        <v>22.6870700183605</v>
      </c>
      <c r="O42" s="313" t="n">
        <f aca="false">(O16/O40)*100</f>
        <v>22.9604569922925</v>
      </c>
      <c r="P42" s="313" t="n">
        <f aca="false">(P16/P40)*100</f>
        <v>24.442940319897</v>
      </c>
      <c r="Q42" s="313" t="n">
        <f aca="false">(Q16/Q40)*100</f>
        <v>24.032793044372</v>
      </c>
      <c r="R42" s="313" t="n">
        <f aca="false">(R16/R40)*100</f>
        <v>24.2782190174594</v>
      </c>
      <c r="S42" s="313" t="n">
        <f aca="false">(S16/S40)*100</f>
        <v>22.0996004058361</v>
      </c>
      <c r="T42" s="313" t="n">
        <f aca="false">(T16/T40)*100</f>
        <v>22.4722573331653</v>
      </c>
      <c r="U42" s="313" t="n">
        <f aca="false">(U16/U40)*100</f>
        <v>22.2946037451356</v>
      </c>
      <c r="V42" s="313" t="n">
        <f aca="false">(V16/V40)*100</f>
        <v>22.4290428768152</v>
      </c>
      <c r="W42" s="313" t="n">
        <f aca="false">(W16/W40)*100</f>
        <v>22.4990490591757</v>
      </c>
      <c r="X42" s="313" t="n">
        <f aca="false">(X16/X40)*100</f>
        <v>22.4887682991445</v>
      </c>
      <c r="Y42" s="313" t="n">
        <f aca="false">(Y16/Y40)*100</f>
        <v>22.5902667815738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2.xml><?xml version="1.0" encoding="utf-8"?>
<worksheet xmlns="http://schemas.openxmlformats.org/spreadsheetml/2006/main" xmlns:r="http://schemas.openxmlformats.org/officeDocument/2006/relationships">
  <sheetPr filterMode="false">
    <pageSetUpPr fitToPage="false"/>
  </sheetPr>
  <dimension ref="A1:Y6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P9" activeCellId="0" sqref="P9"/>
    </sheetView>
  </sheetViews>
  <sheetFormatPr defaultRowHeight="15"/>
  <cols>
    <col collapsed="false" hidden="false" max="1" min="1" style="0" width="33.8826530612245"/>
    <col collapsed="false" hidden="false" max="2" min="2" style="0" width="57.5051020408163"/>
    <col collapsed="false" hidden="false" max="3" min="3" style="0" width="22.1377551020408"/>
    <col collapsed="false" hidden="false" max="4" min="4" style="0" width="14.5816326530612"/>
    <col collapsed="false" hidden="false" max="6" min="5" style="0" width="13.7704081632653"/>
    <col collapsed="false" hidden="false" max="7" min="7" style="0" width="15.5255102040816"/>
    <col collapsed="false" hidden="false" max="10" min="8" style="0" width="16.6020408163265"/>
    <col collapsed="false" hidden="false" max="12" min="11" style="0" width="18.4948979591837"/>
    <col collapsed="false" hidden="false" max="22" min="13" style="0" width="18.2244897959184"/>
    <col collapsed="false" hidden="false" max="24" min="23" style="0" width="16.3316326530612"/>
    <col collapsed="false" hidden="false" max="25" min="25" style="0" width="15.3877551020408"/>
    <col collapsed="false" hidden="false" max="1025" min="26" style="0" width="8.50510204081633"/>
  </cols>
  <sheetData>
    <row r="1" customFormat="false" ht="15" hidden="false" customHeight="false" outlineLevel="0" collapsed="false">
      <c r="A1" s="0" t="s">
        <v>5416</v>
      </c>
      <c r="B1" s="2" t="s">
        <v>5417</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5418</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30</v>
      </c>
      <c r="S5" s="210" t="s">
        <v>30</v>
      </c>
      <c r="T5" s="210" t="s">
        <v>31</v>
      </c>
      <c r="U5" s="210" t="s">
        <v>31</v>
      </c>
      <c r="V5" s="210" t="s">
        <v>31</v>
      </c>
      <c r="W5" s="4" t="s">
        <v>31</v>
      </c>
      <c r="X5" s="4" t="s">
        <v>31</v>
      </c>
      <c r="Y5" s="4" t="s">
        <v>31</v>
      </c>
    </row>
    <row r="6" s="13" customFormat="true" ht="16.5" hidden="false" customHeight="false" outlineLevel="0" collapsed="false">
      <c r="A6" s="31" t="s">
        <v>3502</v>
      </c>
      <c r="B6" s="98" t="s">
        <v>35</v>
      </c>
      <c r="C6" s="32" t="s">
        <v>34</v>
      </c>
      <c r="E6" s="324" t="n">
        <v>58700000</v>
      </c>
      <c r="F6" s="324" t="n">
        <v>54000000</v>
      </c>
      <c r="G6" s="325" t="n">
        <v>81300000</v>
      </c>
      <c r="H6" s="325" t="n">
        <v>105400000</v>
      </c>
      <c r="I6" s="325" t="n">
        <v>337000000</v>
      </c>
      <c r="J6" s="325" t="n">
        <v>516000000</v>
      </c>
      <c r="K6" s="325" t="n">
        <v>1045000000</v>
      </c>
      <c r="L6" s="325" t="n">
        <v>2445000000</v>
      </c>
      <c r="M6" s="326" t="n">
        <v>2064900000</v>
      </c>
      <c r="N6" s="326" t="n">
        <v>2737000000</v>
      </c>
      <c r="O6" s="326" t="n">
        <v>3853600000</v>
      </c>
      <c r="P6" s="326" t="n">
        <v>4351200000</v>
      </c>
      <c r="Q6" s="326" t="n">
        <v>3697800000</v>
      </c>
      <c r="R6" s="326" t="n">
        <v>2555100000</v>
      </c>
      <c r="S6" s="326" t="n">
        <v>1611800000</v>
      </c>
      <c r="T6" s="326" t="n">
        <v>1325700000</v>
      </c>
      <c r="U6" s="326" t="n">
        <v>1246600000</v>
      </c>
      <c r="V6" s="326" t="n">
        <v>1269100000</v>
      </c>
      <c r="W6" s="259" t="n">
        <v>1263900000</v>
      </c>
      <c r="X6" s="259" t="n">
        <v>1251200000</v>
      </c>
      <c r="Y6" s="259" t="n">
        <v>1238800000</v>
      </c>
    </row>
    <row r="7" s="38" customFormat="true" ht="16.5" hidden="false" customHeight="false" outlineLevel="0" collapsed="false">
      <c r="A7" s="19" t="s">
        <v>2159</v>
      </c>
      <c r="B7" s="30" t="s">
        <v>1619</v>
      </c>
      <c r="C7" s="20" t="s">
        <v>37</v>
      </c>
      <c r="E7" s="242" t="n">
        <f aca="false">E8+E14+E21</f>
        <v>27200000</v>
      </c>
      <c r="F7" s="242" t="n">
        <f aca="false">F8+F14+F21</f>
        <v>31300000</v>
      </c>
      <c r="G7" s="242" t="n">
        <f aca="false">G8+G14+G21</f>
        <v>48800000</v>
      </c>
      <c r="H7" s="242" t="n">
        <f aca="false">H8+H14+H21</f>
        <v>70600000</v>
      </c>
      <c r="I7" s="242" t="n">
        <f aca="false">I8+I14+I21</f>
        <v>303000000</v>
      </c>
      <c r="J7" s="242" t="n">
        <f aca="false">J8+J14+J21</f>
        <v>516000000</v>
      </c>
      <c r="K7" s="242" t="n">
        <f aca="false">K8+K14+K21</f>
        <v>1033000000</v>
      </c>
      <c r="L7" s="242" t="n">
        <f aca="false">L8+L14+L21</f>
        <v>2444000000</v>
      </c>
      <c r="M7" s="242" t="n">
        <f aca="false">M8+M14+M21</f>
        <v>1783100000</v>
      </c>
      <c r="N7" s="242" t="n">
        <f aca="false">N8+N14+N21</f>
        <v>2427700000</v>
      </c>
      <c r="O7" s="242" t="n">
        <f aca="false">O8+O14+O21</f>
        <v>3569700000</v>
      </c>
      <c r="P7" s="242" t="n">
        <f aca="false">P8+P14+P21</f>
        <v>4097300000</v>
      </c>
      <c r="Q7" s="242" t="n">
        <f aca="false">Q8+Q14+Q21</f>
        <v>3437500000</v>
      </c>
      <c r="R7" s="242" t="n">
        <f aca="false">R8+R14+R21</f>
        <v>2284800000</v>
      </c>
      <c r="S7" s="242" t="n">
        <f aca="false">S8+S14+S21</f>
        <v>1450900000</v>
      </c>
      <c r="T7" s="242" t="n">
        <f aca="false">T8+T14+T21</f>
        <v>1182300000</v>
      </c>
      <c r="U7" s="242" t="n">
        <f aca="false">U8+U14+U21</f>
        <v>1151800000</v>
      </c>
      <c r="V7" s="242" t="n">
        <f aca="false">V8+V14+V21</f>
        <v>1165500000</v>
      </c>
      <c r="W7" s="242" t="n">
        <f aca="false">W8+W14+W21</f>
        <v>1153900000</v>
      </c>
      <c r="X7" s="242" t="n">
        <f aca="false">X8+X14+X21</f>
        <v>1133700000</v>
      </c>
      <c r="Y7" s="242" t="n">
        <f aca="false">Y8+Y14+Y21</f>
        <v>1114300000</v>
      </c>
    </row>
    <row r="8" customFormat="false" ht="16.5" hidden="false" customHeight="false" outlineLevel="0" collapsed="false">
      <c r="A8" s="26" t="s">
        <v>2202</v>
      </c>
      <c r="B8" s="30" t="s">
        <v>5419</v>
      </c>
      <c r="C8" s="49" t="s">
        <v>40</v>
      </c>
      <c r="D8" s="4"/>
      <c r="E8" s="242" t="n">
        <v>13100000</v>
      </c>
      <c r="F8" s="242" t="n">
        <v>10800000</v>
      </c>
      <c r="G8" s="23" t="n">
        <v>29500000</v>
      </c>
      <c r="H8" s="23" t="n">
        <v>41400000</v>
      </c>
      <c r="I8" s="23" t="n">
        <v>266000000</v>
      </c>
      <c r="J8" s="23" t="n">
        <v>482000000</v>
      </c>
      <c r="K8" s="23" t="n">
        <v>993000000</v>
      </c>
      <c r="L8" s="23" t="n">
        <v>2399000000</v>
      </c>
      <c r="M8" s="25" t="n">
        <v>1691700000</v>
      </c>
      <c r="N8" s="25" t="n">
        <v>2331300000</v>
      </c>
      <c r="O8" s="25" t="n">
        <v>3461300000</v>
      </c>
      <c r="P8" s="25" t="n">
        <v>3959900000</v>
      </c>
      <c r="Q8" s="25" t="n">
        <v>3286400000</v>
      </c>
      <c r="R8" s="25" t="n">
        <v>2116800000</v>
      </c>
      <c r="S8" s="25" t="n">
        <v>1280800000</v>
      </c>
      <c r="T8" s="25" t="n">
        <v>1014100000</v>
      </c>
      <c r="U8" s="25" t="n">
        <v>972200000</v>
      </c>
      <c r="V8" s="25" t="n">
        <v>976500000</v>
      </c>
      <c r="W8" s="77" t="n">
        <v>954800000</v>
      </c>
      <c r="X8" s="77" t="n">
        <v>925000000</v>
      </c>
      <c r="Y8" s="55" t="n">
        <v>889300000</v>
      </c>
    </row>
    <row r="9" customFormat="false" ht="16.5" hidden="false" customHeight="false" outlineLevel="0" collapsed="false">
      <c r="A9" s="47" t="s">
        <v>38</v>
      </c>
      <c r="B9" s="27" t="s">
        <v>39</v>
      </c>
      <c r="C9" s="0" t="s">
        <v>1498</v>
      </c>
      <c r="D9" s="4"/>
      <c r="E9" s="242" t="n">
        <v>9900000</v>
      </c>
      <c r="F9" s="242" t="n">
        <v>6500000</v>
      </c>
      <c r="G9" s="23" t="n">
        <v>26400000</v>
      </c>
      <c r="H9" s="23" t="n">
        <v>38000000</v>
      </c>
      <c r="I9" s="23"/>
      <c r="J9" s="23"/>
      <c r="K9" s="23"/>
      <c r="L9" s="23"/>
      <c r="M9" s="25"/>
      <c r="N9" s="25"/>
      <c r="O9" s="25"/>
      <c r="P9" s="25"/>
      <c r="Q9" s="25"/>
      <c r="R9" s="25"/>
      <c r="S9" s="25"/>
      <c r="T9" s="25"/>
      <c r="U9" s="25"/>
      <c r="V9" s="25"/>
      <c r="W9" s="77"/>
      <c r="X9" s="77"/>
      <c r="Y9" s="55"/>
    </row>
    <row r="10" customFormat="false" ht="16.5" hidden="false" customHeight="false" outlineLevel="0" collapsed="false">
      <c r="A10" s="27" t="s">
        <v>5420</v>
      </c>
      <c r="B10" s="29" t="s">
        <v>5421</v>
      </c>
      <c r="C10" s="0" t="s">
        <v>1498</v>
      </c>
      <c r="D10" s="4"/>
      <c r="E10" s="22"/>
      <c r="F10" s="22"/>
      <c r="G10" s="22"/>
      <c r="H10" s="22"/>
      <c r="I10" s="23" t="n">
        <v>265000000</v>
      </c>
      <c r="J10" s="23" t="n">
        <v>469000000</v>
      </c>
      <c r="K10" s="23" t="n">
        <v>956000000</v>
      </c>
      <c r="L10" s="23" t="n">
        <v>2284000000</v>
      </c>
      <c r="M10" s="25" t="n">
        <v>1660200000</v>
      </c>
      <c r="N10" s="25" t="n">
        <v>2110200000</v>
      </c>
      <c r="O10" s="25" t="n">
        <v>3240100000</v>
      </c>
      <c r="P10" s="25" t="n">
        <v>3559100000</v>
      </c>
      <c r="Q10" s="25" t="n">
        <v>3041800000</v>
      </c>
      <c r="R10" s="25" t="n">
        <v>1817000000</v>
      </c>
      <c r="S10" s="25" t="n">
        <v>978900000</v>
      </c>
      <c r="T10" s="25" t="n">
        <v>145000000</v>
      </c>
      <c r="U10" s="25" t="n">
        <v>67300000</v>
      </c>
      <c r="V10" s="25" t="n">
        <v>62800000</v>
      </c>
      <c r="W10" s="77" t="n">
        <v>57200000</v>
      </c>
      <c r="X10" s="77" t="n">
        <v>47400000</v>
      </c>
      <c r="Y10" s="55" t="n">
        <v>31900000</v>
      </c>
    </row>
    <row r="11" customFormat="false" ht="16.5" hidden="false" customHeight="false" outlineLevel="0" collapsed="false">
      <c r="A11" s="27" t="s">
        <v>5422</v>
      </c>
      <c r="B11" s="27" t="s">
        <v>5422</v>
      </c>
      <c r="C11" s="0" t="s">
        <v>1498</v>
      </c>
      <c r="D11" s="4"/>
      <c r="E11" s="242" t="n">
        <v>3000000</v>
      </c>
      <c r="F11" s="242" t="n">
        <v>4200000</v>
      </c>
      <c r="G11" s="23" t="n">
        <v>3000000</v>
      </c>
      <c r="H11" s="23" t="n">
        <v>3300000</v>
      </c>
      <c r="I11" s="23"/>
      <c r="J11" s="23"/>
      <c r="K11" s="23"/>
      <c r="L11" s="23"/>
      <c r="M11" s="25"/>
      <c r="N11" s="25"/>
      <c r="O11" s="25"/>
      <c r="P11" s="25"/>
      <c r="Q11" s="25"/>
      <c r="R11" s="25"/>
      <c r="S11" s="25"/>
      <c r="T11" s="25"/>
      <c r="U11" s="25"/>
      <c r="V11" s="25"/>
      <c r="W11" s="77"/>
      <c r="X11" s="77"/>
      <c r="Y11" s="55"/>
    </row>
    <row r="12" customFormat="false" ht="16.5" hidden="false" customHeight="false" outlineLevel="0" collapsed="false">
      <c r="A12" s="26" t="s">
        <v>86</v>
      </c>
      <c r="B12" s="29" t="s">
        <v>87</v>
      </c>
      <c r="C12" s="0" t="s">
        <v>1498</v>
      </c>
      <c r="D12" s="4"/>
      <c r="E12" s="242" t="n">
        <v>100000</v>
      </c>
      <c r="F12" s="242" t="n">
        <v>100000</v>
      </c>
      <c r="G12" s="23" t="n">
        <v>100000</v>
      </c>
      <c r="H12" s="23" t="n">
        <v>100000</v>
      </c>
      <c r="I12" s="23" t="n">
        <v>1000000</v>
      </c>
      <c r="J12" s="23" t="n">
        <v>13000000</v>
      </c>
      <c r="K12" s="23" t="n">
        <v>37000000</v>
      </c>
      <c r="L12" s="23" t="n">
        <v>115000000</v>
      </c>
      <c r="M12" s="25" t="n">
        <v>31500000</v>
      </c>
      <c r="N12" s="25" t="n">
        <v>221100000</v>
      </c>
      <c r="O12" s="25" t="n">
        <v>221200000</v>
      </c>
      <c r="P12" s="25" t="n">
        <v>400800000</v>
      </c>
      <c r="Q12" s="25"/>
      <c r="R12" s="25"/>
      <c r="S12" s="25"/>
      <c r="T12" s="25"/>
      <c r="U12" s="25"/>
      <c r="V12" s="25"/>
      <c r="W12" s="77"/>
      <c r="X12" s="77"/>
      <c r="Y12" s="55"/>
    </row>
    <row r="13" customFormat="false" ht="16.5" hidden="false" customHeight="false" outlineLevel="0" collapsed="false">
      <c r="A13" s="26" t="s">
        <v>5423</v>
      </c>
      <c r="B13" s="29" t="s">
        <v>5424</v>
      </c>
      <c r="C13" s="0" t="s">
        <v>1498</v>
      </c>
      <c r="D13" s="4"/>
      <c r="E13" s="242"/>
      <c r="F13" s="242"/>
      <c r="G13" s="23"/>
      <c r="H13" s="23"/>
      <c r="I13" s="23"/>
      <c r="J13" s="23"/>
      <c r="K13" s="23"/>
      <c r="L13" s="23"/>
      <c r="M13" s="25"/>
      <c r="N13" s="25"/>
      <c r="O13" s="25"/>
      <c r="P13" s="25"/>
      <c r="Q13" s="25" t="n">
        <v>244600000</v>
      </c>
      <c r="R13" s="25" t="n">
        <v>299800000</v>
      </c>
      <c r="S13" s="25" t="n">
        <v>301900000</v>
      </c>
      <c r="T13" s="25" t="n">
        <v>869100000</v>
      </c>
      <c r="U13" s="25" t="n">
        <v>904900000</v>
      </c>
      <c r="V13" s="25" t="n">
        <v>913700000</v>
      </c>
      <c r="W13" s="77" t="n">
        <v>897600000</v>
      </c>
      <c r="X13" s="77" t="n">
        <v>877600000</v>
      </c>
      <c r="Y13" s="55" t="n">
        <v>857400000</v>
      </c>
    </row>
    <row r="14" customFormat="false" ht="16.5" hidden="false" customHeight="false" outlineLevel="0" collapsed="false">
      <c r="A14" s="30" t="s">
        <v>5425</v>
      </c>
      <c r="B14" s="30" t="s">
        <v>36</v>
      </c>
      <c r="C14" s="49" t="s">
        <v>40</v>
      </c>
      <c r="D14" s="4"/>
      <c r="E14" s="242" t="n">
        <f aca="false">E15-E21</f>
        <v>12200000</v>
      </c>
      <c r="F14" s="242" t="n">
        <f aca="false">F15-F21</f>
        <v>18100000</v>
      </c>
      <c r="G14" s="242" t="n">
        <f aca="false">G15-G21</f>
        <v>17000000</v>
      </c>
      <c r="H14" s="242" t="n">
        <f aca="false">H15-H21</f>
        <v>24700000</v>
      </c>
      <c r="I14" s="242" t="n">
        <f aca="false">I15-I21</f>
        <v>30000000</v>
      </c>
      <c r="J14" s="242" t="n">
        <f aca="false">J15-J21</f>
        <v>25000000</v>
      </c>
      <c r="K14" s="242" t="n">
        <f aca="false">K15-K21</f>
        <v>31000000</v>
      </c>
      <c r="L14" s="242" t="n">
        <f aca="false">L15-L21</f>
        <v>39000000</v>
      </c>
      <c r="M14" s="242" t="n">
        <f aca="false">M15-M21</f>
        <v>43500000</v>
      </c>
      <c r="N14" s="242" t="n">
        <f aca="false">N15-N21</f>
        <v>50200000</v>
      </c>
      <c r="O14" s="242" t="n">
        <f aca="false">O15-O21</f>
        <v>78400000</v>
      </c>
      <c r="P14" s="242" t="n">
        <f aca="false">P15-P21</f>
        <v>98500000</v>
      </c>
      <c r="Q14" s="242" t="n">
        <f aca="false">Q15-Q21</f>
        <v>104700000</v>
      </c>
      <c r="R14" s="242" t="n">
        <f aca="false">R15-R21</f>
        <v>123800000</v>
      </c>
      <c r="S14" s="242" t="n">
        <f aca="false">S15-S21</f>
        <v>119800000</v>
      </c>
      <c r="T14" s="242" t="n">
        <f aca="false">T15-T21</f>
        <v>115200000</v>
      </c>
      <c r="U14" s="242" t="n">
        <f aca="false">U15-U21</f>
        <v>121500000</v>
      </c>
      <c r="V14" s="242" t="n">
        <f aca="false">V15-V21</f>
        <v>126600000</v>
      </c>
      <c r="W14" s="242" t="n">
        <f aca="false">W15-W21</f>
        <v>131800000</v>
      </c>
      <c r="X14" s="242" t="n">
        <f aca="false">X15-X21</f>
        <v>137100000</v>
      </c>
      <c r="Y14" s="242" t="n">
        <f aca="false">Y15-Y21</f>
        <v>147700000</v>
      </c>
    </row>
    <row r="15" customFormat="false" ht="16.5" hidden="false" customHeight="false" outlineLevel="0" collapsed="false">
      <c r="B15" s="30" t="s">
        <v>5426</v>
      </c>
      <c r="C15" s="49"/>
      <c r="D15" s="4"/>
      <c r="E15" s="242" t="n">
        <v>14100000</v>
      </c>
      <c r="F15" s="242" t="n">
        <v>20500000</v>
      </c>
      <c r="G15" s="23" t="n">
        <v>19300000</v>
      </c>
      <c r="H15" s="23" t="n">
        <v>29200000</v>
      </c>
      <c r="I15" s="23" t="n">
        <v>37000000</v>
      </c>
      <c r="J15" s="23" t="n">
        <v>34000000</v>
      </c>
      <c r="K15" s="23" t="n">
        <v>40000000</v>
      </c>
      <c r="L15" s="23" t="n">
        <v>45000000</v>
      </c>
      <c r="M15" s="25" t="n">
        <f aca="false">M16+M21</f>
        <v>91400000</v>
      </c>
      <c r="N15" s="25" t="n">
        <f aca="false">N16+N21</f>
        <v>96400000</v>
      </c>
      <c r="O15" s="25" t="n">
        <f aca="false">O16+O21</f>
        <v>108400000</v>
      </c>
      <c r="P15" s="25" t="n">
        <f aca="false">P16+P21</f>
        <v>137400000</v>
      </c>
      <c r="Q15" s="25" t="n">
        <f aca="false">Q16+Q21</f>
        <v>151100000</v>
      </c>
      <c r="R15" s="25" t="n">
        <f aca="false">R16+R21</f>
        <v>168000000</v>
      </c>
      <c r="S15" s="25" t="n">
        <f aca="false">S16+S21</f>
        <v>170100000</v>
      </c>
      <c r="T15" s="25" t="n">
        <f aca="false">T16+T21</f>
        <v>168200000</v>
      </c>
      <c r="U15" s="25" t="n">
        <f aca="false">U16+U21</f>
        <v>179600000</v>
      </c>
      <c r="V15" s="25" t="n">
        <f aca="false">V16+V21</f>
        <v>189000000</v>
      </c>
      <c r="W15" s="25" t="n">
        <f aca="false">W16+W21</f>
        <v>199100000</v>
      </c>
      <c r="X15" s="25" t="n">
        <f aca="false">X16+X21</f>
        <v>208700000</v>
      </c>
      <c r="Y15" s="25" t="n">
        <f aca="false">Y16+Y21</f>
        <v>225000000</v>
      </c>
    </row>
    <row r="16" customFormat="false" ht="16.5" hidden="false" customHeight="false" outlineLevel="0" collapsed="false">
      <c r="A16" s="29" t="s">
        <v>342</v>
      </c>
      <c r="B16" s="29" t="s">
        <v>342</v>
      </c>
      <c r="C16" s="0" t="s">
        <v>1715</v>
      </c>
      <c r="D16" s="4"/>
      <c r="E16" s="22"/>
      <c r="F16" s="22"/>
      <c r="G16" s="22"/>
      <c r="H16" s="22"/>
      <c r="I16" s="22"/>
      <c r="J16" s="22"/>
      <c r="K16" s="22"/>
      <c r="L16" s="22"/>
      <c r="M16" s="25" t="n">
        <v>43500000</v>
      </c>
      <c r="N16" s="25" t="n">
        <v>50200000</v>
      </c>
      <c r="O16" s="25" t="n">
        <v>78400000</v>
      </c>
      <c r="P16" s="25" t="n">
        <v>98500000</v>
      </c>
      <c r="Q16" s="25" t="n">
        <v>104700000</v>
      </c>
      <c r="R16" s="25" t="n">
        <v>123800000</v>
      </c>
      <c r="S16" s="25" t="n">
        <v>119800000</v>
      </c>
      <c r="T16" s="25" t="n">
        <v>115200000</v>
      </c>
      <c r="U16" s="25" t="n">
        <v>121500000</v>
      </c>
      <c r="V16" s="25" t="n">
        <v>126600000</v>
      </c>
      <c r="W16" s="77" t="n">
        <v>131800000</v>
      </c>
      <c r="X16" s="77" t="n">
        <v>137100000</v>
      </c>
      <c r="Y16" s="55" t="n">
        <v>147700000</v>
      </c>
    </row>
    <row r="17" customFormat="false" ht="16.5" hidden="false" customHeight="false" outlineLevel="0" collapsed="false">
      <c r="A17" s="45" t="s">
        <v>1199</v>
      </c>
      <c r="B17" s="105" t="s">
        <v>2210</v>
      </c>
      <c r="C17" s="0" t="s">
        <v>1715</v>
      </c>
      <c r="D17" s="4"/>
      <c r="E17" s="242" t="n">
        <v>600000</v>
      </c>
      <c r="F17" s="242" t="n">
        <v>5400000</v>
      </c>
      <c r="G17" s="23" t="n">
        <v>5300000</v>
      </c>
      <c r="H17" s="23" t="n">
        <v>6600000</v>
      </c>
      <c r="I17" s="23" t="n">
        <v>11000000</v>
      </c>
      <c r="J17" s="23" t="n">
        <v>9000000</v>
      </c>
      <c r="K17" s="23" t="n">
        <v>12000000</v>
      </c>
      <c r="L17" s="23" t="n">
        <v>19000000</v>
      </c>
      <c r="M17" s="25" t="n">
        <v>13300000</v>
      </c>
      <c r="N17" s="25" t="n">
        <v>18200000</v>
      </c>
      <c r="O17" s="25" t="n">
        <v>27800000</v>
      </c>
      <c r="P17" s="25" t="n">
        <v>37200000</v>
      </c>
      <c r="Q17" s="25" t="n">
        <v>40200000</v>
      </c>
      <c r="R17" s="25" t="n">
        <v>53000000</v>
      </c>
      <c r="S17" s="25" t="n">
        <v>53300000</v>
      </c>
      <c r="T17" s="25" t="n">
        <v>52300000</v>
      </c>
      <c r="U17" s="25" t="n">
        <v>56300000</v>
      </c>
      <c r="V17" s="25" t="n">
        <v>60400000</v>
      </c>
      <c r="W17" s="77" t="n">
        <v>64500000</v>
      </c>
      <c r="X17" s="77" t="n">
        <v>68500000</v>
      </c>
      <c r="Y17" s="55" t="n">
        <v>73900000</v>
      </c>
    </row>
    <row r="18" customFormat="false" ht="16.5" hidden="false" customHeight="false" outlineLevel="0" collapsed="false">
      <c r="A18" s="45" t="s">
        <v>46</v>
      </c>
      <c r="B18" s="105" t="s">
        <v>5427</v>
      </c>
      <c r="C18" s="0" t="s">
        <v>1715</v>
      </c>
      <c r="D18" s="4"/>
      <c r="E18" s="242" t="n">
        <v>11600000</v>
      </c>
      <c r="F18" s="242" t="n">
        <v>12700000</v>
      </c>
      <c r="G18" s="23" t="n">
        <v>11700000</v>
      </c>
      <c r="H18" s="23" t="n">
        <v>18100000</v>
      </c>
      <c r="I18" s="23" t="n">
        <v>19000000</v>
      </c>
      <c r="J18" s="23" t="n">
        <v>16000000</v>
      </c>
      <c r="K18" s="23" t="n">
        <v>19000000</v>
      </c>
      <c r="L18" s="23" t="n">
        <v>19000000</v>
      </c>
      <c r="M18" s="25" t="n">
        <v>23900000</v>
      </c>
      <c r="N18" s="25" t="n">
        <v>26500000</v>
      </c>
      <c r="O18" s="25" t="n">
        <v>34200000</v>
      </c>
      <c r="P18" s="25" t="n">
        <v>47900000</v>
      </c>
      <c r="Q18" s="25" t="n">
        <v>51800000</v>
      </c>
      <c r="R18" s="25" t="n">
        <v>57300000</v>
      </c>
      <c r="S18" s="25" t="n">
        <v>54100000</v>
      </c>
      <c r="T18" s="25" t="n">
        <v>52100000</v>
      </c>
      <c r="U18" s="25" t="n">
        <v>52700000</v>
      </c>
      <c r="V18" s="25" t="n">
        <v>53200000</v>
      </c>
      <c r="W18" s="77" t="n">
        <v>53700000</v>
      </c>
      <c r="X18" s="77" t="n">
        <v>54400000</v>
      </c>
      <c r="Y18" s="55" t="n">
        <v>58700000</v>
      </c>
    </row>
    <row r="19" customFormat="false" ht="16.5" hidden="false" customHeight="false" outlineLevel="0" collapsed="false">
      <c r="A19" s="45" t="s">
        <v>2214</v>
      </c>
      <c r="B19" s="105" t="s">
        <v>5428</v>
      </c>
      <c r="C19" s="0" t="s">
        <v>1715</v>
      </c>
      <c r="D19" s="4"/>
      <c r="E19" s="22"/>
      <c r="F19" s="22"/>
      <c r="G19" s="22"/>
      <c r="H19" s="22"/>
      <c r="I19" s="22"/>
      <c r="J19" s="22"/>
      <c r="K19" s="22"/>
      <c r="L19" s="22"/>
      <c r="M19" s="25" t="n">
        <v>6300000</v>
      </c>
      <c r="N19" s="25" t="n">
        <v>5500000</v>
      </c>
      <c r="O19" s="25" t="n">
        <v>16400000</v>
      </c>
      <c r="P19" s="25" t="n">
        <v>13400000</v>
      </c>
      <c r="Q19" s="25" t="n">
        <v>12500000</v>
      </c>
      <c r="R19" s="25" t="n">
        <v>13400000</v>
      </c>
      <c r="S19" s="25" t="n">
        <v>12100000</v>
      </c>
      <c r="T19" s="25" t="n">
        <v>10600000</v>
      </c>
      <c r="U19" s="25" t="n">
        <v>12300000</v>
      </c>
      <c r="V19" s="25" t="n">
        <v>12800000</v>
      </c>
      <c r="W19" s="77" t="n">
        <v>13300000</v>
      </c>
      <c r="X19" s="77" t="n">
        <v>13900000</v>
      </c>
      <c r="Y19" s="55" t="n">
        <v>15000000</v>
      </c>
    </row>
    <row r="20" s="13" customFormat="true" ht="16.5" hidden="false" customHeight="false" outlineLevel="0" collapsed="false">
      <c r="A20" s="98" t="s">
        <v>52</v>
      </c>
      <c r="B20" s="98" t="s">
        <v>52</v>
      </c>
      <c r="C20" s="33" t="s">
        <v>37</v>
      </c>
      <c r="E20" s="324" t="n">
        <v>31600000</v>
      </c>
      <c r="F20" s="324" t="n">
        <v>22700000</v>
      </c>
      <c r="G20" s="325" t="n">
        <v>32500000</v>
      </c>
      <c r="H20" s="325" t="n">
        <v>34800000</v>
      </c>
      <c r="I20" s="325" t="n">
        <v>34000000</v>
      </c>
      <c r="J20" s="325" t="n">
        <v>1000000</v>
      </c>
      <c r="K20" s="325" t="n">
        <v>11000000</v>
      </c>
      <c r="L20" s="327" t="n">
        <v>1000000</v>
      </c>
      <c r="M20" s="326" t="n">
        <v>281800000</v>
      </c>
      <c r="N20" s="326" t="n">
        <v>309300000</v>
      </c>
      <c r="O20" s="326" t="n">
        <v>283900000</v>
      </c>
      <c r="P20" s="326" t="n">
        <v>253800000</v>
      </c>
      <c r="Q20" s="326" t="n">
        <v>260300000</v>
      </c>
      <c r="R20" s="326" t="n">
        <v>270300000</v>
      </c>
      <c r="S20" s="326" t="n">
        <v>161000000</v>
      </c>
      <c r="T20" s="326" t="n">
        <v>143400000</v>
      </c>
      <c r="U20" s="326" t="n">
        <v>94800000</v>
      </c>
      <c r="V20" s="326" t="n">
        <v>103700000</v>
      </c>
      <c r="W20" s="259" t="n">
        <v>110000000</v>
      </c>
      <c r="X20" s="259" t="n">
        <v>117500000</v>
      </c>
      <c r="Y20" s="259" t="n">
        <v>124600000</v>
      </c>
    </row>
    <row r="21" customFormat="false" ht="16.5" hidden="false" customHeight="false" outlineLevel="0" collapsed="false">
      <c r="A21" s="19" t="s">
        <v>524</v>
      </c>
      <c r="B21" s="30" t="s">
        <v>349</v>
      </c>
      <c r="C21" s="49" t="s">
        <v>40</v>
      </c>
      <c r="D21" s="4"/>
      <c r="E21" s="242" t="n">
        <v>1900000</v>
      </c>
      <c r="F21" s="242" t="n">
        <v>2400000</v>
      </c>
      <c r="G21" s="23" t="n">
        <v>2300000</v>
      </c>
      <c r="H21" s="23" t="n">
        <v>4500000</v>
      </c>
      <c r="I21" s="23" t="n">
        <v>7000000</v>
      </c>
      <c r="J21" s="23" t="n">
        <v>9000000</v>
      </c>
      <c r="K21" s="23" t="n">
        <v>9000000</v>
      </c>
      <c r="L21" s="23" t="n">
        <v>6000000</v>
      </c>
      <c r="M21" s="25" t="n">
        <v>47900000</v>
      </c>
      <c r="N21" s="25" t="n">
        <v>46200000</v>
      </c>
      <c r="O21" s="25" t="n">
        <v>30000000</v>
      </c>
      <c r="P21" s="25" t="n">
        <v>38900000</v>
      </c>
      <c r="Q21" s="25" t="n">
        <v>46400000</v>
      </c>
      <c r="R21" s="25" t="n">
        <v>44200000</v>
      </c>
      <c r="S21" s="25" t="n">
        <v>50300000</v>
      </c>
      <c r="T21" s="25" t="n">
        <v>53000000</v>
      </c>
      <c r="U21" s="25" t="n">
        <v>58100000</v>
      </c>
      <c r="V21" s="25" t="n">
        <v>62400000</v>
      </c>
      <c r="W21" s="77" t="n">
        <v>67300000</v>
      </c>
      <c r="X21" s="77" t="n">
        <v>71600000</v>
      </c>
      <c r="Y21" s="55" t="n">
        <v>77300000</v>
      </c>
    </row>
    <row r="22" s="13" customFormat="true" ht="16.5" hidden="false" customHeight="false" outlineLevel="0" collapsed="false">
      <c r="A22" s="32" t="s">
        <v>188</v>
      </c>
      <c r="B22" s="98" t="s">
        <v>935</v>
      </c>
      <c r="C22" s="32" t="s">
        <v>34</v>
      </c>
      <c r="E22" s="324" t="n">
        <v>51300000</v>
      </c>
      <c r="F22" s="324" t="n">
        <v>52600000</v>
      </c>
      <c r="G22" s="325" t="n">
        <v>68500000</v>
      </c>
      <c r="H22" s="325" t="n">
        <v>64400000</v>
      </c>
      <c r="I22" s="325" t="n">
        <v>70000000</v>
      </c>
      <c r="J22" s="325" t="n">
        <v>93000000</v>
      </c>
      <c r="K22" s="325" t="n">
        <v>173000000</v>
      </c>
      <c r="L22" s="325" t="n">
        <v>532000000</v>
      </c>
      <c r="M22" s="326" t="n">
        <v>1032600000</v>
      </c>
      <c r="N22" s="326" t="n">
        <v>1137200000</v>
      </c>
      <c r="O22" s="326" t="n">
        <v>1379600000</v>
      </c>
      <c r="P22" s="326" t="n">
        <v>1389700000</v>
      </c>
      <c r="Q22" s="326" t="n">
        <v>1341700000</v>
      </c>
      <c r="R22" s="326" t="n">
        <v>1629400000</v>
      </c>
      <c r="S22" s="326" t="n">
        <v>1501200000</v>
      </c>
      <c r="T22" s="326" t="n">
        <v>1543800000</v>
      </c>
      <c r="U22" s="326" t="n">
        <v>1731000000</v>
      </c>
      <c r="V22" s="326" t="n">
        <v>1789700000</v>
      </c>
      <c r="W22" s="259" t="n">
        <v>1845700000</v>
      </c>
      <c r="X22" s="259" t="n">
        <v>1907700000</v>
      </c>
      <c r="Y22" s="259" t="n">
        <v>1809900000</v>
      </c>
    </row>
    <row r="23" customFormat="false" ht="16.5" hidden="false" customHeight="false" outlineLevel="0" collapsed="false">
      <c r="A23" s="19" t="s">
        <v>70</v>
      </c>
      <c r="B23" s="30" t="s">
        <v>310</v>
      </c>
      <c r="C23" s="49" t="s">
        <v>191</v>
      </c>
      <c r="D23" s="4"/>
      <c r="E23" s="242" t="n">
        <v>29600000</v>
      </c>
      <c r="F23" s="242" t="n">
        <v>41100000</v>
      </c>
      <c r="G23" s="23" t="n">
        <v>53300000</v>
      </c>
      <c r="H23" s="23" t="n">
        <v>53100000</v>
      </c>
      <c r="I23" s="23" t="n">
        <v>56000000</v>
      </c>
      <c r="J23" s="23" t="n">
        <v>66000000</v>
      </c>
      <c r="K23" s="23" t="n">
        <v>134000000</v>
      </c>
      <c r="L23" s="23" t="n">
        <v>358000000</v>
      </c>
      <c r="M23" s="25" t="n">
        <v>394200000</v>
      </c>
      <c r="N23" s="25" t="n">
        <v>506100000</v>
      </c>
      <c r="O23" s="25" t="n">
        <v>507700000</v>
      </c>
      <c r="P23" s="25" t="n">
        <v>674100000</v>
      </c>
      <c r="Q23" s="25" t="n">
        <v>730800000</v>
      </c>
      <c r="R23" s="25" t="n">
        <v>912700000</v>
      </c>
      <c r="S23" s="25" t="n">
        <v>1023200000</v>
      </c>
      <c r="T23" s="25" t="n">
        <v>1034300000</v>
      </c>
      <c r="U23" s="25" t="n">
        <v>1084000000</v>
      </c>
      <c r="V23" s="25" t="n">
        <v>1133700000</v>
      </c>
      <c r="W23" s="77" t="n">
        <v>1183400000</v>
      </c>
      <c r="X23" s="77" t="n">
        <v>1237900000</v>
      </c>
      <c r="Y23" s="55" t="n">
        <v>1264700000</v>
      </c>
    </row>
    <row r="24" customFormat="false" ht="16.5" hidden="false" customHeight="false" outlineLevel="0" collapsed="false">
      <c r="A24" s="27" t="s">
        <v>75</v>
      </c>
      <c r="B24" s="29" t="s">
        <v>76</v>
      </c>
      <c r="C24" s="49" t="s">
        <v>194</v>
      </c>
      <c r="D24" s="38"/>
      <c r="E24" s="242" t="n">
        <v>13900000</v>
      </c>
      <c r="F24" s="242" t="n">
        <v>18800000</v>
      </c>
      <c r="G24" s="23" t="n">
        <v>21600000</v>
      </c>
      <c r="H24" s="23" t="n">
        <v>23800000</v>
      </c>
      <c r="I24" s="23" t="n">
        <v>25000000</v>
      </c>
      <c r="J24" s="23" t="n">
        <v>26000000</v>
      </c>
      <c r="K24" s="23" t="n">
        <v>40000000</v>
      </c>
      <c r="L24" s="23" t="n">
        <v>53000000</v>
      </c>
      <c r="M24" s="25" t="n">
        <v>87300000</v>
      </c>
      <c r="N24" s="25" t="n">
        <v>91500000</v>
      </c>
      <c r="O24" s="25" t="n">
        <v>111600000</v>
      </c>
      <c r="P24" s="25" t="n">
        <v>130300000</v>
      </c>
      <c r="Q24" s="25" t="n">
        <v>141800000</v>
      </c>
      <c r="R24" s="25" t="n">
        <v>162500000</v>
      </c>
      <c r="S24" s="25" t="n">
        <v>170400000</v>
      </c>
      <c r="T24" s="25" t="n">
        <v>163700000</v>
      </c>
      <c r="U24" s="25" t="n">
        <v>179700000</v>
      </c>
      <c r="V24" s="25" t="n">
        <v>186900000</v>
      </c>
      <c r="W24" s="152" t="n">
        <v>194400000</v>
      </c>
      <c r="X24" s="152" t="n">
        <v>208900000</v>
      </c>
      <c r="Y24" s="55" t="n">
        <v>207000000</v>
      </c>
    </row>
    <row r="25" customFormat="false" ht="16.5" hidden="false" customHeight="false" outlineLevel="0" collapsed="false">
      <c r="A25" s="27" t="s">
        <v>317</v>
      </c>
      <c r="B25" s="29" t="s">
        <v>318</v>
      </c>
      <c r="C25" s="49" t="s">
        <v>194</v>
      </c>
      <c r="D25" s="4"/>
      <c r="E25" s="22"/>
      <c r="F25" s="22"/>
      <c r="G25" s="23" t="n">
        <v>0</v>
      </c>
      <c r="H25" s="23" t="n">
        <v>0</v>
      </c>
      <c r="I25" s="23" t="n">
        <v>0</v>
      </c>
      <c r="J25" s="23" t="n">
        <v>0</v>
      </c>
      <c r="K25" s="23" t="n">
        <v>12000000</v>
      </c>
      <c r="L25" s="23" t="n">
        <v>88000000</v>
      </c>
      <c r="M25" s="25" t="n">
        <v>94100000</v>
      </c>
      <c r="N25" s="25" t="n">
        <v>168700000</v>
      </c>
      <c r="O25" s="25" t="n">
        <v>142600000</v>
      </c>
      <c r="P25" s="25" t="n">
        <v>215100000</v>
      </c>
      <c r="Q25" s="25" t="n">
        <v>197000000</v>
      </c>
      <c r="R25" s="25" t="n">
        <v>291500000</v>
      </c>
      <c r="S25" s="25" t="n">
        <v>428300000</v>
      </c>
      <c r="T25" s="25" t="n">
        <v>466500000</v>
      </c>
      <c r="U25" s="25" t="n">
        <v>485200000</v>
      </c>
      <c r="V25" s="25" t="n">
        <v>504600000</v>
      </c>
      <c r="W25" s="77" t="n">
        <v>524800000</v>
      </c>
      <c r="X25" s="77" t="n">
        <v>545800000</v>
      </c>
      <c r="Y25" s="55" t="n">
        <v>569700000</v>
      </c>
    </row>
    <row r="26" customFormat="false" ht="16.5" hidden="false" customHeight="false" outlineLevel="0" collapsed="false">
      <c r="A26" s="27" t="s">
        <v>79</v>
      </c>
      <c r="B26" s="29" t="s">
        <v>47</v>
      </c>
      <c r="C26" s="49" t="s">
        <v>194</v>
      </c>
      <c r="D26" s="38"/>
      <c r="E26" s="242" t="n">
        <v>15700000</v>
      </c>
      <c r="F26" s="242" t="n">
        <v>22200000</v>
      </c>
      <c r="G26" s="23" t="n">
        <v>25300000</v>
      </c>
      <c r="H26" s="23" t="n">
        <v>22800000</v>
      </c>
      <c r="I26" s="23" t="n">
        <v>26000000</v>
      </c>
      <c r="J26" s="23" t="n">
        <v>34000000</v>
      </c>
      <c r="K26" s="23" t="n">
        <v>64000000</v>
      </c>
      <c r="L26" s="23" t="n">
        <v>154000000</v>
      </c>
      <c r="M26" s="25" t="n">
        <v>212800000</v>
      </c>
      <c r="N26" s="25" t="n">
        <v>245900000</v>
      </c>
      <c r="O26" s="25" t="n">
        <v>253500000</v>
      </c>
      <c r="P26" s="25" t="n">
        <v>328700000</v>
      </c>
      <c r="Q26" s="25" t="n">
        <v>392000000</v>
      </c>
      <c r="R26" s="25" t="n">
        <v>458700000</v>
      </c>
      <c r="S26" s="25" t="n">
        <v>424500000</v>
      </c>
      <c r="T26" s="25" t="n">
        <v>404100000</v>
      </c>
      <c r="U26" s="25" t="n">
        <v>419100000</v>
      </c>
      <c r="V26" s="25" t="n">
        <v>442300000</v>
      </c>
      <c r="W26" s="152" t="n">
        <v>464200000</v>
      </c>
      <c r="X26" s="152" t="n">
        <v>483200000</v>
      </c>
      <c r="Y26" s="55" t="n">
        <v>488000000</v>
      </c>
    </row>
    <row r="27" customFormat="false" ht="16.5" hidden="false" customHeight="false" outlineLevel="0" collapsed="false">
      <c r="A27" s="29"/>
      <c r="B27" s="105" t="s">
        <v>5429</v>
      </c>
      <c r="C27" s="49"/>
      <c r="D27" s="4"/>
      <c r="E27" s="22"/>
      <c r="F27" s="22"/>
      <c r="G27" s="23" t="n">
        <v>6400000</v>
      </c>
      <c r="H27" s="23" t="n">
        <v>6600000</v>
      </c>
      <c r="I27" s="23" t="n">
        <v>5000000</v>
      </c>
      <c r="J27" s="23" t="n">
        <v>6000000</v>
      </c>
      <c r="K27" s="23" t="n">
        <v>17000000</v>
      </c>
      <c r="L27" s="23" t="n">
        <v>63000000</v>
      </c>
      <c r="M27" s="25" t="n">
        <v>40000000</v>
      </c>
      <c r="N27" s="25" t="n">
        <v>30900000</v>
      </c>
      <c r="O27" s="25" t="n">
        <v>45500000</v>
      </c>
      <c r="P27" s="25" t="n">
        <v>104100000</v>
      </c>
      <c r="Q27" s="25" t="n">
        <v>98400000</v>
      </c>
      <c r="R27" s="25" t="n">
        <v>96500000</v>
      </c>
      <c r="S27" s="25" t="n">
        <v>81500000</v>
      </c>
      <c r="T27" s="25" t="n">
        <v>85200000</v>
      </c>
      <c r="U27" s="25" t="n">
        <v>75000000</v>
      </c>
      <c r="V27" s="25" t="n">
        <v>75000000</v>
      </c>
      <c r="W27" s="77" t="n">
        <v>75000000</v>
      </c>
      <c r="X27" s="77" t="n">
        <v>75000000</v>
      </c>
      <c r="Y27" s="55" t="n">
        <v>75000000</v>
      </c>
    </row>
    <row r="28" customFormat="false" ht="16.5" hidden="false" customHeight="false" outlineLevel="0" collapsed="false">
      <c r="A28" s="29"/>
      <c r="B28" s="105" t="s">
        <v>5430</v>
      </c>
      <c r="C28" s="49"/>
      <c r="D28" s="4"/>
      <c r="E28" s="22"/>
      <c r="F28" s="22"/>
      <c r="G28" s="23"/>
      <c r="H28" s="23"/>
      <c r="I28" s="23"/>
      <c r="J28" s="23"/>
      <c r="K28" s="23"/>
      <c r="L28" s="23"/>
      <c r="M28" s="25"/>
      <c r="N28" s="25"/>
      <c r="O28" s="25"/>
      <c r="P28" s="25"/>
      <c r="Q28" s="25" t="n">
        <v>100000</v>
      </c>
      <c r="R28" s="25" t="n">
        <v>300000</v>
      </c>
      <c r="S28" s="25" t="n">
        <v>700000</v>
      </c>
      <c r="T28" s="25" t="n">
        <v>2300000</v>
      </c>
      <c r="U28" s="25" t="n">
        <v>4900000</v>
      </c>
      <c r="V28" s="25" t="n">
        <v>8100000</v>
      </c>
      <c r="W28" s="77" t="n">
        <v>11700000</v>
      </c>
      <c r="X28" s="77" t="n">
        <v>15900000</v>
      </c>
      <c r="Y28" s="55" t="n">
        <v>18300000</v>
      </c>
    </row>
    <row r="29" customFormat="false" ht="16.5" hidden="false" customHeight="false" outlineLevel="0" collapsed="false">
      <c r="A29" s="30" t="s">
        <v>5431</v>
      </c>
      <c r="B29" s="30" t="s">
        <v>5432</v>
      </c>
      <c r="C29" s="49" t="s">
        <v>191</v>
      </c>
      <c r="D29" s="4"/>
      <c r="E29" s="22"/>
      <c r="F29" s="22"/>
      <c r="G29" s="23"/>
      <c r="H29" s="23"/>
      <c r="I29" s="23"/>
      <c r="J29" s="23"/>
      <c r="K29" s="23"/>
      <c r="L29" s="23"/>
      <c r="M29" s="25"/>
      <c r="N29" s="25"/>
      <c r="O29" s="25"/>
      <c r="P29" s="25"/>
      <c r="Q29" s="25" t="n">
        <v>0</v>
      </c>
      <c r="R29" s="25" t="n">
        <v>0</v>
      </c>
      <c r="S29" s="25" t="n">
        <v>10600000</v>
      </c>
      <c r="T29" s="25" t="s">
        <v>5433</v>
      </c>
      <c r="U29" s="25" t="s">
        <v>5433</v>
      </c>
      <c r="V29" s="25" t="s">
        <v>5433</v>
      </c>
      <c r="W29" s="77" t="s">
        <v>5433</v>
      </c>
      <c r="X29" s="77" t="s">
        <v>5433</v>
      </c>
      <c r="Y29" s="55" t="s">
        <v>5433</v>
      </c>
    </row>
    <row r="30" customFormat="false" ht="16.5" hidden="false" customHeight="false" outlineLevel="0" collapsed="false">
      <c r="A30" s="19" t="s">
        <v>227</v>
      </c>
      <c r="B30" s="30" t="s">
        <v>320</v>
      </c>
      <c r="C30" s="49" t="s">
        <v>191</v>
      </c>
      <c r="D30" s="38"/>
      <c r="E30" s="242" t="n">
        <v>21700000</v>
      </c>
      <c r="F30" s="242" t="n">
        <v>11500000</v>
      </c>
      <c r="G30" s="23" t="n">
        <v>4700000</v>
      </c>
      <c r="H30" s="23" t="n">
        <v>2400000</v>
      </c>
      <c r="I30" s="23" t="n">
        <v>3000000</v>
      </c>
      <c r="J30" s="23" t="n">
        <v>16000000</v>
      </c>
      <c r="K30" s="23" t="n">
        <v>21000000</v>
      </c>
      <c r="L30" s="23" t="n">
        <v>175000000</v>
      </c>
      <c r="M30" s="25" t="n">
        <v>356600000</v>
      </c>
      <c r="N30" s="25" t="n">
        <v>321800000</v>
      </c>
      <c r="O30" s="25" t="n">
        <v>588000000</v>
      </c>
      <c r="P30" s="25" t="n">
        <v>461800000</v>
      </c>
      <c r="Q30" s="25" t="n">
        <v>350600000</v>
      </c>
      <c r="R30" s="25" t="n">
        <v>446400000</v>
      </c>
      <c r="S30" s="25" t="n">
        <v>306400000</v>
      </c>
      <c r="T30" s="25" t="n">
        <v>366100000</v>
      </c>
      <c r="U30" s="25" t="n">
        <v>552200000</v>
      </c>
      <c r="V30" s="25" t="n">
        <v>552300000</v>
      </c>
      <c r="W30" s="152" t="n">
        <v>552300000</v>
      </c>
      <c r="X30" s="152" t="n">
        <v>552300000</v>
      </c>
      <c r="Y30" s="55" t="n">
        <v>420500000</v>
      </c>
    </row>
    <row r="31" customFormat="false" ht="16.5" hidden="false" customHeight="false" outlineLevel="0" collapsed="false">
      <c r="A31" s="27" t="s">
        <v>5434</v>
      </c>
      <c r="B31" s="134" t="s">
        <v>5435</v>
      </c>
      <c r="C31" s="20" t="s">
        <v>91</v>
      </c>
      <c r="D31" s="4"/>
      <c r="E31" s="22"/>
      <c r="F31" s="22"/>
      <c r="G31" s="22"/>
      <c r="H31" s="22"/>
      <c r="I31" s="22"/>
      <c r="J31" s="23" t="n">
        <v>3000000</v>
      </c>
      <c r="K31" s="23" t="n">
        <v>9000000</v>
      </c>
      <c r="L31" s="23" t="n">
        <v>47000000</v>
      </c>
      <c r="M31" s="25"/>
      <c r="N31" s="25"/>
      <c r="O31" s="25"/>
      <c r="P31" s="25"/>
      <c r="Q31" s="25"/>
      <c r="R31" s="25"/>
      <c r="S31" s="25"/>
      <c r="T31" s="25"/>
      <c r="U31" s="25"/>
      <c r="V31" s="25"/>
      <c r="W31" s="77"/>
      <c r="X31" s="77"/>
      <c r="Y31" s="55"/>
    </row>
    <row r="32" customFormat="false" ht="16.5" hidden="false" customHeight="false" outlineLevel="0" collapsed="false">
      <c r="A32" s="27" t="s">
        <v>5436</v>
      </c>
      <c r="B32" s="134" t="s">
        <v>5437</v>
      </c>
      <c r="C32" s="20" t="s">
        <v>91</v>
      </c>
      <c r="D32" s="38"/>
      <c r="E32" s="242"/>
      <c r="F32" s="242"/>
      <c r="G32" s="22"/>
      <c r="H32" s="22"/>
      <c r="I32" s="22"/>
      <c r="J32" s="23" t="n">
        <v>2000000</v>
      </c>
      <c r="K32" s="23" t="n">
        <v>12000000</v>
      </c>
      <c r="L32" s="23" t="n">
        <v>114000000</v>
      </c>
      <c r="M32" s="25"/>
      <c r="N32" s="25"/>
      <c r="O32" s="25"/>
      <c r="P32" s="25"/>
      <c r="Q32" s="25"/>
      <c r="R32" s="25"/>
      <c r="S32" s="25"/>
      <c r="T32" s="25"/>
      <c r="U32" s="25"/>
      <c r="V32" s="25"/>
      <c r="W32" s="152"/>
      <c r="X32" s="152"/>
      <c r="Y32" s="55"/>
    </row>
    <row r="33" customFormat="false" ht="16.5" hidden="false" customHeight="false" outlineLevel="0" collapsed="false">
      <c r="A33" s="27" t="s">
        <v>3517</v>
      </c>
      <c r="B33" s="134" t="s">
        <v>5438</v>
      </c>
      <c r="C33" s="20" t="s">
        <v>91</v>
      </c>
      <c r="D33" s="4"/>
      <c r="E33" s="22"/>
      <c r="F33" s="22"/>
      <c r="G33" s="22"/>
      <c r="H33" s="22"/>
      <c r="I33" s="22"/>
      <c r="J33" s="23" t="n">
        <v>11000000</v>
      </c>
      <c r="K33" s="23" t="n">
        <v>0</v>
      </c>
      <c r="L33" s="23" t="n">
        <v>14000000</v>
      </c>
      <c r="M33" s="25"/>
      <c r="N33" s="25"/>
      <c r="O33" s="25"/>
      <c r="P33" s="25"/>
      <c r="Q33" s="25"/>
      <c r="R33" s="25"/>
      <c r="S33" s="25"/>
      <c r="T33" s="25"/>
      <c r="U33" s="25"/>
      <c r="V33" s="25"/>
      <c r="W33" s="77"/>
      <c r="X33" s="77"/>
      <c r="Y33" s="55"/>
    </row>
    <row r="34" customFormat="false" ht="16.5" hidden="false" customHeight="false" outlineLevel="0" collapsed="false">
      <c r="A34" s="19" t="s">
        <v>5439</v>
      </c>
      <c r="B34" s="107" t="s">
        <v>5440</v>
      </c>
      <c r="C34" s="49" t="s">
        <v>191</v>
      </c>
      <c r="D34" s="38"/>
      <c r="E34" s="22"/>
      <c r="F34" s="22"/>
      <c r="G34" s="23" t="n">
        <v>10500000</v>
      </c>
      <c r="H34" s="23" t="n">
        <v>8900000</v>
      </c>
      <c r="I34" s="22" t="n">
        <v>11000000</v>
      </c>
      <c r="J34" s="23" t="n">
        <v>11000000</v>
      </c>
      <c r="K34" s="23" t="n">
        <v>18000000</v>
      </c>
      <c r="L34" s="23"/>
      <c r="M34" s="25"/>
      <c r="N34" s="25"/>
      <c r="O34" s="25"/>
      <c r="P34" s="25"/>
      <c r="Q34" s="25"/>
      <c r="R34" s="25"/>
      <c r="S34" s="25"/>
      <c r="T34" s="25"/>
      <c r="U34" s="25"/>
      <c r="V34" s="25"/>
      <c r="W34" s="343"/>
      <c r="X34" s="343"/>
      <c r="Y34" s="55"/>
    </row>
    <row r="35" customFormat="false" ht="16.5" hidden="false" customHeight="false" outlineLevel="0" collapsed="false">
      <c r="A35" s="19" t="s">
        <v>5441</v>
      </c>
      <c r="B35" s="30" t="s">
        <v>5442</v>
      </c>
      <c r="C35" s="49" t="s">
        <v>191</v>
      </c>
      <c r="E35" s="22"/>
      <c r="F35" s="22"/>
      <c r="G35" s="22"/>
      <c r="H35" s="22"/>
      <c r="I35" s="22"/>
      <c r="J35" s="22"/>
      <c r="K35" s="22"/>
      <c r="L35" s="22"/>
      <c r="M35" s="25" t="n">
        <v>281800000</v>
      </c>
      <c r="N35" s="25" t="n">
        <v>309300000</v>
      </c>
      <c r="O35" s="25" t="n">
        <v>283900000</v>
      </c>
      <c r="P35" s="25" t="n">
        <v>253800000</v>
      </c>
      <c r="Q35" s="25" t="n">
        <v>260300000</v>
      </c>
      <c r="R35" s="25" t="n">
        <v>270300000</v>
      </c>
      <c r="S35" s="25" t="n">
        <v>161000000</v>
      </c>
      <c r="T35" s="25" t="n">
        <v>143400000</v>
      </c>
      <c r="U35" s="25" t="n">
        <v>94800000</v>
      </c>
      <c r="V35" s="25" t="n">
        <v>103700000</v>
      </c>
      <c r="W35" s="55" t="n">
        <v>110000000</v>
      </c>
      <c r="X35" s="55" t="n">
        <v>117500000</v>
      </c>
      <c r="Y35" s="55" t="n">
        <v>124600000</v>
      </c>
    </row>
    <row r="36" customFormat="false" ht="16.5" hidden="false" customHeight="false" outlineLevel="0" collapsed="false">
      <c r="B36" s="30" t="s">
        <v>324</v>
      </c>
      <c r="C36" s="19"/>
      <c r="E36" s="242" t="n">
        <v>7400000</v>
      </c>
      <c r="F36" s="242" t="n">
        <v>1400000</v>
      </c>
      <c r="G36" s="23" t="n">
        <v>12800000</v>
      </c>
      <c r="H36" s="23" t="n">
        <v>40900000</v>
      </c>
      <c r="I36" s="22" t="n">
        <v>266000000</v>
      </c>
      <c r="J36" s="23" t="n">
        <v>424000000</v>
      </c>
      <c r="K36" s="23" t="n">
        <v>872000000</v>
      </c>
      <c r="L36" s="23" t="n">
        <v>1912000000</v>
      </c>
      <c r="M36" s="25" t="n">
        <v>1032300000</v>
      </c>
      <c r="N36" s="25" t="n">
        <v>1599800000</v>
      </c>
      <c r="O36" s="25" t="n">
        <v>2474000000</v>
      </c>
      <c r="P36" s="25" t="n">
        <v>2961500000</v>
      </c>
      <c r="Q36" s="25" t="n">
        <v>2356100000</v>
      </c>
      <c r="R36" s="25" t="n">
        <v>925700000</v>
      </c>
      <c r="S36" s="25" t="n">
        <v>110600000</v>
      </c>
      <c r="T36" s="25" t="n">
        <v>-218100000</v>
      </c>
      <c r="U36" s="25" t="n">
        <v>-484400000</v>
      </c>
      <c r="V36" s="25" t="n">
        <v>-520500000</v>
      </c>
      <c r="W36" s="55" t="n">
        <v>-581800000</v>
      </c>
      <c r="X36" s="55" t="n">
        <v>-656500000</v>
      </c>
      <c r="Y36" s="55" t="n">
        <v>-571000000</v>
      </c>
    </row>
    <row r="37" customFormat="false" ht="16.5" hidden="false" customHeight="false" outlineLevel="0" collapsed="false">
      <c r="B37" s="30" t="s">
        <v>5443</v>
      </c>
      <c r="C37" s="19"/>
      <c r="E37" s="22"/>
      <c r="F37" s="22"/>
      <c r="G37" s="22"/>
      <c r="H37" s="22"/>
      <c r="I37" s="22"/>
      <c r="J37" s="22"/>
      <c r="K37" s="22"/>
      <c r="L37" s="22"/>
      <c r="M37" s="25" t="n">
        <v>1179700000</v>
      </c>
      <c r="N37" s="25" t="n">
        <v>1520300000</v>
      </c>
      <c r="O37" s="25" t="n">
        <v>2406300000</v>
      </c>
      <c r="P37" s="25" t="n">
        <v>2904900000</v>
      </c>
      <c r="Q37" s="25" t="n">
        <v>2556400000</v>
      </c>
      <c r="R37" s="25" t="n">
        <v>1384800000</v>
      </c>
      <c r="S37" s="25" t="n">
        <v>2300000</v>
      </c>
      <c r="T37" s="25" t="n">
        <v>-111100000</v>
      </c>
      <c r="U37" s="25" t="n">
        <v>-311100000</v>
      </c>
      <c r="V37" s="25" t="n">
        <v>-305900000</v>
      </c>
      <c r="W37" s="55" t="n">
        <v>-345200000</v>
      </c>
      <c r="X37" s="55" t="n">
        <v>-375000000</v>
      </c>
      <c r="Y37" s="55" t="n">
        <v>-410700000</v>
      </c>
    </row>
    <row r="38" customFormat="false" ht="16.5" hidden="false" customHeight="false" outlineLevel="0" collapsed="false">
      <c r="B38" s="30" t="s">
        <v>5444</v>
      </c>
      <c r="C38" s="19"/>
      <c r="E38" s="22"/>
      <c r="F38" s="22"/>
      <c r="G38" s="22"/>
      <c r="H38" s="22"/>
      <c r="I38" s="22" t="n">
        <v>1000000</v>
      </c>
      <c r="J38" s="23" t="n">
        <v>-58000000</v>
      </c>
      <c r="K38" s="23" t="n">
        <v>-121000000</v>
      </c>
      <c r="L38" s="23" t="n">
        <v>-487000000</v>
      </c>
      <c r="M38" s="25" t="n">
        <v>-659400000</v>
      </c>
      <c r="N38" s="25" t="n">
        <v>-731600000</v>
      </c>
      <c r="O38" s="25" t="n">
        <v>-987300000</v>
      </c>
      <c r="P38" s="25" t="n">
        <v>-998500000</v>
      </c>
      <c r="Q38" s="25" t="n">
        <v>-930300000</v>
      </c>
      <c r="R38" s="25" t="n">
        <v>-1191100000</v>
      </c>
      <c r="S38" s="25" t="n">
        <v>-1170100000</v>
      </c>
      <c r="T38" s="25" t="n">
        <v>-1232200000</v>
      </c>
      <c r="U38" s="25" t="n">
        <v>-1456500000</v>
      </c>
      <c r="V38" s="25" t="n">
        <v>-1497000000</v>
      </c>
      <c r="W38" s="55" t="n">
        <v>-1536600000</v>
      </c>
      <c r="X38" s="55" t="n">
        <v>-1581500000</v>
      </c>
      <c r="Y38" s="55" t="n">
        <v>-1460300000</v>
      </c>
    </row>
    <row r="39" s="13" customFormat="true" ht="16.5" hidden="false" customHeight="false" outlineLevel="0" collapsed="false">
      <c r="A39" s="32" t="s">
        <v>110</v>
      </c>
      <c r="B39" s="32" t="s">
        <v>110</v>
      </c>
      <c r="C39" s="32" t="s">
        <v>34</v>
      </c>
      <c r="E39" s="324" t="n">
        <v>-7400000</v>
      </c>
      <c r="F39" s="324" t="n">
        <v>-1400000</v>
      </c>
      <c r="G39" s="325" t="n">
        <v>-12800000</v>
      </c>
      <c r="H39" s="325" t="n">
        <v>-40900000</v>
      </c>
      <c r="I39" s="327" t="n">
        <v>-1000000</v>
      </c>
      <c r="J39" s="325" t="n">
        <v>58000000</v>
      </c>
      <c r="K39" s="325" t="n">
        <v>121000000</v>
      </c>
      <c r="L39" s="325" t="n">
        <v>487000000</v>
      </c>
      <c r="M39" s="326" t="n">
        <f aca="false">M41+M42+M43+M44</f>
        <v>660000000</v>
      </c>
      <c r="N39" s="326" t="n">
        <f aca="false">N41+N42+N43+N44</f>
        <v>731600000</v>
      </c>
      <c r="O39" s="326" t="n">
        <f aca="false">O41+O42+O43+O44</f>
        <v>987400000</v>
      </c>
      <c r="P39" s="326" t="n">
        <f aca="false">P41+P42+P43+P44</f>
        <v>998500000</v>
      </c>
      <c r="Q39" s="326" t="n">
        <v>930300000</v>
      </c>
      <c r="R39" s="326" t="n">
        <v>1191100000</v>
      </c>
      <c r="S39" s="326" t="n">
        <v>1170100000</v>
      </c>
      <c r="T39" s="326" t="n">
        <v>1232200000</v>
      </c>
      <c r="U39" s="326" t="n">
        <v>1456500000</v>
      </c>
      <c r="V39" s="326" t="n">
        <v>1497000000</v>
      </c>
      <c r="W39" s="259" t="n">
        <v>1536600000</v>
      </c>
      <c r="X39" s="259" t="n">
        <v>1581500000</v>
      </c>
      <c r="Y39" s="259" t="n">
        <v>1460300000</v>
      </c>
    </row>
    <row r="40" s="38" customFormat="true" ht="15" hidden="false" customHeight="false" outlineLevel="0" collapsed="false">
      <c r="A40" s="19" t="s">
        <v>115</v>
      </c>
      <c r="B40" s="19" t="s">
        <v>5445</v>
      </c>
      <c r="C40" s="20" t="s">
        <v>114</v>
      </c>
      <c r="E40" s="242" t="n">
        <f aca="false">E41+E42+E43+E45+E46</f>
        <v>-7400000</v>
      </c>
      <c r="F40" s="242" t="n">
        <f aca="false">F41+F42+F43+F45+F46</f>
        <v>-1400000</v>
      </c>
      <c r="G40" s="242" t="n">
        <f aca="false">G41+G42+G43+G45+G46</f>
        <v>0</v>
      </c>
      <c r="H40" s="242" t="n">
        <f aca="false">H41+H42+H43+H45+H46</f>
        <v>0</v>
      </c>
      <c r="I40" s="242" t="n">
        <f aca="false">I41+I42+I43+I45+I46</f>
        <v>-1000000</v>
      </c>
      <c r="J40" s="242" t="n">
        <f aca="false">J41+J42+J43+J45+J46</f>
        <v>58000000</v>
      </c>
      <c r="K40" s="242" t="n">
        <f aca="false">K41+K42+K43+K45+K46</f>
        <v>121000000</v>
      </c>
      <c r="L40" s="242" t="n">
        <f aca="false">L41+L42+L43+L45+L46</f>
        <v>487000000</v>
      </c>
      <c r="M40" s="242" t="n">
        <f aca="false">M41+M42+M43+M45+M46</f>
        <v>660000000</v>
      </c>
      <c r="N40" s="242" t="n">
        <f aca="false">N41+N42+N43+N45+N46</f>
        <v>731600000</v>
      </c>
      <c r="O40" s="242" t="n">
        <f aca="false">O41+O42+O43+O45+O46</f>
        <v>987400000</v>
      </c>
      <c r="P40" s="242" t="n">
        <f aca="false">P41+P42+P43+P45+P46</f>
        <v>998500000</v>
      </c>
      <c r="Q40" s="242" t="n">
        <f aca="false">Q41+Q42+Q43+Q45+Q46</f>
        <v>924000000</v>
      </c>
      <c r="R40" s="242" t="n">
        <f aca="false">R41+R42+R43+R45+R46</f>
        <v>1175300000</v>
      </c>
      <c r="S40" s="242" t="n">
        <f aca="false">S41+S42+S43+S45+S46</f>
        <v>1146300000</v>
      </c>
      <c r="T40" s="242" t="n">
        <f aca="false">T41+T42+T43+T45+T46</f>
        <v>1125200000</v>
      </c>
      <c r="U40" s="242" t="n">
        <f aca="false">U41+U42+U43+U45+U46</f>
        <v>1283200000</v>
      </c>
      <c r="V40" s="242" t="n">
        <f aca="false">V41+V42+V43+V45+V46</f>
        <v>1282400000</v>
      </c>
      <c r="W40" s="242" t="n">
        <f aca="false">W41+W42+W43+W45+W46</f>
        <v>1300000000</v>
      </c>
      <c r="X40" s="242" t="n">
        <f aca="false">X41+X42+X43+X45+X46</f>
        <v>1300000000</v>
      </c>
      <c r="Y40" s="242" t="n">
        <f aca="false">Y41+Y42+Y43+Y45+Y46</f>
        <v>1300000000</v>
      </c>
    </row>
    <row r="41" customFormat="false" ht="16.5" hidden="false" customHeight="false" outlineLevel="0" collapsed="false">
      <c r="A41" s="607" t="s">
        <v>5446</v>
      </c>
      <c r="B41" s="29" t="s">
        <v>5447</v>
      </c>
      <c r="C41" s="19" t="s">
        <v>119</v>
      </c>
      <c r="E41" s="22"/>
      <c r="F41" s="22"/>
      <c r="G41" s="22"/>
      <c r="H41" s="22"/>
      <c r="I41" s="22"/>
      <c r="J41" s="22"/>
      <c r="K41" s="22"/>
      <c r="L41" s="22"/>
      <c r="M41" s="25" t="n">
        <v>408000000</v>
      </c>
      <c r="N41" s="25" t="n">
        <v>502000000</v>
      </c>
      <c r="O41" s="25" t="n">
        <v>734000000</v>
      </c>
      <c r="P41" s="25" t="n">
        <v>734000000</v>
      </c>
      <c r="Q41" s="25" t="n">
        <v>730000000</v>
      </c>
      <c r="R41" s="25" t="n">
        <v>632300000</v>
      </c>
      <c r="S41" s="25" t="n">
        <v>638500000</v>
      </c>
      <c r="T41" s="25" t="n">
        <v>544800000</v>
      </c>
      <c r="U41" s="25" t="n">
        <v>505200000</v>
      </c>
      <c r="V41" s="25" t="n">
        <v>567000000</v>
      </c>
      <c r="W41" s="55" t="n">
        <v>537400000</v>
      </c>
      <c r="X41" s="55" t="n">
        <v>522800000</v>
      </c>
      <c r="Y41" s="55" t="n">
        <v>509100000</v>
      </c>
    </row>
    <row r="42" customFormat="false" ht="16.5" hidden="false" customHeight="false" outlineLevel="0" collapsed="false">
      <c r="A42" s="27" t="s">
        <v>5448</v>
      </c>
      <c r="B42" s="29" t="s">
        <v>5449</v>
      </c>
      <c r="C42" s="19" t="s">
        <v>119</v>
      </c>
      <c r="E42" s="22"/>
      <c r="F42" s="22"/>
      <c r="G42" s="22"/>
      <c r="H42" s="22"/>
      <c r="I42" s="22"/>
      <c r="J42" s="23" t="n">
        <v>0</v>
      </c>
      <c r="K42" s="23" t="n">
        <v>260000000</v>
      </c>
      <c r="L42" s="23" t="n">
        <v>396000000</v>
      </c>
      <c r="M42" s="25" t="n">
        <v>104000000</v>
      </c>
      <c r="N42" s="25" t="n">
        <v>309000000</v>
      </c>
      <c r="O42" s="25" t="n">
        <v>321000000</v>
      </c>
      <c r="P42" s="25" t="n">
        <v>321000000</v>
      </c>
      <c r="Q42" s="25" t="n">
        <v>0</v>
      </c>
      <c r="R42" s="25" t="n">
        <v>99700000</v>
      </c>
      <c r="S42" s="25" t="n">
        <v>640000000</v>
      </c>
      <c r="T42" s="25" t="n">
        <v>580400000</v>
      </c>
      <c r="U42" s="25" t="n">
        <v>778000000</v>
      </c>
      <c r="V42" s="25" t="n">
        <v>715400000</v>
      </c>
      <c r="W42" s="55" t="n">
        <v>762600000</v>
      </c>
      <c r="X42" s="55" t="n">
        <v>777200000</v>
      </c>
      <c r="Y42" s="55" t="n">
        <v>790900000</v>
      </c>
    </row>
    <row r="43" customFormat="false" ht="16.5" hidden="false" customHeight="false" outlineLevel="0" collapsed="false">
      <c r="A43" s="27" t="s">
        <v>5450</v>
      </c>
      <c r="B43" s="29" t="s">
        <v>5451</v>
      </c>
      <c r="C43" s="19" t="s">
        <v>119</v>
      </c>
      <c r="E43" s="242" t="n">
        <v>-4200000</v>
      </c>
      <c r="F43" s="242" t="n">
        <v>2700000</v>
      </c>
      <c r="G43" s="22"/>
      <c r="H43" s="22"/>
      <c r="I43" s="22" t="n">
        <v>-1000000</v>
      </c>
      <c r="J43" s="23" t="n">
        <v>58000000</v>
      </c>
      <c r="K43" s="23" t="n">
        <v>-139000000</v>
      </c>
      <c r="L43" s="23" t="n">
        <v>91000000</v>
      </c>
      <c r="M43" s="25" t="n">
        <v>148000000</v>
      </c>
      <c r="N43" s="25" t="n">
        <v>-79400000</v>
      </c>
      <c r="O43" s="25" t="n">
        <v>-67600000</v>
      </c>
      <c r="P43" s="25" t="n">
        <v>-56500000</v>
      </c>
      <c r="Q43" s="25" t="n">
        <v>194000000</v>
      </c>
      <c r="R43" s="25" t="n">
        <v>443300000</v>
      </c>
      <c r="S43" s="25" t="n">
        <v>-132200000</v>
      </c>
      <c r="T43" s="25" t="n">
        <v>0</v>
      </c>
      <c r="U43" s="25" t="n">
        <v>0</v>
      </c>
      <c r="V43" s="25" t="n">
        <v>0</v>
      </c>
      <c r="W43" s="55" t="n">
        <v>0</v>
      </c>
      <c r="X43" s="55" t="n">
        <v>0</v>
      </c>
      <c r="Y43" s="55" t="n">
        <v>0</v>
      </c>
    </row>
    <row r="44" customFormat="false" ht="16.5" hidden="false" customHeight="false" outlineLevel="0" collapsed="false">
      <c r="A44" s="29" t="s">
        <v>2303</v>
      </c>
      <c r="B44" s="29" t="s">
        <v>2303</v>
      </c>
      <c r="C44" s="20" t="s">
        <v>114</v>
      </c>
      <c r="E44" s="22"/>
      <c r="F44" s="22"/>
      <c r="G44" s="22"/>
      <c r="H44" s="22"/>
      <c r="I44" s="22"/>
      <c r="J44" s="22"/>
      <c r="K44" s="22"/>
      <c r="L44" s="22"/>
      <c r="M44" s="25" t="n">
        <v>0</v>
      </c>
      <c r="N44" s="25" t="n">
        <v>0</v>
      </c>
      <c r="O44" s="25" t="n">
        <v>0</v>
      </c>
      <c r="P44" s="25" t="n">
        <v>0</v>
      </c>
      <c r="Q44" s="25" t="n">
        <v>6300000</v>
      </c>
      <c r="R44" s="25" t="n">
        <v>15800000</v>
      </c>
      <c r="S44" s="25" t="n">
        <v>23800000</v>
      </c>
      <c r="T44" s="25" t="n">
        <v>107000000</v>
      </c>
      <c r="U44" s="25" t="n">
        <v>173300000</v>
      </c>
      <c r="V44" s="25" t="n">
        <v>214600000</v>
      </c>
      <c r="W44" s="55" t="n">
        <v>236600000</v>
      </c>
      <c r="X44" s="55" t="n">
        <v>281500000</v>
      </c>
      <c r="Y44" s="55" t="n">
        <v>160300000</v>
      </c>
    </row>
    <row r="45" customFormat="false" ht="16.5" hidden="false" customHeight="false" outlineLevel="0" collapsed="false">
      <c r="A45" s="27" t="s">
        <v>5452</v>
      </c>
      <c r="B45" s="173" t="s">
        <v>5453</v>
      </c>
      <c r="C45" s="19" t="s">
        <v>119</v>
      </c>
      <c r="E45" s="242" t="n">
        <v>-3100000</v>
      </c>
      <c r="F45" s="242" t="n">
        <v>-4300000</v>
      </c>
      <c r="G45" s="22"/>
      <c r="H45" s="22"/>
      <c r="I45" s="22"/>
      <c r="J45" s="22"/>
      <c r="K45" s="22"/>
      <c r="L45" s="22"/>
      <c r="M45" s="25"/>
      <c r="N45" s="25"/>
      <c r="O45" s="25"/>
      <c r="P45" s="25"/>
      <c r="Q45" s="25"/>
      <c r="R45" s="25"/>
      <c r="S45" s="25"/>
      <c r="T45" s="25"/>
      <c r="U45" s="25"/>
      <c r="V45" s="25"/>
      <c r="W45" s="343"/>
      <c r="X45" s="343"/>
      <c r="Y45" s="55"/>
    </row>
    <row r="46" customFormat="false" ht="16.5" hidden="false" customHeight="false" outlineLevel="0" collapsed="false">
      <c r="A46" s="173" t="s">
        <v>49</v>
      </c>
      <c r="B46" s="173" t="s">
        <v>49</v>
      </c>
      <c r="C46" s="19" t="s">
        <v>119</v>
      </c>
      <c r="E46" s="242" t="n">
        <v>-100000</v>
      </c>
      <c r="F46" s="242" t="n">
        <v>200000</v>
      </c>
      <c r="G46" s="22"/>
      <c r="H46" s="22"/>
      <c r="I46" s="22"/>
      <c r="J46" s="22"/>
      <c r="K46" s="22"/>
      <c r="L46" s="22"/>
      <c r="M46" s="25"/>
      <c r="N46" s="25"/>
      <c r="O46" s="25"/>
      <c r="P46" s="25"/>
      <c r="Q46" s="25"/>
      <c r="R46" s="25"/>
      <c r="S46" s="25"/>
      <c r="T46" s="25"/>
      <c r="U46" s="25"/>
      <c r="V46" s="25"/>
      <c r="W46" s="343"/>
      <c r="X46" s="343"/>
      <c r="Y46" s="55"/>
    </row>
    <row r="47" customFormat="false" ht="16.5" hidden="false" customHeight="false" outlineLevel="0" collapsed="false">
      <c r="B47" s="173" t="s">
        <v>5454</v>
      </c>
      <c r="C47" s="19"/>
      <c r="E47" s="242"/>
      <c r="F47" s="242"/>
      <c r="G47" s="22"/>
      <c r="H47" s="22"/>
      <c r="I47" s="22"/>
      <c r="J47" s="22"/>
      <c r="K47" s="22"/>
      <c r="L47" s="22"/>
      <c r="M47" s="25"/>
      <c r="N47" s="25"/>
      <c r="O47" s="25"/>
      <c r="P47" s="25"/>
      <c r="Q47" s="25"/>
      <c r="R47" s="25"/>
      <c r="S47" s="25"/>
      <c r="T47" s="25"/>
      <c r="U47" s="25"/>
      <c r="V47" s="25"/>
      <c r="W47" s="343"/>
      <c r="X47" s="343"/>
      <c r="Y47" s="55"/>
    </row>
    <row r="48" customFormat="false" ht="16.5" hidden="false" customHeight="false" outlineLevel="0" collapsed="false">
      <c r="A48" s="173"/>
      <c r="B48" s="30" t="s">
        <v>5455</v>
      </c>
      <c r="C48" s="19"/>
      <c r="E48" s="242"/>
      <c r="F48" s="242"/>
      <c r="G48" s="22"/>
      <c r="H48" s="22"/>
      <c r="I48" s="22"/>
      <c r="J48" s="22"/>
      <c r="K48" s="22"/>
      <c r="L48" s="22"/>
      <c r="M48" s="25"/>
      <c r="N48" s="25"/>
      <c r="O48" s="25"/>
      <c r="P48" s="25"/>
      <c r="Q48" s="25" t="n">
        <v>14952000000</v>
      </c>
      <c r="R48" s="25" t="n">
        <v>16539000000</v>
      </c>
      <c r="S48" s="25" t="n">
        <v>16218000000</v>
      </c>
      <c r="T48" s="25" t="n">
        <v>16106000000</v>
      </c>
      <c r="U48" s="25" t="n">
        <v>15795000000</v>
      </c>
      <c r="V48" s="25" t="n">
        <v>15489000000</v>
      </c>
      <c r="W48" s="343" t="n">
        <v>15144000000</v>
      </c>
      <c r="X48" s="343" t="n">
        <v>14769000000</v>
      </c>
      <c r="Y48" s="55" t="n">
        <v>14359000000</v>
      </c>
    </row>
    <row r="49" customFormat="false" ht="15" hidden="false" customHeight="false" outlineLevel="0" collapsed="false">
      <c r="B49" s="19"/>
      <c r="C49" s="19"/>
      <c r="E49" s="126"/>
      <c r="F49" s="126"/>
      <c r="G49" s="126"/>
      <c r="H49" s="126"/>
      <c r="I49" s="126"/>
      <c r="J49" s="126"/>
      <c r="K49" s="126"/>
      <c r="L49" s="126"/>
      <c r="M49" s="126"/>
      <c r="N49" s="126"/>
      <c r="O49" s="126"/>
      <c r="P49" s="126"/>
      <c r="Q49" s="126"/>
      <c r="R49" s="126"/>
      <c r="S49" s="126"/>
      <c r="T49" s="126"/>
      <c r="U49" s="126"/>
      <c r="V49" s="126"/>
      <c r="W49" s="55"/>
      <c r="X49" s="55"/>
      <c r="Y49" s="55"/>
    </row>
    <row r="50" customFormat="false" ht="15" hidden="false" customHeight="false" outlineLevel="0" collapsed="false">
      <c r="B50" s="27"/>
      <c r="C50" s="19"/>
      <c r="E50" s="0" t="s">
        <v>128</v>
      </c>
      <c r="F50" s="0" t="s">
        <v>128</v>
      </c>
      <c r="G50" s="0" t="s">
        <v>128</v>
      </c>
      <c r="H50" s="0" t="s">
        <v>128</v>
      </c>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0" t="s">
        <v>128</v>
      </c>
      <c r="Y50" s="0" t="s">
        <v>128</v>
      </c>
    </row>
    <row r="51" customFormat="false" ht="16.5" hidden="false" customHeight="false" outlineLevel="0" collapsed="false">
      <c r="B51" s="27"/>
      <c r="C51" s="19"/>
      <c r="M51" s="329"/>
      <c r="N51" s="329"/>
      <c r="O51" s="329"/>
      <c r="P51" s="329"/>
      <c r="Q51" s="329"/>
      <c r="R51" s="329"/>
      <c r="S51" s="329"/>
      <c r="T51" s="329"/>
      <c r="U51" s="329"/>
      <c r="V51" s="329"/>
      <c r="W51" s="329"/>
      <c r="X51" s="329"/>
      <c r="Y51" s="329"/>
    </row>
    <row r="52" customFormat="false" ht="15" hidden="false" customHeight="false" outlineLevel="0" collapsed="false">
      <c r="B52" s="0" t="s">
        <v>579</v>
      </c>
      <c r="C52" s="19"/>
      <c r="E52" s="942" t="n">
        <f aca="false">E6-E7-E20</f>
        <v>-100000</v>
      </c>
      <c r="F52" s="942" t="n">
        <f aca="false">F6-F7-F20</f>
        <v>0</v>
      </c>
      <c r="G52" s="942" t="n">
        <f aca="false">G6-G7-G20</f>
        <v>0</v>
      </c>
      <c r="H52" s="942" t="n">
        <f aca="false">H6-H7-H20</f>
        <v>0</v>
      </c>
      <c r="I52" s="942" t="n">
        <f aca="false">I6-I7-I20</f>
        <v>0</v>
      </c>
      <c r="J52" s="942" t="n">
        <f aca="false">J6-J7-J20</f>
        <v>-1000000</v>
      </c>
      <c r="K52" s="942" t="n">
        <f aca="false">K6-K7-K20</f>
        <v>1000000</v>
      </c>
      <c r="L52" s="942" t="n">
        <f aca="false">L6-L7-L20</f>
        <v>0</v>
      </c>
      <c r="M52" s="942" t="n">
        <f aca="false">M6-M7-M20</f>
        <v>0</v>
      </c>
      <c r="N52" s="942" t="n">
        <f aca="false">N6-N7-N20</f>
        <v>0</v>
      </c>
      <c r="O52" s="942" t="n">
        <f aca="false">O6-O7-O20</f>
        <v>0</v>
      </c>
      <c r="P52" s="942" t="n">
        <f aca="false">P6-P7-P20</f>
        <v>100000</v>
      </c>
      <c r="Q52" s="942" t="n">
        <f aca="false">Q6-Q7-Q20</f>
        <v>0</v>
      </c>
      <c r="R52" s="942" t="n">
        <f aca="false">R6-R7-R20</f>
        <v>0</v>
      </c>
      <c r="S52" s="942" t="n">
        <f aca="false">S6-S7-S20</f>
        <v>-100000</v>
      </c>
      <c r="T52" s="942" t="n">
        <f aca="false">T6-T7-T20</f>
        <v>0</v>
      </c>
      <c r="U52" s="942" t="n">
        <f aca="false">U6-U7-U20</f>
        <v>0</v>
      </c>
      <c r="V52" s="942" t="n">
        <f aca="false">V6-V7-V20</f>
        <v>-100000</v>
      </c>
      <c r="W52" s="942" t="n">
        <f aca="false">W6-W7-W20</f>
        <v>0</v>
      </c>
      <c r="X52" s="942" t="n">
        <f aca="false">X6-X7-X20</f>
        <v>0</v>
      </c>
      <c r="Y52" s="942" t="n">
        <f aca="false">Y6-Y7-Y20</f>
        <v>-100000</v>
      </c>
    </row>
    <row r="53" customFormat="false" ht="15" hidden="false" customHeight="false" outlineLevel="0" collapsed="false">
      <c r="B53" s="0" t="s">
        <v>579</v>
      </c>
      <c r="C53" s="19"/>
      <c r="E53" s="942" t="n">
        <f aca="false">E7-E8-E21-E14</f>
        <v>0</v>
      </c>
      <c r="F53" s="942" t="n">
        <f aca="false">F7-F8-F21-F14</f>
        <v>0</v>
      </c>
      <c r="G53" s="942" t="n">
        <f aca="false">G7-G8-G21-G14</f>
        <v>0</v>
      </c>
      <c r="H53" s="942" t="n">
        <f aca="false">H7-H8-H21-H14</f>
        <v>0</v>
      </c>
      <c r="I53" s="942" t="n">
        <f aca="false">I7-I8-I21-I14</f>
        <v>0</v>
      </c>
      <c r="J53" s="942" t="n">
        <f aca="false">J7-J8-J21-J14</f>
        <v>0</v>
      </c>
      <c r="K53" s="942" t="n">
        <f aca="false">K7-K8-K21-K14</f>
        <v>0</v>
      </c>
      <c r="L53" s="942" t="n">
        <f aca="false">L7-L8-L21-L14</f>
        <v>0</v>
      </c>
      <c r="M53" s="942" t="n">
        <f aca="false">M7-M8-M21-M14</f>
        <v>0</v>
      </c>
      <c r="N53" s="942" t="n">
        <f aca="false">N7-N8-N21-N14</f>
        <v>0</v>
      </c>
      <c r="O53" s="942" t="n">
        <f aca="false">O7-O8-O21-O14</f>
        <v>0</v>
      </c>
      <c r="P53" s="942" t="n">
        <f aca="false">P7-P8-P21-P14</f>
        <v>0</v>
      </c>
      <c r="Q53" s="942" t="n">
        <f aca="false">Q7-Q8-Q21-Q14</f>
        <v>0</v>
      </c>
      <c r="R53" s="942" t="n">
        <f aca="false">R7-R8-R21-R14</f>
        <v>0</v>
      </c>
      <c r="S53" s="942" t="n">
        <f aca="false">S7-S8-S21-S14</f>
        <v>0</v>
      </c>
      <c r="T53" s="942" t="n">
        <f aca="false">T7-T8-T21-T14</f>
        <v>0</v>
      </c>
      <c r="U53" s="942" t="n">
        <f aca="false">U7-U8-U21-U14</f>
        <v>0</v>
      </c>
      <c r="V53" s="942" t="n">
        <f aca="false">V7-V8-V21-V14</f>
        <v>0</v>
      </c>
      <c r="W53" s="942" t="n">
        <f aca="false">W7-W8-W21-W14</f>
        <v>0</v>
      </c>
      <c r="X53" s="942" t="n">
        <f aca="false">X7-X8-X21-X14</f>
        <v>0</v>
      </c>
      <c r="Y53" s="942" t="n">
        <f aca="false">Y7-Y8-Y21-Y14</f>
        <v>0</v>
      </c>
    </row>
    <row r="54" customFormat="false" ht="15" hidden="false" customHeight="false" outlineLevel="0" collapsed="false">
      <c r="B54" s="0" t="s">
        <v>5456</v>
      </c>
      <c r="C54" s="19"/>
      <c r="E54" s="942" t="n">
        <f aca="false">E8-E9-E10-E11-E12</f>
        <v>100000</v>
      </c>
      <c r="F54" s="942" t="n">
        <f aca="false">F8-F9-F10-F11-F12</f>
        <v>0</v>
      </c>
      <c r="G54" s="942" t="n">
        <f aca="false">G8-G9-G10-G11-G12</f>
        <v>0</v>
      </c>
      <c r="H54" s="942" t="n">
        <f aca="false">H8-H9-H10-H11-H12</f>
        <v>0</v>
      </c>
      <c r="I54" s="942" t="n">
        <f aca="false">I8-I9-I10-I11-I12</f>
        <v>0</v>
      </c>
      <c r="J54" s="942" t="n">
        <f aca="false">J8-J9-J10-J11-J12</f>
        <v>0</v>
      </c>
      <c r="K54" s="942" t="n">
        <f aca="false">K8-K9-K10-K11-K12</f>
        <v>0</v>
      </c>
      <c r="L54" s="942" t="n">
        <f aca="false">L8-L9-L10-L11-L12</f>
        <v>0</v>
      </c>
      <c r="M54" s="942" t="n">
        <f aca="false">M8-M9-M10-M11-M12</f>
        <v>0</v>
      </c>
      <c r="N54" s="942" t="n">
        <f aca="false">N8-N9-N10-N11-N12</f>
        <v>0</v>
      </c>
      <c r="O54" s="942" t="n">
        <f aca="false">O8-O9-O10-O11-O12</f>
        <v>0</v>
      </c>
      <c r="P54" s="942" t="n">
        <f aca="false">P8-P9-P10-P11-P12</f>
        <v>0</v>
      </c>
      <c r="Q54" s="942" t="n">
        <f aca="false">Q8-Q9-Q10-Q11-Q12-Q13</f>
        <v>0</v>
      </c>
      <c r="R54" s="942" t="n">
        <f aca="false">R8-R9-R10-R11-R12-R13</f>
        <v>0</v>
      </c>
      <c r="S54" s="942" t="n">
        <f aca="false">S8-S9-S10-S11-S12-S13</f>
        <v>0</v>
      </c>
      <c r="T54" s="942" t="n">
        <f aca="false">T8-T9-T10-T11-T12-T13</f>
        <v>0</v>
      </c>
      <c r="U54" s="942" t="n">
        <f aca="false">U8-U9-U10-U11-U12-U13</f>
        <v>0</v>
      </c>
      <c r="V54" s="942" t="n">
        <f aca="false">V8-V9-V10-V11-V12-V13</f>
        <v>0</v>
      </c>
      <c r="W54" s="942" t="n">
        <f aca="false">W8-W9-W10-W11-W12-W13</f>
        <v>0</v>
      </c>
      <c r="X54" s="942" t="n">
        <f aca="false">X8-X9-X10-X11-X12-X13</f>
        <v>0</v>
      </c>
      <c r="Y54" s="942" t="n">
        <f aca="false">Y8-Y9-Y10-Y11-Y12-Y13</f>
        <v>0</v>
      </c>
    </row>
    <row r="55" customFormat="false" ht="15" hidden="false" customHeight="false" outlineLevel="0" collapsed="false">
      <c r="B55" s="0" t="s">
        <v>274</v>
      </c>
      <c r="C55" s="19"/>
      <c r="E55" s="942" t="n">
        <f aca="false">E14-E16-E17-E18-E19</f>
        <v>0</v>
      </c>
      <c r="F55" s="942" t="n">
        <f aca="false">F14-F16-F17-F18-F19</f>
        <v>0</v>
      </c>
      <c r="G55" s="942" t="n">
        <f aca="false">G14-G17-G18-G19</f>
        <v>0</v>
      </c>
      <c r="H55" s="942" t="n">
        <f aca="false">H14-H17-H18-H19</f>
        <v>0</v>
      </c>
      <c r="I55" s="942" t="n">
        <f aca="false">I14-I17-I18-I19</f>
        <v>0</v>
      </c>
      <c r="J55" s="942" t="n">
        <f aca="false">J14-J17-J18-J19</f>
        <v>0</v>
      </c>
      <c r="K55" s="942" t="n">
        <f aca="false">K14-K17-K18-K19</f>
        <v>0</v>
      </c>
      <c r="L55" s="942" t="n">
        <f aca="false">L14-L17-L18-L19</f>
        <v>1000000</v>
      </c>
      <c r="M55" s="942" t="n">
        <f aca="false">M14-M17-M18-M19</f>
        <v>0</v>
      </c>
      <c r="N55" s="942" t="n">
        <f aca="false">N14-N17-N18-N19</f>
        <v>0</v>
      </c>
      <c r="O55" s="942" t="n">
        <f aca="false">O14-O17-O18-O19</f>
        <v>0</v>
      </c>
      <c r="P55" s="942" t="n">
        <f aca="false">P14-P17-P18-P19</f>
        <v>0</v>
      </c>
      <c r="Q55" s="942" t="n">
        <f aca="false">Q14-Q17-Q18-Q19</f>
        <v>200000</v>
      </c>
      <c r="R55" s="942" t="n">
        <f aca="false">R14-R17-R18-R19</f>
        <v>100000</v>
      </c>
      <c r="S55" s="942" t="n">
        <f aca="false">S14-S17-S18-S19</f>
        <v>300000</v>
      </c>
      <c r="T55" s="942" t="n">
        <f aca="false">T14-T17-T18-T19</f>
        <v>200000</v>
      </c>
      <c r="U55" s="942" t="n">
        <f aca="false">U14-U17-U18-U19</f>
        <v>200000</v>
      </c>
      <c r="V55" s="942" t="n">
        <f aca="false">V14-V17-V18-V19</f>
        <v>200000</v>
      </c>
      <c r="W55" s="942" t="n">
        <f aca="false">W14-W17-W18-W19</f>
        <v>300000</v>
      </c>
      <c r="X55" s="942" t="n">
        <f aca="false">X14-X17-X18-X19</f>
        <v>300000</v>
      </c>
      <c r="Y55" s="942" t="n">
        <f aca="false">Y14-Y17-Y18-Y19</f>
        <v>100000</v>
      </c>
    </row>
    <row r="56" customFormat="false" ht="15" hidden="false" customHeight="false" outlineLevel="0" collapsed="false">
      <c r="B56" s="0" t="s">
        <v>5457</v>
      </c>
      <c r="C56" s="19"/>
      <c r="E56" s="942" t="n">
        <f aca="false">E22-E23-E30-E35-E34</f>
        <v>0</v>
      </c>
      <c r="F56" s="942" t="n">
        <f aca="false">F22-F23-F30-F35-F34</f>
        <v>0</v>
      </c>
      <c r="G56" s="942" t="n">
        <f aca="false">G22-G23-G30-G35-G34</f>
        <v>0</v>
      </c>
      <c r="H56" s="942" t="n">
        <f aca="false">H22-H23-H30-H35-H34</f>
        <v>0</v>
      </c>
      <c r="I56" s="942" t="n">
        <f aca="false">I22-I23-I30-I35-I34</f>
        <v>0</v>
      </c>
      <c r="J56" s="942" t="n">
        <f aca="false">J22-J23-J30-J35-J34</f>
        <v>0</v>
      </c>
      <c r="K56" s="942" t="n">
        <f aca="false">K22-K23-K30-K35-K34</f>
        <v>0</v>
      </c>
      <c r="L56" s="942" t="n">
        <f aca="false">L22-L23-L30-L35-L34</f>
        <v>-1000000</v>
      </c>
      <c r="M56" s="942" t="n">
        <f aca="false">M22-M23-M30-M35-M34</f>
        <v>0</v>
      </c>
      <c r="N56" s="942" t="n">
        <f aca="false">N22-N23-N30-N35-N34</f>
        <v>0</v>
      </c>
      <c r="O56" s="942" t="n">
        <f aca="false">O22-O23-O30-O35-O34</f>
        <v>0</v>
      </c>
      <c r="P56" s="942" t="n">
        <f aca="false">P22-P23-P30-P35-P34</f>
        <v>0</v>
      </c>
      <c r="Q56" s="942" t="n">
        <f aca="false">Q22-Q23-Q30-Q35-Q34</f>
        <v>0</v>
      </c>
      <c r="R56" s="942" t="n">
        <f aca="false">R22-R23-R30-R35-R34</f>
        <v>0</v>
      </c>
      <c r="S56" s="942" t="n">
        <f aca="false">S22-S23-S29-S30-S35-S34</f>
        <v>0</v>
      </c>
      <c r="T56" s="942" t="n">
        <f aca="false">T22-T23-T30-T35-T34</f>
        <v>0</v>
      </c>
      <c r="U56" s="942" t="n">
        <f aca="false">U22-U23-U30-U35-U34</f>
        <v>0</v>
      </c>
      <c r="V56" s="942" t="n">
        <f aca="false">V22-V23-V30-V35-V34</f>
        <v>0</v>
      </c>
      <c r="W56" s="942" t="n">
        <f aca="false">W22-W23-W30-W35-W34</f>
        <v>0</v>
      </c>
      <c r="X56" s="942" t="n">
        <f aca="false">X22-X23-X30-X35-X34</f>
        <v>0</v>
      </c>
      <c r="Y56" s="942" t="n">
        <f aca="false">Y22-Y23-Y30-Y35-Y34</f>
        <v>100000</v>
      </c>
    </row>
    <row r="57" customFormat="false" ht="15" hidden="false" customHeight="false" outlineLevel="0" collapsed="false">
      <c r="B57" s="0" t="s">
        <v>2900</v>
      </c>
      <c r="C57" s="19"/>
      <c r="E57" s="945" t="n">
        <f aca="false">E30-E31-E32-E33</f>
        <v>21700000</v>
      </c>
      <c r="F57" s="945" t="n">
        <f aca="false">F30-F31-F32-F33</f>
        <v>11500000</v>
      </c>
      <c r="G57" s="945" t="n">
        <f aca="false">G30-G31-G32-G33</f>
        <v>4700000</v>
      </c>
      <c r="H57" s="945" t="n">
        <f aca="false">H30-H31-H32-H33</f>
        <v>2400000</v>
      </c>
      <c r="I57" s="945" t="n">
        <f aca="false">I30-I31-I32-I33</f>
        <v>3000000</v>
      </c>
      <c r="J57" s="942" t="n">
        <f aca="false">J30-J31-J32-J33</f>
        <v>0</v>
      </c>
      <c r="K57" s="942" t="n">
        <f aca="false">K30-K31-K32-K33</f>
        <v>0</v>
      </c>
      <c r="L57" s="942" t="n">
        <f aca="false">L30-L31-L32-L33</f>
        <v>0</v>
      </c>
      <c r="M57" s="945" t="n">
        <f aca="false">M30-M31-M32-M33</f>
        <v>356600000</v>
      </c>
      <c r="N57" s="945" t="n">
        <f aca="false">N30-N31-N32-N33</f>
        <v>321800000</v>
      </c>
      <c r="O57" s="945" t="n">
        <f aca="false">O30-O31-O32-O33</f>
        <v>588000000</v>
      </c>
      <c r="P57" s="945" t="n">
        <f aca="false">P30-P31-P32-P33</f>
        <v>461800000</v>
      </c>
      <c r="Q57" s="945" t="n">
        <f aca="false">Q30-Q31-Q32-Q33</f>
        <v>350600000</v>
      </c>
      <c r="R57" s="945" t="n">
        <f aca="false">R30-R31-R32-R33</f>
        <v>446400000</v>
      </c>
      <c r="S57" s="945" t="n">
        <f aca="false">S30-S31-S32-S33</f>
        <v>306400000</v>
      </c>
      <c r="T57" s="945" t="n">
        <f aca="false">T30-T31-T32-T33</f>
        <v>366100000</v>
      </c>
      <c r="U57" s="945" t="n">
        <f aca="false">U30-U31-U32-U33</f>
        <v>552200000</v>
      </c>
      <c r="V57" s="945" t="n">
        <f aca="false">V30-V31-V32-V33</f>
        <v>552300000</v>
      </c>
      <c r="W57" s="945" t="n">
        <f aca="false">W30-W31-W32-W33</f>
        <v>552300000</v>
      </c>
      <c r="X57" s="945" t="n">
        <f aca="false">X30-X31-X32-X33</f>
        <v>552300000</v>
      </c>
      <c r="Y57" s="945" t="n">
        <f aca="false">Y30-Y31-Y32-Y33</f>
        <v>420500000</v>
      </c>
    </row>
    <row r="58" customFormat="false" ht="15" hidden="false" customHeight="false" outlineLevel="0" collapsed="false">
      <c r="B58" s="0" t="s">
        <v>137</v>
      </c>
      <c r="C58" s="19"/>
      <c r="E58" s="53" t="n">
        <f aca="false">E39-E43-E45-E46-E41-E42-E44</f>
        <v>0</v>
      </c>
      <c r="F58" s="53" t="n">
        <f aca="false">F39-F43-F45-F46-F41-F42-F44</f>
        <v>0</v>
      </c>
      <c r="G58" s="54" t="n">
        <f aca="false">G39-G43-G45-G46-G41-G42-G44</f>
        <v>-12800000</v>
      </c>
      <c r="H58" s="54" t="n">
        <f aca="false">H39-H43-H45-H46-H41-H42-H44</f>
        <v>-40900000</v>
      </c>
      <c r="I58" s="53" t="n">
        <f aca="false">I39-I43-I45-I46-I41-I42-I44</f>
        <v>0</v>
      </c>
      <c r="J58" s="53" t="n">
        <f aca="false">J39-J43-J45-J46-J41-J42-J44</f>
        <v>0</v>
      </c>
      <c r="K58" s="53" t="n">
        <f aca="false">K39-K43-K45-K46-K41-K42-K44</f>
        <v>0</v>
      </c>
      <c r="L58" s="53" t="n">
        <f aca="false">L39-L43-L45-L46-L41-L42-L44</f>
        <v>0</v>
      </c>
      <c r="M58" s="53" t="n">
        <f aca="false">M39-M43-M45-M46-M41-M42-M44</f>
        <v>0</v>
      </c>
      <c r="N58" s="53" t="n">
        <f aca="false">N39-N43-N45-N46-N41-N42-N44</f>
        <v>0</v>
      </c>
      <c r="O58" s="53" t="n">
        <f aca="false">O39-O43-O45-O46-O41-O42-O44</f>
        <v>0</v>
      </c>
      <c r="P58" s="53" t="n">
        <f aca="false">P39-P43-P45-P46-P41-P42-P44</f>
        <v>0</v>
      </c>
      <c r="Q58" s="53" t="n">
        <f aca="false">Q39-Q43-Q45-Q46-Q41-Q42-Q44</f>
        <v>0</v>
      </c>
      <c r="R58" s="53" t="n">
        <f aca="false">R39-R43-R45-R46-R41-R42-R44</f>
        <v>0</v>
      </c>
      <c r="S58" s="53" t="n">
        <f aca="false">S39-S43-S45-S46-S41-S42-S44</f>
        <v>0</v>
      </c>
      <c r="T58" s="53" t="n">
        <f aca="false">T39-T43-T45-T46-T41-T42-T44</f>
        <v>0</v>
      </c>
      <c r="U58" s="53" t="n">
        <f aca="false">U39-U43-U45-U46-U41-U42-U44</f>
        <v>0</v>
      </c>
      <c r="V58" s="53" t="n">
        <f aca="false">V39-V43-V45-V46-V41-V42-V44</f>
        <v>0</v>
      </c>
      <c r="W58" s="53" t="n">
        <f aca="false">W39-W43-W45-W46-W41-W42-W44</f>
        <v>0</v>
      </c>
      <c r="X58" s="53" t="n">
        <f aca="false">X39-X43-X45-X46-X41-X42-X44</f>
        <v>0</v>
      </c>
      <c r="Y58" s="53" t="n">
        <f aca="false">Y39-Y43-Y45-Y46-Y41-Y42-Y44</f>
        <v>0</v>
      </c>
    </row>
    <row r="59" customFormat="false" ht="15" hidden="false" customHeight="false" outlineLevel="0" collapsed="false">
      <c r="B59" s="0" t="s">
        <v>5458</v>
      </c>
      <c r="E59" s="55" t="n">
        <f aca="false">E40-E41-E42-E43-E45-E46</f>
        <v>0</v>
      </c>
      <c r="F59" s="55" t="n">
        <f aca="false">F40-F41-F42-F43-F45-F46</f>
        <v>0</v>
      </c>
      <c r="G59" s="55" t="n">
        <f aca="false">G40-G41-G42-G43-G45-G46</f>
        <v>0</v>
      </c>
      <c r="H59" s="55" t="n">
        <f aca="false">H40-H41-H42-H43-H45-H46</f>
        <v>0</v>
      </c>
      <c r="I59" s="55" t="n">
        <f aca="false">I40-I41-I42-I43-I45-I46</f>
        <v>0</v>
      </c>
      <c r="J59" s="55" t="n">
        <f aca="false">J40-J41-J42-J43-J45-J46</f>
        <v>0</v>
      </c>
      <c r="K59" s="55" t="n">
        <f aca="false">K40-K41-K42-K43-K45-K46</f>
        <v>0</v>
      </c>
      <c r="L59" s="55" t="n">
        <f aca="false">L40-L41-L42-L43-L45-L46</f>
        <v>0</v>
      </c>
      <c r="M59" s="55" t="n">
        <f aca="false">M40-M41-M42-M43-M45-M46</f>
        <v>0</v>
      </c>
      <c r="N59" s="55" t="n">
        <f aca="false">N40-N41-N42-N43-N45-N46</f>
        <v>0</v>
      </c>
      <c r="O59" s="55" t="n">
        <f aca="false">O40-O41-O42-O43-O45-O46</f>
        <v>0</v>
      </c>
      <c r="P59" s="55" t="n">
        <f aca="false">P40-P41-P42-P43-P45-P46</f>
        <v>0</v>
      </c>
      <c r="Q59" s="55" t="n">
        <f aca="false">Q40-Q41-Q42-Q43-Q45-Q46</f>
        <v>0</v>
      </c>
      <c r="R59" s="55" t="n">
        <f aca="false">R40-R41-R42-R43-R45-R46</f>
        <v>0</v>
      </c>
      <c r="S59" s="55" t="n">
        <f aca="false">S40-S41-S42-S43-S45-S46</f>
        <v>0</v>
      </c>
      <c r="T59" s="55" t="n">
        <f aca="false">T40-T41-T42-T43-T45-T46</f>
        <v>0</v>
      </c>
      <c r="U59" s="55" t="n">
        <f aca="false">U40-U41-U42-U43-U45-U46</f>
        <v>0</v>
      </c>
      <c r="V59" s="55" t="n">
        <f aca="false">V40-V41-V42-V43-V45-V46</f>
        <v>0</v>
      </c>
      <c r="W59" s="55" t="n">
        <f aca="false">W40-W41-W42-W43-W45-W46</f>
        <v>0</v>
      </c>
      <c r="X59" s="55" t="n">
        <f aca="false">X40-X41-X42-X43-X45-X46</f>
        <v>0</v>
      </c>
      <c r="Y59" s="55" t="n">
        <f aca="false">Y40-Y41-Y42-Y43-Y45-Y46</f>
        <v>0</v>
      </c>
    </row>
    <row r="60" customFormat="false" ht="16.5" hidden="false" customHeight="false" outlineLevel="0" collapsed="false">
      <c r="D60" s="55"/>
      <c r="Q60" s="184"/>
      <c r="R60" s="184"/>
      <c r="S60" s="184"/>
      <c r="T60" s="184"/>
      <c r="U60" s="184"/>
      <c r="V60" s="184"/>
      <c r="W60" s="184"/>
      <c r="X60" s="184"/>
      <c r="Y60" s="184"/>
    </row>
    <row r="61" customFormat="false" ht="16.5" hidden="false" customHeight="false" outlineLevel="0" collapsed="false">
      <c r="B61" s="0" t="s">
        <v>679</v>
      </c>
      <c r="E61" s="0" t="n">
        <v>487000000</v>
      </c>
      <c r="F61" s="0" t="n">
        <v>480000000</v>
      </c>
      <c r="G61" s="0" t="n">
        <v>501000000</v>
      </c>
      <c r="H61" s="0" t="n">
        <v>1090000000</v>
      </c>
      <c r="I61" s="0" t="n">
        <v>1814000000</v>
      </c>
      <c r="J61" s="0" t="n">
        <v>2826000000</v>
      </c>
      <c r="K61" s="0" t="n">
        <v>2964000000</v>
      </c>
      <c r="L61" s="0" t="n">
        <v>3298000000</v>
      </c>
      <c r="M61" s="0" t="n">
        <v>4215000000</v>
      </c>
      <c r="N61" s="0" t="n">
        <v>5726000000</v>
      </c>
      <c r="O61" s="0" t="n">
        <v>5579000000</v>
      </c>
      <c r="P61" s="0" t="n">
        <v>4941000000</v>
      </c>
      <c r="Q61" s="184" t="n">
        <v>5596000000</v>
      </c>
      <c r="R61" s="184" t="n">
        <v>4362000000</v>
      </c>
      <c r="S61" s="184" t="n">
        <v>2620000000</v>
      </c>
      <c r="T61" s="184" t="n">
        <v>2100000000</v>
      </c>
      <c r="U61" s="184" t="n">
        <v>2371000000</v>
      </c>
      <c r="V61" s="184" t="n">
        <v>2592000000</v>
      </c>
      <c r="W61" s="184" t="n">
        <v>2750000000</v>
      </c>
      <c r="X61" s="184" t="n">
        <v>2938000000</v>
      </c>
      <c r="Y61" s="184" t="n">
        <v>3099000000</v>
      </c>
    </row>
    <row r="62" customFormat="false" ht="15" hidden="false" customHeight="false" outlineLevel="0" collapsed="false">
      <c r="B62" s="0" t="s">
        <v>140</v>
      </c>
      <c r="E62" s="0" t="n">
        <f aca="false">(E6/E61)*100</f>
        <v>12.0533880903491</v>
      </c>
      <c r="F62" s="0" t="n">
        <f aca="false">(F6/F61)*100</f>
        <v>11.25</v>
      </c>
      <c r="G62" s="0" t="n">
        <f aca="false">(G6/G61)*100</f>
        <v>16.2275449101796</v>
      </c>
      <c r="H62" s="0" t="n">
        <f aca="false">(H6/H61)*100</f>
        <v>9.6697247706422</v>
      </c>
      <c r="I62" s="0" t="n">
        <f aca="false">(I6/I61)*100</f>
        <v>18.5777287761852</v>
      </c>
      <c r="J62" s="0" t="n">
        <f aca="false">(J6/J61)*100</f>
        <v>18.2590233545648</v>
      </c>
      <c r="K62" s="0" t="n">
        <f aca="false">(K6/K61)*100</f>
        <v>35.2564102564103</v>
      </c>
      <c r="L62" s="0" t="n">
        <f aca="false">(L6/L61)*100</f>
        <v>74.1358399029715</v>
      </c>
      <c r="M62" s="0" t="n">
        <f aca="false">(M6/M61)*100</f>
        <v>48.9893238434164</v>
      </c>
      <c r="N62" s="0" t="n">
        <f aca="false">(N6/N61)*100</f>
        <v>47.799511002445</v>
      </c>
      <c r="O62" s="0" t="n">
        <f aca="false">(O6/O61)*100</f>
        <v>69.073310629145</v>
      </c>
      <c r="P62" s="0" t="n">
        <f aca="false">(P6/P61)*100</f>
        <v>88.0631451123254</v>
      </c>
      <c r="Q62" s="0" t="n">
        <f aca="false">(Q6/Q61)*100</f>
        <v>66.0793423874196</v>
      </c>
      <c r="R62" s="0" t="n">
        <f aca="false">(R6/R61)*100</f>
        <v>58.576341127923</v>
      </c>
      <c r="S62" s="0" t="n">
        <f aca="false">(S6/S61)*100</f>
        <v>61.5190839694657</v>
      </c>
      <c r="T62" s="0" t="n">
        <f aca="false">(T6/T61)*100</f>
        <v>63.1285714285714</v>
      </c>
      <c r="U62" s="0" t="n">
        <f aca="false">(U6/U61)*100</f>
        <v>52.5769717418811</v>
      </c>
      <c r="V62" s="0" t="n">
        <f aca="false">(V6/V61)*100</f>
        <v>48.9621913580247</v>
      </c>
      <c r="W62" s="0" t="n">
        <f aca="false">(W6/W61)*100</f>
        <v>45.96</v>
      </c>
      <c r="X62" s="0" t="n">
        <f aca="false">(X6/X61)*100</f>
        <v>42.5867937372362</v>
      </c>
      <c r="Y62" s="0" t="n">
        <f aca="false">(Y6/Y61)*100</f>
        <v>39.974185221039</v>
      </c>
    </row>
    <row r="63" customFormat="false" ht="15" hidden="false" customHeight="false" outlineLevel="0" collapsed="false">
      <c r="B63" s="0" t="s">
        <v>141</v>
      </c>
      <c r="E63" s="0" t="n">
        <f aca="false">(E22/E61)*100</f>
        <v>10.5338809034908</v>
      </c>
      <c r="F63" s="0" t="n">
        <f aca="false">(F22/F61)*100</f>
        <v>10.9583333333333</v>
      </c>
      <c r="G63" s="0" t="n">
        <f aca="false">(G22/G61)*100</f>
        <v>13.6726546906188</v>
      </c>
      <c r="H63" s="0" t="n">
        <f aca="false">(H22/H61)*100</f>
        <v>5.90825688073395</v>
      </c>
      <c r="I63" s="0" t="n">
        <f aca="false">(I22/I61)*100</f>
        <v>3.85887541345094</v>
      </c>
      <c r="J63" s="0" t="n">
        <f aca="false">(J22/J61)*100</f>
        <v>3.29087048832272</v>
      </c>
      <c r="K63" s="0" t="n">
        <f aca="false">(K22/K61)*100</f>
        <v>5.83670715249663</v>
      </c>
      <c r="L63" s="0" t="n">
        <f aca="false">(L22/L61)*100</f>
        <v>16.1309884778654</v>
      </c>
      <c r="M63" s="0" t="n">
        <f aca="false">(M22/M61)*100</f>
        <v>24.4982206405694</v>
      </c>
      <c r="N63" s="0" t="n">
        <f aca="false">(N22/N61)*100</f>
        <v>19.8602864128536</v>
      </c>
      <c r="O63" s="0" t="n">
        <f aca="false">(O22/O61)*100</f>
        <v>24.728445958057</v>
      </c>
      <c r="P63" s="0" t="n">
        <f aca="false">(P22/P61)*100</f>
        <v>28.1258854482898</v>
      </c>
      <c r="Q63" s="0" t="n">
        <f aca="false">(Q22/Q61)*100</f>
        <v>23.9760543245175</v>
      </c>
      <c r="R63" s="0" t="n">
        <f aca="false">(R22/R61)*100</f>
        <v>37.3544245758826</v>
      </c>
      <c r="S63" s="0" t="n">
        <f aca="false">(S22/S61)*100</f>
        <v>57.2977099236641</v>
      </c>
      <c r="T63" s="0" t="n">
        <f aca="false">(T22/T61)*100</f>
        <v>73.5142857142857</v>
      </c>
      <c r="U63" s="0" t="n">
        <f aca="false">(U22/U61)*100</f>
        <v>73.0071699704766</v>
      </c>
      <c r="V63" s="0" t="n">
        <f aca="false">(V22/V61)*100</f>
        <v>69.0470679012346</v>
      </c>
      <c r="W63" s="0" t="n">
        <f aca="false">(W22/W61)*100</f>
        <v>67.1163636363636</v>
      </c>
      <c r="X63" s="0" t="n">
        <f aca="false">(X22/X61)*100</f>
        <v>64.9319264805991</v>
      </c>
      <c r="Y63" s="0" t="n">
        <f aca="false">(Y22/Y61)*100</f>
        <v>58.4027105517909</v>
      </c>
    </row>
    <row r="66" customFormat="false" ht="15" hidden="false" customHeight="false" outlineLevel="0" collapsed="false">
      <c r="E66" s="0" t="n">
        <f aca="false">(E20/E6)*100</f>
        <v>53.8330494037479</v>
      </c>
      <c r="F66" s="0" t="n">
        <f aca="false">(F20/F6)*100</f>
        <v>42.037037037037</v>
      </c>
      <c r="G66" s="0" t="n">
        <f aca="false">(G20/G6)*100</f>
        <v>39.9753997539975</v>
      </c>
      <c r="H66" s="0" t="n">
        <f aca="false">(H20/H6)*100</f>
        <v>33.0170777988615</v>
      </c>
      <c r="I66" s="0" t="n">
        <f aca="false">(I20/I6)*100</f>
        <v>10.0890207715134</v>
      </c>
      <c r="J66" s="0" t="n">
        <f aca="false">(J20/J6)*100</f>
        <v>0.193798449612403</v>
      </c>
      <c r="K66" s="0" t="n">
        <f aca="false">(K20/K6)*100</f>
        <v>1.05263157894737</v>
      </c>
      <c r="L66" s="0" t="n">
        <f aca="false">(L20/L6)*100</f>
        <v>0.0408997955010225</v>
      </c>
      <c r="M66" s="0" t="n">
        <f aca="false">(M20/M6)*100</f>
        <v>13.64714998305</v>
      </c>
      <c r="N66" s="0" t="n">
        <f aca="false">(N20/N6)*100</f>
        <v>11.3006941907198</v>
      </c>
      <c r="O66" s="0" t="n">
        <f aca="false">(O20/O6)*100</f>
        <v>7.36713722233755</v>
      </c>
      <c r="P66" s="0" t="n">
        <f aca="false">(P20/P6)*100</f>
        <v>5.83287369001655</v>
      </c>
      <c r="Q66" s="0" t="n">
        <f aca="false">(Q20/Q6)*100</f>
        <v>7.03932067715939</v>
      </c>
      <c r="R66" s="0" t="n">
        <f aca="false">(R20/R6)*100</f>
        <v>10.5788423153693</v>
      </c>
      <c r="S66" s="0" t="n">
        <f aca="false">(S20/S6)*100</f>
        <v>9.98883236133515</v>
      </c>
      <c r="T66" s="0" t="n">
        <f aca="false">(T20/T6)*100</f>
        <v>10.8169269065399</v>
      </c>
      <c r="U66" s="0" t="n">
        <f aca="false">(U20/U6)*100</f>
        <v>7.6046847424996</v>
      </c>
      <c r="V66" s="0" t="n">
        <f aca="false">(V20/V6)*100</f>
        <v>8.17114490583878</v>
      </c>
      <c r="W66" s="0" t="n">
        <f aca="false">(W20/W6)*100</f>
        <v>8.70322019147084</v>
      </c>
      <c r="X66" s="0" t="n">
        <f aca="false">(X20/X6)*100</f>
        <v>9.39098465473146</v>
      </c>
      <c r="Y66" s="0" t="n">
        <f aca="false">(Y20/Y6)*100</f>
        <v>10.0581207620278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3.xml><?xml version="1.0" encoding="utf-8"?>
<worksheet xmlns="http://schemas.openxmlformats.org/spreadsheetml/2006/main" xmlns:r="http://schemas.openxmlformats.org/officeDocument/2006/relationships">
  <sheetPr filterMode="false">
    <pageSetUpPr fitToPage="false"/>
  </sheetPr>
  <dimension ref="A1:AQ7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U20" activeCellId="0" sqref="U20"/>
    </sheetView>
  </sheetViews>
  <sheetFormatPr defaultRowHeight="15"/>
  <cols>
    <col collapsed="false" hidden="false" max="1" min="1" style="0" width="37.6632653061224"/>
    <col collapsed="false" hidden="false" max="2" min="2" style="0" width="55.3469387755102"/>
    <col collapsed="false" hidden="false" max="3" min="3" style="0" width="27.9438775510204"/>
    <col collapsed="false" hidden="false" max="6" min="4" style="0" width="17.5510204081633"/>
    <col collapsed="false" hidden="false" max="9" min="7" style="0" width="20.6530612244898"/>
    <col collapsed="false" hidden="false" max="11" min="10" style="0" width="18.765306122449"/>
    <col collapsed="false" hidden="false" max="13" min="12" style="0" width="20.6530612244898"/>
    <col collapsed="false" hidden="false" max="15" min="14" style="0" width="18.765306122449"/>
    <col collapsed="false" hidden="false" max="22" min="16" style="0" width="22.0051020408163"/>
    <col collapsed="false" hidden="false" max="23" min="23" style="0" width="19.0357142857143"/>
    <col collapsed="false" hidden="false" max="24" min="24" style="0" width="19.3061224489796"/>
    <col collapsed="false" hidden="false" max="1025" min="25" style="0" width="8.50510204081633"/>
  </cols>
  <sheetData>
    <row r="1" customFormat="false" ht="15" hidden="false" customHeight="false" outlineLevel="0" collapsed="false">
      <c r="A1" s="1" t="s">
        <v>5459</v>
      </c>
      <c r="B1" s="2" t="s">
        <v>5460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5461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30</v>
      </c>
      <c r="S5" s="210" t="s">
        <v>31</v>
      </c>
      <c r="T5" s="210" t="s">
        <v>31</v>
      </c>
      <c r="U5" s="210" t="s">
        <v>31</v>
      </c>
      <c r="V5" s="210" t="s">
        <v>31</v>
      </c>
      <c r="W5" s="4" t="s">
        <v>31</v>
      </c>
      <c r="X5" s="4" t="s">
        <v>31</v>
      </c>
    </row>
    <row r="6" s="13" customFormat="true" ht="15" hidden="false" customHeight="false" outlineLevel="0" collapsed="false">
      <c r="A6" s="31" t="s">
        <v>3502</v>
      </c>
      <c r="B6" s="63" t="s">
        <v>1264</v>
      </c>
      <c r="C6" s="63" t="s">
        <v>34</v>
      </c>
      <c r="D6" s="63"/>
      <c r="E6" s="63"/>
      <c r="G6" s="325" t="n">
        <v>170800000000</v>
      </c>
      <c r="H6" s="325" t="n">
        <v>179600000000</v>
      </c>
      <c r="I6" s="325" t="n">
        <v>188000000000</v>
      </c>
      <c r="J6" s="327" t="n">
        <v>211900000000</v>
      </c>
      <c r="K6" s="327" t="n">
        <v>223700000000</v>
      </c>
      <c r="L6" s="325" t="n">
        <v>241000000000</v>
      </c>
      <c r="M6" s="325" t="n">
        <v>275200000000</v>
      </c>
      <c r="N6" s="35" t="n">
        <v>321300000000</v>
      </c>
      <c r="O6" s="35" t="n">
        <v>362300000000</v>
      </c>
      <c r="P6" s="35" t="n">
        <v>383500000000</v>
      </c>
      <c r="Q6" s="35" t="n">
        <v>449100000000</v>
      </c>
      <c r="R6" s="35" t="n">
        <v>448200000000</v>
      </c>
      <c r="S6" s="35" t="n">
        <v>517200000000</v>
      </c>
      <c r="T6" s="35" t="n">
        <v>568800000000</v>
      </c>
      <c r="U6" s="35" t="n">
        <v>619900000000</v>
      </c>
      <c r="V6" s="35" t="n">
        <v>669900000000</v>
      </c>
      <c r="W6" s="259" t="n">
        <v>729200000000</v>
      </c>
      <c r="X6" s="259" t="n">
        <v>785600000000</v>
      </c>
      <c r="Y6" s="6"/>
      <c r="Z6" s="6"/>
      <c r="AA6" s="6"/>
      <c r="AB6" s="6"/>
      <c r="AC6" s="6"/>
      <c r="AD6" s="6"/>
      <c r="AE6" s="6"/>
      <c r="AF6" s="6"/>
      <c r="AG6" s="6"/>
      <c r="AH6" s="6"/>
      <c r="AI6" s="6"/>
      <c r="AJ6" s="6"/>
      <c r="AK6" s="6"/>
      <c r="AL6" s="6"/>
      <c r="AM6" s="6"/>
      <c r="AN6" s="6"/>
      <c r="AO6" s="6"/>
      <c r="AP6" s="6"/>
      <c r="AQ6" s="6"/>
    </row>
    <row r="7" customFormat="false" ht="15" hidden="false" customHeight="false" outlineLevel="0" collapsed="false">
      <c r="A7" s="19" t="s">
        <v>149</v>
      </c>
      <c r="B7" s="49" t="s">
        <v>684</v>
      </c>
      <c r="C7" s="20" t="s">
        <v>37</v>
      </c>
      <c r="D7" s="49"/>
      <c r="E7" s="49"/>
      <c r="F7" s="4"/>
      <c r="G7" s="23" t="n">
        <v>165300000000</v>
      </c>
      <c r="H7" s="23" t="n">
        <v>171700000000</v>
      </c>
      <c r="I7" s="23" t="n">
        <v>174900000000</v>
      </c>
      <c r="J7" s="22" t="n">
        <v>195900000000</v>
      </c>
      <c r="K7" s="22" t="n">
        <v>203300000000</v>
      </c>
      <c r="L7" s="23" t="n">
        <v>220700000000</v>
      </c>
      <c r="M7" s="23" t="n">
        <v>252400000000</v>
      </c>
      <c r="N7" s="24" t="n">
        <v>289100000000</v>
      </c>
      <c r="O7" s="24" t="n">
        <v>306600000000</v>
      </c>
      <c r="P7" s="24" t="n">
        <v>351700000000</v>
      </c>
      <c r="Q7" s="24" t="n">
        <v>386400000000</v>
      </c>
      <c r="R7" s="24" t="n">
        <v>402400000000</v>
      </c>
      <c r="S7" s="24" t="n">
        <v>461700000000</v>
      </c>
      <c r="T7" s="24" t="n">
        <v>505400000000</v>
      </c>
      <c r="U7" s="24" t="n">
        <v>550500000000</v>
      </c>
      <c r="V7" s="24" t="n">
        <v>605000000000</v>
      </c>
      <c r="W7" s="55" t="n">
        <v>660000000000</v>
      </c>
      <c r="X7" s="55" t="n">
        <v>714800000000</v>
      </c>
      <c r="Y7" s="6"/>
      <c r="Z7" s="6"/>
      <c r="AA7" s="6"/>
      <c r="AB7" s="6"/>
      <c r="AC7" s="6"/>
      <c r="AD7" s="6"/>
      <c r="AE7" s="6"/>
      <c r="AF7" s="6"/>
      <c r="AG7" s="6"/>
      <c r="AH7" s="6"/>
      <c r="AI7" s="6"/>
      <c r="AJ7" s="6"/>
      <c r="AK7" s="6"/>
      <c r="AL7" s="6"/>
      <c r="AM7" s="6"/>
      <c r="AN7" s="6"/>
      <c r="AO7" s="6"/>
      <c r="AP7" s="6"/>
      <c r="AQ7" s="6"/>
    </row>
    <row r="8" customFormat="false" ht="15" hidden="false" customHeight="false" outlineLevel="0" collapsed="false">
      <c r="A8" s="47" t="s">
        <v>38</v>
      </c>
      <c r="B8" s="47" t="s">
        <v>262</v>
      </c>
      <c r="C8" s="49" t="s">
        <v>40</v>
      </c>
      <c r="D8" s="49"/>
      <c r="E8" s="49"/>
      <c r="G8" s="23" t="n">
        <v>148700000000</v>
      </c>
      <c r="H8" s="23" t="n">
        <v>161000000000</v>
      </c>
      <c r="I8" s="23" t="n">
        <v>162100000000</v>
      </c>
      <c r="J8" s="22" t="n">
        <v>179100000000</v>
      </c>
      <c r="K8" s="22" t="n">
        <v>195900000000</v>
      </c>
      <c r="L8" s="23" t="n">
        <v>211200000000</v>
      </c>
      <c r="M8" s="23" t="n">
        <v>229000000000</v>
      </c>
      <c r="N8" s="24" t="n">
        <v>238900000000</v>
      </c>
      <c r="O8" s="24" t="n">
        <v>281400000000</v>
      </c>
      <c r="P8" s="24" t="n">
        <v>307900000000</v>
      </c>
      <c r="Q8" s="24" t="n">
        <v>338400000000</v>
      </c>
      <c r="R8" s="24" t="n">
        <v>358100000000</v>
      </c>
      <c r="S8" s="24" t="n">
        <v>414300000000</v>
      </c>
      <c r="T8" s="24" t="n">
        <v>453000000000</v>
      </c>
      <c r="U8" s="24" t="n">
        <v>493900000000</v>
      </c>
      <c r="V8" s="24" t="n">
        <v>543800000000</v>
      </c>
      <c r="W8" s="55" t="n">
        <v>593900000000</v>
      </c>
      <c r="X8" s="55" t="n">
        <v>643600000000</v>
      </c>
      <c r="Y8" s="6"/>
      <c r="Z8" s="6"/>
      <c r="AA8" s="6"/>
      <c r="AB8" s="6"/>
      <c r="AC8" s="6"/>
      <c r="AD8" s="6"/>
      <c r="AE8" s="6"/>
      <c r="AF8" s="6"/>
      <c r="AG8" s="6"/>
      <c r="AH8" s="6"/>
      <c r="AI8" s="6"/>
      <c r="AJ8" s="6"/>
      <c r="AK8" s="6"/>
      <c r="AL8" s="6"/>
      <c r="AM8" s="6"/>
      <c r="AN8" s="6"/>
      <c r="AO8" s="6"/>
      <c r="AP8" s="6"/>
      <c r="AQ8" s="6"/>
    </row>
    <row r="9" customFormat="false" ht="15" hidden="false" customHeight="false" outlineLevel="0" collapsed="false">
      <c r="A9" s="191" t="s">
        <v>5462</v>
      </c>
      <c r="B9" s="191" t="s">
        <v>5463</v>
      </c>
      <c r="C9" s="0" t="s">
        <v>43</v>
      </c>
      <c r="D9" s="49"/>
      <c r="E9" s="49"/>
      <c r="G9" s="23" t="n">
        <v>84300000000</v>
      </c>
      <c r="H9" s="23" t="n">
        <v>92000000000</v>
      </c>
      <c r="I9" s="23" t="n">
        <v>81000000000</v>
      </c>
      <c r="J9" s="22" t="n">
        <v>86800000000</v>
      </c>
      <c r="K9" s="22" t="n">
        <v>89700000000</v>
      </c>
      <c r="L9" s="23" t="n">
        <v>91200000000</v>
      </c>
      <c r="M9" s="23" t="n">
        <v>105700000000</v>
      </c>
      <c r="N9" s="24" t="n">
        <v>105700000000</v>
      </c>
      <c r="O9" s="24" t="n">
        <v>118500000000</v>
      </c>
      <c r="P9" s="24" t="n">
        <v>139000000000</v>
      </c>
      <c r="Q9" s="24" t="n">
        <v>154600000000</v>
      </c>
      <c r="R9" s="24" t="n">
        <v>175000000000</v>
      </c>
      <c r="S9" s="24" t="n">
        <v>210400000000</v>
      </c>
      <c r="T9" s="24" t="n">
        <v>229100000000</v>
      </c>
      <c r="U9" s="24" t="n">
        <v>250300000000</v>
      </c>
      <c r="V9" s="24" t="n">
        <v>276000000000</v>
      </c>
      <c r="W9" s="55" t="n">
        <v>301600000000</v>
      </c>
      <c r="X9" s="55" t="n">
        <v>326600000000</v>
      </c>
      <c r="Y9" s="6"/>
      <c r="Z9" s="6"/>
      <c r="AA9" s="6"/>
      <c r="AB9" s="6"/>
      <c r="AC9" s="6"/>
      <c r="AD9" s="6"/>
      <c r="AE9" s="6"/>
      <c r="AF9" s="6"/>
      <c r="AG9" s="6"/>
      <c r="AH9" s="6"/>
      <c r="AI9" s="6"/>
      <c r="AJ9" s="6"/>
      <c r="AK9" s="6"/>
      <c r="AL9" s="6"/>
      <c r="AM9" s="6"/>
      <c r="AN9" s="6"/>
      <c r="AO9" s="6"/>
      <c r="AP9" s="6"/>
      <c r="AQ9" s="6"/>
    </row>
    <row r="10" customFormat="false" ht="15" hidden="false" customHeight="false" outlineLevel="0" collapsed="false">
      <c r="A10" s="191" t="s">
        <v>5464</v>
      </c>
      <c r="B10" s="191" t="s">
        <v>5465</v>
      </c>
      <c r="C10" s="0" t="s">
        <v>43</v>
      </c>
      <c r="D10" s="49"/>
      <c r="E10" s="49"/>
      <c r="G10" s="23" t="n">
        <v>64400000000</v>
      </c>
      <c r="H10" s="23" t="n">
        <v>68900000000</v>
      </c>
      <c r="I10" s="23" t="n">
        <v>81000000000</v>
      </c>
      <c r="J10" s="22" t="n">
        <v>92300000000</v>
      </c>
      <c r="K10" s="22" t="n">
        <v>106200000000</v>
      </c>
      <c r="L10" s="23" t="n">
        <v>120000000000</v>
      </c>
      <c r="M10" s="23" t="n">
        <v>123300000000</v>
      </c>
      <c r="N10" s="24" t="n">
        <v>133200000000</v>
      </c>
      <c r="O10" s="24" t="n">
        <v>162900000000</v>
      </c>
      <c r="P10" s="24" t="n">
        <v>168900000000</v>
      </c>
      <c r="Q10" s="24" t="n">
        <v>183800000000</v>
      </c>
      <c r="R10" s="24" t="n">
        <v>183100000000</v>
      </c>
      <c r="S10" s="24" t="n">
        <v>203900000000</v>
      </c>
      <c r="T10" s="24" t="n">
        <v>223900000000</v>
      </c>
      <c r="U10" s="24" t="n">
        <v>243600000000</v>
      </c>
      <c r="V10" s="24" t="n">
        <v>267800000000</v>
      </c>
      <c r="W10" s="55" t="n">
        <v>292400000000</v>
      </c>
      <c r="X10" s="55" t="n">
        <v>317000000000</v>
      </c>
      <c r="Y10" s="6"/>
      <c r="Z10" s="6"/>
      <c r="AA10" s="6"/>
      <c r="AB10" s="6"/>
      <c r="AC10" s="6"/>
      <c r="AD10" s="6"/>
      <c r="AE10" s="6"/>
      <c r="AF10" s="6"/>
      <c r="AG10" s="6"/>
      <c r="AH10" s="6"/>
      <c r="AI10" s="6"/>
      <c r="AJ10" s="6"/>
      <c r="AK10" s="6"/>
      <c r="AL10" s="6"/>
      <c r="AM10" s="6"/>
      <c r="AN10" s="6"/>
      <c r="AO10" s="6"/>
      <c r="AP10" s="6"/>
      <c r="AQ10" s="6"/>
    </row>
    <row r="11" customFormat="false" ht="15" hidden="false" customHeight="false" outlineLevel="0" collapsed="false">
      <c r="A11" s="47" t="s">
        <v>50</v>
      </c>
      <c r="B11" s="47" t="s">
        <v>696</v>
      </c>
      <c r="C11" s="49" t="s">
        <v>40</v>
      </c>
      <c r="D11" s="49"/>
      <c r="E11" s="49"/>
      <c r="G11" s="23" t="n">
        <v>16500000000</v>
      </c>
      <c r="H11" s="23" t="n">
        <v>10700000000</v>
      </c>
      <c r="I11" s="23" t="n">
        <v>12800000000</v>
      </c>
      <c r="J11" s="22" t="n">
        <v>16800000000</v>
      </c>
      <c r="K11" s="22" t="n">
        <v>7400000000</v>
      </c>
      <c r="L11" s="23" t="n">
        <v>9400000000</v>
      </c>
      <c r="M11" s="23" t="n">
        <v>23400000000</v>
      </c>
      <c r="N11" s="24" t="n">
        <v>50200000000</v>
      </c>
      <c r="O11" s="24" t="n">
        <v>25100000000</v>
      </c>
      <c r="P11" s="24" t="n">
        <v>43900000000</v>
      </c>
      <c r="Q11" s="24" t="n">
        <v>48000000000</v>
      </c>
      <c r="R11" s="24" t="n">
        <v>44300000000</v>
      </c>
      <c r="S11" s="24" t="n">
        <v>47400000000</v>
      </c>
      <c r="T11" s="24" t="n">
        <v>52400000000</v>
      </c>
      <c r="U11" s="24" t="n">
        <v>56600000000</v>
      </c>
      <c r="V11" s="24" t="n">
        <v>61200000000</v>
      </c>
      <c r="W11" s="55" t="n">
        <v>66000000000</v>
      </c>
      <c r="X11" s="55" t="n">
        <v>71200000000</v>
      </c>
      <c r="Y11" s="6"/>
      <c r="Z11" s="6"/>
      <c r="AA11" s="6"/>
      <c r="AB11" s="6"/>
      <c r="AC11" s="6"/>
      <c r="AD11" s="6"/>
      <c r="AE11" s="6"/>
      <c r="AF11" s="6"/>
      <c r="AG11" s="6"/>
      <c r="AH11" s="6"/>
      <c r="AI11" s="6"/>
      <c r="AJ11" s="6"/>
      <c r="AK11" s="6"/>
      <c r="AL11" s="6"/>
      <c r="AM11" s="6"/>
      <c r="AN11" s="6"/>
      <c r="AO11" s="6"/>
      <c r="AP11" s="6"/>
      <c r="AQ11" s="6"/>
    </row>
    <row r="12" s="13" customFormat="true" ht="15" hidden="false" customHeight="false" outlineLevel="0" collapsed="false">
      <c r="A12" s="13" t="s">
        <v>744</v>
      </c>
      <c r="B12" s="63" t="s">
        <v>5466</v>
      </c>
      <c r="C12" s="20" t="s">
        <v>37</v>
      </c>
      <c r="D12" s="63"/>
      <c r="E12" s="63"/>
      <c r="G12" s="325" t="n">
        <v>5500000000</v>
      </c>
      <c r="H12" s="325" t="n">
        <v>7900000000</v>
      </c>
      <c r="I12" s="325" t="n">
        <v>13100000000</v>
      </c>
      <c r="J12" s="327" t="n">
        <v>16000000000</v>
      </c>
      <c r="K12" s="327" t="n">
        <v>20400000000</v>
      </c>
      <c r="L12" s="325" t="n">
        <v>20300000000</v>
      </c>
      <c r="M12" s="325" t="n">
        <v>22800000000</v>
      </c>
      <c r="N12" s="35" t="n">
        <v>32200000000</v>
      </c>
      <c r="O12" s="35" t="n">
        <v>55800000000</v>
      </c>
      <c r="P12" s="35" t="n">
        <v>31700000000</v>
      </c>
      <c r="Q12" s="35" t="n">
        <v>62800000000</v>
      </c>
      <c r="R12" s="35" t="n">
        <v>45800000000</v>
      </c>
      <c r="S12" s="35" t="n">
        <v>55500000000</v>
      </c>
      <c r="T12" s="35" t="n">
        <v>63400000000</v>
      </c>
      <c r="U12" s="35" t="n">
        <v>69400000000</v>
      </c>
      <c r="V12" s="35" t="n">
        <v>64900000000</v>
      </c>
      <c r="W12" s="259" t="n">
        <v>69300000000</v>
      </c>
      <c r="X12" s="259" t="n">
        <v>70800000000</v>
      </c>
      <c r="Y12" s="6"/>
      <c r="Z12" s="6"/>
      <c r="AA12" s="6"/>
      <c r="AB12" s="6"/>
      <c r="AC12" s="6"/>
      <c r="AD12" s="6"/>
      <c r="AE12" s="6"/>
      <c r="AF12" s="6"/>
      <c r="AG12" s="6"/>
      <c r="AH12" s="6"/>
      <c r="AI12" s="6"/>
      <c r="AJ12" s="6"/>
      <c r="AK12" s="6"/>
      <c r="AL12" s="6"/>
      <c r="AM12" s="6"/>
      <c r="AN12" s="6"/>
      <c r="AO12" s="6"/>
      <c r="AP12" s="6"/>
      <c r="AQ12" s="6"/>
    </row>
    <row r="13" customFormat="false" ht="15" hidden="false" customHeight="false" outlineLevel="0" collapsed="false">
      <c r="A13" s="32" t="s">
        <v>188</v>
      </c>
      <c r="B13" s="63" t="s">
        <v>3120</v>
      </c>
      <c r="C13" s="63" t="s">
        <v>34</v>
      </c>
      <c r="D13" s="63"/>
      <c r="E13" s="63"/>
      <c r="G13" s="325" t="n">
        <v>147000000000</v>
      </c>
      <c r="H13" s="325" t="n">
        <v>169800000000</v>
      </c>
      <c r="I13" s="325" t="n">
        <v>215000000000</v>
      </c>
      <c r="J13" s="327" t="n">
        <v>255900000000</v>
      </c>
      <c r="K13" s="327" t="n">
        <v>246500000000</v>
      </c>
      <c r="L13" s="348" t="n">
        <v>253100000000</v>
      </c>
      <c r="M13" s="325" t="n">
        <v>317300000000</v>
      </c>
      <c r="N13" s="35" t="n">
        <v>354400000000</v>
      </c>
      <c r="O13" s="35" t="n">
        <v>422000000000</v>
      </c>
      <c r="P13" s="35" t="n">
        <v>528100000000</v>
      </c>
      <c r="Q13" s="35" t="n">
        <v>548500000000</v>
      </c>
      <c r="R13" s="35" t="n">
        <v>568800000000</v>
      </c>
      <c r="S13" s="35" t="n">
        <v>645900000000</v>
      </c>
      <c r="T13" s="35" t="n">
        <v>693700000000</v>
      </c>
      <c r="U13" s="35" t="n">
        <v>754100000000</v>
      </c>
      <c r="V13" s="35" t="n">
        <v>816100000000</v>
      </c>
      <c r="W13" s="259" t="n">
        <v>890500000000</v>
      </c>
      <c r="X13" s="259" t="n">
        <v>961300000000</v>
      </c>
      <c r="Y13" s="6"/>
      <c r="Z13" s="6"/>
      <c r="AA13" s="6"/>
      <c r="AB13" s="6"/>
      <c r="AC13" s="6"/>
      <c r="AD13" s="6"/>
      <c r="AE13" s="6"/>
      <c r="AF13" s="6"/>
      <c r="AG13" s="6"/>
      <c r="AH13" s="6"/>
      <c r="AI13" s="6"/>
      <c r="AJ13" s="6"/>
      <c r="AK13" s="6"/>
      <c r="AL13" s="6"/>
      <c r="AM13" s="6"/>
      <c r="AN13" s="6"/>
      <c r="AO13" s="6"/>
      <c r="AP13" s="6"/>
      <c r="AQ13" s="6"/>
    </row>
    <row r="14" customFormat="false" ht="15" hidden="false" customHeight="false" outlineLevel="0" collapsed="false">
      <c r="B14" s="306" t="s">
        <v>5467</v>
      </c>
      <c r="C14" s="49"/>
      <c r="D14" s="49"/>
      <c r="E14" s="49"/>
      <c r="F14" s="49"/>
      <c r="G14" s="24"/>
      <c r="H14" s="24"/>
      <c r="I14" s="24"/>
      <c r="J14" s="22" t="n">
        <v>208200000000</v>
      </c>
      <c r="K14" s="22" t="n">
        <v>200500000000</v>
      </c>
      <c r="L14" s="23" t="n">
        <v>214800000000</v>
      </c>
      <c r="M14" s="23" t="n">
        <v>259100000000</v>
      </c>
      <c r="N14" s="24" t="n">
        <v>262000000000</v>
      </c>
      <c r="O14" s="24" t="n">
        <v>334400000000</v>
      </c>
      <c r="P14" s="24" t="n">
        <v>405100000000</v>
      </c>
      <c r="Q14" s="24" t="n">
        <v>425000000000</v>
      </c>
      <c r="R14" s="24" t="n">
        <v>435500000000</v>
      </c>
      <c r="S14" s="24" t="n">
        <v>503400000000</v>
      </c>
      <c r="T14" s="24" t="n">
        <v>530100000000</v>
      </c>
      <c r="U14" s="24" t="n">
        <v>569600000000</v>
      </c>
      <c r="V14" s="24" t="n">
        <v>627000000000</v>
      </c>
      <c r="W14" s="55" t="n">
        <v>676400000000</v>
      </c>
      <c r="X14" s="55" t="n">
        <v>727400000000</v>
      </c>
      <c r="Y14" s="6"/>
      <c r="Z14" s="6"/>
      <c r="AA14" s="6"/>
      <c r="AB14" s="6"/>
      <c r="AC14" s="6"/>
      <c r="AD14" s="6"/>
      <c r="AE14" s="6"/>
      <c r="AF14" s="6"/>
      <c r="AG14" s="6"/>
      <c r="AH14" s="6"/>
      <c r="AI14" s="6"/>
      <c r="AJ14" s="6"/>
      <c r="AK14" s="6"/>
      <c r="AL14" s="6"/>
      <c r="AM14" s="6"/>
      <c r="AN14" s="6"/>
      <c r="AO14" s="6"/>
      <c r="AP14" s="6"/>
      <c r="AQ14" s="6"/>
    </row>
    <row r="15" customFormat="false" ht="15" hidden="false" customHeight="false" outlineLevel="0" collapsed="false">
      <c r="B15" s="306" t="s">
        <v>5468</v>
      </c>
      <c r="D15" s="49"/>
      <c r="E15" s="49"/>
      <c r="F15" s="49"/>
      <c r="G15" s="24"/>
      <c r="H15" s="24"/>
      <c r="I15" s="24"/>
      <c r="J15" s="24"/>
      <c r="K15" s="24"/>
      <c r="L15" s="24"/>
      <c r="M15" s="23" t="s">
        <v>74</v>
      </c>
      <c r="N15" s="24" t="s">
        <v>74</v>
      </c>
      <c r="O15" s="24" t="n">
        <v>3400000000</v>
      </c>
      <c r="P15" s="24"/>
      <c r="Q15" s="24"/>
      <c r="R15" s="24"/>
      <c r="S15" s="24"/>
      <c r="T15" s="24"/>
      <c r="U15" s="24"/>
      <c r="V15" s="24"/>
      <c r="W15" s="74"/>
      <c r="X15" s="74"/>
      <c r="Y15" s="6"/>
      <c r="Z15" s="6"/>
      <c r="AA15" s="6"/>
      <c r="AB15" s="6"/>
      <c r="AC15" s="6"/>
      <c r="AD15" s="6"/>
      <c r="AE15" s="6"/>
      <c r="AF15" s="6"/>
      <c r="AG15" s="6"/>
      <c r="AH15" s="6"/>
      <c r="AI15" s="6"/>
      <c r="AJ15" s="6"/>
      <c r="AK15" s="6"/>
      <c r="AL15" s="6"/>
      <c r="AM15" s="6"/>
      <c r="AN15" s="6"/>
      <c r="AO15" s="6"/>
      <c r="AP15" s="6"/>
      <c r="AQ15" s="6"/>
    </row>
    <row r="16" customFormat="false" ht="15" hidden="false" customHeight="false" outlineLevel="0" collapsed="false">
      <c r="A16" s="18" t="s">
        <v>70</v>
      </c>
      <c r="B16" s="49" t="s">
        <v>698</v>
      </c>
      <c r="C16" s="49" t="s">
        <v>191</v>
      </c>
      <c r="D16" s="49"/>
      <c r="E16" s="49"/>
      <c r="F16" s="49"/>
      <c r="G16" s="23" t="n">
        <v>136800000000</v>
      </c>
      <c r="H16" s="23" t="n">
        <v>153900000000</v>
      </c>
      <c r="I16" s="23" t="n">
        <v>184100000000</v>
      </c>
      <c r="J16" s="22" t="n">
        <v>214300000000</v>
      </c>
      <c r="K16" s="22" t="n">
        <v>222400000000</v>
      </c>
      <c r="L16" s="23" t="n">
        <v>208200000000</v>
      </c>
      <c r="M16" s="23" t="n">
        <v>235000000000</v>
      </c>
      <c r="N16" s="24" t="n">
        <v>230800000000</v>
      </c>
      <c r="O16" s="24" t="n">
        <v>277800000000</v>
      </c>
      <c r="P16" s="24" t="n">
        <v>352800000000</v>
      </c>
      <c r="Q16" s="24" t="n">
        <v>371400000000</v>
      </c>
      <c r="R16" s="24" t="n">
        <v>361100000000</v>
      </c>
      <c r="S16" s="24" t="n">
        <v>406400000000</v>
      </c>
      <c r="T16" s="24" t="n">
        <v>438500000000</v>
      </c>
      <c r="U16" s="24" t="n">
        <v>485300000000</v>
      </c>
      <c r="V16" s="24" t="n">
        <v>535100000000</v>
      </c>
      <c r="W16" s="55" t="n">
        <v>587200000000</v>
      </c>
      <c r="X16" s="55" t="n">
        <v>634300000000</v>
      </c>
      <c r="Y16" s="6"/>
      <c r="Z16" s="6"/>
      <c r="AA16" s="6"/>
      <c r="AB16" s="6"/>
      <c r="AC16" s="6"/>
      <c r="AD16" s="6"/>
      <c r="AE16" s="6"/>
      <c r="AF16" s="6"/>
      <c r="AG16" s="6"/>
      <c r="AH16" s="6"/>
      <c r="AI16" s="6"/>
      <c r="AJ16" s="6"/>
      <c r="AK16" s="6"/>
      <c r="AL16" s="6"/>
      <c r="AM16" s="6"/>
      <c r="AN16" s="6"/>
      <c r="AO16" s="6"/>
      <c r="AP16" s="6"/>
      <c r="AQ16" s="6"/>
    </row>
    <row r="17" customFormat="false" ht="15" hidden="false" customHeight="false" outlineLevel="0" collapsed="false">
      <c r="A17" s="47" t="s">
        <v>5469</v>
      </c>
      <c r="B17" s="47" t="s">
        <v>5470</v>
      </c>
      <c r="C17" s="49" t="s">
        <v>194</v>
      </c>
      <c r="D17" s="49"/>
      <c r="E17" s="49"/>
      <c r="F17" s="49"/>
      <c r="G17" s="23" t="n">
        <v>118900000000</v>
      </c>
      <c r="H17" s="23" t="n">
        <v>136000000000</v>
      </c>
      <c r="I17" s="23" t="n">
        <v>166800000000</v>
      </c>
      <c r="J17" s="22" t="n">
        <v>184700000000</v>
      </c>
      <c r="K17" s="22" t="n">
        <v>186500000000</v>
      </c>
      <c r="L17" s="23" t="n">
        <v>192500000000</v>
      </c>
      <c r="M17" s="23" t="n">
        <v>221100000000</v>
      </c>
      <c r="N17" s="24" t="n">
        <v>215700000000</v>
      </c>
      <c r="O17" s="24" t="n">
        <v>266200000000</v>
      </c>
      <c r="P17" s="24" t="n">
        <v>334200000000</v>
      </c>
      <c r="Q17" s="24" t="n">
        <v>348100000000</v>
      </c>
      <c r="R17" s="24" t="n">
        <v>331400000000</v>
      </c>
      <c r="S17" s="24" t="n">
        <v>372400000000</v>
      </c>
      <c r="T17" s="24" t="n">
        <v>399800000000</v>
      </c>
      <c r="U17" s="24" t="n">
        <v>441700000000</v>
      </c>
      <c r="V17" s="24" t="n">
        <v>482000000000</v>
      </c>
      <c r="W17" s="55" t="n">
        <v>523000000000</v>
      </c>
      <c r="X17" s="55" t="n">
        <v>558700000000</v>
      </c>
      <c r="Y17" s="6"/>
      <c r="Z17" s="6"/>
      <c r="AA17" s="6"/>
      <c r="AB17" s="6"/>
      <c r="AC17" s="6"/>
      <c r="AD17" s="6"/>
      <c r="AE17" s="6"/>
      <c r="AF17" s="6"/>
      <c r="AG17" s="6"/>
      <c r="AH17" s="6"/>
      <c r="AI17" s="6"/>
      <c r="AJ17" s="6"/>
      <c r="AK17" s="6"/>
      <c r="AL17" s="6"/>
      <c r="AM17" s="6"/>
      <c r="AN17" s="6"/>
      <c r="AO17" s="6"/>
      <c r="AP17" s="6"/>
      <c r="AQ17" s="6"/>
    </row>
    <row r="18" customFormat="false" ht="15" hidden="false" customHeight="false" outlineLevel="0" collapsed="false">
      <c r="A18" s="47" t="s">
        <v>75</v>
      </c>
      <c r="B18" s="47" t="s">
        <v>900</v>
      </c>
      <c r="C18" s="49" t="s">
        <v>5471</v>
      </c>
      <c r="D18" s="49"/>
      <c r="E18" s="49"/>
      <c r="F18" s="49"/>
      <c r="G18" s="23" t="n">
        <v>51700000000</v>
      </c>
      <c r="H18" s="23" t="n">
        <v>51700000000</v>
      </c>
      <c r="I18" s="23" t="n">
        <v>49200000000</v>
      </c>
      <c r="J18" s="22" t="n">
        <v>59300000000</v>
      </c>
      <c r="K18" s="22" t="n">
        <v>64300000000</v>
      </c>
      <c r="L18" s="23" t="n">
        <v>69100000000</v>
      </c>
      <c r="M18" s="23" t="n">
        <v>94200000000</v>
      </c>
      <c r="N18" s="24" t="n">
        <v>82600000000</v>
      </c>
      <c r="O18" s="24" t="n">
        <v>104700000000</v>
      </c>
      <c r="P18" s="24" t="n">
        <v>120400000000</v>
      </c>
      <c r="Q18" s="24" t="n">
        <v>130600000000</v>
      </c>
      <c r="R18" s="24" t="n">
        <v>143400000000</v>
      </c>
      <c r="S18" s="24" t="n">
        <v>162900000000</v>
      </c>
      <c r="T18" s="24" t="n">
        <v>175700000000</v>
      </c>
      <c r="U18" s="24" t="n">
        <v>187300000000</v>
      </c>
      <c r="V18" s="24" t="n">
        <v>200300000000</v>
      </c>
      <c r="W18" s="55" t="n">
        <v>217900000000</v>
      </c>
      <c r="X18" s="55" t="n">
        <v>233900000000</v>
      </c>
      <c r="Y18" s="6"/>
      <c r="Z18" s="6"/>
      <c r="AA18" s="6"/>
      <c r="AB18" s="6"/>
      <c r="AC18" s="6"/>
      <c r="AD18" s="6"/>
      <c r="AE18" s="6"/>
      <c r="AF18" s="6"/>
      <c r="AG18" s="6"/>
      <c r="AH18" s="6"/>
      <c r="AI18" s="6"/>
      <c r="AJ18" s="6"/>
      <c r="AK18" s="6"/>
      <c r="AL18" s="6"/>
      <c r="AM18" s="6"/>
      <c r="AN18" s="6"/>
      <c r="AO18" s="6"/>
      <c r="AP18" s="6"/>
      <c r="AQ18" s="6"/>
    </row>
    <row r="19" customFormat="false" ht="15" hidden="false" customHeight="false" outlineLevel="0" collapsed="false">
      <c r="A19" s="47" t="s">
        <v>79</v>
      </c>
      <c r="B19" s="47" t="s">
        <v>701</v>
      </c>
      <c r="C19" s="49" t="s">
        <v>5471</v>
      </c>
      <c r="D19" s="49"/>
      <c r="E19" s="49"/>
      <c r="F19" s="49"/>
      <c r="G19" s="23" t="n">
        <v>38400000000</v>
      </c>
      <c r="H19" s="23" t="n">
        <v>37200000000</v>
      </c>
      <c r="I19" s="23" t="n">
        <v>46900000000</v>
      </c>
      <c r="J19" s="22" t="n">
        <v>66700000000</v>
      </c>
      <c r="K19" s="22" t="n">
        <v>53600000000</v>
      </c>
      <c r="L19" s="23" t="n">
        <v>58600000000</v>
      </c>
      <c r="M19" s="23" t="n">
        <v>64500000000</v>
      </c>
      <c r="N19" s="24" t="n">
        <v>59500000000</v>
      </c>
      <c r="O19" s="24" t="n">
        <v>63700000000</v>
      </c>
      <c r="P19" s="24" t="n">
        <v>88500000000</v>
      </c>
      <c r="Q19" s="24" t="n">
        <v>74800000000</v>
      </c>
      <c r="R19" s="24" t="n">
        <v>63400000000</v>
      </c>
      <c r="S19" s="24" t="n">
        <v>78900000000</v>
      </c>
      <c r="T19" s="24" t="n">
        <v>86300000000</v>
      </c>
      <c r="U19" s="24" t="n">
        <v>93200000000</v>
      </c>
      <c r="V19" s="24" t="n">
        <v>99700000000</v>
      </c>
      <c r="W19" s="55" t="n">
        <v>107800000000</v>
      </c>
      <c r="X19" s="55" t="n">
        <v>115400000000</v>
      </c>
      <c r="Y19" s="6"/>
      <c r="Z19" s="6"/>
      <c r="AA19" s="6"/>
      <c r="AB19" s="6"/>
      <c r="AC19" s="6"/>
      <c r="AD19" s="6"/>
      <c r="AE19" s="6"/>
      <c r="AF19" s="6"/>
      <c r="AG19" s="6"/>
      <c r="AH19" s="6"/>
      <c r="AI19" s="6"/>
      <c r="AJ19" s="6"/>
      <c r="AK19" s="6"/>
      <c r="AL19" s="6"/>
      <c r="AM19" s="6"/>
      <c r="AN19" s="6"/>
      <c r="AO19" s="6"/>
      <c r="AP19" s="6"/>
      <c r="AQ19" s="6"/>
    </row>
    <row r="20" customFormat="false" ht="15" hidden="false" customHeight="false" outlineLevel="0" collapsed="false">
      <c r="A20" s="47" t="s">
        <v>2023</v>
      </c>
      <c r="B20" s="47" t="s">
        <v>2024</v>
      </c>
      <c r="C20" s="49" t="s">
        <v>5471</v>
      </c>
      <c r="D20" s="49"/>
      <c r="E20" s="49"/>
      <c r="F20" s="49"/>
      <c r="G20" s="23" t="n">
        <v>16900000000</v>
      </c>
      <c r="H20" s="23" t="n">
        <v>21400000000</v>
      </c>
      <c r="I20" s="23" t="n">
        <v>26600000000</v>
      </c>
      <c r="J20" s="22" t="n">
        <v>44000000000</v>
      </c>
      <c r="K20" s="22" t="n">
        <v>62000000000</v>
      </c>
      <c r="L20" s="23" t="n">
        <v>49100000000</v>
      </c>
      <c r="M20" s="23" t="n">
        <v>59200000000</v>
      </c>
      <c r="N20" s="24" t="n">
        <v>69400000000</v>
      </c>
      <c r="O20" s="24" t="n">
        <v>97900000000</v>
      </c>
      <c r="P20" s="24" t="n">
        <v>125300000000</v>
      </c>
      <c r="Q20" s="24" t="n">
        <v>142600000000</v>
      </c>
      <c r="R20" s="24" t="n">
        <v>124600000000</v>
      </c>
      <c r="S20" s="24" t="n">
        <v>127600000000</v>
      </c>
      <c r="T20" s="24" t="n">
        <v>134900000000</v>
      </c>
      <c r="U20" s="24" t="n">
        <v>158200000000</v>
      </c>
      <c r="V20" s="24" t="n">
        <v>178900000000</v>
      </c>
      <c r="W20" s="55" t="n">
        <v>194300000000</v>
      </c>
      <c r="X20" s="55" t="n">
        <v>206400000000</v>
      </c>
      <c r="Y20" s="6"/>
      <c r="Z20" s="6"/>
      <c r="AA20" s="6"/>
      <c r="AB20" s="6"/>
      <c r="AC20" s="6"/>
      <c r="AD20" s="6"/>
      <c r="AE20" s="6"/>
      <c r="AF20" s="6"/>
      <c r="AG20" s="6"/>
      <c r="AH20" s="6"/>
      <c r="AI20" s="6"/>
      <c r="AJ20" s="6"/>
      <c r="AK20" s="6"/>
      <c r="AL20" s="6"/>
      <c r="AM20" s="6"/>
      <c r="AN20" s="6"/>
      <c r="AO20" s="6"/>
      <c r="AP20" s="6"/>
      <c r="AQ20" s="6"/>
    </row>
    <row r="21" customFormat="false" ht="15" hidden="false" customHeight="false" outlineLevel="0" collapsed="false">
      <c r="B21" s="191" t="s">
        <v>5472</v>
      </c>
      <c r="D21" s="49"/>
      <c r="E21" s="49"/>
      <c r="F21" s="49"/>
      <c r="G21" s="24"/>
      <c r="H21" s="24"/>
      <c r="I21" s="24"/>
      <c r="J21" s="24"/>
      <c r="K21" s="24"/>
      <c r="L21" s="24"/>
      <c r="M21" s="23" t="s">
        <v>74</v>
      </c>
      <c r="N21" s="24" t="n">
        <v>3700000000</v>
      </c>
      <c r="O21" s="24" t="n">
        <v>32500000000</v>
      </c>
      <c r="P21" s="24" t="n">
        <v>42500000000</v>
      </c>
      <c r="Q21" s="24" t="n">
        <v>40400000000</v>
      </c>
      <c r="R21" s="24" t="n">
        <v>14000000000</v>
      </c>
      <c r="S21" s="24" t="n">
        <v>7500000000</v>
      </c>
      <c r="T21" s="24" t="n">
        <v>7600000000</v>
      </c>
      <c r="U21" s="24" t="n">
        <v>18200000000</v>
      </c>
      <c r="V21" s="24" t="n">
        <v>24900000000</v>
      </c>
      <c r="W21" s="55" t="n">
        <v>27900000000</v>
      </c>
      <c r="X21" s="55" t="n">
        <v>26700000000</v>
      </c>
      <c r="Y21" s="6"/>
      <c r="Z21" s="6"/>
      <c r="AA21" s="6"/>
      <c r="AB21" s="6"/>
      <c r="AC21" s="6"/>
      <c r="AD21" s="6"/>
      <c r="AE21" s="6"/>
      <c r="AF21" s="6"/>
      <c r="AG21" s="6"/>
      <c r="AH21" s="6"/>
      <c r="AI21" s="6"/>
      <c r="AJ21" s="6"/>
      <c r="AK21" s="6"/>
      <c r="AL21" s="6"/>
      <c r="AM21" s="6"/>
      <c r="AN21" s="6"/>
      <c r="AO21" s="6"/>
      <c r="AP21" s="6"/>
      <c r="AQ21" s="6"/>
    </row>
    <row r="22" customFormat="false" ht="15" hidden="false" customHeight="false" outlineLevel="0" collapsed="false">
      <c r="A22" s="47" t="s">
        <v>5473</v>
      </c>
      <c r="B22" s="47" t="s">
        <v>5474</v>
      </c>
      <c r="C22" s="49" t="s">
        <v>5471</v>
      </c>
      <c r="D22" s="49"/>
      <c r="E22" s="49"/>
      <c r="F22" s="49"/>
      <c r="G22" s="23" t="n">
        <v>7400000000</v>
      </c>
      <c r="H22" s="23" t="n">
        <v>5000000000</v>
      </c>
      <c r="I22" s="23" t="n">
        <v>8200000000</v>
      </c>
      <c r="J22" s="22"/>
      <c r="K22" s="22"/>
      <c r="L22" s="22"/>
      <c r="M22" s="23"/>
      <c r="N22" s="24"/>
      <c r="O22" s="24"/>
      <c r="P22" s="24"/>
      <c r="Q22" s="24"/>
      <c r="R22" s="24"/>
      <c r="S22" s="24"/>
      <c r="T22" s="24"/>
      <c r="U22" s="24"/>
      <c r="V22" s="24"/>
      <c r="W22" s="74"/>
      <c r="X22" s="74"/>
      <c r="Y22" s="6"/>
      <c r="Z22" s="6"/>
      <c r="AA22" s="6"/>
      <c r="AB22" s="6"/>
      <c r="AC22" s="6"/>
      <c r="AD22" s="6"/>
      <c r="AE22" s="6"/>
      <c r="AF22" s="6"/>
      <c r="AG22" s="6"/>
      <c r="AH22" s="6"/>
      <c r="AI22" s="6"/>
      <c r="AJ22" s="6"/>
      <c r="AK22" s="6"/>
      <c r="AL22" s="6"/>
      <c r="AM22" s="6"/>
      <c r="AN22" s="6"/>
      <c r="AO22" s="6"/>
      <c r="AP22" s="6"/>
      <c r="AQ22" s="6"/>
    </row>
    <row r="23" customFormat="false" ht="15" hidden="false" customHeight="false" outlineLevel="0" collapsed="false">
      <c r="A23" s="47" t="s">
        <v>370</v>
      </c>
      <c r="B23" s="47" t="s">
        <v>5475</v>
      </c>
      <c r="C23" s="49" t="s">
        <v>5471</v>
      </c>
      <c r="D23" s="49"/>
      <c r="E23" s="49"/>
      <c r="F23" s="49"/>
      <c r="G23" s="348" t="n">
        <f aca="false">G17-G18-G19-G20-G22</f>
        <v>4500000000</v>
      </c>
      <c r="H23" s="23" t="n">
        <f aca="false">H17-H18-H19-H20-H22</f>
        <v>20700000000</v>
      </c>
      <c r="I23" s="23" t="n">
        <f aca="false">I17-I18-I19-I20-I22</f>
        <v>35900000000</v>
      </c>
      <c r="J23" s="23" t="n">
        <f aca="false">J17-J18-J19-J20-J22</f>
        <v>14700000000</v>
      </c>
      <c r="K23" s="348" t="n">
        <f aca="false">K17-K18-K19-K20-K22</f>
        <v>6600000000</v>
      </c>
      <c r="L23" s="348" t="n">
        <f aca="false">L17-L18-L19-L20-L22</f>
        <v>15700000000</v>
      </c>
      <c r="M23" s="348" t="n">
        <f aca="false">M17-M18-M19-M20-M22</f>
        <v>3200000000</v>
      </c>
      <c r="N23" s="348" t="n">
        <f aca="false">N17-N18-N19-N20-N22</f>
        <v>4200000000</v>
      </c>
      <c r="O23" s="348" t="n">
        <f aca="false">O17-O18-O19-O20-O22</f>
        <v>-100000000</v>
      </c>
      <c r="P23" s="348" t="n">
        <f aca="false">P17-P18-P19-P20-P22</f>
        <v>0</v>
      </c>
      <c r="Q23" s="348" t="n">
        <f aca="false">Q17-Q18-Q19-Q20-Q22</f>
        <v>100000000</v>
      </c>
      <c r="R23" s="348" t="n">
        <f aca="false">R17-R18-R19-R20-R22</f>
        <v>0</v>
      </c>
      <c r="S23" s="348" t="n">
        <f aca="false">S17-S18-S19-S20-S22</f>
        <v>3000000000</v>
      </c>
      <c r="T23" s="348" t="n">
        <f aca="false">T17-T18-T19-T20-T22</f>
        <v>2900000000</v>
      </c>
      <c r="U23" s="348" t="n">
        <f aca="false">U17-U18-U19-U20-U22</f>
        <v>3000000000</v>
      </c>
      <c r="V23" s="348" t="n">
        <f aca="false">V17-V18-V19-V20-V22</f>
        <v>3100000000</v>
      </c>
      <c r="W23" s="348" t="n">
        <f aca="false">W17-W18-W19-W20-W22</f>
        <v>3000000000</v>
      </c>
      <c r="X23" s="348" t="n">
        <f aca="false">X17-X18-X19-X20-X22</f>
        <v>3000000000</v>
      </c>
      <c r="Y23" s="6"/>
      <c r="Z23" s="6"/>
      <c r="AA23" s="6"/>
      <c r="AB23" s="6"/>
      <c r="AC23" s="6"/>
      <c r="AD23" s="6"/>
      <c r="AE23" s="6"/>
      <c r="AF23" s="6"/>
      <c r="AG23" s="6"/>
      <c r="AH23" s="6"/>
      <c r="AI23" s="6"/>
      <c r="AJ23" s="6"/>
      <c r="AK23" s="6"/>
      <c r="AL23" s="6"/>
      <c r="AM23" s="6"/>
      <c r="AN23" s="6"/>
      <c r="AO23" s="6"/>
      <c r="AP23" s="6"/>
      <c r="AQ23" s="6"/>
    </row>
    <row r="24" customFormat="false" ht="15" hidden="false" customHeight="false" outlineLevel="0" collapsed="false">
      <c r="A24" s="27" t="s">
        <v>5476</v>
      </c>
      <c r="B24" s="134" t="s">
        <v>5477</v>
      </c>
      <c r="C24" s="49" t="s">
        <v>194</v>
      </c>
      <c r="D24" s="49"/>
      <c r="E24" s="49"/>
      <c r="F24" s="49"/>
      <c r="G24" s="23"/>
      <c r="H24" s="23"/>
      <c r="I24" s="23" t="n">
        <v>5700000000</v>
      </c>
      <c r="J24" s="22" t="n">
        <v>7300000000</v>
      </c>
      <c r="K24" s="22" t="n">
        <v>10200000000</v>
      </c>
      <c r="L24" s="23" t="n">
        <v>4800000000</v>
      </c>
      <c r="M24" s="23" t="n">
        <v>0</v>
      </c>
      <c r="N24" s="24" t="n">
        <v>0</v>
      </c>
      <c r="O24" s="24"/>
      <c r="P24" s="24"/>
      <c r="Q24" s="24"/>
      <c r="R24" s="24"/>
      <c r="S24" s="24"/>
      <c r="T24" s="24"/>
      <c r="U24" s="24"/>
      <c r="V24" s="24"/>
      <c r="W24" s="74"/>
      <c r="X24" s="74"/>
      <c r="Y24" s="6"/>
      <c r="Z24" s="6"/>
      <c r="AA24" s="6"/>
      <c r="AB24" s="6"/>
      <c r="AC24" s="6"/>
      <c r="AD24" s="6"/>
      <c r="AE24" s="6"/>
      <c r="AF24" s="6"/>
      <c r="AG24" s="6"/>
      <c r="AH24" s="6"/>
      <c r="AI24" s="6"/>
      <c r="AJ24" s="6"/>
      <c r="AK24" s="6"/>
      <c r="AL24" s="6"/>
      <c r="AM24" s="6"/>
      <c r="AN24" s="6"/>
      <c r="AO24" s="6"/>
      <c r="AP24" s="6"/>
      <c r="AQ24" s="6"/>
    </row>
    <row r="25" customFormat="false" ht="15" hidden="false" customHeight="false" outlineLevel="0" collapsed="false">
      <c r="A25" s="47" t="s">
        <v>87</v>
      </c>
      <c r="B25" s="47" t="s">
        <v>87</v>
      </c>
      <c r="C25" s="49" t="s">
        <v>194</v>
      </c>
      <c r="D25" s="49"/>
      <c r="E25" s="49"/>
      <c r="F25" s="49"/>
      <c r="G25" s="23" t="n">
        <v>17900000000</v>
      </c>
      <c r="H25" s="23" t="n">
        <v>17900000000</v>
      </c>
      <c r="I25" s="23" t="n">
        <v>11600000000</v>
      </c>
      <c r="J25" s="22" t="n">
        <v>22200000000</v>
      </c>
      <c r="K25" s="22" t="n">
        <v>25700000000</v>
      </c>
      <c r="L25" s="23" t="n">
        <v>10900000000</v>
      </c>
      <c r="M25" s="23" t="n">
        <v>13900000000</v>
      </c>
      <c r="N25" s="24" t="n">
        <v>15100000000</v>
      </c>
      <c r="O25" s="24" t="n">
        <v>11510000000</v>
      </c>
      <c r="P25" s="24" t="n">
        <v>18600000000</v>
      </c>
      <c r="Q25" s="24" t="n">
        <v>23400000000</v>
      </c>
      <c r="R25" s="24" t="n">
        <v>29700000000</v>
      </c>
      <c r="S25" s="24" t="n">
        <v>34000000000</v>
      </c>
      <c r="T25" s="24" t="n">
        <v>38700000000</v>
      </c>
      <c r="U25" s="24" t="n">
        <v>43600000000</v>
      </c>
      <c r="V25" s="24" t="n">
        <v>53100000000</v>
      </c>
      <c r="W25" s="55" t="n">
        <v>64200000000</v>
      </c>
      <c r="X25" s="55" t="n">
        <v>75600000000</v>
      </c>
      <c r="Y25" s="6"/>
      <c r="Z25" s="6"/>
      <c r="AA25" s="6"/>
      <c r="AB25" s="6"/>
      <c r="AC25" s="6"/>
      <c r="AD25" s="6"/>
      <c r="AE25" s="6"/>
      <c r="AF25" s="6"/>
      <c r="AG25" s="6"/>
      <c r="AH25" s="6"/>
      <c r="AI25" s="6"/>
      <c r="AJ25" s="6"/>
      <c r="AK25" s="6"/>
      <c r="AL25" s="6"/>
      <c r="AM25" s="6"/>
      <c r="AN25" s="6"/>
      <c r="AO25" s="6"/>
      <c r="AP25" s="6"/>
      <c r="AQ25" s="6"/>
    </row>
    <row r="26" customFormat="false" ht="15" hidden="false" customHeight="false" outlineLevel="0" collapsed="false">
      <c r="A26" s="48" t="s">
        <v>2140</v>
      </c>
      <c r="B26" s="48" t="s">
        <v>1992</v>
      </c>
      <c r="C26" s="49" t="s">
        <v>194</v>
      </c>
      <c r="D26" s="49"/>
      <c r="E26" s="49"/>
      <c r="F26" s="49"/>
      <c r="G26" s="23"/>
      <c r="H26" s="23"/>
      <c r="I26" s="23"/>
      <c r="J26" s="22"/>
      <c r="K26" s="22"/>
      <c r="L26" s="23"/>
      <c r="M26" s="23"/>
      <c r="N26" s="24"/>
      <c r="O26" s="336" t="n">
        <f aca="false">O16-O17-O24-O25</f>
        <v>90000000</v>
      </c>
      <c r="P26" s="336" t="n">
        <f aca="false">P16-P17-P24-P25</f>
        <v>0</v>
      </c>
      <c r="Q26" s="336" t="n">
        <f aca="false">Q16-Q17-Q24-Q25</f>
        <v>-100000000</v>
      </c>
      <c r="R26" s="336" t="n">
        <f aca="false">R16-R17-R24-R25</f>
        <v>0</v>
      </c>
      <c r="S26" s="336" t="n">
        <f aca="false">S16-S17-S24-S25</f>
        <v>0</v>
      </c>
      <c r="T26" s="336" t="n">
        <f aca="false">T16-T17-T24-T25</f>
        <v>0</v>
      </c>
      <c r="U26" s="336" t="n">
        <f aca="false">U16-U17-U24-U25</f>
        <v>0</v>
      </c>
      <c r="V26" s="336" t="n">
        <f aca="false">V16-V17-V24-V25</f>
        <v>0</v>
      </c>
      <c r="W26" s="336" t="n">
        <f aca="false">W16-W17-W24-W25</f>
        <v>0</v>
      </c>
      <c r="X26" s="336" t="n">
        <f aca="false">X16-X17-X24-X25</f>
        <v>0</v>
      </c>
      <c r="Y26" s="6"/>
      <c r="Z26" s="6"/>
      <c r="AA26" s="6"/>
      <c r="AB26" s="6"/>
      <c r="AC26" s="6"/>
      <c r="AD26" s="6"/>
      <c r="AE26" s="6"/>
      <c r="AF26" s="6"/>
      <c r="AG26" s="6"/>
      <c r="AH26" s="6"/>
      <c r="AI26" s="6"/>
      <c r="AJ26" s="6"/>
      <c r="AK26" s="6"/>
      <c r="AL26" s="6"/>
      <c r="AM26" s="6"/>
      <c r="AN26" s="6"/>
      <c r="AO26" s="6"/>
      <c r="AP26" s="6"/>
      <c r="AQ26" s="6"/>
    </row>
    <row r="27" customFormat="false" ht="15" hidden="false" customHeight="false" outlineLevel="0" collapsed="false">
      <c r="A27" s="191" t="s">
        <v>199</v>
      </c>
      <c r="B27" s="191" t="s">
        <v>2631</v>
      </c>
      <c r="C27" s="49" t="s">
        <v>201</v>
      </c>
      <c r="D27" s="49"/>
      <c r="E27" s="49"/>
      <c r="F27" s="49"/>
      <c r="G27" s="23" t="n">
        <v>4600000000</v>
      </c>
      <c r="H27" s="23" t="n">
        <v>4900000000</v>
      </c>
      <c r="I27" s="23" t="n">
        <v>700000000</v>
      </c>
      <c r="J27" s="22" t="n">
        <v>500000000</v>
      </c>
      <c r="K27" s="22" t="n">
        <v>2900000000</v>
      </c>
      <c r="L27" s="23" t="n">
        <v>4600000000</v>
      </c>
      <c r="M27" s="23" t="n">
        <v>9100000000</v>
      </c>
      <c r="N27" s="24" t="n">
        <v>10100000000</v>
      </c>
      <c r="O27" s="24" t="n">
        <v>9590000000</v>
      </c>
      <c r="P27" s="24" t="n">
        <v>12800000000</v>
      </c>
      <c r="Q27" s="24" t="n">
        <v>16700000000</v>
      </c>
      <c r="R27" s="24" t="n">
        <v>20900000000</v>
      </c>
      <c r="S27" s="24" t="n">
        <v>26000000000</v>
      </c>
      <c r="T27" s="24" t="n">
        <v>29000000000</v>
      </c>
      <c r="U27" s="24" t="n">
        <v>32000000000</v>
      </c>
      <c r="V27" s="24" t="n">
        <v>35000000000</v>
      </c>
      <c r="W27" s="55" t="n">
        <v>39000000000</v>
      </c>
      <c r="X27" s="55" t="n">
        <v>43000000000</v>
      </c>
      <c r="Y27" s="6"/>
      <c r="Z27" s="6"/>
      <c r="AA27" s="6"/>
      <c r="AB27" s="6"/>
      <c r="AC27" s="6"/>
      <c r="AD27" s="6"/>
      <c r="AE27" s="6"/>
      <c r="AF27" s="6"/>
      <c r="AG27" s="6"/>
      <c r="AH27" s="6"/>
      <c r="AI27" s="6"/>
      <c r="AJ27" s="6"/>
      <c r="AK27" s="6"/>
      <c r="AL27" s="6"/>
      <c r="AM27" s="6"/>
      <c r="AN27" s="6"/>
      <c r="AO27" s="6"/>
      <c r="AP27" s="6"/>
      <c r="AQ27" s="6"/>
    </row>
    <row r="28" customFormat="false" ht="15" hidden="false" customHeight="false" outlineLevel="0" collapsed="false">
      <c r="A28" s="191" t="s">
        <v>548</v>
      </c>
      <c r="B28" s="191" t="s">
        <v>845</v>
      </c>
      <c r="C28" s="49" t="s">
        <v>201</v>
      </c>
      <c r="D28" s="49"/>
      <c r="E28" s="49"/>
      <c r="F28" s="49"/>
      <c r="G28" s="23" t="n">
        <v>13200000000</v>
      </c>
      <c r="H28" s="23" t="n">
        <v>13000000000</v>
      </c>
      <c r="I28" s="23" t="n">
        <v>10900000000</v>
      </c>
      <c r="J28" s="22" t="n">
        <v>21800000000</v>
      </c>
      <c r="K28" s="22" t="n">
        <v>22800000000</v>
      </c>
      <c r="L28" s="23" t="n">
        <v>6300000000</v>
      </c>
      <c r="M28" s="23" t="n">
        <v>4800000000</v>
      </c>
      <c r="N28" s="24" t="n">
        <v>5000000000</v>
      </c>
      <c r="O28" s="24" t="n">
        <v>1920000000</v>
      </c>
      <c r="P28" s="24" t="n">
        <v>5800000000</v>
      </c>
      <c r="Q28" s="24" t="n">
        <v>6700000000</v>
      </c>
      <c r="R28" s="24" t="n">
        <v>8800000000</v>
      </c>
      <c r="S28" s="24" t="n">
        <v>8000000000</v>
      </c>
      <c r="T28" s="24" t="n">
        <v>9700000000</v>
      </c>
      <c r="U28" s="24" t="n">
        <v>11600000000</v>
      </c>
      <c r="V28" s="24" t="n">
        <v>18100000000</v>
      </c>
      <c r="W28" s="55" t="n">
        <v>25200000000</v>
      </c>
      <c r="X28" s="55" t="n">
        <v>32600000000</v>
      </c>
      <c r="Y28" s="6"/>
      <c r="Z28" s="6"/>
      <c r="AA28" s="6"/>
      <c r="AB28" s="6"/>
      <c r="AC28" s="6"/>
      <c r="AD28" s="6"/>
      <c r="AE28" s="6"/>
      <c r="AF28" s="6"/>
      <c r="AG28" s="6"/>
      <c r="AH28" s="6"/>
      <c r="AI28" s="6"/>
      <c r="AJ28" s="6"/>
      <c r="AK28" s="6"/>
      <c r="AL28" s="6"/>
      <c r="AM28" s="6"/>
      <c r="AN28" s="6"/>
      <c r="AO28" s="6"/>
      <c r="AP28" s="6"/>
      <c r="AQ28" s="6"/>
    </row>
    <row r="29" customFormat="false" ht="15" hidden="false" customHeight="false" outlineLevel="0" collapsed="false">
      <c r="A29" s="49" t="s">
        <v>5478</v>
      </c>
      <c r="B29" s="49" t="s">
        <v>5479</v>
      </c>
      <c r="C29" s="49" t="s">
        <v>191</v>
      </c>
      <c r="D29" s="49"/>
      <c r="E29" s="49"/>
      <c r="F29" s="49"/>
      <c r="G29" s="23" t="n">
        <v>10300000000</v>
      </c>
      <c r="H29" s="23" t="n">
        <v>15800000000</v>
      </c>
      <c r="I29" s="23" t="n">
        <v>30900000000</v>
      </c>
      <c r="J29" s="22" t="n">
        <v>41600000000</v>
      </c>
      <c r="K29" s="22" t="n">
        <v>24100000000</v>
      </c>
      <c r="L29" s="23" t="n">
        <v>44900000000</v>
      </c>
      <c r="M29" s="23" t="n">
        <v>82300000000</v>
      </c>
      <c r="N29" s="24" t="n">
        <v>123600000000</v>
      </c>
      <c r="O29" s="24" t="n">
        <v>144200000000</v>
      </c>
      <c r="P29" s="24" t="n">
        <v>175100000000</v>
      </c>
      <c r="Q29" s="24" t="n">
        <v>177500000000</v>
      </c>
      <c r="R29" s="24" t="n">
        <v>207300000000</v>
      </c>
      <c r="S29" s="24" t="n">
        <v>239500000000</v>
      </c>
      <c r="T29" s="24" t="n">
        <v>255200000000</v>
      </c>
      <c r="U29" s="24" t="n">
        <v>268800000000</v>
      </c>
      <c r="V29" s="24" t="n">
        <v>281100000000</v>
      </c>
      <c r="W29" s="55" t="n">
        <v>303300000000</v>
      </c>
      <c r="X29" s="55" t="n">
        <v>327100000000</v>
      </c>
      <c r="Y29" s="6"/>
      <c r="Z29" s="6"/>
      <c r="AA29" s="6"/>
      <c r="AB29" s="6"/>
      <c r="AC29" s="6"/>
      <c r="AD29" s="6"/>
      <c r="AE29" s="6"/>
      <c r="AF29" s="6"/>
      <c r="AG29" s="6"/>
      <c r="AH29" s="6"/>
      <c r="AI29" s="6"/>
      <c r="AJ29" s="6"/>
      <c r="AK29" s="6"/>
      <c r="AL29" s="6"/>
      <c r="AM29" s="6"/>
      <c r="AN29" s="6"/>
      <c r="AO29" s="6"/>
      <c r="AP29" s="6"/>
      <c r="AQ29" s="6"/>
    </row>
    <row r="30" customFormat="false" ht="15" hidden="false" customHeight="false" outlineLevel="0" collapsed="false">
      <c r="A30" s="47" t="s">
        <v>229</v>
      </c>
      <c r="B30" s="47" t="s">
        <v>2530</v>
      </c>
      <c r="C30" s="20" t="s">
        <v>91</v>
      </c>
      <c r="D30" s="49"/>
      <c r="E30" s="49"/>
      <c r="F30" s="49"/>
      <c r="G30" s="23" t="n">
        <v>2400000000</v>
      </c>
      <c r="H30" s="23" t="n">
        <v>3100000000</v>
      </c>
      <c r="I30" s="23" t="n">
        <v>13600000000</v>
      </c>
      <c r="J30" s="22" t="n">
        <v>23500000000</v>
      </c>
      <c r="K30" s="22" t="n">
        <v>14000000000</v>
      </c>
      <c r="L30" s="23" t="n">
        <v>22300000000</v>
      </c>
      <c r="M30" s="23" t="n">
        <v>37900000000</v>
      </c>
      <c r="N30" s="24" t="n">
        <v>46200000000</v>
      </c>
      <c r="O30" s="24" t="n">
        <v>68200000000</v>
      </c>
      <c r="P30" s="24" t="n">
        <v>70900000000</v>
      </c>
      <c r="Q30" s="24" t="n">
        <v>76900000000</v>
      </c>
      <c r="R30" s="24" t="n">
        <v>104100000000</v>
      </c>
      <c r="S30" s="24" t="n">
        <v>131000000000</v>
      </c>
      <c r="T30" s="24" t="n">
        <v>130300000000</v>
      </c>
      <c r="U30" s="24" t="n">
        <v>127900000000</v>
      </c>
      <c r="V30" s="24" t="n">
        <v>145000000000</v>
      </c>
      <c r="W30" s="55" t="n">
        <v>153500000000</v>
      </c>
      <c r="X30" s="55" t="n">
        <v>168700000000</v>
      </c>
      <c r="Y30" s="6"/>
      <c r="Z30" s="6"/>
      <c r="AA30" s="6"/>
      <c r="AB30" s="6"/>
      <c r="AC30" s="6"/>
      <c r="AD30" s="6"/>
      <c r="AE30" s="6"/>
      <c r="AF30" s="6"/>
      <c r="AG30" s="6"/>
      <c r="AH30" s="6"/>
      <c r="AI30" s="6"/>
      <c r="AJ30" s="6"/>
      <c r="AK30" s="6"/>
      <c r="AL30" s="6"/>
      <c r="AM30" s="6"/>
      <c r="AN30" s="6"/>
      <c r="AO30" s="6"/>
      <c r="AP30" s="6"/>
      <c r="AQ30" s="6"/>
    </row>
    <row r="31" customFormat="false" ht="15" hidden="false" customHeight="false" outlineLevel="0" collapsed="false">
      <c r="A31" s="47" t="s">
        <v>232</v>
      </c>
      <c r="B31" s="47" t="s">
        <v>3140</v>
      </c>
      <c r="C31" s="20" t="s">
        <v>91</v>
      </c>
      <c r="D31" s="49"/>
      <c r="E31" s="49"/>
      <c r="F31" s="49"/>
      <c r="G31" s="23" t="n">
        <v>7800000000</v>
      </c>
      <c r="H31" s="23" t="n">
        <v>12800000000</v>
      </c>
      <c r="I31" s="23" t="n">
        <v>17300000000</v>
      </c>
      <c r="J31" s="22" t="n">
        <v>18200000000</v>
      </c>
      <c r="K31" s="22" t="n">
        <v>10100000000</v>
      </c>
      <c r="L31" s="23" t="n">
        <v>22600000000</v>
      </c>
      <c r="M31" s="23" t="n">
        <v>44400000000</v>
      </c>
      <c r="N31" s="22" t="n">
        <v>77300000000</v>
      </c>
      <c r="O31" s="22" t="n">
        <v>76100000000</v>
      </c>
      <c r="P31" s="22" t="n">
        <v>104200000000</v>
      </c>
      <c r="Q31" s="24" t="n">
        <v>100600000000</v>
      </c>
      <c r="R31" s="22" t="n">
        <v>103200000000</v>
      </c>
      <c r="S31" s="22" t="n">
        <v>108500000000</v>
      </c>
      <c r="T31" s="22" t="n">
        <v>125000000000</v>
      </c>
      <c r="U31" s="22" t="n">
        <v>140900000000</v>
      </c>
      <c r="V31" s="24" t="n">
        <v>136100000000</v>
      </c>
      <c r="W31" s="55" t="n">
        <v>149900000000</v>
      </c>
      <c r="X31" s="55" t="n">
        <v>158300000000</v>
      </c>
      <c r="Y31" s="6"/>
      <c r="Z31" s="6"/>
      <c r="AA31" s="6"/>
      <c r="AB31" s="6"/>
      <c r="AC31" s="6"/>
      <c r="AD31" s="6"/>
      <c r="AE31" s="6"/>
      <c r="AF31" s="6"/>
      <c r="AG31" s="6"/>
      <c r="AH31" s="6"/>
      <c r="AI31" s="6"/>
      <c r="AJ31" s="6"/>
      <c r="AK31" s="6"/>
      <c r="AL31" s="6"/>
      <c r="AM31" s="6"/>
      <c r="AN31" s="6"/>
      <c r="AO31" s="6"/>
      <c r="AP31" s="6"/>
      <c r="AQ31" s="6"/>
    </row>
    <row r="32" customFormat="false" ht="15" hidden="false" customHeight="false" outlineLevel="0" collapsed="false">
      <c r="B32" s="49" t="s">
        <v>5480</v>
      </c>
      <c r="D32" s="49"/>
      <c r="E32" s="49"/>
      <c r="F32" s="49"/>
      <c r="G32" s="24"/>
      <c r="H32" s="24"/>
      <c r="I32" s="24"/>
      <c r="J32" s="24"/>
      <c r="K32" s="22" t="n">
        <v>-19100000000</v>
      </c>
      <c r="L32" s="23" t="n">
        <v>12500000000</v>
      </c>
      <c r="M32" s="23" t="n">
        <v>17400000000</v>
      </c>
      <c r="N32" s="22"/>
      <c r="O32" s="22"/>
      <c r="P32" s="22"/>
      <c r="Q32" s="24"/>
      <c r="R32" s="22"/>
      <c r="S32" s="22"/>
      <c r="T32" s="22"/>
      <c r="U32" s="22"/>
      <c r="V32" s="24"/>
      <c r="W32" s="55"/>
      <c r="X32" s="55"/>
      <c r="Y32" s="6"/>
      <c r="Z32" s="6"/>
      <c r="AA32" s="6"/>
      <c r="AB32" s="6"/>
      <c r="AC32" s="6"/>
      <c r="AD32" s="6"/>
      <c r="AE32" s="6"/>
      <c r="AF32" s="6"/>
      <c r="AG32" s="6"/>
      <c r="AH32" s="6"/>
      <c r="AI32" s="6"/>
      <c r="AJ32" s="6"/>
      <c r="AK32" s="6"/>
      <c r="AL32" s="6"/>
      <c r="AM32" s="6"/>
      <c r="AN32" s="6"/>
      <c r="AO32" s="6"/>
      <c r="AP32" s="6"/>
      <c r="AQ32" s="6"/>
    </row>
    <row r="33" customFormat="false" ht="15" hidden="false" customHeight="false" outlineLevel="0" collapsed="false">
      <c r="B33" s="49" t="s">
        <v>5481</v>
      </c>
      <c r="C33" s="49"/>
      <c r="D33" s="49"/>
      <c r="E33" s="49"/>
      <c r="F33" s="49"/>
      <c r="G33" s="23" t="n">
        <v>43900000000</v>
      </c>
      <c r="H33" s="23" t="n">
        <v>32700000000</v>
      </c>
      <c r="I33" s="23" t="n">
        <v>-5500000000</v>
      </c>
      <c r="J33" s="22" t="n">
        <v>-12300000000</v>
      </c>
      <c r="K33" s="22" t="n">
        <v>2800000000</v>
      </c>
      <c r="L33" s="23" t="n">
        <v>5800000000</v>
      </c>
      <c r="M33" s="23" t="n">
        <v>-6700000000</v>
      </c>
      <c r="N33" s="24" t="n">
        <v>27200000000</v>
      </c>
      <c r="O33" s="24" t="n">
        <v>-27900000000</v>
      </c>
      <c r="P33" s="24" t="n">
        <v>-53300000000</v>
      </c>
      <c r="Q33" s="24" t="n">
        <v>-38600000000</v>
      </c>
      <c r="R33" s="24" t="n">
        <v>-33000000000</v>
      </c>
      <c r="S33" s="24" t="n">
        <v>-41700000000</v>
      </c>
      <c r="T33" s="24" t="n">
        <v>-24700000000</v>
      </c>
      <c r="U33" s="24" t="n">
        <v>-19100000000</v>
      </c>
      <c r="V33" s="24" t="n">
        <v>-22000000000</v>
      </c>
      <c r="W33" s="55" t="n">
        <v>-16500000000</v>
      </c>
      <c r="X33" s="55" t="n">
        <v>-12600000000</v>
      </c>
      <c r="Y33" s="6"/>
      <c r="Z33" s="6"/>
      <c r="AA33" s="6"/>
      <c r="AB33" s="6"/>
      <c r="AC33" s="6"/>
      <c r="AD33" s="6"/>
      <c r="AE33" s="6"/>
      <c r="AF33" s="6"/>
      <c r="AG33" s="6"/>
      <c r="AH33" s="6"/>
      <c r="AI33" s="6"/>
      <c r="AJ33" s="6"/>
      <c r="AK33" s="6"/>
      <c r="AL33" s="6"/>
      <c r="AM33" s="6"/>
      <c r="AN33" s="6"/>
      <c r="AO33" s="6"/>
      <c r="AP33" s="6"/>
      <c r="AQ33" s="6"/>
    </row>
    <row r="34" customFormat="false" ht="15" hidden="false" customHeight="false" outlineLevel="0" collapsed="false">
      <c r="B34" s="49" t="s">
        <v>5482</v>
      </c>
      <c r="C34" s="49"/>
      <c r="D34" s="49"/>
      <c r="E34" s="49"/>
      <c r="F34" s="49"/>
      <c r="G34" s="23" t="n">
        <v>23700000000</v>
      </c>
      <c r="H34" s="23" t="n">
        <v>9800000000</v>
      </c>
      <c r="I34" s="23" t="n">
        <v>-27000000000</v>
      </c>
      <c r="J34" s="22" t="n">
        <v>-44100000000</v>
      </c>
      <c r="K34" s="22" t="n">
        <v>-22800000000</v>
      </c>
      <c r="L34" s="23" t="n">
        <v>-12300000000</v>
      </c>
      <c r="M34" s="23" t="n">
        <v>-42100000000</v>
      </c>
      <c r="N34" s="24" t="n">
        <v>-33000000000</v>
      </c>
      <c r="O34" s="24" t="n">
        <v>-59700000000</v>
      </c>
      <c r="P34" s="24" t="n">
        <v>-144700000000</v>
      </c>
      <c r="Q34" s="24" t="n">
        <v>-99400000000</v>
      </c>
      <c r="R34" s="24" t="n">
        <v>-120600000000</v>
      </c>
      <c r="S34" s="24" t="n">
        <v>-128700000000</v>
      </c>
      <c r="T34" s="24" t="n">
        <v>-125000000000</v>
      </c>
      <c r="U34" s="24" t="n">
        <v>-134200000000</v>
      </c>
      <c r="V34" s="24" t="n">
        <v>-146200000000</v>
      </c>
      <c r="W34" s="55" t="n">
        <v>-161300000000</v>
      </c>
      <c r="X34" s="55" t="n">
        <v>-175700000000</v>
      </c>
      <c r="Y34" s="6"/>
      <c r="Z34" s="6"/>
      <c r="AA34" s="6"/>
      <c r="AB34" s="6"/>
      <c r="AC34" s="6"/>
      <c r="AD34" s="6"/>
      <c r="AE34" s="6"/>
      <c r="AF34" s="6"/>
      <c r="AG34" s="6"/>
      <c r="AH34" s="6"/>
      <c r="AI34" s="6"/>
      <c r="AJ34" s="6"/>
      <c r="AK34" s="6"/>
      <c r="AL34" s="6"/>
      <c r="AM34" s="6"/>
      <c r="AN34" s="6"/>
      <c r="AO34" s="6"/>
      <c r="AP34" s="6"/>
      <c r="AQ34" s="6"/>
    </row>
    <row r="35" customFormat="false" ht="15" hidden="false" customHeight="false" outlineLevel="0" collapsed="false">
      <c r="B35" s="49" t="s">
        <v>647</v>
      </c>
      <c r="C35" s="49"/>
      <c r="D35" s="49"/>
      <c r="E35" s="49"/>
      <c r="F35" s="49"/>
      <c r="G35" s="23"/>
      <c r="H35" s="23"/>
      <c r="I35" s="23"/>
      <c r="J35" s="23"/>
      <c r="K35" s="23"/>
      <c r="L35" s="23" t="n">
        <v>-32600000000</v>
      </c>
      <c r="M35" s="23" t="n">
        <v>-64900000000</v>
      </c>
      <c r="N35" s="24" t="n">
        <v>-65200000000</v>
      </c>
      <c r="O35" s="24" t="n">
        <v>-115400000000</v>
      </c>
      <c r="P35" s="24" t="n">
        <v>-176400000000</v>
      </c>
      <c r="Q35" s="24" t="n">
        <v>-162200000000</v>
      </c>
      <c r="R35" s="24" t="n">
        <v>-166400000000</v>
      </c>
      <c r="S35" s="24" t="n">
        <v>-184200000000</v>
      </c>
      <c r="T35" s="24" t="n">
        <v>-188400000000</v>
      </c>
      <c r="U35" s="24" t="n">
        <v>-203600000000</v>
      </c>
      <c r="V35" s="24" t="n">
        <v>-211200000000</v>
      </c>
      <c r="W35" s="55" t="n">
        <v>-230600000000</v>
      </c>
      <c r="X35" s="55" t="n">
        <v>-246500000000</v>
      </c>
      <c r="Y35" s="6"/>
      <c r="Z35" s="6"/>
      <c r="AA35" s="6"/>
      <c r="AB35" s="6"/>
      <c r="AC35" s="6"/>
      <c r="AD35" s="6"/>
      <c r="AE35" s="6"/>
      <c r="AF35" s="6"/>
      <c r="AG35" s="6"/>
      <c r="AH35" s="6"/>
      <c r="AI35" s="6"/>
      <c r="AJ35" s="6"/>
      <c r="AK35" s="6"/>
      <c r="AL35" s="6"/>
      <c r="AM35" s="6"/>
      <c r="AN35" s="6"/>
      <c r="AO35" s="6"/>
      <c r="AP35" s="6"/>
      <c r="AQ35" s="6"/>
    </row>
    <row r="36" customFormat="false" ht="15" hidden="false" customHeight="false" outlineLevel="0" collapsed="false">
      <c r="B36" s="49" t="s">
        <v>2639</v>
      </c>
      <c r="C36" s="496"/>
      <c r="D36" s="49"/>
      <c r="E36" s="49"/>
      <c r="F36" s="49"/>
      <c r="G36" s="23" t="n">
        <v>14700000000</v>
      </c>
      <c r="H36" s="23" t="n">
        <v>17100000000</v>
      </c>
      <c r="I36" s="23" t="n">
        <v>31100000000</v>
      </c>
      <c r="J36" s="22" t="n">
        <v>16000000000</v>
      </c>
      <c r="K36" s="22" t="n">
        <v>11300000000</v>
      </c>
      <c r="L36" s="23" t="n">
        <v>300000000</v>
      </c>
      <c r="M36" s="23" t="n">
        <v>-15600000000</v>
      </c>
      <c r="N36" s="24" t="n">
        <v>-35200000000</v>
      </c>
      <c r="O36" s="24" t="n">
        <v>-2400000000</v>
      </c>
      <c r="P36" s="24" t="n">
        <v>-11700000000</v>
      </c>
      <c r="Q36" s="24" t="n">
        <v>-14300000000</v>
      </c>
      <c r="R36" s="24" t="n">
        <v>-26000000000</v>
      </c>
      <c r="S36" s="24" t="n">
        <v>-5000000000</v>
      </c>
      <c r="T36" s="24" t="n">
        <v>-12700000000</v>
      </c>
      <c r="U36" s="24" t="n">
        <v>-16600000000</v>
      </c>
      <c r="V36" s="24" t="n">
        <v>-17900000000</v>
      </c>
      <c r="W36" s="55" t="n">
        <v>-19300000000</v>
      </c>
      <c r="X36" s="55" t="n">
        <v>-20800000000</v>
      </c>
      <c r="Y36" s="6"/>
      <c r="Z36" s="6"/>
      <c r="AA36" s="6"/>
      <c r="AB36" s="6"/>
      <c r="AC36" s="6"/>
      <c r="AD36" s="6"/>
      <c r="AE36" s="6"/>
      <c r="AF36" s="6"/>
      <c r="AG36" s="6"/>
      <c r="AH36" s="6"/>
      <c r="AI36" s="6"/>
      <c r="AJ36" s="6"/>
      <c r="AK36" s="6"/>
      <c r="AL36" s="6"/>
      <c r="AM36" s="6"/>
      <c r="AN36" s="6"/>
      <c r="AO36" s="6"/>
      <c r="AP36" s="6"/>
      <c r="AQ36" s="6"/>
    </row>
    <row r="37" customFormat="false" ht="15" hidden="false" customHeight="false" outlineLevel="0" collapsed="false">
      <c r="B37" s="49" t="s">
        <v>5483</v>
      </c>
      <c r="C37" s="49"/>
      <c r="D37" s="49"/>
      <c r="E37" s="49"/>
      <c r="F37" s="49"/>
      <c r="G37" s="23" t="n">
        <v>38500000000</v>
      </c>
      <c r="H37" s="23" t="n">
        <v>26900000000</v>
      </c>
      <c r="I37" s="23" t="n">
        <v>4100000000</v>
      </c>
      <c r="J37" s="22"/>
      <c r="K37" s="22"/>
      <c r="L37" s="23"/>
      <c r="M37" s="23"/>
      <c r="N37" s="24"/>
      <c r="O37" s="24"/>
      <c r="P37" s="24"/>
      <c r="Q37" s="24"/>
      <c r="R37" s="24"/>
      <c r="S37" s="24"/>
      <c r="T37" s="24"/>
      <c r="U37" s="24"/>
      <c r="V37" s="24"/>
      <c r="W37" s="74"/>
      <c r="X37" s="74"/>
      <c r="Y37" s="6"/>
      <c r="Z37" s="6"/>
      <c r="AA37" s="6"/>
      <c r="AB37" s="6"/>
      <c r="AC37" s="6"/>
      <c r="AD37" s="6"/>
      <c r="AE37" s="6"/>
      <c r="AF37" s="6"/>
      <c r="AG37" s="6"/>
      <c r="AH37" s="6"/>
      <c r="AI37" s="6"/>
      <c r="AJ37" s="6"/>
      <c r="AK37" s="6"/>
      <c r="AL37" s="6"/>
      <c r="AM37" s="6"/>
      <c r="AN37" s="6"/>
      <c r="AO37" s="6"/>
      <c r="AP37" s="6"/>
      <c r="AQ37" s="6"/>
    </row>
    <row r="38" customFormat="false" ht="15" hidden="false" customHeight="false" outlineLevel="0" collapsed="false">
      <c r="B38" s="49" t="s">
        <v>5484</v>
      </c>
      <c r="C38" s="49"/>
      <c r="D38" s="49"/>
      <c r="E38" s="49"/>
      <c r="F38" s="49"/>
      <c r="G38" s="24"/>
      <c r="H38" s="24"/>
      <c r="I38" s="24"/>
      <c r="J38" s="22" t="n">
        <v>-28100000000</v>
      </c>
      <c r="K38" s="22" t="n">
        <v>-11400000000</v>
      </c>
      <c r="L38" s="23" t="n">
        <v>-12000000000</v>
      </c>
      <c r="M38" s="23" t="n">
        <v>-58900000000</v>
      </c>
      <c r="N38" s="24" t="n">
        <v>-68200000000</v>
      </c>
      <c r="O38" s="24" t="n">
        <v>-62100000000</v>
      </c>
      <c r="P38" s="24" t="n">
        <v>-156200000000</v>
      </c>
      <c r="Q38" s="24" t="n">
        <v>-113700000000</v>
      </c>
      <c r="R38" s="24" t="n">
        <v>-145600000000</v>
      </c>
      <c r="S38" s="24" t="n">
        <v>-133700000000</v>
      </c>
      <c r="T38" s="24" t="n">
        <v>-137600000000</v>
      </c>
      <c r="U38" s="24" t="n">
        <v>-150800000000</v>
      </c>
      <c r="V38" s="24" t="n">
        <v>-164100000000</v>
      </c>
      <c r="W38" s="55" t="n">
        <v>-180600000000</v>
      </c>
      <c r="X38" s="55" t="n">
        <v>-196500000000</v>
      </c>
      <c r="Y38" s="6"/>
      <c r="Z38" s="6"/>
      <c r="AA38" s="6"/>
      <c r="AB38" s="6"/>
      <c r="AC38" s="6"/>
      <c r="AD38" s="6"/>
      <c r="AE38" s="6"/>
      <c r="AF38" s="6"/>
      <c r="AG38" s="6"/>
      <c r="AH38" s="6"/>
      <c r="AI38" s="6"/>
      <c r="AJ38" s="6"/>
      <c r="AK38" s="6"/>
      <c r="AL38" s="6"/>
      <c r="AM38" s="6"/>
      <c r="AN38" s="6"/>
      <c r="AO38" s="6"/>
      <c r="AP38" s="6"/>
      <c r="AQ38" s="6"/>
    </row>
    <row r="39" customFormat="false" ht="15" hidden="false" customHeight="false" outlineLevel="0" collapsed="false">
      <c r="B39" s="49" t="s">
        <v>647</v>
      </c>
      <c r="C39" s="49"/>
      <c r="D39" s="49"/>
      <c r="E39" s="49"/>
      <c r="F39" s="49"/>
      <c r="G39" s="24"/>
      <c r="H39" s="24"/>
      <c r="I39" s="24"/>
      <c r="J39" s="24"/>
      <c r="K39" s="24"/>
      <c r="L39" s="23" t="n">
        <v>-32300000000</v>
      </c>
      <c r="M39" s="23" t="n">
        <v>-80500000000</v>
      </c>
      <c r="N39" s="24" t="n">
        <v>-100400000000</v>
      </c>
      <c r="O39" s="24" t="n">
        <v>-117800000000</v>
      </c>
      <c r="P39" s="24" t="n">
        <v>-188100000000</v>
      </c>
      <c r="Q39" s="24" t="n">
        <v>-176400000000</v>
      </c>
      <c r="R39" s="24" t="n">
        <v>-192400000000</v>
      </c>
      <c r="S39" s="24" t="n">
        <v>-189200000000</v>
      </c>
      <c r="T39" s="24" t="n">
        <v>-201000000000</v>
      </c>
      <c r="U39" s="24" t="n">
        <v>-220100000000</v>
      </c>
      <c r="V39" s="24" t="n">
        <v>-229100000000</v>
      </c>
      <c r="W39" s="55" t="n">
        <v>-249900000000</v>
      </c>
      <c r="X39" s="55" t="n">
        <v>-267300000000</v>
      </c>
      <c r="Y39" s="6"/>
      <c r="Z39" s="6"/>
      <c r="AA39" s="6"/>
      <c r="AB39" s="6"/>
      <c r="AC39" s="6"/>
      <c r="AD39" s="6"/>
      <c r="AE39" s="6"/>
      <c r="AF39" s="6"/>
      <c r="AG39" s="6"/>
      <c r="AH39" s="6"/>
      <c r="AI39" s="6"/>
      <c r="AJ39" s="6"/>
      <c r="AK39" s="6"/>
      <c r="AL39" s="6"/>
      <c r="AM39" s="6"/>
      <c r="AN39" s="6"/>
      <c r="AO39" s="6"/>
      <c r="AP39" s="6"/>
      <c r="AQ39" s="6"/>
    </row>
    <row r="40" s="13" customFormat="true" ht="15" hidden="false" customHeight="false" outlineLevel="0" collapsed="false">
      <c r="A40" s="63" t="s">
        <v>110</v>
      </c>
      <c r="B40" s="63" t="s">
        <v>110</v>
      </c>
      <c r="C40" s="63" t="s">
        <v>34</v>
      </c>
      <c r="D40" s="63"/>
      <c r="E40" s="63"/>
      <c r="G40" s="23" t="n">
        <v>-38500000000</v>
      </c>
      <c r="H40" s="23" t="n">
        <v>-26900000000</v>
      </c>
      <c r="I40" s="23" t="n">
        <v>1800000000</v>
      </c>
      <c r="J40" s="327" t="n">
        <v>35700000000</v>
      </c>
      <c r="K40" s="327" t="n">
        <v>12200000000</v>
      </c>
      <c r="L40" s="327" t="n">
        <v>-20300000000</v>
      </c>
      <c r="M40" s="23" t="n">
        <v>16800000000</v>
      </c>
      <c r="N40" s="35" t="n">
        <v>16900000000</v>
      </c>
      <c r="O40" s="35" t="n">
        <v>4000000000</v>
      </c>
      <c r="P40" s="35" t="n">
        <v>146600000000</v>
      </c>
      <c r="Q40" s="35" t="n">
        <v>100100000000</v>
      </c>
      <c r="R40" s="35" t="n">
        <v>137300000000</v>
      </c>
      <c r="S40" s="35" t="n">
        <v>122800000000</v>
      </c>
      <c r="T40" s="35" t="n">
        <v>110900000000</v>
      </c>
      <c r="U40" s="35" t="n">
        <v>116900000000</v>
      </c>
      <c r="V40" s="35" t="n">
        <v>127100000000</v>
      </c>
      <c r="W40" s="259" t="n">
        <v>143500000000</v>
      </c>
      <c r="X40" s="259" t="n">
        <v>146200000000</v>
      </c>
      <c r="Y40" s="6"/>
      <c r="Z40" s="6"/>
      <c r="AA40" s="6"/>
      <c r="AB40" s="6"/>
      <c r="AC40" s="6"/>
      <c r="AD40" s="6"/>
      <c r="AE40" s="6"/>
      <c r="AF40" s="6"/>
      <c r="AG40" s="6"/>
      <c r="AH40" s="6"/>
      <c r="AI40" s="6"/>
      <c r="AJ40" s="6"/>
      <c r="AK40" s="6"/>
      <c r="AL40" s="6"/>
      <c r="AM40" s="6"/>
      <c r="AN40" s="6"/>
      <c r="AO40" s="6"/>
      <c r="AP40" s="6"/>
      <c r="AQ40" s="6"/>
    </row>
    <row r="41" customFormat="false" ht="15" hidden="false" customHeight="false" outlineLevel="0" collapsed="false">
      <c r="A41" s="18" t="s">
        <v>115</v>
      </c>
      <c r="B41" s="49" t="s">
        <v>3482</v>
      </c>
      <c r="C41" s="20" t="s">
        <v>114</v>
      </c>
      <c r="D41" s="49"/>
      <c r="E41" s="49"/>
      <c r="F41" s="49"/>
      <c r="G41" s="23" t="n">
        <v>-41400000000</v>
      </c>
      <c r="H41" s="23" t="n">
        <v>-31600000000</v>
      </c>
      <c r="I41" s="23" t="n">
        <v>-7300000000</v>
      </c>
      <c r="J41" s="22" t="n">
        <v>27400000000</v>
      </c>
      <c r="K41" s="22" t="n">
        <v>12200000000</v>
      </c>
      <c r="L41" s="23" t="n">
        <v>-12600000000</v>
      </c>
      <c r="M41" s="23" t="n">
        <v>14000000000</v>
      </c>
      <c r="N41" s="24" t="n">
        <v>-12300000000</v>
      </c>
      <c r="O41" s="24" t="n">
        <v>-16300000000</v>
      </c>
      <c r="P41" s="24" t="n">
        <v>85100000000</v>
      </c>
      <c r="Q41" s="24" t="n">
        <v>79700000000</v>
      </c>
      <c r="R41" s="24" t="n">
        <v>95000000000</v>
      </c>
      <c r="S41" s="24" t="n">
        <v>86200000000</v>
      </c>
      <c r="T41" s="24" t="n">
        <v>73100000000</v>
      </c>
      <c r="U41" s="24" t="n">
        <v>66100000000</v>
      </c>
      <c r="V41" s="24" t="n">
        <v>79400000000</v>
      </c>
      <c r="W41" s="55" t="n">
        <v>87100000000</v>
      </c>
      <c r="X41" s="55" t="n">
        <v>90300000000</v>
      </c>
      <c r="Y41" s="6"/>
      <c r="Z41" s="6"/>
      <c r="AA41" s="6"/>
      <c r="AB41" s="6"/>
      <c r="AC41" s="6"/>
      <c r="AD41" s="6"/>
      <c r="AE41" s="6"/>
      <c r="AF41" s="6"/>
      <c r="AG41" s="6"/>
      <c r="AH41" s="6"/>
      <c r="AI41" s="6"/>
      <c r="AJ41" s="6"/>
      <c r="AK41" s="6"/>
      <c r="AL41" s="6"/>
      <c r="AM41" s="6"/>
      <c r="AN41" s="6"/>
      <c r="AO41" s="6"/>
      <c r="AP41" s="6"/>
      <c r="AQ41" s="6"/>
    </row>
    <row r="42" customFormat="false" ht="15" hidden="false" customHeight="false" outlineLevel="0" collapsed="false">
      <c r="A42" s="26" t="s">
        <v>117</v>
      </c>
      <c r="B42" s="47" t="s">
        <v>809</v>
      </c>
      <c r="C42" s="19" t="s">
        <v>119</v>
      </c>
      <c r="D42" s="49"/>
      <c r="E42" s="49"/>
      <c r="F42" s="49"/>
      <c r="G42" s="23" t="n">
        <v>-17800000000</v>
      </c>
      <c r="H42" s="23" t="n">
        <v>-9200000000</v>
      </c>
      <c r="I42" s="23" t="n">
        <v>-3700000000</v>
      </c>
      <c r="J42" s="22" t="n">
        <v>-20300000000</v>
      </c>
      <c r="K42" s="22" t="n">
        <v>5800000000</v>
      </c>
      <c r="L42" s="23" t="n">
        <v>45800000000</v>
      </c>
      <c r="M42" s="23" t="n">
        <v>14700000000</v>
      </c>
      <c r="N42" s="24" t="n">
        <v>5400000000</v>
      </c>
      <c r="O42" s="24" t="n">
        <v>-31800000000</v>
      </c>
      <c r="P42" s="24" t="n">
        <v>34400000000</v>
      </c>
      <c r="Q42" s="24" t="n">
        <v>-36500000000</v>
      </c>
      <c r="R42" s="24" t="n">
        <v>40600000000</v>
      </c>
      <c r="S42" s="24" t="n">
        <v>17200000000</v>
      </c>
      <c r="T42" s="24" t="n">
        <v>8500000000</v>
      </c>
      <c r="U42" s="24" t="n">
        <v>6200000000</v>
      </c>
      <c r="V42" s="24" t="n">
        <v>6300000000</v>
      </c>
      <c r="W42" s="55" t="n">
        <v>6300000000</v>
      </c>
      <c r="X42" s="55" t="n">
        <v>500000000</v>
      </c>
      <c r="Y42" s="6"/>
      <c r="Z42" s="6"/>
      <c r="AA42" s="6"/>
      <c r="AB42" s="6"/>
      <c r="AC42" s="6"/>
      <c r="AD42" s="6"/>
      <c r="AE42" s="6"/>
      <c r="AF42" s="6"/>
      <c r="AG42" s="6"/>
      <c r="AH42" s="6"/>
      <c r="AI42" s="6"/>
      <c r="AJ42" s="6"/>
      <c r="AK42" s="6"/>
      <c r="AL42" s="6"/>
      <c r="AM42" s="6"/>
      <c r="AN42" s="6"/>
      <c r="AO42" s="6"/>
      <c r="AP42" s="6"/>
      <c r="AQ42" s="6"/>
    </row>
    <row r="43" customFormat="false" ht="15" hidden="false" customHeight="false" outlineLevel="0" collapsed="false">
      <c r="B43" s="47" t="s">
        <v>5485</v>
      </c>
      <c r="C43" s="49"/>
      <c r="D43" s="49"/>
      <c r="E43" s="49"/>
      <c r="F43" s="49"/>
      <c r="G43" s="23" t="n">
        <v>-7000000000</v>
      </c>
      <c r="H43" s="23" t="n">
        <v>-8500000000</v>
      </c>
      <c r="I43" s="23" t="n">
        <v>-6000000000</v>
      </c>
      <c r="J43" s="22"/>
      <c r="K43" s="22"/>
      <c r="L43" s="23"/>
      <c r="M43" s="23"/>
      <c r="N43" s="24"/>
      <c r="O43" s="24"/>
      <c r="P43" s="24"/>
      <c r="Q43" s="24"/>
      <c r="R43" s="24"/>
      <c r="S43" s="24"/>
      <c r="T43" s="24"/>
      <c r="U43" s="24"/>
      <c r="V43" s="24"/>
      <c r="W43" s="74"/>
      <c r="X43" s="74"/>
      <c r="Y43" s="6"/>
      <c r="Z43" s="6"/>
      <c r="AA43" s="6"/>
      <c r="AB43" s="6"/>
      <c r="AC43" s="6"/>
      <c r="AD43" s="6"/>
      <c r="AE43" s="6"/>
      <c r="AF43" s="6"/>
      <c r="AG43" s="6"/>
      <c r="AH43" s="6"/>
      <c r="AI43" s="6"/>
      <c r="AJ43" s="6"/>
      <c r="AK43" s="6"/>
      <c r="AL43" s="6"/>
      <c r="AM43" s="6"/>
      <c r="AN43" s="6"/>
      <c r="AO43" s="6"/>
      <c r="AP43" s="6"/>
      <c r="AQ43" s="6"/>
    </row>
    <row r="44" customFormat="false" ht="15" hidden="false" customHeight="false" outlineLevel="0" collapsed="false">
      <c r="B44" s="156" t="s">
        <v>5486</v>
      </c>
      <c r="C44" s="45"/>
      <c r="D44" s="49"/>
      <c r="E44" s="49"/>
      <c r="F44" s="49"/>
      <c r="G44" s="23" t="n">
        <v>-11200000000</v>
      </c>
      <c r="H44" s="23" t="n">
        <v>-12500000000</v>
      </c>
      <c r="I44" s="23" t="n">
        <v>6100000000</v>
      </c>
      <c r="J44" s="22"/>
      <c r="K44" s="22" t="n">
        <v>10000000000</v>
      </c>
      <c r="L44" s="23" t="n">
        <v>-29100000000</v>
      </c>
      <c r="M44" s="23"/>
      <c r="N44" s="24"/>
      <c r="O44" s="24"/>
      <c r="P44" s="24"/>
      <c r="Q44" s="24"/>
      <c r="R44" s="24"/>
      <c r="S44" s="24"/>
      <c r="T44" s="24"/>
      <c r="U44" s="24"/>
      <c r="V44" s="24"/>
      <c r="W44" s="74"/>
      <c r="X44" s="74"/>
      <c r="Y44" s="6"/>
      <c r="Z44" s="6"/>
      <c r="AA44" s="6"/>
      <c r="AB44" s="6"/>
      <c r="AC44" s="6"/>
      <c r="AD44" s="6"/>
      <c r="AE44" s="6"/>
      <c r="AF44" s="6"/>
      <c r="AG44" s="6"/>
      <c r="AH44" s="6"/>
      <c r="AI44" s="6"/>
      <c r="AJ44" s="6"/>
      <c r="AK44" s="6"/>
      <c r="AL44" s="6"/>
      <c r="AM44" s="6"/>
      <c r="AN44" s="6"/>
      <c r="AO44" s="6"/>
      <c r="AP44" s="6"/>
      <c r="AQ44" s="6"/>
    </row>
    <row r="45" customFormat="false" ht="15" hidden="false" customHeight="false" outlineLevel="0" collapsed="false">
      <c r="B45" s="156" t="s">
        <v>5487</v>
      </c>
      <c r="C45" s="45"/>
      <c r="D45" s="49"/>
      <c r="E45" s="49"/>
      <c r="F45" s="49"/>
      <c r="G45" s="23" t="n">
        <v>400000000</v>
      </c>
      <c r="H45" s="23" t="n">
        <v>11900000000</v>
      </c>
      <c r="I45" s="23" t="n">
        <v>-3800000000</v>
      </c>
      <c r="J45" s="22"/>
      <c r="K45" s="22" t="n">
        <v>-600000000</v>
      </c>
      <c r="L45" s="23" t="n">
        <v>75800000000</v>
      </c>
      <c r="M45" s="23"/>
      <c r="N45" s="24"/>
      <c r="O45" s="24"/>
      <c r="P45" s="24"/>
      <c r="Q45" s="24"/>
      <c r="R45" s="24"/>
      <c r="S45" s="24"/>
      <c r="T45" s="24"/>
      <c r="U45" s="24"/>
      <c r="V45" s="24"/>
      <c r="W45" s="74"/>
      <c r="X45" s="74"/>
      <c r="Y45" s="6"/>
      <c r="Z45" s="6"/>
      <c r="AA45" s="6"/>
      <c r="AB45" s="6"/>
      <c r="AC45" s="6"/>
      <c r="AD45" s="6"/>
      <c r="AE45" s="6"/>
      <c r="AF45" s="6"/>
      <c r="AG45" s="6"/>
      <c r="AH45" s="6"/>
      <c r="AI45" s="6"/>
      <c r="AJ45" s="6"/>
      <c r="AK45" s="6"/>
      <c r="AL45" s="6"/>
      <c r="AM45" s="6"/>
      <c r="AN45" s="6"/>
      <c r="AO45" s="6"/>
      <c r="AP45" s="6"/>
      <c r="AQ45" s="6"/>
    </row>
    <row r="46" customFormat="false" ht="15" hidden="false" customHeight="false" outlineLevel="0" collapsed="false">
      <c r="A46" s="26" t="s">
        <v>404</v>
      </c>
      <c r="B46" s="47" t="s">
        <v>862</v>
      </c>
      <c r="C46" s="19" t="s">
        <v>119</v>
      </c>
      <c r="D46" s="49"/>
      <c r="E46" s="49"/>
      <c r="F46" s="49"/>
      <c r="G46" s="23" t="n">
        <v>-23700000000</v>
      </c>
      <c r="H46" s="23" t="n">
        <v>-22400000000</v>
      </c>
      <c r="I46" s="23" t="n">
        <v>4100000000</v>
      </c>
      <c r="J46" s="22" t="n">
        <v>47700000000</v>
      </c>
      <c r="K46" s="22" t="n">
        <v>6400000000</v>
      </c>
      <c r="L46" s="23" t="n">
        <v>-58300000000</v>
      </c>
      <c r="M46" s="23" t="n">
        <v>-700000000</v>
      </c>
      <c r="N46" s="24" t="n">
        <v>-17800000000</v>
      </c>
      <c r="O46" s="24" t="n">
        <v>15500000000</v>
      </c>
      <c r="P46" s="24" t="n">
        <v>50600000000</v>
      </c>
      <c r="Q46" s="24" t="n">
        <v>116200000000</v>
      </c>
      <c r="R46" s="24" t="n">
        <v>54400000000</v>
      </c>
      <c r="S46" s="24" t="n">
        <v>69100000000</v>
      </c>
      <c r="T46" s="24" t="n">
        <v>64600000000</v>
      </c>
      <c r="U46" s="24" t="n">
        <v>59900000000</v>
      </c>
      <c r="V46" s="24" t="n">
        <v>73100000000</v>
      </c>
      <c r="W46" s="74" t="n">
        <v>80800000000</v>
      </c>
      <c r="X46" s="74" t="n">
        <v>89900000000</v>
      </c>
      <c r="Y46" s="6"/>
      <c r="Z46" s="6"/>
      <c r="AA46" s="6"/>
      <c r="AB46" s="6"/>
      <c r="AC46" s="6"/>
      <c r="AD46" s="6"/>
      <c r="AE46" s="6"/>
      <c r="AF46" s="6"/>
      <c r="AG46" s="6"/>
      <c r="AH46" s="6"/>
      <c r="AI46" s="6"/>
      <c r="AJ46" s="6"/>
      <c r="AK46" s="6"/>
      <c r="AL46" s="6"/>
      <c r="AM46" s="6"/>
      <c r="AN46" s="6"/>
      <c r="AO46" s="6"/>
      <c r="AP46" s="6"/>
      <c r="AQ46" s="6"/>
    </row>
    <row r="47" customFormat="false" ht="15" hidden="false" customHeight="false" outlineLevel="0" collapsed="false">
      <c r="B47" s="190" t="s">
        <v>5488</v>
      </c>
      <c r="C47" s="49"/>
      <c r="D47" s="49"/>
      <c r="E47" s="49"/>
      <c r="F47" s="49"/>
      <c r="G47" s="24"/>
      <c r="H47" s="24"/>
      <c r="I47" s="24"/>
      <c r="J47" s="24"/>
      <c r="K47" s="24"/>
      <c r="L47" s="24"/>
      <c r="M47" s="23"/>
      <c r="N47" s="24" t="s">
        <v>74</v>
      </c>
      <c r="O47" s="24" t="s">
        <v>74</v>
      </c>
      <c r="P47" s="24" t="n">
        <v>3000000000</v>
      </c>
      <c r="Q47" s="24" t="n">
        <v>11700000000</v>
      </c>
      <c r="R47" s="24" t="n">
        <v>0</v>
      </c>
      <c r="S47" s="24" t="n">
        <v>0</v>
      </c>
      <c r="T47" s="24" t="n">
        <v>0</v>
      </c>
      <c r="U47" s="24" t="n">
        <v>0</v>
      </c>
      <c r="V47" s="24" t="n">
        <v>0</v>
      </c>
      <c r="W47" s="74" t="n">
        <v>0</v>
      </c>
      <c r="X47" s="74" t="n">
        <v>0</v>
      </c>
      <c r="Y47" s="6"/>
      <c r="Z47" s="6"/>
      <c r="AA47" s="6"/>
      <c r="AB47" s="6"/>
      <c r="AC47" s="6"/>
      <c r="AD47" s="6"/>
      <c r="AE47" s="6"/>
      <c r="AF47" s="6"/>
      <c r="AG47" s="6"/>
      <c r="AH47" s="6"/>
      <c r="AI47" s="6"/>
      <c r="AJ47" s="6"/>
      <c r="AK47" s="6"/>
      <c r="AL47" s="6"/>
      <c r="AM47" s="6"/>
      <c r="AN47" s="6"/>
      <c r="AO47" s="6"/>
      <c r="AP47" s="6"/>
      <c r="AQ47" s="6"/>
    </row>
    <row r="48" customFormat="false" ht="15" hidden="false" customHeight="false" outlineLevel="0" collapsed="false">
      <c r="A48" s="26"/>
      <c r="B48" s="191" t="s">
        <v>5489</v>
      </c>
      <c r="C48" s="49"/>
      <c r="D48" s="49"/>
      <c r="E48" s="49"/>
      <c r="F48" s="49"/>
      <c r="G48" s="24"/>
      <c r="H48" s="24"/>
      <c r="I48" s="24"/>
      <c r="J48" s="24"/>
      <c r="K48" s="24"/>
      <c r="L48" s="23" t="n">
        <v>-8200000000</v>
      </c>
      <c r="M48" s="23"/>
      <c r="N48" s="24"/>
      <c r="O48" s="24"/>
      <c r="P48" s="24"/>
      <c r="Q48" s="24"/>
      <c r="R48" s="24"/>
      <c r="S48" s="24"/>
      <c r="T48" s="24"/>
      <c r="U48" s="24"/>
      <c r="V48" s="24"/>
      <c r="W48" s="74"/>
      <c r="X48" s="74"/>
      <c r="Y48" s="6"/>
      <c r="Z48" s="6"/>
      <c r="AA48" s="6"/>
      <c r="AB48" s="6"/>
      <c r="AC48" s="6"/>
      <c r="AD48" s="6"/>
      <c r="AE48" s="6"/>
      <c r="AF48" s="6"/>
      <c r="AG48" s="6"/>
      <c r="AH48" s="6"/>
      <c r="AI48" s="6"/>
      <c r="AJ48" s="6"/>
      <c r="AK48" s="6"/>
      <c r="AL48" s="6"/>
      <c r="AM48" s="6"/>
      <c r="AN48" s="6"/>
      <c r="AO48" s="6"/>
      <c r="AP48" s="6"/>
      <c r="AQ48" s="6"/>
    </row>
    <row r="49" customFormat="false" ht="15" hidden="false" customHeight="false" outlineLevel="0" collapsed="false">
      <c r="A49" s="0" t="s">
        <v>393</v>
      </c>
      <c r="B49" s="191" t="s">
        <v>5490</v>
      </c>
      <c r="C49" s="19" t="s">
        <v>119</v>
      </c>
      <c r="D49" s="49"/>
      <c r="E49" s="49"/>
      <c r="F49" s="49"/>
      <c r="G49" s="23"/>
      <c r="H49" s="23"/>
      <c r="I49" s="23" t="n">
        <v>-7700000000</v>
      </c>
      <c r="J49" s="22"/>
      <c r="K49" s="22"/>
      <c r="L49" s="348"/>
      <c r="M49" s="23"/>
      <c r="N49" s="24"/>
      <c r="O49" s="24"/>
      <c r="P49" s="24"/>
      <c r="Q49" s="24"/>
      <c r="R49" s="24"/>
      <c r="S49" s="24"/>
      <c r="T49" s="24"/>
      <c r="U49" s="24"/>
      <c r="V49" s="24"/>
      <c r="W49" s="74"/>
      <c r="X49" s="74"/>
      <c r="Y49" s="6"/>
      <c r="Z49" s="6"/>
      <c r="AA49" s="6"/>
      <c r="AB49" s="6"/>
      <c r="AC49" s="6"/>
      <c r="AD49" s="6"/>
      <c r="AE49" s="6"/>
      <c r="AF49" s="6"/>
      <c r="AG49" s="6"/>
      <c r="AH49" s="6"/>
      <c r="AI49" s="6"/>
      <c r="AJ49" s="6"/>
      <c r="AK49" s="6"/>
      <c r="AL49" s="6"/>
      <c r="AM49" s="6"/>
      <c r="AN49" s="6"/>
      <c r="AO49" s="6"/>
      <c r="AP49" s="6"/>
      <c r="AQ49" s="6"/>
    </row>
    <row r="50" customFormat="false" ht="15" hidden="false" customHeight="false" outlineLevel="0" collapsed="false">
      <c r="A50" s="18" t="s">
        <v>112</v>
      </c>
      <c r="B50" s="49" t="s">
        <v>2642</v>
      </c>
      <c r="C50" s="20" t="s">
        <v>114</v>
      </c>
      <c r="D50" s="49"/>
      <c r="E50" s="49"/>
      <c r="F50" s="49"/>
      <c r="G50" s="23" t="n">
        <v>2900000000</v>
      </c>
      <c r="H50" s="23" t="n">
        <v>4700000000</v>
      </c>
      <c r="I50" s="23" t="n">
        <v>9100000000</v>
      </c>
      <c r="J50" s="22" t="n">
        <v>8300000000</v>
      </c>
      <c r="K50" s="22" t="n">
        <v>0</v>
      </c>
      <c r="L50" s="23" t="n">
        <v>-7800000000</v>
      </c>
      <c r="M50" s="23" t="n">
        <v>2800000000</v>
      </c>
      <c r="N50" s="24" t="n">
        <v>29200000000</v>
      </c>
      <c r="O50" s="24" t="n">
        <v>20300000000</v>
      </c>
      <c r="P50" s="24" t="n">
        <v>61500000000</v>
      </c>
      <c r="Q50" s="24" t="n">
        <v>20500000000</v>
      </c>
      <c r="R50" s="24" t="n">
        <v>42300000000</v>
      </c>
      <c r="S50" s="24" t="n">
        <v>36600000000</v>
      </c>
      <c r="T50" s="24" t="n">
        <v>37800000000</v>
      </c>
      <c r="U50" s="24" t="n">
        <v>50800000000</v>
      </c>
      <c r="V50" s="24" t="n">
        <v>47600000000</v>
      </c>
      <c r="W50" s="74" t="n">
        <v>56300000000</v>
      </c>
      <c r="X50" s="74" t="n">
        <v>55900000000</v>
      </c>
      <c r="Y50" s="6"/>
      <c r="Z50" s="6"/>
      <c r="AA50" s="6"/>
      <c r="AB50" s="6"/>
      <c r="AC50" s="6"/>
      <c r="AD50" s="6"/>
      <c r="AE50" s="6"/>
      <c r="AF50" s="6"/>
      <c r="AG50" s="6"/>
      <c r="AH50" s="6"/>
      <c r="AI50" s="6"/>
      <c r="AJ50" s="6"/>
      <c r="AK50" s="6"/>
      <c r="AL50" s="6"/>
      <c r="AM50" s="6"/>
      <c r="AN50" s="6"/>
      <c r="AO50" s="6"/>
      <c r="AP50" s="6"/>
      <c r="AQ50" s="6"/>
    </row>
    <row r="51" customFormat="false" ht="15" hidden="false" customHeight="false" outlineLevel="0" collapsed="false">
      <c r="A51" s="134" t="s">
        <v>1029</v>
      </c>
      <c r="B51" s="134" t="s">
        <v>1029</v>
      </c>
      <c r="C51" s="49" t="s">
        <v>251</v>
      </c>
      <c r="D51" s="49"/>
      <c r="E51" s="49"/>
      <c r="F51" s="49"/>
      <c r="G51" s="23" t="n">
        <v>3300000000</v>
      </c>
      <c r="H51" s="23" t="n">
        <v>4900000000</v>
      </c>
      <c r="I51" s="23" t="n">
        <v>9900000000</v>
      </c>
      <c r="J51" s="22" t="n">
        <v>9500000000</v>
      </c>
      <c r="K51" s="22" t="n">
        <v>2000000000</v>
      </c>
      <c r="L51" s="23" t="n">
        <v>7100000000</v>
      </c>
      <c r="M51" s="23"/>
      <c r="N51" s="24"/>
      <c r="O51" s="24"/>
      <c r="P51" s="24"/>
      <c r="Q51" s="24"/>
      <c r="R51" s="24"/>
      <c r="S51" s="24"/>
      <c r="T51" s="24"/>
      <c r="U51" s="24"/>
      <c r="V51" s="24"/>
      <c r="W51" s="74"/>
      <c r="X51" s="74"/>
      <c r="AB51" s="6"/>
      <c r="AC51" s="6"/>
      <c r="AD51" s="6"/>
      <c r="AE51" s="6"/>
      <c r="AF51" s="6"/>
      <c r="AG51" s="6"/>
      <c r="AH51" s="6"/>
      <c r="AI51" s="6"/>
      <c r="AJ51" s="6"/>
      <c r="AK51" s="6"/>
      <c r="AL51" s="6"/>
      <c r="AM51" s="6"/>
      <c r="AN51" s="6"/>
      <c r="AO51" s="6"/>
      <c r="AP51" s="6"/>
      <c r="AQ51" s="6"/>
    </row>
    <row r="52" customFormat="false" ht="15" hidden="false" customHeight="false" outlineLevel="0" collapsed="false">
      <c r="A52" s="134" t="s">
        <v>393</v>
      </c>
      <c r="B52" s="134" t="s">
        <v>393</v>
      </c>
      <c r="C52" s="49" t="s">
        <v>251</v>
      </c>
      <c r="D52" s="49"/>
      <c r="E52" s="49"/>
      <c r="F52" s="49"/>
      <c r="G52" s="23" t="n">
        <v>-33600000000</v>
      </c>
      <c r="H52" s="23" t="n">
        <v>-33500000000</v>
      </c>
      <c r="I52" s="23" t="n">
        <v>-19400000000</v>
      </c>
      <c r="J52" s="22" t="n">
        <v>-19600000000</v>
      </c>
      <c r="K52" s="22" t="n">
        <v>-19900000000</v>
      </c>
      <c r="L52" s="23" t="n">
        <v>-24700000000</v>
      </c>
      <c r="M52" s="23"/>
      <c r="N52" s="24"/>
      <c r="O52" s="24"/>
      <c r="P52" s="24"/>
      <c r="Q52" s="24"/>
      <c r="R52" s="24"/>
      <c r="S52" s="24"/>
      <c r="T52" s="24"/>
      <c r="U52" s="24"/>
      <c r="V52" s="24"/>
      <c r="W52" s="74"/>
      <c r="X52" s="74"/>
      <c r="AB52" s="6"/>
      <c r="AC52" s="6"/>
      <c r="AD52" s="6"/>
      <c r="AE52" s="6"/>
      <c r="AF52" s="6"/>
      <c r="AG52" s="6"/>
      <c r="AH52" s="6"/>
      <c r="AI52" s="6"/>
      <c r="AJ52" s="6"/>
      <c r="AK52" s="6"/>
      <c r="AL52" s="6"/>
      <c r="AM52" s="6"/>
      <c r="AN52" s="6"/>
      <c r="AO52" s="6"/>
      <c r="AP52" s="6"/>
      <c r="AQ52" s="6"/>
    </row>
    <row r="53" customFormat="false" ht="15" hidden="false" customHeight="false" outlineLevel="0" collapsed="false">
      <c r="A53" s="134" t="s">
        <v>5491</v>
      </c>
      <c r="B53" s="134" t="s">
        <v>5492</v>
      </c>
      <c r="C53" s="49" t="s">
        <v>251</v>
      </c>
      <c r="D53" s="49"/>
      <c r="E53" s="49"/>
      <c r="F53" s="49"/>
      <c r="G53" s="23" t="n">
        <v>33300000000</v>
      </c>
      <c r="H53" s="23" t="n">
        <v>33300000000</v>
      </c>
      <c r="I53" s="23" t="n">
        <v>18600000000</v>
      </c>
      <c r="J53" s="22" t="n">
        <v>18400000000</v>
      </c>
      <c r="K53" s="22" t="n">
        <v>17900000000</v>
      </c>
      <c r="L53" s="348" t="n">
        <f aca="false">L50-L51-L52</f>
        <v>9800000000</v>
      </c>
      <c r="M53" s="23"/>
      <c r="N53" s="24"/>
      <c r="O53" s="24"/>
      <c r="P53" s="24"/>
      <c r="Q53" s="24"/>
      <c r="R53" s="24"/>
      <c r="S53" s="24"/>
      <c r="T53" s="24"/>
      <c r="U53" s="24"/>
      <c r="V53" s="24"/>
      <c r="W53" s="74"/>
      <c r="X53" s="74"/>
      <c r="AB53" s="6"/>
      <c r="AC53" s="6"/>
      <c r="AD53" s="6"/>
      <c r="AE53" s="6"/>
      <c r="AF53" s="6"/>
      <c r="AG53" s="6"/>
      <c r="AH53" s="6"/>
      <c r="AI53" s="6"/>
      <c r="AJ53" s="6"/>
      <c r="AK53" s="6"/>
      <c r="AL53" s="6"/>
      <c r="AM53" s="6"/>
      <c r="AN53" s="6"/>
      <c r="AO53" s="6"/>
      <c r="AP53" s="6"/>
      <c r="AQ53" s="6"/>
    </row>
    <row r="54" customFormat="false" ht="15" hidden="false" customHeight="false" outlineLevel="0" collapsed="false">
      <c r="B54" s="49" t="s">
        <v>1358</v>
      </c>
      <c r="C54" s="49"/>
      <c r="D54" s="49"/>
      <c r="E54" s="49"/>
      <c r="F54" s="49"/>
      <c r="G54" s="23"/>
      <c r="H54" s="23"/>
      <c r="I54" s="23"/>
      <c r="J54" s="23"/>
      <c r="K54" s="22" t="n">
        <v>0</v>
      </c>
      <c r="L54" s="23" t="n">
        <v>32300000000</v>
      </c>
      <c r="M54" s="23" t="n">
        <v>41000000000</v>
      </c>
      <c r="N54" s="24" t="n">
        <v>41100000000</v>
      </c>
      <c r="O54" s="24" t="n">
        <v>46100000000</v>
      </c>
      <c r="P54" s="24" t="n">
        <v>16300000000</v>
      </c>
      <c r="Q54" s="24" t="n">
        <v>9000000000</v>
      </c>
      <c r="R54" s="24" t="n">
        <v>7100000000</v>
      </c>
      <c r="S54" s="24" t="n">
        <v>10900000000</v>
      </c>
      <c r="T54" s="24" t="n">
        <v>0</v>
      </c>
      <c r="U54" s="24" t="n">
        <v>0</v>
      </c>
      <c r="V54" s="24" t="n">
        <v>0</v>
      </c>
      <c r="W54" s="74" t="n">
        <v>0</v>
      </c>
      <c r="X54" s="74" t="n">
        <v>0</v>
      </c>
      <c r="Y54" s="6"/>
      <c r="Z54" s="6"/>
      <c r="AA54" s="6"/>
      <c r="AB54" s="6"/>
      <c r="AC54" s="6"/>
      <c r="AD54" s="6"/>
      <c r="AE54" s="6"/>
      <c r="AF54" s="6"/>
      <c r="AG54" s="6"/>
      <c r="AH54" s="6"/>
      <c r="AI54" s="6"/>
      <c r="AJ54" s="6"/>
      <c r="AK54" s="6"/>
      <c r="AL54" s="6"/>
      <c r="AM54" s="6"/>
      <c r="AN54" s="6"/>
      <c r="AO54" s="6"/>
      <c r="AP54" s="6"/>
      <c r="AQ54" s="6"/>
    </row>
    <row r="55" customFormat="false" ht="15" hidden="false" customHeight="false" outlineLevel="0" collapsed="false">
      <c r="B55" s="47" t="s">
        <v>5493</v>
      </c>
      <c r="C55" s="49"/>
      <c r="D55" s="49"/>
      <c r="E55" s="49"/>
      <c r="F55" s="49"/>
      <c r="G55" s="24"/>
      <c r="H55" s="24"/>
      <c r="I55" s="24"/>
      <c r="J55" s="24"/>
      <c r="K55" s="22" t="n">
        <v>0</v>
      </c>
      <c r="L55" s="23" t="n">
        <v>21700000000</v>
      </c>
      <c r="M55" s="23" t="n">
        <v>19400000000</v>
      </c>
      <c r="N55" s="24" t="n">
        <v>11000000000</v>
      </c>
      <c r="O55" s="24" t="n">
        <v>17300000000</v>
      </c>
      <c r="P55" s="24" t="n">
        <v>0</v>
      </c>
      <c r="Q55" s="24" t="n">
        <v>0</v>
      </c>
      <c r="R55" s="24" t="n">
        <v>0</v>
      </c>
      <c r="S55" s="24" t="n">
        <v>0</v>
      </c>
      <c r="T55" s="24" t="n">
        <v>0</v>
      </c>
      <c r="U55" s="24" t="n">
        <v>0</v>
      </c>
      <c r="V55" s="24" t="n">
        <v>0</v>
      </c>
      <c r="W55" s="74" t="n">
        <v>0</v>
      </c>
      <c r="X55" s="74" t="n">
        <v>0</v>
      </c>
      <c r="Y55" s="6"/>
      <c r="Z55" s="6"/>
      <c r="AA55" s="6"/>
      <c r="AB55" s="6"/>
      <c r="AC55" s="6"/>
      <c r="AD55" s="6"/>
      <c r="AE55" s="6"/>
      <c r="AF55" s="6"/>
      <c r="AG55" s="6"/>
      <c r="AH55" s="6"/>
      <c r="AI55" s="6"/>
      <c r="AJ55" s="6"/>
      <c r="AK55" s="6"/>
      <c r="AL55" s="6"/>
      <c r="AM55" s="6"/>
      <c r="AN55" s="6"/>
      <c r="AO55" s="6"/>
      <c r="AP55" s="6"/>
      <c r="AQ55" s="6"/>
    </row>
    <row r="56" customFormat="false" ht="15" hidden="false" customHeight="false" outlineLevel="0" collapsed="false">
      <c r="B56" s="47" t="s">
        <v>5494</v>
      </c>
      <c r="C56" s="49"/>
      <c r="D56" s="49"/>
      <c r="E56" s="49"/>
      <c r="F56" s="49"/>
      <c r="G56" s="24"/>
      <c r="H56" s="24"/>
      <c r="I56" s="24"/>
      <c r="J56" s="24"/>
      <c r="K56" s="22" t="n">
        <v>0</v>
      </c>
      <c r="L56" s="23" t="n">
        <v>10500000000</v>
      </c>
      <c r="M56" s="23" t="n">
        <v>21600000000</v>
      </c>
      <c r="N56" s="24" t="n">
        <v>30100000000</v>
      </c>
      <c r="O56" s="24" t="n">
        <v>28900000000</v>
      </c>
      <c r="P56" s="24" t="n">
        <v>16300000000</v>
      </c>
      <c r="Q56" s="24" t="n">
        <v>9000000000</v>
      </c>
      <c r="R56" s="24" t="n">
        <v>7100000000</v>
      </c>
      <c r="S56" s="24" t="n">
        <v>10900000000</v>
      </c>
      <c r="T56" s="24" t="n">
        <v>0</v>
      </c>
      <c r="U56" s="24" t="n">
        <v>0</v>
      </c>
      <c r="V56" s="24" t="n">
        <v>0</v>
      </c>
      <c r="W56" s="74" t="n">
        <v>0</v>
      </c>
      <c r="X56" s="74" t="n">
        <v>0</v>
      </c>
      <c r="Y56" s="6"/>
      <c r="Z56" s="6"/>
      <c r="AA56" s="6"/>
      <c r="AB56" s="6"/>
      <c r="AC56" s="6"/>
      <c r="AD56" s="6"/>
      <c r="AE56" s="6"/>
      <c r="AF56" s="6"/>
      <c r="AG56" s="6"/>
      <c r="AH56" s="6"/>
      <c r="AI56" s="6"/>
      <c r="AJ56" s="6"/>
      <c r="AK56" s="6"/>
      <c r="AL56" s="6"/>
      <c r="AM56" s="6"/>
      <c r="AN56" s="6"/>
      <c r="AO56" s="6"/>
      <c r="AP56" s="6"/>
      <c r="AQ56" s="6"/>
    </row>
    <row r="57" customFormat="false" ht="15" hidden="false" customHeight="false" outlineLevel="0" collapsed="false">
      <c r="B57" s="49" t="s">
        <v>5495</v>
      </c>
      <c r="C57" s="49"/>
      <c r="D57" s="49"/>
      <c r="E57" s="49"/>
      <c r="F57" s="49"/>
      <c r="G57" s="24"/>
      <c r="H57" s="24"/>
      <c r="I57" s="24"/>
      <c r="J57" s="22" t="n">
        <v>0</v>
      </c>
      <c r="K57" s="22" t="n">
        <v>-800000000</v>
      </c>
      <c r="L57" s="23" t="n">
        <v>0</v>
      </c>
      <c r="M57" s="23" t="n">
        <v>1000000000</v>
      </c>
      <c r="N57" s="24" t="n">
        <v>10300000000</v>
      </c>
      <c r="O57" s="24" t="n">
        <v>11900000000</v>
      </c>
      <c r="P57" s="24" t="n">
        <v>-6700000000</v>
      </c>
      <c r="Q57" s="24" t="n">
        <v>4600000000</v>
      </c>
      <c r="R57" s="24" t="n">
        <v>1200000000</v>
      </c>
      <c r="S57" s="24" t="n">
        <v>0</v>
      </c>
      <c r="T57" s="24" t="n">
        <v>26700000000</v>
      </c>
      <c r="U57" s="24" t="n">
        <v>33800000000</v>
      </c>
      <c r="V57" s="24" t="n">
        <v>37100000000</v>
      </c>
      <c r="W57" s="74" t="n">
        <v>37100000000</v>
      </c>
      <c r="X57" s="74" t="n">
        <v>50300000000</v>
      </c>
      <c r="Y57" s="6"/>
      <c r="Z57" s="6"/>
      <c r="AA57" s="6"/>
      <c r="AB57" s="6"/>
      <c r="AC57" s="6"/>
      <c r="AD57" s="6"/>
      <c r="AE57" s="6"/>
      <c r="AF57" s="6"/>
      <c r="AG57" s="6"/>
      <c r="AH57" s="6"/>
      <c r="AI57" s="6"/>
      <c r="AJ57" s="6"/>
      <c r="AK57" s="6"/>
      <c r="AL57" s="6"/>
      <c r="AM57" s="6"/>
      <c r="AN57" s="6"/>
      <c r="AO57" s="6"/>
      <c r="AP57" s="6"/>
      <c r="AQ57" s="6"/>
    </row>
    <row r="58" customFormat="false" ht="15" hidden="false" customHeight="false" outlineLevel="0" collapsed="false">
      <c r="B58" s="49" t="s">
        <v>1439</v>
      </c>
      <c r="C58" s="49"/>
      <c r="D58" s="49"/>
      <c r="E58" s="49"/>
      <c r="F58" s="49"/>
      <c r="G58" s="23" t="n">
        <v>0</v>
      </c>
      <c r="H58" s="23" t="n">
        <v>0</v>
      </c>
      <c r="I58" s="23" t="n">
        <v>-5800000000</v>
      </c>
      <c r="J58" s="22"/>
      <c r="K58" s="22"/>
      <c r="L58" s="23"/>
      <c r="M58" s="23"/>
      <c r="N58" s="24"/>
      <c r="O58" s="24"/>
      <c r="P58" s="24"/>
      <c r="Q58" s="24"/>
      <c r="R58" s="24"/>
      <c r="S58" s="24"/>
      <c r="T58" s="24"/>
      <c r="U58" s="24"/>
      <c r="V58" s="24"/>
      <c r="W58" s="537"/>
      <c r="X58" s="537"/>
      <c r="Y58" s="6"/>
      <c r="Z58" s="6"/>
      <c r="AA58" s="6"/>
      <c r="AB58" s="6"/>
      <c r="AC58" s="6"/>
      <c r="AD58" s="6"/>
      <c r="AE58" s="6"/>
      <c r="AF58" s="6"/>
      <c r="AG58" s="6"/>
      <c r="AH58" s="6"/>
      <c r="AI58" s="6"/>
      <c r="AJ58" s="6"/>
      <c r="AK58" s="6"/>
      <c r="AL58" s="6"/>
      <c r="AM58" s="6"/>
      <c r="AN58" s="6"/>
      <c r="AO58" s="6"/>
      <c r="AP58" s="6"/>
      <c r="AQ58" s="6"/>
    </row>
    <row r="59" customFormat="false" ht="15" hidden="false" customHeight="false" outlineLevel="0" collapsed="false">
      <c r="B59" s="49"/>
      <c r="C59" s="49"/>
      <c r="D59" s="49"/>
      <c r="E59" s="49"/>
      <c r="F59" s="49"/>
      <c r="G59" s="123"/>
      <c r="H59" s="123"/>
      <c r="I59" s="123"/>
      <c r="J59" s="123"/>
      <c r="K59" s="123"/>
      <c r="L59" s="123"/>
      <c r="M59" s="123"/>
      <c r="N59" s="123"/>
      <c r="O59" s="123"/>
      <c r="P59" s="123"/>
      <c r="Q59" s="123"/>
      <c r="R59" s="123"/>
      <c r="S59" s="123"/>
      <c r="T59" s="123"/>
      <c r="U59" s="123"/>
      <c r="V59" s="123"/>
      <c r="W59" s="537"/>
      <c r="X59" s="537"/>
    </row>
    <row r="60" customFormat="false" ht="15" hidden="false" customHeight="false" outlineLevel="0" collapsed="false">
      <c r="B60" s="49"/>
      <c r="C60" s="49"/>
      <c r="D60" s="49"/>
      <c r="E60" s="49"/>
      <c r="F60" s="49"/>
      <c r="G60" s="0" t="s">
        <v>128</v>
      </c>
      <c r="H60" s="0" t="s">
        <v>128</v>
      </c>
      <c r="I60" s="0" t="s">
        <v>128</v>
      </c>
      <c r="J60" s="0" t="s">
        <v>128</v>
      </c>
      <c r="K60" s="0" t="s">
        <v>128</v>
      </c>
      <c r="L60" s="0" t="s">
        <v>128</v>
      </c>
      <c r="M60" s="0" t="s">
        <v>128</v>
      </c>
      <c r="N60" s="0" t="s">
        <v>128</v>
      </c>
      <c r="O60" s="0" t="s">
        <v>128</v>
      </c>
      <c r="P60" s="0" t="s">
        <v>128</v>
      </c>
      <c r="Q60" s="0" t="s">
        <v>128</v>
      </c>
      <c r="R60" s="0" t="s">
        <v>128</v>
      </c>
      <c r="S60" s="0" t="s">
        <v>128</v>
      </c>
      <c r="T60" s="0" t="s">
        <v>128</v>
      </c>
      <c r="U60" s="0" t="s">
        <v>128</v>
      </c>
      <c r="V60" s="0" t="s">
        <v>128</v>
      </c>
      <c r="W60" s="0" t="s">
        <v>128</v>
      </c>
      <c r="X60" s="0" t="s">
        <v>128</v>
      </c>
    </row>
    <row r="61" customFormat="false" ht="15" hidden="false" customHeight="false" outlineLevel="0" collapsed="false">
      <c r="B61" s="49"/>
      <c r="C61" s="49"/>
      <c r="D61" s="49"/>
      <c r="E61" s="49"/>
      <c r="F61" s="49"/>
      <c r="G61" s="49"/>
      <c r="H61" s="49"/>
      <c r="I61" s="49"/>
      <c r="J61" s="49"/>
      <c r="K61" s="49"/>
      <c r="L61" s="91"/>
      <c r="M61" s="91"/>
      <c r="N61" s="537"/>
      <c r="O61" s="537"/>
      <c r="P61" s="537"/>
      <c r="Q61" s="537"/>
      <c r="R61" s="537"/>
      <c r="S61" s="537"/>
      <c r="T61" s="537"/>
      <c r="U61" s="537"/>
      <c r="V61" s="537"/>
      <c r="W61" s="537"/>
      <c r="X61" s="537"/>
    </row>
    <row r="62" customFormat="false" ht="15" hidden="false" customHeight="false" outlineLevel="0" collapsed="false">
      <c r="B62" s="0" t="s">
        <v>5496</v>
      </c>
      <c r="C62" s="49"/>
      <c r="D62" s="53"/>
      <c r="E62" s="53"/>
      <c r="F62" s="53"/>
      <c r="G62" s="53" t="n">
        <f aca="false">G6-G7-G12</f>
        <v>0</v>
      </c>
      <c r="H62" s="53" t="n">
        <f aca="false">H6-H7-H12</f>
        <v>0</v>
      </c>
      <c r="I62" s="53" t="n">
        <f aca="false">I6-I7-I12</f>
        <v>0</v>
      </c>
      <c r="J62" s="53" t="n">
        <f aca="false">J6-J7-J12</f>
        <v>0</v>
      </c>
      <c r="K62" s="53" t="n">
        <f aca="false">K6-K7-K12</f>
        <v>0</v>
      </c>
      <c r="L62" s="53" t="n">
        <f aca="false">L6-L7-L12</f>
        <v>0</v>
      </c>
      <c r="M62" s="53" t="n">
        <f aca="false">M6-M7-M12</f>
        <v>0</v>
      </c>
      <c r="N62" s="53" t="n">
        <f aca="false">N6-N7-N12</f>
        <v>0</v>
      </c>
      <c r="O62" s="53" t="n">
        <f aca="false">O6-O7-O12</f>
        <v>-100000000</v>
      </c>
      <c r="P62" s="53" t="n">
        <f aca="false">P6-P7-P12</f>
        <v>100000000</v>
      </c>
      <c r="Q62" s="53" t="n">
        <f aca="false">Q6-Q7-Q12</f>
        <v>-100000000</v>
      </c>
      <c r="R62" s="53" t="n">
        <f aca="false">R6-R7-R12</f>
        <v>0</v>
      </c>
      <c r="S62" s="53" t="n">
        <f aca="false">S6-S7-S12</f>
        <v>0</v>
      </c>
      <c r="T62" s="53" t="n">
        <f aca="false">T6-T7-T12</f>
        <v>0</v>
      </c>
      <c r="U62" s="53" t="n">
        <f aca="false">U6-U7-U12</f>
        <v>0</v>
      </c>
      <c r="V62" s="53" t="n">
        <f aca="false">V6-V7-V12</f>
        <v>0</v>
      </c>
      <c r="W62" s="53" t="n">
        <f aca="false">W6-W7-W12</f>
        <v>-100000000</v>
      </c>
      <c r="X62" s="53" t="n">
        <f aca="false">X6-X7-X12</f>
        <v>0</v>
      </c>
    </row>
    <row r="63" customFormat="false" ht="15" hidden="false" customHeight="false" outlineLevel="0" collapsed="false">
      <c r="B63" s="0" t="s">
        <v>130</v>
      </c>
      <c r="C63" s="49"/>
      <c r="D63" s="53"/>
      <c r="E63" s="53"/>
      <c r="F63" s="53"/>
      <c r="G63" s="53" t="n">
        <f aca="false">G7-G8-G11</f>
        <v>100000000</v>
      </c>
      <c r="H63" s="53" t="n">
        <f aca="false">H7-H8-H11</f>
        <v>0</v>
      </c>
      <c r="I63" s="53" t="n">
        <f aca="false">I7-I8-I11</f>
        <v>0</v>
      </c>
      <c r="J63" s="53" t="n">
        <f aca="false">J7-J8-J11</f>
        <v>0</v>
      </c>
      <c r="K63" s="53" t="n">
        <f aca="false">K7-K8-K11</f>
        <v>0</v>
      </c>
      <c r="L63" s="53" t="n">
        <f aca="false">L7-L8-L11</f>
        <v>100000000</v>
      </c>
      <c r="M63" s="53" t="n">
        <f aca="false">M7-M8-M11</f>
        <v>0</v>
      </c>
      <c r="N63" s="53" t="n">
        <f aca="false">N7-N8-N11</f>
        <v>0</v>
      </c>
      <c r="O63" s="53" t="n">
        <f aca="false">O7-O8-O11</f>
        <v>100000000</v>
      </c>
      <c r="P63" s="53" t="n">
        <f aca="false">P7-P8-P11</f>
        <v>-100000000</v>
      </c>
      <c r="Q63" s="53" t="n">
        <f aca="false">Q7-Q8-Q11</f>
        <v>0</v>
      </c>
      <c r="R63" s="53" t="n">
        <f aca="false">R7-R8-R11</f>
        <v>0</v>
      </c>
      <c r="S63" s="53" t="n">
        <f aca="false">S7-S8-S11</f>
        <v>0</v>
      </c>
      <c r="T63" s="53" t="n">
        <f aca="false">T7-T8-T11</f>
        <v>0</v>
      </c>
      <c r="U63" s="53" t="n">
        <f aca="false">U7-U8-U11</f>
        <v>0</v>
      </c>
      <c r="V63" s="53" t="n">
        <f aca="false">V7-V8-V11</f>
        <v>0</v>
      </c>
      <c r="W63" s="53" t="n">
        <f aca="false">W7-W8-W11</f>
        <v>100000000</v>
      </c>
      <c r="X63" s="53" t="n">
        <f aca="false">X7-X8-X11</f>
        <v>0</v>
      </c>
    </row>
    <row r="64" customFormat="false" ht="15" hidden="false" customHeight="false" outlineLevel="0" collapsed="false">
      <c r="B64" s="0" t="s">
        <v>131</v>
      </c>
      <c r="C64" s="49"/>
      <c r="D64" s="53"/>
      <c r="E64" s="53"/>
      <c r="F64" s="53"/>
      <c r="G64" s="53" t="n">
        <f aca="false">G8-G9-G10</f>
        <v>0</v>
      </c>
      <c r="H64" s="53" t="n">
        <f aca="false">H8-H9-H10</f>
        <v>100000000</v>
      </c>
      <c r="I64" s="53" t="n">
        <f aca="false">I8-I9-I10</f>
        <v>100000000</v>
      </c>
      <c r="J64" s="53" t="n">
        <f aca="false">J8-J9-J10</f>
        <v>0</v>
      </c>
      <c r="K64" s="53" t="n">
        <f aca="false">K8-K9-K10</f>
        <v>0</v>
      </c>
      <c r="L64" s="53" t="n">
        <f aca="false">L8-L9-L10</f>
        <v>0</v>
      </c>
      <c r="M64" s="53" t="n">
        <f aca="false">M8-M9-M10</f>
        <v>0</v>
      </c>
      <c r="N64" s="53" t="n">
        <f aca="false">N8-N9-N10</f>
        <v>0</v>
      </c>
      <c r="O64" s="53" t="n">
        <f aca="false">O8-O9-O10</f>
        <v>0</v>
      </c>
      <c r="P64" s="53" t="n">
        <f aca="false">P8-P9-P10</f>
        <v>0</v>
      </c>
      <c r="Q64" s="53" t="n">
        <f aca="false">Q8-Q9-Q10</f>
        <v>0</v>
      </c>
      <c r="R64" s="53" t="n">
        <f aca="false">R8-R9-R10</f>
        <v>0</v>
      </c>
      <c r="S64" s="53" t="n">
        <f aca="false">S8-S9-S10</f>
        <v>0</v>
      </c>
      <c r="T64" s="53" t="n">
        <f aca="false">T8-T9-T10</f>
        <v>0</v>
      </c>
      <c r="U64" s="53" t="n">
        <f aca="false">U8-U9-U10</f>
        <v>0</v>
      </c>
      <c r="V64" s="53" t="n">
        <f aca="false">V8-V9-V10</f>
        <v>0</v>
      </c>
      <c r="W64" s="53" t="n">
        <f aca="false">W8-W9-W10</f>
        <v>-100000000</v>
      </c>
      <c r="X64" s="53" t="n">
        <f aca="false">X8-X9-X10</f>
        <v>0</v>
      </c>
    </row>
    <row r="65" customFormat="false" ht="15" hidden="false" customHeight="false" outlineLevel="0" collapsed="false">
      <c r="B65" s="0" t="s">
        <v>134</v>
      </c>
      <c r="C65" s="49"/>
      <c r="D65" s="126"/>
      <c r="E65" s="126"/>
      <c r="F65" s="126"/>
      <c r="G65" s="126" t="n">
        <f aca="false">G13-G16-G29</f>
        <v>-100000000.000015</v>
      </c>
      <c r="H65" s="126" t="n">
        <f aca="false">H13-H16-H29</f>
        <v>100000000</v>
      </c>
      <c r="I65" s="126" t="n">
        <f aca="false">I13-I16-I29</f>
        <v>0</v>
      </c>
      <c r="J65" s="126" t="n">
        <f aca="false">J13-J16-J29</f>
        <v>0</v>
      </c>
      <c r="K65" s="126" t="n">
        <f aca="false">K13-K16-K29</f>
        <v>0</v>
      </c>
      <c r="L65" s="126" t="n">
        <f aca="false">L13-L16-L29</f>
        <v>0</v>
      </c>
      <c r="M65" s="126" t="n">
        <f aca="false">M13-M16-M29</f>
        <v>0</v>
      </c>
      <c r="N65" s="126" t="n">
        <f aca="false">N13-N16-N29</f>
        <v>0</v>
      </c>
      <c r="O65" s="126" t="n">
        <f aca="false">O13-O16-O29</f>
        <v>0</v>
      </c>
      <c r="P65" s="136" t="n">
        <f aca="false">P13-P16-P29</f>
        <v>200000000</v>
      </c>
      <c r="Q65" s="136" t="n">
        <f aca="false">Q13-Q16-Q29</f>
        <v>-400000000</v>
      </c>
      <c r="R65" s="136" t="n">
        <f aca="false">R13-R16-R29</f>
        <v>400000000</v>
      </c>
      <c r="S65" s="126" t="n">
        <f aca="false">S13-S16-S29</f>
        <v>0</v>
      </c>
      <c r="T65" s="126" t="n">
        <f aca="false">T13-T16-T29</f>
        <v>0</v>
      </c>
      <c r="U65" s="126" t="n">
        <f aca="false">U13-U16-U29</f>
        <v>0</v>
      </c>
      <c r="V65" s="126" t="n">
        <f aca="false">V13-V16-V29</f>
        <v>-100000000</v>
      </c>
      <c r="W65" s="126" t="n">
        <f aca="false">W13-W16-W29</f>
        <v>0</v>
      </c>
      <c r="X65" s="126" t="n">
        <f aca="false">X13-X16-X29</f>
        <v>-100000000</v>
      </c>
    </row>
    <row r="66" customFormat="false" ht="15" hidden="false" customHeight="false" outlineLevel="0" collapsed="false">
      <c r="B66" s="0" t="s">
        <v>333</v>
      </c>
      <c r="C66" s="49"/>
      <c r="D66" s="53"/>
      <c r="E66" s="53"/>
      <c r="F66" s="53"/>
      <c r="G66" s="53" t="n">
        <f aca="false">G16-G17-G24-G25-G26</f>
        <v>0</v>
      </c>
      <c r="H66" s="53" t="n">
        <f aca="false">H16-H17-H24-H25-H26</f>
        <v>0</v>
      </c>
      <c r="I66" s="53" t="n">
        <f aca="false">I16-I17-I24-I25-I26</f>
        <v>0</v>
      </c>
      <c r="J66" s="53" t="n">
        <f aca="false">J16-J17-J24-J25-J26</f>
        <v>100000000</v>
      </c>
      <c r="K66" s="53" t="n">
        <f aca="false">K16-K17-K24-K25-K26</f>
        <v>0</v>
      </c>
      <c r="L66" s="53" t="n">
        <f aca="false">L16-L17-L24-L25-L26</f>
        <v>0</v>
      </c>
      <c r="M66" s="53" t="n">
        <f aca="false">M16-M17-M24-M25-M26</f>
        <v>0</v>
      </c>
      <c r="N66" s="53" t="n">
        <f aca="false">N16-N17-N24-N25-N26</f>
        <v>0</v>
      </c>
      <c r="O66" s="53" t="n">
        <f aca="false">O16-O17-O24-O25-O26</f>
        <v>0</v>
      </c>
      <c r="P66" s="53" t="n">
        <f aca="false">P16-P17-P24-P25-P26</f>
        <v>0</v>
      </c>
      <c r="Q66" s="53" t="n">
        <f aca="false">Q16-Q17-Q24-Q25-Q26</f>
        <v>0</v>
      </c>
      <c r="R66" s="53" t="n">
        <f aca="false">R16-R17-R24-R25-R26</f>
        <v>0</v>
      </c>
      <c r="S66" s="53" t="n">
        <f aca="false">S16-S17-S24-S25-S26</f>
        <v>0</v>
      </c>
      <c r="T66" s="53" t="n">
        <f aca="false">T16-T17-T24-T25-T26</f>
        <v>0</v>
      </c>
      <c r="U66" s="53" t="n">
        <f aca="false">U16-U17-U24-U25-U26</f>
        <v>0</v>
      </c>
      <c r="V66" s="53" t="n">
        <f aca="false">V16-V17-V24-V25-V26</f>
        <v>0</v>
      </c>
      <c r="W66" s="53" t="n">
        <f aca="false">W16-W17-W24-W25-W26</f>
        <v>0</v>
      </c>
      <c r="X66" s="53" t="n">
        <f aca="false">X16-X17-X24-X25-X26</f>
        <v>0</v>
      </c>
    </row>
    <row r="67" customFormat="false" ht="15" hidden="false" customHeight="false" outlineLevel="0" collapsed="false">
      <c r="B67" s="0" t="s">
        <v>5497</v>
      </c>
      <c r="C67" s="49"/>
      <c r="D67" s="53"/>
      <c r="E67" s="53"/>
      <c r="F67" s="53"/>
      <c r="G67" s="53" t="n">
        <f aca="false">G17-G18-G19-G20-G22-G23</f>
        <v>0</v>
      </c>
      <c r="H67" s="53" t="n">
        <f aca="false">H17-H18-H19-H20-H22-H23</f>
        <v>0</v>
      </c>
      <c r="I67" s="53" t="n">
        <f aca="false">I17-I18-I19-I20-I22-I23</f>
        <v>0</v>
      </c>
      <c r="J67" s="53" t="n">
        <f aca="false">J17-J18-J19-J20-J22-J23</f>
        <v>0</v>
      </c>
      <c r="K67" s="53" t="n">
        <f aca="false">K17-K18-K19-K20-K22-K23</f>
        <v>0</v>
      </c>
      <c r="L67" s="53" t="n">
        <f aca="false">L17-L18-L19-L20-L22-L23</f>
        <v>0</v>
      </c>
      <c r="M67" s="53" t="n">
        <f aca="false">M17-M18-M19-M20-M22-M23</f>
        <v>0</v>
      </c>
      <c r="N67" s="53" t="n">
        <f aca="false">N17-N18-N19-N20-N22-N23</f>
        <v>0</v>
      </c>
      <c r="O67" s="53" t="n">
        <f aca="false">O17-O18-O19-O20-O22-O23</f>
        <v>0</v>
      </c>
      <c r="P67" s="53" t="n">
        <f aca="false">P17-P18-P19-P20-P22-P23</f>
        <v>0</v>
      </c>
      <c r="Q67" s="53" t="n">
        <f aca="false">Q17-Q18-Q19-Q20-Q22-Q23</f>
        <v>0</v>
      </c>
      <c r="R67" s="53" t="n">
        <f aca="false">R17-R18-R19-R20-R22-R23</f>
        <v>0</v>
      </c>
      <c r="S67" s="53" t="n">
        <f aca="false">S17-S18-S19-S20-S22-S23</f>
        <v>0</v>
      </c>
      <c r="T67" s="53" t="n">
        <f aca="false">T17-T18-T19-T20-T22-T23</f>
        <v>0</v>
      </c>
      <c r="U67" s="53" t="n">
        <f aca="false">U17-U18-U19-U20-U22-U23</f>
        <v>0</v>
      </c>
      <c r="V67" s="53" t="n">
        <f aca="false">V17-V18-V19-V20-V22-V23</f>
        <v>0</v>
      </c>
      <c r="W67" s="53" t="n">
        <f aca="false">W17-W18-W19-W20-W22-W23</f>
        <v>0</v>
      </c>
      <c r="X67" s="53" t="n">
        <f aca="false">X17-X18-X19-X20-X22-X23</f>
        <v>0</v>
      </c>
    </row>
    <row r="68" customFormat="false" ht="15" hidden="false" customHeight="false" outlineLevel="0" collapsed="false">
      <c r="B68" s="0" t="s">
        <v>268</v>
      </c>
      <c r="C68" s="49"/>
      <c r="D68" s="53"/>
      <c r="E68" s="53"/>
      <c r="F68" s="53"/>
      <c r="G68" s="53" t="n">
        <f aca="false">G25-G27-G28</f>
        <v>100000000</v>
      </c>
      <c r="H68" s="53" t="n">
        <f aca="false">H25-H27-H28</f>
        <v>0</v>
      </c>
      <c r="I68" s="53" t="n">
        <f aca="false">I25-I27-I28</f>
        <v>0</v>
      </c>
      <c r="J68" s="53" t="n">
        <f aca="false">J25-J27-J28</f>
        <v>-100000000</v>
      </c>
      <c r="K68" s="53" t="n">
        <f aca="false">K25-K27-K28</f>
        <v>0</v>
      </c>
      <c r="L68" s="53" t="n">
        <f aca="false">L25-L27-L28</f>
        <v>0</v>
      </c>
      <c r="M68" s="53" t="n">
        <f aca="false">M25-M27-M28</f>
        <v>0</v>
      </c>
      <c r="N68" s="53" t="n">
        <f aca="false">N25-N27-N28</f>
        <v>0</v>
      </c>
      <c r="O68" s="53" t="n">
        <f aca="false">O25-O27-O28</f>
        <v>0</v>
      </c>
      <c r="P68" s="53" t="n">
        <f aca="false">P25-P27-P28</f>
        <v>0</v>
      </c>
      <c r="Q68" s="53" t="n">
        <f aca="false">Q25-Q27-Q28</f>
        <v>0</v>
      </c>
      <c r="R68" s="53" t="n">
        <f aca="false">R25-R27-R28</f>
        <v>0</v>
      </c>
      <c r="S68" s="53" t="n">
        <f aca="false">S25-S27-S28</f>
        <v>0</v>
      </c>
      <c r="T68" s="53" t="n">
        <f aca="false">T25-T27-T28</f>
        <v>0</v>
      </c>
      <c r="U68" s="53" t="n">
        <f aca="false">U25-U27-U28</f>
        <v>0</v>
      </c>
      <c r="V68" s="53" t="n">
        <f aca="false">V25-V27-V28</f>
        <v>0</v>
      </c>
      <c r="W68" s="53" t="n">
        <f aca="false">W25-W27-W28</f>
        <v>0</v>
      </c>
      <c r="X68" s="53" t="n">
        <f aca="false">X25-X27-X28</f>
        <v>0</v>
      </c>
    </row>
    <row r="69" customFormat="false" ht="15" hidden="false" customHeight="false" outlineLevel="0" collapsed="false">
      <c r="B69" s="0" t="s">
        <v>5498</v>
      </c>
      <c r="C69" s="49"/>
      <c r="D69" s="53"/>
      <c r="E69" s="53"/>
      <c r="F69" s="53"/>
      <c r="G69" s="53" t="n">
        <f aca="false">G29-G30-G31</f>
        <v>100000000</v>
      </c>
      <c r="H69" s="53" t="n">
        <f aca="false">H29-H30-H31</f>
        <v>-100000000</v>
      </c>
      <c r="I69" s="53" t="n">
        <f aca="false">I29-I30-I31</f>
        <v>0</v>
      </c>
      <c r="J69" s="53" t="n">
        <f aca="false">J29-J30-J31</f>
        <v>-100000000</v>
      </c>
      <c r="K69" s="53" t="n">
        <f aca="false">K29-K30-K31</f>
        <v>0</v>
      </c>
      <c r="L69" s="53" t="n">
        <f aca="false">L29-L30-L31</f>
        <v>0</v>
      </c>
      <c r="M69" s="53" t="n">
        <f aca="false">M29-M30-M31</f>
        <v>0</v>
      </c>
      <c r="N69" s="53" t="n">
        <f aca="false">N29-N30-N31</f>
        <v>100000000</v>
      </c>
      <c r="O69" s="53" t="n">
        <f aca="false">O29-O30-O31</f>
        <v>-100000000</v>
      </c>
      <c r="P69" s="53" t="n">
        <f aca="false">P29-P30-P31</f>
        <v>0</v>
      </c>
      <c r="Q69" s="53" t="n">
        <f aca="false">Q29-Q30-Q31</f>
        <v>0</v>
      </c>
      <c r="R69" s="53" t="n">
        <f aca="false">R29-R30-R31</f>
        <v>0</v>
      </c>
      <c r="S69" s="53" t="n">
        <f aca="false">S29-S30-S31</f>
        <v>0</v>
      </c>
      <c r="T69" s="53" t="n">
        <f aca="false">T29-T30-T31</f>
        <v>-100000000.000015</v>
      </c>
      <c r="U69" s="53" t="n">
        <f aca="false">U29-U30-U31</f>
        <v>0</v>
      </c>
      <c r="V69" s="53" t="n">
        <f aca="false">V29-V30-V31</f>
        <v>0</v>
      </c>
      <c r="W69" s="53" t="n">
        <f aca="false">W29-W30-W31</f>
        <v>-100000000</v>
      </c>
      <c r="X69" s="53" t="n">
        <f aca="false">X29-X30-X31</f>
        <v>100000000</v>
      </c>
    </row>
    <row r="70" customFormat="false" ht="15" hidden="false" customHeight="false" outlineLevel="0" collapsed="false">
      <c r="B70" s="0" t="s">
        <v>137</v>
      </c>
      <c r="C70" s="49"/>
      <c r="D70" s="53"/>
      <c r="E70" s="53"/>
      <c r="F70" s="53"/>
      <c r="G70" s="53" t="n">
        <f aca="false">G40-G41-G50</f>
        <v>0</v>
      </c>
      <c r="H70" s="53" t="n">
        <f aca="false">H40-H41-H50</f>
        <v>0</v>
      </c>
      <c r="I70" s="53" t="n">
        <f aca="false">I40-I41-I50</f>
        <v>0</v>
      </c>
      <c r="J70" s="53" t="n">
        <f aca="false">J40-J41-J50</f>
        <v>0</v>
      </c>
      <c r="K70" s="53" t="n">
        <f aca="false">K40-K41-K50</f>
        <v>0</v>
      </c>
      <c r="L70" s="53" t="n">
        <f aca="false">L40-L41-L50</f>
        <v>100000000</v>
      </c>
      <c r="M70" s="53" t="n">
        <f aca="false">M40-M41-M50</f>
        <v>0</v>
      </c>
      <c r="N70" s="53" t="n">
        <f aca="false">N40-N41-N50</f>
        <v>0</v>
      </c>
      <c r="O70" s="53" t="n">
        <f aca="false">O40-O41-O50</f>
        <v>0</v>
      </c>
      <c r="P70" s="53" t="n">
        <f aca="false">P40-P41-P50</f>
        <v>0</v>
      </c>
      <c r="Q70" s="53" t="n">
        <f aca="false">Q40-Q41-Q50</f>
        <v>-100000000</v>
      </c>
      <c r="R70" s="53" t="n">
        <f aca="false">R40-R41-R50</f>
        <v>0</v>
      </c>
      <c r="S70" s="53" t="n">
        <f aca="false">S40-S41-S50</f>
        <v>0</v>
      </c>
      <c r="T70" s="53" t="n">
        <f aca="false">T40-T41-T50</f>
        <v>0</v>
      </c>
      <c r="U70" s="53" t="n">
        <f aca="false">U40-U41-U50</f>
        <v>0</v>
      </c>
      <c r="V70" s="53" t="n">
        <f aca="false">V40-V41-V50</f>
        <v>100000000</v>
      </c>
      <c r="W70" s="53" t="n">
        <f aca="false">W40-W41-W50</f>
        <v>100000000</v>
      </c>
      <c r="X70" s="53" t="n">
        <f aca="false">X40-X41-X50</f>
        <v>0</v>
      </c>
    </row>
    <row r="71" customFormat="false" ht="15" hidden="false" customHeight="false" outlineLevel="0" collapsed="false">
      <c r="B71" s="0" t="s">
        <v>138</v>
      </c>
      <c r="D71" s="143"/>
      <c r="E71" s="143"/>
      <c r="F71" s="143"/>
      <c r="G71" s="143" t="n">
        <f aca="false">G41-G42-G46-G49</f>
        <v>100000000</v>
      </c>
      <c r="H71" s="143" t="n">
        <f aca="false">H41-H42-H46-H49</f>
        <v>0</v>
      </c>
      <c r="I71" s="143" t="n">
        <f aca="false">I41-I42-I46-I49</f>
        <v>0</v>
      </c>
      <c r="J71" s="143" t="n">
        <f aca="false">J41-J42-J46-J49</f>
        <v>0</v>
      </c>
      <c r="K71" s="143" t="n">
        <f aca="false">K41-K42-K46-K49</f>
        <v>0</v>
      </c>
      <c r="L71" s="143" t="n">
        <f aca="false">L41-L42-L46-L49</f>
        <v>-100000000</v>
      </c>
      <c r="M71" s="143" t="n">
        <f aca="false">M41-M42-M46-M49</f>
        <v>0</v>
      </c>
      <c r="N71" s="143" t="n">
        <f aca="false">N41-N42-N46-N49</f>
        <v>100000000</v>
      </c>
      <c r="O71" s="143" t="n">
        <f aca="false">O41-O42-O46-O49</f>
        <v>0</v>
      </c>
      <c r="P71" s="143" t="n">
        <f aca="false">P41-P42-P46-P49</f>
        <v>100000000</v>
      </c>
      <c r="Q71" s="143" t="n">
        <f aca="false">Q41-Q42-Q46-Q49</f>
        <v>0</v>
      </c>
      <c r="R71" s="143" t="n">
        <f aca="false">R41-R42-R46-R49</f>
        <v>0</v>
      </c>
      <c r="S71" s="143" t="n">
        <f aca="false">S41-S42-S46-S49</f>
        <v>-100000000</v>
      </c>
      <c r="T71" s="143" t="n">
        <f aca="false">T41-T42-T46-T49</f>
        <v>0</v>
      </c>
      <c r="U71" s="143" t="n">
        <f aca="false">U41-U42-U46-U49</f>
        <v>0</v>
      </c>
      <c r="V71" s="143" t="n">
        <f aca="false">V41-V42-V46-V49</f>
        <v>0</v>
      </c>
      <c r="W71" s="143" t="n">
        <f aca="false">W41-W42-W46-W49</f>
        <v>0</v>
      </c>
      <c r="X71" s="143" t="n">
        <f aca="false">X41-X42-X46-X49</f>
        <v>-100000000</v>
      </c>
    </row>
    <row r="72" customFormat="false" ht="15" hidden="false" customHeight="false" outlineLevel="0" collapsed="false">
      <c r="B72" s="0" t="s">
        <v>909</v>
      </c>
      <c r="G72" s="143" t="n">
        <f aca="false">G50-G51-G52-G53</f>
        <v>-99999999.9999962</v>
      </c>
      <c r="H72" s="143" t="n">
        <f aca="false">H50-H51-H52-H53</f>
        <v>0</v>
      </c>
      <c r="I72" s="143" t="n">
        <f aca="false">I50-I51-I52-I53</f>
        <v>0</v>
      </c>
      <c r="J72" s="143" t="n">
        <f aca="false">J50-J51-J52-J53</f>
        <v>0</v>
      </c>
      <c r="K72" s="143" t="n">
        <f aca="false">K50-K51-K52-K53</f>
        <v>0</v>
      </c>
      <c r="L72" s="143" t="n">
        <f aca="false">L50-L51-L52-L53</f>
        <v>0</v>
      </c>
      <c r="M72" s="369" t="n">
        <f aca="false">M50-M51-M52-M53</f>
        <v>2800000000</v>
      </c>
      <c r="N72" s="369" t="n">
        <f aca="false">N50-N51-N52-N53</f>
        <v>29200000000</v>
      </c>
      <c r="O72" s="369" t="n">
        <f aca="false">O50-O51-O52-O53</f>
        <v>20300000000</v>
      </c>
      <c r="P72" s="369" t="n">
        <f aca="false">P50-P51-P52-P53</f>
        <v>61500000000</v>
      </c>
      <c r="Q72" s="369" t="n">
        <f aca="false">Q50-Q51-Q52-Q53</f>
        <v>20500000000</v>
      </c>
      <c r="R72" s="369" t="n">
        <f aca="false">R50-R51-R52-R53</f>
        <v>42300000000</v>
      </c>
      <c r="S72" s="369" t="n">
        <f aca="false">S50-S51-S52-S53</f>
        <v>36600000000</v>
      </c>
      <c r="T72" s="369" t="n">
        <f aca="false">T50-T51-T52-T53</f>
        <v>37800000000</v>
      </c>
      <c r="U72" s="369" t="n">
        <f aca="false">U50-U51-U52-U53</f>
        <v>50800000000</v>
      </c>
      <c r="V72" s="369" t="n">
        <f aca="false">V50-V51-V52-V53</f>
        <v>47600000000</v>
      </c>
      <c r="W72" s="369" t="n">
        <f aca="false">W50-W51-W52-W53</f>
        <v>56300000000</v>
      </c>
      <c r="X72" s="369" t="n">
        <f aca="false">X50-X51-X52-X53</f>
        <v>55900000000</v>
      </c>
    </row>
    <row r="74" customFormat="false" ht="15" hidden="false" customHeight="false" outlineLevel="0" collapsed="false">
      <c r="D74" s="55"/>
    </row>
    <row r="75" customFormat="false" ht="15" hidden="false" customHeight="false" outlineLevel="0" collapsed="false">
      <c r="B75" s="0" t="s">
        <v>139</v>
      </c>
      <c r="F75" s="57"/>
      <c r="G75" s="0" t="n">
        <v>971559000000</v>
      </c>
      <c r="H75" s="57" t="n">
        <v>1022074000000</v>
      </c>
      <c r="I75" s="57" t="n">
        <v>1114311000000</v>
      </c>
      <c r="J75" s="57" t="n">
        <v>1150417000000</v>
      </c>
      <c r="K75" s="57" t="n">
        <v>1207931000000</v>
      </c>
      <c r="L75" s="57" t="n">
        <v>1414861000000</v>
      </c>
      <c r="M75" s="57" t="n">
        <v>1493526000000</v>
      </c>
      <c r="N75" s="57" t="n">
        <v>1571487000000</v>
      </c>
      <c r="O75" s="57" t="n">
        <v>1772342000000</v>
      </c>
      <c r="P75" s="946" t="n">
        <v>1999000000000</v>
      </c>
      <c r="Q75" s="946" t="n">
        <v>2149000000000</v>
      </c>
      <c r="R75" s="946" t="n">
        <v>2277000000000</v>
      </c>
      <c r="S75" s="946" t="n">
        <v>2459000000000</v>
      </c>
      <c r="T75" s="946" t="n">
        <v>2659000000000</v>
      </c>
      <c r="U75" s="946" t="n">
        <v>2875000000000</v>
      </c>
      <c r="V75" s="946" t="n">
        <v>3106000000000</v>
      </c>
      <c r="W75" s="946" t="n">
        <v>3352000000000</v>
      </c>
      <c r="X75" s="946" t="n">
        <v>3614000000000</v>
      </c>
    </row>
    <row r="76" customFormat="false" ht="15" hidden="false" customHeight="false" outlineLevel="0" collapsed="false">
      <c r="B76" s="0" t="s">
        <v>140</v>
      </c>
      <c r="G76" s="0" t="n">
        <f aca="false">(G6/G75)*100</f>
        <v>17.5799925686448</v>
      </c>
      <c r="H76" s="0" t="n">
        <f aca="false">(H6/H75)*100</f>
        <v>17.5721131738015</v>
      </c>
      <c r="I76" s="0" t="n">
        <f aca="false">(I6/I75)*100</f>
        <v>16.8714120205221</v>
      </c>
      <c r="J76" s="0" t="n">
        <f aca="false">(J6/J75)*100</f>
        <v>18.4194079190415</v>
      </c>
      <c r="K76" s="0" t="n">
        <f aca="false">(K6/K75)*100</f>
        <v>18.5192697264993</v>
      </c>
      <c r="L76" s="0" t="n">
        <f aca="false">(L6/L75)*100</f>
        <v>17.0334753731992</v>
      </c>
      <c r="M76" s="0" t="n">
        <f aca="false">(M6/M75)*100</f>
        <v>18.4261941204907</v>
      </c>
      <c r="N76" s="0" t="n">
        <f aca="false">(N6/N75)*100</f>
        <v>20.4456034316542</v>
      </c>
      <c r="O76" s="0" t="n">
        <f aca="false">(O6/O75)*100</f>
        <v>20.4418785990514</v>
      </c>
      <c r="P76" s="0" t="n">
        <f aca="false">(P6/P75)*100</f>
        <v>19.1845922961481</v>
      </c>
      <c r="Q76" s="0" t="n">
        <f aca="false">(Q6/Q75)*100</f>
        <v>20.8980921358772</v>
      </c>
      <c r="R76" s="0" t="n">
        <f aca="false">(R6/R75)*100</f>
        <v>19.6837944664032</v>
      </c>
      <c r="S76" s="0" t="n">
        <f aca="false">(S6/S75)*100</f>
        <v>21.0329402196015</v>
      </c>
      <c r="T76" s="0" t="n">
        <f aca="false">(T6/T75)*100</f>
        <v>21.3915005641218</v>
      </c>
      <c r="U76" s="0" t="n">
        <f aca="false">(U6/U75)*100</f>
        <v>21.5617391304348</v>
      </c>
      <c r="V76" s="0" t="n">
        <f aca="false">(V6/V75)*100</f>
        <v>21.5679330328397</v>
      </c>
      <c r="W76" s="0" t="n">
        <f aca="false">(W6/W75)*100</f>
        <v>21.7541766109785</v>
      </c>
      <c r="X76" s="0" t="n">
        <f aca="false">(X6/X75)*100</f>
        <v>21.737686773658</v>
      </c>
    </row>
    <row r="77" customFormat="false" ht="15" hidden="false" customHeight="false" outlineLevel="0" collapsed="false">
      <c r="B77" s="0" t="s">
        <v>141</v>
      </c>
      <c r="G77" s="0" t="n">
        <f aca="false">(G13/G75)*100</f>
        <v>15.130321473014</v>
      </c>
      <c r="H77" s="0" t="n">
        <f aca="false">(H13/H75)*100</f>
        <v>16.6132784905985</v>
      </c>
      <c r="I77" s="0" t="n">
        <f aca="false">(I13/I75)*100</f>
        <v>19.2944339596396</v>
      </c>
      <c r="J77" s="0" t="n">
        <f aca="false">(J13/J75)*100</f>
        <v>22.2441080060535</v>
      </c>
      <c r="K77" s="0" t="n">
        <f aca="false">(K13/K75)*100</f>
        <v>20.4067947589722</v>
      </c>
      <c r="L77" s="0" t="n">
        <f aca="false">(L13/L75)*100</f>
        <v>17.8886830579117</v>
      </c>
      <c r="M77" s="0" t="n">
        <f aca="false">(M13/M75)*100</f>
        <v>21.2450268693012</v>
      </c>
      <c r="N77" s="0" t="n">
        <f aca="false">(N13/N75)*100</f>
        <v>22.5518887525</v>
      </c>
      <c r="O77" s="0" t="n">
        <f aca="false">(O13/O75)*100</f>
        <v>23.810302977642</v>
      </c>
      <c r="P77" s="0" t="n">
        <f aca="false">(P13/P75)*100</f>
        <v>26.4182091045523</v>
      </c>
      <c r="Q77" s="0" t="n">
        <f aca="false">(Q13/Q75)*100</f>
        <v>25.5234993020009</v>
      </c>
      <c r="R77" s="0" t="n">
        <f aca="false">(R13/R75)*100</f>
        <v>24.9802371541502</v>
      </c>
      <c r="S77" s="0" t="n">
        <f aca="false">(S13/S75)*100</f>
        <v>26.2667751118341</v>
      </c>
      <c r="T77" s="0" t="n">
        <f aca="false">(T13/T75)*100</f>
        <v>26.088755171117</v>
      </c>
      <c r="U77" s="0" t="n">
        <f aca="false">(U13/U75)*100</f>
        <v>26.2295652173913</v>
      </c>
      <c r="V77" s="0" t="n">
        <f aca="false">(V13/V75)*100</f>
        <v>26.2749517063748</v>
      </c>
      <c r="W77" s="0" t="n">
        <f aca="false">(W13/W75)*100</f>
        <v>26.5662291169451</v>
      </c>
      <c r="X77" s="0" t="n">
        <f aca="false">(X13/X75)*100</f>
        <v>26.5993359158827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4.xml><?xml version="1.0" encoding="utf-8"?>
<worksheet xmlns="http://schemas.openxmlformats.org/spreadsheetml/2006/main" xmlns:r="http://schemas.openxmlformats.org/officeDocument/2006/relationships">
  <sheetPr filterMode="false">
    <pageSetUpPr fitToPage="false"/>
  </sheetPr>
  <dimension ref="A1:X7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K24" activePane="bottomRight" state="frozen"/>
      <selection pane="topLeft" activeCell="A1" activeCellId="0" sqref="A1"/>
      <selection pane="topRight" activeCell="K1" activeCellId="0" sqref="K1"/>
      <selection pane="bottomLeft" activeCell="A24" activeCellId="0" sqref="A24"/>
      <selection pane="bottomRight" activeCell="O51" activeCellId="0" sqref="O51"/>
    </sheetView>
  </sheetViews>
  <sheetFormatPr defaultRowHeight="15"/>
  <cols>
    <col collapsed="false" hidden="false" max="1" min="1" style="0" width="41.3061224489796"/>
    <col collapsed="false" hidden="false" max="2" min="2" style="0" width="47.7857142857143"/>
    <col collapsed="false" hidden="false" max="3" min="3" style="0" width="22.1377551020408"/>
    <col collapsed="false" hidden="false" max="4" min="4" style="0" width="13.5"/>
    <col collapsed="false" hidden="false" max="5" min="5" style="0" width="8.50510204081633"/>
    <col collapsed="false" hidden="false" max="6" min="6" style="0" width="14.5816326530612"/>
    <col collapsed="false" hidden="false" max="7" min="7" style="0" width="12.4183673469388"/>
    <col collapsed="false" hidden="false" max="9" min="8" style="0" width="14.0408163265306"/>
    <col collapsed="false" hidden="false" max="10" min="10" style="0" width="12.9591836734694"/>
    <col collapsed="false" hidden="false" max="11" min="11" style="0" width="12.4183673469388"/>
    <col collapsed="false" hidden="false" max="12" min="12" style="0" width="13.9030612244898"/>
    <col collapsed="false" hidden="false" max="14" min="13" style="0" width="12.4183673469388"/>
    <col collapsed="false" hidden="false" max="15" min="15" style="0" width="13.2295918367347"/>
    <col collapsed="false" hidden="false" max="16" min="16" style="0" width="13.3622448979592"/>
    <col collapsed="false" hidden="false" max="19" min="17" style="0" width="13.6326530612245"/>
    <col collapsed="false" hidden="false" max="20" min="20" style="0" width="12.6887755102041"/>
    <col collapsed="false" hidden="false" max="21" min="21" style="0" width="12.1479591836735"/>
    <col collapsed="false" hidden="false" max="1025" min="22" style="0" width="8.50510204081633"/>
  </cols>
  <sheetData>
    <row r="1" customFormat="false" ht="15" hidden="false" customHeight="false" outlineLevel="0" collapsed="false">
      <c r="A1" s="1" t="s">
        <v>5499</v>
      </c>
      <c r="B1" s="2" t="s">
        <v>5500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5501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2409</v>
      </c>
      <c r="M5" s="3" t="s">
        <v>28</v>
      </c>
      <c r="N5" s="3" t="s">
        <v>28</v>
      </c>
      <c r="O5" s="3" t="s">
        <v>28</v>
      </c>
      <c r="P5" s="3" t="s">
        <v>28</v>
      </c>
      <c r="Q5" s="3" t="s">
        <v>28</v>
      </c>
      <c r="R5" s="3" t="s">
        <v>28</v>
      </c>
      <c r="S5" s="3" t="s">
        <v>28</v>
      </c>
      <c r="T5" s="4" t="s">
        <v>31</v>
      </c>
      <c r="U5" s="4" t="s">
        <v>31</v>
      </c>
      <c r="V5" s="4" t="s">
        <v>31</v>
      </c>
      <c r="W5" s="4" t="s">
        <v>31</v>
      </c>
      <c r="X5" s="4" t="s">
        <v>31</v>
      </c>
    </row>
    <row r="6" s="17" customFormat="true" ht="16.5" hidden="false" customHeight="false" outlineLevel="0" collapsed="false">
      <c r="A6" s="335" t="s">
        <v>32</v>
      </c>
      <c r="B6" s="335" t="s">
        <v>33</v>
      </c>
      <c r="C6" s="335" t="s">
        <v>34</v>
      </c>
      <c r="D6" s="335"/>
      <c r="E6" s="121"/>
      <c r="F6" s="442" t="n">
        <v>95200000</v>
      </c>
      <c r="G6" s="442" t="n">
        <v>99300000</v>
      </c>
      <c r="H6" s="947" t="n">
        <v>111000000</v>
      </c>
      <c r="I6" s="947" t="n">
        <v>122100000</v>
      </c>
      <c r="J6" s="442" t="n">
        <v>154500000</v>
      </c>
      <c r="K6" s="443" t="n">
        <v>171000000</v>
      </c>
      <c r="L6" s="482" t="n">
        <v>171200000</v>
      </c>
      <c r="M6" s="482" t="n">
        <v>192100000</v>
      </c>
      <c r="N6" s="482" t="n">
        <f aca="false">N7+N17</f>
        <v>205300000</v>
      </c>
      <c r="O6" s="482" t="n">
        <v>203800000</v>
      </c>
      <c r="P6" s="482" t="n">
        <v>219400000</v>
      </c>
      <c r="Q6" s="482" t="n">
        <v>196700000</v>
      </c>
      <c r="R6" s="482" t="n">
        <v>220900000</v>
      </c>
      <c r="S6" s="482" t="n">
        <v>238300000</v>
      </c>
      <c r="T6" s="482" t="n">
        <v>240700000</v>
      </c>
      <c r="U6" s="482" t="n">
        <v>249600000</v>
      </c>
      <c r="V6" s="121"/>
      <c r="W6" s="121"/>
      <c r="X6" s="121"/>
    </row>
    <row r="7" customFormat="false" ht="16.5" hidden="false" customHeight="false" outlineLevel="0" collapsed="false">
      <c r="A7" s="49" t="s">
        <v>341</v>
      </c>
      <c r="B7" s="49" t="s">
        <v>684</v>
      </c>
      <c r="C7" s="20" t="s">
        <v>37</v>
      </c>
      <c r="D7" s="49"/>
      <c r="E7" s="4"/>
      <c r="F7" s="46" t="n">
        <v>93200000</v>
      </c>
      <c r="G7" s="46" t="n">
        <v>96400000</v>
      </c>
      <c r="H7" s="100" t="n">
        <v>105900000</v>
      </c>
      <c r="I7" s="100" t="n">
        <v>116600000</v>
      </c>
      <c r="J7" s="46" t="n">
        <v>144600000</v>
      </c>
      <c r="K7" s="99" t="n">
        <v>148400000</v>
      </c>
      <c r="L7" s="16" t="n">
        <v>162500000</v>
      </c>
      <c r="M7" s="16" t="n">
        <v>143600000</v>
      </c>
      <c r="N7" s="16" t="n">
        <v>151000000</v>
      </c>
      <c r="O7" s="16" t="n">
        <v>151000000</v>
      </c>
      <c r="P7" s="16" t="n">
        <v>144400000</v>
      </c>
      <c r="Q7" s="16" t="n">
        <v>153000000</v>
      </c>
      <c r="R7" s="16" t="n">
        <v>160900000</v>
      </c>
      <c r="S7" s="16" t="n">
        <v>181400000</v>
      </c>
      <c r="T7" s="16" t="n">
        <v>209100000</v>
      </c>
      <c r="U7" s="16" t="n">
        <v>219000000</v>
      </c>
      <c r="V7" s="4"/>
      <c r="W7" s="4"/>
      <c r="X7" s="4"/>
    </row>
    <row r="8" customFormat="false" ht="16.5" hidden="false" customHeight="false" outlineLevel="0" collapsed="false">
      <c r="A8" s="49" t="s">
        <v>783</v>
      </c>
      <c r="B8" s="49" t="s">
        <v>784</v>
      </c>
      <c r="C8" s="49" t="s">
        <v>40</v>
      </c>
      <c r="D8" s="49"/>
      <c r="E8" s="4"/>
      <c r="F8" s="77" t="n">
        <v>93200000</v>
      </c>
      <c r="G8" s="77" t="n">
        <v>96400000</v>
      </c>
      <c r="H8" s="100" t="n">
        <v>105900000</v>
      </c>
      <c r="I8" s="100" t="n">
        <v>116600000</v>
      </c>
      <c r="J8" s="46" t="n">
        <v>144600000</v>
      </c>
      <c r="K8" s="99" t="n">
        <v>148400000</v>
      </c>
      <c r="L8" s="16" t="n">
        <v>162500000</v>
      </c>
      <c r="M8" s="16" t="n">
        <v>143600000</v>
      </c>
      <c r="N8" s="16" t="n">
        <v>149100000</v>
      </c>
      <c r="O8" s="16" t="n">
        <v>149100000</v>
      </c>
      <c r="P8" s="16" t="n">
        <v>144200000</v>
      </c>
      <c r="Q8" s="16" t="n">
        <v>152300000</v>
      </c>
      <c r="R8" s="16" t="n">
        <v>160900000</v>
      </c>
      <c r="S8" s="16" t="n">
        <v>181400000</v>
      </c>
      <c r="T8" s="16" t="n">
        <v>208500000</v>
      </c>
      <c r="U8" s="16" t="n">
        <v>218400000</v>
      </c>
      <c r="V8" s="4"/>
      <c r="W8" s="4"/>
      <c r="X8" s="4"/>
    </row>
    <row r="9" customFormat="false" ht="16.5" hidden="false" customHeight="false" outlineLevel="0" collapsed="false">
      <c r="A9" s="47" t="s">
        <v>38</v>
      </c>
      <c r="B9" s="47" t="s">
        <v>262</v>
      </c>
      <c r="C9" s="11" t="s">
        <v>5502</v>
      </c>
      <c r="D9" s="49"/>
      <c r="E9" s="4"/>
      <c r="F9" s="77" t="n">
        <v>74500000</v>
      </c>
      <c r="G9" s="77" t="n">
        <v>80700000</v>
      </c>
      <c r="H9" s="100" t="n">
        <v>86100000</v>
      </c>
      <c r="I9" s="100" t="n">
        <v>98400000</v>
      </c>
      <c r="J9" s="46" t="n">
        <v>122200000</v>
      </c>
      <c r="K9" s="99" t="n">
        <v>126100000</v>
      </c>
      <c r="L9" s="16" t="n">
        <v>138000000</v>
      </c>
      <c r="M9" s="16" t="n">
        <v>116200000</v>
      </c>
      <c r="N9" s="16" t="n">
        <v>133000000</v>
      </c>
      <c r="O9" s="16" t="n">
        <v>133000000</v>
      </c>
      <c r="P9" s="16" t="n">
        <v>126900000</v>
      </c>
      <c r="Q9" s="16" t="n">
        <v>132700000</v>
      </c>
      <c r="R9" s="16" t="n">
        <v>139200000</v>
      </c>
      <c r="S9" s="16" t="n">
        <v>154900000</v>
      </c>
      <c r="T9" s="16" t="n">
        <v>180100000</v>
      </c>
      <c r="U9" s="16" t="n">
        <v>188300000</v>
      </c>
      <c r="V9" s="4"/>
      <c r="W9" s="4"/>
      <c r="X9" s="4"/>
    </row>
    <row r="10" customFormat="false" ht="16.5" hidden="false" customHeight="false" outlineLevel="0" collapsed="false">
      <c r="A10" s="191" t="s">
        <v>295</v>
      </c>
      <c r="B10" s="191" t="s">
        <v>5503</v>
      </c>
      <c r="C10" s="11" t="s">
        <v>297</v>
      </c>
      <c r="D10" s="49"/>
      <c r="E10" s="4"/>
      <c r="F10" s="46"/>
      <c r="G10" s="46"/>
      <c r="H10" s="46"/>
      <c r="I10" s="46"/>
      <c r="J10" s="46" t="n">
        <v>26900000</v>
      </c>
      <c r="K10" s="99" t="n">
        <v>26400000</v>
      </c>
      <c r="L10" s="16" t="n">
        <v>26800000</v>
      </c>
      <c r="M10" s="16" t="n">
        <v>28100000</v>
      </c>
      <c r="N10" s="16" t="n">
        <v>38300000</v>
      </c>
      <c r="O10" s="16" t="n">
        <v>38300000</v>
      </c>
      <c r="P10" s="16" t="n">
        <v>25300000</v>
      </c>
      <c r="Q10" s="16" t="n">
        <v>30300000</v>
      </c>
      <c r="R10" s="16" t="n">
        <v>28800000</v>
      </c>
      <c r="S10" s="16" t="n">
        <v>34700000</v>
      </c>
      <c r="T10" s="16" t="n">
        <v>34900000</v>
      </c>
      <c r="U10" s="16" t="n">
        <v>36100000</v>
      </c>
      <c r="V10" s="4"/>
      <c r="W10" s="4"/>
      <c r="X10" s="4"/>
    </row>
    <row r="11" customFormat="false" ht="16.5" hidden="false" customHeight="false" outlineLevel="0" collapsed="false">
      <c r="A11" s="191" t="s">
        <v>5504</v>
      </c>
      <c r="B11" s="191" t="s">
        <v>5505</v>
      </c>
      <c r="C11" s="11" t="s">
        <v>297</v>
      </c>
      <c r="D11" s="49"/>
      <c r="E11" s="4"/>
      <c r="F11" s="46"/>
      <c r="G11" s="46"/>
      <c r="H11" s="46"/>
      <c r="I11" s="46"/>
      <c r="J11" s="46" t="n">
        <v>0</v>
      </c>
      <c r="K11" s="99" t="n">
        <v>100000</v>
      </c>
      <c r="L11" s="16"/>
      <c r="M11" s="99"/>
      <c r="N11" s="99"/>
      <c r="O11" s="46"/>
      <c r="P11" s="46"/>
      <c r="Q11" s="46"/>
      <c r="R11" s="46"/>
      <c r="S11" s="46"/>
      <c r="T11" s="46"/>
      <c r="U11" s="46"/>
      <c r="V11" s="4"/>
      <c r="W11" s="4"/>
      <c r="X11" s="4"/>
    </row>
    <row r="12" customFormat="false" ht="16.5" hidden="false" customHeight="false" outlineLevel="0" collapsed="false">
      <c r="A12" s="191" t="s">
        <v>5506</v>
      </c>
      <c r="B12" s="191" t="s">
        <v>5507</v>
      </c>
      <c r="C12" s="11" t="s">
        <v>297</v>
      </c>
      <c r="D12" s="49"/>
      <c r="E12" s="4"/>
      <c r="F12" s="99"/>
      <c r="G12" s="99"/>
      <c r="H12" s="99"/>
      <c r="I12" s="99"/>
      <c r="J12" s="46" t="n">
        <v>52700000</v>
      </c>
      <c r="K12" s="99" t="n">
        <v>51600000</v>
      </c>
      <c r="L12" s="16" t="n">
        <v>70500000</v>
      </c>
      <c r="M12" s="16" t="n">
        <v>72400000</v>
      </c>
      <c r="N12" s="16" t="n">
        <v>81900000</v>
      </c>
      <c r="O12" s="16" t="n">
        <v>81900000</v>
      </c>
      <c r="P12" s="16" t="n">
        <v>87800000</v>
      </c>
      <c r="Q12" s="16" t="n">
        <v>86900000</v>
      </c>
      <c r="R12" s="16" t="n">
        <v>95100000</v>
      </c>
      <c r="S12" s="16" t="n">
        <v>103500000</v>
      </c>
      <c r="T12" s="16" t="n">
        <v>123300000</v>
      </c>
      <c r="U12" s="16" t="n">
        <v>128500000</v>
      </c>
      <c r="V12" s="4"/>
      <c r="W12" s="4"/>
      <c r="X12" s="4"/>
    </row>
    <row r="13" customFormat="false" ht="16.5" hidden="false" customHeight="false" outlineLevel="0" collapsed="false">
      <c r="A13" s="191" t="s">
        <v>980</v>
      </c>
      <c r="B13" s="191" t="s">
        <v>2522</v>
      </c>
      <c r="C13" s="11" t="s">
        <v>297</v>
      </c>
      <c r="D13" s="49"/>
      <c r="E13" s="4"/>
      <c r="F13" s="99"/>
      <c r="G13" s="99"/>
      <c r="H13" s="99"/>
      <c r="I13" s="99"/>
      <c r="J13" s="46" t="n">
        <v>41900000</v>
      </c>
      <c r="K13" s="99" t="n">
        <v>47500000</v>
      </c>
      <c r="L13" s="16" t="n">
        <v>40600000</v>
      </c>
      <c r="M13" s="99"/>
      <c r="N13" s="99"/>
      <c r="O13" s="46"/>
      <c r="P13" s="46"/>
      <c r="Q13" s="46"/>
      <c r="R13" s="46"/>
      <c r="S13" s="46"/>
      <c r="T13" s="46"/>
      <c r="U13" s="46"/>
      <c r="V13" s="4"/>
      <c r="W13" s="4"/>
      <c r="X13" s="4"/>
    </row>
    <row r="14" customFormat="false" ht="16.5" hidden="false" customHeight="false" outlineLevel="0" collapsed="false">
      <c r="A14" s="191" t="s">
        <v>2323</v>
      </c>
      <c r="B14" s="191" t="s">
        <v>2547</v>
      </c>
      <c r="C14" s="11" t="s">
        <v>297</v>
      </c>
      <c r="D14" s="49"/>
      <c r="E14" s="4"/>
      <c r="F14" s="99"/>
      <c r="G14" s="99"/>
      <c r="H14" s="99"/>
      <c r="I14" s="99"/>
      <c r="J14" s="46" t="n">
        <v>700000</v>
      </c>
      <c r="K14" s="99" t="n">
        <v>500000</v>
      </c>
      <c r="L14" s="16"/>
      <c r="M14" s="99"/>
      <c r="N14" s="99"/>
      <c r="O14" s="46"/>
      <c r="P14" s="46"/>
      <c r="Q14" s="46"/>
      <c r="R14" s="46"/>
      <c r="S14" s="46"/>
      <c r="T14" s="46"/>
      <c r="U14" s="46"/>
      <c r="V14" s="4"/>
      <c r="W14" s="4"/>
      <c r="X14" s="4"/>
    </row>
    <row r="15" customFormat="false" ht="16.5" hidden="false" customHeight="false" outlineLevel="0" collapsed="false">
      <c r="A15" s="47" t="s">
        <v>50</v>
      </c>
      <c r="B15" s="47" t="s">
        <v>696</v>
      </c>
      <c r="C15" s="11" t="s">
        <v>5502</v>
      </c>
      <c r="D15" s="49"/>
      <c r="E15" s="4"/>
      <c r="F15" s="46" t="n">
        <v>18700000</v>
      </c>
      <c r="G15" s="46" t="n">
        <v>15700000</v>
      </c>
      <c r="H15" s="100" t="n">
        <v>19700000</v>
      </c>
      <c r="I15" s="100" t="n">
        <v>18200000</v>
      </c>
      <c r="J15" s="46" t="n">
        <v>22400000</v>
      </c>
      <c r="K15" s="99" t="n">
        <v>22300000</v>
      </c>
      <c r="L15" s="16" t="n">
        <v>24500000</v>
      </c>
      <c r="M15" s="16" t="n">
        <v>27300000</v>
      </c>
      <c r="N15" s="16" t="n">
        <v>16100000</v>
      </c>
      <c r="O15" s="16" t="n">
        <v>16100000</v>
      </c>
      <c r="P15" s="16" t="n">
        <v>17400000</v>
      </c>
      <c r="Q15" s="16" t="n">
        <v>19600000</v>
      </c>
      <c r="R15" s="16" t="n">
        <v>21700000</v>
      </c>
      <c r="S15" s="16" t="n">
        <v>26500000</v>
      </c>
      <c r="T15" s="16" t="n">
        <v>28400000</v>
      </c>
      <c r="U15" s="16" t="n">
        <v>30100000</v>
      </c>
      <c r="V15" s="4"/>
      <c r="W15" s="4"/>
      <c r="X15" s="4"/>
    </row>
    <row r="16" customFormat="false" ht="16.5" hidden="false" customHeight="false" outlineLevel="0" collapsed="false">
      <c r="A16" s="49" t="s">
        <v>444</v>
      </c>
      <c r="B16" s="49" t="s">
        <v>526</v>
      </c>
      <c r="C16" s="49" t="s">
        <v>40</v>
      </c>
      <c r="D16" s="49"/>
      <c r="E16" s="4"/>
      <c r="F16" s="46" t="n">
        <v>0</v>
      </c>
      <c r="G16" s="46" t="n">
        <v>0</v>
      </c>
      <c r="H16" s="100" t="n">
        <v>0</v>
      </c>
      <c r="I16" s="100" t="n">
        <v>0</v>
      </c>
      <c r="J16" s="46" t="n">
        <v>0</v>
      </c>
      <c r="K16" s="99" t="n">
        <v>0</v>
      </c>
      <c r="L16" s="16" t="n">
        <v>0</v>
      </c>
      <c r="M16" s="16" t="n">
        <v>0</v>
      </c>
      <c r="N16" s="16" t="n">
        <v>2000000</v>
      </c>
      <c r="O16" s="16" t="n">
        <v>2000000</v>
      </c>
      <c r="P16" s="16" t="n">
        <v>200000</v>
      </c>
      <c r="Q16" s="16" t="n">
        <v>700000</v>
      </c>
      <c r="R16" s="16" t="n">
        <v>0</v>
      </c>
      <c r="S16" s="16" t="n">
        <v>0</v>
      </c>
      <c r="T16" s="16" t="n">
        <v>600000</v>
      </c>
      <c r="U16" s="16" t="n">
        <v>600000</v>
      </c>
      <c r="V16" s="4"/>
      <c r="W16" s="4"/>
      <c r="X16" s="4"/>
    </row>
    <row r="17" s="17" customFormat="true" ht="16.5" hidden="false" customHeight="false" outlineLevel="0" collapsed="false">
      <c r="A17" s="335" t="s">
        <v>744</v>
      </c>
      <c r="B17" s="335" t="s">
        <v>5508</v>
      </c>
      <c r="C17" s="20" t="s">
        <v>37</v>
      </c>
      <c r="D17" s="335"/>
      <c r="E17" s="121"/>
      <c r="F17" s="442" t="n">
        <v>2000000</v>
      </c>
      <c r="G17" s="442" t="n">
        <v>2900000</v>
      </c>
      <c r="H17" s="947" t="n">
        <v>5200000</v>
      </c>
      <c r="I17" s="947" t="n">
        <v>5500000</v>
      </c>
      <c r="J17" s="442" t="n">
        <v>9900000</v>
      </c>
      <c r="K17" s="443" t="n">
        <v>22600000</v>
      </c>
      <c r="L17" s="482" t="n">
        <v>8700000</v>
      </c>
      <c r="M17" s="482" t="n">
        <v>48600000</v>
      </c>
      <c r="N17" s="482" t="n">
        <f aca="false">N18+N19</f>
        <v>54300000</v>
      </c>
      <c r="O17" s="482" t="n">
        <v>52800000</v>
      </c>
      <c r="P17" s="482" t="n">
        <v>75000000</v>
      </c>
      <c r="Q17" s="482" t="n">
        <v>43800000</v>
      </c>
      <c r="R17" s="482" t="n">
        <v>60000000</v>
      </c>
      <c r="S17" s="482" t="n">
        <v>57000000</v>
      </c>
      <c r="T17" s="482" t="n">
        <v>31600000</v>
      </c>
      <c r="U17" s="482" t="n">
        <v>30600000</v>
      </c>
      <c r="V17" s="121"/>
      <c r="W17" s="121"/>
      <c r="X17" s="121"/>
    </row>
    <row r="18" customFormat="false" ht="16.5" hidden="false" customHeight="false" outlineLevel="0" collapsed="false">
      <c r="A18" s="49" t="s">
        <v>528</v>
      </c>
      <c r="B18" s="49" t="s">
        <v>2249</v>
      </c>
      <c r="C18" s="49" t="s">
        <v>56</v>
      </c>
      <c r="D18" s="49"/>
      <c r="E18" s="4"/>
      <c r="F18" s="99"/>
      <c r="G18" s="99"/>
      <c r="H18" s="99"/>
      <c r="I18" s="99"/>
      <c r="J18" s="99"/>
      <c r="K18" s="99"/>
      <c r="L18" s="16" t="n">
        <v>8700000</v>
      </c>
      <c r="M18" s="16" t="n">
        <v>35200000</v>
      </c>
      <c r="N18" s="16" t="n">
        <v>30700000</v>
      </c>
      <c r="O18" s="16" t="n">
        <v>30700000</v>
      </c>
      <c r="P18" s="16" t="n">
        <v>37900000</v>
      </c>
      <c r="Q18" s="16" t="n">
        <v>32000000</v>
      </c>
      <c r="R18" s="16" t="n">
        <v>32700000</v>
      </c>
      <c r="S18" s="16" t="n">
        <v>34000000</v>
      </c>
      <c r="T18" s="16" t="n">
        <v>13500000</v>
      </c>
      <c r="U18" s="16" t="n">
        <v>14400000</v>
      </c>
      <c r="V18" s="4"/>
      <c r="W18" s="4"/>
      <c r="X18" s="4"/>
    </row>
    <row r="19" customFormat="false" ht="16.5" hidden="false" customHeight="false" outlineLevel="0" collapsed="false">
      <c r="A19" s="49" t="s">
        <v>249</v>
      </c>
      <c r="B19" s="49" t="s">
        <v>2621</v>
      </c>
      <c r="C19" s="49" t="s">
        <v>56</v>
      </c>
      <c r="D19" s="49"/>
      <c r="E19" s="4"/>
      <c r="F19" s="99"/>
      <c r="G19" s="99"/>
      <c r="H19" s="99"/>
      <c r="I19" s="99"/>
      <c r="J19" s="99"/>
      <c r="K19" s="99"/>
      <c r="L19" s="16" t="n">
        <v>0</v>
      </c>
      <c r="M19" s="16" t="n">
        <v>13400000</v>
      </c>
      <c r="N19" s="16" t="n">
        <v>23600000</v>
      </c>
      <c r="O19" s="16" t="n">
        <v>23600000</v>
      </c>
      <c r="P19" s="16" t="n">
        <v>37100000</v>
      </c>
      <c r="Q19" s="16" t="n">
        <v>11800000</v>
      </c>
      <c r="R19" s="16" t="n">
        <v>27300000</v>
      </c>
      <c r="S19" s="16" t="n">
        <v>22900000</v>
      </c>
      <c r="T19" s="16" t="n">
        <v>18100000</v>
      </c>
      <c r="U19" s="16" t="n">
        <v>16200000</v>
      </c>
      <c r="V19" s="4"/>
      <c r="W19" s="4"/>
      <c r="X19" s="4"/>
    </row>
    <row r="20" s="38" customFormat="true" ht="16.5" hidden="false" customHeight="false" outlineLevel="0" collapsed="false">
      <c r="A20" s="49"/>
      <c r="B20" s="49" t="s">
        <v>350</v>
      </c>
      <c r="D20" s="49"/>
      <c r="E20" s="4"/>
      <c r="F20" s="165" t="n">
        <v>100000000</v>
      </c>
      <c r="G20" s="165" t="n">
        <v>109800000</v>
      </c>
      <c r="H20" s="100" t="n">
        <v>109800000</v>
      </c>
      <c r="I20" s="100" t="n">
        <v>111600000</v>
      </c>
      <c r="J20" s="165" t="n">
        <v>170700000</v>
      </c>
      <c r="K20" s="99" t="n">
        <v>164600000</v>
      </c>
      <c r="L20" s="16" t="n">
        <v>161500000</v>
      </c>
      <c r="M20" s="16" t="n">
        <v>230200000</v>
      </c>
      <c r="N20" s="16" t="n">
        <v>261100000</v>
      </c>
      <c r="O20" s="16" t="n">
        <v>261100000</v>
      </c>
      <c r="P20" s="16" t="n">
        <v>241500000</v>
      </c>
      <c r="Q20" s="16" t="n">
        <v>206700000</v>
      </c>
      <c r="R20" s="16" t="n">
        <v>206900000</v>
      </c>
      <c r="S20" s="16" t="n">
        <v>247600000</v>
      </c>
      <c r="T20" s="16" t="n">
        <v>268000000</v>
      </c>
      <c r="U20" s="16" t="n">
        <v>264600000</v>
      </c>
      <c r="V20" s="4"/>
      <c r="W20" s="4"/>
      <c r="X20" s="4"/>
    </row>
    <row r="21" customFormat="false" ht="16.5" hidden="false" customHeight="false" outlineLevel="0" collapsed="false">
      <c r="A21" s="49"/>
      <c r="B21" s="30" t="s">
        <v>309</v>
      </c>
      <c r="D21" s="49"/>
      <c r="E21" s="4"/>
      <c r="F21" s="165"/>
      <c r="G21" s="165"/>
      <c r="H21" s="100"/>
      <c r="I21" s="100"/>
      <c r="J21" s="165"/>
      <c r="K21" s="99"/>
      <c r="L21" s="16"/>
      <c r="M21" s="16"/>
      <c r="N21" s="16"/>
      <c r="O21" s="16" t="n">
        <v>249900000</v>
      </c>
      <c r="P21" s="16" t="n">
        <v>232400000</v>
      </c>
      <c r="Q21" s="16" t="n">
        <v>206700000</v>
      </c>
      <c r="R21" s="16" t="n">
        <v>208200000</v>
      </c>
      <c r="S21" s="16" t="n">
        <v>238300000</v>
      </c>
      <c r="T21" s="16" t="n">
        <v>260500000</v>
      </c>
      <c r="U21" s="16" t="n">
        <v>257100000</v>
      </c>
      <c r="V21" s="4"/>
      <c r="W21" s="4"/>
      <c r="X21" s="4"/>
    </row>
    <row r="22" s="13" customFormat="true" ht="16.5" hidden="false" customHeight="false" outlineLevel="0" collapsed="false">
      <c r="A22" s="63" t="s">
        <v>188</v>
      </c>
      <c r="B22" s="63" t="s">
        <v>1209</v>
      </c>
      <c r="C22" s="63" t="s">
        <v>34</v>
      </c>
      <c r="D22" s="63"/>
      <c r="E22" s="168"/>
      <c r="F22" s="109" t="n">
        <v>99400000</v>
      </c>
      <c r="G22" s="109" t="n">
        <v>100300000</v>
      </c>
      <c r="H22" s="110" t="n">
        <v>110700000</v>
      </c>
      <c r="I22" s="110" t="n">
        <v>112600000</v>
      </c>
      <c r="J22" s="109" t="n">
        <f aca="false">J23+J29+J30+J32</f>
        <v>170400000</v>
      </c>
      <c r="K22" s="109" t="n">
        <f aca="false">K23+K29+K30+K32</f>
        <v>164600000</v>
      </c>
      <c r="L22" s="109" t="n">
        <f aca="false">L23+L29+L30+L32</f>
        <v>161500000</v>
      </c>
      <c r="M22" s="102" t="n">
        <f aca="false">M23+M29+M30+M32</f>
        <v>230100000</v>
      </c>
      <c r="N22" s="102" t="n">
        <f aca="false">N23+N29+N30+N32</f>
        <v>261200000</v>
      </c>
      <c r="O22" s="102" t="n">
        <f aca="false">O23+O29+O30+O32</f>
        <v>261200000</v>
      </c>
      <c r="P22" s="102" t="n">
        <f aca="false">P23+P29+P30+P32</f>
        <v>241500000</v>
      </c>
      <c r="Q22" s="102" t="n">
        <f aca="false">Q23+Q29+Q30+Q32</f>
        <v>206700000</v>
      </c>
      <c r="R22" s="102" t="n">
        <f aca="false">R23+R29+R30+R32</f>
        <v>206900000</v>
      </c>
      <c r="S22" s="102" t="n">
        <f aca="false">S23+S29+S30+S32</f>
        <v>247600000</v>
      </c>
      <c r="T22" s="102" t="n">
        <f aca="false">T23+T29+T30+T32</f>
        <v>268000000</v>
      </c>
      <c r="U22" s="102" t="n">
        <f aca="false">U23+U29+U30+U32</f>
        <v>264600000</v>
      </c>
      <c r="V22" s="168"/>
      <c r="W22" s="168"/>
      <c r="X22" s="168"/>
    </row>
    <row r="23" customFormat="false" ht="16.5" hidden="false" customHeight="false" outlineLevel="0" collapsed="false">
      <c r="A23" s="49" t="s">
        <v>70</v>
      </c>
      <c r="B23" s="49" t="s">
        <v>698</v>
      </c>
      <c r="C23" s="49" t="s">
        <v>191</v>
      </c>
      <c r="D23" s="49"/>
      <c r="E23" s="4"/>
      <c r="F23" s="46" t="n">
        <v>82200000</v>
      </c>
      <c r="G23" s="46" t="n">
        <v>91300000</v>
      </c>
      <c r="H23" s="100" t="n">
        <v>101700000</v>
      </c>
      <c r="I23" s="100" t="n">
        <v>107900000</v>
      </c>
      <c r="J23" s="46" t="n">
        <v>167000000</v>
      </c>
      <c r="K23" s="99" t="n">
        <v>158400000</v>
      </c>
      <c r="L23" s="16" t="n">
        <v>158500000</v>
      </c>
      <c r="M23" s="16" t="n">
        <v>183800000</v>
      </c>
      <c r="N23" s="16" t="n">
        <v>175600000</v>
      </c>
      <c r="O23" s="16" t="n">
        <v>175600000</v>
      </c>
      <c r="P23" s="16" t="n">
        <v>187800000</v>
      </c>
      <c r="Q23" s="16" t="n">
        <v>194100000</v>
      </c>
      <c r="R23" s="16" t="n">
        <v>201100000</v>
      </c>
      <c r="S23" s="16" t="n">
        <v>218000000</v>
      </c>
      <c r="T23" s="16" t="n">
        <v>245100000</v>
      </c>
      <c r="U23" s="948" t="n">
        <v>240200000</v>
      </c>
      <c r="V23" s="4"/>
      <c r="W23" s="4"/>
      <c r="X23" s="4"/>
    </row>
    <row r="24" customFormat="false" ht="16.5" hidden="false" customHeight="false" outlineLevel="0" collapsed="false">
      <c r="A24" s="27" t="s">
        <v>75</v>
      </c>
      <c r="B24" s="29" t="s">
        <v>76</v>
      </c>
      <c r="C24" s="49" t="s">
        <v>194</v>
      </c>
      <c r="D24" s="49"/>
      <c r="E24" s="4"/>
      <c r="F24" s="46" t="n">
        <v>44000000</v>
      </c>
      <c r="G24" s="46" t="n">
        <v>44300000</v>
      </c>
      <c r="H24" s="100" t="n">
        <v>45700000</v>
      </c>
      <c r="I24" s="100" t="n">
        <v>49700000</v>
      </c>
      <c r="J24" s="46" t="n">
        <v>90800000</v>
      </c>
      <c r="K24" s="99" t="n">
        <v>80100000</v>
      </c>
      <c r="L24" s="16" t="n">
        <v>70200000</v>
      </c>
      <c r="M24" s="16" t="n">
        <v>82700000</v>
      </c>
      <c r="N24" s="16" t="n">
        <v>91800000</v>
      </c>
      <c r="O24" s="16" t="n">
        <v>91800000</v>
      </c>
      <c r="P24" s="16" t="n">
        <v>83600000</v>
      </c>
      <c r="Q24" s="16" t="n">
        <v>84500000</v>
      </c>
      <c r="R24" s="16" t="n">
        <v>92400000</v>
      </c>
      <c r="S24" s="16" t="n">
        <v>101800000</v>
      </c>
      <c r="T24" s="16" t="n">
        <v>122000000</v>
      </c>
      <c r="U24" s="948" t="n">
        <v>125100000</v>
      </c>
      <c r="V24" s="4"/>
      <c r="W24" s="4"/>
      <c r="X24" s="4"/>
    </row>
    <row r="25" customFormat="false" ht="16.5" hidden="false" customHeight="false" outlineLevel="0" collapsed="false">
      <c r="A25" s="27" t="s">
        <v>5509</v>
      </c>
      <c r="B25" s="29" t="s">
        <v>5510</v>
      </c>
      <c r="C25" s="49" t="s">
        <v>194</v>
      </c>
      <c r="D25" s="49"/>
      <c r="E25" s="4"/>
      <c r="F25" s="46" t="n">
        <v>1700000</v>
      </c>
      <c r="G25" s="46" t="n">
        <v>1500000</v>
      </c>
      <c r="H25" s="100" t="n">
        <v>1500000</v>
      </c>
      <c r="I25" s="100" t="n">
        <v>2600000</v>
      </c>
      <c r="J25" s="46" t="n">
        <v>3800000</v>
      </c>
      <c r="K25" s="99" t="n">
        <v>5800000</v>
      </c>
      <c r="L25" s="16" t="n">
        <v>4400000</v>
      </c>
      <c r="M25" s="99"/>
      <c r="N25" s="99"/>
      <c r="O25" s="99"/>
      <c r="P25" s="99"/>
      <c r="Q25" s="99"/>
      <c r="R25" s="99"/>
      <c r="S25" s="99"/>
      <c r="T25" s="77"/>
      <c r="U25" s="4"/>
      <c r="V25" s="4"/>
      <c r="W25" s="4"/>
      <c r="X25" s="4"/>
    </row>
    <row r="26" customFormat="false" ht="16.5" hidden="false" customHeight="false" outlineLevel="0" collapsed="false">
      <c r="A26" s="27" t="s">
        <v>5511</v>
      </c>
      <c r="B26" s="29" t="s">
        <v>5512</v>
      </c>
      <c r="C26" s="49" t="s">
        <v>194</v>
      </c>
      <c r="D26" s="49"/>
      <c r="E26" s="4"/>
      <c r="F26" s="46" t="n">
        <v>2300000</v>
      </c>
      <c r="G26" s="46" t="n">
        <v>2300000</v>
      </c>
      <c r="H26" s="100" t="n">
        <v>3200000</v>
      </c>
      <c r="I26" s="100" t="n">
        <v>3800000</v>
      </c>
      <c r="J26" s="46" t="n">
        <v>3300000</v>
      </c>
      <c r="K26" s="99" t="n">
        <v>3200000</v>
      </c>
      <c r="L26" s="16" t="n">
        <v>4200000</v>
      </c>
      <c r="M26" s="99"/>
      <c r="N26" s="99"/>
      <c r="O26" s="99"/>
      <c r="P26" s="99"/>
      <c r="Q26" s="99"/>
      <c r="R26" s="99"/>
      <c r="S26" s="99"/>
      <c r="T26" s="77"/>
      <c r="U26" s="4"/>
      <c r="V26" s="4"/>
      <c r="W26" s="4"/>
      <c r="X26" s="4"/>
    </row>
    <row r="27" customFormat="false" ht="16.5" hidden="false" customHeight="false" outlineLevel="0" collapsed="false">
      <c r="A27" s="45"/>
      <c r="B27" s="533" t="s">
        <v>5513</v>
      </c>
      <c r="C27" s="49"/>
      <c r="D27" s="49"/>
      <c r="E27" s="4"/>
      <c r="F27" s="46"/>
      <c r="G27" s="46"/>
      <c r="H27" s="46"/>
      <c r="I27" s="46"/>
      <c r="J27" s="46"/>
      <c r="K27" s="46"/>
      <c r="L27" s="16" t="n">
        <v>2400000</v>
      </c>
      <c r="M27" s="99"/>
      <c r="N27" s="99"/>
      <c r="O27" s="99"/>
      <c r="P27" s="99"/>
      <c r="Q27" s="99"/>
      <c r="R27" s="99"/>
      <c r="S27" s="99"/>
      <c r="T27" s="77"/>
      <c r="U27" s="4"/>
      <c r="V27" s="4"/>
      <c r="W27" s="4"/>
      <c r="X27" s="4"/>
    </row>
    <row r="28" customFormat="false" ht="16.5" hidden="false" customHeight="false" outlineLevel="0" collapsed="false">
      <c r="A28" s="27" t="s">
        <v>5514</v>
      </c>
      <c r="B28" s="29" t="s">
        <v>2665</v>
      </c>
      <c r="C28" s="49" t="s">
        <v>194</v>
      </c>
      <c r="D28" s="49"/>
      <c r="E28" s="4"/>
      <c r="F28" s="46" t="n">
        <v>34200000</v>
      </c>
      <c r="G28" s="46" t="n">
        <v>43200000</v>
      </c>
      <c r="H28" s="100" t="n">
        <v>51300000</v>
      </c>
      <c r="I28" s="100" t="n">
        <v>51800000</v>
      </c>
      <c r="J28" s="46" t="n">
        <v>69000000</v>
      </c>
      <c r="K28" s="99" t="n">
        <v>69400000</v>
      </c>
      <c r="L28" s="16" t="n">
        <v>79700000</v>
      </c>
      <c r="M28" s="99" t="n">
        <f aca="false">M23-M24</f>
        <v>101100000</v>
      </c>
      <c r="N28" s="99" t="n">
        <f aca="false">N23-N24</f>
        <v>83800000</v>
      </c>
      <c r="O28" s="99" t="n">
        <f aca="false">O23-O24</f>
        <v>83800000</v>
      </c>
      <c r="P28" s="99" t="n">
        <f aca="false">P23-P24</f>
        <v>104200000</v>
      </c>
      <c r="Q28" s="99" t="n">
        <f aca="false">Q23-Q24</f>
        <v>109600000</v>
      </c>
      <c r="R28" s="99" t="n">
        <f aca="false">R23-R24</f>
        <v>108700000</v>
      </c>
      <c r="S28" s="99" t="n">
        <f aca="false">S23-S24</f>
        <v>116200000</v>
      </c>
      <c r="T28" s="99" t="n">
        <f aca="false">T23-T24</f>
        <v>123100000</v>
      </c>
      <c r="U28" s="99" t="n">
        <f aca="false">U23-U24</f>
        <v>115100000</v>
      </c>
      <c r="V28" s="4"/>
      <c r="W28" s="4"/>
      <c r="X28" s="4"/>
    </row>
    <row r="29" customFormat="false" ht="16.5" hidden="false" customHeight="false" outlineLevel="0" collapsed="false">
      <c r="A29" s="49" t="s">
        <v>227</v>
      </c>
      <c r="B29" s="49" t="s">
        <v>847</v>
      </c>
      <c r="C29" s="49" t="s">
        <v>191</v>
      </c>
      <c r="D29" s="49"/>
      <c r="F29" s="46" t="n">
        <f aca="false">F22-F23-F30</f>
        <v>10200000</v>
      </c>
      <c r="G29" s="46" t="n">
        <v>8600000</v>
      </c>
      <c r="H29" s="100" t="n">
        <v>3900000</v>
      </c>
      <c r="I29" s="100" t="n">
        <v>4300000</v>
      </c>
      <c r="J29" s="46" t="n">
        <v>4600000</v>
      </c>
      <c r="K29" s="99" t="n">
        <v>5600000</v>
      </c>
      <c r="L29" s="16" t="n">
        <v>3000000</v>
      </c>
      <c r="M29" s="16" t="n">
        <v>18400000</v>
      </c>
      <c r="N29" s="16" t="n">
        <v>74400000</v>
      </c>
      <c r="O29" s="16" t="n">
        <v>74400000</v>
      </c>
      <c r="P29" s="16" t="n">
        <v>44700000</v>
      </c>
      <c r="Q29" s="16" t="n">
        <v>12600000</v>
      </c>
      <c r="R29" s="16" t="n">
        <v>7100000</v>
      </c>
      <c r="S29" s="16" t="n">
        <v>20300000</v>
      </c>
      <c r="T29" s="16" t="n">
        <v>15400000</v>
      </c>
      <c r="U29" s="4" t="n">
        <v>16900000</v>
      </c>
      <c r="V29" s="4"/>
      <c r="W29" s="4"/>
      <c r="X29" s="4"/>
    </row>
    <row r="30" customFormat="false" ht="15" hidden="false" customHeight="false" outlineLevel="0" collapsed="false">
      <c r="A30" s="49" t="s">
        <v>370</v>
      </c>
      <c r="B30" s="49" t="s">
        <v>370</v>
      </c>
      <c r="C30" s="49" t="s">
        <v>191</v>
      </c>
      <c r="D30" s="49"/>
      <c r="E30" s="4"/>
      <c r="F30" s="46" t="n">
        <v>7000000</v>
      </c>
      <c r="G30" s="46" t="n">
        <f aca="false">G22-G23-G29</f>
        <v>400000</v>
      </c>
      <c r="H30" s="46" t="n">
        <f aca="false">H22-H23-H29</f>
        <v>5100000</v>
      </c>
      <c r="I30" s="46" t="n">
        <f aca="false">I22-I23-I29</f>
        <v>400000</v>
      </c>
      <c r="J30" s="46"/>
      <c r="K30" s="46"/>
      <c r="L30" s="46"/>
      <c r="M30" s="46"/>
      <c r="N30" s="46"/>
      <c r="O30" s="46"/>
      <c r="P30" s="46"/>
      <c r="Q30" s="46"/>
      <c r="R30" s="46"/>
      <c r="S30" s="46"/>
      <c r="T30" s="77"/>
      <c r="U30" s="4"/>
      <c r="V30" s="4"/>
      <c r="W30" s="4"/>
      <c r="X30" s="4"/>
    </row>
    <row r="31" customFormat="false" ht="16.5" hidden="false" customHeight="false" outlineLevel="0" collapsed="false">
      <c r="A31" s="49"/>
      <c r="B31" s="306" t="s">
        <v>5515</v>
      </c>
      <c r="C31" s="49"/>
      <c r="D31" s="49"/>
      <c r="E31" s="4"/>
      <c r="F31" s="99"/>
      <c r="G31" s="99"/>
      <c r="H31" s="99"/>
      <c r="I31" s="99"/>
      <c r="J31" s="99"/>
      <c r="K31" s="99"/>
      <c r="L31" s="16" t="n">
        <v>0</v>
      </c>
      <c r="M31" s="99"/>
      <c r="N31" s="99"/>
      <c r="O31" s="99"/>
      <c r="P31" s="99"/>
      <c r="Q31" s="99"/>
      <c r="R31" s="99"/>
      <c r="S31" s="99"/>
      <c r="T31" s="77"/>
      <c r="U31" s="4"/>
      <c r="V31" s="4"/>
      <c r="W31" s="4"/>
      <c r="X31" s="4"/>
    </row>
    <row r="32" customFormat="false" ht="16.5" hidden="false" customHeight="false" outlineLevel="0" collapsed="false">
      <c r="A32" s="49" t="s">
        <v>575</v>
      </c>
      <c r="B32" s="49" t="s">
        <v>5516</v>
      </c>
      <c r="C32" s="49" t="s">
        <v>191</v>
      </c>
      <c r="D32" s="49"/>
      <c r="E32" s="4"/>
      <c r="F32" s="99"/>
      <c r="G32" s="99"/>
      <c r="H32" s="99"/>
      <c r="I32" s="99"/>
      <c r="J32" s="46" t="n">
        <v>-1200000</v>
      </c>
      <c r="K32" s="99" t="n">
        <v>600000</v>
      </c>
      <c r="L32" s="16" t="n">
        <v>0</v>
      </c>
      <c r="M32" s="16" t="n">
        <v>27900000</v>
      </c>
      <c r="N32" s="16" t="n">
        <v>11200000</v>
      </c>
      <c r="O32" s="16" t="n">
        <v>11200000</v>
      </c>
      <c r="P32" s="16" t="n">
        <v>9000000</v>
      </c>
      <c r="Q32" s="16" t="n">
        <v>0</v>
      </c>
      <c r="R32" s="16" t="n">
        <v>-1300000</v>
      </c>
      <c r="S32" s="16" t="n">
        <v>9300000</v>
      </c>
      <c r="T32" s="16" t="n">
        <v>7500000</v>
      </c>
      <c r="U32" s="4" t="n">
        <v>7500000</v>
      </c>
      <c r="V32" s="4"/>
      <c r="W32" s="4"/>
      <c r="X32" s="4"/>
    </row>
    <row r="33" customFormat="false" ht="16.5" hidden="false" customHeight="false" outlineLevel="0" collapsed="false">
      <c r="A33" s="49"/>
      <c r="B33" s="49" t="s">
        <v>5517</v>
      </c>
      <c r="C33" s="49"/>
      <c r="D33" s="49"/>
      <c r="E33" s="4"/>
      <c r="F33" s="99"/>
      <c r="G33" s="99"/>
      <c r="H33" s="99"/>
      <c r="I33" s="99"/>
      <c r="J33" s="99"/>
      <c r="K33" s="99"/>
      <c r="L33" s="16" t="n">
        <v>10100000</v>
      </c>
      <c r="M33" s="16" t="n">
        <v>-15700000</v>
      </c>
      <c r="N33" s="16" t="n">
        <v>-5200000</v>
      </c>
      <c r="O33" s="16" t="n">
        <v>-5200000</v>
      </c>
      <c r="P33" s="16" t="n">
        <v>-9500000</v>
      </c>
      <c r="Q33" s="16" t="n">
        <v>-41800000</v>
      </c>
      <c r="R33" s="16" t="n">
        <v>-40200000</v>
      </c>
      <c r="S33" s="16" t="n">
        <v>-36600000</v>
      </c>
      <c r="T33" s="16" t="n">
        <v>-7300000</v>
      </c>
      <c r="U33" s="4" t="n">
        <v>-21700000</v>
      </c>
      <c r="V33" s="4"/>
      <c r="W33" s="4"/>
      <c r="X33" s="4"/>
    </row>
    <row r="34" customFormat="false" ht="16.5" hidden="false" customHeight="false" outlineLevel="0" collapsed="false">
      <c r="A34" s="49"/>
      <c r="B34" s="49" t="s">
        <v>5518</v>
      </c>
      <c r="C34" s="49"/>
      <c r="D34" s="49"/>
      <c r="E34" s="4"/>
      <c r="F34" s="46" t="n">
        <v>-4700000</v>
      </c>
      <c r="G34" s="46" t="n">
        <v>-10500000</v>
      </c>
      <c r="H34" s="100" t="n">
        <v>1300000</v>
      </c>
      <c r="I34" s="100" t="n">
        <v>10500000</v>
      </c>
      <c r="J34" s="46" t="n">
        <v>-16100000</v>
      </c>
      <c r="K34" s="99" t="n">
        <v>6400000</v>
      </c>
      <c r="L34" s="16" t="n">
        <v>9700000</v>
      </c>
      <c r="M34" s="16" t="n">
        <v>-38000000</v>
      </c>
      <c r="N34" s="16" t="n">
        <v>-57300000</v>
      </c>
      <c r="O34" s="16" t="n">
        <v>-57300000</v>
      </c>
      <c r="P34" s="16" t="n">
        <v>-22100000</v>
      </c>
      <c r="Q34" s="16" t="n">
        <v>-10000000</v>
      </c>
      <c r="R34" s="16" t="n">
        <v>14000000</v>
      </c>
      <c r="S34" s="16" t="n">
        <v>-9300000</v>
      </c>
      <c r="T34" s="16" t="n">
        <v>-27300000</v>
      </c>
      <c r="U34" s="4" t="n">
        <v>-15000000</v>
      </c>
      <c r="V34" s="4"/>
      <c r="W34" s="4"/>
      <c r="X34" s="4"/>
    </row>
    <row r="35" customFormat="false" ht="15" hidden="false" customHeight="false" outlineLevel="0" collapsed="false">
      <c r="A35" s="49"/>
      <c r="B35" s="49" t="s">
        <v>5519</v>
      </c>
      <c r="C35" s="49"/>
      <c r="D35" s="49"/>
      <c r="E35" s="4"/>
      <c r="F35" s="99"/>
      <c r="G35" s="99"/>
      <c r="H35" s="99"/>
      <c r="I35" s="99"/>
      <c r="J35" s="99"/>
      <c r="K35" s="99"/>
      <c r="L35" s="99"/>
      <c r="M35" s="99"/>
      <c r="N35" s="99"/>
      <c r="O35" s="99"/>
      <c r="P35" s="99"/>
      <c r="Q35" s="99"/>
      <c r="R35" s="99"/>
      <c r="S35" s="99"/>
      <c r="T35" s="77"/>
      <c r="U35" s="4"/>
      <c r="V35" s="4"/>
      <c r="W35" s="4"/>
      <c r="X35" s="4"/>
    </row>
    <row r="36" customFormat="false" ht="16.5" hidden="false" customHeight="false" outlineLevel="0" collapsed="false">
      <c r="A36" s="49"/>
      <c r="B36" s="49" t="s">
        <v>5520</v>
      </c>
      <c r="C36" s="49"/>
      <c r="D36" s="49"/>
      <c r="E36" s="4"/>
      <c r="F36" s="99"/>
      <c r="G36" s="99"/>
      <c r="H36" s="99"/>
      <c r="I36" s="99"/>
      <c r="J36" s="99"/>
      <c r="K36" s="99"/>
      <c r="L36" s="16" t="n">
        <v>9700000</v>
      </c>
      <c r="M36" s="99"/>
      <c r="N36" s="99"/>
      <c r="O36" s="99"/>
      <c r="P36" s="99"/>
      <c r="Q36" s="99"/>
      <c r="R36" s="99"/>
      <c r="S36" s="99"/>
      <c r="T36" s="77"/>
      <c r="U36" s="4"/>
      <c r="V36" s="4"/>
      <c r="W36" s="4"/>
      <c r="X36" s="4"/>
    </row>
    <row r="37" customFormat="false" ht="16.5" hidden="false" customHeight="false" outlineLevel="0" collapsed="false">
      <c r="A37" s="49"/>
      <c r="B37" s="49" t="s">
        <v>5521</v>
      </c>
      <c r="C37" s="49"/>
      <c r="D37" s="49"/>
      <c r="E37" s="4"/>
      <c r="F37" s="99"/>
      <c r="G37" s="99"/>
      <c r="H37" s="99"/>
      <c r="I37" s="99"/>
      <c r="J37" s="99"/>
      <c r="K37" s="99"/>
      <c r="L37" s="16" t="n">
        <v>13800000</v>
      </c>
      <c r="M37" s="16" t="n">
        <v>-32500000</v>
      </c>
      <c r="N37" s="16" t="n">
        <v>-50800000</v>
      </c>
      <c r="O37" s="16" t="n">
        <v>-50800000</v>
      </c>
      <c r="P37" s="16" t="n">
        <v>-15600000</v>
      </c>
      <c r="Q37" s="16" t="n">
        <v>-2900000</v>
      </c>
      <c r="R37" s="16" t="n">
        <v>21100000</v>
      </c>
      <c r="S37" s="16" t="n">
        <v>-2100000</v>
      </c>
      <c r="T37" s="16" t="n">
        <v>-19600000</v>
      </c>
      <c r="U37" s="4" t="n">
        <v>-7200000</v>
      </c>
      <c r="V37" s="4"/>
      <c r="W37" s="4"/>
      <c r="X37" s="4"/>
    </row>
    <row r="38" customFormat="false" ht="16.5" hidden="false" customHeight="false" outlineLevel="0" collapsed="false">
      <c r="A38" s="49"/>
      <c r="B38" s="30" t="s">
        <v>5159</v>
      </c>
      <c r="C38" s="49"/>
      <c r="D38" s="49"/>
      <c r="E38" s="4"/>
      <c r="F38" s="99"/>
      <c r="G38" s="99"/>
      <c r="H38" s="99"/>
      <c r="I38" s="99"/>
      <c r="J38" s="99"/>
      <c r="K38" s="99"/>
      <c r="L38" s="16"/>
      <c r="M38" s="16"/>
      <c r="N38" s="16"/>
      <c r="O38" s="16" t="n">
        <v>-103600000</v>
      </c>
      <c r="P38" s="16" t="n">
        <v>-90600000</v>
      </c>
      <c r="Q38" s="16" t="n">
        <v>-46600000</v>
      </c>
      <c r="R38" s="16" t="n">
        <v>-40200000</v>
      </c>
      <c r="S38" s="16" t="n">
        <v>-49700000</v>
      </c>
      <c r="T38" s="16" t="n">
        <v>-51200000</v>
      </c>
      <c r="U38" s="4" t="n">
        <v>-37800000</v>
      </c>
      <c r="V38" s="4"/>
      <c r="W38" s="4"/>
      <c r="X38" s="4"/>
    </row>
    <row r="39" s="13" customFormat="true" ht="16.5" hidden="false" customHeight="false" outlineLevel="0" collapsed="false">
      <c r="A39" s="13" t="s">
        <v>556</v>
      </c>
      <c r="B39" s="63" t="s">
        <v>5522</v>
      </c>
      <c r="C39" s="63" t="s">
        <v>34</v>
      </c>
      <c r="D39" s="63"/>
      <c r="E39" s="168"/>
      <c r="F39" s="109" t="n">
        <v>4700000</v>
      </c>
      <c r="G39" s="109" t="n">
        <v>10500000</v>
      </c>
      <c r="H39" s="110" t="n">
        <v>-1300000</v>
      </c>
      <c r="I39" s="110" t="n">
        <v>-10500000</v>
      </c>
      <c r="J39" s="110" t="n">
        <v>16100000</v>
      </c>
      <c r="K39" s="111" t="n">
        <v>-6400000</v>
      </c>
      <c r="L39" s="102" t="n">
        <v>-9700000</v>
      </c>
      <c r="M39" s="102" t="n">
        <v>38000000</v>
      </c>
      <c r="N39" s="102" t="n">
        <v>57300000</v>
      </c>
      <c r="O39" s="102" t="n">
        <v>57300000</v>
      </c>
      <c r="P39" s="102" t="n">
        <v>22100000</v>
      </c>
      <c r="Q39" s="102" t="n">
        <v>10000000</v>
      </c>
      <c r="R39" s="102" t="n">
        <v>-14000000</v>
      </c>
      <c r="S39" s="102" t="n">
        <v>9300000</v>
      </c>
      <c r="T39" s="102" t="n">
        <v>27300000</v>
      </c>
      <c r="U39" s="168" t="n">
        <v>15000000</v>
      </c>
      <c r="V39" s="168"/>
      <c r="W39" s="168"/>
      <c r="X39" s="168"/>
    </row>
    <row r="40" customFormat="false" ht="16.5" hidden="false" customHeight="false" outlineLevel="0" collapsed="false">
      <c r="A40" s="0" t="s">
        <v>112</v>
      </c>
      <c r="B40" s="49" t="s">
        <v>2971</v>
      </c>
      <c r="C40" s="49" t="s">
        <v>242</v>
      </c>
      <c r="D40" s="49"/>
      <c r="E40" s="4"/>
      <c r="F40" s="46" t="n">
        <v>13900000</v>
      </c>
      <c r="G40" s="46" t="n">
        <v>4900000</v>
      </c>
      <c r="H40" s="100" t="n">
        <v>12700000</v>
      </c>
      <c r="I40" s="100" t="n">
        <v>1400000</v>
      </c>
      <c r="J40" s="100" t="n">
        <v>2300000</v>
      </c>
      <c r="K40" s="99" t="n">
        <v>800000</v>
      </c>
      <c r="L40" s="16" t="n">
        <v>1400000</v>
      </c>
      <c r="M40" s="16" t="n">
        <v>24700000</v>
      </c>
      <c r="N40" s="16" t="n">
        <v>65500000</v>
      </c>
      <c r="O40" s="16" t="n">
        <v>65500000</v>
      </c>
      <c r="P40" s="16" t="n">
        <v>41200000</v>
      </c>
      <c r="Q40" s="16" t="n">
        <v>1900000</v>
      </c>
      <c r="R40" s="16" t="n">
        <v>2400000</v>
      </c>
      <c r="S40" s="16" t="n">
        <v>4700000</v>
      </c>
      <c r="T40" s="16" t="n">
        <v>12400000</v>
      </c>
      <c r="U40" s="4" t="n">
        <v>11700000</v>
      </c>
      <c r="V40" s="4"/>
      <c r="W40" s="4"/>
      <c r="X40" s="4"/>
    </row>
    <row r="41" customFormat="false" ht="16.5" hidden="false" customHeight="false" outlineLevel="0" collapsed="false">
      <c r="A41" s="47" t="s">
        <v>390</v>
      </c>
      <c r="B41" s="47" t="s">
        <v>390</v>
      </c>
      <c r="C41" s="19" t="s">
        <v>251</v>
      </c>
      <c r="D41" s="49"/>
      <c r="E41" s="4"/>
      <c r="F41" s="46" t="n">
        <v>16300000</v>
      </c>
      <c r="G41" s="99"/>
      <c r="H41" s="100" t="n">
        <v>17800000</v>
      </c>
      <c r="I41" s="100" t="n">
        <v>6100000</v>
      </c>
      <c r="J41" s="100" t="n">
        <v>6900000</v>
      </c>
      <c r="K41" s="99" t="n">
        <v>5800000</v>
      </c>
      <c r="L41" s="16"/>
      <c r="M41" s="99"/>
      <c r="N41" s="99"/>
      <c r="O41" s="99"/>
      <c r="P41" s="99"/>
      <c r="Q41" s="99"/>
      <c r="R41" s="99"/>
      <c r="S41" s="99"/>
      <c r="T41" s="77"/>
      <c r="U41" s="4"/>
      <c r="V41" s="4"/>
      <c r="W41" s="4"/>
      <c r="X41" s="4"/>
    </row>
    <row r="42" customFormat="false" ht="16.5" hidden="false" customHeight="false" outlineLevel="0" collapsed="false">
      <c r="A42" s="47" t="s">
        <v>3184</v>
      </c>
      <c r="B42" s="47" t="s">
        <v>3184</v>
      </c>
      <c r="C42" s="19" t="s">
        <v>251</v>
      </c>
      <c r="D42" s="49"/>
      <c r="E42" s="4"/>
      <c r="F42" s="46" t="n">
        <v>-2400000</v>
      </c>
      <c r="G42" s="99"/>
      <c r="H42" s="100" t="n">
        <v>-5100000</v>
      </c>
      <c r="I42" s="100" t="n">
        <v>-4700000</v>
      </c>
      <c r="J42" s="100" t="n">
        <v>-4600000</v>
      </c>
      <c r="K42" s="99" t="n">
        <v>-5000000</v>
      </c>
      <c r="L42" s="16"/>
      <c r="M42" s="99"/>
      <c r="N42" s="99"/>
      <c r="O42" s="99"/>
      <c r="P42" s="99"/>
      <c r="Q42" s="99"/>
      <c r="R42" s="99"/>
      <c r="S42" s="99"/>
      <c r="T42" s="77"/>
      <c r="U42" s="4"/>
      <c r="V42" s="4"/>
      <c r="W42" s="4"/>
      <c r="X42" s="4"/>
    </row>
    <row r="43" customFormat="false" ht="16.5" hidden="false" customHeight="false" outlineLevel="0" collapsed="false">
      <c r="A43" s="47" t="s">
        <v>5523</v>
      </c>
      <c r="B43" s="47" t="s">
        <v>5524</v>
      </c>
      <c r="C43" s="19" t="s">
        <v>251</v>
      </c>
      <c r="D43" s="49"/>
      <c r="E43" s="4"/>
      <c r="F43" s="99"/>
      <c r="G43" s="99"/>
      <c r="H43" s="100" t="n">
        <v>0</v>
      </c>
      <c r="I43" s="100" t="n">
        <v>0</v>
      </c>
      <c r="J43" s="100" t="n">
        <v>0</v>
      </c>
      <c r="K43" s="99" t="n">
        <v>0</v>
      </c>
      <c r="L43" s="16"/>
      <c r="M43" s="99"/>
      <c r="N43" s="99"/>
      <c r="O43" s="99"/>
      <c r="P43" s="99"/>
      <c r="Q43" s="99"/>
      <c r="R43" s="99"/>
      <c r="S43" s="99"/>
      <c r="T43" s="77"/>
      <c r="U43" s="4"/>
      <c r="V43" s="4"/>
      <c r="W43" s="4"/>
      <c r="X43" s="4"/>
    </row>
    <row r="44" customFormat="false" ht="16.5" hidden="false" customHeight="false" outlineLevel="0" collapsed="false">
      <c r="A44" s="0" t="s">
        <v>115</v>
      </c>
      <c r="B44" s="49" t="s">
        <v>857</v>
      </c>
      <c r="C44" s="49" t="s">
        <v>242</v>
      </c>
      <c r="D44" s="49"/>
      <c r="E44" s="4"/>
      <c r="F44" s="46" t="n">
        <v>-9200000</v>
      </c>
      <c r="G44" s="46" t="n">
        <v>5700000</v>
      </c>
      <c r="H44" s="100" t="n">
        <v>-14000000</v>
      </c>
      <c r="I44" s="100" t="n">
        <v>-11900000</v>
      </c>
      <c r="J44" s="100" t="n">
        <v>13900000</v>
      </c>
      <c r="K44" s="99" t="n">
        <v>-7100000</v>
      </c>
      <c r="L44" s="16" t="n">
        <v>-11100000</v>
      </c>
      <c r="M44" s="16" t="n">
        <v>13300000</v>
      </c>
      <c r="N44" s="16" t="n">
        <v>-8200000</v>
      </c>
      <c r="O44" s="16" t="n">
        <v>-8200000</v>
      </c>
      <c r="P44" s="16" t="n">
        <v>-19100000</v>
      </c>
      <c r="Q44" s="16" t="n">
        <v>8000000</v>
      </c>
      <c r="R44" s="16" t="n">
        <v>-16300000</v>
      </c>
      <c r="S44" s="16" t="n">
        <v>4600000</v>
      </c>
      <c r="T44" s="16" t="n">
        <v>14900000</v>
      </c>
      <c r="U44" s="4" t="n">
        <v>3300000</v>
      </c>
      <c r="V44" s="4"/>
      <c r="W44" s="4"/>
      <c r="X44" s="4"/>
    </row>
    <row r="45" customFormat="false" ht="16.5" hidden="false" customHeight="false" outlineLevel="0" collapsed="false">
      <c r="A45" s="47" t="s">
        <v>5525</v>
      </c>
      <c r="B45" s="47" t="s">
        <v>5526</v>
      </c>
      <c r="C45" s="19" t="s">
        <v>119</v>
      </c>
      <c r="D45" s="49"/>
      <c r="E45" s="4"/>
      <c r="F45" s="99"/>
      <c r="G45" s="99"/>
      <c r="H45" s="99"/>
      <c r="I45" s="99"/>
      <c r="J45" s="100" t="n">
        <v>-1400000</v>
      </c>
      <c r="K45" s="99" t="n">
        <v>-1600000</v>
      </c>
      <c r="L45" s="16"/>
      <c r="M45" s="99"/>
      <c r="N45" s="99"/>
      <c r="O45" s="99"/>
      <c r="P45" s="99"/>
      <c r="Q45" s="99"/>
      <c r="R45" s="99"/>
      <c r="S45" s="99"/>
      <c r="T45" s="4"/>
      <c r="U45" s="4"/>
      <c r="V45" s="4"/>
      <c r="W45" s="4"/>
      <c r="X45" s="4"/>
    </row>
    <row r="46" customFormat="false" ht="16.5" hidden="false" customHeight="false" outlineLevel="0" collapsed="false">
      <c r="A46" s="47" t="s">
        <v>5527</v>
      </c>
      <c r="B46" s="47" t="s">
        <v>5528</v>
      </c>
      <c r="C46" s="19" t="s">
        <v>119</v>
      </c>
      <c r="D46" s="49"/>
      <c r="E46" s="4"/>
      <c r="F46" s="99"/>
      <c r="G46" s="99"/>
      <c r="H46" s="99"/>
      <c r="I46" s="99"/>
      <c r="J46" s="100" t="n">
        <v>0</v>
      </c>
      <c r="K46" s="99" t="n">
        <v>0</v>
      </c>
      <c r="L46" s="16"/>
      <c r="M46" s="99"/>
      <c r="N46" s="99"/>
      <c r="O46" s="99"/>
      <c r="P46" s="99"/>
      <c r="Q46" s="99"/>
      <c r="R46" s="99"/>
      <c r="S46" s="99"/>
      <c r="T46" s="4"/>
      <c r="U46" s="4"/>
      <c r="V46" s="4"/>
      <c r="W46" s="4"/>
      <c r="X46" s="4"/>
    </row>
    <row r="47" customFormat="false" ht="16.5" hidden="false" customHeight="false" outlineLevel="0" collapsed="false">
      <c r="A47" s="47" t="s">
        <v>5529</v>
      </c>
      <c r="B47" s="47" t="s">
        <v>5530</v>
      </c>
      <c r="C47" s="19" t="s">
        <v>119</v>
      </c>
      <c r="D47" s="49"/>
      <c r="E47" s="4"/>
      <c r="F47" s="99"/>
      <c r="G47" s="99"/>
      <c r="H47" s="99"/>
      <c r="I47" s="99"/>
      <c r="J47" s="100" t="n">
        <v>0</v>
      </c>
      <c r="K47" s="99" t="n">
        <v>0</v>
      </c>
      <c r="L47" s="16"/>
      <c r="M47" s="99"/>
      <c r="N47" s="99"/>
      <c r="O47" s="99"/>
      <c r="P47" s="99"/>
      <c r="Q47" s="99"/>
      <c r="R47" s="99"/>
      <c r="S47" s="99"/>
      <c r="T47" s="4"/>
      <c r="U47" s="4"/>
      <c r="V47" s="4"/>
      <c r="W47" s="4"/>
      <c r="X47" s="4"/>
    </row>
    <row r="48" customFormat="false" ht="16.5" hidden="false" customHeight="false" outlineLevel="0" collapsed="false">
      <c r="A48" s="47" t="s">
        <v>49</v>
      </c>
      <c r="B48" s="47" t="s">
        <v>49</v>
      </c>
      <c r="C48" s="19" t="s">
        <v>119</v>
      </c>
      <c r="D48" s="49"/>
      <c r="E48" s="4"/>
      <c r="F48" s="99"/>
      <c r="G48" s="99"/>
      <c r="H48" s="99"/>
      <c r="I48" s="99"/>
      <c r="J48" s="100" t="n">
        <v>15300000</v>
      </c>
      <c r="K48" s="99" t="n">
        <v>-5500000</v>
      </c>
      <c r="L48" s="16"/>
      <c r="M48" s="99"/>
      <c r="N48" s="99"/>
      <c r="O48" s="99"/>
      <c r="P48" s="99"/>
      <c r="Q48" s="99"/>
      <c r="R48" s="99"/>
      <c r="S48" s="99"/>
      <c r="T48" s="4"/>
      <c r="U48" s="4"/>
      <c r="V48" s="4"/>
      <c r="W48" s="4"/>
      <c r="X48" s="4"/>
    </row>
    <row r="49" customFormat="false" ht="16.5" hidden="false" customHeight="false" outlineLevel="0" collapsed="false">
      <c r="A49" s="49"/>
      <c r="B49" s="49" t="s">
        <v>2510</v>
      </c>
      <c r="C49" s="49"/>
      <c r="D49" s="49"/>
      <c r="E49" s="4"/>
      <c r="F49" s="46" t="n">
        <v>0</v>
      </c>
      <c r="G49" s="99"/>
      <c r="H49" s="99"/>
      <c r="I49" s="99"/>
      <c r="J49" s="100" t="n">
        <v>0</v>
      </c>
      <c r="K49" s="99" t="n">
        <v>0</v>
      </c>
      <c r="L49" s="16"/>
      <c r="M49" s="99"/>
      <c r="N49" s="99"/>
      <c r="O49" s="99"/>
      <c r="P49" s="99"/>
      <c r="Q49" s="99"/>
      <c r="R49" s="99"/>
      <c r="S49" s="99"/>
      <c r="T49" s="4"/>
      <c r="U49" s="4"/>
      <c r="V49" s="4"/>
      <c r="W49" s="4"/>
      <c r="X49" s="4"/>
    </row>
    <row r="50" customFormat="false" ht="16.5" hidden="false" customHeight="false" outlineLevel="0" collapsed="false">
      <c r="B50" s="49"/>
      <c r="C50" s="49"/>
      <c r="D50" s="49"/>
      <c r="E50" s="4"/>
      <c r="F50" s="49"/>
      <c r="G50" s="49"/>
      <c r="H50" s="49"/>
      <c r="I50" s="49"/>
      <c r="J50" s="49"/>
      <c r="K50" s="49"/>
      <c r="L50" s="329"/>
      <c r="M50" s="537"/>
      <c r="N50" s="537"/>
      <c r="O50" s="537"/>
      <c r="P50" s="537"/>
      <c r="Q50" s="537"/>
      <c r="R50" s="537"/>
      <c r="S50" s="537"/>
      <c r="T50" s="4"/>
      <c r="U50" s="4"/>
      <c r="V50" s="4"/>
      <c r="W50" s="4"/>
      <c r="X50" s="4"/>
    </row>
    <row r="51" customFormat="false" ht="15" hidden="false" customHeight="false" outlineLevel="0" collapsed="false">
      <c r="B51" s="49"/>
      <c r="C51" s="49"/>
      <c r="D51" s="49"/>
      <c r="E51" s="4"/>
      <c r="F51" s="0" t="s">
        <v>128</v>
      </c>
      <c r="G51" s="0" t="s">
        <v>128</v>
      </c>
      <c r="H51" s="0" t="s">
        <v>128</v>
      </c>
      <c r="I51" s="0" t="s">
        <v>128</v>
      </c>
      <c r="J51" s="0" t="s">
        <v>128</v>
      </c>
      <c r="K51" s="0" t="s">
        <v>128</v>
      </c>
      <c r="L51" s="0" t="s">
        <v>128</v>
      </c>
      <c r="M51" s="0" t="s">
        <v>128</v>
      </c>
      <c r="N51" s="0" t="s">
        <v>128</v>
      </c>
      <c r="O51" s="0" t="s">
        <v>128</v>
      </c>
      <c r="P51" s="0" t="s">
        <v>128</v>
      </c>
      <c r="Q51" s="0" t="s">
        <v>128</v>
      </c>
      <c r="R51" s="0" t="s">
        <v>128</v>
      </c>
      <c r="S51" s="0" t="s">
        <v>128</v>
      </c>
      <c r="T51" s="0" t="s">
        <v>128</v>
      </c>
      <c r="U51" s="0" t="s">
        <v>128</v>
      </c>
      <c r="V51" s="4"/>
      <c r="W51" s="4"/>
      <c r="X51" s="4"/>
    </row>
    <row r="53" customFormat="false" ht="15" hidden="false" customHeight="false" outlineLevel="0" collapsed="false">
      <c r="B53" s="0" t="s">
        <v>3771</v>
      </c>
      <c r="F53" s="55" t="n">
        <f aca="false">F6-F7-F17</f>
        <v>0</v>
      </c>
      <c r="G53" s="55" t="n">
        <f aca="false">G6-G7-G17</f>
        <v>0</v>
      </c>
      <c r="H53" s="55" t="n">
        <f aca="false">H6-H7-H17</f>
        <v>-100000</v>
      </c>
      <c r="I53" s="55" t="n">
        <f aca="false">I6-I7-I17</f>
        <v>0</v>
      </c>
      <c r="J53" s="55" t="n">
        <f aca="false">J6-J7-J17</f>
        <v>0</v>
      </c>
      <c r="K53" s="55" t="n">
        <f aca="false">K6-K7-K17</f>
        <v>0</v>
      </c>
      <c r="L53" s="55" t="n">
        <f aca="false">L6-L7-L17</f>
        <v>0</v>
      </c>
      <c r="M53" s="55" t="n">
        <f aca="false">M6-M7-M17</f>
        <v>-100000</v>
      </c>
      <c r="N53" s="55" t="n">
        <f aca="false">N6-N7-N17</f>
        <v>0</v>
      </c>
      <c r="O53" s="55" t="n">
        <f aca="false">O6-O7-O17</f>
        <v>0</v>
      </c>
      <c r="P53" s="55" t="n">
        <f aca="false">P6-P7-P17</f>
        <v>0</v>
      </c>
      <c r="Q53" s="55" t="n">
        <f aca="false">Q6-Q7-Q17</f>
        <v>-100000</v>
      </c>
      <c r="R53" s="55" t="n">
        <f aca="false">R6-R7-R17</f>
        <v>0</v>
      </c>
      <c r="S53" s="55" t="n">
        <f aca="false">S6-S7-S17</f>
        <v>-100000</v>
      </c>
      <c r="T53" s="55" t="n">
        <f aca="false">T6-T7-T17</f>
        <v>0</v>
      </c>
      <c r="U53" s="55" t="n">
        <f aca="false">U6-U7-U17</f>
        <v>0</v>
      </c>
    </row>
    <row r="54" customFormat="false" ht="15" hidden="false" customHeight="false" outlineLevel="0" collapsed="false">
      <c r="B54" s="0" t="s">
        <v>130</v>
      </c>
      <c r="F54" s="55" t="n">
        <f aca="false">F7-F8-F16</f>
        <v>0</v>
      </c>
      <c r="G54" s="55" t="n">
        <f aca="false">G7-G8-G16</f>
        <v>0</v>
      </c>
      <c r="H54" s="55" t="n">
        <f aca="false">H7-H8-H16</f>
        <v>0</v>
      </c>
      <c r="I54" s="55" t="n">
        <f aca="false">I7-I8-I16</f>
        <v>0</v>
      </c>
      <c r="J54" s="55" t="n">
        <f aca="false">J7-J8-J16</f>
        <v>0</v>
      </c>
      <c r="K54" s="55" t="n">
        <f aca="false">K7-K8-K16</f>
        <v>0</v>
      </c>
      <c r="L54" s="55" t="n">
        <f aca="false">L7-L8-L16</f>
        <v>0</v>
      </c>
      <c r="M54" s="55" t="n">
        <f aca="false">M7-M8-M16</f>
        <v>0</v>
      </c>
      <c r="N54" s="55" t="n">
        <f aca="false">N7-N8-N16</f>
        <v>-100000</v>
      </c>
      <c r="O54" s="55" t="n">
        <f aca="false">O7-O8-O16</f>
        <v>-100000</v>
      </c>
      <c r="P54" s="55" t="n">
        <f aca="false">P7-P8-P16</f>
        <v>0</v>
      </c>
      <c r="Q54" s="55" t="n">
        <f aca="false">Q7-Q8-Q16</f>
        <v>0</v>
      </c>
      <c r="R54" s="55" t="n">
        <f aca="false">R7-R8-R16</f>
        <v>0</v>
      </c>
      <c r="S54" s="55" t="n">
        <f aca="false">S7-S8-S16</f>
        <v>0</v>
      </c>
      <c r="T54" s="55" t="n">
        <f aca="false">T7-T8-T16</f>
        <v>0</v>
      </c>
      <c r="U54" s="55" t="n">
        <f aca="false">U7-U8-U16</f>
        <v>0</v>
      </c>
    </row>
    <row r="55" customFormat="false" ht="15" hidden="false" customHeight="false" outlineLevel="0" collapsed="false">
      <c r="B55" s="0" t="s">
        <v>501</v>
      </c>
      <c r="F55" s="55" t="n">
        <f aca="false">F8-F9-F15</f>
        <v>0</v>
      </c>
      <c r="G55" s="55" t="n">
        <f aca="false">G8-G9-G15</f>
        <v>0</v>
      </c>
      <c r="H55" s="55" t="n">
        <f aca="false">H8-H9-H15</f>
        <v>100000</v>
      </c>
      <c r="I55" s="55" t="n">
        <f aca="false">I8-I9-I15</f>
        <v>0</v>
      </c>
      <c r="J55" s="55" t="n">
        <f aca="false">J8-J9-J15</f>
        <v>0</v>
      </c>
      <c r="K55" s="55" t="n">
        <f aca="false">K8-K9-K15</f>
        <v>0</v>
      </c>
      <c r="L55" s="55" t="n">
        <f aca="false">L8-L9-L15</f>
        <v>0</v>
      </c>
      <c r="M55" s="55" t="n">
        <f aca="false">M8-M9-M15</f>
        <v>100000</v>
      </c>
      <c r="N55" s="55" t="n">
        <f aca="false">N8-N9-N15</f>
        <v>0</v>
      </c>
      <c r="O55" s="55" t="n">
        <f aca="false">O8-O9-O15</f>
        <v>0</v>
      </c>
      <c r="P55" s="55" t="n">
        <f aca="false">P8-P9-P15</f>
        <v>-100000</v>
      </c>
      <c r="Q55" s="55" t="n">
        <f aca="false">Q8-Q9-Q15</f>
        <v>0</v>
      </c>
      <c r="R55" s="55" t="n">
        <f aca="false">R8-R9-R15</f>
        <v>0</v>
      </c>
      <c r="S55" s="55" t="n">
        <f aca="false">S8-S9-S15</f>
        <v>0</v>
      </c>
      <c r="T55" s="55" t="n">
        <f aca="false">T8-T9-T15</f>
        <v>0</v>
      </c>
      <c r="U55" s="55" t="n">
        <f aca="false">U8-U9-U15</f>
        <v>0</v>
      </c>
    </row>
    <row r="56" customFormat="false" ht="15" hidden="false" customHeight="false" outlineLevel="0" collapsed="false">
      <c r="B56" s="0" t="s">
        <v>131</v>
      </c>
      <c r="F56" s="56" t="n">
        <f aca="false">F9-F10-F11-F12-F13-F14</f>
        <v>74500000</v>
      </c>
      <c r="G56" s="56" t="n">
        <f aca="false">G9-G10-G11-G12-G13-G14</f>
        <v>80700000</v>
      </c>
      <c r="H56" s="56" t="n">
        <f aca="false">H9-H10-H11-H12-H13-H14</f>
        <v>86100000</v>
      </c>
      <c r="I56" s="56" t="n">
        <f aca="false">I9-I10-I11-I12-I13-I14</f>
        <v>98400000</v>
      </c>
      <c r="J56" s="55" t="n">
        <f aca="false">J9-J10-J11-J12-J13-J14</f>
        <v>0</v>
      </c>
      <c r="K56" s="55" t="n">
        <f aca="false">K9-K10-K11-K12-K13-K14</f>
        <v>0</v>
      </c>
      <c r="L56" s="55" t="n">
        <f aca="false">L9-L10-L11-L12-L13-L14</f>
        <v>100000</v>
      </c>
      <c r="M56" s="56" t="n">
        <f aca="false">M9-M10-M11-M12-M13-M14</f>
        <v>15700000</v>
      </c>
      <c r="N56" s="56" t="n">
        <f aca="false">N9-N10-N11-N12-N13-N14</f>
        <v>12800000</v>
      </c>
      <c r="O56" s="56" t="n">
        <f aca="false">O9-O10-O11-O12-O13-O14</f>
        <v>12800000</v>
      </c>
      <c r="P56" s="56" t="n">
        <f aca="false">P9-P10-P11-P12-P13-P14</f>
        <v>13800000</v>
      </c>
      <c r="Q56" s="56" t="n">
        <f aca="false">Q9-Q10-Q11-Q12-Q13-Q14</f>
        <v>15500000</v>
      </c>
      <c r="R56" s="56" t="n">
        <f aca="false">R9-R10-R11-R12-R13-R14</f>
        <v>15300000</v>
      </c>
      <c r="S56" s="56" t="n">
        <f aca="false">S9-S10-S11-S12-S13-S14</f>
        <v>16700000</v>
      </c>
      <c r="T56" s="56" t="n">
        <f aca="false">T9-T10-T11-T12-T13-T14</f>
        <v>21900000</v>
      </c>
      <c r="U56" s="56" t="n">
        <f aca="false">U9-U10-U11-U12-U13-U14</f>
        <v>23700000</v>
      </c>
    </row>
    <row r="57" customFormat="false" ht="15" hidden="false" customHeight="false" outlineLevel="0" collapsed="false">
      <c r="B57" s="0" t="s">
        <v>132</v>
      </c>
      <c r="F57" s="56" t="n">
        <f aca="false">F17-F18-F19</f>
        <v>2000000</v>
      </c>
      <c r="G57" s="56" t="n">
        <f aca="false">G17-G18-G19</f>
        <v>2900000</v>
      </c>
      <c r="H57" s="56" t="n">
        <f aca="false">H17-H18-H19</f>
        <v>5200000</v>
      </c>
      <c r="I57" s="56" t="n">
        <f aca="false">I17-I18-I19</f>
        <v>5500000</v>
      </c>
      <c r="J57" s="56" t="n">
        <f aca="false">J17-J18-J19</f>
        <v>9900000</v>
      </c>
      <c r="K57" s="56" t="n">
        <f aca="false">K17-K18-K19</f>
        <v>22600000</v>
      </c>
      <c r="L57" s="55" t="n">
        <f aca="false">L17-L18-L19</f>
        <v>0</v>
      </c>
      <c r="M57" s="55" t="n">
        <f aca="false">M17-M18-M19</f>
        <v>0</v>
      </c>
      <c r="N57" s="55" t="n">
        <f aca="false">N17-N18-N19</f>
        <v>0</v>
      </c>
      <c r="O57" s="55" t="n">
        <f aca="false">O17-O18-O19</f>
        <v>-1500000</v>
      </c>
      <c r="P57" s="55" t="n">
        <f aca="false">P17-P18-P19</f>
        <v>0</v>
      </c>
      <c r="Q57" s="55" t="n">
        <f aca="false">Q17-Q18-Q19</f>
        <v>0</v>
      </c>
      <c r="R57" s="55" t="n">
        <f aca="false">R17-R18-R19</f>
        <v>0</v>
      </c>
      <c r="S57" s="55" t="n">
        <f aca="false">S17-S18-S19</f>
        <v>100000</v>
      </c>
      <c r="T57" s="55" t="n">
        <f aca="false">T17-T18-T19</f>
        <v>0</v>
      </c>
      <c r="U57" s="55" t="n">
        <f aca="false">U17-U18-U19</f>
        <v>0</v>
      </c>
    </row>
    <row r="58" customFormat="false" ht="15" hidden="false" customHeight="false" outlineLevel="0" collapsed="false">
      <c r="B58" s="0" t="s">
        <v>134</v>
      </c>
      <c r="F58" s="55" t="n">
        <f aca="false">F22-F23-F30-F29-F32</f>
        <v>0</v>
      </c>
      <c r="G58" s="55" t="n">
        <f aca="false">G22-G23-G29-G30-G32</f>
        <v>0</v>
      </c>
      <c r="H58" s="55" t="n">
        <f aca="false">H22-H23-H29-H30-H32</f>
        <v>0</v>
      </c>
      <c r="I58" s="55" t="n">
        <f aca="false">I22-I23-I29-I30-I32</f>
        <v>0</v>
      </c>
      <c r="J58" s="55" t="n">
        <f aca="false">J22-J23-J29-J30-J32</f>
        <v>0</v>
      </c>
      <c r="K58" s="55" t="n">
        <f aca="false">K22-K23-K29-K30-K32</f>
        <v>0</v>
      </c>
      <c r="L58" s="55" t="n">
        <f aca="false">L22-L23-L29-L30-L32</f>
        <v>0</v>
      </c>
      <c r="M58" s="56" t="n">
        <f aca="false">M22-M23-M29-M30-M32</f>
        <v>0</v>
      </c>
      <c r="N58" s="56" t="n">
        <f aca="false">N22-N23-N29-N30-N32</f>
        <v>0</v>
      </c>
      <c r="O58" s="56" t="n">
        <f aca="false">O22-O23-O29-O30-O32</f>
        <v>0</v>
      </c>
      <c r="P58" s="55" t="n">
        <f aca="false">P22-P23-P29-P30-P32</f>
        <v>0</v>
      </c>
      <c r="Q58" s="55" t="n">
        <f aca="false">Q22-Q23-Q29-Q30-Q32</f>
        <v>0</v>
      </c>
      <c r="R58" s="55" t="n">
        <f aca="false">R22-R23-R29-R30-R32</f>
        <v>0</v>
      </c>
      <c r="S58" s="55" t="n">
        <f aca="false">S22-S23-S29-S30-S32</f>
        <v>0</v>
      </c>
      <c r="T58" s="55" t="n">
        <f aca="false">T22-T23-T29-T30-T32</f>
        <v>0</v>
      </c>
      <c r="U58" s="55" t="n">
        <f aca="false">U22-U23-U29-U30-U32</f>
        <v>0</v>
      </c>
    </row>
    <row r="59" customFormat="false" ht="15" hidden="false" customHeight="false" outlineLevel="0" collapsed="false">
      <c r="B59" s="0" t="s">
        <v>266</v>
      </c>
      <c r="F59" s="55" t="n">
        <f aca="false">F23-F24-F25-F26-F28</f>
        <v>0</v>
      </c>
      <c r="G59" s="55" t="n">
        <f aca="false">G23-G24-G25-G26-G28</f>
        <v>0</v>
      </c>
      <c r="H59" s="55" t="n">
        <f aca="false">H23-H24-H25-H26-H28</f>
        <v>0</v>
      </c>
      <c r="I59" s="55" t="n">
        <f aca="false">I23-I24-I25-I26-I28</f>
        <v>0</v>
      </c>
      <c r="J59" s="55" t="n">
        <f aca="false">J23-J24-J25-J26-J28</f>
        <v>100000</v>
      </c>
      <c r="K59" s="55" t="n">
        <f aca="false">K23-K24-K25-K26-K28</f>
        <v>-100000</v>
      </c>
      <c r="L59" s="55" t="n">
        <f aca="false">L23-L24-L25-L26-L28</f>
        <v>0</v>
      </c>
      <c r="M59" s="56" t="n">
        <f aca="false">M23-M24-M25-M26-M28</f>
        <v>0</v>
      </c>
      <c r="N59" s="56" t="n">
        <f aca="false">N23-N24-N25-N26-N28</f>
        <v>0</v>
      </c>
      <c r="O59" s="56" t="n">
        <f aca="false">O23-O24-O25-O26-O28</f>
        <v>0</v>
      </c>
      <c r="P59" s="56" t="n">
        <f aca="false">P23-P24-P25-P26-P28</f>
        <v>0</v>
      </c>
      <c r="Q59" s="56" t="n">
        <f aca="false">Q23-Q24-Q25-Q26-Q28</f>
        <v>0</v>
      </c>
      <c r="R59" s="56" t="n">
        <f aca="false">R23-R24-R25-R26-R28</f>
        <v>0</v>
      </c>
      <c r="S59" s="56" t="n">
        <f aca="false">S23-S24-S25-S26-S28</f>
        <v>0</v>
      </c>
      <c r="T59" s="56" t="n">
        <f aca="false">T23-T24-T25-T26-T28</f>
        <v>0</v>
      </c>
      <c r="U59" s="56" t="n">
        <f aca="false">U23-U24-U25-U26-U28</f>
        <v>0</v>
      </c>
    </row>
    <row r="60" customFormat="false" ht="15" hidden="false" customHeight="false" outlineLevel="0" collapsed="false">
      <c r="B60" s="0" t="s">
        <v>137</v>
      </c>
      <c r="F60" s="55" t="n">
        <f aca="false">F39-F40-F44</f>
        <v>0</v>
      </c>
      <c r="G60" s="55" t="n">
        <f aca="false">G39-G40-G44</f>
        <v>-100000</v>
      </c>
      <c r="H60" s="55" t="n">
        <f aca="false">H39-H40-H44</f>
        <v>0</v>
      </c>
      <c r="I60" s="55" t="n">
        <f aca="false">I39-I40-I44</f>
        <v>0</v>
      </c>
      <c r="J60" s="55" t="n">
        <f aca="false">J39-J40-J44</f>
        <v>-99999.9999999981</v>
      </c>
      <c r="K60" s="55" t="n">
        <f aca="false">K39-K40-K44</f>
        <v>-100000</v>
      </c>
      <c r="L60" s="55" t="n">
        <f aca="false">L39-L40-L44</f>
        <v>0</v>
      </c>
      <c r="M60" s="55" t="n">
        <f aca="false">M39-M40-M44</f>
        <v>0</v>
      </c>
      <c r="N60" s="55" t="n">
        <f aca="false">N39-N40-N44</f>
        <v>0</v>
      </c>
      <c r="O60" s="55" t="n">
        <f aca="false">O39-O40-O44</f>
        <v>0</v>
      </c>
      <c r="P60" s="55" t="n">
        <f aca="false">P39-P40-P44</f>
        <v>0</v>
      </c>
      <c r="Q60" s="55" t="n">
        <f aca="false">Q39-Q40-Q44</f>
        <v>100000</v>
      </c>
      <c r="R60" s="55" t="n">
        <f aca="false">R39-R40-R44</f>
        <v>-100000</v>
      </c>
      <c r="S60" s="55" t="n">
        <f aca="false">S39-S40-S44</f>
        <v>0</v>
      </c>
      <c r="T60" s="55" t="n">
        <f aca="false">T39-T40-T44</f>
        <v>0</v>
      </c>
      <c r="U60" s="55" t="n">
        <f aca="false">U39-U40-U44</f>
        <v>0</v>
      </c>
    </row>
    <row r="61" customFormat="false" ht="15" hidden="false" customHeight="false" outlineLevel="0" collapsed="false">
      <c r="B61" s="0" t="s">
        <v>505</v>
      </c>
      <c r="F61" s="55" t="n">
        <f aca="false">F40-F41-F42-F43</f>
        <v>0</v>
      </c>
      <c r="G61" s="56" t="n">
        <f aca="false">G40-G41-G42-G43</f>
        <v>4900000</v>
      </c>
      <c r="H61" s="55" t="n">
        <f aca="false">H40-H41-H42-H43</f>
        <v>0</v>
      </c>
      <c r="I61" s="55" t="n">
        <f aca="false">I40-I41-I42-I43</f>
        <v>0</v>
      </c>
      <c r="J61" s="55" t="n">
        <f aca="false">J40-J41-J42-J43</f>
        <v>0</v>
      </c>
      <c r="K61" s="55" t="n">
        <f aca="false">K40-K41-K42-K43</f>
        <v>0</v>
      </c>
      <c r="L61" s="56" t="n">
        <f aca="false">L40-L41-L42-L43</f>
        <v>1400000</v>
      </c>
      <c r="M61" s="56" t="n">
        <f aca="false">M40-M41-M42-M43</f>
        <v>24700000</v>
      </c>
      <c r="N61" s="56" t="n">
        <f aca="false">N40-N41-N42-N43</f>
        <v>65500000</v>
      </c>
      <c r="O61" s="56" t="n">
        <f aca="false">O40-O41-O42-O43</f>
        <v>65500000</v>
      </c>
      <c r="P61" s="56" t="n">
        <f aca="false">P40-P41-P42-P43</f>
        <v>41200000</v>
      </c>
      <c r="Q61" s="56" t="n">
        <f aca="false">Q40-Q41-Q42-Q43</f>
        <v>1900000</v>
      </c>
      <c r="R61" s="56" t="n">
        <f aca="false">R40-R41-R42-R43</f>
        <v>2400000</v>
      </c>
      <c r="S61" s="56" t="n">
        <f aca="false">S40-S41-S42-S43</f>
        <v>4700000</v>
      </c>
      <c r="T61" s="56" t="n">
        <f aca="false">T40-T41-T42-T43</f>
        <v>12400000</v>
      </c>
      <c r="U61" s="56" t="n">
        <f aca="false">U40-U41-U42-U43</f>
        <v>11700000</v>
      </c>
    </row>
    <row r="62" customFormat="false" ht="15" hidden="false" customHeight="false" outlineLevel="0" collapsed="false">
      <c r="B62" s="0" t="s">
        <v>334</v>
      </c>
      <c r="F62" s="56" t="n">
        <f aca="false">F44-F45-F46-F47-F48</f>
        <v>-9200000</v>
      </c>
      <c r="G62" s="56" t="n">
        <f aca="false">G44-G45-G46-G47-G48</f>
        <v>5700000</v>
      </c>
      <c r="H62" s="56" t="n">
        <f aca="false">H44-H45-H46-H47-H48</f>
        <v>-14000000</v>
      </c>
      <c r="I62" s="56" t="n">
        <f aca="false">I44-I45-I46-I47-I48</f>
        <v>-11900000</v>
      </c>
      <c r="J62" s="55" t="n">
        <f aca="false">J44-J45-J46-J47-J48</f>
        <v>0</v>
      </c>
      <c r="K62" s="55" t="n">
        <f aca="false">K44-K45-K46-K47-K48</f>
        <v>0</v>
      </c>
      <c r="L62" s="56" t="n">
        <f aca="false">L44-L45-L46-L47-L48</f>
        <v>-11100000</v>
      </c>
      <c r="M62" s="56" t="n">
        <f aca="false">M44-M45-M46-M47-M48</f>
        <v>13300000</v>
      </c>
      <c r="N62" s="56" t="n">
        <f aca="false">N44-N45-N46-N47-N48</f>
        <v>-8200000</v>
      </c>
      <c r="O62" s="56" t="n">
        <f aca="false">O44-O45-O46-O47-O48</f>
        <v>-8200000</v>
      </c>
      <c r="P62" s="56" t="n">
        <f aca="false">P44-P45-P46-P47-P48</f>
        <v>-19100000</v>
      </c>
      <c r="Q62" s="56" t="n">
        <f aca="false">Q44-Q45-Q46-Q47-Q48</f>
        <v>8000000</v>
      </c>
      <c r="R62" s="56" t="n">
        <f aca="false">R44-R45-R46-R47-R48</f>
        <v>-16300000</v>
      </c>
      <c r="S62" s="56" t="n">
        <f aca="false">S44-S45-S46-S47-S48</f>
        <v>4600000</v>
      </c>
      <c r="T62" s="56" t="n">
        <f aca="false">T44-T45-T46-T47-T48</f>
        <v>14900000</v>
      </c>
      <c r="U62" s="56" t="n">
        <f aca="false">U44-U45-U46-U47-U48</f>
        <v>3300000</v>
      </c>
    </row>
    <row r="63" customFormat="false" ht="15.75" hidden="false" customHeight="false" outlineLevel="0" collapsed="false">
      <c r="D63" s="55"/>
    </row>
    <row r="64" customFormat="false" ht="17.25" hidden="false" customHeight="false" outlineLevel="0" collapsed="false">
      <c r="B64" s="0" t="s">
        <v>586</v>
      </c>
      <c r="D64" s="93"/>
      <c r="E64" s="94"/>
      <c r="F64" s="94" t="n">
        <v>422000000</v>
      </c>
      <c r="G64" s="94" t="n">
        <v>459000000</v>
      </c>
      <c r="H64" s="94" t="n">
        <v>493000000</v>
      </c>
      <c r="I64" s="94" t="n">
        <v>553000000</v>
      </c>
      <c r="J64" s="94" t="n">
        <v>599000000</v>
      </c>
      <c r="K64" s="94" t="n">
        <v>631000000</v>
      </c>
      <c r="L64" s="94" t="n">
        <v>662000000</v>
      </c>
      <c r="M64" s="94" t="n">
        <v>688000000</v>
      </c>
      <c r="N64" s="94" t="n">
        <v>744000000</v>
      </c>
      <c r="O64" s="343" t="n">
        <v>774800000</v>
      </c>
      <c r="P64" s="343" t="n">
        <v>800600000</v>
      </c>
      <c r="Q64" s="343" t="n">
        <v>779300000</v>
      </c>
      <c r="R64" s="343" t="n">
        <v>803600000</v>
      </c>
      <c r="S64" s="343" t="n">
        <v>846100000</v>
      </c>
      <c r="T64" s="343" t="n">
        <v>881900000</v>
      </c>
      <c r="U64" s="343" t="n">
        <v>910700000</v>
      </c>
      <c r="V64" s="159"/>
      <c r="W64" s="160"/>
    </row>
    <row r="65" customFormat="false" ht="15" hidden="false" customHeight="false" outlineLevel="0" collapsed="false">
      <c r="B65" s="0" t="s">
        <v>140</v>
      </c>
      <c r="F65" s="0" t="n">
        <f aca="false">(F6/F64)*100</f>
        <v>22.5592417061611</v>
      </c>
      <c r="G65" s="0" t="n">
        <f aca="false">(G6/G64)*100</f>
        <v>21.6339869281046</v>
      </c>
      <c r="H65" s="0" t="n">
        <f aca="false">(H6/H64)*100</f>
        <v>22.5152129817444</v>
      </c>
      <c r="I65" s="0" t="n">
        <f aca="false">(I6/I64)*100</f>
        <v>22.0795660036166</v>
      </c>
      <c r="J65" s="0" t="n">
        <f aca="false">(J6/J64)*100</f>
        <v>25.7929883138564</v>
      </c>
      <c r="K65" s="0" t="n">
        <f aca="false">(K6/K64)*100</f>
        <v>27.0998415213946</v>
      </c>
      <c r="L65" s="0" t="n">
        <f aca="false">(L6/L64)*100</f>
        <v>25.8610271903323</v>
      </c>
      <c r="M65" s="0" t="n">
        <f aca="false">(M6/M64)*100</f>
        <v>27.921511627907</v>
      </c>
      <c r="N65" s="0" t="n">
        <f aca="false">(N6/N64)*100</f>
        <v>27.5940860215054</v>
      </c>
      <c r="O65" s="0" t="n">
        <f aca="false">(O6/O64)*100</f>
        <v>26.3035622096025</v>
      </c>
      <c r="P65" s="0" t="n">
        <f aca="false">(P6/P64)*100</f>
        <v>27.4044466650012</v>
      </c>
      <c r="Q65" s="0" t="n">
        <f aca="false">(Q6/Q64)*100</f>
        <v>25.2406005389452</v>
      </c>
      <c r="R65" s="0" t="n">
        <f aca="false">(R6/R64)*100</f>
        <v>27.4888003982081</v>
      </c>
      <c r="S65" s="0" t="n">
        <f aca="false">(S6/S64)*100</f>
        <v>28.1645195603357</v>
      </c>
      <c r="T65" s="0" t="n">
        <f aca="false">(T6/T64)*100</f>
        <v>27.2933439165438</v>
      </c>
      <c r="U65" s="0" t="n">
        <f aca="false">(U6/U64)*100</f>
        <v>27.4074887449215</v>
      </c>
    </row>
    <row r="66" customFormat="false" ht="15" hidden="false" customHeight="false" outlineLevel="0" collapsed="false">
      <c r="B66" s="0" t="s">
        <v>141</v>
      </c>
      <c r="F66" s="0" t="n">
        <f aca="false">(F20/F64)*100</f>
        <v>23.696682464455</v>
      </c>
      <c r="G66" s="0" t="n">
        <f aca="false">(G20/G64)*100</f>
        <v>23.921568627451</v>
      </c>
      <c r="H66" s="0" t="n">
        <f aca="false">(H20/H64)*100</f>
        <v>22.2718052738337</v>
      </c>
      <c r="I66" s="0" t="n">
        <f aca="false">(I20/I64)*100</f>
        <v>20.1808318264014</v>
      </c>
      <c r="J66" s="0" t="n">
        <f aca="false">(J20/J64)*100</f>
        <v>28.4974958263773</v>
      </c>
      <c r="K66" s="0" t="n">
        <f aca="false">(K20/K64)*100</f>
        <v>26.0855784469097</v>
      </c>
      <c r="L66" s="0" t="n">
        <f aca="false">(L20/L64)*100</f>
        <v>24.3957703927492</v>
      </c>
      <c r="M66" s="0" t="n">
        <f aca="false">(M20/M64)*100</f>
        <v>33.4593023255814</v>
      </c>
      <c r="N66" s="0" t="n">
        <f aca="false">(N20/N64)*100</f>
        <v>35.0940860215054</v>
      </c>
      <c r="O66" s="0" t="n">
        <f aca="false">(O20/O64)*100</f>
        <v>33.6990191017037</v>
      </c>
      <c r="P66" s="0" t="n">
        <f aca="false">(P20/P64)*100</f>
        <v>30.1648763427429</v>
      </c>
      <c r="Q66" s="0" t="n">
        <f aca="false">(Q20/Q64)*100</f>
        <v>26.5238034133196</v>
      </c>
      <c r="R66" s="0" t="n">
        <f aca="false">(R20/R64)*100</f>
        <v>25.7466401194624</v>
      </c>
      <c r="S66" s="0" t="n">
        <f aca="false">(S20/S64)*100</f>
        <v>29.2636804160265</v>
      </c>
      <c r="T66" s="0" t="n">
        <f aca="false">(T20/T64)*100</f>
        <v>30.3889329855993</v>
      </c>
      <c r="U66" s="0" t="n">
        <f aca="false">(U20/U64)*100</f>
        <v>29.054573405073</v>
      </c>
    </row>
    <row r="68" customFormat="false" ht="13.5" hidden="false" customHeight="true" outlineLevel="0" collapsed="false">
      <c r="B68" s="0" t="s">
        <v>142</v>
      </c>
      <c r="D68" s="0" t="n">
        <f aca="false">IF(D32&lt;0, (D32/D20)*100)</f>
        <v>0</v>
      </c>
      <c r="E68" s="0" t="n">
        <f aca="false">IF(E32&lt;0, (E32/E20)*100)</f>
        <v>0</v>
      </c>
      <c r="F68" s="0" t="n">
        <f aca="false">IF(F32&lt;0, (F32/F20)*100)</f>
        <v>0</v>
      </c>
      <c r="G68" s="0" t="n">
        <f aca="false">IF(G32&lt;0, (G32/G20)*100)</f>
        <v>0</v>
      </c>
      <c r="H68" s="0" t="n">
        <f aca="false">IF(H32&lt;0, (H32/H20)*100)</f>
        <v>0</v>
      </c>
      <c r="I68" s="0" t="n">
        <f aca="false">IF(I32&lt;0, (I32/I20)*100)</f>
        <v>0</v>
      </c>
      <c r="J68" s="0" t="n">
        <f aca="false">IF(J32&lt;0, (J32/J20)*100)</f>
        <v>-0.70298769771529</v>
      </c>
      <c r="K68" s="0" t="n">
        <f aca="false">IF(K32&lt;0, (K32/K20)*100)</f>
        <v>0</v>
      </c>
      <c r="L68" s="0" t="n">
        <f aca="false">IF(L32&lt;0, (L32/L20)*100)</f>
        <v>0</v>
      </c>
      <c r="M68" s="0" t="n">
        <f aca="false">IF(M32&lt;0, (M32/M20)*100)</f>
        <v>0</v>
      </c>
      <c r="N68" s="0" t="n">
        <f aca="false">IF(N32&lt;0, (N32/N20)*100)</f>
        <v>0</v>
      </c>
      <c r="O68" s="0" t="n">
        <f aca="false">IF(O32&lt;0, (O32/O20)*100)</f>
        <v>0</v>
      </c>
      <c r="P68" s="0" t="n">
        <f aca="false">IF(P32&lt;0, (P32/P20)*100)</f>
        <v>0</v>
      </c>
      <c r="Q68" s="0" t="n">
        <f aca="false">IF(Q32&lt;0, (Q32/Q20)*100)</f>
        <v>0</v>
      </c>
      <c r="R68" s="0" t="n">
        <f aca="false">IF(R32&lt;0, (R32/R20)*100)</f>
        <v>-0.628322861285645</v>
      </c>
      <c r="S68" s="0" t="n">
        <f aca="false">IF(S32&lt;0, (S32/S20)*100)</f>
        <v>0</v>
      </c>
      <c r="T68" s="0" t="n">
        <f aca="false">IF(T32&lt;0, (T32/T20)*100)</f>
        <v>0</v>
      </c>
      <c r="U68" s="0" t="n">
        <f aca="false">IF(U32&lt;0, (U32/U20)*100)</f>
        <v>0</v>
      </c>
      <c r="V68" s="0" t="n">
        <f aca="false">IF(V32&lt;0, (V32/V20)*100)</f>
        <v>0</v>
      </c>
      <c r="W68" s="0" t="n">
        <f aca="false">IF(W32&lt;0, (W32/W20)*100)</f>
        <v>0</v>
      </c>
      <c r="X68" s="0" t="n">
        <f aca="false">IF(X32&lt;0, (X32/X20)*100)</f>
        <v>0</v>
      </c>
    </row>
    <row r="70" customFormat="false" ht="15" hidden="false" customHeight="false" outlineLevel="0" collapsed="false">
      <c r="F70" s="55" t="n">
        <f aca="false">F6+F39-F22</f>
        <v>500000</v>
      </c>
      <c r="G70" s="55" t="n">
        <f aca="false">G6+G39-G22</f>
        <v>9500000</v>
      </c>
      <c r="H70" s="55" t="n">
        <f aca="false">H6+H39-H22</f>
        <v>-1000000</v>
      </c>
      <c r="I70" s="55" t="n">
        <f aca="false">I6+I39-I22</f>
        <v>-1000000</v>
      </c>
      <c r="J70" s="55" t="n">
        <f aca="false">J6+J39-J22</f>
        <v>200000</v>
      </c>
      <c r="K70" s="55" t="n">
        <f aca="false">K6+K39-K22</f>
        <v>0</v>
      </c>
      <c r="L70" s="55" t="n">
        <f aca="false">L6+L39-L22</f>
        <v>0</v>
      </c>
      <c r="M70" s="55" t="n">
        <f aca="false">M6+M39-M22</f>
        <v>0</v>
      </c>
      <c r="N70" s="55" t="n">
        <f aca="false">N6+N39-N22</f>
        <v>1400000</v>
      </c>
      <c r="O70" s="55" t="n">
        <f aca="false">O6+O39-O22</f>
        <v>-100000</v>
      </c>
      <c r="P70" s="55" t="n">
        <f aca="false">P6+P39-P22</f>
        <v>0</v>
      </c>
      <c r="Q70" s="55" t="n">
        <f aca="false">Q6+Q39-Q22</f>
        <v>0</v>
      </c>
      <c r="R70" s="55" t="n">
        <f aca="false">R6+R39-R22</f>
        <v>0</v>
      </c>
      <c r="S70" s="55" t="n">
        <f aca="false">S6+S39-S22</f>
        <v>0</v>
      </c>
      <c r="T70" s="55" t="n">
        <f aca="false">T6+T39-T22</f>
        <v>0</v>
      </c>
      <c r="U70" s="55" t="n">
        <f aca="false">U6+U39-U22</f>
        <v>0</v>
      </c>
    </row>
    <row r="75"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5.xml><?xml version="1.0" encoding="utf-8"?>
<worksheet xmlns="http://schemas.openxmlformats.org/spreadsheetml/2006/main" xmlns:r="http://schemas.openxmlformats.org/officeDocument/2006/relationships">
  <sheetPr filterMode="false">
    <pageSetUpPr fitToPage="false"/>
  </sheetPr>
  <dimension ref="A1:AW8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0" activePane="bottomRight" state="frozen"/>
      <selection pane="topLeft" activeCell="A1" activeCellId="0" sqref="A1"/>
      <selection pane="topRight" activeCell="R1" activeCellId="0" sqref="R1"/>
      <selection pane="bottomLeft" activeCell="A60" activeCellId="0" sqref="A60"/>
      <selection pane="bottomRight" activeCell="R7" activeCellId="0" sqref="R7"/>
    </sheetView>
  </sheetViews>
  <sheetFormatPr defaultRowHeight="15"/>
  <cols>
    <col collapsed="false" hidden="false" max="1" min="1" style="0" width="37.3928571428571"/>
    <col collapsed="false" hidden="false" max="2" min="2" style="0" width="51.1632653061225"/>
    <col collapsed="false" hidden="false" max="3" min="3" style="0" width="25.1071428571429"/>
    <col collapsed="false" hidden="false" max="4" min="4" style="0" width="16.1989795918367"/>
    <col collapsed="false" hidden="false" max="7" min="5" style="0" width="15.5255102040816"/>
    <col collapsed="false" hidden="false" max="8" min="8" style="0" width="14.3112244897959"/>
    <col collapsed="false" hidden="false" max="9" min="9" style="0" width="15.9285714285714"/>
    <col collapsed="false" hidden="false" max="12" min="10" style="0" width="16.3316326530612"/>
    <col collapsed="false" hidden="false" max="15" min="13" style="0" width="15.9285714285714"/>
    <col collapsed="false" hidden="false" max="16" min="16" style="0" width="17.4132653061224"/>
    <col collapsed="false" hidden="false" max="17" min="17" style="0" width="17.0102040816327"/>
    <col collapsed="false" hidden="false" max="20" min="18" style="0" width="17.4132653061224"/>
    <col collapsed="false" hidden="false" max="26" min="21" style="0" width="8.50510204081633"/>
    <col collapsed="false" hidden="false" max="27" min="27" style="0" width="12.8265306122449"/>
    <col collapsed="false" hidden="false" max="1025" min="28" style="0" width="8.50510204081633"/>
  </cols>
  <sheetData>
    <row r="1" customFormat="false" ht="15" hidden="false" customHeight="false" outlineLevel="0" collapsed="false">
      <c r="A1" s="59" t="s">
        <v>5531</v>
      </c>
      <c r="B1" s="2" t="s">
        <v>5532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280</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949" t="s">
        <v>32</v>
      </c>
      <c r="B6" s="949" t="s">
        <v>32</v>
      </c>
      <c r="C6" s="63" t="s">
        <v>34</v>
      </c>
      <c r="D6" s="84" t="n">
        <f aca="false">D8+D23</f>
        <v>6479000000</v>
      </c>
      <c r="E6" s="84" t="n">
        <f aca="false">E8+E23</f>
        <v>6983000000</v>
      </c>
      <c r="F6" s="84" t="n">
        <f aca="false">F8+F23</f>
        <v>7408000000</v>
      </c>
      <c r="G6" s="84" t="n">
        <f aca="false">G8+G23</f>
        <v>7709000000</v>
      </c>
      <c r="H6" s="84" t="n">
        <f aca="false">H8+H23</f>
        <v>8452000000</v>
      </c>
      <c r="I6" s="84" t="n">
        <f aca="false">I8+I23</f>
        <v>8976000000</v>
      </c>
      <c r="J6" s="84" t="n">
        <f aca="false">J8+J23</f>
        <v>9756000000</v>
      </c>
      <c r="K6" s="84" t="n">
        <f aca="false">K8+K23</f>
        <v>10902000000</v>
      </c>
      <c r="L6" s="84" t="n">
        <f aca="false">L8+L23</f>
        <v>13357000000</v>
      </c>
      <c r="M6" s="217" t="n">
        <f aca="false">M7</f>
        <v>13762000000</v>
      </c>
      <c r="N6" s="217" t="n">
        <f aca="false">N7</f>
        <v>14823000000</v>
      </c>
      <c r="O6" s="217" t="n">
        <f aca="false">O7</f>
        <v>16055000000</v>
      </c>
      <c r="P6" s="84" t="n">
        <f aca="false">P7</f>
        <v>16939000000</v>
      </c>
      <c r="Q6" s="84" t="n">
        <f aca="false">Q7</f>
        <v>18150000000</v>
      </c>
      <c r="R6" s="84" t="n">
        <f aca="false">R7</f>
        <v>20190000000</v>
      </c>
      <c r="S6" s="84" t="n">
        <f aca="false">S7</f>
        <v>19896000000</v>
      </c>
      <c r="T6" s="84" t="n">
        <f aca="false">T7</f>
        <v>21762000000</v>
      </c>
      <c r="U6" s="168"/>
      <c r="V6" s="168"/>
      <c r="W6" s="168"/>
      <c r="X6" s="168"/>
      <c r="Y6" s="6"/>
      <c r="Z6" s="6"/>
      <c r="AA6" s="6"/>
      <c r="AB6" s="6"/>
      <c r="AC6" s="6"/>
      <c r="AD6" s="6"/>
      <c r="AE6" s="6"/>
      <c r="AF6" s="6"/>
      <c r="AG6" s="6"/>
      <c r="AH6" s="6"/>
      <c r="AI6" s="6"/>
      <c r="AJ6" s="6"/>
      <c r="AK6" s="6"/>
      <c r="AL6" s="6"/>
      <c r="AM6" s="6"/>
      <c r="AN6" s="6"/>
      <c r="AO6" s="6"/>
      <c r="AP6" s="6"/>
      <c r="AQ6" s="6"/>
      <c r="AR6" s="6"/>
      <c r="AS6" s="6"/>
      <c r="AT6" s="6"/>
      <c r="AU6" s="6"/>
      <c r="AV6" s="6"/>
      <c r="AW6" s="6"/>
    </row>
    <row r="7" s="38" customFormat="true" ht="16.5" hidden="false" customHeight="false" outlineLevel="0" collapsed="false">
      <c r="A7" s="19"/>
      <c r="B7" s="30" t="s">
        <v>5533</v>
      </c>
      <c r="D7" s="165" t="n">
        <v>6773000000</v>
      </c>
      <c r="E7" s="103" t="n">
        <v>6994000000</v>
      </c>
      <c r="F7" s="103" t="n">
        <v>7748000000</v>
      </c>
      <c r="G7" s="103" t="n">
        <v>7716000000</v>
      </c>
      <c r="H7" s="103" t="n">
        <v>8577000000</v>
      </c>
      <c r="I7" s="101" t="n">
        <v>9146000000</v>
      </c>
      <c r="J7" s="100" t="n">
        <v>12756000000</v>
      </c>
      <c r="K7" s="100" t="n">
        <v>11293000000</v>
      </c>
      <c r="L7" s="100" t="n">
        <v>13504000000</v>
      </c>
      <c r="M7" s="99" t="n">
        <v>13762000000</v>
      </c>
      <c r="N7" s="99" t="n">
        <v>14823000000</v>
      </c>
      <c r="O7" s="99" t="n">
        <v>16055000000</v>
      </c>
      <c r="P7" s="16" t="n">
        <v>16939000000</v>
      </c>
      <c r="Q7" s="16" t="n">
        <v>18150000000</v>
      </c>
      <c r="R7" s="16" t="n">
        <v>20190000000</v>
      </c>
      <c r="S7" s="16" t="n">
        <v>19896000000</v>
      </c>
      <c r="T7" s="16" t="n">
        <v>21762000000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30" t="s">
        <v>35</v>
      </c>
      <c r="B8" s="30" t="s">
        <v>35</v>
      </c>
      <c r="C8" s="20" t="s">
        <v>37</v>
      </c>
      <c r="D8" s="46" t="n">
        <v>6396000000</v>
      </c>
      <c r="E8" s="103" t="n">
        <v>6904000000</v>
      </c>
      <c r="F8" s="103" t="n">
        <v>7290000000</v>
      </c>
      <c r="G8" s="103" t="n">
        <v>7632000000</v>
      </c>
      <c r="H8" s="103" t="n">
        <v>8379000000</v>
      </c>
      <c r="I8" s="101" t="n">
        <v>8906000000</v>
      </c>
      <c r="J8" s="100" t="n">
        <v>9708000000</v>
      </c>
      <c r="K8" s="100" t="n">
        <v>10866000000</v>
      </c>
      <c r="L8" s="100" t="n">
        <v>13165000000</v>
      </c>
      <c r="M8" s="99" t="n">
        <v>13584000000</v>
      </c>
      <c r="N8" s="99" t="n">
        <v>14769000000</v>
      </c>
      <c r="O8" s="99" t="n">
        <v>15847000000</v>
      </c>
      <c r="P8" s="16" t="n">
        <v>16310000000</v>
      </c>
      <c r="Q8" s="16" t="n">
        <v>18039000000</v>
      </c>
      <c r="R8" s="16" t="n">
        <v>19824000000</v>
      </c>
      <c r="S8" s="16" t="n">
        <v>19590000000</v>
      </c>
      <c r="T8" s="16" t="n">
        <v>21556000000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27" t="s">
        <v>38</v>
      </c>
      <c r="B9" s="29" t="s">
        <v>293</v>
      </c>
      <c r="C9" s="49" t="s">
        <v>40</v>
      </c>
      <c r="D9" s="77" t="n">
        <v>5678000000</v>
      </c>
      <c r="E9" s="103" t="n">
        <v>6222000000</v>
      </c>
      <c r="F9" s="103" t="n">
        <v>6429000000</v>
      </c>
      <c r="G9" s="103" t="n">
        <v>6654000000</v>
      </c>
      <c r="H9" s="103" t="n">
        <v>7253000000</v>
      </c>
      <c r="I9" s="101" t="n">
        <v>7904000000</v>
      </c>
      <c r="J9" s="100" t="n">
        <v>8470000000</v>
      </c>
      <c r="K9" s="100" t="n">
        <v>9508000000</v>
      </c>
      <c r="L9" s="100" t="n">
        <v>11331000000</v>
      </c>
      <c r="M9" s="99" t="n">
        <v>11685000000</v>
      </c>
      <c r="N9" s="99" t="n">
        <v>12699000000</v>
      </c>
      <c r="O9" s="99" t="n">
        <v>13668000000</v>
      </c>
      <c r="P9" s="16" t="n">
        <v>14864000000</v>
      </c>
      <c r="Q9" s="16" t="n">
        <v>16333000000</v>
      </c>
      <c r="R9" s="16" t="n">
        <v>18580000000</v>
      </c>
      <c r="S9" s="16" t="n">
        <v>18510000000</v>
      </c>
      <c r="T9" s="16" t="n">
        <v>20218000000</v>
      </c>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45" t="s">
        <v>920</v>
      </c>
      <c r="B10" s="106" t="s">
        <v>4703</v>
      </c>
      <c r="C10" s="3" t="s">
        <v>43</v>
      </c>
      <c r="D10" s="77" t="n">
        <v>1597000000</v>
      </c>
      <c r="E10" s="103" t="n">
        <v>1828000000</v>
      </c>
      <c r="F10" s="103" t="n">
        <v>2025000000</v>
      </c>
      <c r="G10" s="103" t="n">
        <v>2177000000</v>
      </c>
      <c r="H10" s="103" t="n">
        <v>2385000000</v>
      </c>
      <c r="I10" s="101" t="n">
        <v>2886000000</v>
      </c>
      <c r="J10" s="100" t="n">
        <v>3107000000</v>
      </c>
      <c r="K10" s="100" t="n">
        <v>3698000000</v>
      </c>
      <c r="L10" s="100" t="n">
        <v>4561000000</v>
      </c>
      <c r="M10" s="99"/>
      <c r="N10" s="99"/>
      <c r="O10" s="99"/>
      <c r="P10" s="16"/>
      <c r="Q10" s="16"/>
      <c r="R10" s="16"/>
      <c r="S10" s="16"/>
      <c r="T10" s="77"/>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A11" s="45" t="s">
        <v>980</v>
      </c>
      <c r="B11" s="106" t="s">
        <v>981</v>
      </c>
      <c r="C11" s="3" t="s">
        <v>43</v>
      </c>
      <c r="D11" s="77" t="n">
        <v>1770000000</v>
      </c>
      <c r="E11" s="103" t="n">
        <v>655000000</v>
      </c>
      <c r="F11" s="103" t="n">
        <v>595000000</v>
      </c>
      <c r="G11" s="103" t="n">
        <v>554000000</v>
      </c>
      <c r="H11" s="103" t="n">
        <v>557000000</v>
      </c>
      <c r="I11" s="100" t="n">
        <v>506000000</v>
      </c>
      <c r="J11" s="100" t="n">
        <v>490000000</v>
      </c>
      <c r="K11" s="100" t="n">
        <v>514000000</v>
      </c>
      <c r="L11" s="100" t="n">
        <v>585000000</v>
      </c>
      <c r="M11" s="99"/>
      <c r="N11" s="99"/>
      <c r="O11" s="99"/>
      <c r="P11" s="16"/>
      <c r="Q11" s="16"/>
      <c r="R11" s="16"/>
      <c r="S11" s="16"/>
      <c r="T11" s="77"/>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106" t="s">
        <v>151</v>
      </c>
      <c r="B12" s="106" t="s">
        <v>152</v>
      </c>
      <c r="C12" s="3" t="s">
        <v>43</v>
      </c>
      <c r="D12" s="46" t="n">
        <v>642000000</v>
      </c>
      <c r="E12" s="103" t="n">
        <v>1930000000</v>
      </c>
      <c r="F12" s="103" t="n">
        <v>1895000000</v>
      </c>
      <c r="G12" s="103" t="n">
        <v>2006000000</v>
      </c>
      <c r="H12" s="103" t="n">
        <v>2257000000</v>
      </c>
      <c r="I12" s="101" t="n">
        <v>2301000000</v>
      </c>
      <c r="J12" s="100" t="n">
        <v>2466000000</v>
      </c>
      <c r="K12" s="100" t="n">
        <v>2661000000</v>
      </c>
      <c r="L12" s="100" t="n">
        <v>3309000000</v>
      </c>
      <c r="M12" s="99"/>
      <c r="N12" s="99"/>
      <c r="O12" s="99"/>
      <c r="P12" s="16"/>
      <c r="Q12" s="16"/>
      <c r="R12" s="16"/>
      <c r="S12" s="16"/>
      <c r="T12" s="77"/>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6.5" hidden="false" customHeight="false" outlineLevel="0" collapsed="false">
      <c r="A13" s="106" t="s">
        <v>199</v>
      </c>
      <c r="B13" s="106" t="s">
        <v>199</v>
      </c>
      <c r="C13" s="3" t="s">
        <v>5534</v>
      </c>
      <c r="D13" s="46"/>
      <c r="E13" s="46"/>
      <c r="F13" s="46"/>
      <c r="G13" s="46"/>
      <c r="H13" s="103" t="n">
        <v>1139000000</v>
      </c>
      <c r="I13" s="101" t="n">
        <v>1189000000</v>
      </c>
      <c r="J13" s="100" t="n">
        <v>1252000000</v>
      </c>
      <c r="K13" s="100" t="n">
        <v>1346000000</v>
      </c>
      <c r="L13" s="100" t="n">
        <v>1627000000</v>
      </c>
      <c r="M13" s="99"/>
      <c r="N13" s="99"/>
      <c r="O13" s="99"/>
      <c r="P13" s="16"/>
      <c r="Q13" s="16"/>
      <c r="R13" s="16"/>
      <c r="S13" s="16"/>
      <c r="T13" s="77"/>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6.5" hidden="false" customHeight="false" outlineLevel="0" collapsed="false">
      <c r="A14" s="106" t="s">
        <v>604</v>
      </c>
      <c r="B14" s="106" t="s">
        <v>604</v>
      </c>
      <c r="C14" s="3" t="s">
        <v>5534</v>
      </c>
      <c r="D14" s="46"/>
      <c r="E14" s="46"/>
      <c r="F14" s="46"/>
      <c r="G14" s="46"/>
      <c r="H14" s="103" t="n">
        <v>1119000000</v>
      </c>
      <c r="I14" s="101" t="n">
        <v>1112000000</v>
      </c>
      <c r="J14" s="100" t="n">
        <v>1214000000</v>
      </c>
      <c r="K14" s="100" t="n">
        <v>1314000000</v>
      </c>
      <c r="L14" s="100" t="n">
        <v>1682000000</v>
      </c>
      <c r="M14" s="99"/>
      <c r="N14" s="99"/>
      <c r="O14" s="99"/>
      <c r="P14" s="16"/>
      <c r="Q14" s="16"/>
      <c r="R14" s="16"/>
      <c r="S14" s="16"/>
      <c r="T14" s="77"/>
      <c r="U14" s="4"/>
      <c r="V14" s="4"/>
      <c r="W14" s="4"/>
      <c r="X14" s="4"/>
      <c r="Y14" s="6"/>
      <c r="Z14" s="6"/>
      <c r="AA14" s="40"/>
      <c r="AB14" s="6"/>
      <c r="AC14" s="6"/>
      <c r="AD14" s="6"/>
      <c r="AE14" s="6"/>
      <c r="AF14" s="6"/>
      <c r="AG14" s="6"/>
      <c r="AH14" s="6"/>
      <c r="AI14" s="6"/>
      <c r="AJ14" s="6"/>
      <c r="AK14" s="6"/>
      <c r="AL14" s="6"/>
      <c r="AM14" s="6"/>
      <c r="AN14" s="6"/>
      <c r="AO14" s="6"/>
      <c r="AP14" s="6"/>
      <c r="AQ14" s="6"/>
      <c r="AR14" s="6"/>
      <c r="AS14" s="6"/>
      <c r="AT14" s="6"/>
      <c r="AU14" s="6"/>
      <c r="AV14" s="6"/>
      <c r="AW14" s="6"/>
    </row>
    <row r="15" customFormat="false" ht="16.5" hidden="false" customHeight="false" outlineLevel="0" collapsed="false">
      <c r="A15" s="106" t="s">
        <v>2867</v>
      </c>
      <c r="B15" s="106" t="s">
        <v>2867</v>
      </c>
      <c r="C15" s="3" t="s">
        <v>43</v>
      </c>
      <c r="D15" s="46"/>
      <c r="E15" s="46"/>
      <c r="F15" s="46"/>
      <c r="G15" s="46"/>
      <c r="H15" s="103" t="n">
        <v>1150000000</v>
      </c>
      <c r="I15" s="101" t="n">
        <v>1212000000</v>
      </c>
      <c r="J15" s="100" t="n">
        <v>1255000000</v>
      </c>
      <c r="K15" s="100" t="n">
        <v>1362000000</v>
      </c>
      <c r="L15" s="100" t="n">
        <v>1465000000</v>
      </c>
      <c r="M15" s="99"/>
      <c r="N15" s="99"/>
      <c r="O15" s="99"/>
      <c r="P15" s="16"/>
      <c r="Q15" s="16"/>
      <c r="R15" s="16"/>
      <c r="S15" s="16"/>
      <c r="T15" s="77"/>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A16" s="106" t="s">
        <v>199</v>
      </c>
      <c r="B16" s="106" t="s">
        <v>199</v>
      </c>
      <c r="C16" s="3" t="s">
        <v>5535</v>
      </c>
      <c r="D16" s="46"/>
      <c r="E16" s="46"/>
      <c r="F16" s="46"/>
      <c r="G16" s="46"/>
      <c r="H16" s="103" t="n">
        <v>700000000</v>
      </c>
      <c r="I16" s="100" t="n">
        <v>741000000</v>
      </c>
      <c r="J16" s="100" t="n">
        <v>759000000</v>
      </c>
      <c r="K16" s="100" t="n">
        <v>824000000</v>
      </c>
      <c r="L16" s="100" t="n">
        <v>884000000</v>
      </c>
      <c r="M16" s="99"/>
      <c r="N16" s="99"/>
      <c r="O16" s="99"/>
      <c r="P16" s="16"/>
      <c r="Q16" s="16"/>
      <c r="R16" s="16"/>
      <c r="S16" s="16"/>
      <c r="T16" s="77"/>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A17" s="106" t="s">
        <v>604</v>
      </c>
      <c r="B17" s="106" t="s">
        <v>604</v>
      </c>
      <c r="C17" s="3" t="s">
        <v>5535</v>
      </c>
      <c r="D17" s="46"/>
      <c r="E17" s="46"/>
      <c r="F17" s="46"/>
      <c r="G17" s="46"/>
      <c r="H17" s="103" t="n">
        <v>451000000</v>
      </c>
      <c r="I17" s="100" t="n">
        <v>471000000</v>
      </c>
      <c r="J17" s="100" t="n">
        <v>496000000</v>
      </c>
      <c r="K17" s="100" t="n">
        <v>538000000</v>
      </c>
      <c r="L17" s="100" t="n">
        <v>581000000</v>
      </c>
      <c r="M17" s="99"/>
      <c r="N17" s="99"/>
      <c r="O17" s="99"/>
      <c r="P17" s="16"/>
      <c r="Q17" s="16"/>
      <c r="R17" s="16"/>
      <c r="S17" s="16"/>
      <c r="T17" s="77"/>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6.5" hidden="false" customHeight="false" outlineLevel="0" collapsed="false">
      <c r="A18" s="45" t="s">
        <v>48</v>
      </c>
      <c r="B18" s="106" t="s">
        <v>1391</v>
      </c>
      <c r="C18" s="3" t="s">
        <v>43</v>
      </c>
      <c r="D18" s="181" t="n">
        <f aca="false">D9-D10-D11-D12</f>
        <v>1669000000</v>
      </c>
      <c r="E18" s="181" t="n">
        <f aca="false">E9-E10-E11-E12</f>
        <v>1809000000</v>
      </c>
      <c r="F18" s="181" t="n">
        <f aca="false">F9-F10-F11-F12</f>
        <v>1914000000</v>
      </c>
      <c r="G18" s="181" t="n">
        <f aca="false">G9-G10-G11-G12</f>
        <v>1917000000</v>
      </c>
      <c r="H18" s="103" t="n">
        <v>904000000</v>
      </c>
      <c r="I18" s="100" t="n">
        <v>999000000</v>
      </c>
      <c r="J18" s="100" t="n">
        <v>1153000000</v>
      </c>
      <c r="K18" s="100" t="n">
        <v>1274000000</v>
      </c>
      <c r="L18" s="100" t="n">
        <v>1412000000</v>
      </c>
      <c r="M18" s="99"/>
      <c r="N18" s="99"/>
      <c r="O18" s="99"/>
      <c r="P18" s="16"/>
      <c r="Q18" s="16"/>
      <c r="R18" s="16"/>
      <c r="S18" s="16"/>
      <c r="T18" s="77"/>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6.5" hidden="false" customHeight="false" outlineLevel="0" collapsed="false">
      <c r="A19" s="106" t="s">
        <v>199</v>
      </c>
      <c r="B19" s="106" t="s">
        <v>199</v>
      </c>
      <c r="C19" s="3" t="s">
        <v>5536</v>
      </c>
      <c r="D19" s="46"/>
      <c r="E19" s="46"/>
      <c r="F19" s="46"/>
      <c r="G19" s="46"/>
      <c r="H19" s="103" t="n">
        <v>842000000</v>
      </c>
      <c r="I19" s="100" t="n">
        <v>928000000</v>
      </c>
      <c r="J19" s="100" t="n">
        <v>1066000000</v>
      </c>
      <c r="K19" s="100" t="n">
        <v>1176000000</v>
      </c>
      <c r="L19" s="100" t="n">
        <v>1288000000</v>
      </c>
      <c r="M19" s="99"/>
      <c r="N19" s="99"/>
      <c r="O19" s="99"/>
      <c r="P19" s="16"/>
      <c r="Q19" s="16"/>
      <c r="R19" s="16"/>
      <c r="S19" s="16"/>
      <c r="T19" s="77"/>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106" t="s">
        <v>604</v>
      </c>
      <c r="B20" s="106" t="s">
        <v>604</v>
      </c>
      <c r="C20" s="3" t="s">
        <v>5536</v>
      </c>
      <c r="D20" s="46"/>
      <c r="E20" s="46"/>
      <c r="F20" s="46"/>
      <c r="G20" s="46"/>
      <c r="H20" s="103" t="n">
        <v>62000000</v>
      </c>
      <c r="I20" s="100" t="n">
        <v>72000000</v>
      </c>
      <c r="J20" s="100" t="n">
        <v>87000000</v>
      </c>
      <c r="K20" s="100" t="n">
        <v>98000000</v>
      </c>
      <c r="L20" s="100" t="n">
        <v>124000000</v>
      </c>
      <c r="M20" s="99"/>
      <c r="N20" s="99"/>
      <c r="O20" s="99"/>
      <c r="P20" s="16"/>
      <c r="Q20" s="16"/>
      <c r="R20" s="16"/>
      <c r="S20" s="16"/>
      <c r="T20" s="77"/>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27" t="s">
        <v>50</v>
      </c>
      <c r="B21" s="29" t="s">
        <v>1056</v>
      </c>
      <c r="C21" s="49" t="s">
        <v>40</v>
      </c>
      <c r="D21" s="46" t="n">
        <v>718000000</v>
      </c>
      <c r="E21" s="103" t="n">
        <v>683000000</v>
      </c>
      <c r="F21" s="103" t="n">
        <v>854000000</v>
      </c>
      <c r="G21" s="103" t="n">
        <v>960000000</v>
      </c>
      <c r="H21" s="103" t="n">
        <v>1117000000</v>
      </c>
      <c r="I21" s="100" t="n">
        <v>996000000</v>
      </c>
      <c r="J21" s="100" t="n">
        <v>1232000000</v>
      </c>
      <c r="K21" s="100" t="n">
        <v>1352000000</v>
      </c>
      <c r="L21" s="100" t="n">
        <v>1826000000</v>
      </c>
      <c r="M21" s="99" t="n">
        <v>1899000000</v>
      </c>
      <c r="N21" s="99" t="n">
        <v>2070000000</v>
      </c>
      <c r="O21" s="99" t="n">
        <v>2172000000</v>
      </c>
      <c r="P21" s="16" t="n">
        <v>1446000000</v>
      </c>
      <c r="Q21" s="16" t="n">
        <v>1657000000</v>
      </c>
      <c r="R21" s="16" t="n">
        <v>1240000000</v>
      </c>
      <c r="S21" s="16" t="n">
        <v>1076000000</v>
      </c>
      <c r="T21" s="16" t="n">
        <v>1335000000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27" t="s">
        <v>5537</v>
      </c>
      <c r="B22" s="29" t="s">
        <v>5538</v>
      </c>
      <c r="C22" s="49" t="s">
        <v>40</v>
      </c>
      <c r="D22" s="46"/>
      <c r="E22" s="103" t="n">
        <v>0</v>
      </c>
      <c r="F22" s="103" t="n">
        <v>7000000</v>
      </c>
      <c r="G22" s="103" t="n">
        <v>19000000</v>
      </c>
      <c r="H22" s="103" t="n">
        <v>9000000</v>
      </c>
      <c r="I22" s="100" t="n">
        <v>6000000</v>
      </c>
      <c r="J22" s="100" t="n">
        <v>6000000</v>
      </c>
      <c r="K22" s="100" t="n">
        <v>5000000</v>
      </c>
      <c r="L22" s="100" t="n">
        <v>8000000</v>
      </c>
      <c r="M22" s="99" t="n">
        <v>0</v>
      </c>
      <c r="N22" s="99" t="n">
        <v>0</v>
      </c>
      <c r="O22" s="99" t="n">
        <v>8000000</v>
      </c>
      <c r="P22" s="16" t="n">
        <v>0</v>
      </c>
      <c r="Q22" s="16" t="n">
        <v>49000000</v>
      </c>
      <c r="R22" s="16" t="n">
        <v>4000000</v>
      </c>
      <c r="S22" s="16" t="n">
        <v>4000000</v>
      </c>
      <c r="T22" s="16" t="n">
        <v>4000000</v>
      </c>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30" t="s">
        <v>52</v>
      </c>
      <c r="B23" s="30" t="s">
        <v>52</v>
      </c>
      <c r="C23" s="20" t="s">
        <v>37</v>
      </c>
      <c r="D23" s="46" t="n">
        <v>83000000</v>
      </c>
      <c r="E23" s="46" t="n">
        <v>79000000</v>
      </c>
      <c r="F23" s="46" t="n">
        <v>118000000</v>
      </c>
      <c r="G23" s="46" t="n">
        <v>77000000</v>
      </c>
      <c r="H23" s="103" t="n">
        <v>73000000</v>
      </c>
      <c r="I23" s="100" t="n">
        <v>70000000</v>
      </c>
      <c r="J23" s="100" t="n">
        <v>48000000</v>
      </c>
      <c r="K23" s="100" t="n">
        <v>36000000</v>
      </c>
      <c r="L23" s="46" t="n">
        <v>192000000</v>
      </c>
      <c r="M23" s="99" t="n">
        <v>178000000</v>
      </c>
      <c r="N23" s="99" t="n">
        <v>54000000</v>
      </c>
      <c r="O23" s="99" t="n">
        <v>207000000</v>
      </c>
      <c r="P23" s="16" t="n">
        <v>629000000</v>
      </c>
      <c r="Q23" s="16" t="n">
        <v>110000000</v>
      </c>
      <c r="R23" s="16" t="n">
        <v>366000000</v>
      </c>
      <c r="S23" s="16" t="n">
        <v>306000000</v>
      </c>
      <c r="T23" s="16" t="n">
        <v>206000000</v>
      </c>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s="13" customFormat="true" ht="16.5" hidden="false" customHeight="false" outlineLevel="0" collapsed="false">
      <c r="A24" s="32" t="s">
        <v>68</v>
      </c>
      <c r="B24" s="98" t="s">
        <v>1066</v>
      </c>
      <c r="C24" s="63" t="s">
        <v>34</v>
      </c>
      <c r="D24" s="109" t="n">
        <v>7423000000</v>
      </c>
      <c r="E24" s="103" t="n">
        <v>7988000000</v>
      </c>
      <c r="F24" s="103" t="n">
        <v>8326000000</v>
      </c>
      <c r="G24" s="103" t="n">
        <v>8752000000</v>
      </c>
      <c r="H24" s="103" t="n">
        <v>9378000000</v>
      </c>
      <c r="I24" s="101" t="n">
        <v>10119000000</v>
      </c>
      <c r="J24" s="100" t="n">
        <v>10968000000</v>
      </c>
      <c r="K24" s="100" t="n">
        <v>12197000000</v>
      </c>
      <c r="L24" s="100" t="n">
        <v>13724000000</v>
      </c>
      <c r="M24" s="99" t="n">
        <v>15164000000</v>
      </c>
      <c r="N24" s="99" t="n">
        <v>15125000000</v>
      </c>
      <c r="O24" s="99" t="n">
        <v>18118000000</v>
      </c>
      <c r="P24" s="16" t="n">
        <v>20344000000</v>
      </c>
      <c r="Q24" s="16" t="n">
        <v>22746000000</v>
      </c>
      <c r="R24" s="16" t="n">
        <v>23206000000</v>
      </c>
      <c r="S24" s="16" t="n">
        <v>24864000000</v>
      </c>
      <c r="T24" s="16" t="n">
        <v>25534000000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19"/>
      <c r="B25" s="30" t="s">
        <v>309</v>
      </c>
      <c r="C25" s="11"/>
      <c r="D25" s="46" t="n">
        <v>7288000000</v>
      </c>
      <c r="E25" s="103" t="n">
        <v>7886000000</v>
      </c>
      <c r="F25" s="103" t="n">
        <v>8230000000</v>
      </c>
      <c r="G25" s="103" t="n">
        <v>8622000000</v>
      </c>
      <c r="H25" s="103" t="n">
        <v>9411000000</v>
      </c>
      <c r="I25" s="101" t="n">
        <v>10103000000</v>
      </c>
      <c r="J25" s="100" t="n">
        <v>10856000000</v>
      </c>
      <c r="K25" s="100" t="n">
        <v>11842000000</v>
      </c>
      <c r="L25" s="100" t="n">
        <v>13676000000</v>
      </c>
      <c r="M25" s="99" t="n">
        <v>14510000000</v>
      </c>
      <c r="N25" s="99" t="n">
        <v>15417000000</v>
      </c>
      <c r="O25" s="99" t="n">
        <v>18378000000</v>
      </c>
      <c r="P25" s="16" t="n">
        <v>20694000000</v>
      </c>
      <c r="Q25" s="16" t="n">
        <v>22747000000</v>
      </c>
      <c r="R25" s="16" t="n">
        <v>22786000000</v>
      </c>
      <c r="S25" s="16" t="n">
        <v>23623000000</v>
      </c>
      <c r="T25" s="16" t="n">
        <v>25434000000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19" t="s">
        <v>1628</v>
      </c>
      <c r="B26" s="30" t="s">
        <v>310</v>
      </c>
      <c r="C26" s="49" t="s">
        <v>191</v>
      </c>
      <c r="D26" s="46" t="n">
        <v>5308000000</v>
      </c>
      <c r="E26" s="103" t="n">
        <v>5659000000</v>
      </c>
      <c r="F26" s="103" t="n">
        <v>5997000000</v>
      </c>
      <c r="G26" s="103" t="n">
        <v>6317000000</v>
      </c>
      <c r="H26" s="103" t="n">
        <v>6983000000</v>
      </c>
      <c r="I26" s="101" t="n">
        <v>7693000000</v>
      </c>
      <c r="J26" s="100" t="n">
        <v>8317000000</v>
      </c>
      <c r="K26" s="100" t="n">
        <v>9165000000</v>
      </c>
      <c r="L26" s="100" t="n">
        <v>10495000000</v>
      </c>
      <c r="M26" s="99" t="n">
        <v>10645000000</v>
      </c>
      <c r="N26" s="99" t="n">
        <v>11274000000</v>
      </c>
      <c r="O26" s="99" t="n">
        <v>13762000000</v>
      </c>
      <c r="P26" s="16" t="n">
        <v>16003000000</v>
      </c>
      <c r="Q26" s="16" t="n">
        <v>19023000000</v>
      </c>
      <c r="R26" s="16" t="n">
        <v>19291000000</v>
      </c>
      <c r="S26" s="16" t="n">
        <v>19593000000</v>
      </c>
      <c r="T26" s="16" t="n">
        <v>20025000000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A27" s="27" t="s">
        <v>75</v>
      </c>
      <c r="B27" s="29" t="s">
        <v>76</v>
      </c>
      <c r="C27" s="49" t="s">
        <v>194</v>
      </c>
      <c r="D27" s="46" t="n">
        <v>3103000000</v>
      </c>
      <c r="E27" s="103" t="n">
        <v>3392000000</v>
      </c>
      <c r="F27" s="103" t="n">
        <v>3645000000</v>
      </c>
      <c r="G27" s="103" t="n">
        <v>3937000000</v>
      </c>
      <c r="H27" s="103" t="n">
        <v>4222000000</v>
      </c>
      <c r="I27" s="101" t="n">
        <v>4560000000</v>
      </c>
      <c r="J27" s="100" t="n">
        <v>4901000000</v>
      </c>
      <c r="K27" s="100" t="n">
        <v>5297000000</v>
      </c>
      <c r="L27" s="100" t="n">
        <v>5732000000</v>
      </c>
      <c r="M27" s="99" t="n">
        <v>6269000000</v>
      </c>
      <c r="N27" s="99" t="n">
        <v>6755000000</v>
      </c>
      <c r="O27" s="99" t="n">
        <v>7648000000</v>
      </c>
      <c r="P27" s="16" t="n">
        <v>8624000000</v>
      </c>
      <c r="Q27" s="16" t="n">
        <v>9572000000</v>
      </c>
      <c r="R27" s="16" t="n">
        <v>10502000000</v>
      </c>
      <c r="S27" s="16" t="n">
        <v>11591000000</v>
      </c>
      <c r="T27" s="16" t="n">
        <v>12173000000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6.5" hidden="false" customHeight="false" outlineLevel="0" collapsed="false">
      <c r="A28" s="27" t="s">
        <v>79</v>
      </c>
      <c r="B28" s="29" t="s">
        <v>47</v>
      </c>
      <c r="C28" s="49" t="s">
        <v>194</v>
      </c>
      <c r="D28" s="46" t="n">
        <v>604000000</v>
      </c>
      <c r="E28" s="103" t="n">
        <v>623000000</v>
      </c>
      <c r="F28" s="103" t="n">
        <v>627000000</v>
      </c>
      <c r="G28" s="103" t="n">
        <v>658000000</v>
      </c>
      <c r="H28" s="103" t="n">
        <v>699000000</v>
      </c>
      <c r="I28" s="100" t="n">
        <v>713000000</v>
      </c>
      <c r="J28" s="100" t="n">
        <v>744000000</v>
      </c>
      <c r="K28" s="100" t="n">
        <v>790000000</v>
      </c>
      <c r="L28" s="100" t="n">
        <v>881000000</v>
      </c>
      <c r="M28" s="99" t="n">
        <v>1010000000</v>
      </c>
      <c r="N28" s="99" t="n">
        <v>1059000000</v>
      </c>
      <c r="O28" s="99" t="n">
        <v>1050000000</v>
      </c>
      <c r="P28" s="16" t="n">
        <v>1167000000</v>
      </c>
      <c r="Q28" s="16" t="n">
        <v>1200000000</v>
      </c>
      <c r="R28" s="16" t="n">
        <v>1489000000</v>
      </c>
      <c r="S28" s="16" t="n">
        <v>1611000000</v>
      </c>
      <c r="T28" s="16" t="n">
        <v>1679000000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A29" s="27" t="s">
        <v>86</v>
      </c>
      <c r="B29" s="29" t="s">
        <v>319</v>
      </c>
      <c r="C29" s="49" t="s">
        <v>194</v>
      </c>
      <c r="D29" s="46" t="n">
        <v>887000000</v>
      </c>
      <c r="E29" s="103" t="n">
        <v>885000000</v>
      </c>
      <c r="F29" s="103" t="n">
        <v>915000000</v>
      </c>
      <c r="G29" s="103" t="n">
        <v>904000000</v>
      </c>
      <c r="H29" s="103" t="n">
        <v>989000000</v>
      </c>
      <c r="I29" s="101" t="n">
        <v>1062000000</v>
      </c>
      <c r="J29" s="100" t="n">
        <v>1130000000</v>
      </c>
      <c r="K29" s="100" t="n">
        <v>1182000000</v>
      </c>
      <c r="L29" s="100" t="n">
        <v>1143000000</v>
      </c>
      <c r="M29" s="99" t="n">
        <v>1180000000</v>
      </c>
      <c r="N29" s="99" t="n">
        <v>1152000000</v>
      </c>
      <c r="O29" s="99" t="n">
        <v>1190000000</v>
      </c>
      <c r="P29" s="16" t="n">
        <v>1272000000</v>
      </c>
      <c r="Q29" s="16" t="n">
        <v>1411000000</v>
      </c>
      <c r="R29" s="16" t="n">
        <v>1513000000</v>
      </c>
      <c r="S29" s="16" t="n">
        <v>1750000000</v>
      </c>
      <c r="T29" s="16" t="n">
        <v>1745000000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A30" s="45" t="s">
        <v>494</v>
      </c>
      <c r="B30" s="45" t="s">
        <v>494</v>
      </c>
      <c r="C30" s="3" t="s">
        <v>201</v>
      </c>
      <c r="D30" s="46" t="n">
        <v>396000000</v>
      </c>
      <c r="E30" s="103" t="n">
        <v>396000000</v>
      </c>
      <c r="F30" s="103" t="n">
        <v>380000000</v>
      </c>
      <c r="G30" s="103" t="n">
        <v>359000000</v>
      </c>
      <c r="H30" s="103" t="n">
        <v>418000000</v>
      </c>
      <c r="I30" s="100" t="n">
        <v>473000000</v>
      </c>
      <c r="J30" s="100" t="n">
        <v>499000000</v>
      </c>
      <c r="K30" s="100" t="n">
        <v>582000000</v>
      </c>
      <c r="L30" s="100" t="n">
        <v>563000000</v>
      </c>
      <c r="M30" s="99" t="n">
        <v>561000000</v>
      </c>
      <c r="N30" s="99" t="n">
        <v>557000000</v>
      </c>
      <c r="O30" s="99" t="n">
        <v>592000000</v>
      </c>
      <c r="P30" s="16"/>
      <c r="Q30" s="16"/>
      <c r="R30" s="16"/>
      <c r="S30" s="16"/>
      <c r="T30" s="77"/>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6.5" hidden="false" customHeight="false" outlineLevel="0" collapsed="false">
      <c r="A31" s="45" t="s">
        <v>361</v>
      </c>
      <c r="B31" s="45" t="s">
        <v>361</v>
      </c>
      <c r="C31" s="3" t="s">
        <v>201</v>
      </c>
      <c r="D31" s="46" t="n">
        <v>491000000</v>
      </c>
      <c r="E31" s="103" t="n">
        <v>489000000</v>
      </c>
      <c r="F31" s="103" t="n">
        <v>535000000</v>
      </c>
      <c r="G31" s="103" t="n">
        <v>546000000</v>
      </c>
      <c r="H31" s="103" t="n">
        <v>571000000</v>
      </c>
      <c r="I31" s="100" t="n">
        <v>589000000</v>
      </c>
      <c r="J31" s="100" t="n">
        <v>631000000</v>
      </c>
      <c r="K31" s="100" t="n">
        <v>600000000</v>
      </c>
      <c r="L31" s="100" t="n">
        <v>579000000</v>
      </c>
      <c r="M31" s="99" t="n">
        <v>619000000</v>
      </c>
      <c r="N31" s="99" t="n">
        <v>595000000</v>
      </c>
      <c r="O31" s="99" t="n">
        <v>587000000</v>
      </c>
      <c r="P31" s="16"/>
      <c r="Q31" s="16"/>
      <c r="R31" s="16"/>
      <c r="S31" s="16"/>
      <c r="T31" s="77"/>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27" t="s">
        <v>2023</v>
      </c>
      <c r="B32" s="29" t="s">
        <v>2375</v>
      </c>
      <c r="C32" s="49" t="s">
        <v>194</v>
      </c>
      <c r="D32" s="46" t="n">
        <v>714000000</v>
      </c>
      <c r="E32" s="103" t="n">
        <v>758000000</v>
      </c>
      <c r="F32" s="103" t="n">
        <v>809000000</v>
      </c>
      <c r="G32" s="103" t="n">
        <v>819000000</v>
      </c>
      <c r="H32" s="103" t="n">
        <v>1073000000</v>
      </c>
      <c r="I32" s="101" t="n">
        <v>1359000000</v>
      </c>
      <c r="J32" s="100" t="n">
        <v>1542000000</v>
      </c>
      <c r="K32" s="100" t="n">
        <v>1896000000</v>
      </c>
      <c r="L32" s="100" t="n">
        <v>2740000000</v>
      </c>
      <c r="M32" s="99" t="n">
        <v>2186000000</v>
      </c>
      <c r="N32" s="99" t="n">
        <v>2308000000</v>
      </c>
      <c r="O32" s="99" t="n">
        <v>3874000000</v>
      </c>
      <c r="P32" s="16" t="n">
        <v>4940000000</v>
      </c>
      <c r="Q32" s="16" t="n">
        <v>5959000000</v>
      </c>
      <c r="R32" s="16" t="n">
        <v>5787000000</v>
      </c>
      <c r="S32" s="16" t="n">
        <v>4490000000</v>
      </c>
      <c r="T32" s="16" t="n">
        <v>4277000000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45" t="s">
        <v>5539</v>
      </c>
      <c r="B33" s="105" t="s">
        <v>5540</v>
      </c>
      <c r="C33" s="3" t="s">
        <v>463</v>
      </c>
      <c r="D33" s="46"/>
      <c r="E33" s="46"/>
      <c r="F33" s="46"/>
      <c r="G33" s="46"/>
      <c r="H33" s="103" t="n">
        <v>200000000</v>
      </c>
      <c r="I33" s="100" t="n">
        <v>244000000</v>
      </c>
      <c r="J33" s="100" t="n">
        <v>307000000</v>
      </c>
      <c r="K33" s="100" t="n">
        <v>668000000</v>
      </c>
      <c r="L33" s="100" t="n">
        <v>1048000000</v>
      </c>
      <c r="M33" s="46"/>
      <c r="N33" s="46"/>
      <c r="O33" s="46"/>
      <c r="P33" s="16" t="n">
        <v>1242000000</v>
      </c>
      <c r="Q33" s="16" t="n">
        <v>1450000000</v>
      </c>
      <c r="R33" s="16" t="n">
        <v>1417000000</v>
      </c>
      <c r="S33" s="16" t="n">
        <v>1530000000</v>
      </c>
      <c r="T33" s="16" t="n">
        <v>1427000000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45" t="s">
        <v>5541</v>
      </c>
      <c r="B34" s="105" t="s">
        <v>3796</v>
      </c>
      <c r="C34" s="3" t="s">
        <v>463</v>
      </c>
      <c r="D34" s="46"/>
      <c r="E34" s="46"/>
      <c r="F34" s="46"/>
      <c r="G34" s="46"/>
      <c r="H34" s="103" t="n">
        <v>203000000</v>
      </c>
      <c r="I34" s="100" t="n">
        <v>414000000</v>
      </c>
      <c r="J34" s="100" t="n">
        <v>500000000</v>
      </c>
      <c r="K34" s="100" t="n">
        <v>450000000</v>
      </c>
      <c r="L34" s="100" t="n">
        <v>806000000</v>
      </c>
      <c r="M34" s="46"/>
      <c r="N34" s="46"/>
      <c r="O34" s="46"/>
      <c r="P34" s="16" t="n">
        <v>2111000000</v>
      </c>
      <c r="Q34" s="16" t="n">
        <v>2854000000</v>
      </c>
      <c r="R34" s="16" t="n">
        <v>2353000000</v>
      </c>
      <c r="S34" s="16" t="n">
        <v>392000000</v>
      </c>
      <c r="T34" s="16" t="n">
        <v>239000000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6.5" hidden="false" customHeight="false" outlineLevel="0" collapsed="false">
      <c r="A35" s="45" t="s">
        <v>226</v>
      </c>
      <c r="B35" s="105" t="s">
        <v>5542</v>
      </c>
      <c r="C35" s="3" t="s">
        <v>463</v>
      </c>
      <c r="D35" s="46"/>
      <c r="E35" s="46"/>
      <c r="F35" s="46"/>
      <c r="G35" s="46"/>
      <c r="H35" s="103" t="n">
        <v>670000000</v>
      </c>
      <c r="I35" s="100" t="n">
        <v>701000000</v>
      </c>
      <c r="J35" s="100" t="n">
        <v>736000000</v>
      </c>
      <c r="K35" s="100" t="n">
        <v>778000000</v>
      </c>
      <c r="L35" s="100" t="n">
        <v>886000000</v>
      </c>
      <c r="M35" s="46"/>
      <c r="N35" s="46"/>
      <c r="O35" s="46"/>
      <c r="P35" s="16" t="n">
        <v>1587000000</v>
      </c>
      <c r="Q35" s="16" t="n">
        <v>1655000000</v>
      </c>
      <c r="R35" s="16" t="n">
        <v>2017000000</v>
      </c>
      <c r="S35" s="16" t="n">
        <v>2568000000</v>
      </c>
      <c r="T35" s="16" t="n">
        <v>2611000000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6.5" hidden="false" customHeight="false" outlineLevel="0" collapsed="false">
      <c r="A36" s="27" t="s">
        <v>544</v>
      </c>
      <c r="B36" s="29" t="s">
        <v>5543</v>
      </c>
      <c r="C36" s="49" t="s">
        <v>194</v>
      </c>
      <c r="D36" s="46" t="n">
        <v>0</v>
      </c>
      <c r="E36" s="103" t="n">
        <v>0</v>
      </c>
      <c r="F36" s="103" t="n">
        <v>0</v>
      </c>
      <c r="G36" s="103" t="n">
        <v>0</v>
      </c>
      <c r="H36" s="103" t="n">
        <v>0</v>
      </c>
      <c r="I36" s="100" t="n">
        <v>0</v>
      </c>
      <c r="J36" s="100" t="n">
        <v>0</v>
      </c>
      <c r="K36" s="100" t="n">
        <v>0</v>
      </c>
      <c r="L36" s="100" t="n">
        <v>0</v>
      </c>
      <c r="M36" s="46" t="n">
        <v>0</v>
      </c>
      <c r="N36" s="46" t="n">
        <v>0</v>
      </c>
      <c r="O36" s="46" t="n">
        <v>0</v>
      </c>
      <c r="P36" s="16" t="n">
        <v>0</v>
      </c>
      <c r="Q36" s="16" t="n">
        <v>880000000</v>
      </c>
      <c r="R36" s="16" t="n">
        <v>0</v>
      </c>
      <c r="S36" s="16" t="n">
        <v>151000000</v>
      </c>
      <c r="T36" s="16" t="n">
        <v>151000000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6.5" hidden="false" customHeight="false" outlineLevel="0" collapsed="false">
      <c r="A37" s="45" t="s">
        <v>5544</v>
      </c>
      <c r="B37" s="180" t="s">
        <v>5545</v>
      </c>
      <c r="C37" s="3" t="s">
        <v>5546</v>
      </c>
      <c r="D37" s="46"/>
      <c r="E37" s="46"/>
      <c r="F37" s="46"/>
      <c r="G37" s="46"/>
      <c r="H37" s="46"/>
      <c r="I37" s="46"/>
      <c r="J37" s="46"/>
      <c r="K37" s="46"/>
      <c r="L37" s="46"/>
      <c r="M37" s="46"/>
      <c r="N37" s="46"/>
      <c r="O37" s="46"/>
      <c r="P37" s="16" t="n">
        <v>0</v>
      </c>
      <c r="Q37" s="16" t="n">
        <v>880000000</v>
      </c>
      <c r="R37" s="16"/>
      <c r="S37" s="16" t="n">
        <v>0</v>
      </c>
      <c r="T37" s="77"/>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6.5" hidden="false" customHeight="false" outlineLevel="0" collapsed="false">
      <c r="A38" s="45" t="s">
        <v>5547</v>
      </c>
      <c r="B38" s="180" t="s">
        <v>5548</v>
      </c>
      <c r="C38" s="3" t="s">
        <v>5546</v>
      </c>
      <c r="D38" s="46"/>
      <c r="E38" s="46"/>
      <c r="F38" s="46"/>
      <c r="G38" s="46"/>
      <c r="H38" s="46"/>
      <c r="I38" s="46"/>
      <c r="J38" s="46"/>
      <c r="K38" s="46"/>
      <c r="L38" s="46"/>
      <c r="M38" s="46"/>
      <c r="N38" s="46"/>
      <c r="O38" s="46"/>
      <c r="P38" s="101"/>
      <c r="Q38" s="101"/>
      <c r="R38" s="16" t="n">
        <v>120000000</v>
      </c>
      <c r="S38" s="16" t="n">
        <v>100000000</v>
      </c>
      <c r="T38" s="77"/>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6.5" hidden="false" customHeight="false" outlineLevel="0" collapsed="false">
      <c r="A39" s="45" t="s">
        <v>5549</v>
      </c>
      <c r="B39" s="45" t="s">
        <v>5550</v>
      </c>
      <c r="C39" s="3" t="s">
        <v>5546</v>
      </c>
      <c r="D39" s="46"/>
      <c r="E39" s="46"/>
      <c r="F39" s="46"/>
      <c r="G39" s="46"/>
      <c r="H39" s="46"/>
      <c r="I39" s="46"/>
      <c r="J39" s="46"/>
      <c r="K39" s="46"/>
      <c r="L39" s="46"/>
      <c r="M39" s="46"/>
      <c r="N39" s="46"/>
      <c r="O39" s="46"/>
      <c r="P39" s="101"/>
      <c r="Q39" s="101"/>
      <c r="R39" s="16" t="n">
        <f aca="false">R36-R37-R38</f>
        <v>-120000000</v>
      </c>
      <c r="S39" s="16" t="n">
        <f aca="false">S36-S37-S38</f>
        <v>51000000</v>
      </c>
      <c r="T39" s="77"/>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6.5" hidden="false" customHeight="false" outlineLevel="0" collapsed="false">
      <c r="A40" s="19" t="s">
        <v>227</v>
      </c>
      <c r="B40" s="30" t="s">
        <v>320</v>
      </c>
      <c r="C40" s="49" t="s">
        <v>191</v>
      </c>
      <c r="D40" s="46" t="n">
        <v>1980000000</v>
      </c>
      <c r="E40" s="103" t="n">
        <v>2228000000</v>
      </c>
      <c r="F40" s="103" t="n">
        <v>2233000000</v>
      </c>
      <c r="G40" s="103" t="n">
        <v>2305000000</v>
      </c>
      <c r="H40" s="103" t="n">
        <v>2428000000</v>
      </c>
      <c r="I40" s="101" t="n">
        <v>2409000000</v>
      </c>
      <c r="J40" s="100" t="n">
        <v>2539000000</v>
      </c>
      <c r="K40" s="100" t="n">
        <v>2677000000</v>
      </c>
      <c r="L40" s="100" t="n">
        <v>3181000000</v>
      </c>
      <c r="M40" s="99" t="n">
        <v>3866000000</v>
      </c>
      <c r="N40" s="99" t="n">
        <v>4144000000</v>
      </c>
      <c r="O40" s="99" t="n">
        <v>4616000000</v>
      </c>
      <c r="P40" s="16" t="n">
        <v>4692000000</v>
      </c>
      <c r="Q40" s="16" t="n">
        <v>3725000000</v>
      </c>
      <c r="R40" s="16" t="n">
        <v>3495000000</v>
      </c>
      <c r="S40" s="16" t="n">
        <v>4030000000</v>
      </c>
      <c r="T40" s="16" t="n">
        <v>5409000000</v>
      </c>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6.5" hidden="false" customHeight="false" outlineLevel="0" collapsed="false">
      <c r="A41" s="27" t="s">
        <v>5551</v>
      </c>
      <c r="B41" s="134" t="s">
        <v>5552</v>
      </c>
      <c r="C41" s="49" t="s">
        <v>231</v>
      </c>
      <c r="D41" s="46" t="n">
        <v>1161000000</v>
      </c>
      <c r="E41" s="103" t="n">
        <v>1337000000</v>
      </c>
      <c r="F41" s="103" t="n">
        <v>1322000000</v>
      </c>
      <c r="G41" s="103" t="n">
        <v>1335000000</v>
      </c>
      <c r="H41" s="103" t="n">
        <v>1346000000</v>
      </c>
      <c r="I41" s="101" t="n">
        <v>1259000000</v>
      </c>
      <c r="J41" s="100" t="n">
        <v>1412000000</v>
      </c>
      <c r="K41" s="100" t="n">
        <v>1413000000</v>
      </c>
      <c r="L41" s="100" t="n">
        <v>1538000000</v>
      </c>
      <c r="M41" s="99"/>
      <c r="N41" s="99"/>
      <c r="O41" s="99"/>
      <c r="P41" s="16"/>
      <c r="Q41" s="16"/>
      <c r="R41" s="16"/>
      <c r="S41" s="16"/>
      <c r="T41" s="77"/>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6.5" hidden="false" customHeight="false" outlineLevel="0" collapsed="false">
      <c r="A42" s="27" t="s">
        <v>5553</v>
      </c>
      <c r="B42" s="134" t="s">
        <v>5554</v>
      </c>
      <c r="C42" s="49" t="s">
        <v>231</v>
      </c>
      <c r="D42" s="46" t="n">
        <v>820000000</v>
      </c>
      <c r="E42" s="103" t="n">
        <v>891000000</v>
      </c>
      <c r="F42" s="103" t="n">
        <v>912000000</v>
      </c>
      <c r="G42" s="103" t="n">
        <v>970000000</v>
      </c>
      <c r="H42" s="103" t="n">
        <v>1082000000</v>
      </c>
      <c r="I42" s="101" t="n">
        <v>1150000000</v>
      </c>
      <c r="J42" s="100" t="n">
        <v>1127000000</v>
      </c>
      <c r="K42" s="100" t="n">
        <v>1264000000</v>
      </c>
      <c r="L42" s="100" t="n">
        <v>1643000000</v>
      </c>
      <c r="M42" s="99"/>
      <c r="N42" s="99"/>
      <c r="O42" s="99"/>
      <c r="P42" s="16"/>
      <c r="Q42" s="16"/>
      <c r="R42" s="16"/>
      <c r="S42" s="16"/>
      <c r="T42" s="77"/>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6.5" hidden="false" customHeight="false" outlineLevel="0" collapsed="false">
      <c r="A43" s="27" t="s">
        <v>544</v>
      </c>
      <c r="B43" s="134" t="s">
        <v>5555</v>
      </c>
      <c r="C43" s="49" t="s">
        <v>231</v>
      </c>
      <c r="D43" s="46"/>
      <c r="E43" s="46"/>
      <c r="F43" s="46"/>
      <c r="G43" s="46"/>
      <c r="H43" s="103" t="n">
        <v>0</v>
      </c>
      <c r="I43" s="100" t="n">
        <v>0</v>
      </c>
      <c r="J43" s="100" t="n">
        <v>0</v>
      </c>
      <c r="K43" s="100" t="n">
        <v>0</v>
      </c>
      <c r="L43" s="100" t="n">
        <v>0</v>
      </c>
      <c r="M43" s="99"/>
      <c r="N43" s="99"/>
      <c r="O43" s="99"/>
      <c r="P43" s="16"/>
      <c r="Q43" s="16"/>
      <c r="R43" s="16"/>
      <c r="S43" s="16"/>
      <c r="T43" s="77"/>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6.5" hidden="false" customHeight="false" outlineLevel="0" collapsed="false">
      <c r="A44" s="19" t="s">
        <v>575</v>
      </c>
      <c r="B44" s="30" t="s">
        <v>1069</v>
      </c>
      <c r="C44" s="49" t="s">
        <v>191</v>
      </c>
      <c r="D44" s="46" t="n">
        <v>135000000</v>
      </c>
      <c r="E44" s="46" t="n">
        <v>102000000</v>
      </c>
      <c r="F44" s="46" t="n">
        <v>96000000</v>
      </c>
      <c r="G44" s="46" t="n">
        <v>130000000</v>
      </c>
      <c r="H44" s="103" t="n">
        <v>-33000000</v>
      </c>
      <c r="I44" s="100" t="n">
        <v>16000000</v>
      </c>
      <c r="J44" s="100" t="n">
        <v>112000000</v>
      </c>
      <c r="K44" s="100" t="n">
        <v>355000000</v>
      </c>
      <c r="L44" s="100" t="n">
        <v>47000000</v>
      </c>
      <c r="M44" s="99" t="n">
        <v>654000000</v>
      </c>
      <c r="N44" s="99" t="n">
        <v>-293000000</v>
      </c>
      <c r="O44" s="99" t="n">
        <v>-259000000</v>
      </c>
      <c r="P44" s="16" t="n">
        <v>-351000000</v>
      </c>
      <c r="Q44" s="16" t="n">
        <v>-1000000</v>
      </c>
      <c r="R44" s="16" t="n">
        <v>420000000</v>
      </c>
      <c r="S44" s="16" t="n">
        <v>1241000000</v>
      </c>
      <c r="T44" s="16" t="n">
        <v>100000000</v>
      </c>
      <c r="U44" s="4"/>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6.5" hidden="false" customHeight="false" outlineLevel="0" collapsed="false">
      <c r="B45" s="44" t="s">
        <v>5556</v>
      </c>
      <c r="C45" s="11"/>
      <c r="D45" s="46"/>
      <c r="E45" s="46"/>
      <c r="F45" s="46"/>
      <c r="G45" s="46"/>
      <c r="H45" s="46"/>
      <c r="I45" s="46"/>
      <c r="J45" s="46"/>
      <c r="K45" s="46"/>
      <c r="L45" s="46"/>
      <c r="M45" s="99"/>
      <c r="N45" s="99"/>
      <c r="O45" s="99"/>
      <c r="P45" s="16" t="n">
        <v>41000000</v>
      </c>
      <c r="Q45" s="16" t="n">
        <v>0</v>
      </c>
      <c r="R45" s="16" t="n">
        <v>0</v>
      </c>
      <c r="S45" s="16" t="n">
        <v>1127000000</v>
      </c>
      <c r="T45" s="16" t="n">
        <v>0</v>
      </c>
      <c r="U45" s="4"/>
      <c r="V45" s="4"/>
      <c r="W45" s="4"/>
      <c r="X45" s="4"/>
    </row>
    <row r="46" customFormat="false" ht="16.5" hidden="false" customHeight="false" outlineLevel="0" collapsed="false">
      <c r="B46" s="30" t="s">
        <v>5557</v>
      </c>
      <c r="C46" s="11"/>
      <c r="D46" s="46"/>
      <c r="E46" s="46"/>
      <c r="F46" s="46"/>
      <c r="G46" s="46"/>
      <c r="H46" s="46"/>
      <c r="I46" s="46"/>
      <c r="J46" s="46"/>
      <c r="K46" s="46"/>
      <c r="L46" s="46"/>
      <c r="M46" s="99" t="n">
        <v>-1580000000</v>
      </c>
      <c r="N46" s="99" t="n">
        <v>-356000000</v>
      </c>
      <c r="O46" s="99" t="n">
        <v>-2271000000</v>
      </c>
      <c r="P46" s="16" t="n">
        <v>-4033000000</v>
      </c>
      <c r="Q46" s="16" t="n">
        <v>-4707000000</v>
      </c>
      <c r="R46" s="16" t="n">
        <v>-3382000000</v>
      </c>
      <c r="S46" s="16" t="n">
        <v>-5274000000</v>
      </c>
      <c r="T46" s="16" t="n">
        <v>-3978000000</v>
      </c>
      <c r="U46" s="4"/>
      <c r="V46" s="4"/>
      <c r="W46" s="4"/>
      <c r="X46" s="4"/>
    </row>
    <row r="47" customFormat="false" ht="16.5" hidden="false" customHeight="false" outlineLevel="0" collapsed="false">
      <c r="B47" s="30" t="s">
        <v>5558</v>
      </c>
      <c r="C47" s="11"/>
      <c r="D47" s="46"/>
      <c r="E47" s="46"/>
      <c r="F47" s="46"/>
      <c r="G47" s="46"/>
      <c r="H47" s="46"/>
      <c r="I47" s="46"/>
      <c r="J47" s="46"/>
      <c r="K47" s="46"/>
      <c r="L47" s="46"/>
      <c r="M47" s="99" t="n">
        <v>-1402000000</v>
      </c>
      <c r="N47" s="99" t="n">
        <v>-302000000</v>
      </c>
      <c r="O47" s="99" t="n">
        <v>-2064000000</v>
      </c>
      <c r="P47" s="16" t="n">
        <v>-3404000000</v>
      </c>
      <c r="Q47" s="16" t="n">
        <v>-4596000000</v>
      </c>
      <c r="R47" s="16" t="n">
        <v>-3016000000</v>
      </c>
      <c r="S47" s="16" t="n">
        <v>-4968000000</v>
      </c>
      <c r="T47" s="16" t="n">
        <v>-3772000000</v>
      </c>
      <c r="U47" s="4"/>
      <c r="V47" s="4"/>
      <c r="W47" s="4"/>
      <c r="X47" s="4"/>
    </row>
    <row r="48" customFormat="false" ht="16.5" hidden="false" customHeight="false" outlineLevel="0" collapsed="false">
      <c r="B48" s="30" t="s">
        <v>855</v>
      </c>
      <c r="C48" s="11"/>
      <c r="D48" s="46"/>
      <c r="E48" s="46"/>
      <c r="F48" s="46"/>
      <c r="G48" s="46"/>
      <c r="H48" s="46"/>
      <c r="I48" s="46"/>
      <c r="J48" s="46"/>
      <c r="K48" s="46"/>
      <c r="L48" s="46"/>
      <c r="M48" s="99" t="n">
        <v>-1874000000</v>
      </c>
      <c r="N48" s="99" t="n">
        <v>-1362000000</v>
      </c>
      <c r="O48" s="99" t="n">
        <v>-463000000</v>
      </c>
      <c r="P48" s="16" t="n">
        <v>-505000000</v>
      </c>
      <c r="Q48" s="16" t="n">
        <v>-1264000000</v>
      </c>
      <c r="R48" s="16" t="n">
        <v>2128000000</v>
      </c>
      <c r="S48" s="16" t="n">
        <v>0</v>
      </c>
      <c r="T48" s="16" t="n">
        <v>0</v>
      </c>
      <c r="U48" s="4"/>
      <c r="V48" s="4"/>
      <c r="W48" s="4"/>
      <c r="X48" s="4"/>
    </row>
    <row r="49" customFormat="false" ht="16.5" hidden="false" customHeight="false" outlineLevel="0" collapsed="false">
      <c r="B49" s="30" t="s">
        <v>5559</v>
      </c>
      <c r="C49" s="11"/>
      <c r="D49" s="46" t="n">
        <v>-650000000</v>
      </c>
      <c r="E49" s="46" t="n">
        <v>-1084000000</v>
      </c>
      <c r="F49" s="46" t="n">
        <v>-1035000000</v>
      </c>
      <c r="G49" s="46" t="n">
        <v>-1120000000</v>
      </c>
      <c r="H49" s="46" t="n">
        <v>-999000000</v>
      </c>
      <c r="I49" s="46" t="n">
        <v>-1213000000</v>
      </c>
      <c r="J49" s="46" t="n">
        <v>-1260000000</v>
      </c>
      <c r="K49" s="46" t="n">
        <v>-1332000000</v>
      </c>
      <c r="L49" s="100" t="n">
        <v>-559000000</v>
      </c>
      <c r="M49" s="99" t="n">
        <v>294000000</v>
      </c>
      <c r="N49" s="99" t="n">
        <v>1006000000</v>
      </c>
      <c r="O49" s="99" t="n">
        <v>-1808000000</v>
      </c>
      <c r="P49" s="16" t="n">
        <v>-3529000000</v>
      </c>
      <c r="Q49" s="16" t="n">
        <v>-3443000000</v>
      </c>
      <c r="R49" s="16" t="n">
        <v>-5510000000</v>
      </c>
      <c r="S49" s="16" t="n">
        <v>-5274000000</v>
      </c>
      <c r="T49" s="16" t="n">
        <v>-3978000000</v>
      </c>
      <c r="U49" s="4"/>
      <c r="V49" s="4"/>
      <c r="W49" s="4"/>
      <c r="X49" s="4"/>
    </row>
    <row r="50" customFormat="false" ht="16.5" hidden="false" customHeight="false" outlineLevel="0" collapsed="false">
      <c r="B50" s="30" t="s">
        <v>5560</v>
      </c>
      <c r="C50" s="11"/>
      <c r="D50" s="46" t="n">
        <v>650000000</v>
      </c>
      <c r="E50" s="46" t="n">
        <v>-994000000</v>
      </c>
      <c r="F50" s="46" t="n">
        <v>-578000000</v>
      </c>
      <c r="G50" s="46" t="n">
        <v>-1035000000</v>
      </c>
      <c r="H50" s="46" t="n">
        <v>-801000000</v>
      </c>
      <c r="I50" s="46" t="n">
        <v>-973000000</v>
      </c>
      <c r="J50" s="46" t="n">
        <v>1788000000</v>
      </c>
      <c r="K50" s="46" t="n">
        <v>-904000000</v>
      </c>
      <c r="L50" s="100" t="n">
        <v>-220000000</v>
      </c>
      <c r="M50" s="99" t="n">
        <v>472000000</v>
      </c>
      <c r="N50" s="99" t="n">
        <v>1060000000</v>
      </c>
      <c r="O50" s="99" t="n">
        <v>-1600000000</v>
      </c>
      <c r="P50" s="16" t="n">
        <v>-2899000000</v>
      </c>
      <c r="Q50" s="16" t="n">
        <v>-3333000000</v>
      </c>
      <c r="R50" s="16" t="n">
        <v>-5143000000</v>
      </c>
      <c r="S50" s="16" t="n">
        <v>-4968000000</v>
      </c>
      <c r="T50" s="16" t="n">
        <v>-3772000000</v>
      </c>
      <c r="U50" s="4"/>
      <c r="V50" s="4"/>
      <c r="W50" s="4"/>
      <c r="X50" s="4"/>
    </row>
    <row r="51" customFormat="false" ht="16.5" hidden="false" customHeight="false" outlineLevel="0" collapsed="false">
      <c r="A51" s="98" t="s">
        <v>110</v>
      </c>
      <c r="B51" s="362" t="s">
        <v>5561</v>
      </c>
      <c r="C51" s="63" t="s">
        <v>34</v>
      </c>
      <c r="D51" s="46" t="n">
        <f aca="false">D52+D61</f>
        <v>992000000</v>
      </c>
      <c r="E51" s="46" t="n">
        <f aca="false">E52+E61</f>
        <v>1005000000</v>
      </c>
      <c r="F51" s="46" t="n">
        <f aca="false">F52+F61</f>
        <v>917000000</v>
      </c>
      <c r="G51" s="46" t="n">
        <f aca="false">G52+G61</f>
        <v>1043000000</v>
      </c>
      <c r="H51" s="46" t="n">
        <f aca="false">H52+H61</f>
        <v>926000000</v>
      </c>
      <c r="I51" s="46" t="n">
        <f aca="false">I52+I61</f>
        <v>1143000000</v>
      </c>
      <c r="J51" s="46" t="n">
        <f aca="false">J52+J61</f>
        <v>1212000000</v>
      </c>
      <c r="K51" s="46" t="n">
        <f aca="false">K52+K61</f>
        <v>1295000000</v>
      </c>
      <c r="L51" s="181" t="n">
        <f aca="false">L53+L56+L61</f>
        <v>456000000</v>
      </c>
      <c r="M51" s="181" t="n">
        <f aca="false">M53+M56+M61</f>
        <v>-460000000</v>
      </c>
      <c r="N51" s="46" t="n">
        <f aca="false">N52</f>
        <v>-1060000000</v>
      </c>
      <c r="O51" s="46" t="n">
        <f aca="false">O52</f>
        <v>1600000000</v>
      </c>
      <c r="P51" s="46" t="n">
        <f aca="false">P52</f>
        <v>2899000000</v>
      </c>
      <c r="Q51" s="46" t="n">
        <f aca="false">Q52</f>
        <v>3333000000</v>
      </c>
      <c r="R51" s="46" t="n">
        <f aca="false">R52</f>
        <v>5143000000</v>
      </c>
      <c r="S51" s="46" t="n">
        <f aca="false">S52</f>
        <v>4968000000</v>
      </c>
      <c r="T51" s="46" t="n">
        <f aca="false">T52</f>
        <v>3772000000</v>
      </c>
      <c r="U51" s="4"/>
      <c r="V51" s="4"/>
      <c r="W51" s="4"/>
      <c r="X51" s="4"/>
    </row>
    <row r="52" s="38" customFormat="true" ht="16.5" hidden="false" customHeight="false" outlineLevel="0" collapsed="false">
      <c r="B52" s="30" t="s">
        <v>110</v>
      </c>
      <c r="D52" s="165" t="n">
        <v>650000000</v>
      </c>
      <c r="E52" s="103" t="n">
        <v>994000000</v>
      </c>
      <c r="F52" s="103" t="n">
        <v>578000000</v>
      </c>
      <c r="G52" s="103" t="n">
        <v>1035000000</v>
      </c>
      <c r="H52" s="165" t="n">
        <v>801000000</v>
      </c>
      <c r="I52" s="165" t="n">
        <v>973000000</v>
      </c>
      <c r="J52" s="100" t="n">
        <v>-1788000000</v>
      </c>
      <c r="K52" s="100" t="n">
        <v>904000000</v>
      </c>
      <c r="L52" s="165" t="n">
        <v>220000000</v>
      </c>
      <c r="M52" s="99" t="n">
        <v>-472000000</v>
      </c>
      <c r="N52" s="99" t="n">
        <v>-1060000000</v>
      </c>
      <c r="O52" s="99" t="n">
        <v>1600000000</v>
      </c>
      <c r="P52" s="16" t="n">
        <v>2899000000</v>
      </c>
      <c r="Q52" s="16" t="n">
        <v>3333000000</v>
      </c>
      <c r="R52" s="16" t="n">
        <v>5143000000</v>
      </c>
      <c r="S52" s="16" t="n">
        <v>4968000000</v>
      </c>
      <c r="T52" s="16" t="n">
        <v>3772000000</v>
      </c>
    </row>
    <row r="53" customFormat="false" ht="16.5" hidden="false" customHeight="false" outlineLevel="0" collapsed="false">
      <c r="A53" s="49" t="s">
        <v>112</v>
      </c>
      <c r="B53" s="30" t="s">
        <v>202</v>
      </c>
      <c r="C53" s="49" t="s">
        <v>242</v>
      </c>
      <c r="D53" s="46" t="n">
        <v>-51000000</v>
      </c>
      <c r="E53" s="103" t="n">
        <v>1089000000</v>
      </c>
      <c r="F53" s="103" t="n">
        <v>683000000</v>
      </c>
      <c r="G53" s="103" t="n">
        <v>808000000</v>
      </c>
      <c r="H53" s="46" t="n">
        <v>207000000</v>
      </c>
      <c r="I53" s="46" t="n">
        <v>284000000</v>
      </c>
      <c r="J53" s="100" t="n">
        <v>-1222000000</v>
      </c>
      <c r="K53" s="100" t="n">
        <v>-429000000</v>
      </c>
      <c r="L53" s="46" t="n">
        <v>220000000</v>
      </c>
      <c r="M53" s="99" t="n">
        <v>-25000000</v>
      </c>
      <c r="N53" s="99" t="n">
        <v>-230000000</v>
      </c>
      <c r="O53" s="99" t="n">
        <v>398000000</v>
      </c>
      <c r="P53" s="16" t="n">
        <v>2524000000</v>
      </c>
      <c r="Q53" s="16" t="n">
        <v>-605000000</v>
      </c>
      <c r="R53" s="16" t="n">
        <v>3922000000</v>
      </c>
      <c r="S53" s="16" t="n">
        <v>5240000000</v>
      </c>
      <c r="T53" s="16" t="n">
        <v>2623000000</v>
      </c>
      <c r="U53" s="4"/>
      <c r="V53" s="4"/>
      <c r="W53" s="4"/>
      <c r="X53" s="4"/>
    </row>
    <row r="54" customFormat="false" ht="16.5" hidden="false" customHeight="false" outlineLevel="0" collapsed="false">
      <c r="A54" s="29" t="s">
        <v>1029</v>
      </c>
      <c r="B54" s="29" t="s">
        <v>1029</v>
      </c>
      <c r="C54" s="49" t="s">
        <v>251</v>
      </c>
      <c r="D54" s="46"/>
      <c r="E54" s="46"/>
      <c r="F54" s="46"/>
      <c r="G54" s="46"/>
      <c r="H54" s="46"/>
      <c r="I54" s="46"/>
      <c r="J54" s="46"/>
      <c r="K54" s="46"/>
      <c r="L54" s="46"/>
      <c r="M54" s="99" t="n">
        <v>1163000000</v>
      </c>
      <c r="N54" s="99" t="n">
        <v>1225000000</v>
      </c>
      <c r="O54" s="99" t="n">
        <v>2396000000</v>
      </c>
      <c r="P54" s="16" t="n">
        <v>4450000000</v>
      </c>
      <c r="Q54" s="16" t="n">
        <v>1057000000</v>
      </c>
      <c r="R54" s="16" t="n">
        <v>4994000000</v>
      </c>
      <c r="S54" s="16" t="n">
        <v>6490000000</v>
      </c>
      <c r="T54" s="16" t="n">
        <v>3974000000</v>
      </c>
      <c r="U54" s="4"/>
      <c r="V54" s="4"/>
      <c r="W54" s="4"/>
      <c r="X54" s="4"/>
    </row>
    <row r="55" customFormat="false" ht="16.5" hidden="false" customHeight="false" outlineLevel="0" collapsed="false">
      <c r="A55" s="29" t="s">
        <v>393</v>
      </c>
      <c r="B55" s="29" t="s">
        <v>393</v>
      </c>
      <c r="C55" s="49" t="s">
        <v>251</v>
      </c>
      <c r="D55" s="46"/>
      <c r="E55" s="46"/>
      <c r="F55" s="46"/>
      <c r="G55" s="46"/>
      <c r="H55" s="46"/>
      <c r="I55" s="46"/>
      <c r="J55" s="46"/>
      <c r="K55" s="46"/>
      <c r="L55" s="46"/>
      <c r="M55" s="99" t="n">
        <v>-1189000000</v>
      </c>
      <c r="N55" s="99" t="n">
        <v>-1455000000</v>
      </c>
      <c r="O55" s="99" t="n">
        <v>-1998000000</v>
      </c>
      <c r="P55" s="16" t="n">
        <v>-1926000000</v>
      </c>
      <c r="Q55" s="16" t="n">
        <v>-1662000000</v>
      </c>
      <c r="R55" s="16" t="n">
        <v>-1072000000</v>
      </c>
      <c r="S55" s="16" t="n">
        <v>-1250000000</v>
      </c>
      <c r="T55" s="16" t="n">
        <v>-1351000000</v>
      </c>
      <c r="U55" s="4"/>
      <c r="V55" s="4"/>
      <c r="W55" s="4"/>
      <c r="X55" s="4"/>
    </row>
    <row r="56" customFormat="false" ht="16.5" hidden="false" customHeight="false" outlineLevel="0" collapsed="false">
      <c r="A56" s="0" t="s">
        <v>115</v>
      </c>
      <c r="B56" s="30" t="s">
        <v>199</v>
      </c>
      <c r="C56" s="49" t="s">
        <v>242</v>
      </c>
      <c r="D56" s="46" t="n">
        <v>701000000</v>
      </c>
      <c r="E56" s="103" t="n">
        <v>-95000000</v>
      </c>
      <c r="F56" s="103" t="n">
        <v>-105000000</v>
      </c>
      <c r="G56" s="103" t="n">
        <v>227000000</v>
      </c>
      <c r="H56" s="46" t="n">
        <v>595000000</v>
      </c>
      <c r="I56" s="46" t="n">
        <v>689000000</v>
      </c>
      <c r="J56" s="100" t="n">
        <v>-566000000</v>
      </c>
      <c r="K56" s="100" t="n">
        <v>1333000000</v>
      </c>
      <c r="L56" s="46" t="n">
        <v>89000000</v>
      </c>
      <c r="M56" s="112" t="n">
        <f aca="false">M57+M58+M59</f>
        <v>-435000000</v>
      </c>
      <c r="N56" s="99" t="n">
        <v>-830000000</v>
      </c>
      <c r="O56" s="99" t="n">
        <v>819000000</v>
      </c>
      <c r="P56" s="16" t="n">
        <v>-18000000</v>
      </c>
      <c r="Q56" s="16" t="n">
        <v>3459000000</v>
      </c>
      <c r="R56" s="16" t="n">
        <v>1129000000</v>
      </c>
      <c r="S56" s="16" t="n">
        <v>-472000000</v>
      </c>
      <c r="T56" s="16" t="n">
        <v>949000000</v>
      </c>
      <c r="U56" s="4"/>
      <c r="V56" s="4"/>
      <c r="W56" s="4"/>
      <c r="X56" s="4"/>
    </row>
    <row r="57" customFormat="false" ht="16.5" hidden="false" customHeight="false" outlineLevel="0" collapsed="false">
      <c r="A57" s="29" t="s">
        <v>1029</v>
      </c>
      <c r="B57" s="29" t="s">
        <v>1029</v>
      </c>
      <c r="C57" s="49" t="s">
        <v>119</v>
      </c>
      <c r="D57" s="46"/>
      <c r="E57" s="46"/>
      <c r="F57" s="46"/>
      <c r="G57" s="46"/>
      <c r="H57" s="46"/>
      <c r="I57" s="46"/>
      <c r="J57" s="46"/>
      <c r="K57" s="46"/>
      <c r="L57" s="46"/>
      <c r="M57" s="99" t="n">
        <v>1036000000</v>
      </c>
      <c r="N57" s="99" t="n">
        <v>635000000</v>
      </c>
      <c r="O57" s="99" t="n">
        <v>1335000000</v>
      </c>
      <c r="P57" s="16" t="n">
        <v>1582000000</v>
      </c>
      <c r="Q57" s="16" t="n">
        <v>1843000000</v>
      </c>
      <c r="R57" s="16" t="n">
        <v>3267000000</v>
      </c>
      <c r="S57" s="16" t="n">
        <v>1111000000</v>
      </c>
      <c r="T57" s="16" t="n">
        <v>2374000000</v>
      </c>
      <c r="U57" s="4"/>
      <c r="V57" s="4"/>
      <c r="W57" s="4"/>
      <c r="X57" s="4"/>
    </row>
    <row r="58" customFormat="false" ht="16.5" hidden="false" customHeight="false" outlineLevel="0" collapsed="false">
      <c r="A58" s="29" t="s">
        <v>393</v>
      </c>
      <c r="B58" s="29" t="s">
        <v>393</v>
      </c>
      <c r="C58" s="49" t="s">
        <v>119</v>
      </c>
      <c r="D58" s="46"/>
      <c r="E58" s="46"/>
      <c r="F58" s="46"/>
      <c r="G58" s="46"/>
      <c r="H58" s="46"/>
      <c r="I58" s="46"/>
      <c r="J58" s="46"/>
      <c r="K58" s="46"/>
      <c r="L58" s="46"/>
      <c r="M58" s="99" t="n">
        <v>-873000000</v>
      </c>
      <c r="N58" s="99" t="n">
        <v>-1010000000</v>
      </c>
      <c r="O58" s="99" t="n">
        <v>-421000000</v>
      </c>
      <c r="P58" s="16" t="n">
        <v>-925000000</v>
      </c>
      <c r="Q58" s="16" t="n">
        <v>-1333000000</v>
      </c>
      <c r="R58" s="16" t="n">
        <v>-2278000000</v>
      </c>
      <c r="S58" s="16" t="n">
        <v>-1820000000</v>
      </c>
      <c r="T58" s="16" t="n">
        <v>-1753000000</v>
      </c>
      <c r="U58" s="4"/>
      <c r="V58" s="4"/>
      <c r="W58" s="4"/>
      <c r="X58" s="4"/>
    </row>
    <row r="59" customFormat="false" ht="16.5" hidden="false" customHeight="false" outlineLevel="0" collapsed="false">
      <c r="A59" s="27" t="s">
        <v>5562</v>
      </c>
      <c r="B59" s="29" t="s">
        <v>5563</v>
      </c>
      <c r="C59" s="49" t="s">
        <v>119</v>
      </c>
      <c r="D59" s="46"/>
      <c r="E59" s="46"/>
      <c r="F59" s="46"/>
      <c r="G59" s="46"/>
      <c r="H59" s="46"/>
      <c r="I59" s="46"/>
      <c r="J59" s="46"/>
      <c r="K59" s="46"/>
      <c r="L59" s="46"/>
      <c r="M59" s="99" t="n">
        <v>-598000000</v>
      </c>
      <c r="N59" s="99" t="n">
        <v>-455000000</v>
      </c>
      <c r="O59" s="99" t="n">
        <v>-95000000</v>
      </c>
      <c r="P59" s="16" t="n">
        <v>-675000000</v>
      </c>
      <c r="Q59" s="16" t="n">
        <v>2948000000</v>
      </c>
      <c r="R59" s="16" t="n">
        <v>140000000</v>
      </c>
      <c r="S59" s="16" t="n">
        <v>238000000</v>
      </c>
      <c r="T59" s="16" t="n">
        <v>328000000</v>
      </c>
      <c r="U59" s="4"/>
      <c r="V59" s="4"/>
      <c r="W59" s="4"/>
      <c r="X59" s="4"/>
    </row>
    <row r="60" customFormat="false" ht="16.5" hidden="false" customHeight="false" outlineLevel="0" collapsed="false">
      <c r="A60" s="27" t="s">
        <v>5564</v>
      </c>
      <c r="B60" s="29" t="s">
        <v>5565</v>
      </c>
      <c r="C60" s="49" t="s">
        <v>119</v>
      </c>
      <c r="D60" s="46"/>
      <c r="E60" s="46"/>
      <c r="F60" s="46"/>
      <c r="G60" s="46"/>
      <c r="H60" s="46"/>
      <c r="I60" s="46"/>
      <c r="J60" s="46"/>
      <c r="K60" s="46"/>
      <c r="L60" s="46"/>
      <c r="M60" s="99"/>
      <c r="N60" s="99"/>
      <c r="O60" s="99"/>
      <c r="P60" s="16" t="n">
        <v>0</v>
      </c>
      <c r="Q60" s="16" t="n">
        <v>0</v>
      </c>
      <c r="R60" s="16" t="n">
        <v>0</v>
      </c>
      <c r="S60" s="16" t="n">
        <v>0</v>
      </c>
      <c r="T60" s="16" t="n">
        <v>0</v>
      </c>
      <c r="U60" s="4"/>
      <c r="V60" s="4"/>
      <c r="W60" s="4"/>
      <c r="X60" s="4"/>
    </row>
    <row r="61" customFormat="false" ht="16.5" hidden="false" customHeight="false" outlineLevel="0" collapsed="false">
      <c r="A61" s="19" t="s">
        <v>1021</v>
      </c>
      <c r="B61" s="30" t="s">
        <v>5566</v>
      </c>
      <c r="C61" s="49" t="s">
        <v>242</v>
      </c>
      <c r="D61" s="46" t="n">
        <v>342000000</v>
      </c>
      <c r="E61" s="46" t="n">
        <v>11000000</v>
      </c>
      <c r="F61" s="46" t="n">
        <v>339000000</v>
      </c>
      <c r="G61" s="46" t="n">
        <v>8000000</v>
      </c>
      <c r="H61" s="46" t="n">
        <v>125000000</v>
      </c>
      <c r="I61" s="46" t="n">
        <v>170000000</v>
      </c>
      <c r="J61" s="46" t="n">
        <v>3000000000</v>
      </c>
      <c r="K61" s="46" t="n">
        <v>391000000</v>
      </c>
      <c r="L61" s="46" t="n">
        <v>147000000</v>
      </c>
      <c r="M61" s="99"/>
      <c r="N61" s="99"/>
      <c r="O61" s="99" t="n">
        <v>383000000</v>
      </c>
      <c r="P61" s="16" t="n">
        <v>394000000</v>
      </c>
      <c r="Q61" s="16" t="n">
        <v>479000000</v>
      </c>
      <c r="R61" s="16" t="n">
        <v>92000000</v>
      </c>
      <c r="S61" s="16" t="n">
        <v>200000000</v>
      </c>
      <c r="T61" s="16" t="n">
        <v>200000000</v>
      </c>
      <c r="U61" s="4"/>
      <c r="V61" s="4"/>
      <c r="W61" s="4"/>
      <c r="X61" s="4"/>
    </row>
    <row r="62" customFormat="false" ht="16.5" hidden="false" customHeight="false" outlineLevel="0" collapsed="false">
      <c r="B62" s="30" t="s">
        <v>2149</v>
      </c>
      <c r="C62" s="11"/>
      <c r="D62" s="46"/>
      <c r="E62" s="46"/>
      <c r="F62" s="46"/>
      <c r="G62" s="46"/>
      <c r="H62" s="46"/>
      <c r="I62" s="46"/>
      <c r="J62" s="46"/>
      <c r="K62" s="46"/>
      <c r="L62" s="46"/>
      <c r="M62" s="99" t="n">
        <v>0</v>
      </c>
      <c r="N62" s="99" t="n">
        <v>0</v>
      </c>
      <c r="O62" s="99" t="n">
        <v>0</v>
      </c>
      <c r="P62" s="16" t="n">
        <v>0</v>
      </c>
      <c r="Q62" s="16" t="n">
        <v>0</v>
      </c>
      <c r="R62" s="16" t="n">
        <v>0</v>
      </c>
      <c r="S62" s="16" t="n">
        <v>0</v>
      </c>
      <c r="T62" s="77"/>
      <c r="U62" s="4"/>
      <c r="V62" s="4"/>
      <c r="W62" s="4"/>
      <c r="X62" s="4"/>
    </row>
    <row r="63" customFormat="false" ht="15" hidden="false" customHeight="false" outlineLevel="0" collapsed="false">
      <c r="C63" s="11"/>
      <c r="T63" s="4"/>
      <c r="U63" s="4"/>
      <c r="V63" s="4"/>
      <c r="W63" s="4"/>
      <c r="X63" s="4"/>
    </row>
    <row r="64" customFormat="false" ht="15" hidden="false" customHeight="false" outlineLevel="0" collapsed="false">
      <c r="C64" s="11"/>
      <c r="D64" s="0" t="s">
        <v>128</v>
      </c>
      <c r="E64" s="0" t="s">
        <v>127</v>
      </c>
      <c r="F64" s="0" t="s">
        <v>127</v>
      </c>
      <c r="G64" s="0" t="s">
        <v>127</v>
      </c>
      <c r="H64" s="0" t="s">
        <v>127</v>
      </c>
      <c r="I64" s="0" t="s">
        <v>128</v>
      </c>
      <c r="J64" s="0" t="s">
        <v>128</v>
      </c>
      <c r="K64" s="0" t="s">
        <v>128</v>
      </c>
      <c r="L64" s="0" t="s">
        <v>425</v>
      </c>
      <c r="M64" s="0" t="s">
        <v>128</v>
      </c>
      <c r="N64" s="0" t="s">
        <v>128</v>
      </c>
      <c r="O64" s="0" t="s">
        <v>128</v>
      </c>
      <c r="P64" s="0" t="s">
        <v>128</v>
      </c>
      <c r="Q64" s="0" t="s">
        <v>128</v>
      </c>
      <c r="R64" s="0" t="s">
        <v>128</v>
      </c>
      <c r="S64" s="0" t="s">
        <v>128</v>
      </c>
      <c r="T64" s="0" t="s">
        <v>128</v>
      </c>
      <c r="U64" s="4"/>
      <c r="V64" s="4"/>
      <c r="W64" s="4"/>
      <c r="X64" s="4"/>
    </row>
    <row r="65" customFormat="false" ht="15" hidden="false" customHeight="false" outlineLevel="0" collapsed="false">
      <c r="C65" s="11"/>
      <c r="T65" s="4"/>
      <c r="U65" s="4"/>
      <c r="V65" s="4"/>
      <c r="W65" s="4"/>
      <c r="X65" s="4"/>
    </row>
    <row r="66" customFormat="false" ht="15" hidden="false" customHeight="false" outlineLevel="0" collapsed="false">
      <c r="B66" s="0" t="s">
        <v>1264</v>
      </c>
      <c r="C66" s="11"/>
      <c r="D66" s="114" t="n">
        <f aca="false">D6-D8-D23</f>
        <v>0</v>
      </c>
      <c r="E66" s="114" t="n">
        <f aca="false">E6-E8-E23</f>
        <v>0</v>
      </c>
      <c r="F66" s="114" t="n">
        <f aca="false">F6-F8-F23</f>
        <v>0</v>
      </c>
      <c r="G66" s="114" t="n">
        <f aca="false">G6-G8-G23</f>
        <v>0</v>
      </c>
      <c r="H66" s="114" t="n">
        <f aca="false">H6-H8-H23</f>
        <v>0</v>
      </c>
      <c r="I66" s="114" t="n">
        <f aca="false">I6-I8-I23</f>
        <v>0</v>
      </c>
      <c r="J66" s="114" t="n">
        <f aca="false">J6-J8-J23</f>
        <v>0</v>
      </c>
      <c r="K66" s="114" t="n">
        <f aca="false">K6-K8-K23</f>
        <v>0</v>
      </c>
      <c r="L66" s="114" t="n">
        <f aca="false">L6-L8-L23</f>
        <v>0</v>
      </c>
      <c r="M66" s="114" t="n">
        <f aca="false">M6-M8-M23</f>
        <v>0</v>
      </c>
      <c r="N66" s="114" t="n">
        <f aca="false">N6-N8-N23</f>
        <v>0</v>
      </c>
      <c r="O66" s="114" t="n">
        <f aca="false">O6-O8-O23</f>
        <v>1000000</v>
      </c>
      <c r="P66" s="114" t="n">
        <f aca="false">P6-P8-P23</f>
        <v>0</v>
      </c>
      <c r="Q66" s="114" t="n">
        <f aca="false">Q6-Q8-Q23</f>
        <v>1000000</v>
      </c>
      <c r="R66" s="114" t="n">
        <f aca="false">R6-R8-R23</f>
        <v>0</v>
      </c>
      <c r="S66" s="114" t="n">
        <f aca="false">S6-S8-S23</f>
        <v>0</v>
      </c>
      <c r="T66" s="114" t="n">
        <f aca="false">T6-T8-T23</f>
        <v>0</v>
      </c>
      <c r="U66" s="4"/>
      <c r="V66" s="4"/>
      <c r="W66" s="4"/>
      <c r="X66" s="4"/>
    </row>
    <row r="67" customFormat="false" ht="15" hidden="false" customHeight="false" outlineLevel="0" collapsed="false">
      <c r="B67" s="0" t="s">
        <v>130</v>
      </c>
      <c r="C67" s="11"/>
      <c r="D67" s="114" t="n">
        <f aca="false">D8-D9-D21-D22</f>
        <v>0</v>
      </c>
      <c r="E67" s="114" t="n">
        <f aca="false">E8-E9-E21-E22</f>
        <v>-1000000</v>
      </c>
      <c r="F67" s="114" t="n">
        <f aca="false">F8-F9-F21-F22</f>
        <v>0</v>
      </c>
      <c r="G67" s="114" t="n">
        <f aca="false">G8-G9-G21-G22</f>
        <v>-1000000</v>
      </c>
      <c r="H67" s="114" t="n">
        <f aca="false">H8-H9-H21-H22</f>
        <v>0</v>
      </c>
      <c r="I67" s="114" t="n">
        <f aca="false">I8-I9-I21-I22</f>
        <v>0</v>
      </c>
      <c r="J67" s="114" t="n">
        <f aca="false">J8-J9-J21-J22</f>
        <v>0</v>
      </c>
      <c r="K67" s="114" t="n">
        <f aca="false">K8-K9-K21-K22</f>
        <v>1000000</v>
      </c>
      <c r="L67" s="114" t="n">
        <f aca="false">L8-L9-L21-L22</f>
        <v>0</v>
      </c>
      <c r="M67" s="114" t="n">
        <f aca="false">M8-M9-M21-M22</f>
        <v>0</v>
      </c>
      <c r="N67" s="114" t="n">
        <f aca="false">N8-N9-N21-N22</f>
        <v>0</v>
      </c>
      <c r="O67" s="114" t="n">
        <f aca="false">O8-O9-O21-O22</f>
        <v>-1000000</v>
      </c>
      <c r="P67" s="114" t="n">
        <f aca="false">P8-P9-P21-P22</f>
        <v>0</v>
      </c>
      <c r="Q67" s="114" t="n">
        <f aca="false">Q8-Q9-Q21-Q22</f>
        <v>0</v>
      </c>
      <c r="R67" s="114" t="n">
        <f aca="false">R8-R9-R21-R22</f>
        <v>0</v>
      </c>
      <c r="S67" s="114" t="n">
        <f aca="false">S8-S9-S21-S22</f>
        <v>0</v>
      </c>
      <c r="T67" s="114" t="n">
        <f aca="false">T8-T9-T21-T22</f>
        <v>-1000000</v>
      </c>
      <c r="U67" s="4"/>
      <c r="V67" s="4"/>
      <c r="W67" s="4"/>
      <c r="X67" s="4"/>
    </row>
    <row r="68" customFormat="false" ht="15" hidden="false" customHeight="false" outlineLevel="0" collapsed="false">
      <c r="B68" s="0" t="s">
        <v>5567</v>
      </c>
      <c r="C68" s="11"/>
      <c r="D68" s="114" t="n">
        <f aca="false">D9-D10-D11-D12-D15-D18</f>
        <v>0</v>
      </c>
      <c r="E68" s="114" t="n">
        <f aca="false">E9-E10-E11-E12-E15-E18</f>
        <v>0</v>
      </c>
      <c r="F68" s="114" t="n">
        <f aca="false">F9-F10-F11-F12-F15-F18</f>
        <v>0</v>
      </c>
      <c r="G68" s="114" t="n">
        <f aca="false">G9-G10-G11-G12-G15-G18</f>
        <v>0</v>
      </c>
      <c r="H68" s="114" t="n">
        <f aca="false">H9-H10-H11-H12-H15-H18</f>
        <v>0</v>
      </c>
      <c r="I68" s="114" t="n">
        <f aca="false">I9-I10-I11-I12-I15-I18</f>
        <v>0</v>
      </c>
      <c r="J68" s="114" t="n">
        <f aca="false">J9-J10-J11-J12-J15-J18</f>
        <v>-1000000</v>
      </c>
      <c r="K68" s="114" t="n">
        <f aca="false">K9-K10-K11-K12-K15-K18</f>
        <v>-1000000</v>
      </c>
      <c r="L68" s="114" t="n">
        <f aca="false">L9-L10-L11-L12-L15-L18</f>
        <v>-1000000</v>
      </c>
      <c r="M68" s="117" t="n">
        <f aca="false">M9-M10-M11-M12-M15-M18</f>
        <v>11685000000</v>
      </c>
      <c r="N68" s="117" t="n">
        <f aca="false">N9-N10-N11-N12-N15-N18</f>
        <v>12699000000</v>
      </c>
      <c r="O68" s="117" t="n">
        <f aca="false">O9-O10-O11-O12-O15-O18</f>
        <v>13668000000</v>
      </c>
      <c r="P68" s="117" t="n">
        <f aca="false">P9-P10-P11-P12-P15-P18</f>
        <v>14864000000</v>
      </c>
      <c r="Q68" s="117" t="n">
        <f aca="false">Q9-Q10-Q11-Q12-Q15-Q18</f>
        <v>16333000000</v>
      </c>
      <c r="R68" s="117" t="n">
        <f aca="false">R9-R10-R11-R12-R15-R18</f>
        <v>18580000000</v>
      </c>
      <c r="S68" s="117" t="n">
        <f aca="false">S9-S10-S11-S12-S15-S18</f>
        <v>18510000000</v>
      </c>
      <c r="T68" s="117" t="n">
        <f aca="false">T9-T10-T11-T12-T15-T18</f>
        <v>20218000000</v>
      </c>
      <c r="U68" s="4"/>
      <c r="V68" s="4"/>
      <c r="W68" s="4"/>
      <c r="X68" s="4"/>
    </row>
    <row r="69" customFormat="false" ht="15" hidden="false" customHeight="false" outlineLevel="0" collapsed="false">
      <c r="B69" s="0" t="s">
        <v>5568</v>
      </c>
      <c r="C69" s="11"/>
      <c r="D69" s="117" t="n">
        <f aca="false">D12-D13-D14</f>
        <v>642000000</v>
      </c>
      <c r="E69" s="117" t="n">
        <f aca="false">E12-E13-E14</f>
        <v>1930000000</v>
      </c>
      <c r="F69" s="117" t="n">
        <f aca="false">F12-F13-F14</f>
        <v>1895000000</v>
      </c>
      <c r="G69" s="117" t="n">
        <f aca="false">G12-G13-G14</f>
        <v>2006000000</v>
      </c>
      <c r="H69" s="114" t="n">
        <f aca="false">H12-H13-H14</f>
        <v>-1000000</v>
      </c>
      <c r="I69" s="114" t="n">
        <f aca="false">I12-I13-I14</f>
        <v>0</v>
      </c>
      <c r="J69" s="114" t="n">
        <f aca="false">J12-J13-J14</f>
        <v>0</v>
      </c>
      <c r="K69" s="114" t="n">
        <f aca="false">K12-K13-K14</f>
        <v>1000000</v>
      </c>
      <c r="L69" s="114" t="n">
        <f aca="false">L12-L13-L14</f>
        <v>0</v>
      </c>
      <c r="M69" s="114" t="n">
        <f aca="false">M12-M13-M14</f>
        <v>0</v>
      </c>
      <c r="N69" s="114" t="n">
        <f aca="false">N12-N13-N14</f>
        <v>0</v>
      </c>
      <c r="O69" s="114" t="n">
        <f aca="false">O12-O13-O14</f>
        <v>0</v>
      </c>
      <c r="P69" s="114" t="n">
        <f aca="false">P12-P13-P14</f>
        <v>0</v>
      </c>
      <c r="Q69" s="114" t="n">
        <f aca="false">Q12-Q13-Q14</f>
        <v>0</v>
      </c>
      <c r="R69" s="114" t="n">
        <f aca="false">R12-R13-R14</f>
        <v>0</v>
      </c>
      <c r="S69" s="114" t="n">
        <f aca="false">S12-S13-S14</f>
        <v>0</v>
      </c>
      <c r="T69" s="114" t="n">
        <f aca="false">T12-T13-T14</f>
        <v>0</v>
      </c>
      <c r="U69" s="4"/>
      <c r="V69" s="4"/>
      <c r="W69" s="4"/>
      <c r="X69" s="4"/>
    </row>
    <row r="70" customFormat="false" ht="15" hidden="false" customHeight="false" outlineLevel="0" collapsed="false">
      <c r="B70" s="0" t="s">
        <v>5569</v>
      </c>
      <c r="C70" s="11"/>
      <c r="D70" s="145" t="n">
        <f aca="false">D15-D16-D17</f>
        <v>0</v>
      </c>
      <c r="E70" s="145" t="n">
        <f aca="false">E15-E16-E17</f>
        <v>0</v>
      </c>
      <c r="F70" s="145" t="n">
        <f aca="false">F15-F16-F17</f>
        <v>0</v>
      </c>
      <c r="G70" s="145" t="n">
        <f aca="false">G15-G16-G17</f>
        <v>0</v>
      </c>
      <c r="H70" s="145" t="n">
        <f aca="false">H15-H16-H17</f>
        <v>-1000000</v>
      </c>
      <c r="I70" s="145" t="n">
        <f aca="false">I15-I16-I17</f>
        <v>0</v>
      </c>
      <c r="J70" s="145" t="n">
        <f aca="false">J15-J16-J17</f>
        <v>0</v>
      </c>
      <c r="K70" s="145" t="n">
        <f aca="false">K15-K16-K17</f>
        <v>0</v>
      </c>
      <c r="L70" s="145" t="n">
        <f aca="false">L15-L16-L17</f>
        <v>0</v>
      </c>
      <c r="M70" s="145" t="n">
        <f aca="false">M15-M16-M17</f>
        <v>0</v>
      </c>
      <c r="N70" s="145" t="n">
        <f aca="false">N15-N16-N17</f>
        <v>0</v>
      </c>
      <c r="O70" s="145" t="n">
        <f aca="false">O15-O16-O17</f>
        <v>0</v>
      </c>
      <c r="P70" s="145" t="n">
        <f aca="false">P15-P16-P17</f>
        <v>0</v>
      </c>
      <c r="Q70" s="145" t="n">
        <f aca="false">Q15-Q16-Q17</f>
        <v>0</v>
      </c>
      <c r="R70" s="145" t="n">
        <f aca="false">R15-R16-R17</f>
        <v>0</v>
      </c>
      <c r="S70" s="145" t="n">
        <f aca="false">S15-S16-S17</f>
        <v>0</v>
      </c>
      <c r="T70" s="145" t="n">
        <f aca="false">T15-T16-T17</f>
        <v>0</v>
      </c>
      <c r="U70" s="4"/>
      <c r="V70" s="4"/>
      <c r="W70" s="4"/>
      <c r="X70" s="4"/>
    </row>
    <row r="71" customFormat="false" ht="15" hidden="false" customHeight="false" outlineLevel="0" collapsed="false">
      <c r="B71" s="0" t="s">
        <v>5570</v>
      </c>
      <c r="C71" s="11"/>
      <c r="D71" s="117" t="n">
        <f aca="false">D18-D19-D20</f>
        <v>1669000000</v>
      </c>
      <c r="E71" s="117" t="n">
        <f aca="false">E18-E19-E20</f>
        <v>1809000000</v>
      </c>
      <c r="F71" s="117" t="n">
        <f aca="false">F18-F19-F20</f>
        <v>1914000000</v>
      </c>
      <c r="G71" s="117" t="n">
        <f aca="false">G18-G19-G20</f>
        <v>1917000000</v>
      </c>
      <c r="H71" s="145" t="n">
        <f aca="false">H18-H19-H20</f>
        <v>0</v>
      </c>
      <c r="I71" s="145" t="n">
        <f aca="false">I18-I19-I20</f>
        <v>-1000000</v>
      </c>
      <c r="J71" s="145" t="n">
        <f aca="false">J18-J19-J20</f>
        <v>0</v>
      </c>
      <c r="K71" s="145" t="n">
        <f aca="false">K18-K19-K20</f>
        <v>0</v>
      </c>
      <c r="L71" s="145" t="n">
        <f aca="false">L18-L19-L20</f>
        <v>0</v>
      </c>
      <c r="M71" s="145" t="n">
        <f aca="false">M18-M19-M20</f>
        <v>0</v>
      </c>
      <c r="N71" s="145" t="n">
        <f aca="false">N18-N19-N20</f>
        <v>0</v>
      </c>
      <c r="O71" s="145" t="n">
        <f aca="false">O18-O19-O20</f>
        <v>0</v>
      </c>
      <c r="P71" s="145" t="n">
        <f aca="false">P18-P19-P20</f>
        <v>0</v>
      </c>
      <c r="Q71" s="145" t="n">
        <f aca="false">Q18-Q19-Q20</f>
        <v>0</v>
      </c>
      <c r="R71" s="145" t="n">
        <f aca="false">R18-R19-R20</f>
        <v>0</v>
      </c>
      <c r="S71" s="145" t="n">
        <f aca="false">S18-S19-S20</f>
        <v>0</v>
      </c>
      <c r="T71" s="145" t="n">
        <f aca="false">T18-T19-T20</f>
        <v>0</v>
      </c>
      <c r="U71" s="4"/>
      <c r="V71" s="4"/>
      <c r="W71" s="4"/>
      <c r="X71" s="4"/>
    </row>
    <row r="72" customFormat="false" ht="15" hidden="false" customHeight="false" outlineLevel="0" collapsed="false">
      <c r="B72" s="0" t="s">
        <v>134</v>
      </c>
      <c r="C72" s="11"/>
      <c r="D72" s="114" t="n">
        <f aca="false">D24-D26-D40-D44</f>
        <v>0</v>
      </c>
      <c r="E72" s="114" t="n">
        <f aca="false">E24-E26-E40-E44</f>
        <v>-1000000</v>
      </c>
      <c r="F72" s="114" t="n">
        <f aca="false">F24-F26-F40-F44</f>
        <v>0</v>
      </c>
      <c r="G72" s="114" t="n">
        <f aca="false">G24-G26-G40-G44</f>
        <v>0</v>
      </c>
      <c r="H72" s="114" t="n">
        <f aca="false">H24-H26-H40-H44</f>
        <v>0</v>
      </c>
      <c r="I72" s="114" t="n">
        <f aca="false">I24-I26-I40-I44</f>
        <v>1000000</v>
      </c>
      <c r="J72" s="114" t="n">
        <f aca="false">J24-J26-J40-J44</f>
        <v>0</v>
      </c>
      <c r="K72" s="114" t="n">
        <f aca="false">K24-K26-K40-K44</f>
        <v>0</v>
      </c>
      <c r="L72" s="114" t="n">
        <f aca="false">L24-L26-L40-L44</f>
        <v>1000000</v>
      </c>
      <c r="M72" s="114" t="n">
        <f aca="false">M24-M26-M40-M44</f>
        <v>-1000000</v>
      </c>
      <c r="N72" s="114" t="n">
        <f aca="false">N24-N26-N40-N44</f>
        <v>0</v>
      </c>
      <c r="O72" s="114" t="n">
        <f aca="false">O24-O26-O40-O44</f>
        <v>-1000000</v>
      </c>
      <c r="P72" s="114" t="n">
        <f aca="false">P24-P26-P40-P44</f>
        <v>0</v>
      </c>
      <c r="Q72" s="114" t="n">
        <f aca="false">Q24-Q26-Q40-Q44</f>
        <v>-1000000</v>
      </c>
      <c r="R72" s="114" t="n">
        <f aca="false">R24-R26-R40-R44</f>
        <v>0</v>
      </c>
      <c r="S72" s="114" t="n">
        <f aca="false">S24-S26-S40-S44</f>
        <v>0</v>
      </c>
      <c r="T72" s="114" t="n">
        <f aca="false">T24-T26-T40-T44</f>
        <v>0</v>
      </c>
      <c r="U72" s="4"/>
      <c r="V72" s="4"/>
      <c r="W72" s="4"/>
      <c r="X72" s="4"/>
    </row>
    <row r="73" customFormat="false" ht="15" hidden="false" customHeight="false" outlineLevel="0" collapsed="false">
      <c r="B73" s="0" t="s">
        <v>333</v>
      </c>
      <c r="C73" s="11"/>
      <c r="D73" s="114" t="n">
        <f aca="false">D26-D27-D28-D29-D36-D32</f>
        <v>0</v>
      </c>
      <c r="E73" s="114" t="n">
        <f aca="false">E26-E27-E28-E29-E36-E32</f>
        <v>1000000</v>
      </c>
      <c r="F73" s="114" t="n">
        <f aca="false">F26-F27-F28-F29-F36-F32</f>
        <v>1000000</v>
      </c>
      <c r="G73" s="114" t="n">
        <f aca="false">G26-G27-G28-G29-G36-G32</f>
        <v>-1000000</v>
      </c>
      <c r="H73" s="114" t="n">
        <f aca="false">H26-H27-H28-H29-H36-H32</f>
        <v>0</v>
      </c>
      <c r="I73" s="114" t="n">
        <f aca="false">I26-I27-I28-I29-I36-I32</f>
        <v>-1000000</v>
      </c>
      <c r="J73" s="114" t="n">
        <f aca="false">J26-J27-J28-J29-J36-J32</f>
        <v>0</v>
      </c>
      <c r="K73" s="114" t="n">
        <f aca="false">K26-K27-K28-K29-K36-K32</f>
        <v>0</v>
      </c>
      <c r="L73" s="114" t="n">
        <f aca="false">L26-L27-L28-L29-L36-L32</f>
        <v>-1000000</v>
      </c>
      <c r="M73" s="114" t="n">
        <f aca="false">M26-M27-M28-M29-M36-M32</f>
        <v>0</v>
      </c>
      <c r="N73" s="114" t="n">
        <f aca="false">N26-N27-N28-N29-N36-N32</f>
        <v>0</v>
      </c>
      <c r="O73" s="114" t="n">
        <f aca="false">O26-O27-O28-O29-O36-O32</f>
        <v>0</v>
      </c>
      <c r="P73" s="114" t="n">
        <f aca="false">P26-P27-P28-P29-P36-P32</f>
        <v>0</v>
      </c>
      <c r="Q73" s="114" t="n">
        <f aca="false">Q26-Q27-Q28-Q29-Q36-Q32</f>
        <v>1000000</v>
      </c>
      <c r="R73" s="114" t="n">
        <f aca="false">R26-R27-R28-R29-R36-R32</f>
        <v>0</v>
      </c>
      <c r="S73" s="114" t="n">
        <f aca="false">S26-S27-S28-S29-S36-S32</f>
        <v>0</v>
      </c>
      <c r="T73" s="114" t="n">
        <f aca="false">T26-T27-T28-T29-T36-T32</f>
        <v>0</v>
      </c>
      <c r="U73" s="4"/>
      <c r="V73" s="4"/>
      <c r="W73" s="4"/>
      <c r="X73" s="4"/>
    </row>
    <row r="74" customFormat="false" ht="15" hidden="false" customHeight="false" outlineLevel="0" collapsed="false">
      <c r="B74" s="0" t="s">
        <v>5287</v>
      </c>
      <c r="C74" s="11"/>
      <c r="D74" s="117" t="n">
        <f aca="false">D32-D33-D34-D35</f>
        <v>714000000</v>
      </c>
      <c r="E74" s="117" t="n">
        <f aca="false">E32-E33-E34-E35</f>
        <v>758000000</v>
      </c>
      <c r="F74" s="117" t="n">
        <f aca="false">F32-F33-F34-F35</f>
        <v>809000000</v>
      </c>
      <c r="G74" s="117" t="n">
        <f aca="false">G32-G33-G34-G35</f>
        <v>819000000</v>
      </c>
      <c r="H74" s="114" t="n">
        <f aca="false">H32-H33-H34-H35</f>
        <v>0</v>
      </c>
      <c r="I74" s="114" t="n">
        <f aca="false">I32-I33-I34-I35</f>
        <v>0</v>
      </c>
      <c r="J74" s="114" t="n">
        <f aca="false">J32-J33-J34-J35</f>
        <v>-1000000</v>
      </c>
      <c r="K74" s="114" t="n">
        <f aca="false">K32-K33-K34-K35</f>
        <v>0</v>
      </c>
      <c r="L74" s="114" t="n">
        <f aca="false">L32-L33-L34-L35</f>
        <v>0</v>
      </c>
      <c r="M74" s="117" t="n">
        <f aca="false">M32-M33-M34-M35</f>
        <v>2186000000</v>
      </c>
      <c r="N74" s="117" t="n">
        <f aca="false">N32-N33-N34-N35</f>
        <v>2308000000</v>
      </c>
      <c r="O74" s="117" t="n">
        <f aca="false">O32-O33-O34-O35</f>
        <v>3874000000</v>
      </c>
      <c r="P74" s="114" t="n">
        <f aca="false">P32-P33-P34-P35</f>
        <v>0</v>
      </c>
      <c r="Q74" s="114" t="n">
        <f aca="false">Q32-Q33-Q34-Q35</f>
        <v>0</v>
      </c>
      <c r="R74" s="114" t="n">
        <f aca="false">R32-R33-R34-R35</f>
        <v>0</v>
      </c>
      <c r="S74" s="114" t="n">
        <f aca="false">S32-S33-S34-S35</f>
        <v>0</v>
      </c>
      <c r="T74" s="114" t="n">
        <f aca="false">T32-T33-T34-T35</f>
        <v>0</v>
      </c>
      <c r="U74" s="4"/>
      <c r="V74" s="4"/>
      <c r="W74" s="4"/>
      <c r="X74" s="4"/>
    </row>
    <row r="75" customFormat="false" ht="15" hidden="false" customHeight="false" outlineLevel="0" collapsed="false">
      <c r="B75" s="0" t="s">
        <v>1954</v>
      </c>
      <c r="C75" s="11"/>
      <c r="D75" s="115" t="n">
        <f aca="false">D36-D37-D38-D39</f>
        <v>0</v>
      </c>
      <c r="E75" s="115" t="n">
        <f aca="false">E36-E37-E38-E39</f>
        <v>0</v>
      </c>
      <c r="F75" s="115" t="n">
        <f aca="false">F36-F37-F38-F39</f>
        <v>0</v>
      </c>
      <c r="G75" s="115" t="n">
        <f aca="false">G36-G37-G38-G39</f>
        <v>0</v>
      </c>
      <c r="H75" s="115" t="n">
        <f aca="false">H36-H37-H38-H39</f>
        <v>0</v>
      </c>
      <c r="I75" s="115" t="n">
        <f aca="false">I36-I37-I38-I39</f>
        <v>0</v>
      </c>
      <c r="J75" s="115" t="n">
        <f aca="false">J36-J37-J38-J39</f>
        <v>0</v>
      </c>
      <c r="K75" s="115" t="n">
        <f aca="false">K36-K37-K38-K39</f>
        <v>0</v>
      </c>
      <c r="L75" s="115" t="n">
        <f aca="false">L36-L37-L38-L39</f>
        <v>0</v>
      </c>
      <c r="M75" s="115" t="n">
        <f aca="false">M36-M37-M38-M39</f>
        <v>0</v>
      </c>
      <c r="N75" s="115" t="n">
        <f aca="false">N36-N37-N38-N39</f>
        <v>0</v>
      </c>
      <c r="O75" s="115" t="n">
        <f aca="false">O36-O37-O38-O39</f>
        <v>0</v>
      </c>
      <c r="P75" s="115" t="n">
        <f aca="false">P36-P37-P38-P39</f>
        <v>0</v>
      </c>
      <c r="Q75" s="115" t="n">
        <f aca="false">Q36-Q37-Q38-Q39</f>
        <v>0</v>
      </c>
      <c r="R75" s="115" t="n">
        <f aca="false">R36-R37-R38-R39</f>
        <v>0</v>
      </c>
      <c r="S75" s="115" t="n">
        <f aca="false">S36-S37-S38-S39</f>
        <v>0</v>
      </c>
      <c r="T75" s="146" t="n">
        <f aca="false">T36-T37-T38-T39</f>
        <v>151000000</v>
      </c>
      <c r="U75" s="4"/>
      <c r="V75" s="4"/>
      <c r="W75" s="4"/>
      <c r="X75" s="4"/>
    </row>
    <row r="76" customFormat="false" ht="15" hidden="false" customHeight="false" outlineLevel="0" collapsed="false">
      <c r="B76" s="0" t="s">
        <v>2738</v>
      </c>
      <c r="C76" s="11"/>
      <c r="D76" s="115" t="n">
        <f aca="false">D40-D41-D42-D43</f>
        <v>-1000000</v>
      </c>
      <c r="E76" s="115" t="n">
        <f aca="false">E40-E41-E42-E43</f>
        <v>0</v>
      </c>
      <c r="F76" s="115" t="n">
        <f aca="false">F40-F41-F42-F43</f>
        <v>-1000000</v>
      </c>
      <c r="G76" s="115" t="n">
        <f aca="false">G40-G41-G42-G43</f>
        <v>0</v>
      </c>
      <c r="H76" s="115" t="n">
        <f aca="false">H40-H41-H42-H43</f>
        <v>0</v>
      </c>
      <c r="I76" s="115" t="n">
        <f aca="false">I40-I41-I42-I43</f>
        <v>0</v>
      </c>
      <c r="J76" s="115" t="n">
        <f aca="false">J40-J41-J42-J43</f>
        <v>0</v>
      </c>
      <c r="K76" s="115" t="n">
        <f aca="false">K40-K41-K42-K43</f>
        <v>0</v>
      </c>
      <c r="L76" s="115" t="n">
        <f aca="false">L40-L41-L42-L43</f>
        <v>0</v>
      </c>
      <c r="M76" s="146" t="n">
        <f aca="false">M40-M41-M42-M43</f>
        <v>3866000000</v>
      </c>
      <c r="N76" s="146" t="n">
        <f aca="false">N40-N41-N42-N43</f>
        <v>4144000000</v>
      </c>
      <c r="O76" s="146" t="n">
        <f aca="false">O40-O41-O42-O43</f>
        <v>4616000000</v>
      </c>
      <c r="P76" s="146" t="n">
        <f aca="false">P40-P41-P42-P43</f>
        <v>4692000000</v>
      </c>
      <c r="Q76" s="146" t="n">
        <f aca="false">Q40-Q41-Q42-Q43</f>
        <v>3725000000</v>
      </c>
      <c r="R76" s="146" t="n">
        <f aca="false">R40-R41-R42-R43</f>
        <v>3495000000</v>
      </c>
      <c r="S76" s="146" t="n">
        <f aca="false">S40-S41-S42-S43</f>
        <v>4030000000</v>
      </c>
      <c r="T76" s="146" t="n">
        <f aca="false">T40-T41-T42-T43</f>
        <v>5409000000</v>
      </c>
      <c r="U76" s="4"/>
      <c r="V76" s="4"/>
      <c r="W76" s="4"/>
      <c r="X76" s="4"/>
    </row>
    <row r="77" customFormat="false" ht="15" hidden="false" customHeight="false" outlineLevel="0" collapsed="false">
      <c r="B77" s="0" t="s">
        <v>5571</v>
      </c>
      <c r="C77" s="11"/>
      <c r="D77" s="114" t="n">
        <f aca="false">D51-D53-D56-D61-D62</f>
        <v>0</v>
      </c>
      <c r="E77" s="114" t="n">
        <f aca="false">E51-E53-E56-E61-E62</f>
        <v>0</v>
      </c>
      <c r="F77" s="114" t="n">
        <f aca="false">F51-F53-F56-F61-F62</f>
        <v>0</v>
      </c>
      <c r="G77" s="114" t="n">
        <f aca="false">G51-G53-G56-G61-G62</f>
        <v>0</v>
      </c>
      <c r="H77" s="114" t="n">
        <f aca="false">H51-H53-H56-H61-H62</f>
        <v>-1000000</v>
      </c>
      <c r="I77" s="114" t="n">
        <f aca="false">I51-I53-I56-I61-I62</f>
        <v>0</v>
      </c>
      <c r="J77" s="114" t="n">
        <f aca="false">J51-J53-J56-J61-J62</f>
        <v>0</v>
      </c>
      <c r="K77" s="114" t="n">
        <f aca="false">K51-K53-K56-K61-K62</f>
        <v>0</v>
      </c>
      <c r="L77" s="487" t="n">
        <f aca="false">L51-L53-L56-L61-L62</f>
        <v>0</v>
      </c>
      <c r="M77" s="114" t="n">
        <f aca="false">M51-M53-M56-M61-M62</f>
        <v>0</v>
      </c>
      <c r="N77" s="114" t="n">
        <f aca="false">N51-N53-N56-N61-N62</f>
        <v>0</v>
      </c>
      <c r="O77" s="114" t="n">
        <f aca="false">O51-O53-O56-O61-O62</f>
        <v>0</v>
      </c>
      <c r="P77" s="114" t="n">
        <f aca="false">P51-P53-P56-P61-P62</f>
        <v>-1000000</v>
      </c>
      <c r="Q77" s="114" t="n">
        <f aca="false">Q51-Q53-Q56-Q61-Q62</f>
        <v>0</v>
      </c>
      <c r="R77" s="114" t="n">
        <f aca="false">R51-R53-R56-R61-R62</f>
        <v>0</v>
      </c>
      <c r="S77" s="114" t="n">
        <f aca="false">S51-S53-S56-S61-S62</f>
        <v>0</v>
      </c>
      <c r="T77" s="114" t="n">
        <f aca="false">T51-T53-T56-T61-T62</f>
        <v>0</v>
      </c>
      <c r="U77" s="4"/>
      <c r="V77" s="4"/>
      <c r="W77" s="4"/>
      <c r="X77" s="4"/>
    </row>
    <row r="78" customFormat="false" ht="15" hidden="false" customHeight="false" outlineLevel="0" collapsed="false">
      <c r="B78" s="0" t="s">
        <v>1082</v>
      </c>
      <c r="C78" s="11"/>
      <c r="D78" s="117" t="n">
        <f aca="false">D53-D54-D55</f>
        <v>-51000000</v>
      </c>
      <c r="E78" s="117" t="n">
        <f aca="false">E53-E54-E55</f>
        <v>1089000000</v>
      </c>
      <c r="F78" s="117" t="n">
        <f aca="false">F53-F54-F55</f>
        <v>683000000</v>
      </c>
      <c r="G78" s="117" t="n">
        <f aca="false">G53-G54-G55</f>
        <v>808000000</v>
      </c>
      <c r="H78" s="117" t="n">
        <f aca="false">H53-H54-H55</f>
        <v>207000000</v>
      </c>
      <c r="I78" s="117" t="n">
        <f aca="false">I53-I54-I55</f>
        <v>284000000</v>
      </c>
      <c r="J78" s="117" t="n">
        <f aca="false">J53-J54-J55</f>
        <v>-1222000000</v>
      </c>
      <c r="K78" s="117" t="n">
        <f aca="false">K53-K54-K55</f>
        <v>-429000000</v>
      </c>
      <c r="L78" s="117" t="n">
        <f aca="false">L53-L54-L55</f>
        <v>220000000</v>
      </c>
      <c r="M78" s="114" t="n">
        <f aca="false">M53-M54-M55</f>
        <v>1000000</v>
      </c>
      <c r="N78" s="114" t="n">
        <f aca="false">N53-N54-N55</f>
        <v>0</v>
      </c>
      <c r="O78" s="114" t="n">
        <f aca="false">O53-O54-O55</f>
        <v>0</v>
      </c>
      <c r="P78" s="114" t="n">
        <f aca="false">P53-P54-P55</f>
        <v>0</v>
      </c>
      <c r="Q78" s="114" t="n">
        <f aca="false">Q53-Q54-Q55</f>
        <v>0</v>
      </c>
      <c r="R78" s="114" t="n">
        <f aca="false">R53-R54-R55</f>
        <v>0</v>
      </c>
      <c r="S78" s="114" t="n">
        <f aca="false">S53-S54-S55</f>
        <v>0</v>
      </c>
      <c r="T78" s="114" t="n">
        <f aca="false">T53-T54-T55</f>
        <v>0</v>
      </c>
      <c r="U78" s="4"/>
      <c r="V78" s="4"/>
      <c r="W78" s="4"/>
      <c r="X78" s="4"/>
    </row>
    <row r="79" customFormat="false" ht="15" hidden="false" customHeight="false" outlineLevel="0" collapsed="false">
      <c r="B79" s="0" t="s">
        <v>1083</v>
      </c>
      <c r="C79" s="11"/>
      <c r="D79" s="146" t="n">
        <f aca="false">D56-D57-D58-D59-D60</f>
        <v>701000000</v>
      </c>
      <c r="E79" s="146" t="n">
        <f aca="false">E56-E57-E58-E59-E60</f>
        <v>-95000000</v>
      </c>
      <c r="F79" s="146" t="n">
        <f aca="false">F56-F57-F58-F59-F60</f>
        <v>-105000000</v>
      </c>
      <c r="G79" s="146" t="n">
        <f aca="false">G56-G57-G58-G59-G60</f>
        <v>227000000</v>
      </c>
      <c r="H79" s="146" t="n">
        <f aca="false">H56-H57-H58-H59-H60</f>
        <v>595000000</v>
      </c>
      <c r="I79" s="146" t="n">
        <f aca="false">I56-I57-I58-I59-I60</f>
        <v>689000000</v>
      </c>
      <c r="J79" s="146" t="n">
        <f aca="false">J56-J57-J58-J59-J60</f>
        <v>-566000000</v>
      </c>
      <c r="K79" s="146" t="n">
        <f aca="false">K56-K57-K58-K59-K60</f>
        <v>1333000000</v>
      </c>
      <c r="L79" s="146" t="n">
        <f aca="false">L56-L57-L58-L59-L60</f>
        <v>89000000</v>
      </c>
      <c r="M79" s="115" t="n">
        <f aca="false">M56-M57-M58-M59-M60</f>
        <v>0</v>
      </c>
      <c r="N79" s="115" t="n">
        <f aca="false">N56-N57-N58-N59-N60</f>
        <v>0</v>
      </c>
      <c r="O79" s="115" t="n">
        <f aca="false">O56-O57-O58-O59-O60</f>
        <v>0</v>
      </c>
      <c r="P79" s="115" t="n">
        <f aca="false">P56-P57-P58-P59-P60</f>
        <v>0</v>
      </c>
      <c r="Q79" s="115" t="n">
        <f aca="false">Q56-Q57-Q58-Q59-Q60</f>
        <v>1000000</v>
      </c>
      <c r="R79" s="115" t="n">
        <f aca="false">R56-R57-R58-R59-R60</f>
        <v>0</v>
      </c>
      <c r="S79" s="115" t="n">
        <f aca="false">S56-S57-S58-S59-S60</f>
        <v>-1000000</v>
      </c>
      <c r="T79" s="115" t="n">
        <f aca="false">T56-T57-T58-T59-T60</f>
        <v>0</v>
      </c>
      <c r="U79" s="4"/>
      <c r="V79" s="4"/>
      <c r="W79" s="4"/>
      <c r="X79" s="4"/>
    </row>
    <row r="80" customFormat="false" ht="15" hidden="false" customHeight="false" outlineLevel="0" collapsed="false">
      <c r="B80" s="0" t="s">
        <v>5572</v>
      </c>
      <c r="C80" s="11"/>
      <c r="D80" s="487" t="n">
        <f aca="false">D52+D50</f>
        <v>1300000000</v>
      </c>
      <c r="E80" s="114" t="n">
        <f aca="false">E52+E50</f>
        <v>0</v>
      </c>
      <c r="F80" s="114" t="n">
        <f aca="false">F52+F50</f>
        <v>0</v>
      </c>
      <c r="G80" s="114" t="n">
        <f aca="false">G52+G50</f>
        <v>0</v>
      </c>
      <c r="H80" s="114" t="n">
        <f aca="false">H52+H50</f>
        <v>0</v>
      </c>
      <c r="I80" s="114" t="n">
        <f aca="false">I52+I50</f>
        <v>0</v>
      </c>
      <c r="J80" s="114" t="n">
        <f aca="false">J52+J50</f>
        <v>0</v>
      </c>
      <c r="K80" s="114" t="n">
        <f aca="false">K52+K50</f>
        <v>0</v>
      </c>
      <c r="L80" s="114" t="n">
        <f aca="false">L52+L50</f>
        <v>0</v>
      </c>
      <c r="M80" s="114" t="n">
        <f aca="false">M52+M50</f>
        <v>0</v>
      </c>
      <c r="N80" s="114" t="n">
        <f aca="false">N52+N50</f>
        <v>0</v>
      </c>
      <c r="O80" s="114" t="n">
        <f aca="false">O52+O50</f>
        <v>0</v>
      </c>
      <c r="P80" s="114" t="n">
        <f aca="false">P52+P50</f>
        <v>0</v>
      </c>
      <c r="Q80" s="114" t="n">
        <f aca="false">Q52+Q50</f>
        <v>0</v>
      </c>
      <c r="R80" s="114" t="n">
        <f aca="false">R52+R50</f>
        <v>0</v>
      </c>
      <c r="S80" s="114" t="n">
        <f aca="false">S52+S50</f>
        <v>0</v>
      </c>
      <c r="T80" s="114" t="n">
        <f aca="false">T52+T50</f>
        <v>0</v>
      </c>
      <c r="U80" s="4"/>
      <c r="V80" s="4"/>
      <c r="W80" s="4"/>
      <c r="X80" s="4"/>
    </row>
    <row r="81" customFormat="false" ht="15.75" hidden="false" customHeight="false" outlineLevel="0" collapsed="false">
      <c r="C81" s="11"/>
      <c r="T81" s="4"/>
      <c r="U81" s="4"/>
      <c r="V81" s="4"/>
      <c r="W81" s="4"/>
      <c r="X81" s="4"/>
    </row>
    <row r="82" customFormat="false" ht="15.75" hidden="false" customHeight="false" outlineLevel="0" collapsed="false">
      <c r="B82" s="0" t="s">
        <v>586</v>
      </c>
      <c r="C82" s="11"/>
      <c r="D82" s="93" t="n">
        <v>29433000000</v>
      </c>
      <c r="E82" s="94" t="n">
        <v>31747000000</v>
      </c>
      <c r="F82" s="94" t="n">
        <v>32901000000</v>
      </c>
      <c r="G82" s="94" t="n">
        <v>35373000000</v>
      </c>
      <c r="H82" s="94" t="n">
        <v>38839000000</v>
      </c>
      <c r="I82" s="94" t="n">
        <v>41871000000</v>
      </c>
      <c r="J82" s="94" t="n">
        <v>45756000000</v>
      </c>
      <c r="K82" s="94" t="n">
        <v>49857000000</v>
      </c>
      <c r="L82" s="94" t="n">
        <v>55268000000</v>
      </c>
      <c r="M82" s="94" t="n">
        <v>58890000000</v>
      </c>
      <c r="N82" s="94" t="n">
        <v>63059000000</v>
      </c>
      <c r="O82" s="94" t="n">
        <v>64690000000</v>
      </c>
      <c r="P82" s="94" t="n">
        <v>70658000000</v>
      </c>
      <c r="Q82" s="94" t="n">
        <v>76350000000</v>
      </c>
      <c r="R82" s="94" t="n">
        <v>82562000000</v>
      </c>
      <c r="S82" s="159" t="n">
        <v>89130000000</v>
      </c>
      <c r="T82" s="159"/>
      <c r="U82" s="159"/>
      <c r="V82" s="159"/>
      <c r="W82" s="159"/>
      <c r="X82" s="160"/>
    </row>
    <row r="83" customFormat="false" ht="15" hidden="false" customHeight="false" outlineLevel="0" collapsed="false">
      <c r="B83" s="0" t="s">
        <v>140</v>
      </c>
      <c r="C83" s="11"/>
      <c r="D83" s="313" t="n">
        <f aca="false">(D6/D82)*100</f>
        <v>22.0127068256719</v>
      </c>
      <c r="E83" s="313" t="n">
        <f aca="false">(E6/E82)*100</f>
        <v>21.9957791287366</v>
      </c>
      <c r="F83" s="313" t="n">
        <f aca="false">(F6/F82)*100</f>
        <v>22.5160329473268</v>
      </c>
      <c r="G83" s="313" t="n">
        <f aca="false">(G6/G82)*100</f>
        <v>21.7934582873943</v>
      </c>
      <c r="H83" s="313" t="n">
        <f aca="false">(H6/H82)*100</f>
        <v>21.7616313499318</v>
      </c>
      <c r="I83" s="313" t="n">
        <f aca="false">(I6/I82)*100</f>
        <v>21.4372716199756</v>
      </c>
      <c r="J83" s="313" t="n">
        <f aca="false">(J6/J82)*100</f>
        <v>21.3217938630999</v>
      </c>
      <c r="K83" s="313" t="n">
        <f aca="false">(K6/K82)*100</f>
        <v>21.8665382995367</v>
      </c>
      <c r="L83" s="313" t="n">
        <f aca="false">(L6/L82)*100</f>
        <v>24.1676919736556</v>
      </c>
      <c r="M83" s="313" t="n">
        <f aca="false">(M6/M82)*100</f>
        <v>23.3689930378672</v>
      </c>
      <c r="N83" s="313" t="n">
        <f aca="false">(N6/N82)*100</f>
        <v>23.5065573510522</v>
      </c>
      <c r="O83" s="313" t="n">
        <f aca="false">(O6/O82)*100</f>
        <v>24.8183645076519</v>
      </c>
      <c r="P83" s="313" t="n">
        <f aca="false">(P6/P82)*100</f>
        <v>23.9732231311387</v>
      </c>
      <c r="Q83" s="313" t="n">
        <f aca="false">(Q6/Q82)*100</f>
        <v>23.7721021611002</v>
      </c>
      <c r="R83" s="313" t="n">
        <f aca="false">(R6/R82)*100</f>
        <v>24.4543494585887</v>
      </c>
      <c r="S83" s="313" t="n">
        <f aca="false">(S6/S82)*100</f>
        <v>22.3224503534164</v>
      </c>
      <c r="T83" s="4"/>
      <c r="U83" s="4"/>
      <c r="V83" s="4"/>
      <c r="W83" s="4"/>
      <c r="X83" s="4"/>
    </row>
    <row r="84" customFormat="false" ht="15" hidden="false" customHeight="false" outlineLevel="0" collapsed="false">
      <c r="B84" s="0" t="s">
        <v>141</v>
      </c>
      <c r="D84" s="313" t="n">
        <f aca="false">(D24/D82)*100</f>
        <v>25.2199911663779</v>
      </c>
      <c r="E84" s="313" t="n">
        <f aca="false">(E24/E82)*100</f>
        <v>25.1614325763064</v>
      </c>
      <c r="F84" s="313" t="n">
        <f aca="false">(F24/F82)*100</f>
        <v>25.3062216953892</v>
      </c>
      <c r="G84" s="313" t="n">
        <f aca="false">(G24/G82)*100</f>
        <v>24.7420348853645</v>
      </c>
      <c r="H84" s="313" t="n">
        <f aca="false">(H24/H82)*100</f>
        <v>24.1458327969309</v>
      </c>
      <c r="I84" s="313" t="n">
        <f aca="false">(I24/I82)*100</f>
        <v>24.167084617038</v>
      </c>
      <c r="J84" s="313" t="n">
        <f aca="false">(J24/J82)*100</f>
        <v>23.9706268030422</v>
      </c>
      <c r="K84" s="313" t="n">
        <f aca="false">(K24/K82)*100</f>
        <v>24.463966945464</v>
      </c>
      <c r="L84" s="313" t="n">
        <f aca="false">(L24/L82)*100</f>
        <v>24.8317290294565</v>
      </c>
      <c r="M84" s="313" t="n">
        <f aca="false">(M24/M82)*100</f>
        <v>25.7497028357956</v>
      </c>
      <c r="N84" s="313" t="n">
        <f aca="false">(N24/N82)*100</f>
        <v>23.9854739212484</v>
      </c>
      <c r="O84" s="313" t="n">
        <f aca="false">(O24/O82)*100</f>
        <v>28.0074200030917</v>
      </c>
      <c r="P84" s="313" t="n">
        <f aca="false">(P24/P82)*100</f>
        <v>28.7922103654222</v>
      </c>
      <c r="Q84" s="313" t="n">
        <f aca="false">(Q24/Q82)*100</f>
        <v>29.7917485265226</v>
      </c>
      <c r="R84" s="313" t="n">
        <f aca="false">(R24/R82)*100</f>
        <v>28.1073617402679</v>
      </c>
      <c r="S84" s="313" t="n">
        <f aca="false">(S24/S82)*100</f>
        <v>27.8963312016156</v>
      </c>
    </row>
    <row r="85" customFormat="false" ht="15" hidden="false" customHeight="false" outlineLevel="0" collapsed="false">
      <c r="B85" s="489" t="s">
        <v>1650</v>
      </c>
      <c r="D85" s="0" t="n">
        <f aca="false">IF(D44&lt;0, (D44/D24)*100)</f>
        <v>0</v>
      </c>
      <c r="E85" s="0" t="n">
        <f aca="false">IF(E44&lt;0, (E44/E24)*100)</f>
        <v>0</v>
      </c>
      <c r="F85" s="0" t="n">
        <f aca="false">IF(F44&lt;0, (F44/F24)*100)</f>
        <v>0</v>
      </c>
      <c r="G85" s="0" t="n">
        <f aca="false">IF(G44&lt;0, (G44/G24)*100)</f>
        <v>0</v>
      </c>
      <c r="H85" s="0" t="n">
        <f aca="false">IF(H44&lt;0, (H44/H24)*100)</f>
        <v>-0.351887396033269</v>
      </c>
      <c r="I85" s="0" t="n">
        <f aca="false">IF(I44&lt;0, (I44/I24)*100)</f>
        <v>0</v>
      </c>
      <c r="J85" s="0" t="n">
        <f aca="false">IF(J44&lt;0, (J44/J24)*100)</f>
        <v>0</v>
      </c>
      <c r="K85" s="0" t="n">
        <f aca="false">IF(K44&lt;0, (K44/K24)*100)</f>
        <v>0</v>
      </c>
      <c r="L85" s="0" t="n">
        <f aca="false">IF(L44&lt;0, (L44/L24)*100)</f>
        <v>0</v>
      </c>
      <c r="M85" s="0" t="n">
        <f aca="false">IF(M44&lt;0, (M44/M24)*100)</f>
        <v>0</v>
      </c>
      <c r="N85" s="0" t="n">
        <f aca="false">IF(N44&lt;0, (N44/N24)*100)</f>
        <v>-1.93719008264463</v>
      </c>
      <c r="O85" s="0" t="n">
        <f aca="false">IF(O44&lt;0, (O44/O24)*100)</f>
        <v>-1.42951760679987</v>
      </c>
      <c r="P85" s="0" t="n">
        <f aca="false">IF(P44&lt;0, (P44/P24)*100)</f>
        <v>-1.72532441997641</v>
      </c>
      <c r="Q85" s="0" t="n">
        <f aca="false">IF(Q44&lt;0, (Q44/Q24)*100)</f>
        <v>-0.00439637738503473</v>
      </c>
      <c r="R85" s="0" t="n">
        <f aca="false">IF(R44&lt;0, (R44/R24)*100)</f>
        <v>0</v>
      </c>
      <c r="S85" s="0" t="n">
        <f aca="false">IF(S44&lt;0, (S44/S24)*100)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6.xml><?xml version="1.0" encoding="utf-8"?>
<worksheet xmlns="http://schemas.openxmlformats.org/spreadsheetml/2006/main" xmlns:r="http://schemas.openxmlformats.org/officeDocument/2006/relationships">
  <sheetPr filterMode="false">
    <pageSetUpPr fitToPage="false"/>
  </sheetPr>
  <dimension ref="A1:X77"/>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9" activeCellId="0" sqref="R9"/>
    </sheetView>
  </sheetViews>
  <sheetFormatPr defaultRowHeight="15"/>
  <cols>
    <col collapsed="false" hidden="false" max="1" min="1" style="0" width="26.0510204081633"/>
    <col collapsed="false" hidden="false" max="2" min="2" style="0" width="46.030612244898"/>
    <col collapsed="false" hidden="false" max="3" min="3" style="0" width="22.0051020408163"/>
    <col collapsed="false" hidden="false" max="4" min="4" style="0" width="13.5"/>
    <col collapsed="false" hidden="false" max="5" min="5" style="0" width="8.50510204081633"/>
    <col collapsed="false" hidden="false" max="9" min="6" style="0" width="18.6275510204082"/>
    <col collapsed="false" hidden="false" max="10" min="10" style="0" width="17.4132653061224"/>
    <col collapsed="false" hidden="false" max="11" min="11" style="0" width="19.8418367346939"/>
    <col collapsed="false" hidden="false" max="14" min="12" style="0" width="15.5255102040816"/>
    <col collapsed="false" hidden="false" max="21" min="15" style="0" width="19.9795918367347"/>
    <col collapsed="false" hidden="false" max="22" min="22" style="0" width="17.6836734693878"/>
    <col collapsed="false" hidden="false" max="23" min="23" style="0" width="15.5255102040816"/>
    <col collapsed="false" hidden="false" max="1025" min="24" style="0" width="8.50510204081633"/>
  </cols>
  <sheetData>
    <row r="1" customFormat="false" ht="15" hidden="false" customHeight="false" outlineLevel="0" collapsed="false">
      <c r="A1" s="59" t="s">
        <v>5573</v>
      </c>
      <c r="B1" s="2" t="s">
        <v>5574</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5575</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31</v>
      </c>
      <c r="S5" s="4" t="s">
        <v>31</v>
      </c>
      <c r="T5" s="4" t="s">
        <v>31</v>
      </c>
      <c r="U5" s="4" t="s">
        <v>31</v>
      </c>
      <c r="V5" s="4" t="s">
        <v>31</v>
      </c>
      <c r="W5" s="4" t="s">
        <v>31</v>
      </c>
      <c r="X5" s="4" t="s">
        <v>31</v>
      </c>
    </row>
    <row r="6" customFormat="false" ht="16.5" hidden="false" customHeight="false" outlineLevel="0" collapsed="false">
      <c r="B6" s="49" t="s">
        <v>5576</v>
      </c>
      <c r="C6" s="49"/>
      <c r="D6" s="4"/>
      <c r="E6" s="4"/>
      <c r="F6" s="100" t="n">
        <v>14130000000</v>
      </c>
      <c r="G6" s="100" t="n">
        <v>21922000000</v>
      </c>
      <c r="H6" s="100" t="n">
        <v>30855000000</v>
      </c>
      <c r="I6" s="16" t="n">
        <v>30973000000</v>
      </c>
      <c r="J6" s="16" t="n">
        <v>34468000000</v>
      </c>
      <c r="K6" s="46" t="n">
        <v>26976000000</v>
      </c>
      <c r="L6" s="46" t="n">
        <v>16167000000</v>
      </c>
      <c r="M6" s="46" t="n">
        <v>-8577000000</v>
      </c>
      <c r="N6" s="46" t="n">
        <v>9891000000</v>
      </c>
      <c r="O6" s="46" t="n">
        <v>24662000000</v>
      </c>
      <c r="P6" s="46" t="n">
        <v>15587000000</v>
      </c>
      <c r="Q6" s="46" t="n">
        <v>18780000000</v>
      </c>
      <c r="R6" s="46" t="n">
        <v>5307000000</v>
      </c>
      <c r="S6" s="46" t="n">
        <v>17514000000</v>
      </c>
      <c r="T6" s="46" t="n">
        <v>8580000000</v>
      </c>
      <c r="U6" s="46" t="n">
        <v>4716000000</v>
      </c>
      <c r="V6" s="46" t="n">
        <v>2592000000</v>
      </c>
      <c r="W6" s="46" t="n">
        <v>0</v>
      </c>
      <c r="X6" s="4"/>
    </row>
    <row r="7" customFormat="false" ht="16.5" hidden="false" customHeight="false" outlineLevel="0" collapsed="false">
      <c r="B7" s="49" t="s">
        <v>5577</v>
      </c>
      <c r="C7" s="49"/>
      <c r="D7" s="4"/>
      <c r="E7" s="4"/>
      <c r="F7" s="100" t="n">
        <v>9527000000</v>
      </c>
      <c r="G7" s="100" t="n">
        <v>17377000000</v>
      </c>
      <c r="H7" s="100" t="n">
        <v>22831000000</v>
      </c>
      <c r="I7" s="16" t="n">
        <v>26725000000</v>
      </c>
      <c r="J7" s="16" t="n">
        <v>32669000000</v>
      </c>
      <c r="K7" s="46" t="n">
        <v>21918000000</v>
      </c>
      <c r="L7" s="46" t="n">
        <v>18069000000</v>
      </c>
      <c r="M7" s="46" t="n">
        <v>-13342000000</v>
      </c>
      <c r="N7" s="46" t="n">
        <v>-4396000000</v>
      </c>
      <c r="O7" s="46" t="n">
        <v>18172000000</v>
      </c>
      <c r="P7" s="46" t="n">
        <v>5668000000</v>
      </c>
      <c r="Q7" s="46" t="n">
        <v>17215000000</v>
      </c>
      <c r="R7" s="46" t="n">
        <v>5307000000</v>
      </c>
      <c r="S7" s="46" t="n">
        <v>11676000000</v>
      </c>
      <c r="T7" s="46" t="n">
        <v>4290000000</v>
      </c>
      <c r="U7" s="46" t="n">
        <v>2358000000</v>
      </c>
      <c r="V7" s="46" t="n">
        <v>-2592000000</v>
      </c>
      <c r="W7" s="46" t="n">
        <v>-2849000000</v>
      </c>
      <c r="X7" s="4"/>
    </row>
    <row r="8" s="320" customFormat="true" ht="15" hidden="false" customHeight="false" outlineLevel="0" collapsed="false">
      <c r="A8" s="319" t="s">
        <v>32</v>
      </c>
      <c r="B8" s="319" t="s">
        <v>5213</v>
      </c>
      <c r="C8" s="63" t="s">
        <v>34</v>
      </c>
      <c r="D8" s="651"/>
      <c r="E8" s="651"/>
      <c r="F8" s="650" t="n">
        <f aca="false">F9+F17</f>
        <v>77403000000</v>
      </c>
      <c r="G8" s="650" t="n">
        <f aca="false">G9+G17</f>
        <v>99479000000</v>
      </c>
      <c r="H8" s="650" t="n">
        <f aca="false">H9+H17</f>
        <v>117894000000</v>
      </c>
      <c r="I8" s="650" t="n">
        <f aca="false">I9+I17</f>
        <v>140602000000</v>
      </c>
      <c r="J8" s="650" t="n">
        <f aca="false">J9+J17</f>
        <v>164666000000</v>
      </c>
      <c r="K8" s="154" t="n">
        <f aca="false">K9+K17</f>
        <v>175344000000</v>
      </c>
      <c r="L8" s="650" t="n">
        <f aca="false">L9+L17</f>
        <v>194004000000</v>
      </c>
      <c r="M8" s="650" t="n">
        <f aca="false">M9+M17</f>
        <v>200130000000</v>
      </c>
      <c r="N8" s="650" t="n">
        <f aca="false">N9+N17</f>
        <v>240681000000</v>
      </c>
      <c r="O8" s="154" t="n">
        <f aca="false">O9+O17</f>
        <v>289454000000</v>
      </c>
      <c r="P8" s="650" t="n">
        <f aca="false">P9+P17</f>
        <v>317408000000</v>
      </c>
      <c r="Q8" s="154" t="n">
        <f aca="false">Q9+Q17</f>
        <v>374035000000</v>
      </c>
      <c r="R8" s="650" t="n">
        <f aca="false">R9+R17</f>
        <v>405101000000</v>
      </c>
      <c r="S8" s="650" t="n">
        <f aca="false">S9+S17</f>
        <v>437850000000</v>
      </c>
      <c r="T8" s="154" t="n">
        <f aca="false">T9+T17</f>
        <v>476190000000</v>
      </c>
      <c r="U8" s="650" t="n">
        <f aca="false">U9+U17</f>
        <v>518760000000</v>
      </c>
      <c r="V8" s="154" t="n">
        <f aca="false">V9+V17</f>
        <v>565056000000</v>
      </c>
      <c r="W8" s="650" t="n">
        <f aca="false">W9+W17</f>
        <v>621082000000</v>
      </c>
      <c r="X8" s="651"/>
    </row>
    <row r="9" s="955" customFormat="true" ht="16.5" hidden="false" customHeight="false" outlineLevel="0" collapsed="false">
      <c r="A9" s="950" t="s">
        <v>35</v>
      </c>
      <c r="B9" s="950" t="s">
        <v>5578</v>
      </c>
      <c r="C9" s="20" t="s">
        <v>37</v>
      </c>
      <c r="D9" s="5"/>
      <c r="E9" s="5"/>
      <c r="F9" s="951" t="n">
        <v>77403000000</v>
      </c>
      <c r="G9" s="951" t="n">
        <v>99479000000</v>
      </c>
      <c r="H9" s="951" t="n">
        <v>117894000000</v>
      </c>
      <c r="I9" s="952" t="n">
        <v>140602000000</v>
      </c>
      <c r="J9" s="952" t="n">
        <v>164666000000</v>
      </c>
      <c r="K9" s="953" t="n">
        <f aca="false">K10+K16</f>
        <v>175344000000</v>
      </c>
      <c r="L9" s="954" t="n">
        <v>194004000000</v>
      </c>
      <c r="M9" s="954" t="n">
        <v>200130000000</v>
      </c>
      <c r="N9" s="954" t="n">
        <v>240681000000</v>
      </c>
      <c r="O9" s="953" t="n">
        <f aca="false">O10+O16</f>
        <v>289454000000</v>
      </c>
      <c r="P9" s="954" t="n">
        <v>317408000000</v>
      </c>
      <c r="Q9" s="953" t="n">
        <f aca="false">Q10+Q16</f>
        <v>374035000000</v>
      </c>
      <c r="R9" s="954" t="n">
        <v>405101000000</v>
      </c>
      <c r="S9" s="954" t="n">
        <v>437850000000</v>
      </c>
      <c r="T9" s="953" t="n">
        <f aca="false">T10+T16</f>
        <v>476190000000</v>
      </c>
      <c r="U9" s="954" t="n">
        <v>518760000000</v>
      </c>
      <c r="V9" s="953" t="n">
        <f aca="false">V10+V16</f>
        <v>565056000000</v>
      </c>
      <c r="W9" s="954" t="n">
        <v>621082000000</v>
      </c>
      <c r="X9" s="5"/>
    </row>
    <row r="10" customFormat="false" ht="16.5" hidden="false" customHeight="false" outlineLevel="0" collapsed="false">
      <c r="A10" s="49" t="s">
        <v>38</v>
      </c>
      <c r="B10" s="49" t="s">
        <v>262</v>
      </c>
      <c r="C10" s="49" t="s">
        <v>40</v>
      </c>
      <c r="D10" s="4"/>
      <c r="E10" s="4"/>
      <c r="F10" s="100" t="n">
        <v>61713000000</v>
      </c>
      <c r="G10" s="100" t="n">
        <v>82484000000</v>
      </c>
      <c r="H10" s="100" t="n">
        <v>100342000000</v>
      </c>
      <c r="I10" s="16" t="n">
        <v>119627000000</v>
      </c>
      <c r="J10" s="16" t="n">
        <v>137480000000</v>
      </c>
      <c r="K10" s="181" t="n">
        <f aca="false">K11+K12+K13+K14+K15</f>
        <v>151740000000</v>
      </c>
      <c r="L10" s="46" t="n">
        <v>168327000000</v>
      </c>
      <c r="M10" s="46" t="n">
        <v>172493000000</v>
      </c>
      <c r="N10" s="46" t="n">
        <v>211008000000</v>
      </c>
      <c r="O10" s="46" t="n">
        <v>254408000000</v>
      </c>
      <c r="P10" s="46" t="n">
        <v>279149000000</v>
      </c>
      <c r="Q10" s="181" t="n">
        <f aca="false">Q11+Q12+Q13+Q14+Q15</f>
        <v>328650000000</v>
      </c>
      <c r="R10" s="46" t="n">
        <v>352031000000</v>
      </c>
      <c r="S10" s="46" t="n">
        <v>383362000000</v>
      </c>
      <c r="T10" s="46" t="n">
        <v>416130000000</v>
      </c>
      <c r="U10" s="46" t="n">
        <v>452736000000</v>
      </c>
      <c r="V10" s="46" t="n">
        <v>492480000000</v>
      </c>
      <c r="W10" s="46" t="n">
        <v>541310000000</v>
      </c>
      <c r="X10" s="4"/>
    </row>
    <row r="11" customFormat="false" ht="16.5" hidden="false" customHeight="false" outlineLevel="0" collapsed="false">
      <c r="A11" s="47" t="s">
        <v>5579</v>
      </c>
      <c r="B11" s="47" t="s">
        <v>5580</v>
      </c>
      <c r="C11" s="3" t="s">
        <v>43</v>
      </c>
      <c r="D11" s="4"/>
      <c r="E11" s="4"/>
      <c r="F11" s="100" t="n">
        <v>14027000000</v>
      </c>
      <c r="G11" s="100" t="n">
        <v>16861000000</v>
      </c>
      <c r="H11" s="100" t="n">
        <v>21244000000</v>
      </c>
      <c r="I11" s="16" t="n">
        <v>24490000000</v>
      </c>
      <c r="J11" s="16" t="n">
        <v>28983000000</v>
      </c>
      <c r="K11" s="46" t="n">
        <v>34563000000</v>
      </c>
      <c r="L11" s="46" t="n">
        <v>38040000000</v>
      </c>
      <c r="M11" s="46" t="n">
        <v>38120000000</v>
      </c>
      <c r="N11" s="46" t="n">
        <v>40663000000</v>
      </c>
      <c r="O11" s="46" t="n">
        <v>49324000000</v>
      </c>
      <c r="P11" s="46" t="n">
        <v>56680000000</v>
      </c>
      <c r="Q11" s="46" t="n">
        <v>64165000000</v>
      </c>
      <c r="R11" s="46" t="n">
        <v>74298000000</v>
      </c>
      <c r="S11" s="46" t="n">
        <v>81732000000</v>
      </c>
      <c r="T11" s="46" t="n">
        <v>90090000000</v>
      </c>
      <c r="U11" s="46" t="n">
        <v>99036000000</v>
      </c>
      <c r="V11" s="46" t="n">
        <v>106272000000</v>
      </c>
      <c r="W11" s="46" t="n">
        <v>116809000000</v>
      </c>
      <c r="X11" s="4"/>
    </row>
    <row r="12" customFormat="false" ht="16.5" hidden="false" customHeight="false" outlineLevel="0" collapsed="false">
      <c r="A12" s="47" t="s">
        <v>5581</v>
      </c>
      <c r="B12" s="47" t="s">
        <v>5582</v>
      </c>
      <c r="C12" s="3" t="s">
        <v>43</v>
      </c>
      <c r="D12" s="4"/>
      <c r="E12" s="4"/>
      <c r="F12" s="100" t="n">
        <v>6215000000</v>
      </c>
      <c r="G12" s="100" t="n">
        <v>9472000000</v>
      </c>
      <c r="H12" s="100" t="n">
        <v>10521000000</v>
      </c>
      <c r="I12" s="16" t="n">
        <v>12048000000</v>
      </c>
      <c r="J12" s="16" t="n">
        <v>11158000000</v>
      </c>
      <c r="K12" s="46" t="n">
        <v>13488000000</v>
      </c>
      <c r="L12" s="46" t="n">
        <v>17118000000</v>
      </c>
      <c r="M12" s="46" t="n">
        <v>18107000000</v>
      </c>
      <c r="N12" s="46" t="n">
        <v>20881000000</v>
      </c>
      <c r="O12" s="46" t="n">
        <v>27258000000</v>
      </c>
      <c r="P12" s="46" t="n">
        <v>28340000000</v>
      </c>
      <c r="Q12" s="46" t="n">
        <v>29735000000</v>
      </c>
      <c r="R12" s="46" t="n">
        <v>33611000000</v>
      </c>
      <c r="S12" s="46" t="n">
        <v>36974000000</v>
      </c>
      <c r="T12" s="46" t="n">
        <v>40755000000</v>
      </c>
      <c r="U12" s="46" t="n">
        <v>44802000000</v>
      </c>
      <c r="V12" s="46" t="n">
        <v>49248000000</v>
      </c>
      <c r="W12" s="46" t="n">
        <v>54131000000</v>
      </c>
      <c r="X12" s="4"/>
    </row>
    <row r="13" customFormat="false" ht="16.5" hidden="false" customHeight="false" outlineLevel="0" collapsed="false">
      <c r="A13" s="47" t="s">
        <v>151</v>
      </c>
      <c r="B13" s="47" t="s">
        <v>152</v>
      </c>
      <c r="C13" s="3" t="s">
        <v>43</v>
      </c>
      <c r="D13" s="4"/>
      <c r="E13" s="4"/>
      <c r="F13" s="100" t="n">
        <v>21990000000</v>
      </c>
      <c r="G13" s="100" t="n">
        <v>23456000000</v>
      </c>
      <c r="H13" s="100" t="n">
        <v>30591000000</v>
      </c>
      <c r="I13" s="16" t="n">
        <v>34326000000</v>
      </c>
      <c r="J13" s="16" t="n">
        <v>41337000000</v>
      </c>
      <c r="K13" s="46" t="n">
        <v>42993000000</v>
      </c>
      <c r="L13" s="46" t="n">
        <v>46599000000</v>
      </c>
      <c r="M13" s="46" t="n">
        <v>46697000000</v>
      </c>
      <c r="N13" s="46" t="n">
        <v>62643000000</v>
      </c>
      <c r="O13" s="46" t="n">
        <v>79178000000</v>
      </c>
      <c r="P13" s="46" t="n">
        <v>82186000000</v>
      </c>
      <c r="Q13" s="46" t="n">
        <v>101725000000</v>
      </c>
      <c r="R13" s="46" t="n">
        <v>102602000000</v>
      </c>
      <c r="S13" s="46" t="n">
        <v>114814000000</v>
      </c>
      <c r="T13" s="46" t="n">
        <v>124410000000</v>
      </c>
      <c r="U13" s="46" t="n">
        <v>136764000000</v>
      </c>
      <c r="V13" s="46" t="n">
        <v>150336000000</v>
      </c>
      <c r="W13" s="46" t="n">
        <v>165242000000</v>
      </c>
      <c r="X13" s="4"/>
    </row>
    <row r="14" customFormat="false" ht="16.5" hidden="false" customHeight="false" outlineLevel="0" collapsed="false">
      <c r="A14" s="47" t="s">
        <v>5583</v>
      </c>
      <c r="B14" s="47" t="s">
        <v>5584</v>
      </c>
      <c r="C14" s="3" t="s">
        <v>43</v>
      </c>
      <c r="D14" s="4"/>
      <c r="E14" s="4"/>
      <c r="F14" s="100" t="n">
        <v>6133000000</v>
      </c>
      <c r="G14" s="100" t="n">
        <v>22283000000</v>
      </c>
      <c r="H14" s="100" t="n">
        <v>26648000000</v>
      </c>
      <c r="I14" s="16" t="n">
        <v>33345000000</v>
      </c>
      <c r="J14" s="16" t="n">
        <v>36926000000</v>
      </c>
      <c r="K14" s="46" t="n">
        <v>38778000000</v>
      </c>
      <c r="L14" s="46" t="n">
        <v>41844000000</v>
      </c>
      <c r="M14" s="46" t="n">
        <v>43838000000</v>
      </c>
      <c r="N14" s="46" t="n">
        <v>57148000000</v>
      </c>
      <c r="O14" s="46" t="n">
        <v>63602000000</v>
      </c>
      <c r="P14" s="46" t="n">
        <v>72267000000</v>
      </c>
      <c r="Q14" s="46" t="n">
        <v>86075000000</v>
      </c>
      <c r="R14" s="46" t="n">
        <v>90219000000</v>
      </c>
      <c r="S14" s="46" t="n">
        <v>93408000000</v>
      </c>
      <c r="T14" s="46" t="n">
        <v>100815000000</v>
      </c>
      <c r="U14" s="46" t="n">
        <v>108468000000</v>
      </c>
      <c r="V14" s="46" t="n">
        <v>116640000000</v>
      </c>
      <c r="W14" s="46" t="n">
        <v>128205000000</v>
      </c>
      <c r="X14" s="4"/>
    </row>
    <row r="15" customFormat="false" ht="16.5" hidden="false" customHeight="false" outlineLevel="0" collapsed="false">
      <c r="A15" s="47" t="s">
        <v>49</v>
      </c>
      <c r="B15" s="47" t="s">
        <v>49</v>
      </c>
      <c r="C15" s="3" t="s">
        <v>43</v>
      </c>
      <c r="D15" s="4"/>
      <c r="E15" s="4"/>
      <c r="F15" s="100" t="n">
        <v>13348000000</v>
      </c>
      <c r="G15" s="100" t="n">
        <v>10412000000</v>
      </c>
      <c r="H15" s="100" t="n">
        <v>11338000000</v>
      </c>
      <c r="I15" s="16" t="n">
        <v>15419000000</v>
      </c>
      <c r="J15" s="16" t="n">
        <v>19077000000</v>
      </c>
      <c r="K15" s="46" t="n">
        <v>21918000000</v>
      </c>
      <c r="L15" s="46" t="n">
        <v>24726000000</v>
      </c>
      <c r="M15" s="46" t="n">
        <v>25731000000</v>
      </c>
      <c r="N15" s="46" t="n">
        <v>29673000000</v>
      </c>
      <c r="O15" s="46" t="n">
        <v>35046000000</v>
      </c>
      <c r="P15" s="46" t="n">
        <v>39676000000</v>
      </c>
      <c r="Q15" s="46" t="n">
        <v>46950000000</v>
      </c>
      <c r="R15" s="46" t="n">
        <v>51301000000</v>
      </c>
      <c r="S15" s="46" t="n">
        <v>56434000000</v>
      </c>
      <c r="T15" s="46" t="n">
        <v>60060000000</v>
      </c>
      <c r="U15" s="46" t="n">
        <v>63666000000</v>
      </c>
      <c r="V15" s="46" t="n">
        <v>69984000000</v>
      </c>
      <c r="W15" s="46" t="n">
        <v>76923000000</v>
      </c>
      <c r="X15" s="4"/>
    </row>
    <row r="16" customFormat="false" ht="16.5" hidden="false" customHeight="false" outlineLevel="0" collapsed="false">
      <c r="A16" s="49" t="s">
        <v>611</v>
      </c>
      <c r="B16" s="49" t="s">
        <v>5585</v>
      </c>
      <c r="C16" s="49" t="s">
        <v>40</v>
      </c>
      <c r="D16" s="4"/>
      <c r="E16" s="4"/>
      <c r="F16" s="100" t="n">
        <v>15691000000</v>
      </c>
      <c r="G16" s="100" t="n">
        <v>16995000000</v>
      </c>
      <c r="H16" s="100" t="n">
        <v>17551000000</v>
      </c>
      <c r="I16" s="16" t="n">
        <v>20975000000</v>
      </c>
      <c r="J16" s="16" t="n">
        <v>27186000000</v>
      </c>
      <c r="K16" s="46" t="n">
        <v>23604000000</v>
      </c>
      <c r="L16" s="46" t="n">
        <v>25677000000</v>
      </c>
      <c r="M16" s="46" t="n">
        <v>27637000000</v>
      </c>
      <c r="N16" s="46" t="n">
        <v>29673000000</v>
      </c>
      <c r="O16" s="46" t="n">
        <v>35046000000</v>
      </c>
      <c r="P16" s="46" t="n">
        <v>38259000000</v>
      </c>
      <c r="Q16" s="46" t="n">
        <v>45385000000</v>
      </c>
      <c r="R16" s="46" t="n">
        <v>53070000000</v>
      </c>
      <c r="S16" s="46" t="n">
        <v>54488000000</v>
      </c>
      <c r="T16" s="46" t="n">
        <v>60060000000</v>
      </c>
      <c r="U16" s="46" t="n">
        <v>66024000000</v>
      </c>
      <c r="V16" s="46" t="n">
        <v>72576000000</v>
      </c>
      <c r="W16" s="46" t="n">
        <v>79772000000</v>
      </c>
      <c r="X16" s="4"/>
    </row>
    <row r="17" customFormat="false" ht="16.5" hidden="false" customHeight="false" outlineLevel="0" collapsed="false">
      <c r="A17" s="49" t="s">
        <v>52</v>
      </c>
      <c r="B17" s="49" t="s">
        <v>52</v>
      </c>
      <c r="C17" s="20" t="s">
        <v>37</v>
      </c>
      <c r="D17" s="4"/>
      <c r="E17" s="4"/>
      <c r="F17" s="100"/>
      <c r="G17" s="100"/>
      <c r="H17" s="100"/>
      <c r="I17" s="16"/>
      <c r="J17" s="16"/>
      <c r="K17" s="46"/>
      <c r="L17" s="46"/>
      <c r="M17" s="46"/>
      <c r="N17" s="46"/>
      <c r="O17" s="46"/>
      <c r="P17" s="46"/>
      <c r="Q17" s="46"/>
      <c r="R17" s="46"/>
      <c r="S17" s="46"/>
      <c r="T17" s="46"/>
      <c r="U17" s="46"/>
      <c r="V17" s="46"/>
      <c r="W17" s="46"/>
      <c r="X17" s="4"/>
    </row>
    <row r="18" s="13" customFormat="true" ht="15" hidden="false" customHeight="false" outlineLevel="0" collapsed="false">
      <c r="A18" s="13" t="s">
        <v>188</v>
      </c>
      <c r="B18" s="157" t="s">
        <v>5586</v>
      </c>
      <c r="C18" s="63" t="s">
        <v>34</v>
      </c>
      <c r="D18" s="168"/>
      <c r="E18" s="168"/>
      <c r="F18" s="110" t="n">
        <f aca="false">F20+F31</f>
        <v>116391000000</v>
      </c>
      <c r="G18" s="110" t="n">
        <f aca="false">G20+G31</f>
        <v>136873000000</v>
      </c>
      <c r="H18" s="110" t="n">
        <f aca="false">H20+H31</f>
        <v>145928000000</v>
      </c>
      <c r="I18" s="110" t="n">
        <f aca="false">I20+I31</f>
        <v>148251000000</v>
      </c>
      <c r="J18" s="110" t="n">
        <f aca="false">J20+J31</f>
        <v>170711000000</v>
      </c>
      <c r="K18" s="110" t="n">
        <f aca="false">K20+K31</f>
        <v>196419000000</v>
      </c>
      <c r="L18" s="110" t="n">
        <f aca="false">L20+L31</f>
        <v>215877000000</v>
      </c>
      <c r="M18" s="110" t="n">
        <f aca="false">M20+M31</f>
        <v>256357000000</v>
      </c>
      <c r="N18" s="110" t="n">
        <f aca="false">N20+N31</f>
        <v>286839000000</v>
      </c>
      <c r="O18" s="110" t="n">
        <f aca="false">O20+O31</f>
        <v>305030000000</v>
      </c>
      <c r="P18" s="110" t="n">
        <f aca="false">P20+P31</f>
        <v>349999000000</v>
      </c>
      <c r="Q18" s="110" t="n">
        <f aca="false">Q20+Q31</f>
        <v>399075000000</v>
      </c>
      <c r="R18" s="110" t="n">
        <f aca="false">R20+R31</f>
        <v>440481000000</v>
      </c>
      <c r="S18" s="110" t="n">
        <f aca="false">S20+S31</f>
        <v>474824000000</v>
      </c>
      <c r="T18" s="110" t="n">
        <f aca="false">T20+T31</f>
        <v>519090000000</v>
      </c>
      <c r="U18" s="110" t="n">
        <f aca="false">U20+U31</f>
        <v>565920000000</v>
      </c>
      <c r="V18" s="110" t="n">
        <f aca="false">V20+V31</f>
        <v>611712000000</v>
      </c>
      <c r="W18" s="110" t="n">
        <f aca="false">W20+W31</f>
        <v>669515000000</v>
      </c>
      <c r="X18" s="168"/>
    </row>
    <row r="19" customFormat="false" ht="16.5" hidden="false" customHeight="false" outlineLevel="0" collapsed="false">
      <c r="A19" s="13"/>
      <c r="B19" s="63" t="s">
        <v>3013</v>
      </c>
      <c r="D19" s="168"/>
      <c r="E19" s="168"/>
      <c r="F19" s="110" t="n">
        <v>67876000000</v>
      </c>
      <c r="G19" s="110" t="n">
        <v>82102000000</v>
      </c>
      <c r="H19" s="110" t="n">
        <v>95063000000</v>
      </c>
      <c r="I19" s="102" t="n">
        <v>113878000000</v>
      </c>
      <c r="J19" s="102" t="n">
        <v>131997000000</v>
      </c>
      <c r="K19" s="109" t="n">
        <v>155112000000</v>
      </c>
      <c r="L19" s="109" t="n">
        <v>174984000000</v>
      </c>
      <c r="M19" s="109" t="n">
        <v>213472000000</v>
      </c>
      <c r="N19" s="109" t="n">
        <v>245077000000</v>
      </c>
      <c r="O19" s="109" t="n">
        <v>269984000000</v>
      </c>
      <c r="P19" s="109" t="n">
        <v>311740000000</v>
      </c>
      <c r="Q19" s="109" t="n">
        <v>356820000000</v>
      </c>
      <c r="R19" s="109" t="n">
        <v>399794000000</v>
      </c>
      <c r="S19" s="109" t="n">
        <v>426174000000</v>
      </c>
      <c r="T19" s="109" t="n">
        <v>474045000000</v>
      </c>
      <c r="U19" s="109" t="n">
        <v>518760000000</v>
      </c>
      <c r="V19" s="109" t="n">
        <v>567648000000</v>
      </c>
      <c r="W19" s="109" t="n">
        <v>623931000000</v>
      </c>
      <c r="X19" s="168"/>
    </row>
    <row r="20" s="38" customFormat="true" ht="15" hidden="false" customHeight="false" outlineLevel="0" collapsed="false">
      <c r="A20" s="157" t="s">
        <v>619</v>
      </c>
      <c r="B20" s="157" t="s">
        <v>619</v>
      </c>
      <c r="C20" s="49" t="s">
        <v>191</v>
      </c>
      <c r="D20" s="4"/>
      <c r="E20" s="4"/>
      <c r="F20" s="100" t="n">
        <f aca="false">F21+F22+F25+F40</f>
        <v>108560000000</v>
      </c>
      <c r="G20" s="100" t="n">
        <f aca="false">G21+G22+G25+G40</f>
        <v>128985000000</v>
      </c>
      <c r="H20" s="100" t="n">
        <f aca="false">H21+H22+H25+H40</f>
        <v>137663000000</v>
      </c>
      <c r="I20" s="100" t="n">
        <f aca="false">I21+I22+I25+I40</f>
        <v>137911000000</v>
      </c>
      <c r="J20" s="100" t="n">
        <f aca="false">J21+J22+J25+J40</f>
        <v>158613000000</v>
      </c>
      <c r="K20" s="100" t="n">
        <f aca="false">K21+K22+K25+K40</f>
        <v>183774000000</v>
      </c>
      <c r="L20" s="100" t="n">
        <f aca="false">L21+L22+L25+L40</f>
        <v>197808000000</v>
      </c>
      <c r="M20" s="100" t="n">
        <f aca="false">M21+M22+M25+M40</f>
        <v>236344000000</v>
      </c>
      <c r="N20" s="100" t="n">
        <f aca="false">N21+N22+N25+N40</f>
        <v>260463000000</v>
      </c>
      <c r="O20" s="100" t="n">
        <f aca="false">O21+O22+O25+O40</f>
        <v>273878000000</v>
      </c>
      <c r="P20" s="100" t="n">
        <f aca="false">P21+P22+P25+P40</f>
        <v>315991000000</v>
      </c>
      <c r="Q20" s="100" t="n">
        <f aca="false">Q21+Q22+Q25+Q40</f>
        <v>355255000000</v>
      </c>
      <c r="R20" s="100" t="n">
        <f aca="false">R21+R22+R25+R40</f>
        <v>390949000000</v>
      </c>
      <c r="S20" s="100" t="n">
        <f aca="false">S21+S22+S25+S40</f>
        <v>426174000000</v>
      </c>
      <c r="T20" s="100" t="n">
        <f aca="false">T21+T22+T25+T40</f>
        <v>465465000000</v>
      </c>
      <c r="U20" s="100" t="n">
        <f aca="false">U21+U22+U25+U40</f>
        <v>506970000000</v>
      </c>
      <c r="V20" s="100" t="n">
        <f aca="false">V21+V22+V25+V40</f>
        <v>546912000000</v>
      </c>
      <c r="W20" s="100" t="n">
        <f aca="false">W21+W22+W25+W40</f>
        <v>598290000000</v>
      </c>
      <c r="X20" s="4"/>
    </row>
    <row r="21" customFormat="false" ht="16.5" hidden="false" customHeight="false" outlineLevel="0" collapsed="false">
      <c r="A21" s="47" t="s">
        <v>4235</v>
      </c>
      <c r="B21" s="47" t="s">
        <v>4235</v>
      </c>
      <c r="C21" s="49" t="s">
        <v>194</v>
      </c>
      <c r="D21" s="4"/>
      <c r="E21" s="4"/>
      <c r="F21" s="100" t="n">
        <v>21950000000</v>
      </c>
      <c r="G21" s="100" t="n">
        <v>28833000000</v>
      </c>
      <c r="H21" s="100" t="n">
        <v>33663000000</v>
      </c>
      <c r="I21" s="16" t="n">
        <v>37389000000</v>
      </c>
      <c r="J21" s="16" t="n">
        <v>42887000000</v>
      </c>
      <c r="K21" s="46" t="n">
        <v>49737000000</v>
      </c>
      <c r="L21" s="46" t="n">
        <v>55158000000</v>
      </c>
      <c r="M21" s="46" t="n">
        <v>62898000000</v>
      </c>
      <c r="N21" s="46" t="n">
        <v>73633000000</v>
      </c>
      <c r="O21" s="46" t="n">
        <v>85668000000</v>
      </c>
      <c r="P21" s="46" t="n">
        <v>100607000000</v>
      </c>
      <c r="Q21" s="46" t="n">
        <v>112680000000</v>
      </c>
      <c r="R21" s="46" t="n">
        <v>130906000000</v>
      </c>
      <c r="S21" s="46" t="n">
        <v>142058000000</v>
      </c>
      <c r="T21" s="46" t="n">
        <v>154440000000</v>
      </c>
      <c r="U21" s="46" t="n">
        <v>169776000000</v>
      </c>
      <c r="V21" s="46" t="n">
        <v>186624000000</v>
      </c>
      <c r="W21" s="46" t="n">
        <v>205128000000</v>
      </c>
      <c r="X21" s="4"/>
    </row>
    <row r="22" customFormat="false" ht="16.5" hidden="false" customHeight="false" outlineLevel="0" collapsed="false">
      <c r="A22" s="47" t="s">
        <v>79</v>
      </c>
      <c r="B22" s="47" t="s">
        <v>5587</v>
      </c>
      <c r="C22" s="49" t="s">
        <v>194</v>
      </c>
      <c r="D22" s="4"/>
      <c r="E22" s="4"/>
      <c r="F22" s="100" t="n">
        <v>10681000000</v>
      </c>
      <c r="G22" s="100" t="n">
        <v>11874000000</v>
      </c>
      <c r="H22" s="100" t="n">
        <v>13604000000</v>
      </c>
      <c r="I22" s="16" t="n">
        <v>15186000000</v>
      </c>
      <c r="J22" s="16" t="n">
        <v>19001000000</v>
      </c>
      <c r="K22" s="46" t="n">
        <v>21918000000</v>
      </c>
      <c r="L22" s="46" t="n">
        <v>24726000000</v>
      </c>
      <c r="M22" s="46" t="n">
        <v>29543000000</v>
      </c>
      <c r="N22" s="46" t="n">
        <v>29673000000</v>
      </c>
      <c r="O22" s="46" t="n">
        <v>32450000000</v>
      </c>
      <c r="P22" s="46" t="n">
        <v>32591000000</v>
      </c>
      <c r="Q22" s="46" t="n">
        <v>35995000000</v>
      </c>
      <c r="R22" s="46" t="n">
        <v>40687000000</v>
      </c>
      <c r="S22" s="46" t="n">
        <v>42812000000</v>
      </c>
      <c r="T22" s="46" t="n">
        <v>45045000000</v>
      </c>
      <c r="U22" s="46" t="n">
        <v>49518000000</v>
      </c>
      <c r="V22" s="46" t="n">
        <v>54432000000</v>
      </c>
      <c r="W22" s="46" t="n">
        <v>59829000000</v>
      </c>
      <c r="X22" s="4"/>
    </row>
    <row r="23" customFormat="false" ht="16.5" hidden="false" customHeight="false" outlineLevel="0" collapsed="false">
      <c r="A23" s="191" t="s">
        <v>5588</v>
      </c>
      <c r="B23" s="191" t="s">
        <v>1287</v>
      </c>
      <c r="C23" s="49" t="s">
        <v>1326</v>
      </c>
      <c r="D23" s="4"/>
      <c r="E23" s="4"/>
      <c r="F23" s="100" t="n">
        <v>4485000000</v>
      </c>
      <c r="G23" s="100" t="n">
        <v>5700000000</v>
      </c>
      <c r="H23" s="100" t="n">
        <v>5998000000</v>
      </c>
      <c r="I23" s="16" t="n">
        <v>6498000000</v>
      </c>
      <c r="J23" s="16" t="n">
        <v>7630000000</v>
      </c>
      <c r="K23" s="46"/>
      <c r="L23" s="46"/>
      <c r="M23" s="46"/>
      <c r="N23" s="46"/>
      <c r="O23" s="46"/>
      <c r="P23" s="46"/>
      <c r="Q23" s="46"/>
      <c r="R23" s="46"/>
      <c r="S23" s="46"/>
      <c r="T23" s="46"/>
      <c r="U23" s="46"/>
      <c r="V23" s="46"/>
      <c r="W23" s="46"/>
      <c r="X23" s="4"/>
    </row>
    <row r="24" customFormat="false" ht="15" hidden="false" customHeight="false" outlineLevel="0" collapsed="false">
      <c r="A24" s="192" t="s">
        <v>5589</v>
      </c>
      <c r="B24" s="192" t="s">
        <v>5590</v>
      </c>
      <c r="C24" s="49" t="s">
        <v>1326</v>
      </c>
      <c r="D24" s="4"/>
      <c r="E24" s="4"/>
      <c r="F24" s="100" t="n">
        <f aca="false">F22-F23</f>
        <v>6196000000</v>
      </c>
      <c r="G24" s="100" t="n">
        <f aca="false">G22-G23</f>
        <v>6174000000</v>
      </c>
      <c r="H24" s="100" t="n">
        <f aca="false">H22-H23</f>
        <v>7606000000</v>
      </c>
      <c r="I24" s="100" t="n">
        <f aca="false">I22-I23</f>
        <v>8688000000</v>
      </c>
      <c r="J24" s="100" t="n">
        <f aca="false">J22-J23</f>
        <v>11371000000</v>
      </c>
      <c r="K24" s="46"/>
      <c r="L24" s="46"/>
      <c r="M24" s="46"/>
      <c r="N24" s="46"/>
      <c r="O24" s="46"/>
      <c r="P24" s="46"/>
      <c r="Q24" s="46"/>
      <c r="R24" s="46"/>
      <c r="S24" s="46"/>
      <c r="T24" s="46"/>
      <c r="U24" s="46"/>
      <c r="V24" s="46"/>
      <c r="W24" s="46"/>
      <c r="X24" s="4"/>
    </row>
    <row r="25" customFormat="false" ht="16.5" hidden="false" customHeight="false" outlineLevel="0" collapsed="false">
      <c r="A25" s="47" t="s">
        <v>360</v>
      </c>
      <c r="B25" s="47" t="s">
        <v>5591</v>
      </c>
      <c r="C25" s="49" t="s">
        <v>194</v>
      </c>
      <c r="D25" s="4"/>
      <c r="E25" s="4"/>
      <c r="F25" s="100" t="n">
        <v>27413000000</v>
      </c>
      <c r="G25" s="100" t="n">
        <v>33507000000</v>
      </c>
      <c r="H25" s="100" t="n">
        <v>39531000000</v>
      </c>
      <c r="I25" s="16" t="n">
        <v>50963000000</v>
      </c>
      <c r="J25" s="16" t="n">
        <v>58010000000</v>
      </c>
      <c r="K25" s="46" t="n">
        <v>70812000000</v>
      </c>
      <c r="L25" s="46" t="n">
        <v>77031000000</v>
      </c>
      <c r="M25" s="46" t="n">
        <v>101018000000</v>
      </c>
      <c r="N25" s="46" t="n">
        <v>116494000000</v>
      </c>
      <c r="O25" s="46" t="n">
        <v>120714000000</v>
      </c>
      <c r="P25" s="46" t="n">
        <v>143117000000</v>
      </c>
      <c r="Q25" s="46" t="n">
        <v>164325000000</v>
      </c>
      <c r="R25" s="46" t="n">
        <v>178669000000</v>
      </c>
      <c r="S25" s="46" t="n">
        <v>192654000000</v>
      </c>
      <c r="T25" s="46" t="n">
        <v>218790000000</v>
      </c>
      <c r="U25" s="46" t="n">
        <v>238158000000</v>
      </c>
      <c r="V25" s="46" t="n">
        <v>261792000000</v>
      </c>
      <c r="W25" s="46" t="n">
        <v>284900000000</v>
      </c>
      <c r="X25" s="4"/>
    </row>
    <row r="26" customFormat="false" ht="16.5" hidden="false" customHeight="false" outlineLevel="0" collapsed="false">
      <c r="A26" s="191" t="s">
        <v>5592</v>
      </c>
      <c r="B26" s="191" t="s">
        <v>5593</v>
      </c>
      <c r="C26" s="49" t="s">
        <v>463</v>
      </c>
      <c r="D26" s="4"/>
      <c r="E26" s="4"/>
      <c r="F26" s="100" t="n">
        <v>11205000000</v>
      </c>
      <c r="G26" s="100" t="n">
        <v>15922000000</v>
      </c>
      <c r="H26" s="100" t="n">
        <v>19333000000</v>
      </c>
      <c r="I26" s="16" t="n">
        <v>23762000000</v>
      </c>
      <c r="J26" s="16" t="n">
        <v>18543000000</v>
      </c>
      <c r="K26" s="46" t="n">
        <v>32877000000</v>
      </c>
      <c r="L26" s="46" t="n">
        <v>35187000000</v>
      </c>
      <c r="M26" s="46" t="n">
        <v>52415000000</v>
      </c>
      <c r="N26" s="46" t="n">
        <v>54950000000</v>
      </c>
      <c r="O26" s="46" t="n">
        <v>53218000000</v>
      </c>
      <c r="P26" s="46" t="n">
        <v>63765000000</v>
      </c>
      <c r="Q26" s="46" t="n">
        <v>71990000000</v>
      </c>
      <c r="R26" s="46" t="n">
        <v>76067000000</v>
      </c>
      <c r="S26" s="46" t="n">
        <v>81732000000</v>
      </c>
      <c r="T26" s="46" t="n">
        <v>96525000000</v>
      </c>
      <c r="U26" s="46" t="n">
        <v>103752000000</v>
      </c>
      <c r="V26" s="46" t="n">
        <v>111456000000</v>
      </c>
      <c r="W26" s="46" t="n">
        <v>119658000000</v>
      </c>
      <c r="X26" s="4"/>
    </row>
    <row r="27" customFormat="false" ht="16.5" hidden="false" customHeight="false" outlineLevel="0" collapsed="false">
      <c r="A27" s="191" t="s">
        <v>5594</v>
      </c>
      <c r="B27" s="191" t="s">
        <v>5595</v>
      </c>
      <c r="C27" s="49" t="s">
        <v>463</v>
      </c>
      <c r="D27" s="4"/>
      <c r="E27" s="4"/>
      <c r="F27" s="100" t="n">
        <v>1868000000</v>
      </c>
      <c r="G27" s="100" t="n">
        <v>2805000000</v>
      </c>
      <c r="H27" s="100" t="n">
        <v>3084000000</v>
      </c>
      <c r="I27" s="16" t="n">
        <v>3707000000</v>
      </c>
      <c r="J27" s="16" t="n">
        <v>4747000000</v>
      </c>
      <c r="K27" s="46" t="n">
        <v>5901000000</v>
      </c>
      <c r="L27" s="46" t="n">
        <v>5706000000</v>
      </c>
      <c r="M27" s="46" t="n">
        <v>4765000000</v>
      </c>
      <c r="N27" s="46" t="n">
        <v>5495000000</v>
      </c>
      <c r="O27" s="46" t="n">
        <v>6490000000</v>
      </c>
      <c r="P27" s="46" t="n">
        <v>7085000000</v>
      </c>
      <c r="Q27" s="46" t="n">
        <v>9390000000</v>
      </c>
      <c r="R27" s="46" t="n">
        <v>8845000000</v>
      </c>
      <c r="S27" s="46" t="n">
        <v>9730000000</v>
      </c>
      <c r="T27" s="46" t="n">
        <v>10725000000</v>
      </c>
      <c r="U27" s="46" t="n">
        <v>11790000000</v>
      </c>
      <c r="V27" s="46" t="n">
        <v>12960000000</v>
      </c>
      <c r="W27" s="46" t="n">
        <v>14245000000</v>
      </c>
      <c r="X27" s="4"/>
    </row>
    <row r="28" customFormat="false" ht="16.5" hidden="false" customHeight="false" outlineLevel="0" collapsed="false">
      <c r="A28" s="191" t="s">
        <v>5596</v>
      </c>
      <c r="B28" s="191" t="s">
        <v>5597</v>
      </c>
      <c r="C28" s="49" t="s">
        <v>463</v>
      </c>
      <c r="D28" s="4"/>
      <c r="E28" s="4"/>
      <c r="F28" s="100" t="n">
        <v>7952000000</v>
      </c>
      <c r="G28" s="100" t="n">
        <v>7108000000</v>
      </c>
      <c r="H28" s="100" t="n">
        <v>10448000000</v>
      </c>
      <c r="I28" s="16" t="n">
        <v>12819000000</v>
      </c>
      <c r="J28" s="16" t="n">
        <v>14124000000</v>
      </c>
      <c r="K28" s="46" t="n">
        <v>16860000000</v>
      </c>
      <c r="L28" s="46" t="n">
        <v>19971000000</v>
      </c>
      <c r="M28" s="46" t="n">
        <v>21919000000</v>
      </c>
      <c r="N28" s="46" t="n">
        <v>26376000000</v>
      </c>
      <c r="O28" s="46" t="n">
        <v>31152000000</v>
      </c>
      <c r="P28" s="46" t="n">
        <v>34008000000</v>
      </c>
      <c r="Q28" s="46" t="n">
        <v>40690000000</v>
      </c>
      <c r="R28" s="46" t="n">
        <v>47763000000</v>
      </c>
      <c r="S28" s="46" t="n">
        <v>52542000000</v>
      </c>
      <c r="T28" s="46" t="n">
        <v>57915000000</v>
      </c>
      <c r="U28" s="46" t="n">
        <v>63666000000</v>
      </c>
      <c r="V28" s="46" t="n">
        <v>67392000000</v>
      </c>
      <c r="W28" s="46" t="n">
        <v>74074000000</v>
      </c>
      <c r="X28" s="4"/>
    </row>
    <row r="29" customFormat="false" ht="16.5" hidden="false" customHeight="false" outlineLevel="0" collapsed="false">
      <c r="A29" s="191" t="s">
        <v>1139</v>
      </c>
      <c r="B29" s="191" t="s">
        <v>1578</v>
      </c>
      <c r="C29" s="49" t="s">
        <v>463</v>
      </c>
      <c r="D29" s="4"/>
      <c r="E29" s="4"/>
      <c r="F29" s="100" t="n">
        <v>49000000</v>
      </c>
      <c r="G29" s="100" t="n">
        <v>92000000</v>
      </c>
      <c r="H29" s="100" t="n">
        <v>465000000</v>
      </c>
      <c r="I29" s="16" t="n">
        <v>1384000000</v>
      </c>
      <c r="J29" s="16" t="n">
        <v>2637000000</v>
      </c>
      <c r="K29" s="46" t="n">
        <v>3372000000</v>
      </c>
      <c r="L29" s="46" t="n">
        <v>2853000000</v>
      </c>
      <c r="M29" s="46" t="n">
        <v>4765000000</v>
      </c>
      <c r="N29" s="46" t="n">
        <v>6594000000</v>
      </c>
      <c r="O29" s="46" t="n">
        <v>6490000000</v>
      </c>
      <c r="P29" s="46" t="n">
        <v>5668000000</v>
      </c>
      <c r="Q29" s="46" t="n">
        <v>7825000000</v>
      </c>
      <c r="R29" s="46" t="n">
        <v>7076000000</v>
      </c>
      <c r="S29" s="46" t="n">
        <v>7784000000</v>
      </c>
      <c r="T29" s="46" t="n">
        <v>10725000000</v>
      </c>
      <c r="U29" s="46" t="n">
        <v>11790000000</v>
      </c>
      <c r="V29" s="46" t="n">
        <v>12960000000</v>
      </c>
      <c r="W29" s="46" t="n">
        <v>14245000000</v>
      </c>
      <c r="X29" s="4"/>
    </row>
    <row r="30" customFormat="false" ht="15" hidden="false" customHeight="false" outlineLevel="0" collapsed="false">
      <c r="A30" s="192" t="s">
        <v>464</v>
      </c>
      <c r="B30" s="192" t="s">
        <v>5598</v>
      </c>
      <c r="C30" s="49" t="s">
        <v>463</v>
      </c>
      <c r="D30" s="4"/>
      <c r="E30" s="4"/>
      <c r="F30" s="100" t="n">
        <f aca="false">F25-F26-F27-F28-F29</f>
        <v>6339000000</v>
      </c>
      <c r="G30" s="100" t="n">
        <f aca="false">G25-G26-G27-G28-G29</f>
        <v>7580000000</v>
      </c>
      <c r="H30" s="100" t="n">
        <f aca="false">H25-H26-H27-H28-H29</f>
        <v>6201000000</v>
      </c>
      <c r="I30" s="100" t="n">
        <f aca="false">I25-I26-I27-I28-I29</f>
        <v>9291000000</v>
      </c>
      <c r="J30" s="100" t="n">
        <f aca="false">J25-J26-J27-J28-J29</f>
        <v>17959000000</v>
      </c>
      <c r="K30" s="100" t="n">
        <f aca="false">K25-K26-K27-K28-K29</f>
        <v>11802000000</v>
      </c>
      <c r="L30" s="100" t="n">
        <f aca="false">L25-L26-L27-L28-L29</f>
        <v>13314000000</v>
      </c>
      <c r="M30" s="100" t="n">
        <f aca="false">M25-M26-M27-M28-M29</f>
        <v>17154000000</v>
      </c>
      <c r="N30" s="100" t="n">
        <f aca="false">N25-N26-N27-N28-N29</f>
        <v>23079000000</v>
      </c>
      <c r="O30" s="100" t="n">
        <f aca="false">O25-O26-O27-O28-O29</f>
        <v>23364000000</v>
      </c>
      <c r="P30" s="100" t="n">
        <f aca="false">P25-P26-P27-P28-P29</f>
        <v>32591000000</v>
      </c>
      <c r="Q30" s="100" t="n">
        <f aca="false">Q25-Q26-Q27-Q28-Q29</f>
        <v>34430000000</v>
      </c>
      <c r="R30" s="100" t="n">
        <f aca="false">R25-R26-R27-R28-R29</f>
        <v>38918000000</v>
      </c>
      <c r="S30" s="100" t="n">
        <f aca="false">S25-S26-S27-S28-S29</f>
        <v>40866000000</v>
      </c>
      <c r="T30" s="100" t="n">
        <f aca="false">T25-T26-T27-T28-T29</f>
        <v>42900000000</v>
      </c>
      <c r="U30" s="100" t="n">
        <f aca="false">U25-U26-U27-U28-U29</f>
        <v>47160000000</v>
      </c>
      <c r="V30" s="100" t="n">
        <f aca="false">V25-V26-V27-V28-V29</f>
        <v>57024000000</v>
      </c>
      <c r="W30" s="100" t="n">
        <f aca="false">W25-W26-W27-W28-W29</f>
        <v>62678000000</v>
      </c>
      <c r="X30" s="4"/>
    </row>
    <row r="31" customFormat="false" ht="16.5" hidden="false" customHeight="false" outlineLevel="0" collapsed="false">
      <c r="A31" s="49" t="s">
        <v>227</v>
      </c>
      <c r="B31" s="49" t="s">
        <v>847</v>
      </c>
      <c r="C31" s="49" t="s">
        <v>191</v>
      </c>
      <c r="D31" s="4"/>
      <c r="E31" s="4"/>
      <c r="F31" s="100" t="n">
        <v>7831000000</v>
      </c>
      <c r="G31" s="100" t="n">
        <v>7888000000</v>
      </c>
      <c r="H31" s="100" t="n">
        <v>8265000000</v>
      </c>
      <c r="I31" s="16" t="n">
        <v>10340000000</v>
      </c>
      <c r="J31" s="16" t="n">
        <v>12098000000</v>
      </c>
      <c r="K31" s="46" t="n">
        <v>12645000000</v>
      </c>
      <c r="L31" s="46" t="n">
        <v>18069000000</v>
      </c>
      <c r="M31" s="46" t="n">
        <v>20013000000</v>
      </c>
      <c r="N31" s="46" t="n">
        <v>26376000000</v>
      </c>
      <c r="O31" s="46" t="n">
        <v>31152000000</v>
      </c>
      <c r="P31" s="46" t="n">
        <v>34008000000</v>
      </c>
      <c r="Q31" s="46" t="n">
        <v>43820000000</v>
      </c>
      <c r="R31" s="46" t="n">
        <v>49532000000</v>
      </c>
      <c r="S31" s="46" t="n">
        <v>48650000000</v>
      </c>
      <c r="T31" s="46" t="n">
        <v>53625000000</v>
      </c>
      <c r="U31" s="46" t="n">
        <v>58950000000</v>
      </c>
      <c r="V31" s="46" t="n">
        <v>64800000000</v>
      </c>
      <c r="W31" s="46" t="n">
        <v>71225000000</v>
      </c>
      <c r="X31" s="4"/>
    </row>
    <row r="32" customFormat="false" ht="16.5" hidden="false" customHeight="false" outlineLevel="0" collapsed="false">
      <c r="B32" s="49" t="s">
        <v>5599</v>
      </c>
      <c r="C32" s="49"/>
      <c r="D32" s="4"/>
      <c r="E32" s="4"/>
      <c r="F32" s="100" t="n">
        <v>4603000000</v>
      </c>
      <c r="G32" s="100" t="n">
        <v>4545000000</v>
      </c>
      <c r="H32" s="100" t="n">
        <v>8024000000</v>
      </c>
      <c r="I32" s="16" t="n">
        <v>4248000000</v>
      </c>
      <c r="J32" s="16" t="n">
        <v>1798000000</v>
      </c>
      <c r="K32" s="46" t="n">
        <v>5058000000</v>
      </c>
      <c r="L32" s="46" t="n">
        <v>-1902000000</v>
      </c>
      <c r="M32" s="46" t="n">
        <v>4765000000</v>
      </c>
      <c r="N32" s="46" t="n">
        <v>14287000000</v>
      </c>
      <c r="O32" s="46" t="n">
        <v>6490000000</v>
      </c>
      <c r="P32" s="46" t="n">
        <v>9919000000</v>
      </c>
      <c r="Q32" s="46" t="n">
        <v>3130000000</v>
      </c>
      <c r="R32" s="46" t="n">
        <v>0</v>
      </c>
      <c r="S32" s="46" t="n">
        <v>3892000000</v>
      </c>
      <c r="T32" s="46" t="n">
        <v>4290000000</v>
      </c>
      <c r="U32" s="46" t="n">
        <v>2358000000</v>
      </c>
      <c r="V32" s="46" t="n">
        <v>2592000000</v>
      </c>
      <c r="W32" s="46" t="n">
        <v>2849000000</v>
      </c>
      <c r="X32" s="4"/>
    </row>
    <row r="33" customFormat="false" ht="16.5" hidden="false" customHeight="false" outlineLevel="0" collapsed="false">
      <c r="B33" s="47" t="s">
        <v>5600</v>
      </c>
      <c r="C33" s="49"/>
      <c r="D33" s="4"/>
      <c r="E33" s="4"/>
      <c r="F33" s="100" t="n">
        <v>-358000000</v>
      </c>
      <c r="G33" s="100" t="n">
        <v>594000000</v>
      </c>
      <c r="H33" s="100" t="n">
        <v>551000000</v>
      </c>
      <c r="I33" s="16" t="n">
        <v>917000000</v>
      </c>
      <c r="J33" s="16" t="n">
        <v>-1988000000</v>
      </c>
      <c r="K33" s="46" t="n">
        <v>1686000000</v>
      </c>
      <c r="L33" s="46" t="n">
        <v>-951000000</v>
      </c>
      <c r="M33" s="46" t="n">
        <v>-953000000</v>
      </c>
      <c r="N33" s="46" t="n">
        <v>-1099000000</v>
      </c>
      <c r="O33" s="46" t="n">
        <v>0</v>
      </c>
      <c r="P33" s="46" t="n">
        <v>1417000000</v>
      </c>
      <c r="Q33" s="46" t="n">
        <v>-4695000000</v>
      </c>
      <c r="R33" s="46" t="n">
        <v>0</v>
      </c>
      <c r="S33" s="46" t="n">
        <v>0</v>
      </c>
      <c r="T33" s="46" t="n">
        <v>2145000000</v>
      </c>
      <c r="U33" s="46" t="n">
        <v>0</v>
      </c>
      <c r="V33" s="46" t="n">
        <v>0</v>
      </c>
      <c r="W33" s="46" t="n">
        <v>0</v>
      </c>
      <c r="X33" s="4"/>
    </row>
    <row r="34" customFormat="false" ht="16.5" hidden="false" customHeight="false" outlineLevel="0" collapsed="false">
      <c r="B34" s="47" t="s">
        <v>5601</v>
      </c>
      <c r="C34" s="49"/>
      <c r="D34" s="4"/>
      <c r="E34" s="4"/>
      <c r="F34" s="100" t="n">
        <v>407000000</v>
      </c>
      <c r="G34" s="100" t="n">
        <v>933000000</v>
      </c>
      <c r="H34" s="100" t="n">
        <v>976000000</v>
      </c>
      <c r="I34" s="16" t="n">
        <v>-673000000</v>
      </c>
      <c r="J34" s="16" t="n">
        <v>116000000</v>
      </c>
      <c r="K34" s="46" t="n">
        <v>843000000</v>
      </c>
      <c r="L34" s="46" t="n">
        <v>0</v>
      </c>
      <c r="M34" s="46" t="n">
        <v>953000000</v>
      </c>
      <c r="N34" s="46" t="n">
        <v>1099000000</v>
      </c>
      <c r="O34" s="46" t="n">
        <v>1298000000</v>
      </c>
      <c r="P34" s="46" t="n">
        <v>0</v>
      </c>
      <c r="Q34" s="46" t="n">
        <v>1565000000</v>
      </c>
      <c r="R34" s="46" t="n">
        <v>0</v>
      </c>
      <c r="S34" s="46" t="n">
        <v>0</v>
      </c>
      <c r="T34" s="46" t="n">
        <v>0</v>
      </c>
      <c r="U34" s="46" t="n">
        <v>0</v>
      </c>
      <c r="V34" s="46" t="n">
        <v>0</v>
      </c>
      <c r="W34" s="46" t="n">
        <v>0</v>
      </c>
      <c r="X34" s="4"/>
    </row>
    <row r="35" customFormat="false" ht="16.5" hidden="false" customHeight="false" outlineLevel="0" collapsed="false">
      <c r="B35" s="47" t="s">
        <v>5593</v>
      </c>
      <c r="C35" s="49"/>
      <c r="D35" s="4"/>
      <c r="E35" s="4"/>
      <c r="F35" s="100" t="n">
        <v>-85000000</v>
      </c>
      <c r="G35" s="100" t="n">
        <v>53000000</v>
      </c>
      <c r="H35" s="100" t="n">
        <v>-293000000</v>
      </c>
      <c r="I35" s="16" t="n">
        <v>-76000000</v>
      </c>
      <c r="J35" s="16" t="n">
        <v>891000000</v>
      </c>
      <c r="K35" s="46" t="n">
        <v>843000000</v>
      </c>
      <c r="L35" s="46" t="n">
        <v>0</v>
      </c>
      <c r="M35" s="46" t="n">
        <v>0</v>
      </c>
      <c r="N35" s="46" t="n">
        <v>1099000000</v>
      </c>
      <c r="O35" s="46" t="n">
        <v>0</v>
      </c>
      <c r="P35" s="46" t="n">
        <v>0</v>
      </c>
      <c r="Q35" s="46" t="n">
        <v>0</v>
      </c>
      <c r="R35" s="46" t="n">
        <v>0</v>
      </c>
      <c r="S35" s="46" t="n">
        <v>0</v>
      </c>
      <c r="T35" s="46" t="n">
        <v>0</v>
      </c>
      <c r="U35" s="46" t="n">
        <v>0</v>
      </c>
      <c r="V35" s="46" t="n">
        <v>0</v>
      </c>
      <c r="W35" s="46" t="n">
        <v>0</v>
      </c>
      <c r="X35" s="4"/>
    </row>
    <row r="36" customFormat="false" ht="16.5" hidden="false" customHeight="false" outlineLevel="0" collapsed="false">
      <c r="B36" s="47" t="s">
        <v>5602</v>
      </c>
      <c r="C36" s="49"/>
      <c r="D36" s="4"/>
      <c r="E36" s="4"/>
      <c r="F36" s="100" t="n">
        <v>962000000</v>
      </c>
      <c r="G36" s="100" t="n">
        <v>1228000000</v>
      </c>
      <c r="H36" s="100" t="n">
        <v>1557000000</v>
      </c>
      <c r="I36" s="16" t="n">
        <v>1682000000</v>
      </c>
      <c r="J36" s="16" t="n">
        <v>2316000000</v>
      </c>
      <c r="K36" s="46" t="n">
        <v>2529000000</v>
      </c>
      <c r="L36" s="46" t="n">
        <v>3804000000</v>
      </c>
      <c r="M36" s="46" t="n">
        <v>1906000000</v>
      </c>
      <c r="N36" s="46" t="n">
        <v>3297000000</v>
      </c>
      <c r="O36" s="46" t="n">
        <v>3894000000</v>
      </c>
      <c r="P36" s="46" t="n">
        <v>4251000000</v>
      </c>
      <c r="Q36" s="46" t="n">
        <v>4695000000</v>
      </c>
      <c r="R36" s="46" t="n">
        <v>3538000000</v>
      </c>
      <c r="S36" s="46" t="n">
        <v>3892000000</v>
      </c>
      <c r="T36" s="46" t="n">
        <v>4290000000</v>
      </c>
      <c r="U36" s="46" t="n">
        <v>4716000000</v>
      </c>
      <c r="V36" s="46" t="n">
        <v>5184000000</v>
      </c>
      <c r="W36" s="46" t="n">
        <v>5698000000</v>
      </c>
      <c r="X36" s="4"/>
    </row>
    <row r="37" customFormat="false" ht="16.5" hidden="false" customHeight="false" outlineLevel="0" collapsed="false">
      <c r="B37" s="47" t="s">
        <v>5603</v>
      </c>
      <c r="C37" s="49"/>
      <c r="D37" s="4"/>
      <c r="E37" s="4"/>
      <c r="F37" s="100" t="n">
        <v>538000000</v>
      </c>
      <c r="G37" s="100" t="n">
        <v>-567000000</v>
      </c>
      <c r="H37" s="100" t="n">
        <v>690000000</v>
      </c>
      <c r="I37" s="16" t="n">
        <v>786000000</v>
      </c>
      <c r="J37" s="16" t="n">
        <v>-976000000</v>
      </c>
      <c r="K37" s="46" t="n">
        <v>-3372000000</v>
      </c>
      <c r="L37" s="46" t="n">
        <v>-5706000000</v>
      </c>
      <c r="M37" s="46" t="n">
        <v>-3812000000</v>
      </c>
      <c r="N37" s="46" t="n">
        <v>2198000000</v>
      </c>
      <c r="O37" s="46" t="n">
        <v>2596000000</v>
      </c>
      <c r="P37" s="46" t="n">
        <v>1417000000</v>
      </c>
      <c r="Q37" s="46" t="n">
        <v>-3130000000</v>
      </c>
      <c r="R37" s="46" t="n">
        <v>-3538000000</v>
      </c>
      <c r="S37" s="46" t="n">
        <v>-1946000000</v>
      </c>
      <c r="T37" s="46" t="n">
        <v>-2145000000</v>
      </c>
      <c r="U37" s="46" t="n">
        <v>-4716000000</v>
      </c>
      <c r="V37" s="46" t="n">
        <v>-5184000000</v>
      </c>
      <c r="W37" s="46" t="n">
        <v>-2849000000</v>
      </c>
      <c r="X37" s="4"/>
    </row>
    <row r="38" customFormat="false" ht="16.5" hidden="false" customHeight="false" outlineLevel="0" collapsed="false">
      <c r="B38" s="47" t="s">
        <v>5604</v>
      </c>
      <c r="C38" s="49"/>
      <c r="D38" s="4"/>
      <c r="E38" s="4"/>
      <c r="F38" s="100" t="n">
        <v>3139000000</v>
      </c>
      <c r="G38" s="100" t="n">
        <v>2304000000</v>
      </c>
      <c r="H38" s="100" t="n">
        <v>4543000000</v>
      </c>
      <c r="I38" s="16" t="n">
        <v>1611000000</v>
      </c>
      <c r="J38" s="16" t="n">
        <v>1440000000</v>
      </c>
      <c r="K38" s="46" t="n">
        <v>3372000000</v>
      </c>
      <c r="L38" s="46" t="n">
        <v>0</v>
      </c>
      <c r="M38" s="46" t="n">
        <v>5718000000</v>
      </c>
      <c r="N38" s="46" t="n">
        <v>7693000000</v>
      </c>
      <c r="O38" s="46" t="n">
        <v>-1298000000</v>
      </c>
      <c r="P38" s="46" t="n">
        <v>2834000000</v>
      </c>
      <c r="Q38" s="46" t="n">
        <v>3130000000</v>
      </c>
      <c r="R38" s="46" t="n">
        <v>0</v>
      </c>
      <c r="S38" s="46" t="n">
        <v>0</v>
      </c>
      <c r="T38" s="46" t="n">
        <v>0</v>
      </c>
      <c r="U38" s="46" t="n">
        <v>0</v>
      </c>
      <c r="V38" s="46" t="n">
        <v>0</v>
      </c>
      <c r="W38" s="46" t="n">
        <v>0</v>
      </c>
      <c r="X38" s="4"/>
    </row>
    <row r="39" customFormat="false" ht="16.5" hidden="false" customHeight="false" outlineLevel="0" collapsed="false">
      <c r="B39" s="47" t="s">
        <v>5605</v>
      </c>
      <c r="C39" s="49"/>
      <c r="D39" s="4"/>
      <c r="E39" s="4"/>
      <c r="F39" s="100" t="n">
        <v>-34387000000</v>
      </c>
      <c r="G39" s="100" t="n">
        <v>-32848000000</v>
      </c>
      <c r="H39" s="100" t="n">
        <v>-20009000000</v>
      </c>
      <c r="I39" s="16" t="n">
        <v>-3400000000</v>
      </c>
      <c r="J39" s="16" t="n">
        <v>-4247000000</v>
      </c>
      <c r="K39" s="46" t="n">
        <v>-15174000000</v>
      </c>
      <c r="L39" s="46" t="n">
        <v>-24726000000</v>
      </c>
      <c r="M39" s="46" t="n">
        <v>-51462000000</v>
      </c>
      <c r="N39" s="46" t="n">
        <v>-30772000000</v>
      </c>
      <c r="O39" s="46" t="n">
        <v>-10384000000</v>
      </c>
      <c r="P39" s="46" t="n">
        <v>-24089000000</v>
      </c>
      <c r="Q39" s="46" t="n">
        <v>-21910000000</v>
      </c>
      <c r="R39" s="46" t="n">
        <v>-35380000000</v>
      </c>
      <c r="S39" s="46" t="n">
        <v>-33082000000</v>
      </c>
      <c r="T39" s="46" t="n">
        <v>-38610000000</v>
      </c>
      <c r="U39" s="46" t="n">
        <v>-44802000000</v>
      </c>
      <c r="V39" s="46" t="n">
        <v>-44064000000</v>
      </c>
      <c r="W39" s="46" t="n">
        <v>-48433000000</v>
      </c>
      <c r="X39" s="4"/>
    </row>
    <row r="40" customFormat="false" ht="16.5" hidden="false" customHeight="false" outlineLevel="0" collapsed="false">
      <c r="A40" s="49" t="s">
        <v>5606</v>
      </c>
      <c r="B40" s="49" t="s">
        <v>5607</v>
      </c>
      <c r="C40" s="49" t="s">
        <v>194</v>
      </c>
      <c r="D40" s="4"/>
      <c r="E40" s="4"/>
      <c r="F40" s="100" t="n">
        <v>48516000000</v>
      </c>
      <c r="G40" s="100" t="n">
        <v>54771000000</v>
      </c>
      <c r="H40" s="100" t="n">
        <v>50865000000</v>
      </c>
      <c r="I40" s="16" t="n">
        <v>34373000000</v>
      </c>
      <c r="J40" s="16" t="n">
        <v>38715000000</v>
      </c>
      <c r="K40" s="46" t="n">
        <v>41307000000</v>
      </c>
      <c r="L40" s="46" t="n">
        <v>40893000000</v>
      </c>
      <c r="M40" s="46" t="n">
        <v>42885000000</v>
      </c>
      <c r="N40" s="46" t="n">
        <v>40663000000</v>
      </c>
      <c r="O40" s="46" t="n">
        <v>35046000000</v>
      </c>
      <c r="P40" s="46" t="n">
        <v>39676000000</v>
      </c>
      <c r="Q40" s="46" t="n">
        <v>42255000000</v>
      </c>
      <c r="R40" s="46" t="n">
        <v>40687000000</v>
      </c>
      <c r="S40" s="46" t="n">
        <v>48650000000</v>
      </c>
      <c r="T40" s="46" t="n">
        <v>47190000000</v>
      </c>
      <c r="U40" s="46" t="n">
        <v>49518000000</v>
      </c>
      <c r="V40" s="46" t="n">
        <v>44064000000</v>
      </c>
      <c r="W40" s="46" t="n">
        <v>48433000000</v>
      </c>
      <c r="X40" s="4"/>
    </row>
    <row r="41" customFormat="false" ht="15" hidden="false" customHeight="false" outlineLevel="0" collapsed="false">
      <c r="A41" s="49" t="s">
        <v>199</v>
      </c>
      <c r="B41" s="49" t="s">
        <v>199</v>
      </c>
      <c r="C41" s="49" t="s">
        <v>201</v>
      </c>
      <c r="D41" s="4"/>
      <c r="E41" s="4"/>
      <c r="F41" s="100" t="n">
        <v>48358000000</v>
      </c>
      <c r="G41" s="100" t="n">
        <v>50547000000</v>
      </c>
      <c r="H41" s="100" t="n">
        <v>44283000000</v>
      </c>
      <c r="I41" s="100"/>
      <c r="J41" s="100"/>
      <c r="K41" s="46"/>
      <c r="L41" s="100"/>
      <c r="M41" s="100"/>
      <c r="N41" s="100"/>
      <c r="O41" s="100"/>
      <c r="P41" s="100"/>
      <c r="Q41" s="100"/>
      <c r="R41" s="100"/>
      <c r="S41" s="100"/>
      <c r="T41" s="100"/>
      <c r="U41" s="100"/>
      <c r="V41" s="100"/>
      <c r="W41" s="100"/>
      <c r="X41" s="4"/>
    </row>
    <row r="42" customFormat="false" ht="15" hidden="false" customHeight="false" outlineLevel="0" collapsed="false">
      <c r="A42" s="49" t="s">
        <v>361</v>
      </c>
      <c r="B42" s="49" t="s">
        <v>361</v>
      </c>
      <c r="C42" s="49" t="s">
        <v>201</v>
      </c>
      <c r="D42" s="4"/>
      <c r="E42" s="4"/>
      <c r="F42" s="100" t="n">
        <v>159000000</v>
      </c>
      <c r="G42" s="100" t="n">
        <v>4224000000</v>
      </c>
      <c r="H42" s="100" t="n">
        <v>6582000000</v>
      </c>
      <c r="I42" s="100"/>
      <c r="J42" s="100"/>
      <c r="K42" s="46"/>
      <c r="L42" s="100"/>
      <c r="M42" s="100"/>
      <c r="N42" s="100"/>
      <c r="O42" s="100"/>
      <c r="P42" s="100"/>
      <c r="Q42" s="100"/>
      <c r="R42" s="100"/>
      <c r="S42" s="100"/>
      <c r="T42" s="100"/>
      <c r="U42" s="100"/>
      <c r="V42" s="100"/>
      <c r="W42" s="100"/>
      <c r="X42" s="4"/>
    </row>
    <row r="43" s="13" customFormat="true" ht="15" hidden="false" customHeight="false" outlineLevel="0" collapsed="false">
      <c r="A43" s="63" t="s">
        <v>110</v>
      </c>
      <c r="B43" s="63" t="s">
        <v>110</v>
      </c>
      <c r="C43" s="63" t="s">
        <v>34</v>
      </c>
      <c r="D43" s="168"/>
      <c r="E43" s="168"/>
      <c r="F43" s="110" t="n">
        <v>34387000000</v>
      </c>
      <c r="G43" s="110" t="n">
        <v>32848000000</v>
      </c>
      <c r="H43" s="110" t="n">
        <v>20009000000</v>
      </c>
      <c r="I43" s="110" t="n">
        <v>1791000000</v>
      </c>
      <c r="J43" s="110" t="n">
        <v>3832000000</v>
      </c>
      <c r="K43" s="110" t="n">
        <v>11866000000</v>
      </c>
      <c r="L43" s="110"/>
      <c r="M43" s="110"/>
      <c r="N43" s="110"/>
      <c r="O43" s="110"/>
      <c r="P43" s="110"/>
      <c r="Q43" s="110"/>
      <c r="R43" s="110"/>
      <c r="S43" s="110"/>
      <c r="T43" s="110"/>
      <c r="U43" s="110"/>
      <c r="V43" s="110"/>
      <c r="W43" s="110"/>
      <c r="X43" s="168"/>
    </row>
    <row r="44" s="38" customFormat="true" ht="15" hidden="false" customHeight="false" outlineLevel="0" collapsed="false">
      <c r="A44" s="49" t="s">
        <v>248</v>
      </c>
      <c r="B44" s="49" t="s">
        <v>5608</v>
      </c>
      <c r="C44" s="49" t="s">
        <v>242</v>
      </c>
      <c r="D44" s="4"/>
      <c r="E44" s="4"/>
      <c r="F44" s="100" t="n">
        <f aca="false">F45+F46</f>
        <v>11479000000</v>
      </c>
      <c r="G44" s="100" t="n">
        <f aca="false">G45+G46</f>
        <v>187000000</v>
      </c>
      <c r="H44" s="100" t="n">
        <f aca="false">H45+H46</f>
        <v>-1362000000</v>
      </c>
      <c r="I44" s="100" t="n">
        <f aca="false">I45+I46</f>
        <v>-1228000000</v>
      </c>
      <c r="J44" s="100"/>
      <c r="K44" s="100"/>
      <c r="L44" s="100"/>
      <c r="M44" s="100"/>
      <c r="N44" s="100"/>
      <c r="O44" s="100"/>
      <c r="P44" s="100"/>
      <c r="Q44" s="100"/>
      <c r="R44" s="100"/>
      <c r="S44" s="100"/>
      <c r="T44" s="100"/>
      <c r="U44" s="100"/>
      <c r="V44" s="100"/>
      <c r="W44" s="100"/>
      <c r="X44" s="4"/>
    </row>
    <row r="45" s="38" customFormat="true" ht="15" hidden="false" customHeight="false" outlineLevel="0" collapsed="false">
      <c r="A45" s="47" t="s">
        <v>5609</v>
      </c>
      <c r="B45" s="47" t="s">
        <v>5610</v>
      </c>
      <c r="C45" s="49" t="s">
        <v>251</v>
      </c>
      <c r="D45" s="4"/>
      <c r="E45" s="4"/>
      <c r="F45" s="100" t="n">
        <f aca="false">F52</f>
        <v>-19438000000</v>
      </c>
      <c r="G45" s="100" t="n">
        <f aca="false">G52</f>
        <v>-11519000000</v>
      </c>
      <c r="H45" s="100" t="n">
        <f aca="false">H52</f>
        <v>-12655000000</v>
      </c>
      <c r="I45" s="100" t="n">
        <f aca="false">I52</f>
        <v>-14847000000</v>
      </c>
      <c r="J45" s="100"/>
      <c r="K45" s="100"/>
      <c r="L45" s="100"/>
      <c r="M45" s="100"/>
      <c r="N45" s="100"/>
      <c r="O45" s="100"/>
      <c r="P45" s="100"/>
      <c r="Q45" s="100"/>
      <c r="R45" s="100"/>
      <c r="S45" s="100"/>
      <c r="T45" s="100"/>
      <c r="U45" s="100"/>
      <c r="V45" s="100"/>
      <c r="W45" s="100"/>
      <c r="X45" s="4"/>
    </row>
    <row r="46" s="38" customFormat="true" ht="15" hidden="false" customHeight="false" outlineLevel="0" collapsed="false">
      <c r="A46" s="47" t="s">
        <v>473</v>
      </c>
      <c r="B46" s="47" t="s">
        <v>5611</v>
      </c>
      <c r="C46" s="49" t="s">
        <v>251</v>
      </c>
      <c r="D46" s="4"/>
      <c r="E46" s="4"/>
      <c r="F46" s="100" t="n">
        <f aca="false">F55</f>
        <v>30917000000</v>
      </c>
      <c r="G46" s="100" t="n">
        <f aca="false">G55</f>
        <v>11706000000</v>
      </c>
      <c r="H46" s="100" t="n">
        <f aca="false">H55</f>
        <v>11293000000</v>
      </c>
      <c r="I46" s="100" t="n">
        <f aca="false">I55</f>
        <v>13619000000</v>
      </c>
      <c r="J46" s="100"/>
      <c r="K46" s="100"/>
      <c r="L46" s="100"/>
      <c r="M46" s="100"/>
      <c r="N46" s="100"/>
      <c r="O46" s="100"/>
      <c r="P46" s="100"/>
      <c r="Q46" s="100"/>
      <c r="R46" s="100"/>
      <c r="S46" s="100"/>
      <c r="T46" s="100"/>
      <c r="U46" s="100"/>
      <c r="V46" s="100"/>
      <c r="W46" s="100"/>
      <c r="X46" s="4"/>
    </row>
    <row r="47" s="38" customFormat="true" ht="15" hidden="false" customHeight="false" outlineLevel="0" collapsed="false">
      <c r="A47" s="49" t="s">
        <v>115</v>
      </c>
      <c r="B47" s="49" t="s">
        <v>2345</v>
      </c>
      <c r="C47" s="49" t="s">
        <v>242</v>
      </c>
      <c r="D47" s="4"/>
      <c r="E47" s="4"/>
      <c r="F47" s="100" t="n">
        <f aca="false">F48+F49</f>
        <v>25102000000</v>
      </c>
      <c r="G47" s="100" t="n">
        <f aca="false">G48+G49</f>
        <v>32132000000</v>
      </c>
      <c r="H47" s="100" t="n">
        <f aca="false">H48+H49</f>
        <v>23297000000</v>
      </c>
      <c r="I47" s="100" t="n">
        <f aca="false">I48+I49</f>
        <v>21318000000</v>
      </c>
      <c r="J47" s="100"/>
      <c r="K47" s="100"/>
      <c r="L47" s="100"/>
      <c r="M47" s="100"/>
      <c r="N47" s="100"/>
      <c r="O47" s="100"/>
      <c r="P47" s="100"/>
      <c r="Q47" s="100"/>
      <c r="R47" s="100"/>
      <c r="S47" s="100"/>
      <c r="T47" s="100"/>
      <c r="U47" s="100"/>
      <c r="V47" s="100"/>
      <c r="W47" s="100"/>
      <c r="X47" s="4"/>
    </row>
    <row r="48" customFormat="false" ht="15" hidden="false" customHeight="false" outlineLevel="0" collapsed="false">
      <c r="A48" s="47" t="s">
        <v>1015</v>
      </c>
      <c r="B48" s="47" t="s">
        <v>1015</v>
      </c>
      <c r="C48" s="49" t="s">
        <v>119</v>
      </c>
      <c r="D48" s="4"/>
      <c r="E48" s="4"/>
      <c r="F48" s="100" t="n">
        <f aca="false">F53</f>
        <v>-150779000000</v>
      </c>
      <c r="G48" s="100" t="n">
        <f aca="false">G53</f>
        <v>-102430000000</v>
      </c>
      <c r="H48" s="100" t="n">
        <f aca="false">H53</f>
        <v>-124830000000</v>
      </c>
      <c r="I48" s="100" t="n">
        <f aca="false">I53</f>
        <v>-130211000000</v>
      </c>
      <c r="J48" s="100"/>
      <c r="K48" s="100"/>
      <c r="L48" s="100"/>
      <c r="M48" s="100"/>
      <c r="N48" s="100"/>
      <c r="O48" s="100"/>
      <c r="P48" s="100"/>
      <c r="Q48" s="100"/>
      <c r="R48" s="100"/>
      <c r="S48" s="100"/>
      <c r="T48" s="100"/>
      <c r="U48" s="100"/>
      <c r="V48" s="100"/>
      <c r="W48" s="100"/>
      <c r="X48" s="4"/>
    </row>
    <row r="49" customFormat="false" ht="15" hidden="false" customHeight="false" outlineLevel="0" collapsed="false">
      <c r="A49" s="47" t="s">
        <v>5612</v>
      </c>
      <c r="B49" s="47" t="s">
        <v>5612</v>
      </c>
      <c r="C49" s="49" t="s">
        <v>119</v>
      </c>
      <c r="D49" s="4"/>
      <c r="E49" s="4"/>
      <c r="F49" s="100" t="n">
        <f aca="false">F56</f>
        <v>175881000000</v>
      </c>
      <c r="G49" s="100" t="n">
        <f aca="false">G56</f>
        <v>134562000000</v>
      </c>
      <c r="H49" s="100" t="n">
        <f aca="false">H56</f>
        <v>148127000000</v>
      </c>
      <c r="I49" s="100" t="n">
        <f aca="false">I56</f>
        <v>151529000000</v>
      </c>
      <c r="J49" s="100"/>
      <c r="K49" s="100"/>
      <c r="L49" s="100"/>
      <c r="M49" s="100"/>
      <c r="N49" s="100"/>
      <c r="O49" s="100"/>
      <c r="P49" s="100"/>
      <c r="Q49" s="100"/>
      <c r="R49" s="100"/>
      <c r="S49" s="100"/>
      <c r="T49" s="100"/>
      <c r="U49" s="100"/>
      <c r="V49" s="100"/>
      <c r="W49" s="100"/>
      <c r="X49" s="4"/>
    </row>
    <row r="50" customFormat="false" ht="15" hidden="false" customHeight="false" outlineLevel="0" collapsed="false">
      <c r="B50" s="107" t="s">
        <v>5613</v>
      </c>
      <c r="C50" s="49"/>
      <c r="D50" s="4"/>
      <c r="E50" s="4"/>
      <c r="F50" s="100" t="n">
        <v>34387000000</v>
      </c>
      <c r="G50" s="100" t="n">
        <v>32848000000</v>
      </c>
      <c r="H50" s="100" t="n">
        <v>20009000000</v>
      </c>
      <c r="I50" s="100" t="n">
        <v>1791000000</v>
      </c>
      <c r="J50" s="100" t="n">
        <v>3832000000</v>
      </c>
      <c r="K50" s="100" t="n">
        <v>11866000000</v>
      </c>
      <c r="L50" s="165"/>
      <c r="M50" s="165"/>
      <c r="N50" s="165"/>
      <c r="O50" s="165"/>
      <c r="P50" s="165"/>
      <c r="Q50" s="165"/>
      <c r="R50" s="165"/>
      <c r="S50" s="165"/>
      <c r="T50" s="165"/>
      <c r="U50" s="165"/>
      <c r="V50" s="165"/>
      <c r="W50" s="165"/>
      <c r="X50" s="4"/>
    </row>
    <row r="51" customFormat="false" ht="15" hidden="false" customHeight="false" outlineLevel="0" collapsed="false">
      <c r="B51" s="107" t="s">
        <v>393</v>
      </c>
      <c r="C51" s="49"/>
      <c r="D51" s="4"/>
      <c r="E51" s="4"/>
      <c r="F51" s="100" t="n">
        <v>-170216000000</v>
      </c>
      <c r="G51" s="100" t="n">
        <v>-113949000000</v>
      </c>
      <c r="H51" s="100" t="n">
        <v>-137486000000</v>
      </c>
      <c r="I51" s="100" t="n">
        <v>-145058000000</v>
      </c>
      <c r="J51" s="100"/>
      <c r="K51" s="100"/>
      <c r="L51" s="46"/>
      <c r="M51" s="100"/>
      <c r="N51" s="100"/>
      <c r="O51" s="100"/>
      <c r="P51" s="100"/>
      <c r="Q51" s="100"/>
      <c r="R51" s="100"/>
      <c r="S51" s="100"/>
      <c r="T51" s="100"/>
      <c r="U51" s="100"/>
      <c r="V51" s="100"/>
      <c r="W51" s="100"/>
      <c r="X51" s="4"/>
    </row>
    <row r="52" customFormat="false" ht="15" hidden="false" customHeight="false" outlineLevel="0" collapsed="false">
      <c r="B52" s="134" t="s">
        <v>361</v>
      </c>
      <c r="C52" s="49"/>
      <c r="D52" s="4"/>
      <c r="E52" s="4"/>
      <c r="F52" s="100" t="n">
        <v>-19438000000</v>
      </c>
      <c r="G52" s="100" t="n">
        <v>-11519000000</v>
      </c>
      <c r="H52" s="100" t="n">
        <v>-12655000000</v>
      </c>
      <c r="I52" s="100" t="n">
        <v>-14847000000</v>
      </c>
      <c r="J52" s="100"/>
      <c r="K52" s="100"/>
      <c r="L52" s="46"/>
      <c r="M52" s="100"/>
      <c r="N52" s="100"/>
      <c r="O52" s="100"/>
      <c r="P52" s="100"/>
      <c r="Q52" s="100"/>
      <c r="R52" s="100"/>
      <c r="S52" s="100"/>
      <c r="T52" s="100"/>
      <c r="U52" s="100"/>
      <c r="V52" s="100"/>
      <c r="W52" s="100"/>
      <c r="X52" s="4"/>
    </row>
    <row r="53" customFormat="false" ht="15" hidden="false" customHeight="false" outlineLevel="0" collapsed="false">
      <c r="B53" s="134" t="s">
        <v>199</v>
      </c>
      <c r="C53" s="49"/>
      <c r="D53" s="4"/>
      <c r="E53" s="4"/>
      <c r="F53" s="100" t="n">
        <v>-150779000000</v>
      </c>
      <c r="G53" s="100" t="n">
        <v>-102430000000</v>
      </c>
      <c r="H53" s="100" t="n">
        <v>-124830000000</v>
      </c>
      <c r="I53" s="100" t="n">
        <v>-130211000000</v>
      </c>
      <c r="J53" s="100"/>
      <c r="K53" s="100"/>
      <c r="L53" s="46"/>
      <c r="M53" s="100"/>
      <c r="N53" s="100"/>
      <c r="O53" s="100"/>
      <c r="P53" s="100"/>
      <c r="Q53" s="100"/>
      <c r="R53" s="100"/>
      <c r="S53" s="100"/>
      <c r="T53" s="100"/>
      <c r="U53" s="100"/>
      <c r="V53" s="100"/>
      <c r="W53" s="100"/>
      <c r="X53" s="4"/>
    </row>
    <row r="54" customFormat="false" ht="15" hidden="false" customHeight="false" outlineLevel="0" collapsed="false">
      <c r="B54" s="107" t="s">
        <v>2303</v>
      </c>
      <c r="C54" s="49"/>
      <c r="D54" s="4"/>
      <c r="E54" s="4"/>
      <c r="F54" s="100" t="n">
        <v>206798000000</v>
      </c>
      <c r="G54" s="100" t="n">
        <v>146268000000</v>
      </c>
      <c r="H54" s="100" t="n">
        <v>159421000000</v>
      </c>
      <c r="I54" s="100" t="n">
        <v>165149000000</v>
      </c>
      <c r="J54" s="100"/>
      <c r="K54" s="100"/>
      <c r="L54" s="46"/>
      <c r="M54" s="100"/>
      <c r="N54" s="100"/>
      <c r="O54" s="100"/>
      <c r="P54" s="100"/>
      <c r="Q54" s="100"/>
      <c r="R54" s="100"/>
      <c r="S54" s="100"/>
      <c r="T54" s="100"/>
      <c r="U54" s="100"/>
      <c r="V54" s="100"/>
      <c r="W54" s="100"/>
      <c r="X54" s="4"/>
    </row>
    <row r="55" customFormat="false" ht="15" hidden="false" customHeight="false" outlineLevel="0" collapsed="false">
      <c r="B55" s="134" t="s">
        <v>361</v>
      </c>
      <c r="C55" s="49"/>
      <c r="D55" s="4"/>
      <c r="E55" s="4"/>
      <c r="F55" s="100" t="n">
        <v>30917000000</v>
      </c>
      <c r="G55" s="100" t="n">
        <v>11706000000</v>
      </c>
      <c r="H55" s="100" t="n">
        <v>11293000000</v>
      </c>
      <c r="I55" s="100" t="n">
        <v>13619000000</v>
      </c>
      <c r="J55" s="100"/>
      <c r="K55" s="100"/>
      <c r="L55" s="46"/>
      <c r="M55" s="100"/>
      <c r="N55" s="100"/>
      <c r="O55" s="100"/>
      <c r="P55" s="100"/>
      <c r="Q55" s="100"/>
      <c r="R55" s="100"/>
      <c r="S55" s="100"/>
      <c r="T55" s="100"/>
      <c r="U55" s="100"/>
      <c r="V55" s="100"/>
      <c r="W55" s="100"/>
      <c r="X55" s="4"/>
    </row>
    <row r="56" customFormat="false" ht="15" hidden="false" customHeight="false" outlineLevel="0" collapsed="false">
      <c r="B56" s="134" t="s">
        <v>199</v>
      </c>
      <c r="C56" s="49"/>
      <c r="D56" s="4"/>
      <c r="E56" s="4"/>
      <c r="F56" s="100" t="n">
        <v>175881000000</v>
      </c>
      <c r="G56" s="100" t="n">
        <v>134562000000</v>
      </c>
      <c r="H56" s="100" t="n">
        <v>148127000000</v>
      </c>
      <c r="I56" s="100" t="n">
        <v>151529000000</v>
      </c>
      <c r="J56" s="100"/>
      <c r="K56" s="100"/>
      <c r="L56" s="46"/>
      <c r="M56" s="100"/>
      <c r="N56" s="100"/>
      <c r="O56" s="100"/>
      <c r="P56" s="100"/>
      <c r="Q56" s="100"/>
      <c r="R56" s="100"/>
      <c r="S56" s="100"/>
      <c r="T56" s="100"/>
      <c r="U56" s="100"/>
      <c r="V56" s="100"/>
      <c r="W56" s="100"/>
      <c r="X56" s="4"/>
    </row>
    <row r="57" customFormat="false" ht="15" hidden="false" customHeight="false" outlineLevel="0" collapsed="false">
      <c r="A57" s="107" t="s">
        <v>5614</v>
      </c>
      <c r="B57" s="107" t="s">
        <v>5615</v>
      </c>
      <c r="C57" s="49" t="s">
        <v>242</v>
      </c>
      <c r="D57" s="4"/>
      <c r="E57" s="4"/>
      <c r="F57" s="100" t="n">
        <v>-3003000000</v>
      </c>
      <c r="G57" s="100" t="n">
        <v>230000000</v>
      </c>
      <c r="H57" s="100" t="n">
        <v>-3774000000</v>
      </c>
      <c r="I57" s="100" t="n">
        <v>-23499000000</v>
      </c>
      <c r="J57" s="100"/>
      <c r="K57" s="100"/>
      <c r="L57" s="46"/>
      <c r="M57" s="100"/>
      <c r="N57" s="100"/>
      <c r="O57" s="100"/>
      <c r="P57" s="100"/>
      <c r="Q57" s="100"/>
      <c r="R57" s="100"/>
      <c r="S57" s="100"/>
      <c r="T57" s="100"/>
      <c r="U57" s="100"/>
      <c r="V57" s="100"/>
      <c r="W57" s="100"/>
      <c r="X57" s="4"/>
    </row>
    <row r="58" customFormat="false" ht="17.25" hidden="false" customHeight="true" outlineLevel="0" collapsed="false">
      <c r="A58" s="107" t="s">
        <v>805</v>
      </c>
      <c r="B58" s="107" t="s">
        <v>805</v>
      </c>
      <c r="C58" s="49" t="s">
        <v>242</v>
      </c>
      <c r="D58" s="4"/>
      <c r="E58" s="4"/>
      <c r="F58" s="100" t="n">
        <v>808000000</v>
      </c>
      <c r="G58" s="100" t="n">
        <v>299000000</v>
      </c>
      <c r="H58" s="100" t="n">
        <v>1848000000</v>
      </c>
      <c r="I58" s="100" t="n">
        <v>5200000000</v>
      </c>
      <c r="J58" s="100"/>
      <c r="K58" s="100"/>
      <c r="L58" s="46"/>
      <c r="M58" s="100"/>
      <c r="N58" s="100"/>
      <c r="O58" s="100"/>
      <c r="P58" s="100"/>
      <c r="Q58" s="100"/>
      <c r="R58" s="100"/>
      <c r="S58" s="100"/>
      <c r="T58" s="100"/>
      <c r="U58" s="100"/>
      <c r="V58" s="100"/>
      <c r="W58" s="100"/>
      <c r="X58" s="4"/>
    </row>
    <row r="59" customFormat="false" ht="17.25" hidden="false" customHeight="true" outlineLevel="0" collapsed="false">
      <c r="B59" s="107"/>
      <c r="C59" s="49"/>
      <c r="D59" s="4"/>
      <c r="E59" s="4"/>
      <c r="F59" s="46"/>
      <c r="G59" s="46"/>
      <c r="H59" s="46"/>
      <c r="I59" s="46"/>
      <c r="J59" s="100"/>
      <c r="K59" s="100"/>
      <c r="L59" s="46"/>
      <c r="M59" s="100"/>
      <c r="N59" s="100"/>
      <c r="O59" s="100"/>
      <c r="P59" s="100"/>
      <c r="Q59" s="100"/>
      <c r="R59" s="100"/>
      <c r="S59" s="100"/>
      <c r="T59" s="100"/>
      <c r="U59" s="100"/>
      <c r="V59" s="100"/>
      <c r="W59" s="100"/>
      <c r="X59" s="4"/>
    </row>
    <row r="60" customFormat="false" ht="15" hidden="false" customHeight="false" outlineLevel="0" collapsed="false">
      <c r="B60" s="107"/>
      <c r="C60" s="49"/>
      <c r="D60" s="4"/>
      <c r="E60" s="4"/>
      <c r="F60" s="0" t="s">
        <v>128</v>
      </c>
      <c r="G60" s="0" t="s">
        <v>128</v>
      </c>
      <c r="H60" s="0" t="s">
        <v>128</v>
      </c>
      <c r="I60" s="0" t="s">
        <v>128</v>
      </c>
      <c r="J60" s="0" t="s">
        <v>128</v>
      </c>
      <c r="K60" s="0" t="s">
        <v>128</v>
      </c>
      <c r="L60" s="0" t="s">
        <v>128</v>
      </c>
      <c r="M60" s="0" t="s">
        <v>128</v>
      </c>
      <c r="N60" s="0" t="s">
        <v>128</v>
      </c>
      <c r="O60" s="0" t="s">
        <v>128</v>
      </c>
      <c r="P60" s="0" t="s">
        <v>128</v>
      </c>
      <c r="Q60" s="0" t="s">
        <v>128</v>
      </c>
      <c r="R60" s="0" t="s">
        <v>128</v>
      </c>
      <c r="S60" s="0" t="s">
        <v>128</v>
      </c>
      <c r="T60" s="0" t="s">
        <v>128</v>
      </c>
      <c r="U60" s="0" t="s">
        <v>128</v>
      </c>
      <c r="V60" s="0" t="s">
        <v>128</v>
      </c>
      <c r="W60" s="0" t="s">
        <v>128</v>
      </c>
      <c r="X60" s="4"/>
    </row>
    <row r="61" customFormat="false" ht="15" hidden="false" customHeight="false" outlineLevel="0" collapsed="false">
      <c r="D61" s="55"/>
    </row>
    <row r="62" customFormat="false" ht="15" hidden="false" customHeight="false" outlineLevel="0" collapsed="false">
      <c r="D62" s="55"/>
      <c r="F62" s="55"/>
      <c r="G62" s="55"/>
      <c r="H62" s="55"/>
      <c r="I62" s="55"/>
    </row>
    <row r="63" customFormat="false" ht="15" hidden="false" customHeight="false" outlineLevel="0" collapsed="false">
      <c r="B63" s="0" t="s">
        <v>33</v>
      </c>
      <c r="D63" s="55"/>
      <c r="F63" s="55"/>
      <c r="G63" s="55"/>
      <c r="H63" s="55"/>
      <c r="I63" s="55"/>
    </row>
    <row r="64" customFormat="false" ht="15" hidden="false" customHeight="false" outlineLevel="0" collapsed="false">
      <c r="B64" s="0" t="s">
        <v>130</v>
      </c>
      <c r="D64" s="55"/>
      <c r="F64" s="55" t="n">
        <f aca="false">F9-F10-F16</f>
        <v>-1000000</v>
      </c>
      <c r="G64" s="55" t="n">
        <f aca="false">G9-G10-G16</f>
        <v>0</v>
      </c>
      <c r="H64" s="55" t="n">
        <f aca="false">H9-H10-H16</f>
        <v>1000000</v>
      </c>
      <c r="I64" s="55" t="n">
        <f aca="false">I9-I10-I16</f>
        <v>0</v>
      </c>
      <c r="J64" s="55" t="n">
        <f aca="false">J9-J10-J16</f>
        <v>0</v>
      </c>
      <c r="K64" s="55" t="n">
        <f aca="false">K9-K10-K16</f>
        <v>0</v>
      </c>
      <c r="L64" s="55" t="n">
        <f aca="false">L9-L10-L16</f>
        <v>0</v>
      </c>
      <c r="M64" s="55" t="n">
        <f aca="false">M9-M10-M16</f>
        <v>0</v>
      </c>
      <c r="N64" s="55" t="n">
        <f aca="false">N9-N10-N16</f>
        <v>0</v>
      </c>
      <c r="O64" s="55" t="n">
        <f aca="false">O9-O10-O16</f>
        <v>0</v>
      </c>
      <c r="P64" s="55" t="n">
        <f aca="false">P9-P10-P16</f>
        <v>0</v>
      </c>
      <c r="Q64" s="55" t="n">
        <f aca="false">Q9-Q10-Q16</f>
        <v>0</v>
      </c>
      <c r="R64" s="55" t="n">
        <f aca="false">R9-R10-R16</f>
        <v>0</v>
      </c>
      <c r="S64" s="55" t="n">
        <f aca="false">S9-S10-S16</f>
        <v>0</v>
      </c>
      <c r="T64" s="55" t="n">
        <f aca="false">T9-T10-T16</f>
        <v>0</v>
      </c>
      <c r="U64" s="55" t="n">
        <f aca="false">U9-U10-U16</f>
        <v>0</v>
      </c>
      <c r="V64" s="55" t="n">
        <f aca="false">V9-V10-V16</f>
        <v>0</v>
      </c>
      <c r="W64" s="55" t="n">
        <f aca="false">W9-W10-W16</f>
        <v>0</v>
      </c>
    </row>
    <row r="65" customFormat="false" ht="15" hidden="false" customHeight="false" outlineLevel="0" collapsed="false">
      <c r="B65" s="0" t="s">
        <v>4862</v>
      </c>
      <c r="D65" s="55"/>
      <c r="F65" s="55" t="n">
        <f aca="false">F10-F11-F12-F13-F14-F15</f>
        <v>0</v>
      </c>
      <c r="G65" s="55" t="n">
        <f aca="false">G10-G11-G12-G13-G14-G15</f>
        <v>0</v>
      </c>
      <c r="H65" s="55" t="n">
        <f aca="false">H10-H11-H12-H13-H14-H15</f>
        <v>0</v>
      </c>
      <c r="I65" s="55" t="n">
        <f aca="false">I10-I11-I12-I13-I14-I15</f>
        <v>-1000000</v>
      </c>
      <c r="J65" s="55" t="n">
        <f aca="false">J10-J11-J12-J13-J14-J15</f>
        <v>-1000000</v>
      </c>
      <c r="K65" s="55" t="n">
        <f aca="false">K10-K11-K12-K13-K14-K15</f>
        <v>0</v>
      </c>
      <c r="L65" s="55" t="n">
        <f aca="false">L10-L11-L12-L13-L14-L15</f>
        <v>0</v>
      </c>
      <c r="M65" s="55" t="n">
        <f aca="false">M10-M11-M12-M13-M14-M15</f>
        <v>0</v>
      </c>
      <c r="N65" s="55" t="n">
        <f aca="false">N10-N11-N12-N13-N14-N15</f>
        <v>0</v>
      </c>
      <c r="O65" s="55" t="n">
        <f aca="false">O10-O11-O12-O13-O14-O15</f>
        <v>0</v>
      </c>
      <c r="P65" s="55" t="n">
        <f aca="false">P10-P11-P12-P13-P14-P15</f>
        <v>0</v>
      </c>
      <c r="Q65" s="55" t="n">
        <f aca="false">Q10-Q11-Q12-Q13-Q14-Q15</f>
        <v>0</v>
      </c>
      <c r="R65" s="55" t="n">
        <f aca="false">R10-R11-R12-R13-R14-R15</f>
        <v>0</v>
      </c>
      <c r="S65" s="55" t="n">
        <f aca="false">S10-S11-S12-S13-S14-S15</f>
        <v>0</v>
      </c>
      <c r="T65" s="55" t="n">
        <f aca="false">T10-T11-T12-T13-T14-T15</f>
        <v>0</v>
      </c>
      <c r="U65" s="55" t="n">
        <f aca="false">U10-U11-U12-U13-U14-U15</f>
        <v>0</v>
      </c>
      <c r="V65" s="55" t="n">
        <f aca="false">V10-V11-V12-V13-V14-V15</f>
        <v>0</v>
      </c>
      <c r="W65" s="55" t="n">
        <f aca="false">W10-W11-W12-W13-W14-W15</f>
        <v>0</v>
      </c>
    </row>
    <row r="66" customFormat="false" ht="15" hidden="false" customHeight="false" outlineLevel="0" collapsed="false">
      <c r="B66" s="0" t="s">
        <v>1209</v>
      </c>
      <c r="D66" s="55"/>
      <c r="F66" s="55" t="n">
        <f aca="false">F18-F20-F31</f>
        <v>0</v>
      </c>
      <c r="G66" s="55" t="n">
        <f aca="false">G18-G20-G31</f>
        <v>0</v>
      </c>
      <c r="H66" s="55" t="n">
        <f aca="false">H18-H20-H31</f>
        <v>0</v>
      </c>
      <c r="I66" s="55" t="n">
        <f aca="false">I18-I20-I31</f>
        <v>0</v>
      </c>
      <c r="J66" s="55" t="n">
        <f aca="false">J18-J20-J31</f>
        <v>0</v>
      </c>
      <c r="K66" s="55" t="n">
        <f aca="false">K18-K20-K31</f>
        <v>0</v>
      </c>
      <c r="L66" s="55" t="n">
        <f aca="false">L18-L20-L31</f>
        <v>0</v>
      </c>
      <c r="M66" s="55" t="n">
        <f aca="false">M18-M20-M31</f>
        <v>0</v>
      </c>
      <c r="N66" s="55" t="n">
        <f aca="false">N18-N20-N31</f>
        <v>0</v>
      </c>
      <c r="O66" s="55" t="n">
        <f aca="false">O18-O20-O31</f>
        <v>0</v>
      </c>
      <c r="P66" s="55" t="n">
        <f aca="false">P18-P20-P31</f>
        <v>0</v>
      </c>
      <c r="Q66" s="55" t="n">
        <f aca="false">Q18-Q20-Q31</f>
        <v>0</v>
      </c>
      <c r="R66" s="55" t="n">
        <f aca="false">R18-R20-R31</f>
        <v>0</v>
      </c>
      <c r="S66" s="55" t="n">
        <f aca="false">S18-S20-S31</f>
        <v>0</v>
      </c>
      <c r="T66" s="55" t="n">
        <f aca="false">T18-T20-T31</f>
        <v>0</v>
      </c>
      <c r="U66" s="55" t="n">
        <f aca="false">U18-U20-U31</f>
        <v>0</v>
      </c>
      <c r="V66" s="55" t="n">
        <f aca="false">V18-V20-V31</f>
        <v>0</v>
      </c>
      <c r="W66" s="55" t="n">
        <f aca="false">W18-W20-W31</f>
        <v>0</v>
      </c>
    </row>
    <row r="67" customFormat="false" ht="15" hidden="false" customHeight="false" outlineLevel="0" collapsed="false">
      <c r="B67" s="0" t="s">
        <v>5616</v>
      </c>
      <c r="D67" s="55"/>
      <c r="F67" s="55" t="n">
        <f aca="false">F20-F21-F22-F25-F40</f>
        <v>0</v>
      </c>
      <c r="G67" s="55" t="n">
        <f aca="false">G20-G21-G22-G25-G40</f>
        <v>0</v>
      </c>
      <c r="H67" s="55" t="n">
        <f aca="false">H20-H21-H22-H25-H40</f>
        <v>0</v>
      </c>
      <c r="I67" s="55" t="n">
        <f aca="false">I20-I21-I22-I25-I40</f>
        <v>0</v>
      </c>
      <c r="J67" s="55" t="n">
        <f aca="false">J20-J21-J22-J25-J40</f>
        <v>0</v>
      </c>
      <c r="K67" s="55" t="n">
        <f aca="false">K20-K21-K22-K25-K40</f>
        <v>0</v>
      </c>
      <c r="L67" s="55" t="n">
        <f aca="false">L20-L21-L22-L25-L40</f>
        <v>0</v>
      </c>
      <c r="M67" s="55" t="n">
        <f aca="false">M20-M21-M22-M25-M40</f>
        <v>0</v>
      </c>
      <c r="N67" s="55" t="n">
        <f aca="false">N20-N21-N22-N25-N40</f>
        <v>0</v>
      </c>
      <c r="O67" s="55" t="n">
        <f aca="false">O20-O21-O22-O25-O40</f>
        <v>0</v>
      </c>
      <c r="P67" s="55" t="n">
        <f aca="false">P20-P21-P22-P25-P40</f>
        <v>0</v>
      </c>
      <c r="Q67" s="55" t="n">
        <f aca="false">Q20-Q21-Q22-Q25-Q40</f>
        <v>0</v>
      </c>
      <c r="R67" s="55" t="n">
        <f aca="false">R20-R21-R22-R25-R40</f>
        <v>0</v>
      </c>
      <c r="S67" s="55" t="n">
        <f aca="false">S20-S21-S22-S25-S40</f>
        <v>0</v>
      </c>
      <c r="T67" s="55" t="n">
        <f aca="false">T20-T21-T22-T25-T40</f>
        <v>0</v>
      </c>
      <c r="U67" s="55" t="n">
        <f aca="false">U20-U21-U22-U25-U40</f>
        <v>0</v>
      </c>
      <c r="V67" s="55" t="n">
        <f aca="false">V20-V21-V22-V25-V40</f>
        <v>0</v>
      </c>
      <c r="W67" s="55" t="n">
        <f aca="false">W20-W21-W22-W25-W40</f>
        <v>0</v>
      </c>
    </row>
    <row r="68" customFormat="false" ht="15" hidden="false" customHeight="false" outlineLevel="0" collapsed="false">
      <c r="B68" s="0" t="s">
        <v>430</v>
      </c>
      <c r="D68" s="55"/>
      <c r="F68" s="55" t="n">
        <f aca="false">F22-F23-F24</f>
        <v>0</v>
      </c>
      <c r="G68" s="55" t="n">
        <f aca="false">G22-G23-G24</f>
        <v>0</v>
      </c>
      <c r="H68" s="55" t="n">
        <f aca="false">H22-H23-H24</f>
        <v>0</v>
      </c>
      <c r="I68" s="55" t="n">
        <f aca="false">I22-I23-I24</f>
        <v>0</v>
      </c>
      <c r="J68" s="55" t="n">
        <f aca="false">J22-J23-J24</f>
        <v>0</v>
      </c>
      <c r="K68" s="56" t="n">
        <f aca="false">K22-K23-K24</f>
        <v>21918000000</v>
      </c>
      <c r="L68" s="56" t="n">
        <f aca="false">L22-L23-L24</f>
        <v>24726000000</v>
      </c>
      <c r="M68" s="56" t="n">
        <f aca="false">M22-M23-M24</f>
        <v>29543000000</v>
      </c>
      <c r="N68" s="56" t="n">
        <f aca="false">N22-N23-N24</f>
        <v>29673000000</v>
      </c>
      <c r="O68" s="56" t="n">
        <f aca="false">O22-O23-O24</f>
        <v>32450000000</v>
      </c>
      <c r="P68" s="56" t="n">
        <f aca="false">P22-P23-P24</f>
        <v>32591000000</v>
      </c>
      <c r="Q68" s="56" t="n">
        <f aca="false">Q22-Q23-Q24</f>
        <v>35995000000</v>
      </c>
      <c r="R68" s="56" t="n">
        <f aca="false">R22-R23-R24</f>
        <v>40687000000</v>
      </c>
      <c r="S68" s="56" t="n">
        <f aca="false">S22-S23-S24</f>
        <v>42812000000</v>
      </c>
      <c r="T68" s="56" t="n">
        <f aca="false">T22-T23-T24</f>
        <v>45045000000</v>
      </c>
      <c r="U68" s="56" t="n">
        <f aca="false">U22-U23-U24</f>
        <v>49518000000</v>
      </c>
      <c r="V68" s="56" t="n">
        <f aca="false">V22-V23-V24</f>
        <v>54432000000</v>
      </c>
      <c r="W68" s="56" t="n">
        <f aca="false">W22-W23-W24</f>
        <v>59829000000</v>
      </c>
    </row>
    <row r="69" customFormat="false" ht="15" hidden="false" customHeight="false" outlineLevel="0" collapsed="false">
      <c r="B69" s="0" t="s">
        <v>1767</v>
      </c>
      <c r="D69" s="55"/>
      <c r="F69" s="55" t="n">
        <f aca="false">F25-F26-F27-F28-F29-F30</f>
        <v>0</v>
      </c>
      <c r="G69" s="55" t="n">
        <f aca="false">G25-G26-G27-G28-G29-G30</f>
        <v>0</v>
      </c>
      <c r="H69" s="55" t="n">
        <f aca="false">H25-H26-H27-H28-H29-H30</f>
        <v>0</v>
      </c>
      <c r="I69" s="55" t="n">
        <f aca="false">I25-I26-I27-I28-I29-I30</f>
        <v>0</v>
      </c>
      <c r="J69" s="55" t="n">
        <f aca="false">J25-J26-J27-J28-J29-J30</f>
        <v>0</v>
      </c>
      <c r="K69" s="55" t="n">
        <f aca="false">K25-K26-K27-K28-K29-K30</f>
        <v>0</v>
      </c>
      <c r="L69" s="55" t="n">
        <f aca="false">L25-L26-L27-L28-L29-L30</f>
        <v>0</v>
      </c>
      <c r="M69" s="55" t="n">
        <f aca="false">M25-M26-M27-M28-M29-M30</f>
        <v>0</v>
      </c>
      <c r="N69" s="55" t="n">
        <f aca="false">N25-N26-N27-N28-N29-N30</f>
        <v>0</v>
      </c>
      <c r="O69" s="55" t="n">
        <f aca="false">O25-O26-O27-O28-O29-O30</f>
        <v>0</v>
      </c>
      <c r="P69" s="55" t="n">
        <f aca="false">P25-P26-P27-P28-P29-P30</f>
        <v>0</v>
      </c>
      <c r="Q69" s="55" t="n">
        <f aca="false">Q25-Q26-Q27-Q28-Q29-Q30</f>
        <v>0</v>
      </c>
      <c r="R69" s="55" t="n">
        <f aca="false">R25-R26-R27-R28-R29-R30</f>
        <v>0</v>
      </c>
      <c r="S69" s="55" t="n">
        <f aca="false">S25-S26-S27-S28-S29-S30</f>
        <v>0</v>
      </c>
      <c r="T69" s="55" t="n">
        <f aca="false">T25-T26-T27-T28-T29-T30</f>
        <v>0</v>
      </c>
      <c r="U69" s="55" t="n">
        <f aca="false">U25-U26-U27-U28-U29-U30</f>
        <v>0</v>
      </c>
      <c r="V69" s="55" t="n">
        <f aca="false">V25-V26-V27-V28-V29-V30</f>
        <v>0</v>
      </c>
      <c r="W69" s="55" t="n">
        <f aca="false">W25-W26-W27-W28-W29-W30</f>
        <v>0</v>
      </c>
    </row>
    <row r="70" customFormat="false" ht="15" hidden="false" customHeight="false" outlineLevel="0" collapsed="false">
      <c r="B70" s="0" t="s">
        <v>268</v>
      </c>
      <c r="D70" s="55"/>
      <c r="F70" s="55" t="n">
        <f aca="false">F40-F41-F42</f>
        <v>-1000000</v>
      </c>
      <c r="G70" s="55" t="n">
        <f aca="false">G40-G41-G42</f>
        <v>0</v>
      </c>
      <c r="H70" s="55" t="n">
        <f aca="false">H40-H41-H42</f>
        <v>0</v>
      </c>
      <c r="I70" s="56" t="n">
        <f aca="false">I40-I41-I42</f>
        <v>34373000000</v>
      </c>
      <c r="J70" s="56" t="n">
        <f aca="false">J40-J41-J42</f>
        <v>38715000000</v>
      </c>
      <c r="K70" s="56" t="n">
        <f aca="false">K40-K41-K42</f>
        <v>41307000000</v>
      </c>
      <c r="L70" s="56" t="n">
        <f aca="false">L40-L41-L42</f>
        <v>40893000000</v>
      </c>
      <c r="M70" s="56" t="n">
        <f aca="false">M40-M41-M42</f>
        <v>42885000000</v>
      </c>
      <c r="N70" s="56" t="n">
        <f aca="false">N40-N41-N42</f>
        <v>40663000000</v>
      </c>
      <c r="O70" s="56" t="n">
        <f aca="false">O40-O41-O42</f>
        <v>35046000000</v>
      </c>
      <c r="P70" s="56" t="n">
        <f aca="false">P40-P41-P42</f>
        <v>39676000000</v>
      </c>
      <c r="Q70" s="56" t="n">
        <f aca="false">Q40-Q41-Q42</f>
        <v>42255000000</v>
      </c>
      <c r="R70" s="56" t="n">
        <f aca="false">R40-R41-R42</f>
        <v>40687000000</v>
      </c>
      <c r="S70" s="56" t="n">
        <f aca="false">S40-S41-S42</f>
        <v>48650000000</v>
      </c>
      <c r="T70" s="56" t="n">
        <f aca="false">T40-T41-T42</f>
        <v>47190000000</v>
      </c>
      <c r="U70" s="56" t="n">
        <f aca="false">U40-U41-U42</f>
        <v>49518000000</v>
      </c>
      <c r="V70" s="56" t="n">
        <f aca="false">V40-V41-V42</f>
        <v>44064000000</v>
      </c>
      <c r="W70" s="56" t="n">
        <f aca="false">W40-W41-W42</f>
        <v>48433000000</v>
      </c>
    </row>
    <row r="71" customFormat="false" ht="15" hidden="false" customHeight="false" outlineLevel="0" collapsed="false">
      <c r="B71" s="0" t="s">
        <v>433</v>
      </c>
      <c r="D71" s="55"/>
      <c r="F71" s="55" t="n">
        <f aca="false">F43-F44-F47-F57-F58</f>
        <v>1000000</v>
      </c>
      <c r="G71" s="55" t="n">
        <f aca="false">G43-G44-G47-G57-G58</f>
        <v>0</v>
      </c>
      <c r="H71" s="55" t="n">
        <f aca="false">H43-H44-H47-H57-H58</f>
        <v>0</v>
      </c>
      <c r="I71" s="55" t="n">
        <f aca="false">I43-I44-I47-I57-I58</f>
        <v>0</v>
      </c>
      <c r="J71" s="56" t="n">
        <f aca="false">J43-J44-J47-J57-J58</f>
        <v>3832000000</v>
      </c>
      <c r="K71" s="56" t="n">
        <f aca="false">K43-K44-K47-K57-K58</f>
        <v>11866000000</v>
      </c>
      <c r="L71" s="55" t="n">
        <f aca="false">L43-L44-L47-L57-L58</f>
        <v>0</v>
      </c>
      <c r="M71" s="55" t="n">
        <f aca="false">M43-M44-M47-M57-M58</f>
        <v>0</v>
      </c>
      <c r="N71" s="55" t="n">
        <f aca="false">N43-N44-N47-N57-N58</f>
        <v>0</v>
      </c>
      <c r="O71" s="55" t="n">
        <f aca="false">O43-O44-O47-O57-O58</f>
        <v>0</v>
      </c>
      <c r="P71" s="55" t="n">
        <f aca="false">P43-P44-P47-P57-P58</f>
        <v>0</v>
      </c>
      <c r="Q71" s="55" t="n">
        <f aca="false">Q43-Q44-Q47-Q57-Q58</f>
        <v>0</v>
      </c>
      <c r="R71" s="55" t="n">
        <f aca="false">R43-R44-R47-R57-R58</f>
        <v>0</v>
      </c>
      <c r="S71" s="55" t="n">
        <f aca="false">S43-S44-S47-S57-S58</f>
        <v>0</v>
      </c>
      <c r="T71" s="55" t="n">
        <f aca="false">T43-T44-T47-T57-T58</f>
        <v>0</v>
      </c>
      <c r="U71" s="55" t="n">
        <f aca="false">U43-U44-U47-U57-U58</f>
        <v>0</v>
      </c>
      <c r="V71" s="55" t="n">
        <f aca="false">V43-V44-V47-V57-V58</f>
        <v>0</v>
      </c>
      <c r="W71" s="55" t="n">
        <f aca="false">W43-W44-W47-W57-W58</f>
        <v>0</v>
      </c>
    </row>
    <row r="72" customFormat="false" ht="15" hidden="false" customHeight="false" outlineLevel="0" collapsed="false">
      <c r="B72" s="0" t="s">
        <v>2282</v>
      </c>
      <c r="D72" s="55"/>
      <c r="F72" s="55" t="n">
        <f aca="false">F44-F45-F46</f>
        <v>0</v>
      </c>
      <c r="G72" s="55" t="n">
        <f aca="false">G44-G45-G46</f>
        <v>0</v>
      </c>
      <c r="H72" s="55" t="n">
        <f aca="false">H44-H45-H46</f>
        <v>0</v>
      </c>
      <c r="I72" s="55" t="n">
        <f aca="false">I44-I45-I46</f>
        <v>0</v>
      </c>
    </row>
    <row r="73" customFormat="false" ht="15" hidden="false" customHeight="false" outlineLevel="0" collapsed="false">
      <c r="B73" s="0" t="s">
        <v>2653</v>
      </c>
      <c r="D73" s="55"/>
      <c r="F73" s="55" t="n">
        <f aca="false">F47-F48-F49</f>
        <v>0</v>
      </c>
      <c r="G73" s="55" t="n">
        <f aca="false">G47-G48-G49</f>
        <v>0</v>
      </c>
      <c r="H73" s="55" t="n">
        <f aca="false">H47-H48-H49</f>
        <v>0</v>
      </c>
      <c r="I73" s="55" t="n">
        <f aca="false">I47-I48-I49</f>
        <v>0</v>
      </c>
    </row>
    <row r="74" customFormat="false" ht="15.75" hidden="false" customHeight="false" outlineLevel="0" collapsed="false">
      <c r="D74" s="55"/>
    </row>
    <row r="75" customFormat="false" ht="15.75" hidden="false" customHeight="false" outlineLevel="0" collapsed="false">
      <c r="B75" s="107" t="s">
        <v>586</v>
      </c>
      <c r="F75" s="93" t="n">
        <v>350476000000</v>
      </c>
      <c r="G75" s="94" t="n">
        <v>454781000000</v>
      </c>
      <c r="H75" s="94" t="n">
        <v>559033000000</v>
      </c>
      <c r="I75" s="94" t="n">
        <v>648932000000</v>
      </c>
      <c r="J75" s="94" t="n">
        <v>758391000000</v>
      </c>
      <c r="K75" s="94" t="n">
        <v>843178000000</v>
      </c>
      <c r="L75" s="94" t="n">
        <v>950534000000</v>
      </c>
      <c r="M75" s="94" t="n">
        <v>952559000000</v>
      </c>
      <c r="N75" s="95" t="n">
        <v>1098799000000</v>
      </c>
      <c r="O75" s="95" t="n">
        <v>1297713000000</v>
      </c>
      <c r="P75" s="95" t="n">
        <v>1416798000000</v>
      </c>
      <c r="Q75" s="95" t="n">
        <v>1565181000000</v>
      </c>
      <c r="R75" s="96" t="n">
        <v>1764382000000</v>
      </c>
      <c r="S75" s="96" t="n">
        <v>1927680000000</v>
      </c>
      <c r="T75" s="96" t="n">
        <v>2127404000000</v>
      </c>
      <c r="U75" s="96" t="n">
        <v>2336031000000</v>
      </c>
      <c r="V75" s="96" t="n">
        <v>2563995000000</v>
      </c>
      <c r="W75" s="96" t="n">
        <v>2812618000000</v>
      </c>
      <c r="X75" s="215" t="n">
        <v>3085409000000</v>
      </c>
    </row>
    <row r="76" customFormat="false" ht="15" hidden="false" customHeight="false" outlineLevel="0" collapsed="false">
      <c r="B76" s="107" t="s">
        <v>140</v>
      </c>
      <c r="F76" s="0" t="n">
        <f aca="false">(F9/F75)*100</f>
        <v>22.0851071114713</v>
      </c>
      <c r="G76" s="0" t="n">
        <f aca="false">(G9/G75)*100</f>
        <v>21.8740448699484</v>
      </c>
      <c r="H76" s="0" t="n">
        <f aca="false">(H9/H75)*100</f>
        <v>21.0889160389458</v>
      </c>
      <c r="I76" s="0" t="n">
        <f aca="false">(I9/I75)*100</f>
        <v>21.6666769399567</v>
      </c>
      <c r="J76" s="0" t="n">
        <f aca="false">(J9/J75)*100</f>
        <v>21.7125466942514</v>
      </c>
      <c r="K76" s="0" t="n">
        <f aca="false">(K9/K75)*100</f>
        <v>20.7956089935933</v>
      </c>
      <c r="L76" s="0" t="n">
        <f aca="false">(L9/L75)*100</f>
        <v>20.4100011151626</v>
      </c>
      <c r="M76" s="0" t="n">
        <f aca="false">(M9/M75)*100</f>
        <v>21.0097222324286</v>
      </c>
      <c r="N76" s="0" t="n">
        <f aca="false">(N9/N75)*100</f>
        <v>21.9040061012069</v>
      </c>
      <c r="O76" s="0" t="n">
        <f aca="false">(O9/O75)*100</f>
        <v>22.3049318300734</v>
      </c>
      <c r="P76" s="0" t="n">
        <f aca="false">(P9/P75)*100</f>
        <v>22.4031936803976</v>
      </c>
      <c r="Q76" s="0" t="n">
        <f aca="false">(Q9/Q75)*100</f>
        <v>23.8972361662964</v>
      </c>
      <c r="R76" s="0" t="n">
        <f aca="false">(R9/R75)*100</f>
        <v>22.9599372471494</v>
      </c>
      <c r="S76" s="0" t="n">
        <f aca="false">(S9/S75)*100</f>
        <v>22.7138321713147</v>
      </c>
      <c r="T76" s="0" t="n">
        <f aca="false">(T9/T75)*100</f>
        <v>22.3836187202807</v>
      </c>
      <c r="U76" s="0" t="n">
        <f aca="false">(U9/U75)*100</f>
        <v>22.2068970831295</v>
      </c>
      <c r="V76" s="0" t="n">
        <f aca="false">(V9/V75)*100</f>
        <v>22.0381084986515</v>
      </c>
      <c r="W76" s="0" t="n">
        <f aca="false">(W9/W75)*100</f>
        <v>22.0819890934354</v>
      </c>
    </row>
    <row r="77" customFormat="false" ht="15" hidden="false" customHeight="false" outlineLevel="0" collapsed="false">
      <c r="B77" s="107" t="s">
        <v>141</v>
      </c>
      <c r="F77" s="0" t="n">
        <f aca="false">(F19/F75)*100</f>
        <v>19.3668040036978</v>
      </c>
      <c r="G77" s="0" t="n">
        <f aca="false">(G19/G75)*100</f>
        <v>18.0530848914093</v>
      </c>
      <c r="H77" s="0" t="n">
        <f aca="false">(H19/H75)*100</f>
        <v>17.0048995318702</v>
      </c>
      <c r="I77" s="0" t="n">
        <f aca="false">(I19/I75)*100</f>
        <v>17.548525885609</v>
      </c>
      <c r="J77" s="0" t="n">
        <f aca="false">(J19/J75)*100</f>
        <v>17.4048742667041</v>
      </c>
      <c r="K77" s="0" t="n">
        <f aca="false">(K19/K75)*100</f>
        <v>18.3961156481787</v>
      </c>
      <c r="L77" s="0" t="n">
        <f aca="false">(L19/L75)*100</f>
        <v>18.4090206136761</v>
      </c>
      <c r="M77" s="0" t="n">
        <f aca="false">(M19/M75)*100</f>
        <v>22.4103703812572</v>
      </c>
      <c r="N77" s="0" t="n">
        <f aca="false">(N19/N75)*100</f>
        <v>22.3040792720052</v>
      </c>
      <c r="O77" s="0" t="n">
        <f aca="false">(O19/O75)*100</f>
        <v>20.8046000926245</v>
      </c>
      <c r="P77" s="0" t="n">
        <f aca="false">(P19/P75)*100</f>
        <v>22.0031366503905</v>
      </c>
      <c r="Q77" s="0" t="n">
        <f aca="false">(Q19/Q75)*100</f>
        <v>22.7973633720317</v>
      </c>
      <c r="R77" s="0" t="n">
        <f aca="false">(R19/R75)*100</f>
        <v>22.6591520430383</v>
      </c>
      <c r="S77" s="0" t="n">
        <f aca="false">(S19/S75)*100</f>
        <v>22.1081299800797</v>
      </c>
      <c r="T77" s="0" t="n">
        <f aca="false">(T19/T75)*100</f>
        <v>22.2827916089281</v>
      </c>
      <c r="U77" s="0" t="n">
        <f aca="false">(U19/U75)*100</f>
        <v>22.2068970831295</v>
      </c>
      <c r="V77" s="0" t="n">
        <f aca="false">(V19/V75)*100</f>
        <v>22.139200739471</v>
      </c>
      <c r="W77" s="0" t="n">
        <f aca="false">(W19/W75)*100</f>
        <v>22.1832826213869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7.xml><?xml version="1.0" encoding="utf-8"?>
<worksheet xmlns="http://schemas.openxmlformats.org/spreadsheetml/2006/main" xmlns:r="http://schemas.openxmlformats.org/officeDocument/2006/relationships">
  <sheetPr filterMode="false">
    <pageSetUpPr fitToPage="false"/>
  </sheetPr>
  <dimension ref="A1:AU5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F33" activePane="bottomRight" state="frozen"/>
      <selection pane="topLeft" activeCell="A1" activeCellId="0" sqref="A1"/>
      <selection pane="topRight" activeCell="F1" activeCellId="0" sqref="F1"/>
      <selection pane="bottomLeft" activeCell="A33" activeCellId="0" sqref="A33"/>
      <selection pane="bottomRight" activeCell="L60" activeCellId="0" sqref="L60"/>
    </sheetView>
  </sheetViews>
  <sheetFormatPr defaultRowHeight="15"/>
  <cols>
    <col collapsed="false" hidden="false" max="1" min="1" style="0" width="24.8367346938776"/>
    <col collapsed="false" hidden="false" max="2" min="2" style="0" width="47.2448979591837"/>
    <col collapsed="false" hidden="false" max="3" min="3" style="0" width="22.1377551020408"/>
    <col collapsed="false" hidden="false" max="4" min="4" style="0" width="15.6581632653061"/>
    <col collapsed="false" hidden="false" max="9" min="5" style="0" width="8.50510204081633"/>
    <col collapsed="false" hidden="false" max="20" min="10" style="0" width="15.5255102040816"/>
    <col collapsed="false" hidden="false" max="1025" min="21" style="0" width="8.50510204081633"/>
  </cols>
  <sheetData>
    <row r="1" customFormat="false" ht="15" hidden="false" customHeight="false" outlineLevel="0" collapsed="false">
      <c r="A1" s="1" t="s">
        <v>5617</v>
      </c>
      <c r="B1" s="2" t="s">
        <v>5618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5619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5620</v>
      </c>
      <c r="S5" s="210" t="s">
        <v>31</v>
      </c>
      <c r="T5" s="210" t="s">
        <v>31</v>
      </c>
      <c r="U5" s="210" t="s">
        <v>31</v>
      </c>
      <c r="V5" s="210" t="s">
        <v>31</v>
      </c>
      <c r="W5" s="4" t="s">
        <v>31</v>
      </c>
      <c r="X5" s="4" t="s">
        <v>31</v>
      </c>
    </row>
    <row r="6" s="13" customFormat="true" ht="16.5" hidden="false" customHeight="false" outlineLevel="0" collapsed="false">
      <c r="A6" s="98" t="s">
        <v>5621</v>
      </c>
      <c r="B6" s="98" t="s">
        <v>590</v>
      </c>
      <c r="C6" s="13" t="s">
        <v>34</v>
      </c>
      <c r="J6" s="325" t="n">
        <v>21200000</v>
      </c>
      <c r="K6" s="325" t="n">
        <v>22300000</v>
      </c>
      <c r="L6" s="325" t="n">
        <v>27800000</v>
      </c>
      <c r="M6" s="325" t="n">
        <v>31300000</v>
      </c>
      <c r="N6" s="325" t="n">
        <v>24900000</v>
      </c>
      <c r="O6" s="325" t="n">
        <v>26300000</v>
      </c>
      <c r="P6" s="325" t="n">
        <v>32500000</v>
      </c>
      <c r="Q6" s="325" t="n">
        <v>42700000</v>
      </c>
      <c r="R6" s="325" t="n">
        <v>52000000</v>
      </c>
      <c r="S6" s="325" t="n">
        <v>48300000</v>
      </c>
      <c r="T6" s="325" t="n">
        <v>38400000</v>
      </c>
      <c r="Y6" s="6"/>
      <c r="Z6" s="6"/>
      <c r="AA6" s="6"/>
      <c r="AB6" s="6"/>
      <c r="AC6" s="6"/>
      <c r="AD6" s="6"/>
      <c r="AE6" s="6"/>
      <c r="AF6" s="6"/>
      <c r="AG6" s="6"/>
      <c r="AH6" s="6"/>
      <c r="AI6" s="6"/>
      <c r="AJ6" s="6"/>
      <c r="AK6" s="6"/>
      <c r="AL6" s="6"/>
      <c r="AM6" s="6"/>
      <c r="AN6" s="6"/>
      <c r="AO6" s="6"/>
      <c r="AP6" s="6"/>
      <c r="AQ6" s="6"/>
      <c r="AR6" s="6"/>
      <c r="AS6" s="6"/>
      <c r="AT6" s="6"/>
      <c r="AU6" s="6"/>
    </row>
    <row r="7" customFormat="false" ht="16.5" hidden="false" customHeight="false" outlineLevel="0" collapsed="false">
      <c r="A7" s="30" t="s">
        <v>35</v>
      </c>
      <c r="B7" s="30" t="s">
        <v>35</v>
      </c>
      <c r="C7" s="20" t="s">
        <v>37</v>
      </c>
      <c r="J7" s="23" t="n">
        <v>16100000</v>
      </c>
      <c r="K7" s="23" t="n">
        <v>16500000</v>
      </c>
      <c r="L7" s="23" t="n">
        <v>20900000</v>
      </c>
      <c r="M7" s="23" t="n">
        <v>20700000</v>
      </c>
      <c r="N7" s="23" t="n">
        <v>19300000</v>
      </c>
      <c r="O7" s="23" t="n">
        <v>18200000</v>
      </c>
      <c r="P7" s="23" t="n">
        <v>21800000</v>
      </c>
      <c r="Q7" s="23" t="n">
        <v>32900000</v>
      </c>
      <c r="R7" s="23" t="n">
        <v>31000000</v>
      </c>
      <c r="S7" s="23" t="n">
        <v>26900000</v>
      </c>
      <c r="T7" s="23" t="n">
        <v>28700000</v>
      </c>
      <c r="Y7" s="6"/>
      <c r="Z7" s="6"/>
      <c r="AA7" s="6"/>
      <c r="AB7" s="6"/>
      <c r="AC7" s="6"/>
      <c r="AD7" s="6"/>
      <c r="AE7" s="6"/>
      <c r="AF7" s="6"/>
      <c r="AG7" s="6"/>
      <c r="AH7" s="6"/>
      <c r="AI7" s="6"/>
      <c r="AJ7" s="6"/>
      <c r="AK7" s="6"/>
      <c r="AL7" s="6"/>
      <c r="AM7" s="6"/>
      <c r="AN7" s="6"/>
      <c r="AO7" s="6"/>
      <c r="AP7" s="6"/>
      <c r="AQ7" s="6"/>
      <c r="AR7" s="6"/>
      <c r="AS7" s="6"/>
      <c r="AT7" s="6"/>
      <c r="AU7" s="6"/>
    </row>
    <row r="8" customFormat="false" ht="16.5" hidden="false" customHeight="false" outlineLevel="0" collapsed="false">
      <c r="A8" s="29" t="s">
        <v>5622</v>
      </c>
      <c r="B8" s="29" t="s">
        <v>293</v>
      </c>
      <c r="C8" s="49" t="s">
        <v>40</v>
      </c>
      <c r="J8" s="23" t="n">
        <v>5100000</v>
      </c>
      <c r="K8" s="23" t="n">
        <v>6200000</v>
      </c>
      <c r="L8" s="23" t="n">
        <v>6000000</v>
      </c>
      <c r="M8" s="23" t="n">
        <v>5600000</v>
      </c>
      <c r="N8" s="23" t="n">
        <v>5700000</v>
      </c>
      <c r="O8" s="23" t="n">
        <v>6400000</v>
      </c>
      <c r="P8" s="23" t="n">
        <v>5800000</v>
      </c>
      <c r="Q8" s="23" t="n">
        <v>7500000</v>
      </c>
      <c r="R8" s="23" t="n">
        <v>7900000</v>
      </c>
      <c r="S8" s="23" t="n">
        <v>6300000</v>
      </c>
      <c r="T8" s="23" t="n">
        <v>7900000</v>
      </c>
      <c r="Y8" s="6"/>
      <c r="Z8" s="6"/>
      <c r="AA8" s="6"/>
      <c r="AB8" s="6"/>
      <c r="AC8" s="6"/>
      <c r="AD8" s="6"/>
      <c r="AE8" s="6"/>
      <c r="AF8" s="6"/>
      <c r="AG8" s="6"/>
      <c r="AH8" s="6"/>
      <c r="AI8" s="6"/>
      <c r="AJ8" s="6"/>
      <c r="AK8" s="6"/>
      <c r="AL8" s="6"/>
      <c r="AM8" s="6"/>
      <c r="AN8" s="6"/>
      <c r="AO8" s="6"/>
      <c r="AP8" s="6"/>
      <c r="AQ8" s="6"/>
      <c r="AR8" s="6"/>
      <c r="AS8" s="6"/>
      <c r="AT8" s="6"/>
      <c r="AU8" s="6"/>
    </row>
    <row r="9" customFormat="false" ht="16.5" hidden="false" customHeight="false" outlineLevel="0" collapsed="false">
      <c r="A9" s="105" t="s">
        <v>5623</v>
      </c>
      <c r="B9" s="105" t="s">
        <v>2122</v>
      </c>
      <c r="C9" s="0" t="s">
        <v>43</v>
      </c>
      <c r="J9" s="22"/>
      <c r="K9" s="22"/>
      <c r="L9" s="22"/>
      <c r="M9" s="22"/>
      <c r="N9" s="23" t="n">
        <v>2000000</v>
      </c>
      <c r="O9" s="23" t="n">
        <v>2100000</v>
      </c>
      <c r="P9" s="23" t="n">
        <v>2200000</v>
      </c>
      <c r="Q9" s="23" t="n">
        <v>1500000</v>
      </c>
      <c r="R9" s="23" t="n">
        <v>1800000</v>
      </c>
      <c r="S9" s="23" t="n">
        <v>1600000</v>
      </c>
      <c r="T9" s="23" t="n">
        <v>1600000</v>
      </c>
      <c r="Y9" s="6"/>
      <c r="Z9" s="6"/>
      <c r="AA9" s="6"/>
      <c r="AB9" s="6"/>
      <c r="AC9" s="6"/>
      <c r="AD9" s="6"/>
      <c r="AE9" s="6"/>
      <c r="AF9" s="6"/>
      <c r="AG9" s="6"/>
      <c r="AH9" s="6"/>
      <c r="AI9" s="6"/>
      <c r="AJ9" s="6"/>
      <c r="AK9" s="6"/>
      <c r="AL9" s="6"/>
      <c r="AM9" s="6"/>
      <c r="AN9" s="6"/>
      <c r="AO9" s="6"/>
      <c r="AP9" s="6"/>
      <c r="AQ9" s="6"/>
      <c r="AR9" s="6"/>
      <c r="AS9" s="6"/>
      <c r="AT9" s="6"/>
      <c r="AU9" s="6"/>
    </row>
    <row r="10" customFormat="false" ht="16.5" hidden="false" customHeight="false" outlineLevel="0" collapsed="false">
      <c r="A10" s="105" t="s">
        <v>5624</v>
      </c>
      <c r="B10" s="105" t="s">
        <v>2124</v>
      </c>
      <c r="C10" s="0" t="s">
        <v>43</v>
      </c>
      <c r="J10" s="22"/>
      <c r="K10" s="22"/>
      <c r="L10" s="22"/>
      <c r="M10" s="22"/>
      <c r="N10" s="23" t="n">
        <v>1200000</v>
      </c>
      <c r="O10" s="23" t="n">
        <v>1600000</v>
      </c>
      <c r="P10" s="23" t="n">
        <v>1000000</v>
      </c>
      <c r="Q10" s="23" t="n">
        <v>3000000</v>
      </c>
      <c r="R10" s="23" t="n">
        <v>2800000</v>
      </c>
      <c r="S10" s="23" t="n">
        <v>1500000</v>
      </c>
      <c r="T10" s="23" t="n">
        <v>1600000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6.5" hidden="false" customHeight="false" outlineLevel="0" collapsed="false">
      <c r="A11" s="105" t="s">
        <v>5625</v>
      </c>
      <c r="B11" s="105" t="s">
        <v>5626</v>
      </c>
      <c r="C11" s="0" t="s">
        <v>43</v>
      </c>
      <c r="J11" s="22"/>
      <c r="K11" s="22"/>
      <c r="L11" s="22"/>
      <c r="M11" s="22"/>
      <c r="N11" s="23" t="n">
        <v>100000</v>
      </c>
      <c r="O11" s="23" t="n">
        <v>100000</v>
      </c>
      <c r="P11" s="23" t="n">
        <v>600000</v>
      </c>
      <c r="Q11" s="23" t="n">
        <v>1200000</v>
      </c>
      <c r="R11" s="23" t="n">
        <v>1200000</v>
      </c>
      <c r="S11" s="23" t="n">
        <v>1300000</v>
      </c>
      <c r="T11" s="23" t="n">
        <v>1900000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6.5" hidden="false" customHeight="false" outlineLevel="0" collapsed="false">
      <c r="A12" s="45" t="s">
        <v>5627</v>
      </c>
      <c r="B12" s="105" t="s">
        <v>5628</v>
      </c>
      <c r="C12" s="0" t="s">
        <v>43</v>
      </c>
      <c r="J12" s="22"/>
      <c r="K12" s="22"/>
      <c r="L12" s="22"/>
      <c r="M12" s="22"/>
      <c r="N12" s="23" t="n">
        <v>800000</v>
      </c>
      <c r="O12" s="23" t="n">
        <v>800000</v>
      </c>
      <c r="P12" s="23" t="n">
        <v>800000</v>
      </c>
      <c r="Q12" s="23" t="n">
        <v>700000</v>
      </c>
      <c r="R12" s="23" t="n">
        <v>800000</v>
      </c>
      <c r="S12" s="23" t="n">
        <v>700000</v>
      </c>
      <c r="T12" s="23" t="n">
        <v>800000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6.5" hidden="false" customHeight="false" outlineLevel="0" collapsed="false">
      <c r="A13" s="45" t="s">
        <v>5629</v>
      </c>
      <c r="B13" s="105" t="s">
        <v>5630</v>
      </c>
      <c r="C13" s="0" t="s">
        <v>43</v>
      </c>
      <c r="J13" s="22"/>
      <c r="K13" s="22"/>
      <c r="L13" s="22"/>
      <c r="M13" s="22"/>
      <c r="N13" s="23" t="n">
        <v>1700000</v>
      </c>
      <c r="O13" s="23" t="n">
        <v>1900000</v>
      </c>
      <c r="P13" s="23" t="n">
        <v>1200000</v>
      </c>
      <c r="Q13" s="23" t="n">
        <v>1100000</v>
      </c>
      <c r="R13" s="23" t="n">
        <v>1300000</v>
      </c>
      <c r="S13" s="23" t="n">
        <v>1200000</v>
      </c>
      <c r="T13" s="23" t="n">
        <v>2000000</v>
      </c>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6.5" hidden="false" customHeight="false" outlineLevel="0" collapsed="false">
      <c r="A14" s="27" t="s">
        <v>50</v>
      </c>
      <c r="B14" s="29" t="s">
        <v>1056</v>
      </c>
      <c r="C14" s="49" t="s">
        <v>40</v>
      </c>
      <c r="J14" s="23" t="n">
        <v>11000000</v>
      </c>
      <c r="K14" s="23" t="n">
        <v>10300000</v>
      </c>
      <c r="L14" s="23" t="n">
        <v>14900000</v>
      </c>
      <c r="M14" s="23" t="n">
        <v>15100000</v>
      </c>
      <c r="N14" s="23" t="n">
        <v>13600000</v>
      </c>
      <c r="O14" s="23" t="n">
        <v>11800000</v>
      </c>
      <c r="P14" s="23" t="n">
        <v>16000000</v>
      </c>
      <c r="Q14" s="23" t="n">
        <v>25400000</v>
      </c>
      <c r="R14" s="23" t="n">
        <v>23100000</v>
      </c>
      <c r="S14" s="23" t="n">
        <v>20600000</v>
      </c>
      <c r="T14" s="23" t="n">
        <v>20800000</v>
      </c>
      <c r="Y14" s="6"/>
      <c r="Z14" s="6"/>
      <c r="AA14" s="6"/>
      <c r="AB14" s="6"/>
      <c r="AC14" s="6"/>
      <c r="AD14" s="6"/>
      <c r="AE14" s="6"/>
      <c r="AF14" s="6"/>
      <c r="AG14" s="6"/>
      <c r="AH14" s="6"/>
      <c r="AI14" s="6"/>
      <c r="AJ14" s="6"/>
      <c r="AK14" s="6"/>
      <c r="AL14" s="6"/>
      <c r="AM14" s="6"/>
      <c r="AN14" s="6"/>
      <c r="AO14" s="6"/>
      <c r="AP14" s="6"/>
      <c r="AQ14" s="6"/>
      <c r="AR14" s="6"/>
      <c r="AS14" s="6"/>
      <c r="AT14" s="6"/>
      <c r="AU14" s="6"/>
    </row>
    <row r="15" customFormat="false" ht="16.5" hidden="false" customHeight="false" outlineLevel="0" collapsed="false">
      <c r="A15" s="45" t="s">
        <v>5631</v>
      </c>
      <c r="B15" s="180" t="s">
        <v>5632</v>
      </c>
      <c r="C15" s="0" t="s">
        <v>182</v>
      </c>
      <c r="J15" s="22"/>
      <c r="K15" s="22"/>
      <c r="L15" s="22"/>
      <c r="M15" s="22"/>
      <c r="N15" s="23" t="n">
        <v>7200000</v>
      </c>
      <c r="O15" s="23" t="n">
        <v>5700000</v>
      </c>
      <c r="P15" s="23" t="n">
        <v>8400000</v>
      </c>
      <c r="Q15" s="23" t="n">
        <v>18000000</v>
      </c>
      <c r="R15" s="23" t="n">
        <v>14000000</v>
      </c>
      <c r="S15" s="23" t="n">
        <v>14100000</v>
      </c>
      <c r="T15" s="23" t="n">
        <v>14300000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6.5" hidden="false" customHeight="false" outlineLevel="0" collapsed="false">
      <c r="A16" s="45" t="s">
        <v>5633</v>
      </c>
      <c r="B16" s="105" t="s">
        <v>5634</v>
      </c>
      <c r="C16" s="0" t="s">
        <v>182</v>
      </c>
      <c r="J16" s="22"/>
      <c r="K16" s="22"/>
      <c r="L16" s="22"/>
      <c r="M16" s="22"/>
      <c r="N16" s="23" t="n">
        <v>1900000</v>
      </c>
      <c r="O16" s="23" t="n">
        <v>1500000</v>
      </c>
      <c r="P16" s="23" t="n">
        <v>900000</v>
      </c>
      <c r="Q16" s="23" t="n">
        <v>200000</v>
      </c>
      <c r="R16" s="23" t="n">
        <v>700000</v>
      </c>
      <c r="S16" s="23" t="n">
        <v>1300000</v>
      </c>
      <c r="T16" s="23" t="n">
        <v>1300000</v>
      </c>
      <c r="Y16" s="6"/>
      <c r="Z16" s="6"/>
      <c r="AA16" s="6"/>
      <c r="AB16" s="6"/>
      <c r="AC16" s="6"/>
      <c r="AD16" s="6"/>
      <c r="AE16" s="6"/>
      <c r="AF16" s="6"/>
      <c r="AG16" s="6"/>
      <c r="AH16" s="6"/>
      <c r="AI16" s="6"/>
      <c r="AJ16" s="6"/>
      <c r="AK16" s="6"/>
      <c r="AL16" s="6"/>
      <c r="AM16" s="6"/>
      <c r="AN16" s="6"/>
      <c r="AO16" s="6"/>
      <c r="AP16" s="6"/>
      <c r="AQ16" s="6"/>
      <c r="AR16" s="6"/>
      <c r="AS16" s="6"/>
      <c r="AT16" s="6"/>
      <c r="AU16" s="6"/>
    </row>
    <row r="17" customFormat="false" ht="16.5" hidden="false" customHeight="false" outlineLevel="0" collapsed="false">
      <c r="A17" s="45" t="s">
        <v>5635</v>
      </c>
      <c r="B17" s="105" t="s">
        <v>5636</v>
      </c>
      <c r="C17" s="0" t="s">
        <v>182</v>
      </c>
      <c r="J17" s="22"/>
      <c r="K17" s="22"/>
      <c r="L17" s="22"/>
      <c r="M17" s="22"/>
      <c r="N17" s="23" t="n">
        <v>2000000</v>
      </c>
      <c r="O17" s="23" t="n">
        <v>1900000</v>
      </c>
      <c r="P17" s="23" t="n">
        <v>3700000</v>
      </c>
      <c r="Q17" s="23" t="n">
        <v>4400000</v>
      </c>
      <c r="R17" s="23" t="n">
        <v>4100000</v>
      </c>
      <c r="S17" s="23" t="n">
        <v>4100000</v>
      </c>
      <c r="T17" s="23" t="n">
        <v>4100000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5" hidden="false" customHeight="false" outlineLevel="0" collapsed="false">
      <c r="A18" s="135" t="s">
        <v>613</v>
      </c>
      <c r="B18" s="135" t="s">
        <v>1953</v>
      </c>
      <c r="C18" s="0" t="s">
        <v>182</v>
      </c>
      <c r="J18" s="22"/>
      <c r="K18" s="22"/>
      <c r="L18" s="22"/>
      <c r="M18" s="22"/>
      <c r="N18" s="348" t="n">
        <f aca="false">N14-N15-N16-N17</f>
        <v>2500000</v>
      </c>
      <c r="O18" s="348" t="n">
        <f aca="false">O14-O15-O16-O17</f>
        <v>2700000</v>
      </c>
      <c r="P18" s="348" t="n">
        <f aca="false">P14-P15-P16-P17</f>
        <v>3000000</v>
      </c>
      <c r="Q18" s="348" t="n">
        <f aca="false">Q14-Q15-Q16-Q17</f>
        <v>2800000</v>
      </c>
      <c r="R18" s="348" t="n">
        <f aca="false">R14-R15-R16-R17</f>
        <v>4300000</v>
      </c>
      <c r="S18" s="348" t="n">
        <f aca="false">S14-S15-S16-S17</f>
        <v>1100000</v>
      </c>
      <c r="T18" s="348" t="n">
        <f aca="false">T14-T15-T16-T17</f>
        <v>1100000</v>
      </c>
      <c r="Y18" s="6"/>
      <c r="Z18" s="6"/>
      <c r="AA18" s="6"/>
      <c r="AB18" s="6"/>
      <c r="AC18" s="6"/>
      <c r="AD18" s="6"/>
      <c r="AE18" s="6"/>
      <c r="AF18" s="6"/>
      <c r="AG18" s="6"/>
      <c r="AH18" s="6"/>
      <c r="AI18" s="6"/>
      <c r="AJ18" s="6"/>
      <c r="AK18" s="6"/>
      <c r="AL18" s="6"/>
      <c r="AM18" s="6"/>
      <c r="AN18" s="6"/>
      <c r="AO18" s="6"/>
      <c r="AP18" s="6"/>
      <c r="AQ18" s="6"/>
      <c r="AR18" s="6"/>
      <c r="AS18" s="6"/>
      <c r="AT18" s="6"/>
      <c r="AU18" s="6"/>
    </row>
    <row r="19" s="13" customFormat="true" ht="16.5" hidden="false" customHeight="false" outlineLevel="0" collapsed="false">
      <c r="A19" s="13" t="s">
        <v>52</v>
      </c>
      <c r="B19" s="98" t="s">
        <v>5637</v>
      </c>
      <c r="C19" s="33" t="s">
        <v>37</v>
      </c>
      <c r="J19" s="325" t="n">
        <v>5100000</v>
      </c>
      <c r="K19" s="325" t="n">
        <v>5800000</v>
      </c>
      <c r="L19" s="325" t="n">
        <v>6900000</v>
      </c>
      <c r="M19" s="325" t="n">
        <v>10600000</v>
      </c>
      <c r="N19" s="325" t="n">
        <v>5700000</v>
      </c>
      <c r="O19" s="325" t="n">
        <v>8100000</v>
      </c>
      <c r="P19" s="325" t="n">
        <v>10700000</v>
      </c>
      <c r="Q19" s="325" t="n">
        <v>9800000</v>
      </c>
      <c r="R19" s="325" t="n">
        <v>21000000</v>
      </c>
      <c r="S19" s="325" t="n">
        <v>21400000</v>
      </c>
      <c r="T19" s="325" t="n">
        <v>9700000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 hidden="false" customHeight="false" outlineLevel="0" collapsed="false">
      <c r="A20" s="32" t="s">
        <v>68</v>
      </c>
      <c r="B20" s="32" t="s">
        <v>69</v>
      </c>
      <c r="C20" s="13" t="s">
        <v>34</v>
      </c>
      <c r="J20" s="325" t="n">
        <f aca="false">J22+J30+J31</f>
        <v>26500000</v>
      </c>
      <c r="K20" s="325" t="n">
        <f aca="false">K22+K30+K31</f>
        <v>26800000</v>
      </c>
      <c r="L20" s="325" t="n">
        <f aca="false">L22+L30+L31</f>
        <v>29600000</v>
      </c>
      <c r="M20" s="325" t="n">
        <f aca="false">M22+M30+M31</f>
        <v>32500000</v>
      </c>
      <c r="N20" s="325" t="n">
        <f aca="false">N22+N30+N31</f>
        <v>33200000</v>
      </c>
      <c r="O20" s="325" t="n">
        <f aca="false">O22+O30+O31</f>
        <v>29700000</v>
      </c>
      <c r="P20" s="325" t="n">
        <f aca="false">P22+P30+P31</f>
        <v>28900000</v>
      </c>
      <c r="Q20" s="325" t="n">
        <f aca="false">Q22+Q30+Q31</f>
        <v>32200000</v>
      </c>
      <c r="R20" s="325" t="n">
        <f aca="false">R22+R30+R31</f>
        <v>38700000</v>
      </c>
      <c r="S20" s="325" t="n">
        <f aca="false">S22+S30+S31</f>
        <v>41800000</v>
      </c>
      <c r="T20" s="325" t="n">
        <f aca="false">T22+T30+T31</f>
        <v>40300000</v>
      </c>
      <c r="Y20" s="6"/>
      <c r="Z20" s="6"/>
      <c r="AA20" s="6"/>
      <c r="AB20" s="6"/>
      <c r="AC20" s="6"/>
      <c r="AD20" s="6"/>
      <c r="AE20" s="6"/>
      <c r="AF20" s="6"/>
      <c r="AG20" s="6"/>
      <c r="AH20" s="6"/>
      <c r="AI20" s="6"/>
      <c r="AJ20" s="6"/>
      <c r="AK20" s="6"/>
      <c r="AL20" s="6"/>
      <c r="AM20" s="6"/>
      <c r="AN20" s="6"/>
      <c r="AO20" s="6"/>
      <c r="AP20" s="6"/>
      <c r="AQ20" s="6"/>
      <c r="AR20" s="6"/>
      <c r="AS20" s="6"/>
      <c r="AT20" s="6"/>
      <c r="AU20" s="6"/>
    </row>
    <row r="21" s="38" customFormat="true" ht="16.5" hidden="false" customHeight="false" outlineLevel="0" collapsed="false">
      <c r="B21" s="30" t="s">
        <v>1066</v>
      </c>
      <c r="J21" s="23" t="n">
        <v>26600000</v>
      </c>
      <c r="K21" s="23" t="n">
        <v>26800000</v>
      </c>
      <c r="L21" s="23" t="n">
        <v>29700000</v>
      </c>
      <c r="M21" s="23" t="n">
        <v>32600000</v>
      </c>
      <c r="N21" s="23" t="n">
        <v>33200000</v>
      </c>
      <c r="O21" s="23" t="n">
        <v>29700000</v>
      </c>
      <c r="P21" s="23" t="n">
        <v>28900000</v>
      </c>
      <c r="Q21" s="23" t="n">
        <v>32200000</v>
      </c>
      <c r="R21" s="23" t="n">
        <v>38700000</v>
      </c>
      <c r="S21" s="23" t="n">
        <v>41800000</v>
      </c>
      <c r="T21" s="23" t="n">
        <v>40300000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6.5" hidden="false" customHeight="false" outlineLevel="0" collapsed="false">
      <c r="A22" s="18" t="s">
        <v>70</v>
      </c>
      <c r="B22" s="30" t="s">
        <v>310</v>
      </c>
      <c r="C22" s="49" t="s">
        <v>191</v>
      </c>
      <c r="J22" s="23" t="n">
        <v>24000000</v>
      </c>
      <c r="K22" s="23" t="n">
        <v>22700000</v>
      </c>
      <c r="L22" s="23" t="n">
        <v>26800000</v>
      </c>
      <c r="M22" s="23" t="n">
        <v>27100000</v>
      </c>
      <c r="N22" s="23" t="n">
        <v>32100000</v>
      </c>
      <c r="O22" s="23" t="n">
        <v>29000000</v>
      </c>
      <c r="P22" s="23" t="n">
        <v>28900000</v>
      </c>
      <c r="Q22" s="23" t="n">
        <v>32100000</v>
      </c>
      <c r="R22" s="23" t="n">
        <v>38700000</v>
      </c>
      <c r="S22" s="23" t="n">
        <v>41700000</v>
      </c>
      <c r="T22" s="23" t="n">
        <v>40200000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6.5" hidden="false" customHeight="false" outlineLevel="0" collapsed="false">
      <c r="A23" s="27" t="s">
        <v>75</v>
      </c>
      <c r="B23" s="29" t="s">
        <v>76</v>
      </c>
      <c r="C23" s="49" t="s">
        <v>194</v>
      </c>
      <c r="J23" s="23" t="n">
        <v>10000000</v>
      </c>
      <c r="K23" s="23" t="n">
        <v>9900000</v>
      </c>
      <c r="L23" s="23" t="n">
        <v>10500000</v>
      </c>
      <c r="M23" s="23" t="n">
        <v>10900000</v>
      </c>
      <c r="N23" s="23" t="n">
        <v>11700000</v>
      </c>
      <c r="O23" s="23" t="n">
        <v>11900000</v>
      </c>
      <c r="P23" s="23" t="n">
        <v>12300000</v>
      </c>
      <c r="Q23" s="23" t="n">
        <v>12800000</v>
      </c>
      <c r="R23" s="23" t="n">
        <v>15900000</v>
      </c>
      <c r="S23" s="23" t="n">
        <v>15900000</v>
      </c>
      <c r="T23" s="23" t="n">
        <v>15900000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6.5" hidden="false" customHeight="false" outlineLevel="0" collapsed="false">
      <c r="A24" s="29" t="s">
        <v>5638</v>
      </c>
      <c r="B24" s="29" t="s">
        <v>5639</v>
      </c>
      <c r="C24" s="49" t="s">
        <v>194</v>
      </c>
      <c r="J24" s="22"/>
      <c r="K24" s="22"/>
      <c r="L24" s="22"/>
      <c r="M24" s="22"/>
      <c r="N24" s="23" t="n">
        <v>2200000</v>
      </c>
      <c r="O24" s="23" t="n">
        <v>2100000</v>
      </c>
      <c r="P24" s="23" t="n">
        <v>2300000</v>
      </c>
      <c r="Q24" s="23" t="n">
        <v>2600000</v>
      </c>
      <c r="R24" s="23" t="n">
        <v>2300000</v>
      </c>
      <c r="S24" s="23" t="n">
        <v>2800000</v>
      </c>
      <c r="T24" s="23" t="n">
        <v>3000000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6.5" hidden="false" customHeight="false" outlineLevel="0" collapsed="false">
      <c r="A25" s="27" t="s">
        <v>5640</v>
      </c>
      <c r="B25" s="29" t="s">
        <v>5641</v>
      </c>
      <c r="C25" s="49" t="s">
        <v>194</v>
      </c>
      <c r="J25" s="22"/>
      <c r="K25" s="22"/>
      <c r="L25" s="22"/>
      <c r="M25" s="22"/>
      <c r="N25" s="23"/>
      <c r="O25" s="23"/>
      <c r="P25" s="23" t="n">
        <v>1800000</v>
      </c>
      <c r="Q25" s="23" t="n">
        <v>1800000</v>
      </c>
      <c r="R25" s="23" t="n">
        <v>2300000</v>
      </c>
      <c r="S25" s="23" t="n">
        <v>2300000</v>
      </c>
      <c r="T25" s="23" t="n">
        <v>2300000</v>
      </c>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 hidden="false" customHeight="false" outlineLevel="0" collapsed="false">
      <c r="A26" s="27" t="s">
        <v>4043</v>
      </c>
      <c r="B26" s="134" t="s">
        <v>5642</v>
      </c>
      <c r="C26" s="49" t="s">
        <v>194</v>
      </c>
      <c r="J26" s="23" t="n">
        <v>8000000</v>
      </c>
      <c r="K26" s="23" t="n">
        <v>6600000</v>
      </c>
      <c r="L26" s="23" t="n">
        <v>7500000</v>
      </c>
      <c r="M26" s="23" t="n">
        <v>7700000</v>
      </c>
      <c r="N26" s="23"/>
      <c r="O26" s="23"/>
      <c r="P26" s="23"/>
      <c r="Q26" s="23"/>
      <c r="R26" s="23"/>
      <c r="S26" s="23"/>
      <c r="T26" s="23"/>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 hidden="false" customHeight="false" outlineLevel="0" collapsed="false">
      <c r="A27" s="27" t="s">
        <v>3517</v>
      </c>
      <c r="B27" s="134" t="s">
        <v>5643</v>
      </c>
      <c r="C27" s="49" t="s">
        <v>194</v>
      </c>
      <c r="J27" s="23" t="n">
        <v>3700000</v>
      </c>
      <c r="K27" s="23" t="n">
        <v>4700000</v>
      </c>
      <c r="L27" s="23" t="n">
        <v>6800000</v>
      </c>
      <c r="M27" s="23" t="n">
        <v>7000000</v>
      </c>
      <c r="N27" s="23"/>
      <c r="O27" s="23"/>
      <c r="P27" s="23"/>
      <c r="Q27" s="23"/>
      <c r="R27" s="23"/>
      <c r="S27" s="23"/>
      <c r="T27" s="23"/>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27" t="s">
        <v>363</v>
      </c>
      <c r="B28" s="27" t="s">
        <v>3346</v>
      </c>
      <c r="C28" s="49" t="s">
        <v>194</v>
      </c>
      <c r="J28" s="348" t="n">
        <f aca="false">J22-J23-J24-J25-J26-J27</f>
        <v>2300000</v>
      </c>
      <c r="K28" s="348" t="n">
        <f aca="false">K22-K23-K24-K25-K26-K27</f>
        <v>1500000</v>
      </c>
      <c r="L28" s="348" t="n">
        <f aca="false">L22-L23-L24-L25-L26-L27</f>
        <v>2000000</v>
      </c>
      <c r="M28" s="348" t="n">
        <f aca="false">M22-M23-M24-M25-M26-M27</f>
        <v>1500000</v>
      </c>
      <c r="N28" s="348" t="n">
        <f aca="false">N22-N23-N24-N25-N26-N27</f>
        <v>18200000</v>
      </c>
      <c r="O28" s="348" t="n">
        <f aca="false">O22-O23-O24-O25-O26-O27</f>
        <v>15000000</v>
      </c>
      <c r="P28" s="348" t="n">
        <f aca="false">P22-P23-P24-P25-P26-P27</f>
        <v>12500000</v>
      </c>
      <c r="Q28" s="348" t="n">
        <f aca="false">Q22-Q23-Q24-Q25-Q26-Q27</f>
        <v>14900000</v>
      </c>
      <c r="R28" s="348" t="n">
        <f aca="false">R22-R23-R24-R25-R26-R27</f>
        <v>18200000</v>
      </c>
      <c r="S28" s="348" t="n">
        <f aca="false">S22-S23-S24-S25-S26-S27</f>
        <v>20700000</v>
      </c>
      <c r="T28" s="348" t="n">
        <f aca="false">T22-T23-T24-T25-T26-T27</f>
        <v>19000000</v>
      </c>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6.5" hidden="false" customHeight="false" outlineLevel="0" collapsed="false">
      <c r="B29" s="30" t="s">
        <v>795</v>
      </c>
      <c r="C29" s="49"/>
      <c r="J29" s="23" t="n">
        <v>2500000</v>
      </c>
      <c r="K29" s="23" t="n">
        <v>4200000</v>
      </c>
      <c r="L29" s="23" t="n">
        <v>2900000</v>
      </c>
      <c r="M29" s="23" t="n">
        <v>5400000</v>
      </c>
      <c r="N29" s="23" t="n">
        <v>1100000</v>
      </c>
      <c r="O29" s="23" t="n">
        <v>700000</v>
      </c>
      <c r="P29" s="23" t="n">
        <v>0</v>
      </c>
      <c r="Q29" s="23" t="n">
        <v>100000</v>
      </c>
      <c r="R29" s="23" t="n">
        <v>0</v>
      </c>
      <c r="S29" s="23" t="n">
        <v>100000</v>
      </c>
      <c r="T29" s="23" t="n">
        <v>100000</v>
      </c>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6.5" hidden="false" customHeight="false" outlineLevel="0" collapsed="false">
      <c r="A30" s="30" t="s">
        <v>5644</v>
      </c>
      <c r="B30" s="30" t="s">
        <v>320</v>
      </c>
      <c r="C30" s="49" t="s">
        <v>191</v>
      </c>
      <c r="J30" s="23" t="n">
        <v>1300000</v>
      </c>
      <c r="K30" s="23" t="n">
        <v>3100000</v>
      </c>
      <c r="L30" s="23" t="n">
        <v>1800000</v>
      </c>
      <c r="M30" s="23" t="n">
        <v>5400000</v>
      </c>
      <c r="N30" s="23" t="n">
        <v>1100000</v>
      </c>
      <c r="O30" s="23" t="n">
        <v>700000</v>
      </c>
      <c r="P30" s="23" t="n">
        <v>0</v>
      </c>
      <c r="Q30" s="23" t="n">
        <v>100000</v>
      </c>
      <c r="R30" s="23" t="n">
        <v>0</v>
      </c>
      <c r="S30" s="23" t="n">
        <v>100000</v>
      </c>
      <c r="T30" s="23" t="n">
        <v>100000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6.5" hidden="false" customHeight="false" outlineLevel="0" collapsed="false">
      <c r="A31" s="30" t="s">
        <v>1069</v>
      </c>
      <c r="B31" s="30" t="s">
        <v>1069</v>
      </c>
      <c r="C31" s="49" t="s">
        <v>191</v>
      </c>
      <c r="J31" s="23" t="n">
        <v>1200000</v>
      </c>
      <c r="K31" s="23" t="n">
        <v>1000000</v>
      </c>
      <c r="L31" s="23" t="n">
        <v>1000000</v>
      </c>
      <c r="M31" s="23" t="n">
        <v>0</v>
      </c>
      <c r="N31" s="23" t="n">
        <v>0</v>
      </c>
      <c r="O31" s="23" t="n">
        <v>0</v>
      </c>
      <c r="P31" s="23" t="n">
        <v>0</v>
      </c>
      <c r="Q31" s="23" t="n">
        <v>0</v>
      </c>
      <c r="R31" s="23" t="n">
        <v>0</v>
      </c>
      <c r="S31" s="23" t="n">
        <v>0</v>
      </c>
      <c r="T31" s="23" t="n">
        <v>0</v>
      </c>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6.5" hidden="false" customHeight="false" outlineLevel="0" collapsed="false">
      <c r="B32" s="30" t="s">
        <v>4052</v>
      </c>
      <c r="J32" s="22"/>
      <c r="K32" s="22"/>
      <c r="L32" s="22"/>
      <c r="M32" s="22"/>
      <c r="N32" s="23" t="n">
        <v>-8300000</v>
      </c>
      <c r="O32" s="23" t="n">
        <v>-3400000</v>
      </c>
      <c r="P32" s="23" t="n">
        <v>3600000</v>
      </c>
      <c r="Q32" s="23" t="n">
        <v>10500000</v>
      </c>
      <c r="R32" s="23" t="n">
        <v>13200000</v>
      </c>
      <c r="S32" s="23" t="n">
        <v>6600000</v>
      </c>
      <c r="T32" s="23" t="n">
        <v>-1900000</v>
      </c>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6.5" hidden="false" customHeight="false" outlineLevel="0" collapsed="false">
      <c r="B33" s="30" t="s">
        <v>5645</v>
      </c>
      <c r="J33" s="22"/>
      <c r="K33" s="22"/>
      <c r="L33" s="22"/>
      <c r="M33" s="22"/>
      <c r="N33" s="23" t="n">
        <v>-13900000</v>
      </c>
      <c r="O33" s="23" t="n">
        <v>-11500000</v>
      </c>
      <c r="P33" s="23" t="n">
        <v>-7100000</v>
      </c>
      <c r="Q33" s="23" t="n">
        <v>700000</v>
      </c>
      <c r="R33" s="23" t="n">
        <v>-7800000</v>
      </c>
      <c r="S33" s="23" t="n">
        <v>-14800000</v>
      </c>
      <c r="T33" s="23" t="n">
        <v>-11600000</v>
      </c>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6.5" hidden="false" customHeight="false" outlineLevel="0" collapsed="false">
      <c r="B34" s="30" t="s">
        <v>5646</v>
      </c>
      <c r="J34" s="22"/>
      <c r="K34" s="22"/>
      <c r="L34" s="22"/>
      <c r="M34" s="22"/>
      <c r="N34" s="23" t="n">
        <v>-9400000</v>
      </c>
      <c r="O34" s="23" t="n">
        <v>-2300000</v>
      </c>
      <c r="P34" s="23" t="n">
        <v>3800000</v>
      </c>
      <c r="Q34" s="23" t="n">
        <v>2600000</v>
      </c>
      <c r="R34" s="23" t="s">
        <v>74</v>
      </c>
      <c r="S34" s="23" t="n">
        <v>3500000</v>
      </c>
      <c r="T34" s="23" t="n">
        <v>-4600000</v>
      </c>
      <c r="Y34" s="6"/>
      <c r="Z34" s="6"/>
      <c r="AA34" s="6"/>
      <c r="AB34" s="6"/>
      <c r="AC34" s="6"/>
      <c r="AD34" s="6"/>
      <c r="AE34" s="6"/>
      <c r="AF34" s="6"/>
      <c r="AG34" s="6"/>
      <c r="AH34" s="6"/>
      <c r="AI34" s="6"/>
      <c r="AJ34" s="6"/>
      <c r="AK34" s="6"/>
      <c r="AL34" s="6"/>
      <c r="AM34" s="6"/>
      <c r="AN34" s="6"/>
      <c r="AO34" s="6"/>
      <c r="AP34" s="6"/>
      <c r="AQ34" s="6"/>
      <c r="AR34" s="6"/>
      <c r="AS34" s="6"/>
      <c r="AT34" s="6"/>
      <c r="AU34" s="6"/>
    </row>
    <row r="35" s="13" customFormat="true" ht="16.5" hidden="false" customHeight="false" outlineLevel="0" collapsed="false">
      <c r="A35" s="63" t="s">
        <v>110</v>
      </c>
      <c r="B35" s="98" t="s">
        <v>110</v>
      </c>
      <c r="C35" s="13" t="s">
        <v>34</v>
      </c>
      <c r="J35" s="325" t="n">
        <v>1400000</v>
      </c>
      <c r="K35" s="325" t="n">
        <v>4200000</v>
      </c>
      <c r="L35" s="325" t="n">
        <v>4300000</v>
      </c>
      <c r="M35" s="325" t="n">
        <v>1300000</v>
      </c>
      <c r="N35" s="325" t="n">
        <v>8300000</v>
      </c>
      <c r="O35" s="325" t="n">
        <v>3400000</v>
      </c>
      <c r="P35" s="325" t="n">
        <v>-3600000</v>
      </c>
      <c r="Q35" s="325" t="n">
        <v>-10500000</v>
      </c>
      <c r="R35" s="325" t="n">
        <v>-13200000</v>
      </c>
      <c r="S35" s="325" t="n">
        <v>-6600000</v>
      </c>
      <c r="T35" s="325" t="n">
        <v>1900000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6.5" hidden="false" customHeight="false" outlineLevel="0" collapsed="false">
      <c r="A36" s="18" t="s">
        <v>112</v>
      </c>
      <c r="B36" s="30" t="s">
        <v>1071</v>
      </c>
      <c r="C36" s="20" t="s">
        <v>114</v>
      </c>
      <c r="J36" s="23" t="n">
        <v>0</v>
      </c>
      <c r="K36" s="23" t="n">
        <v>0</v>
      </c>
      <c r="L36" s="23" t="n">
        <v>-400000</v>
      </c>
      <c r="M36" s="23" t="n">
        <v>-300000</v>
      </c>
      <c r="N36" s="23" t="n">
        <v>-800000</v>
      </c>
      <c r="O36" s="23" t="n">
        <v>-200000</v>
      </c>
      <c r="P36" s="23" t="n">
        <v>-100000</v>
      </c>
      <c r="Q36" s="23" t="n">
        <v>-400000</v>
      </c>
      <c r="R36" s="23" t="n">
        <v>-400000</v>
      </c>
      <c r="S36" s="23" t="n">
        <v>-400000</v>
      </c>
      <c r="T36" s="23" t="n">
        <v>-400000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6.5" hidden="false" customHeight="false" outlineLevel="0" collapsed="false">
      <c r="A37" s="18" t="s">
        <v>115</v>
      </c>
      <c r="B37" s="30" t="s">
        <v>116</v>
      </c>
      <c r="C37" s="20" t="s">
        <v>114</v>
      </c>
      <c r="J37" s="23" t="n">
        <v>1400000</v>
      </c>
      <c r="K37" s="23" t="n">
        <v>4200000</v>
      </c>
      <c r="L37" s="23" t="n">
        <v>4700000</v>
      </c>
      <c r="M37" s="23" t="n">
        <v>1600000</v>
      </c>
      <c r="N37" s="23" t="n">
        <v>-100000</v>
      </c>
      <c r="O37" s="23" t="n">
        <v>0</v>
      </c>
      <c r="P37" s="23" t="n">
        <v>0</v>
      </c>
      <c r="Q37" s="23" t="n">
        <v>0</v>
      </c>
      <c r="R37" s="23" t="n">
        <v>0</v>
      </c>
      <c r="S37" s="23" t="n">
        <v>0</v>
      </c>
      <c r="T37" s="23" t="n">
        <v>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6.5" hidden="false" customHeight="false" outlineLevel="0" collapsed="false">
      <c r="A38" s="0" t="s">
        <v>5647</v>
      </c>
      <c r="B38" s="30" t="s">
        <v>5648</v>
      </c>
      <c r="C38" s="20" t="s">
        <v>114</v>
      </c>
      <c r="J38" s="22"/>
      <c r="K38" s="22"/>
      <c r="L38" s="22"/>
      <c r="M38" s="22"/>
      <c r="N38" s="23" t="n">
        <v>9200000</v>
      </c>
      <c r="O38" s="23" t="n">
        <v>3600000</v>
      </c>
      <c r="P38" s="23" t="n">
        <v>-3500000</v>
      </c>
      <c r="Q38" s="23" t="n">
        <v>-10000000</v>
      </c>
      <c r="R38" s="23" t="n">
        <v>-12800000</v>
      </c>
      <c r="S38" s="23" t="n">
        <v>-6100000</v>
      </c>
      <c r="T38" s="23" t="n">
        <v>2400000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J40" s="0" t="s">
        <v>128</v>
      </c>
      <c r="K40" s="0" t="s">
        <v>128</v>
      </c>
      <c r="L40" s="0" t="s">
        <v>128</v>
      </c>
      <c r="M40" s="0" t="s">
        <v>128</v>
      </c>
      <c r="N40" s="0" t="s">
        <v>128</v>
      </c>
      <c r="O40" s="0" t="s">
        <v>128</v>
      </c>
      <c r="P40" s="0" t="s">
        <v>128</v>
      </c>
      <c r="Q40" s="0" t="s">
        <v>128</v>
      </c>
      <c r="R40" s="0" t="s">
        <v>128</v>
      </c>
      <c r="S40" s="0" t="s">
        <v>128</v>
      </c>
      <c r="T40" s="0" t="s">
        <v>128</v>
      </c>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J41" s="0" t="n">
        <f aca="false">(J19/J6)*100</f>
        <v>24.0566037735849</v>
      </c>
      <c r="K41" s="0" t="n">
        <f aca="false">(K19/K6)*100</f>
        <v>26.0089686098655</v>
      </c>
      <c r="L41" s="0" t="n">
        <f aca="false">(L19/L6)*100</f>
        <v>24.8201438848921</v>
      </c>
      <c r="M41" s="0" t="n">
        <f aca="false">(M19/M6)*100</f>
        <v>33.8658146964856</v>
      </c>
      <c r="N41" s="0" t="n">
        <f aca="false">(N19/N6)*100</f>
        <v>22.8915662650602</v>
      </c>
      <c r="O41" s="0" t="n">
        <f aca="false">(O19/O6)*100</f>
        <v>30.7984790874525</v>
      </c>
      <c r="P41" s="0" t="n">
        <f aca="false">(P19/P6)*100</f>
        <v>32.9230769230769</v>
      </c>
      <c r="Q41" s="0" t="n">
        <f aca="false">(Q19/Q6)*100</f>
        <v>22.9508196721311</v>
      </c>
      <c r="R41" s="0" t="n">
        <f aca="false">(R19/R6)*100</f>
        <v>40.3846153846154</v>
      </c>
      <c r="S41" s="0" t="n">
        <f aca="false">(S19/S6)*100</f>
        <v>44.3064182194617</v>
      </c>
      <c r="T41" s="0" t="n">
        <f aca="false">(T19/T6)*100</f>
        <v>25.2604166666667</v>
      </c>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0" t="s">
        <v>821</v>
      </c>
      <c r="J43" s="143" t="n">
        <f aca="false">J6-J7-J19</f>
        <v>0</v>
      </c>
      <c r="K43" s="143" t="n">
        <f aca="false">K6-K7-K19</f>
        <v>0</v>
      </c>
      <c r="L43" s="143" t="n">
        <f aca="false">L6-L7-L19</f>
        <v>0</v>
      </c>
      <c r="M43" s="143" t="n">
        <f aca="false">M6-M7-M19</f>
        <v>0</v>
      </c>
      <c r="N43" s="143" t="n">
        <f aca="false">N6-N7-N19</f>
        <v>-100000</v>
      </c>
      <c r="O43" s="143" t="n">
        <f aca="false">O6-O7-O19</f>
        <v>0</v>
      </c>
      <c r="P43" s="143" t="n">
        <f aca="false">P6-P7-P19</f>
        <v>0</v>
      </c>
      <c r="Q43" s="143" t="n">
        <f aca="false">Q6-Q7-Q19</f>
        <v>0</v>
      </c>
      <c r="R43" s="143" t="n">
        <f aca="false">R6-R7-R19</f>
        <v>0</v>
      </c>
      <c r="S43" s="143" t="n">
        <f aca="false">S6-S7-S19</f>
        <v>0</v>
      </c>
      <c r="T43" s="143" t="n">
        <f aca="false">T6-T7-T19</f>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B44" s="0" t="s">
        <v>426</v>
      </c>
      <c r="J44" s="143" t="n">
        <f aca="false">J7-J8-J14</f>
        <v>0</v>
      </c>
      <c r="K44" s="143" t="n">
        <f aca="false">K7-K8-K14</f>
        <v>0</v>
      </c>
      <c r="L44" s="143" t="n">
        <f aca="false">L7-L8-L14</f>
        <v>0</v>
      </c>
      <c r="M44" s="143" t="n">
        <f aca="false">M7-M8-M14</f>
        <v>0</v>
      </c>
      <c r="N44" s="143" t="n">
        <f aca="false">N7-N8-N14</f>
        <v>0</v>
      </c>
      <c r="O44" s="143" t="n">
        <f aca="false">O7-O8-O14</f>
        <v>0</v>
      </c>
      <c r="P44" s="143" t="n">
        <f aca="false">P7-P8-P14</f>
        <v>0</v>
      </c>
      <c r="Q44" s="143" t="n">
        <f aca="false">Q7-Q8-Q14</f>
        <v>0</v>
      </c>
      <c r="R44" s="143" t="n">
        <f aca="false">R7-R8-R14</f>
        <v>0</v>
      </c>
      <c r="S44" s="143" t="n">
        <f aca="false">S7-S8-S14</f>
        <v>0</v>
      </c>
      <c r="T44" s="143" t="n">
        <f aca="false">T7-T8-T14</f>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B45" s="0" t="s">
        <v>131</v>
      </c>
      <c r="J45" s="369" t="n">
        <f aca="false">J8-J9-J10-J11-J12-J13</f>
        <v>5100000</v>
      </c>
      <c r="K45" s="369" t="n">
        <f aca="false">K8-K9-K10-K11-K12-K13</f>
        <v>6200000</v>
      </c>
      <c r="L45" s="369" t="n">
        <f aca="false">L8-L9-L10-L11-L12-L13</f>
        <v>6000000</v>
      </c>
      <c r="M45" s="369" t="n">
        <f aca="false">M8-M9-M10-M11-M12-M13</f>
        <v>5600000</v>
      </c>
      <c r="N45" s="143" t="n">
        <f aca="false">N8-N9-N10-N11-N12-N13</f>
        <v>-100000</v>
      </c>
      <c r="O45" s="143" t="n">
        <f aca="false">O8-O9-O10-O11-O12-O13</f>
        <v>-100000</v>
      </c>
      <c r="P45" s="143" t="n">
        <f aca="false">P8-P9-P10-P11-P12-P13</f>
        <v>0</v>
      </c>
      <c r="Q45" s="143" t="n">
        <f aca="false">Q8-Q9-Q10-Q11-Q12-Q13</f>
        <v>0</v>
      </c>
      <c r="R45" s="143" t="n">
        <f aca="false">R8-R9-R10-R11-R12-R13</f>
        <v>0</v>
      </c>
      <c r="S45" s="143" t="n">
        <f aca="false">S8-S9-S10-S11-S12-S13</f>
        <v>0</v>
      </c>
      <c r="T45" s="143" t="n">
        <f aca="false">T8-T9-T10-T11-T12-T13</f>
        <v>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B46" s="0" t="s">
        <v>5286</v>
      </c>
      <c r="J46" s="369" t="n">
        <f aca="false">J14-J15-J16-J17-J18</f>
        <v>11000000</v>
      </c>
      <c r="K46" s="369" t="n">
        <f aca="false">K14-K15-K16-K17-K18</f>
        <v>10300000</v>
      </c>
      <c r="L46" s="369" t="n">
        <f aca="false">L14-L15-L16-L17-L18</f>
        <v>14900000</v>
      </c>
      <c r="M46" s="369" t="n">
        <f aca="false">M14-M15-M16-M17-M18</f>
        <v>15100000</v>
      </c>
      <c r="N46" s="369" t="n">
        <f aca="false">N14-N15-N16-N17-N18</f>
        <v>0</v>
      </c>
      <c r="O46" s="369" t="n">
        <f aca="false">O14-O15-O16-O17-O18</f>
        <v>0</v>
      </c>
      <c r="P46" s="369" t="n">
        <f aca="false">P14-P15-P16-P17-P18</f>
        <v>0</v>
      </c>
      <c r="Q46" s="369" t="n">
        <f aca="false">Q14-Q15-Q16-Q17-Q18</f>
        <v>0</v>
      </c>
      <c r="R46" s="369" t="n">
        <f aca="false">R14-R15-R16-R17-R18</f>
        <v>0</v>
      </c>
      <c r="S46" s="369" t="n">
        <f aca="false">S14-S15-S16-S17-S18</f>
        <v>0</v>
      </c>
      <c r="T46" s="369" t="n">
        <f aca="false">T14-T15-T16-T17-T18</f>
        <v>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B47" s="0" t="s">
        <v>134</v>
      </c>
      <c r="J47" s="143" t="n">
        <f aca="false">J20-J22-J30-J31</f>
        <v>0</v>
      </c>
      <c r="K47" s="143" t="n">
        <f aca="false">K20-K22-K30-K31</f>
        <v>0</v>
      </c>
      <c r="L47" s="143" t="n">
        <f aca="false">L20-L22-L30-L31</f>
        <v>0</v>
      </c>
      <c r="M47" s="143" t="n">
        <f aca="false">M20-M22-M30-M31</f>
        <v>0</v>
      </c>
      <c r="N47" s="143" t="n">
        <f aca="false">N20-N22-N30-N31</f>
        <v>0</v>
      </c>
      <c r="O47" s="143" t="n">
        <f aca="false">O20-O22-O30-O31</f>
        <v>0</v>
      </c>
      <c r="P47" s="143" t="n">
        <f aca="false">P20-P22-P30-P31</f>
        <v>0</v>
      </c>
      <c r="Q47" s="143" t="n">
        <f aca="false">Q20-Q22-Q30-Q31</f>
        <v>0</v>
      </c>
      <c r="R47" s="143" t="n">
        <f aca="false">R20-R22-R30-R31</f>
        <v>0</v>
      </c>
      <c r="S47" s="143" t="n">
        <f aca="false">S20-S22-S30-S31</f>
        <v>0</v>
      </c>
      <c r="T47" s="143" t="n">
        <f aca="false">T20-T22-T30-T31</f>
        <v>0</v>
      </c>
    </row>
    <row r="48" customFormat="false" ht="15" hidden="false" customHeight="false" outlineLevel="0" collapsed="false">
      <c r="B48" s="0" t="s">
        <v>333</v>
      </c>
      <c r="J48" s="143" t="n">
        <f aca="false">J22-J23-J24-J25-J26-J27-J28</f>
        <v>0</v>
      </c>
      <c r="K48" s="143" t="n">
        <f aca="false">K22-K23-K24-K25-K26-K27-K28</f>
        <v>0</v>
      </c>
      <c r="L48" s="143" t="n">
        <f aca="false">L22-L23-L24-L25-L26-L27-L28</f>
        <v>0</v>
      </c>
      <c r="M48" s="143" t="n">
        <f aca="false">M22-M23-M24-M25-M26-M27-M28</f>
        <v>0</v>
      </c>
      <c r="N48" s="143" t="n">
        <f aca="false">N22-N23-N24-N25-N26-N27-N28</f>
        <v>0</v>
      </c>
      <c r="O48" s="143" t="n">
        <f aca="false">O22-O23-O24-O25-O26-O27-O28</f>
        <v>0</v>
      </c>
      <c r="P48" s="143" t="n">
        <f aca="false">P22-P23-P24-P25-P26-P27-P28</f>
        <v>0</v>
      </c>
      <c r="Q48" s="143" t="n">
        <f aca="false">Q22-Q23-Q24-Q25-Q26-Q27-Q28</f>
        <v>0</v>
      </c>
      <c r="R48" s="143" t="n">
        <f aca="false">R22-R23-R24-R25-R26-R27-R28</f>
        <v>0</v>
      </c>
      <c r="S48" s="143" t="n">
        <f aca="false">S22-S23-S24-S25-S26-S27-S28</f>
        <v>0</v>
      </c>
      <c r="T48" s="143" t="n">
        <f aca="false">T22-T23-T24-T25-T26-T27-T28</f>
        <v>0</v>
      </c>
    </row>
    <row r="49" customFormat="false" ht="15" hidden="false" customHeight="false" outlineLevel="0" collapsed="false">
      <c r="B49" s="0" t="s">
        <v>137</v>
      </c>
      <c r="J49" s="143" t="n">
        <f aca="false">J35-J36-J38-J37</f>
        <v>0</v>
      </c>
      <c r="K49" s="143" t="n">
        <f aca="false">K35-K36-K38-K37</f>
        <v>0</v>
      </c>
      <c r="L49" s="143" t="n">
        <f aca="false">L35-L36-L38-L37</f>
        <v>0</v>
      </c>
      <c r="M49" s="143" t="n">
        <f aca="false">M35-M36-M38-M37</f>
        <v>0</v>
      </c>
      <c r="N49" s="143" t="n">
        <f aca="false">N35-N36-N38-N37</f>
        <v>0</v>
      </c>
      <c r="O49" s="143" t="n">
        <f aca="false">O35-O36-O38-O37</f>
        <v>0</v>
      </c>
      <c r="P49" s="143" t="n">
        <f aca="false">P35-P36-P38-P37</f>
        <v>0</v>
      </c>
      <c r="Q49" s="143" t="n">
        <f aca="false">Q35-Q36-Q38-Q37</f>
        <v>-100000</v>
      </c>
      <c r="R49" s="143" t="n">
        <f aca="false">R35-R36-R38-R37</f>
        <v>0</v>
      </c>
      <c r="S49" s="143" t="n">
        <f aca="false">S35-S36-S38-S37</f>
        <v>-100000</v>
      </c>
      <c r="T49" s="143" t="n">
        <f aca="false">T35-T36-T38-T37</f>
        <v>-100000</v>
      </c>
    </row>
    <row r="51" customFormat="false" ht="15" hidden="false" customHeight="false" outlineLevel="0" collapsed="false">
      <c r="D51" s="55"/>
    </row>
    <row r="52" customFormat="false" ht="15" hidden="false" customHeight="false" outlineLevel="0" collapsed="false">
      <c r="B52" s="0" t="s">
        <v>971</v>
      </c>
      <c r="J52" s="0" t="n">
        <v>30000000</v>
      </c>
      <c r="K52" s="0" t="n">
        <v>32000000</v>
      </c>
      <c r="L52" s="0" t="n">
        <v>36000000</v>
      </c>
      <c r="M52" s="0" t="n">
        <v>35000000</v>
      </c>
      <c r="N52" s="0" t="n">
        <v>35000000</v>
      </c>
      <c r="O52" s="0" t="n">
        <v>38000000</v>
      </c>
      <c r="P52" s="0" t="n">
        <v>39000000</v>
      </c>
      <c r="Q52" s="0" t="n">
        <v>40000000</v>
      </c>
      <c r="R52" s="0" t="n">
        <v>42000000</v>
      </c>
      <c r="S52" s="0" t="n">
        <v>44000000</v>
      </c>
      <c r="T52" s="0" t="n">
        <v>46000000</v>
      </c>
    </row>
    <row r="53" customFormat="false" ht="15" hidden="false" customHeight="false" outlineLevel="0" collapsed="false">
      <c r="B53" s="0" t="s">
        <v>140</v>
      </c>
      <c r="J53" s="0" t="n">
        <f aca="false">(J6/J52)*100</f>
        <v>70.6666666666667</v>
      </c>
      <c r="K53" s="0" t="n">
        <f aca="false">(K6/K52)*100</f>
        <v>69.6875</v>
      </c>
      <c r="L53" s="0" t="n">
        <f aca="false">(L6/L52)*100</f>
        <v>77.2222222222222</v>
      </c>
      <c r="M53" s="0" t="n">
        <f aca="false">(M6/M52)*100</f>
        <v>89.4285714285714</v>
      </c>
      <c r="N53" s="0" t="n">
        <f aca="false">(N6/N52)*100</f>
        <v>71.1428571428571</v>
      </c>
      <c r="O53" s="0" t="n">
        <f aca="false">(O6/O52)*100</f>
        <v>69.2105263157895</v>
      </c>
      <c r="P53" s="0" t="n">
        <f aca="false">(P6/P52)*100</f>
        <v>83.3333333333333</v>
      </c>
      <c r="Q53" s="0" t="n">
        <f aca="false">(Q6/Q52)*100</f>
        <v>106.75</v>
      </c>
      <c r="R53" s="0" t="n">
        <f aca="false">(R6/R52)*100</f>
        <v>123.809523809524</v>
      </c>
      <c r="S53" s="0" t="n">
        <f aca="false">(S6/S52)*100</f>
        <v>109.772727272727</v>
      </c>
      <c r="T53" s="0" t="n">
        <f aca="false">(T6/T52)*100</f>
        <v>83.4782608695652</v>
      </c>
    </row>
    <row r="54" customFormat="false" ht="15" hidden="false" customHeight="false" outlineLevel="0" collapsed="false">
      <c r="B54" s="0" t="s">
        <v>141</v>
      </c>
      <c r="J54" s="0" t="n">
        <f aca="false">(J20/J52)*100</f>
        <v>88.3333333333333</v>
      </c>
      <c r="K54" s="0" t="n">
        <f aca="false">(K20/K52)*100</f>
        <v>83.75</v>
      </c>
      <c r="L54" s="0" t="n">
        <f aca="false">(L20/L52)*100</f>
        <v>82.2222222222222</v>
      </c>
      <c r="M54" s="0" t="n">
        <f aca="false">(M20/M52)*100</f>
        <v>92.8571428571429</v>
      </c>
      <c r="N54" s="0" t="n">
        <f aca="false">(N20/N52)*100</f>
        <v>94.8571428571429</v>
      </c>
      <c r="O54" s="0" t="n">
        <f aca="false">(O20/O52)*100</f>
        <v>78.1578947368421</v>
      </c>
      <c r="P54" s="0" t="n">
        <f aca="false">(P20/P52)*100</f>
        <v>74.1025641025641</v>
      </c>
      <c r="Q54" s="0" t="n">
        <f aca="false">(Q20/Q52)*100</f>
        <v>80.5</v>
      </c>
      <c r="R54" s="0" t="n">
        <f aca="false">(R20/R52)*100</f>
        <v>92.1428571428571</v>
      </c>
      <c r="S54" s="0" t="n">
        <f aca="false">(S20/S52)*100</f>
        <v>95</v>
      </c>
      <c r="T54" s="0" t="n">
        <f aca="false">(T20/T52)*100</f>
        <v>87.6086956521739</v>
      </c>
    </row>
    <row r="57" customFormat="false" ht="13.5" hidden="false" customHeight="true" outlineLevel="0" collapsed="false">
      <c r="B57" s="0" t="s">
        <v>142</v>
      </c>
      <c r="D57" s="0" t="n">
        <f aca="false">IF(D31&lt;0, (D31/D21)*100)</f>
        <v>0</v>
      </c>
      <c r="E57" s="0" t="n">
        <f aca="false">IF(E31&lt;0, (E31/E21)*100)</f>
        <v>0</v>
      </c>
      <c r="F57" s="0" t="n">
        <f aca="false">IF(F31&lt;0, (F31/F21)*100)</f>
        <v>0</v>
      </c>
      <c r="G57" s="0" t="n">
        <f aca="false">IF(G31&lt;0, (G31/G21)*100)</f>
        <v>0</v>
      </c>
      <c r="H57" s="0" t="n">
        <f aca="false">IF(H31&lt;0, (H31/H21)*100)</f>
        <v>0</v>
      </c>
      <c r="I57" s="0" t="n">
        <f aca="false">IF(I31&lt;0, (I31/I21)*100)</f>
        <v>0</v>
      </c>
      <c r="J57" s="0" t="n">
        <f aca="false">IF(J31&lt;0, (J31/J21)*100)</f>
        <v>0</v>
      </c>
      <c r="K57" s="0" t="n">
        <f aca="false">IF(K31&lt;0, (K31/K21)*100)</f>
        <v>0</v>
      </c>
      <c r="L57" s="0" t="n">
        <f aca="false">IF(L31&lt;0, (L31/L21)*100)</f>
        <v>0</v>
      </c>
      <c r="M57" s="0" t="n">
        <f aca="false">IF(M31&lt;0, (M31/M21)*100)</f>
        <v>0</v>
      </c>
      <c r="N57" s="0" t="n">
        <f aca="false">IF(N31&lt;0, (N31/N21)*100)</f>
        <v>0</v>
      </c>
      <c r="O57" s="0" t="n">
        <f aca="false">IF(O31&lt;0, (O31/O21)*100)</f>
        <v>0</v>
      </c>
      <c r="P57" s="0" t="n">
        <f aca="false">IF(P31&lt;0, (P31/P21)*100)</f>
        <v>0</v>
      </c>
      <c r="Q57" s="0" t="n">
        <f aca="false">IF(Q31&lt;0, (Q31/Q21)*100)</f>
        <v>0</v>
      </c>
      <c r="R57" s="0" t="n">
        <f aca="false">IF(R31&lt;0, (R31/R21)*100)</f>
        <v>0</v>
      </c>
      <c r="S57" s="0" t="n">
        <f aca="false">IF(S31&lt;0, (S31/S21)*100)</f>
        <v>0</v>
      </c>
      <c r="T57" s="0" t="n">
        <f aca="false">IF(T31&lt;0, (T31/T21)*100)</f>
        <v>0</v>
      </c>
      <c r="U57" s="0" t="n">
        <f aca="false">IF(U31&lt;0, (U31/U21)*100)</f>
        <v>0</v>
      </c>
      <c r="V57" s="0" t="n">
        <f aca="false">IF(V31&lt;0, (V31/V21)*100)</f>
        <v>0</v>
      </c>
      <c r="W57" s="0" t="n">
        <f aca="false">IF(W31&lt;0, (W31/W21)*100)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8.xml><?xml version="1.0" encoding="utf-8"?>
<worksheet xmlns="http://schemas.openxmlformats.org/spreadsheetml/2006/main" xmlns:r="http://schemas.openxmlformats.org/officeDocument/2006/relationships">
  <sheetPr filterMode="false">
    <pageSetUpPr fitToPage="false"/>
  </sheetPr>
  <dimension ref="A1:AA46"/>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Q31" activeCellId="0" sqref="Q31"/>
    </sheetView>
  </sheetViews>
  <sheetFormatPr defaultRowHeight="15"/>
  <cols>
    <col collapsed="false" hidden="false" max="1" min="1" style="0" width="27.5408163265306"/>
    <col collapsed="false" hidden="false" max="2" min="2" style="0" width="51.5663265306123"/>
    <col collapsed="false" hidden="false" max="3" min="3" style="0" width="22.1377551020408"/>
    <col collapsed="false" hidden="false" max="14" min="4" style="0" width="8.50510204081633"/>
    <col collapsed="false" hidden="false" max="15" min="15" style="0" width="13.5"/>
    <col collapsed="false" hidden="false" max="24" min="16" style="0" width="16.469387755102"/>
    <col collapsed="false" hidden="false" max="26" min="25" style="0" width="8.50510204081633"/>
    <col collapsed="false" hidden="false" max="27" min="27" style="0" width="13.5"/>
    <col collapsed="false" hidden="false" max="1025" min="28" style="0" width="8.50510204081633"/>
  </cols>
  <sheetData>
    <row r="1" customFormat="false" ht="15" hidden="false" customHeight="false" outlineLevel="0" collapsed="false">
      <c r="A1" s="59" t="s">
        <v>5649</v>
      </c>
      <c r="B1" s="0" t="s">
        <v>5650</v>
      </c>
    </row>
    <row r="2" customFormat="false" ht="15" hidden="false" customHeight="false" outlineLevel="0" collapsed="false">
      <c r="B2" s="0" t="s">
        <v>5651</v>
      </c>
    </row>
    <row r="3" customFormat="false" ht="15" hidden="false" customHeight="false" outlineLevel="0" collapsed="false">
      <c r="B3" s="0" t="s">
        <v>3</v>
      </c>
      <c r="D3" s="0" t="n">
        <v>2000</v>
      </c>
      <c r="E3" s="0" t="n">
        <v>2001</v>
      </c>
      <c r="F3" s="0" t="n">
        <v>2002</v>
      </c>
      <c r="G3" s="0" t="n">
        <v>2003</v>
      </c>
      <c r="H3" s="0" t="n">
        <v>2004</v>
      </c>
      <c r="I3" s="0" t="n">
        <v>2005</v>
      </c>
      <c r="J3" s="0" t="n">
        <v>2006</v>
      </c>
      <c r="K3" s="0" t="n">
        <v>2007</v>
      </c>
      <c r="L3" s="0" t="n">
        <v>2008</v>
      </c>
      <c r="M3" s="0"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ustomFormat="false" ht="15" hidden="false" customHeight="false" outlineLevel="0" collapsed="false">
      <c r="A5" s="0" t="s">
        <v>147</v>
      </c>
      <c r="B5" s="0" t="s">
        <v>27</v>
      </c>
      <c r="D5" s="0" t="s">
        <v>28</v>
      </c>
      <c r="E5" s="0" t="s">
        <v>28</v>
      </c>
      <c r="F5" s="0" t="s">
        <v>28</v>
      </c>
      <c r="G5" s="0" t="s">
        <v>28</v>
      </c>
      <c r="H5" s="0" t="s">
        <v>28</v>
      </c>
      <c r="I5" s="0" t="s">
        <v>29</v>
      </c>
      <c r="J5" s="0" t="s">
        <v>28</v>
      </c>
      <c r="K5" s="0" t="s">
        <v>28</v>
      </c>
      <c r="L5" s="0" t="s">
        <v>28</v>
      </c>
      <c r="M5" s="0" t="s">
        <v>28</v>
      </c>
      <c r="N5" s="0" t="s">
        <v>28</v>
      </c>
      <c r="O5" s="0" t="s">
        <v>28</v>
      </c>
      <c r="P5" s="0" t="s">
        <v>28</v>
      </c>
      <c r="Q5" s="0" t="s">
        <v>28</v>
      </c>
      <c r="R5" s="0" t="s">
        <v>340</v>
      </c>
      <c r="S5" s="0" t="s">
        <v>31</v>
      </c>
      <c r="T5" s="0" t="s">
        <v>31</v>
      </c>
      <c r="U5" s="0" t="s">
        <v>31</v>
      </c>
      <c r="V5" s="0" t="s">
        <v>31</v>
      </c>
      <c r="W5" s="0" t="s">
        <v>31</v>
      </c>
      <c r="X5" s="0" t="s">
        <v>31</v>
      </c>
    </row>
    <row r="6" s="17" customFormat="true" ht="15" hidden="false" customHeight="false" outlineLevel="0" collapsed="false">
      <c r="A6" s="51" t="s">
        <v>32</v>
      </c>
      <c r="B6" s="823" t="s">
        <v>513</v>
      </c>
      <c r="C6" s="335" t="s">
        <v>34</v>
      </c>
      <c r="P6" s="442" t="n">
        <v>550000000000</v>
      </c>
      <c r="Q6" s="442" t="n">
        <v>582800000000</v>
      </c>
      <c r="R6" s="442" t="n">
        <v>553900000000</v>
      </c>
      <c r="S6" s="442" t="n">
        <v>422200000000</v>
      </c>
      <c r="T6" s="442" t="n">
        <v>449400000000</v>
      </c>
      <c r="U6" s="442" t="n">
        <v>473000000000</v>
      </c>
      <c r="V6" s="442" t="n">
        <v>509000000000</v>
      </c>
      <c r="W6" s="442" t="n">
        <v>538800000000</v>
      </c>
      <c r="X6" s="442" t="n">
        <v>561400000000</v>
      </c>
    </row>
    <row r="7" customFormat="false" ht="16.5" hidden="false" customHeight="false" outlineLevel="0" collapsed="false">
      <c r="A7" s="30" t="s">
        <v>35</v>
      </c>
      <c r="B7" s="19" t="s">
        <v>149</v>
      </c>
      <c r="C7" s="20" t="s">
        <v>37</v>
      </c>
      <c r="P7" s="46" t="n">
        <f aca="false">P6-P10</f>
        <v>550000000000</v>
      </c>
      <c r="Q7" s="46" t="n">
        <f aca="false">Q6-Q10</f>
        <v>582800000000</v>
      </c>
      <c r="R7" s="46" t="n">
        <f aca="false">R6-R10</f>
        <v>553200000000</v>
      </c>
      <c r="S7" s="46" t="n">
        <f aca="false">S6-S10</f>
        <v>422200000000</v>
      </c>
      <c r="T7" s="46" t="n">
        <f aca="false">T6-T10</f>
        <v>449400000000</v>
      </c>
      <c r="U7" s="46" t="n">
        <f aca="false">U6-U10</f>
        <v>473000000000</v>
      </c>
      <c r="V7" s="46" t="n">
        <f aca="false">V6-V10</f>
        <v>509000000000</v>
      </c>
      <c r="W7" s="46" t="n">
        <f aca="false">W6-W10</f>
        <v>538800000000</v>
      </c>
      <c r="X7" s="46" t="n">
        <f aca="false">X6-X10</f>
        <v>561400000000</v>
      </c>
    </row>
    <row r="8" customFormat="false" ht="15" hidden="false" customHeight="false" outlineLevel="0" collapsed="false">
      <c r="A8" s="134" t="s">
        <v>342</v>
      </c>
      <c r="B8" s="134" t="s">
        <v>342</v>
      </c>
      <c r="C8" s="49" t="s">
        <v>40</v>
      </c>
      <c r="P8" s="46" t="n">
        <v>312800000000</v>
      </c>
      <c r="Q8" s="46" t="n">
        <v>319100000000</v>
      </c>
      <c r="R8" s="46" t="n">
        <v>280100000000</v>
      </c>
      <c r="S8" s="46" t="n">
        <v>188200000000</v>
      </c>
      <c r="T8" s="46" t="n">
        <v>209800000000</v>
      </c>
      <c r="U8" s="46" t="n">
        <v>223500000000</v>
      </c>
      <c r="V8" s="46" t="n">
        <v>236800000000</v>
      </c>
      <c r="W8" s="46" t="n">
        <v>247700000000</v>
      </c>
      <c r="X8" s="46" t="n">
        <v>257300000000</v>
      </c>
      <c r="AA8" s="55"/>
    </row>
    <row r="9" customFormat="false" ht="15" hidden="false" customHeight="false" outlineLevel="0" collapsed="false">
      <c r="A9" s="134" t="s">
        <v>534</v>
      </c>
      <c r="B9" s="134" t="s">
        <v>534</v>
      </c>
      <c r="C9" s="49" t="s">
        <v>40</v>
      </c>
      <c r="P9" s="46" t="n">
        <v>4500000000</v>
      </c>
      <c r="Q9" s="46" t="n">
        <v>5100000000</v>
      </c>
      <c r="R9" s="46" t="n">
        <v>5300000000</v>
      </c>
      <c r="S9" s="46" t="n">
        <v>5500000000</v>
      </c>
      <c r="T9" s="46" t="n">
        <v>5800000000</v>
      </c>
      <c r="U9" s="46" t="n">
        <v>6200000000</v>
      </c>
      <c r="V9" s="46" t="n">
        <v>6600000000</v>
      </c>
      <c r="W9" s="46" t="n">
        <v>7100000000</v>
      </c>
      <c r="X9" s="46" t="n">
        <v>7700000000</v>
      </c>
    </row>
    <row r="10" customFormat="false" ht="15" hidden="false" customHeight="false" outlineLevel="0" collapsed="false">
      <c r="A10" s="134" t="s">
        <v>52</v>
      </c>
      <c r="B10" s="134" t="s">
        <v>52</v>
      </c>
      <c r="C10" s="20" t="s">
        <v>37</v>
      </c>
      <c r="P10" s="46" t="n">
        <v>0</v>
      </c>
      <c r="Q10" s="46" t="n">
        <v>0</v>
      </c>
      <c r="R10" s="46" t="n">
        <v>700000000</v>
      </c>
      <c r="S10" s="46" t="n">
        <v>0</v>
      </c>
      <c r="T10" s="46" t="n">
        <v>0</v>
      </c>
      <c r="U10" s="46" t="n">
        <v>0</v>
      </c>
      <c r="V10" s="46" t="n">
        <v>0</v>
      </c>
      <c r="W10" s="46" t="n">
        <v>0</v>
      </c>
      <c r="X10" s="46" t="n">
        <v>0</v>
      </c>
    </row>
    <row r="11" customFormat="false" ht="15" hidden="false" customHeight="false" outlineLevel="0" collapsed="false">
      <c r="A11" s="134" t="s">
        <v>5652</v>
      </c>
      <c r="B11" s="134" t="s">
        <v>5653</v>
      </c>
      <c r="C11" s="49" t="s">
        <v>40</v>
      </c>
      <c r="P11" s="46" t="n">
        <v>232700000000</v>
      </c>
      <c r="Q11" s="46" t="n">
        <v>258700000000</v>
      </c>
      <c r="R11" s="46" t="n">
        <v>267800000000</v>
      </c>
      <c r="S11" s="46" t="n">
        <v>228600000000</v>
      </c>
      <c r="T11" s="46" t="n">
        <v>233800000000</v>
      </c>
      <c r="U11" s="46" t="n">
        <v>243300000000</v>
      </c>
      <c r="V11" s="46" t="n">
        <v>265600000000</v>
      </c>
      <c r="W11" s="46" t="n">
        <v>284100000000</v>
      </c>
      <c r="X11" s="46" t="n">
        <v>296400000000</v>
      </c>
    </row>
    <row r="12" s="17" customFormat="true" ht="15" hidden="false" customHeight="false" outlineLevel="0" collapsed="false">
      <c r="A12" s="335" t="s">
        <v>188</v>
      </c>
      <c r="B12" s="823" t="s">
        <v>5654</v>
      </c>
      <c r="C12" s="335" t="s">
        <v>34</v>
      </c>
      <c r="P12" s="442" t="n">
        <v>400900000000</v>
      </c>
      <c r="Q12" s="442" t="n">
        <v>434500000000</v>
      </c>
      <c r="R12" s="442" t="n">
        <v>480800000000</v>
      </c>
      <c r="S12" s="442" t="n">
        <v>460100000000</v>
      </c>
      <c r="T12" s="442" t="n">
        <v>446600000000</v>
      </c>
      <c r="U12" s="442" t="n">
        <v>450700000000</v>
      </c>
      <c r="V12" s="442" t="n">
        <v>455900000000</v>
      </c>
      <c r="W12" s="442" t="n">
        <v>462200000000</v>
      </c>
      <c r="X12" s="442" t="n">
        <v>470100000000</v>
      </c>
    </row>
    <row r="13" customFormat="false" ht="16.5" hidden="false" customHeight="false" outlineLevel="0" collapsed="false">
      <c r="A13" s="444" t="s">
        <v>453</v>
      </c>
      <c r="B13" s="107" t="s">
        <v>5655</v>
      </c>
      <c r="C13" s="49" t="s">
        <v>191</v>
      </c>
      <c r="P13" s="46" t="n">
        <v>356600000000</v>
      </c>
      <c r="Q13" s="46" t="n">
        <v>401000000000</v>
      </c>
      <c r="R13" s="46" t="n">
        <v>446100000000</v>
      </c>
      <c r="S13" s="46" t="n">
        <v>425300000000</v>
      </c>
      <c r="T13" s="46" t="n">
        <v>409800000000</v>
      </c>
      <c r="U13" s="46" t="n">
        <v>412200000000</v>
      </c>
      <c r="V13" s="46" t="n">
        <v>415400000000</v>
      </c>
      <c r="W13" s="46" t="n">
        <v>419100000000</v>
      </c>
      <c r="X13" s="46" t="n">
        <v>423700000000</v>
      </c>
    </row>
    <row r="14" customFormat="false" ht="15" hidden="false" customHeight="false" outlineLevel="0" collapsed="false">
      <c r="A14" s="134" t="s">
        <v>1404</v>
      </c>
      <c r="B14" s="134" t="s">
        <v>1404</v>
      </c>
      <c r="C14" s="49" t="s">
        <v>77</v>
      </c>
      <c r="P14" s="46" t="n">
        <v>39100000000</v>
      </c>
      <c r="Q14" s="46" t="n">
        <v>42100000000</v>
      </c>
      <c r="R14" s="46" t="n">
        <v>47200000000</v>
      </c>
      <c r="S14" s="46" t="n">
        <v>48600000000</v>
      </c>
      <c r="T14" s="46" t="n">
        <v>52000000000</v>
      </c>
      <c r="U14" s="46" t="n">
        <v>55200000000</v>
      </c>
      <c r="V14" s="46" t="n">
        <v>58900000000</v>
      </c>
      <c r="W14" s="46" t="n">
        <v>63100000000</v>
      </c>
      <c r="X14" s="46" t="n">
        <v>68500000000</v>
      </c>
    </row>
    <row r="15" customFormat="false" ht="15" hidden="false" customHeight="false" outlineLevel="0" collapsed="false">
      <c r="A15" s="134" t="s">
        <v>1405</v>
      </c>
      <c r="B15" s="134" t="s">
        <v>1405</v>
      </c>
      <c r="C15" s="49" t="s">
        <v>77</v>
      </c>
      <c r="P15" s="46" t="n">
        <v>40400000000</v>
      </c>
      <c r="Q15" s="46" t="n">
        <v>43200000000</v>
      </c>
      <c r="R15" s="46" t="n">
        <v>54400000000</v>
      </c>
      <c r="S15" s="46" t="n">
        <v>55300000000</v>
      </c>
      <c r="T15" s="46" t="n">
        <v>57200000000</v>
      </c>
      <c r="U15" s="46" t="n">
        <v>59200000000</v>
      </c>
      <c r="V15" s="46" t="n">
        <v>58400000000</v>
      </c>
      <c r="W15" s="46" t="n">
        <v>55000000000</v>
      </c>
      <c r="X15" s="46" t="n">
        <v>49900000000</v>
      </c>
    </row>
    <row r="16" customFormat="false" ht="15" hidden="false" customHeight="false" outlineLevel="0" collapsed="false">
      <c r="A16" s="134" t="s">
        <v>5656</v>
      </c>
      <c r="B16" s="134" t="s">
        <v>5656</v>
      </c>
      <c r="C16" s="49" t="s">
        <v>77</v>
      </c>
      <c r="P16" s="46" t="n">
        <v>3500000000</v>
      </c>
      <c r="Q16" s="46" t="n">
        <v>3300000000</v>
      </c>
      <c r="R16" s="46" t="n">
        <v>3700000000</v>
      </c>
      <c r="S16" s="46" t="n">
        <v>3800000000</v>
      </c>
      <c r="T16" s="46" t="n">
        <v>4100000000</v>
      </c>
      <c r="U16" s="46" t="n">
        <v>4400000000</v>
      </c>
      <c r="V16" s="46" t="n">
        <v>4700000000</v>
      </c>
      <c r="W16" s="46" t="n">
        <v>5000000000</v>
      </c>
      <c r="X16" s="46" t="n">
        <v>5400000000</v>
      </c>
    </row>
    <row r="17" customFormat="false" ht="15" hidden="false" customHeight="false" outlineLevel="0" collapsed="false">
      <c r="A17" s="134" t="s">
        <v>87</v>
      </c>
      <c r="B17" s="134" t="s">
        <v>87</v>
      </c>
      <c r="C17" s="49" t="s">
        <v>77</v>
      </c>
      <c r="P17" s="46" t="n">
        <v>4300000000</v>
      </c>
      <c r="Q17" s="46" t="n">
        <v>5900000000</v>
      </c>
      <c r="R17" s="46" t="n">
        <v>3100000000</v>
      </c>
      <c r="S17" s="46" t="n">
        <v>3100000000</v>
      </c>
      <c r="T17" s="46" t="n">
        <v>3100000000</v>
      </c>
      <c r="U17" s="46" t="n">
        <v>3100000000</v>
      </c>
      <c r="V17" s="46" t="n">
        <v>3100000000</v>
      </c>
      <c r="W17" s="46" t="n">
        <v>3100000000</v>
      </c>
      <c r="X17" s="46" t="n">
        <v>3100000000</v>
      </c>
    </row>
    <row r="18" customFormat="false" ht="15" hidden="false" customHeight="false" outlineLevel="0" collapsed="false">
      <c r="A18" s="134" t="s">
        <v>205</v>
      </c>
      <c r="B18" s="134" t="s">
        <v>205</v>
      </c>
      <c r="C18" s="49" t="s">
        <v>77</v>
      </c>
      <c r="P18" s="46" t="n">
        <v>8400000000</v>
      </c>
      <c r="Q18" s="46" t="n">
        <v>10100000000</v>
      </c>
      <c r="R18" s="46" t="n">
        <v>19800000000</v>
      </c>
      <c r="S18" s="46" t="n">
        <v>13000000000</v>
      </c>
      <c r="T18" s="46" t="n">
        <v>12000000000</v>
      </c>
      <c r="U18" s="46" t="n">
        <v>10700000000</v>
      </c>
      <c r="V18" s="46" t="n">
        <v>9400000000</v>
      </c>
      <c r="W18" s="46" t="n">
        <v>8000000000</v>
      </c>
      <c r="X18" s="46" t="n">
        <v>6200000000</v>
      </c>
    </row>
    <row r="19" customFormat="false" ht="15" hidden="false" customHeight="false" outlineLevel="0" collapsed="false">
      <c r="A19" s="134" t="s">
        <v>52</v>
      </c>
      <c r="B19" s="134" t="s">
        <v>52</v>
      </c>
      <c r="C19" s="49" t="s">
        <v>77</v>
      </c>
      <c r="P19" s="46" t="n">
        <v>2600000000</v>
      </c>
      <c r="Q19" s="46" t="n">
        <v>21600000000</v>
      </c>
      <c r="R19" s="46" t="n">
        <v>21900000000</v>
      </c>
      <c r="S19" s="46" t="n">
        <v>11300000000</v>
      </c>
      <c r="T19" s="46" t="n">
        <v>6100000000</v>
      </c>
      <c r="U19" s="46" t="n">
        <v>3500000000</v>
      </c>
      <c r="V19" s="46" t="n">
        <v>2200000000</v>
      </c>
      <c r="W19" s="46" t="n">
        <v>2200000000</v>
      </c>
      <c r="X19" s="46" t="n">
        <v>2200000000</v>
      </c>
    </row>
    <row r="20" customFormat="false" ht="15" hidden="false" customHeight="false" outlineLevel="0" collapsed="false">
      <c r="A20" s="134" t="s">
        <v>5657</v>
      </c>
      <c r="B20" s="134" t="s">
        <v>5657</v>
      </c>
      <c r="C20" s="49" t="s">
        <v>77</v>
      </c>
      <c r="P20" s="46" t="n">
        <v>48800000000</v>
      </c>
      <c r="Q20" s="46" t="n">
        <v>52400000000</v>
      </c>
      <c r="R20" s="46" t="n">
        <v>54700000000</v>
      </c>
      <c r="S20" s="46" t="n">
        <v>56700000000</v>
      </c>
      <c r="T20" s="46" t="n">
        <v>58500000000</v>
      </c>
      <c r="U20" s="46" t="n">
        <v>60100000000</v>
      </c>
      <c r="V20" s="46" t="n">
        <v>61800000000</v>
      </c>
      <c r="W20" s="46" t="n">
        <v>63500000000</v>
      </c>
      <c r="X20" s="46" t="n">
        <v>65300000000</v>
      </c>
    </row>
    <row r="21" customFormat="false" ht="15" hidden="false" customHeight="false" outlineLevel="0" collapsed="false">
      <c r="A21" s="134" t="s">
        <v>5658</v>
      </c>
      <c r="B21" s="134" t="s">
        <v>5659</v>
      </c>
      <c r="C21" s="49" t="s">
        <v>77</v>
      </c>
      <c r="P21" s="46" t="n">
        <v>209500000000</v>
      </c>
      <c r="Q21" s="46" t="n">
        <v>222300000000</v>
      </c>
      <c r="R21" s="46" t="n">
        <v>241300000000</v>
      </c>
      <c r="S21" s="46" t="n">
        <v>233400000000</v>
      </c>
      <c r="T21" s="46" t="n">
        <v>216700000000</v>
      </c>
      <c r="U21" s="46" t="n">
        <v>216100000000</v>
      </c>
      <c r="V21" s="46" t="n">
        <v>217000000000</v>
      </c>
      <c r="W21" s="46" t="n">
        <v>219200000000</v>
      </c>
      <c r="X21" s="46" t="n">
        <v>223000000000</v>
      </c>
    </row>
    <row r="22" customFormat="false" ht="16.5" hidden="false" customHeight="false" outlineLevel="0" collapsed="false">
      <c r="A22" s="30" t="s">
        <v>227</v>
      </c>
      <c r="B22" s="107" t="s">
        <v>5660</v>
      </c>
      <c r="C22" s="49" t="s">
        <v>191</v>
      </c>
      <c r="P22" s="46" t="n">
        <v>44300000000</v>
      </c>
      <c r="Q22" s="46" t="n">
        <v>33500000000</v>
      </c>
      <c r="R22" s="46" t="n">
        <v>34700000000</v>
      </c>
      <c r="S22" s="46" t="n">
        <v>34800000000</v>
      </c>
      <c r="T22" s="46" t="n">
        <v>36800000000</v>
      </c>
      <c r="U22" s="46" t="n">
        <v>38500000000</v>
      </c>
      <c r="V22" s="46" t="n">
        <v>40600000000</v>
      </c>
      <c r="W22" s="46" t="n">
        <v>43100000000</v>
      </c>
      <c r="X22" s="46" t="n">
        <v>46400000000</v>
      </c>
    </row>
    <row r="23" customFormat="false" ht="15" hidden="false" customHeight="false" outlineLevel="0" collapsed="false">
      <c r="B23" s="107" t="s">
        <v>5661</v>
      </c>
      <c r="P23" s="46" t="n">
        <v>193400000000</v>
      </c>
      <c r="Q23" s="46" t="n">
        <v>181900000000</v>
      </c>
      <c r="R23" s="46" t="n">
        <v>107800000000</v>
      </c>
      <c r="S23" s="46" t="n">
        <v>-3000000000</v>
      </c>
      <c r="T23" s="46" t="n">
        <v>39700000000</v>
      </c>
      <c r="U23" s="46" t="n">
        <v>60800000000</v>
      </c>
      <c r="V23" s="46" t="n">
        <v>93700000000</v>
      </c>
      <c r="W23" s="46" t="n">
        <v>119800000000</v>
      </c>
      <c r="X23" s="46" t="n">
        <v>137800000000</v>
      </c>
    </row>
    <row r="24" customFormat="false" ht="15" hidden="false" customHeight="false" outlineLevel="0" collapsed="false">
      <c r="B24" s="107" t="s">
        <v>5662</v>
      </c>
      <c r="P24" s="46" t="n">
        <v>149100000000</v>
      </c>
      <c r="Q24" s="46" t="n">
        <v>148400000000</v>
      </c>
      <c r="R24" s="46" t="n">
        <v>73100000000</v>
      </c>
      <c r="S24" s="46" t="n">
        <v>-37800000000</v>
      </c>
      <c r="T24" s="46" t="n">
        <v>2900000000</v>
      </c>
      <c r="U24" s="46" t="n">
        <v>22300000000</v>
      </c>
      <c r="V24" s="46" t="n">
        <v>53100000000</v>
      </c>
      <c r="W24" s="46" t="n">
        <v>76700000000</v>
      </c>
      <c r="X24" s="46" t="n">
        <v>91400000000</v>
      </c>
    </row>
    <row r="25" s="17" customFormat="true" ht="15" hidden="false" customHeight="false" outlineLevel="0" collapsed="false">
      <c r="A25" s="51" t="s">
        <v>2037</v>
      </c>
      <c r="B25" s="51" t="s">
        <v>2037</v>
      </c>
      <c r="C25" s="335" t="s">
        <v>34</v>
      </c>
      <c r="P25" s="442" t="n">
        <f aca="false">P28+P31</f>
        <v>-149100000000</v>
      </c>
      <c r="Q25" s="442" t="n">
        <f aca="false">Q28+Q31</f>
        <v>-148400000000</v>
      </c>
      <c r="R25" s="442" t="n">
        <f aca="false">R28+R31</f>
        <v>-73100000000</v>
      </c>
      <c r="S25" s="442" t="n">
        <f aca="false">S28+S31</f>
        <v>37800000000</v>
      </c>
      <c r="T25" s="442" t="n">
        <f aca="false">T28+T31</f>
        <v>-2900000000</v>
      </c>
      <c r="U25" s="442" t="n">
        <f aca="false">U28+U31</f>
        <v>-22200000000</v>
      </c>
      <c r="V25" s="442" t="n">
        <f aca="false">V28+V31</f>
        <v>-53100000000</v>
      </c>
      <c r="W25" s="442" t="n">
        <f aca="false">W28+W31</f>
        <v>-76700000000</v>
      </c>
      <c r="X25" s="442" t="n">
        <f aca="false">X28+X31</f>
        <v>-91400000000</v>
      </c>
    </row>
    <row r="26" customFormat="false" ht="15" hidden="false" customHeight="false" outlineLevel="0" collapsed="false">
      <c r="A26" s="19" t="s">
        <v>112</v>
      </c>
      <c r="B26" s="19" t="s">
        <v>112</v>
      </c>
      <c r="C26" s="49" t="s">
        <v>242</v>
      </c>
      <c r="P26" s="46" t="n">
        <f aca="false">P29+P32</f>
        <v>-6900000000</v>
      </c>
      <c r="Q26" s="46" t="n">
        <f aca="false">Q29+Q32</f>
        <v>8800000000</v>
      </c>
      <c r="R26" s="46" t="n">
        <f aca="false">R29+R32</f>
        <v>-34300000000</v>
      </c>
      <c r="S26" s="46" t="n">
        <f aca="false">S29+S32</f>
        <v>-5200000000</v>
      </c>
      <c r="T26" s="46" t="n">
        <f aca="false">T29+T32</f>
        <v>-2900000000</v>
      </c>
      <c r="U26" s="46" t="n">
        <f aca="false">U29+U32</f>
        <v>-2300000000</v>
      </c>
      <c r="V26" s="46" t="n">
        <f aca="false">V29+V32</f>
        <v>-600000000</v>
      </c>
      <c r="W26" s="46" t="n">
        <f aca="false">W29+W32</f>
        <v>-9400000000</v>
      </c>
      <c r="X26" s="46" t="n">
        <f aca="false">X29+X32</f>
        <v>-7100000000</v>
      </c>
    </row>
    <row r="27" customFormat="false" ht="15" hidden="false" customHeight="false" outlineLevel="0" collapsed="false">
      <c r="A27" s="19" t="s">
        <v>2070</v>
      </c>
      <c r="B27" s="19" t="s">
        <v>2070</v>
      </c>
      <c r="C27" s="49" t="s">
        <v>242</v>
      </c>
      <c r="P27" s="46" t="n">
        <f aca="false">P30+P33</f>
        <v>-142200000000</v>
      </c>
      <c r="Q27" s="46" t="n">
        <f aca="false">Q30+Q33</f>
        <v>-157200000000</v>
      </c>
      <c r="R27" s="46" t="n">
        <f aca="false">R30+R33</f>
        <v>-38800000000</v>
      </c>
      <c r="S27" s="46" t="n">
        <f aca="false">S30+S33</f>
        <v>43100000000</v>
      </c>
      <c r="T27" s="46" t="n">
        <f aca="false">T30+T33</f>
        <v>0</v>
      </c>
      <c r="U27" s="46" t="n">
        <f aca="false">U30+U33</f>
        <v>-20000000000</v>
      </c>
      <c r="V27" s="46" t="n">
        <f aca="false">V30+V33</f>
        <v>-52400000000</v>
      </c>
      <c r="W27" s="46" t="n">
        <f aca="false">W30+W33</f>
        <v>-67300000000</v>
      </c>
      <c r="X27" s="46" t="n">
        <f aca="false">X30+X33</f>
        <v>-84300000000</v>
      </c>
    </row>
    <row r="28" customFormat="false" ht="15" hidden="false" customHeight="false" outlineLevel="0" collapsed="false">
      <c r="B28" s="107" t="s">
        <v>5663</v>
      </c>
      <c r="P28" s="46" t="n">
        <v>-160800000000</v>
      </c>
      <c r="Q28" s="46" t="n">
        <v>-204200000000</v>
      </c>
      <c r="R28" s="46" t="n">
        <v>-79600000000</v>
      </c>
      <c r="S28" s="46" t="n">
        <v>29800000000</v>
      </c>
      <c r="T28" s="46" t="n">
        <v>-8500000000</v>
      </c>
      <c r="U28" s="46" t="n">
        <v>-27100000000</v>
      </c>
      <c r="V28" s="46" t="n">
        <v>-56300000000</v>
      </c>
      <c r="W28" s="46" t="n">
        <v>-83000000000</v>
      </c>
      <c r="X28" s="46" t="n">
        <v>-100900000000</v>
      </c>
    </row>
    <row r="29" customFormat="false" ht="15" hidden="false" customHeight="false" outlineLevel="0" collapsed="false">
      <c r="B29" s="134" t="s">
        <v>199</v>
      </c>
      <c r="P29" s="46" t="n">
        <v>-17700000000</v>
      </c>
      <c r="Q29" s="46" t="n">
        <v>-25200000000</v>
      </c>
      <c r="R29" s="46" t="n">
        <v>-50900000000</v>
      </c>
      <c r="S29" s="46" t="n">
        <v>-10100000000</v>
      </c>
      <c r="T29" s="46" t="n">
        <v>-7800000000</v>
      </c>
      <c r="U29" s="46" t="n">
        <v>-7200000000</v>
      </c>
      <c r="V29" s="46" t="n">
        <v>-5500000000</v>
      </c>
      <c r="W29" s="46" t="n">
        <v>-14300000000</v>
      </c>
      <c r="X29" s="46" t="n">
        <v>-12000000000</v>
      </c>
    </row>
    <row r="30" customFormat="false" ht="15" hidden="false" customHeight="false" outlineLevel="0" collapsed="false">
      <c r="B30" s="134" t="s">
        <v>202</v>
      </c>
      <c r="P30" s="46" t="n">
        <v>-143100000000</v>
      </c>
      <c r="Q30" s="46" t="n">
        <v>-179000000000</v>
      </c>
      <c r="R30" s="46" t="n">
        <v>-28700000000</v>
      </c>
      <c r="S30" s="46" t="n">
        <v>40000000000</v>
      </c>
      <c r="T30" s="46" t="n">
        <v>-700000000</v>
      </c>
      <c r="U30" s="46" t="n">
        <v>-20000000000</v>
      </c>
      <c r="V30" s="46" t="n">
        <v>-50700000000</v>
      </c>
      <c r="W30" s="46" t="n">
        <v>-68700000000</v>
      </c>
      <c r="X30" s="46" t="n">
        <v>-88900000000</v>
      </c>
    </row>
    <row r="31" customFormat="false" ht="15" hidden="false" customHeight="false" outlineLevel="0" collapsed="false">
      <c r="B31" s="107" t="s">
        <v>5664</v>
      </c>
      <c r="P31" s="46" t="n">
        <v>11700000000</v>
      </c>
      <c r="Q31" s="46" t="n">
        <v>55800000000</v>
      </c>
      <c r="R31" s="46" t="n">
        <v>6500000000</v>
      </c>
      <c r="S31" s="46" t="n">
        <v>8000000000</v>
      </c>
      <c r="T31" s="46" t="n">
        <v>5600000000</v>
      </c>
      <c r="U31" s="46" t="n">
        <v>4900000000</v>
      </c>
      <c r="V31" s="46" t="n">
        <v>3200000000</v>
      </c>
      <c r="W31" s="46" t="n">
        <v>6300000000</v>
      </c>
      <c r="X31" s="46" t="n">
        <v>9500000000</v>
      </c>
    </row>
    <row r="32" customFormat="false" ht="15" hidden="false" customHeight="false" outlineLevel="0" collapsed="false">
      <c r="B32" s="134" t="s">
        <v>199</v>
      </c>
      <c r="P32" s="46" t="n">
        <v>10800000000</v>
      </c>
      <c r="Q32" s="46" t="n">
        <v>34000000000</v>
      </c>
      <c r="R32" s="46" t="n">
        <v>16600000000</v>
      </c>
      <c r="S32" s="46" t="n">
        <v>4900000000</v>
      </c>
      <c r="T32" s="46" t="n">
        <v>4900000000</v>
      </c>
      <c r="U32" s="46" t="n">
        <v>4900000000</v>
      </c>
      <c r="V32" s="46" t="n">
        <v>4900000000</v>
      </c>
      <c r="W32" s="46" t="n">
        <v>4900000000</v>
      </c>
      <c r="X32" s="46" t="n">
        <v>4900000000</v>
      </c>
    </row>
    <row r="33" customFormat="false" ht="15" hidden="false" customHeight="false" outlineLevel="0" collapsed="false">
      <c r="B33" s="134" t="s">
        <v>202</v>
      </c>
      <c r="P33" s="46" t="n">
        <v>900000000</v>
      </c>
      <c r="Q33" s="46" t="n">
        <v>21800000000</v>
      </c>
      <c r="R33" s="46" t="n">
        <v>-10100000000</v>
      </c>
      <c r="S33" s="46" t="n">
        <v>3100000000</v>
      </c>
      <c r="T33" s="46" t="n">
        <v>700000000</v>
      </c>
      <c r="U33" s="46" t="n">
        <v>0</v>
      </c>
      <c r="V33" s="46" t="n">
        <v>-1700000000</v>
      </c>
      <c r="W33" s="46" t="n">
        <v>1400000000</v>
      </c>
      <c r="X33" s="46" t="n">
        <v>4600000000</v>
      </c>
    </row>
    <row r="35" customFormat="false" ht="15" hidden="false" customHeight="false" outlineLevel="0" collapsed="false">
      <c r="P35" s="0" t="s">
        <v>127</v>
      </c>
      <c r="Q35" s="0" t="s">
        <v>127</v>
      </c>
      <c r="R35" s="0" t="s">
        <v>127</v>
      </c>
      <c r="S35" s="0" t="s">
        <v>127</v>
      </c>
      <c r="T35" s="0" t="s">
        <v>127</v>
      </c>
      <c r="U35" s="0" t="s">
        <v>127</v>
      </c>
      <c r="V35" s="0" t="s">
        <v>127</v>
      </c>
      <c r="W35" s="0" t="s">
        <v>127</v>
      </c>
      <c r="X35" s="0" t="s">
        <v>127</v>
      </c>
    </row>
    <row r="37" customFormat="false" ht="15" hidden="false" customHeight="false" outlineLevel="0" collapsed="false">
      <c r="B37" s="0" t="s">
        <v>3103</v>
      </c>
      <c r="P37" s="55" t="n">
        <f aca="false">P6-P7-P10</f>
        <v>0</v>
      </c>
      <c r="Q37" s="55" t="n">
        <f aca="false">Q6-Q7-Q10</f>
        <v>0</v>
      </c>
      <c r="R37" s="55" t="n">
        <f aca="false">R6-R7-R10</f>
        <v>0</v>
      </c>
      <c r="S37" s="55" t="n">
        <f aca="false">S6-S7-S10</f>
        <v>0</v>
      </c>
      <c r="T37" s="55" t="n">
        <f aca="false">T6-T7-T10</f>
        <v>0</v>
      </c>
      <c r="U37" s="55" t="n">
        <f aca="false">U6-U7-U10</f>
        <v>0</v>
      </c>
      <c r="V37" s="55" t="n">
        <f aca="false">V6-V7-V10</f>
        <v>0</v>
      </c>
      <c r="W37" s="55" t="n">
        <f aca="false">W6-W7-W10</f>
        <v>0</v>
      </c>
      <c r="X37" s="55" t="n">
        <f aca="false">X6-X7-X10</f>
        <v>0</v>
      </c>
    </row>
    <row r="38" customFormat="false" ht="15" hidden="false" customHeight="false" outlineLevel="0" collapsed="false">
      <c r="B38" s="0" t="s">
        <v>149</v>
      </c>
      <c r="P38" s="55" t="n">
        <f aca="false">P7-P8-P9-P11</f>
        <v>0</v>
      </c>
      <c r="Q38" s="55" t="n">
        <f aca="false">Q7-Q8-Q9-Q11</f>
        <v>-100000000</v>
      </c>
      <c r="R38" s="55" t="n">
        <f aca="false">R7-R8-R9-R11</f>
        <v>0</v>
      </c>
      <c r="S38" s="55" t="n">
        <f aca="false">S7-S8-S9-S11</f>
        <v>-100000000</v>
      </c>
      <c r="T38" s="55" t="n">
        <f aca="false">T7-T8-T9-T11</f>
        <v>0</v>
      </c>
      <c r="U38" s="55" t="n">
        <f aca="false">U7-U8-U9-U11</f>
        <v>0</v>
      </c>
      <c r="V38" s="55" t="n">
        <f aca="false">V7-V8-V9-V11</f>
        <v>0</v>
      </c>
      <c r="W38" s="55" t="n">
        <f aca="false">W7-W8-W9-W11</f>
        <v>-100000000.000061</v>
      </c>
      <c r="X38" s="55" t="n">
        <f aca="false">X7-X8-X9-X11</f>
        <v>0</v>
      </c>
    </row>
    <row r="39" customFormat="false" ht="15" hidden="false" customHeight="false" outlineLevel="0" collapsed="false">
      <c r="B39" s="0" t="s">
        <v>2049</v>
      </c>
      <c r="P39" s="55" t="n">
        <f aca="false">P12-P13-P22</f>
        <v>0</v>
      </c>
      <c r="Q39" s="55" t="n">
        <f aca="false">Q12-Q13-Q22</f>
        <v>0</v>
      </c>
      <c r="R39" s="55" t="n">
        <f aca="false">R12-R13-R22</f>
        <v>0</v>
      </c>
      <c r="S39" s="55" t="n">
        <f aca="false">S12-S13-S22</f>
        <v>0</v>
      </c>
      <c r="T39" s="55" t="n">
        <f aca="false">T12-T13-T22</f>
        <v>0</v>
      </c>
      <c r="U39" s="55" t="n">
        <f aca="false">U12-U13-U22</f>
        <v>0</v>
      </c>
      <c r="V39" s="55" t="n">
        <f aca="false">V12-V13-V22</f>
        <v>-100000000</v>
      </c>
      <c r="W39" s="55" t="n">
        <f aca="false">W12-W13-W22</f>
        <v>0</v>
      </c>
      <c r="X39" s="55" t="n">
        <f aca="false">X12-X13-X22</f>
        <v>0</v>
      </c>
    </row>
    <row r="40" customFormat="false" ht="15" hidden="false" customHeight="false" outlineLevel="0" collapsed="false">
      <c r="B40" s="0" t="s">
        <v>5665</v>
      </c>
      <c r="P40" s="55" t="n">
        <f aca="false">P13-P14-P15-P16-P17-P18-P19-P20-P21</f>
        <v>0</v>
      </c>
      <c r="Q40" s="55" t="n">
        <f aca="false">Q13-Q14-Q15-Q16-Q17-Q18-Q19-Q20-Q21</f>
        <v>100000000</v>
      </c>
      <c r="R40" s="55" t="n">
        <f aca="false">R13-R14-R15-R16-R17-R18-R19-R20-R21</f>
        <v>0</v>
      </c>
      <c r="S40" s="55" t="n">
        <f aca="false">S13-S14-S15-S16-S17-S18-S19-S20-S21</f>
        <v>100000000</v>
      </c>
      <c r="T40" s="55" t="n">
        <f aca="false">T13-T14-T15-T16-T17-T18-T19-T20-T21</f>
        <v>100000000</v>
      </c>
      <c r="U40" s="55" t="n">
        <f aca="false">U13-U14-U15-U16-U17-U18-U19-U20-U21</f>
        <v>-100000000</v>
      </c>
      <c r="V40" s="55" t="n">
        <f aca="false">V13-V14-V15-V16-V17-V18-V19-V20-V21</f>
        <v>-100000000</v>
      </c>
      <c r="W40" s="55" t="n">
        <f aca="false">W13-W14-W15-W16-W17-W18-W19-W20-W21</f>
        <v>0</v>
      </c>
      <c r="X40" s="55" t="n">
        <f aca="false">X13-X14-X15-X16-X17-X18-X19-X20-X21</f>
        <v>100000000</v>
      </c>
    </row>
    <row r="41" customFormat="false" ht="15" hidden="false" customHeight="false" outlineLevel="0" collapsed="false">
      <c r="B41" s="0" t="s">
        <v>433</v>
      </c>
      <c r="P41" s="55" t="n">
        <f aca="false">P25-P26-P27</f>
        <v>0</v>
      </c>
      <c r="Q41" s="55" t="n">
        <f aca="false">Q25-Q26-Q27</f>
        <v>0</v>
      </c>
      <c r="R41" s="55" t="n">
        <f aca="false">R25-R26-R27</f>
        <v>0</v>
      </c>
      <c r="S41" s="55" t="n">
        <f aca="false">S25-S26-S27</f>
        <v>-100000000</v>
      </c>
      <c r="T41" s="55" t="n">
        <f aca="false">T25-T26-T27</f>
        <v>0</v>
      </c>
      <c r="U41" s="55" t="n">
        <f aca="false">U25-U26-U27</f>
        <v>100000000</v>
      </c>
      <c r="V41" s="55" t="n">
        <f aca="false">V25-V26-V27</f>
        <v>-100000000</v>
      </c>
      <c r="W41" s="55" t="n">
        <f aca="false">W25-W26-W27</f>
        <v>0</v>
      </c>
      <c r="X41" s="55" t="n">
        <f aca="false">X25-X26-X27</f>
        <v>0</v>
      </c>
    </row>
    <row r="43" customFormat="false" ht="15.75" hidden="false" customHeight="false" outlineLevel="0" collapsed="false">
      <c r="O43" s="55"/>
    </row>
    <row r="44" customFormat="false" ht="15.75" hidden="false" customHeight="false" outlineLevel="0" collapsed="false">
      <c r="B44" s="0" t="s">
        <v>276</v>
      </c>
      <c r="P44" s="391" t="n">
        <v>1371421000000</v>
      </c>
      <c r="Q44" s="392" t="n">
        <v>1421963000000</v>
      </c>
      <c r="R44" s="392" t="n">
        <v>1466985000000</v>
      </c>
      <c r="S44" s="603" t="n">
        <v>1245288000000</v>
      </c>
      <c r="T44" s="603" t="n">
        <v>1308216000000</v>
      </c>
      <c r="U44" s="603" t="n">
        <v>1405169000000</v>
      </c>
      <c r="V44" s="603" t="n">
        <v>1507277000000</v>
      </c>
      <c r="W44" s="603" t="n">
        <v>1608990000000</v>
      </c>
      <c r="X44" s="604" t="n">
        <v>1722044000000</v>
      </c>
    </row>
    <row r="45" customFormat="false" ht="15" hidden="false" customHeight="false" outlineLevel="0" collapsed="false">
      <c r="B45" s="0" t="s">
        <v>5666</v>
      </c>
      <c r="P45" s="505" t="n">
        <f aca="false">P6/P44</f>
        <v>0.401043880763092</v>
      </c>
      <c r="Q45" s="505" t="n">
        <f aca="false">Q6/Q44</f>
        <v>0.40985595265137</v>
      </c>
      <c r="R45" s="505" t="n">
        <f aca="false">R6/R44</f>
        <v>0.377577139507221</v>
      </c>
      <c r="S45" s="505" t="n">
        <f aca="false">S6/S44</f>
        <v>0.339038037787243</v>
      </c>
      <c r="T45" s="505" t="n">
        <f aca="false">T6/T44</f>
        <v>0.343521253371003</v>
      </c>
      <c r="U45" s="505" t="n">
        <f aca="false">U6/U44</f>
        <v>0.336614314719439</v>
      </c>
      <c r="V45" s="505" t="n">
        <f aca="false">V6/V44</f>
        <v>0.337695062022442</v>
      </c>
      <c r="W45" s="505" t="n">
        <f aca="false">W6/W44</f>
        <v>0.334868457852442</v>
      </c>
      <c r="X45" s="505" t="n">
        <f aca="false">X6/X44</f>
        <v>0.326007930110961</v>
      </c>
    </row>
    <row r="46" customFormat="false" ht="15" hidden="false" customHeight="false" outlineLevel="0" collapsed="false">
      <c r="B46" s="0" t="s">
        <v>5667</v>
      </c>
      <c r="P46" s="505" t="n">
        <f aca="false">P12/P44</f>
        <v>0.292324530541679</v>
      </c>
      <c r="Q46" s="505" t="n">
        <f aca="false">Q12/Q44</f>
        <v>0.305563506223439</v>
      </c>
      <c r="R46" s="505" t="n">
        <f aca="false">R12/R44</f>
        <v>0.327747045811648</v>
      </c>
      <c r="S46" s="505" t="n">
        <f aca="false">S12/S44</f>
        <v>0.369472764533184</v>
      </c>
      <c r="T46" s="505" t="n">
        <f aca="false">T12/T44</f>
        <v>0.341380934035358</v>
      </c>
      <c r="U46" s="505" t="n">
        <f aca="false">U12/U44</f>
        <v>0.320744337513851</v>
      </c>
      <c r="V46" s="505" t="n">
        <f aca="false">V12/V44</f>
        <v>0.302465970090435</v>
      </c>
      <c r="W46" s="505" t="n">
        <f aca="false">W12/W44</f>
        <v>0.287260952523011</v>
      </c>
      <c r="X46" s="505" t="n">
        <f aca="false">X12/X44</f>
        <v>0.272989540336948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9.xml><?xml version="1.0" encoding="utf-8"?>
<worksheet xmlns="http://schemas.openxmlformats.org/spreadsheetml/2006/main" xmlns:r="http://schemas.openxmlformats.org/officeDocument/2006/relationships">
  <sheetPr filterMode="false">
    <pageSetUpPr fitToPage="false"/>
  </sheetPr>
  <dimension ref="A1:BP7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B15" activeCellId="0" sqref="B15"/>
    </sheetView>
  </sheetViews>
  <sheetFormatPr defaultRowHeight="15"/>
  <cols>
    <col collapsed="false" hidden="false" max="1" min="1" style="0" width="34.4234693877551"/>
    <col collapsed="false" hidden="false" max="2" min="2" style="0" width="48.8673469387755"/>
    <col collapsed="false" hidden="false" max="3" min="3" style="0" width="30.780612244898"/>
    <col collapsed="false" hidden="false" max="4" min="4" style="0" width="24.1632653061224"/>
    <col collapsed="false" hidden="false" max="6" min="5" style="0" width="23.6224489795918"/>
    <col collapsed="false" hidden="false" max="7" min="7" style="0" width="24.1632653061224"/>
    <col collapsed="false" hidden="false" max="8" min="8" style="0" width="23.6224489795918"/>
    <col collapsed="false" hidden="false" max="13" min="9" style="0" width="24.1632653061224"/>
    <col collapsed="false" hidden="false" max="14" min="14" style="0" width="17.1428571428571"/>
    <col collapsed="false" hidden="false" max="16" min="15" style="0" width="24.1632653061224"/>
    <col collapsed="false" hidden="false" max="17" min="17" style="0" width="25.1071428571429"/>
    <col collapsed="false" hidden="false" max="18" min="18" style="0" width="30.780612244898"/>
    <col collapsed="false" hidden="false" max="20" min="19" style="0" width="24.7040816326531"/>
    <col collapsed="false" hidden="false" max="22" min="21" style="0" width="25.1071428571429"/>
    <col collapsed="false" hidden="false" max="25" min="23" style="0" width="25.515306122449"/>
    <col collapsed="false" hidden="false" max="26" min="26" style="0" width="25.1071428571429"/>
    <col collapsed="false" hidden="false" max="1025" min="27" style="0" width="8.50510204081633"/>
  </cols>
  <sheetData>
    <row r="1" customFormat="false" ht="15" hidden="false" customHeight="false" outlineLevel="0" collapsed="false">
      <c r="A1" s="0" t="s">
        <v>5668</v>
      </c>
      <c r="B1" s="2" t="s">
        <v>5669</v>
      </c>
      <c r="C1" s="3"/>
      <c r="D1" s="3"/>
      <c r="E1" s="3"/>
      <c r="F1" s="3"/>
      <c r="G1" s="3"/>
      <c r="H1" s="3"/>
      <c r="I1" s="3"/>
      <c r="J1" s="3"/>
      <c r="K1" s="3"/>
      <c r="L1" s="3"/>
      <c r="M1" s="3"/>
      <c r="N1" s="3"/>
      <c r="O1" s="4"/>
      <c r="P1" s="4"/>
      <c r="Q1" s="4"/>
      <c r="R1" s="4"/>
      <c r="S1" s="4"/>
      <c r="T1" s="4"/>
      <c r="U1" s="4"/>
      <c r="V1" s="4"/>
      <c r="W1" s="4"/>
      <c r="X1" s="4"/>
      <c r="Y1" s="4"/>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956"/>
      <c r="BF1" s="956"/>
      <c r="BG1" s="956"/>
      <c r="BH1" s="956"/>
      <c r="BI1" s="956"/>
      <c r="BJ1" s="956"/>
      <c r="BK1" s="956"/>
      <c r="BL1" s="956"/>
      <c r="BM1" s="956"/>
      <c r="BN1" s="956"/>
      <c r="BO1" s="956"/>
      <c r="BP1" s="956"/>
    </row>
    <row r="2" customFormat="false" ht="15" hidden="false" customHeight="false" outlineLevel="0" collapsed="false">
      <c r="B2" s="7" t="s">
        <v>5670</v>
      </c>
      <c r="C2" s="4"/>
      <c r="D2" s="4"/>
      <c r="E2" s="4"/>
      <c r="F2" s="4"/>
      <c r="G2" s="4"/>
      <c r="H2" s="4"/>
      <c r="I2" s="4"/>
      <c r="J2" s="4"/>
      <c r="K2" s="4"/>
      <c r="L2" s="4"/>
      <c r="M2" s="4"/>
      <c r="N2" s="4"/>
      <c r="O2" s="4"/>
      <c r="P2" s="4"/>
      <c r="Q2" s="4"/>
      <c r="R2" s="4"/>
      <c r="S2" s="9"/>
      <c r="T2" s="9"/>
      <c r="U2" s="10"/>
      <c r="V2" s="4"/>
      <c r="W2" s="4"/>
      <c r="X2" s="4"/>
      <c r="Y2" s="4"/>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956"/>
      <c r="BF2" s="956"/>
      <c r="BG2" s="956"/>
      <c r="BH2" s="956"/>
      <c r="BI2" s="956"/>
      <c r="BJ2" s="956"/>
      <c r="BK2" s="956"/>
      <c r="BL2" s="956"/>
      <c r="BM2" s="956"/>
      <c r="BN2" s="956"/>
      <c r="BO2" s="956"/>
      <c r="BP2" s="95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2014</v>
      </c>
      <c r="T3" s="4" t="n">
        <v>2015</v>
      </c>
      <c r="U3" s="4" t="n">
        <v>2015</v>
      </c>
      <c r="V3" s="4" t="n">
        <v>2016</v>
      </c>
      <c r="W3" s="4" t="n">
        <v>2017</v>
      </c>
      <c r="X3" s="4" t="n">
        <v>2018</v>
      </c>
      <c r="Y3" s="4" t="n">
        <v>2019</v>
      </c>
      <c r="Z3" s="4" t="n">
        <v>2020</v>
      </c>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956"/>
      <c r="BF3" s="956"/>
      <c r="BG3" s="956"/>
      <c r="BH3" s="956"/>
      <c r="BI3" s="956"/>
      <c r="BJ3" s="956"/>
      <c r="BK3" s="956"/>
      <c r="BL3" s="956"/>
      <c r="BM3" s="956"/>
      <c r="BN3" s="956"/>
      <c r="BO3" s="956"/>
      <c r="BP3" s="95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19</v>
      </c>
      <c r="T4" s="4" t="s">
        <v>5671</v>
      </c>
      <c r="U4" s="4" t="s">
        <v>20</v>
      </c>
      <c r="V4" s="4" t="s">
        <v>21</v>
      </c>
      <c r="W4" s="4" t="s">
        <v>22</v>
      </c>
      <c r="X4" s="4" t="s">
        <v>23</v>
      </c>
      <c r="Y4" s="4" t="s">
        <v>24</v>
      </c>
      <c r="Z4" s="4" t="s">
        <v>25</v>
      </c>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956"/>
      <c r="BF4" s="956"/>
      <c r="BG4" s="956"/>
      <c r="BH4" s="956"/>
      <c r="BI4" s="956"/>
      <c r="BJ4" s="956"/>
      <c r="BK4" s="956"/>
      <c r="BL4" s="956"/>
      <c r="BM4" s="956"/>
      <c r="BN4" s="956"/>
      <c r="BO4" s="956"/>
      <c r="BP4" s="956"/>
    </row>
    <row r="5" customFormat="false" ht="15" hidden="false" customHeight="false" outlineLevel="0" collapsed="false">
      <c r="A5" s="0" t="s">
        <v>26</v>
      </c>
      <c r="B5" s="11" t="s">
        <v>27</v>
      </c>
      <c r="C5" s="11"/>
      <c r="D5" s="4" t="s">
        <v>28</v>
      </c>
      <c r="E5" s="4" t="s">
        <v>28</v>
      </c>
      <c r="F5" s="4" t="s">
        <v>28</v>
      </c>
      <c r="G5" s="4" t="s">
        <v>28</v>
      </c>
      <c r="H5" s="0" t="s">
        <v>28</v>
      </c>
      <c r="I5" s="0" t="s">
        <v>28</v>
      </c>
      <c r="J5" s="0" t="s">
        <v>28</v>
      </c>
      <c r="K5" s="0" t="s">
        <v>28</v>
      </c>
      <c r="L5" s="0" t="s">
        <v>28</v>
      </c>
      <c r="M5" s="0" t="s">
        <v>28</v>
      </c>
      <c r="N5" s="4" t="s">
        <v>29</v>
      </c>
      <c r="O5" s="4" t="s">
        <v>28</v>
      </c>
      <c r="P5" s="4" t="s">
        <v>28</v>
      </c>
      <c r="Q5" s="4" t="s">
        <v>28</v>
      </c>
      <c r="R5" s="5" t="s">
        <v>2469</v>
      </c>
      <c r="S5" s="4" t="s">
        <v>28</v>
      </c>
      <c r="T5" s="4" t="s">
        <v>2469</v>
      </c>
      <c r="U5" s="4" t="s">
        <v>30</v>
      </c>
      <c r="V5" s="4" t="s">
        <v>31</v>
      </c>
      <c r="W5" s="4" t="s">
        <v>31</v>
      </c>
      <c r="X5" s="4" t="s">
        <v>31</v>
      </c>
      <c r="Y5" s="4" t="s">
        <v>31</v>
      </c>
      <c r="Z5" s="4" t="s">
        <v>31</v>
      </c>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956"/>
      <c r="BF5" s="956"/>
      <c r="BG5" s="956"/>
      <c r="BH5" s="956"/>
      <c r="BI5" s="956"/>
      <c r="BJ5" s="956"/>
      <c r="BK5" s="956"/>
      <c r="BL5" s="956"/>
      <c r="BM5" s="956"/>
      <c r="BN5" s="956"/>
      <c r="BO5" s="956"/>
      <c r="BP5" s="956"/>
    </row>
    <row r="6" s="13" customFormat="true" ht="16.5" hidden="false" customHeight="false" outlineLevel="0" collapsed="false">
      <c r="A6" s="323" t="s">
        <v>32</v>
      </c>
      <c r="B6" s="323" t="s">
        <v>33</v>
      </c>
      <c r="C6" s="13" t="s">
        <v>34</v>
      </c>
      <c r="D6" s="957" t="n">
        <v>1575000000000</v>
      </c>
      <c r="E6" s="957" t="n">
        <v>1914000000000</v>
      </c>
      <c r="F6" s="957" t="n">
        <v>1969000000000</v>
      </c>
      <c r="G6" s="957" t="n">
        <v>2264000000000</v>
      </c>
      <c r="H6" s="957" t="n">
        <v>2918300000000</v>
      </c>
      <c r="I6" s="957" t="n">
        <v>3146000000000</v>
      </c>
      <c r="J6" s="957" t="n">
        <v>3241000000000</v>
      </c>
      <c r="K6" s="957" t="n">
        <v>3624000000000</v>
      </c>
      <c r="L6" s="957" t="n">
        <v>3800000000000</v>
      </c>
      <c r="M6" s="957" t="n">
        <v>4546000000000</v>
      </c>
      <c r="N6" s="957" t="n">
        <v>5136000000000</v>
      </c>
      <c r="O6" s="957" t="n">
        <v>7221000000000</v>
      </c>
      <c r="P6" s="25" t="n">
        <v>7771000000000</v>
      </c>
      <c r="Q6" s="25" t="n">
        <v>8245000000000</v>
      </c>
      <c r="R6" s="958" t="n">
        <v>9679900000000</v>
      </c>
      <c r="S6" s="540" t="n">
        <v>8868000000000</v>
      </c>
      <c r="T6" s="336" t="n">
        <f aca="false">T7+T16</f>
        <v>10868500000000</v>
      </c>
      <c r="U6" s="25" t="n">
        <v>11045000000000</v>
      </c>
      <c r="V6" s="25" t="n">
        <v>13306000000000</v>
      </c>
      <c r="W6" s="25" t="n">
        <v>14811000000000</v>
      </c>
      <c r="X6" s="25" t="n">
        <v>16170000000000</v>
      </c>
      <c r="Y6" s="25" t="n">
        <v>18132000000000</v>
      </c>
      <c r="Z6" s="25" t="n">
        <v>20602000000000</v>
      </c>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959"/>
      <c r="BF6" s="959"/>
      <c r="BG6" s="959"/>
      <c r="BH6" s="959"/>
      <c r="BI6" s="959"/>
      <c r="BJ6" s="959"/>
      <c r="BK6" s="959"/>
      <c r="BL6" s="959"/>
      <c r="BM6" s="959"/>
      <c r="BN6" s="959"/>
      <c r="BO6" s="959"/>
      <c r="BP6" s="959"/>
    </row>
    <row r="7" customFormat="false" ht="16.5" hidden="false" customHeight="false" outlineLevel="0" collapsed="false">
      <c r="A7" s="38" t="s">
        <v>341</v>
      </c>
      <c r="B7" s="20" t="s">
        <v>35</v>
      </c>
      <c r="C7" s="20" t="s">
        <v>37</v>
      </c>
      <c r="D7" s="77" t="n">
        <v>1059000000000</v>
      </c>
      <c r="E7" s="77" t="n">
        <v>1128000000000</v>
      </c>
      <c r="F7" s="77" t="n">
        <v>1254000000000</v>
      </c>
      <c r="G7" s="77" t="n">
        <v>1434000000000</v>
      </c>
      <c r="H7" s="77" t="n">
        <v>1669200000000</v>
      </c>
      <c r="I7" s="77" t="n">
        <v>1948000000000</v>
      </c>
      <c r="J7" s="77" t="n">
        <v>2267000000000</v>
      </c>
      <c r="K7" s="77" t="n">
        <v>2667000000000</v>
      </c>
      <c r="L7" s="77" t="n">
        <v>3145000000000</v>
      </c>
      <c r="M7" s="77" t="n">
        <v>3758000000000</v>
      </c>
      <c r="N7" s="77" t="n">
        <v>4273000000000</v>
      </c>
      <c r="O7" s="77" t="n">
        <v>6330000000000</v>
      </c>
      <c r="P7" s="25" t="n">
        <v>6634000000000</v>
      </c>
      <c r="Q7" s="25" t="n">
        <v>7309000000000</v>
      </c>
      <c r="R7" s="960" t="n">
        <v>8770200000000</v>
      </c>
      <c r="S7" s="24" t="n">
        <v>8165000000000</v>
      </c>
      <c r="T7" s="960" t="n">
        <v>9777000000000</v>
      </c>
      <c r="U7" s="25" t="n">
        <v>10114000000000</v>
      </c>
      <c r="V7" s="25" t="n">
        <v>11659000000000</v>
      </c>
      <c r="W7" s="25" t="n">
        <v>13345000000000</v>
      </c>
      <c r="X7" s="25" t="n">
        <v>15172000000000</v>
      </c>
      <c r="Y7" s="25" t="n">
        <v>17330000000000</v>
      </c>
      <c r="Z7" s="25" t="n">
        <v>19793000000000</v>
      </c>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961"/>
      <c r="BF7" s="961"/>
      <c r="BG7" s="961"/>
      <c r="BH7" s="961"/>
      <c r="BI7" s="961"/>
      <c r="BJ7" s="961"/>
      <c r="BK7" s="961"/>
      <c r="BL7" s="961"/>
      <c r="BM7" s="961"/>
      <c r="BN7" s="961"/>
      <c r="BO7" s="961"/>
      <c r="BP7" s="961"/>
    </row>
    <row r="8" customFormat="false" ht="16.5" hidden="false" customHeight="false" outlineLevel="0" collapsed="false">
      <c r="A8" s="0" t="s">
        <v>38</v>
      </c>
      <c r="B8" s="3" t="s">
        <v>1275</v>
      </c>
      <c r="C8" s="20" t="s">
        <v>40</v>
      </c>
      <c r="D8" s="77" t="n">
        <v>928000000000</v>
      </c>
      <c r="E8" s="77" t="n">
        <v>1029000000000</v>
      </c>
      <c r="F8" s="77" t="n">
        <v>1156000000000</v>
      </c>
      <c r="G8" s="77" t="n">
        <v>1338000000000</v>
      </c>
      <c r="H8" s="77" t="n">
        <v>1550500000000</v>
      </c>
      <c r="I8" s="77" t="n">
        <v>1828000000000</v>
      </c>
      <c r="J8" s="77" t="n">
        <v>2142000000000</v>
      </c>
      <c r="K8" s="77" t="n">
        <v>2524000000000</v>
      </c>
      <c r="L8" s="77" t="n">
        <v>3024000000000</v>
      </c>
      <c r="M8" s="77" t="n">
        <v>3560000000000</v>
      </c>
      <c r="N8" s="77" t="n">
        <v>4067000000000</v>
      </c>
      <c r="O8" s="77" t="n">
        <v>4958000000000</v>
      </c>
      <c r="P8" s="25" t="n">
        <v>5983000000000</v>
      </c>
      <c r="Q8" s="25" t="n">
        <v>7005000000000</v>
      </c>
      <c r="R8" s="960" t="n">
        <v>8588100000000</v>
      </c>
      <c r="S8" s="24" t="n">
        <v>7831000000000</v>
      </c>
      <c r="T8" s="960" t="n">
        <v>9372000000000</v>
      </c>
      <c r="U8" s="25" t="n">
        <v>9542000000000</v>
      </c>
      <c r="V8" s="25" t="n">
        <v>11106000000000</v>
      </c>
      <c r="W8" s="25" t="n">
        <v>12705000000000</v>
      </c>
      <c r="X8" s="25" t="n">
        <v>14431000000000</v>
      </c>
      <c r="Y8" s="25" t="n">
        <v>16515000000000</v>
      </c>
      <c r="Z8" s="25" t="n">
        <v>18895000000000</v>
      </c>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961"/>
      <c r="BF8" s="961"/>
      <c r="BG8" s="961"/>
      <c r="BH8" s="961"/>
      <c r="BI8" s="961"/>
      <c r="BJ8" s="961"/>
      <c r="BK8" s="961"/>
      <c r="BL8" s="961"/>
      <c r="BM8" s="961"/>
      <c r="BN8" s="961"/>
      <c r="BO8" s="961"/>
      <c r="BP8" s="961"/>
    </row>
    <row r="9" customFormat="false" ht="16.5" hidden="false" customHeight="false" outlineLevel="0" collapsed="false">
      <c r="A9" s="4" t="s">
        <v>44</v>
      </c>
      <c r="B9" s="4" t="s">
        <v>3038</v>
      </c>
      <c r="C9" s="20" t="s">
        <v>43</v>
      </c>
      <c r="D9" s="77" t="n">
        <v>105000000000</v>
      </c>
      <c r="E9" s="77" t="n">
        <v>141000000000</v>
      </c>
      <c r="F9" s="77" t="n">
        <v>117000000000</v>
      </c>
      <c r="G9" s="77" t="n">
        <v>134000000000</v>
      </c>
      <c r="H9" s="77" t="n">
        <v>135300000000</v>
      </c>
      <c r="I9" s="77" t="n">
        <v>162000000000</v>
      </c>
      <c r="J9" s="77" t="n">
        <v>227000000000</v>
      </c>
      <c r="K9" s="77" t="n">
        <v>261000000000</v>
      </c>
      <c r="L9" s="77" t="n">
        <v>308000000000</v>
      </c>
      <c r="M9" s="77" t="n">
        <v>361000000000</v>
      </c>
      <c r="N9" s="77" t="n">
        <v>352000000000</v>
      </c>
      <c r="O9" s="77" t="n">
        <v>455000000000</v>
      </c>
      <c r="P9" s="25" t="n">
        <v>503000000000</v>
      </c>
      <c r="Q9" s="25" t="n">
        <v>599000000000</v>
      </c>
      <c r="R9" s="960" t="n">
        <v>981600000000</v>
      </c>
      <c r="S9" s="24" t="n">
        <v>747000000000</v>
      </c>
      <c r="T9" s="960" t="n">
        <v>893000000000</v>
      </c>
      <c r="U9" s="25" t="n">
        <v>838000000000</v>
      </c>
      <c r="V9" s="25" t="n">
        <v>1165000000000</v>
      </c>
      <c r="W9" s="25" t="n">
        <v>1435000000000</v>
      </c>
      <c r="X9" s="25" t="n">
        <v>1637000000000</v>
      </c>
      <c r="Y9" s="25" t="n">
        <v>2030000000000</v>
      </c>
      <c r="Z9" s="25" t="n">
        <v>2431000000000</v>
      </c>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961"/>
      <c r="BF9" s="961"/>
      <c r="BG9" s="961"/>
      <c r="BH9" s="961"/>
      <c r="BI9" s="961"/>
      <c r="BJ9" s="961"/>
      <c r="BK9" s="961"/>
      <c r="BL9" s="961"/>
      <c r="BM9" s="961"/>
      <c r="BN9" s="961"/>
      <c r="BO9" s="961"/>
      <c r="BP9" s="961"/>
    </row>
    <row r="10" customFormat="false" ht="16.5" hidden="false" customHeight="false" outlineLevel="0" collapsed="false">
      <c r="A10" s="4" t="s">
        <v>592</v>
      </c>
      <c r="B10" s="4" t="s">
        <v>884</v>
      </c>
      <c r="C10" s="20" t="s">
        <v>43</v>
      </c>
      <c r="D10" s="77" t="n">
        <v>182000000000</v>
      </c>
      <c r="E10" s="77" t="n">
        <v>224000000000</v>
      </c>
      <c r="F10" s="77" t="n">
        <v>284000000000</v>
      </c>
      <c r="G10" s="77" t="n">
        <v>350000000000</v>
      </c>
      <c r="H10" s="77" t="n">
        <v>436900000000</v>
      </c>
      <c r="I10" s="77" t="n">
        <v>560000000000</v>
      </c>
      <c r="J10" s="77" t="n">
        <v>653000000000</v>
      </c>
      <c r="K10" s="77" t="n">
        <v>782000000000</v>
      </c>
      <c r="L10" s="77" t="n">
        <v>862000000000</v>
      </c>
      <c r="M10" s="77" t="n">
        <v>1094000000000</v>
      </c>
      <c r="N10" s="77" t="n">
        <v>1361000000000</v>
      </c>
      <c r="O10" s="77" t="n">
        <v>1750000000000</v>
      </c>
      <c r="P10" s="25" t="n">
        <v>2112000000000</v>
      </c>
      <c r="Q10" s="25" t="n">
        <v>2588000000000</v>
      </c>
      <c r="R10" s="960" t="n">
        <v>2858900000000</v>
      </c>
      <c r="S10" s="24" t="n">
        <v>2756000000000</v>
      </c>
      <c r="T10" s="960" t="n">
        <v>3318000000000</v>
      </c>
      <c r="U10" s="25" t="n">
        <v>3402000000000</v>
      </c>
      <c r="V10" s="25" t="n">
        <v>3629000000000</v>
      </c>
      <c r="W10" s="25" t="n">
        <v>4199000000000</v>
      </c>
      <c r="X10" s="25" t="n">
        <v>4840000000000</v>
      </c>
      <c r="Y10" s="25" t="n">
        <v>5370000000000</v>
      </c>
      <c r="Z10" s="25" t="n">
        <v>6094000000000</v>
      </c>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961"/>
      <c r="BF10" s="961"/>
      <c r="BG10" s="961"/>
      <c r="BH10" s="961"/>
      <c r="BI10" s="961"/>
      <c r="BJ10" s="961"/>
      <c r="BK10" s="961"/>
      <c r="BL10" s="961"/>
      <c r="BM10" s="961"/>
      <c r="BN10" s="961"/>
      <c r="BO10" s="961"/>
      <c r="BP10" s="961"/>
    </row>
    <row r="11" customFormat="false" ht="16.5" hidden="false" customHeight="false" outlineLevel="0" collapsed="false">
      <c r="A11" s="4" t="s">
        <v>517</v>
      </c>
      <c r="B11" s="4" t="s">
        <v>517</v>
      </c>
      <c r="C11" s="20" t="s">
        <v>43</v>
      </c>
      <c r="D11" s="77" t="n">
        <v>328000000000</v>
      </c>
      <c r="E11" s="77" t="n">
        <v>325000000000</v>
      </c>
      <c r="F11" s="77" t="n">
        <v>361000000000</v>
      </c>
      <c r="G11" s="77" t="n">
        <v>389000000000</v>
      </c>
      <c r="H11" s="77" t="n">
        <v>447200000000</v>
      </c>
      <c r="I11" s="77" t="n">
        <v>498000000000</v>
      </c>
      <c r="J11" s="77" t="n">
        <v>567000000000</v>
      </c>
      <c r="K11" s="77" t="n">
        <v>653000000000</v>
      </c>
      <c r="L11" s="77" t="n">
        <v>815000000000</v>
      </c>
      <c r="M11" s="77" t="n">
        <v>921000000000</v>
      </c>
      <c r="N11" s="77" t="n">
        <v>1025000000000</v>
      </c>
      <c r="O11" s="77" t="n">
        <v>1186000000000</v>
      </c>
      <c r="P11" s="25" t="n">
        <v>1446000000000</v>
      </c>
      <c r="Q11" s="25" t="n">
        <v>1466000000000</v>
      </c>
      <c r="R11" s="960" t="n">
        <v>1793800000000</v>
      </c>
      <c r="S11" s="24" t="n">
        <v>1757000000000</v>
      </c>
      <c r="T11" s="960" t="n">
        <v>2094000000000</v>
      </c>
      <c r="U11" s="25" t="n">
        <v>2128000000000</v>
      </c>
      <c r="V11" s="25" t="n">
        <v>2575000000000</v>
      </c>
      <c r="W11" s="25" t="n">
        <v>2896000000000</v>
      </c>
      <c r="X11" s="25" t="n">
        <v>3279000000000</v>
      </c>
      <c r="Y11" s="25" t="n">
        <v>3657000000000</v>
      </c>
      <c r="Z11" s="25" t="n">
        <v>4077000000000</v>
      </c>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961"/>
      <c r="BF11" s="961"/>
      <c r="BG11" s="961"/>
      <c r="BH11" s="961"/>
      <c r="BI11" s="961"/>
      <c r="BJ11" s="961"/>
      <c r="BK11" s="961"/>
      <c r="BL11" s="961"/>
      <c r="BM11" s="961"/>
      <c r="BN11" s="961"/>
      <c r="BO11" s="961"/>
      <c r="BP11" s="961"/>
    </row>
    <row r="12" customFormat="false" ht="16.5" hidden="false" customHeight="false" outlineLevel="0" collapsed="false">
      <c r="A12" s="4" t="s">
        <v>515</v>
      </c>
      <c r="B12" s="4" t="s">
        <v>3112</v>
      </c>
      <c r="C12" s="20" t="s">
        <v>43</v>
      </c>
      <c r="D12" s="77" t="n">
        <v>313000000000</v>
      </c>
      <c r="E12" s="77" t="n">
        <v>339000000000</v>
      </c>
      <c r="F12" s="77" t="n">
        <v>393000000000</v>
      </c>
      <c r="G12" s="77" t="n">
        <v>466000000000</v>
      </c>
      <c r="H12" s="77" t="n">
        <v>531000000000</v>
      </c>
      <c r="I12" s="77" t="n">
        <v>608000000000</v>
      </c>
      <c r="J12" s="77" t="n">
        <v>696000000000</v>
      </c>
      <c r="K12" s="77" t="n">
        <v>829000000000</v>
      </c>
      <c r="L12" s="77" t="n">
        <v>1039000000000</v>
      </c>
      <c r="M12" s="77" t="n">
        <v>1184000000000</v>
      </c>
      <c r="N12" s="77" t="n">
        <v>1329000000000</v>
      </c>
      <c r="O12" s="77" t="n">
        <v>1567000000000</v>
      </c>
      <c r="P12" s="25" t="n">
        <v>1921000000000</v>
      </c>
      <c r="Q12" s="25" t="n">
        <v>2353000000000</v>
      </c>
      <c r="R12" s="960" t="n">
        <v>2953800000000</v>
      </c>
      <c r="S12" s="24" t="n">
        <v>2570000000000</v>
      </c>
      <c r="T12" s="960" t="n">
        <v>3066000000000</v>
      </c>
      <c r="U12" s="25" t="n">
        <v>3117000000000</v>
      </c>
      <c r="V12" s="25" t="n">
        <v>3664000000000</v>
      </c>
      <c r="W12" s="25" t="n">
        <v>4096000000000</v>
      </c>
      <c r="X12" s="25" t="n">
        <v>4592000000000</v>
      </c>
      <c r="Y12" s="25" t="n">
        <v>5355000000000</v>
      </c>
      <c r="Z12" s="25" t="n">
        <v>6173000000000</v>
      </c>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961"/>
      <c r="BF12" s="961"/>
      <c r="BG12" s="961"/>
      <c r="BH12" s="961"/>
      <c r="BI12" s="961"/>
      <c r="BJ12" s="961"/>
      <c r="BK12" s="961"/>
      <c r="BL12" s="961"/>
      <c r="BM12" s="961"/>
      <c r="BN12" s="961"/>
      <c r="BO12" s="961"/>
      <c r="BP12" s="961"/>
    </row>
    <row r="13" customFormat="false" ht="16.5" hidden="false" customHeight="false" outlineLevel="0" collapsed="false">
      <c r="A13" s="4" t="s">
        <v>5672</v>
      </c>
      <c r="B13" s="4" t="s">
        <v>5672</v>
      </c>
      <c r="C13" s="20" t="s">
        <v>43</v>
      </c>
      <c r="D13" s="77"/>
      <c r="E13" s="77"/>
      <c r="F13" s="77"/>
      <c r="G13" s="77"/>
      <c r="H13" s="77"/>
      <c r="I13" s="77"/>
      <c r="J13" s="77"/>
      <c r="K13" s="77"/>
      <c r="L13" s="77"/>
      <c r="M13" s="77"/>
      <c r="N13" s="77"/>
      <c r="O13" s="77"/>
      <c r="P13" s="25" t="n">
        <v>0</v>
      </c>
      <c r="Q13" s="25" t="n">
        <v>0</v>
      </c>
      <c r="R13" s="960"/>
      <c r="S13" s="24" t="n">
        <v>0</v>
      </c>
      <c r="T13" s="960"/>
      <c r="U13" s="25" t="n">
        <v>57000000000</v>
      </c>
      <c r="V13" s="25" t="n">
        <v>72000000000</v>
      </c>
      <c r="W13" s="25" t="n">
        <v>79000000000</v>
      </c>
      <c r="X13" s="25" t="n">
        <v>83000000000</v>
      </c>
      <c r="Y13" s="25" t="n">
        <v>102000000000</v>
      </c>
      <c r="Z13" s="25" t="n">
        <v>120000000000</v>
      </c>
      <c r="AA13" s="3"/>
      <c r="AB13" s="961"/>
      <c r="AC13" s="961"/>
      <c r="AD13" s="961"/>
      <c r="AE13" s="961"/>
      <c r="AF13" s="961"/>
      <c r="AG13" s="961"/>
      <c r="AH13" s="961"/>
      <c r="AI13" s="961"/>
      <c r="AJ13" s="961"/>
      <c r="AK13" s="961"/>
      <c r="AL13" s="961"/>
      <c r="AM13" s="961"/>
      <c r="AN13" s="961"/>
      <c r="AO13" s="961"/>
      <c r="AP13" s="961"/>
      <c r="AQ13" s="961"/>
      <c r="AR13" s="961"/>
      <c r="AS13" s="961"/>
      <c r="AT13" s="961"/>
      <c r="AU13" s="961"/>
      <c r="AV13" s="961"/>
      <c r="AW13" s="961"/>
      <c r="AX13" s="961"/>
      <c r="AY13" s="961"/>
      <c r="AZ13" s="961"/>
      <c r="BA13" s="961"/>
      <c r="BB13" s="961"/>
      <c r="BC13" s="961"/>
      <c r="BD13" s="961"/>
      <c r="BE13" s="961"/>
      <c r="BF13" s="961"/>
      <c r="BG13" s="961"/>
      <c r="BH13" s="961"/>
      <c r="BI13" s="961"/>
      <c r="BJ13" s="961"/>
      <c r="BK13" s="961"/>
      <c r="BL13" s="961"/>
      <c r="BM13" s="961"/>
      <c r="BN13" s="961"/>
      <c r="BO13" s="961"/>
      <c r="BP13" s="961"/>
    </row>
    <row r="14" customFormat="false" ht="16.5" hidden="false" customHeight="false" outlineLevel="0" collapsed="false">
      <c r="A14" s="3" t="s">
        <v>50</v>
      </c>
      <c r="B14" s="3" t="s">
        <v>2415</v>
      </c>
      <c r="C14" s="20" t="s">
        <v>40</v>
      </c>
      <c r="D14" s="77" t="n">
        <v>131000000000</v>
      </c>
      <c r="E14" s="77" t="n">
        <v>99000000000</v>
      </c>
      <c r="F14" s="77" t="n">
        <v>98000000000</v>
      </c>
      <c r="G14" s="77" t="n">
        <v>96000000000</v>
      </c>
      <c r="H14" s="77" t="n">
        <v>118700000000</v>
      </c>
      <c r="I14" s="77" t="n">
        <v>121000000000</v>
      </c>
      <c r="J14" s="77" t="n">
        <v>125000000000</v>
      </c>
      <c r="K14" s="77" t="n">
        <v>144000000000</v>
      </c>
      <c r="L14" s="77" t="n">
        <v>121000000000</v>
      </c>
      <c r="M14" s="77" t="n">
        <v>198000000000</v>
      </c>
      <c r="N14" s="77" t="n">
        <v>206000000000</v>
      </c>
      <c r="O14" s="77" t="n">
        <v>251000000000</v>
      </c>
      <c r="P14" s="25" t="n">
        <v>259000000000</v>
      </c>
      <c r="Q14" s="25" t="n">
        <v>304000000000</v>
      </c>
      <c r="R14" s="960" t="n">
        <v>182100000000</v>
      </c>
      <c r="S14" s="24" t="n">
        <v>334000000000</v>
      </c>
      <c r="T14" s="960" t="n">
        <v>405000000000</v>
      </c>
      <c r="U14" s="25" t="n">
        <v>452000000000</v>
      </c>
      <c r="V14" s="25" t="n">
        <v>553000000000</v>
      </c>
      <c r="W14" s="25" t="n">
        <v>639000000000</v>
      </c>
      <c r="X14" s="25" t="n">
        <v>741000000000</v>
      </c>
      <c r="Y14" s="25" t="n">
        <v>815000000000</v>
      </c>
      <c r="Z14" s="25" t="n">
        <v>899000000000</v>
      </c>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961"/>
      <c r="BF14" s="961"/>
      <c r="BG14" s="961"/>
      <c r="BH14" s="961"/>
      <c r="BI14" s="961"/>
      <c r="BJ14" s="961"/>
      <c r="BK14" s="961"/>
      <c r="BL14" s="961"/>
      <c r="BM14" s="961"/>
      <c r="BN14" s="961"/>
      <c r="BO14" s="961"/>
      <c r="BP14" s="961"/>
    </row>
    <row r="15" customFormat="false" ht="16.5" hidden="false" customHeight="false" outlineLevel="0" collapsed="false">
      <c r="A15" s="3" t="s">
        <v>2078</v>
      </c>
      <c r="B15" s="3" t="s">
        <v>2078</v>
      </c>
      <c r="C15" s="20" t="s">
        <v>5673</v>
      </c>
      <c r="D15" s="77" t="n">
        <v>0</v>
      </c>
      <c r="E15" s="77" t="n">
        <v>0</v>
      </c>
      <c r="F15" s="77" t="n">
        <v>0</v>
      </c>
      <c r="G15" s="77" t="n">
        <v>0</v>
      </c>
      <c r="H15" s="77" t="n">
        <v>0</v>
      </c>
      <c r="I15" s="77" t="n">
        <v>0</v>
      </c>
      <c r="J15" s="77" t="n">
        <v>0</v>
      </c>
      <c r="K15" s="77" t="n">
        <v>0</v>
      </c>
      <c r="L15" s="77" t="n">
        <v>0</v>
      </c>
      <c r="M15" s="77" t="n">
        <v>0</v>
      </c>
      <c r="N15" s="77" t="n">
        <v>0</v>
      </c>
      <c r="O15" s="77" t="n">
        <v>1121000000000</v>
      </c>
      <c r="P15" s="25" t="n">
        <v>392000000000</v>
      </c>
      <c r="Q15" s="25" t="n">
        <v>0</v>
      </c>
      <c r="R15" s="960" t="n">
        <v>0</v>
      </c>
      <c r="S15" s="24" t="n">
        <v>0</v>
      </c>
      <c r="T15" s="960" t="n">
        <v>0</v>
      </c>
      <c r="U15" s="25" t="n">
        <v>120000000000</v>
      </c>
      <c r="V15" s="25" t="n">
        <v>0</v>
      </c>
      <c r="W15" s="25" t="n">
        <v>0</v>
      </c>
      <c r="X15" s="25" t="n">
        <v>0</v>
      </c>
      <c r="Y15" s="25" t="n">
        <v>0</v>
      </c>
      <c r="Z15" s="25" t="n">
        <v>0</v>
      </c>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961"/>
      <c r="BF15" s="961"/>
      <c r="BG15" s="961"/>
      <c r="BH15" s="961"/>
      <c r="BI15" s="961"/>
      <c r="BJ15" s="961"/>
      <c r="BK15" s="961"/>
      <c r="BL15" s="961"/>
      <c r="BM15" s="961"/>
      <c r="BN15" s="961"/>
      <c r="BO15" s="961"/>
      <c r="BP15" s="961"/>
    </row>
    <row r="16" s="13" customFormat="true" ht="16.5" hidden="false" customHeight="false" outlineLevel="0" collapsed="false">
      <c r="A16" s="195" t="s">
        <v>52</v>
      </c>
      <c r="B16" s="195" t="s">
        <v>52</v>
      </c>
      <c r="C16" s="323" t="s">
        <v>37</v>
      </c>
      <c r="D16" s="84" t="n">
        <v>516000000000</v>
      </c>
      <c r="E16" s="84" t="n">
        <v>786000000000</v>
      </c>
      <c r="F16" s="84" t="n">
        <v>715000000000</v>
      </c>
      <c r="G16" s="84" t="n">
        <v>830000000000</v>
      </c>
      <c r="H16" s="84" t="n">
        <v>1249100000000</v>
      </c>
      <c r="I16" s="84" t="n">
        <v>1198000000000</v>
      </c>
      <c r="J16" s="84" t="n">
        <v>974000000000</v>
      </c>
      <c r="K16" s="84" t="n">
        <v>957000000000</v>
      </c>
      <c r="L16" s="84" t="n">
        <v>656000000000</v>
      </c>
      <c r="M16" s="84" t="n">
        <v>787000000000</v>
      </c>
      <c r="N16" s="84" t="n">
        <v>863000000000</v>
      </c>
      <c r="O16" s="84" t="n">
        <v>891000000000</v>
      </c>
      <c r="P16" s="25" t="n">
        <v>1137000000000</v>
      </c>
      <c r="Q16" s="25" t="n">
        <v>936000000000</v>
      </c>
      <c r="R16" s="962" t="n">
        <v>909700000000</v>
      </c>
      <c r="S16" s="35" t="n">
        <v>702000000000</v>
      </c>
      <c r="T16" s="24" t="n">
        <v>1091500000000</v>
      </c>
      <c r="U16" s="25" t="n">
        <v>931000000000</v>
      </c>
      <c r="V16" s="25" t="n">
        <v>1647000000000</v>
      </c>
      <c r="W16" s="25" t="n">
        <v>1467000000000</v>
      </c>
      <c r="X16" s="25" t="n">
        <v>998000000000</v>
      </c>
      <c r="Y16" s="25" t="n">
        <v>802000000000</v>
      </c>
      <c r="Z16" s="25" t="n">
        <v>809000000000</v>
      </c>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959"/>
      <c r="BF16" s="959"/>
      <c r="BG16" s="959"/>
      <c r="BH16" s="959"/>
      <c r="BI16" s="959"/>
      <c r="BJ16" s="959"/>
      <c r="BK16" s="959"/>
      <c r="BL16" s="959"/>
      <c r="BM16" s="959"/>
      <c r="BN16" s="959"/>
      <c r="BO16" s="959"/>
      <c r="BP16" s="959"/>
    </row>
    <row r="17" customFormat="false" ht="16.5" hidden="false" customHeight="false" outlineLevel="0" collapsed="false">
      <c r="A17" s="26" t="s">
        <v>830</v>
      </c>
      <c r="B17" s="5" t="s">
        <v>5674</v>
      </c>
      <c r="C17" s="36" t="s">
        <v>56</v>
      </c>
      <c r="D17" s="963" t="n">
        <v>240000000000</v>
      </c>
      <c r="E17" s="963" t="n">
        <v>367000000000</v>
      </c>
      <c r="F17" s="963" t="n">
        <v>364000000000</v>
      </c>
      <c r="G17" s="963" t="n">
        <v>469000000000</v>
      </c>
      <c r="H17" s="963" t="n">
        <v>816200000000</v>
      </c>
      <c r="I17" s="963" t="n">
        <v>811000000000</v>
      </c>
      <c r="J17" s="963" t="n">
        <v>738000000000</v>
      </c>
      <c r="K17" s="963" t="n">
        <v>776000000000</v>
      </c>
      <c r="L17" s="963" t="n">
        <v>470000000000</v>
      </c>
      <c r="M17" s="963" t="n">
        <v>531000000000</v>
      </c>
      <c r="N17" s="77" t="n">
        <v>467000000000</v>
      </c>
      <c r="O17" s="77" t="n">
        <v>515000000000</v>
      </c>
      <c r="P17" s="25" t="n">
        <v>581000000000</v>
      </c>
      <c r="Q17" s="25" t="n">
        <v>199000000000</v>
      </c>
      <c r="R17" s="960" t="n">
        <v>212900000000</v>
      </c>
      <c r="S17" s="24" t="n">
        <v>191000000000</v>
      </c>
      <c r="T17" s="24" t="n">
        <v>68900000000</v>
      </c>
      <c r="U17" s="25" t="n">
        <v>258000000000</v>
      </c>
      <c r="V17" s="25" t="n">
        <v>392000000000</v>
      </c>
      <c r="W17" s="25" t="n">
        <v>310000000000</v>
      </c>
      <c r="X17" s="25" t="n">
        <v>267000000000</v>
      </c>
      <c r="Y17" s="25" t="n">
        <v>289000000000</v>
      </c>
      <c r="Z17" s="25" t="n">
        <v>297000000000</v>
      </c>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961"/>
      <c r="BF17" s="961"/>
      <c r="BG17" s="961"/>
      <c r="BH17" s="961"/>
      <c r="BI17" s="961"/>
      <c r="BJ17" s="961"/>
      <c r="BK17" s="961"/>
      <c r="BL17" s="961"/>
      <c r="BM17" s="961"/>
      <c r="BN17" s="961"/>
      <c r="BO17" s="961"/>
      <c r="BP17" s="961"/>
    </row>
    <row r="18" customFormat="false" ht="16.5" hidden="false" customHeight="false" outlineLevel="0" collapsed="false">
      <c r="A18" s="5" t="s">
        <v>528</v>
      </c>
      <c r="B18" s="5" t="s">
        <v>2249</v>
      </c>
      <c r="C18" s="36" t="s">
        <v>56</v>
      </c>
      <c r="D18" s="963" t="n">
        <v>275000000000</v>
      </c>
      <c r="E18" s="963" t="n">
        <v>419000000000</v>
      </c>
      <c r="F18" s="963" t="n">
        <v>351000000000</v>
      </c>
      <c r="G18" s="963" t="n">
        <v>361000000000</v>
      </c>
      <c r="H18" s="963" t="n">
        <v>432900000000</v>
      </c>
      <c r="I18" s="963" t="n">
        <v>387000000000</v>
      </c>
      <c r="J18" s="963" t="n">
        <v>236000000000</v>
      </c>
      <c r="K18" s="963" t="n">
        <v>181000000000</v>
      </c>
      <c r="L18" s="963" t="n">
        <v>185000000000</v>
      </c>
      <c r="M18" s="963" t="n">
        <v>257000000000</v>
      </c>
      <c r="N18" s="77" t="n">
        <v>396000000000</v>
      </c>
      <c r="O18" s="77" t="n">
        <v>375000000000</v>
      </c>
      <c r="P18" s="25" t="n">
        <v>556000000000</v>
      </c>
      <c r="Q18" s="25" t="n">
        <v>738000000000</v>
      </c>
      <c r="R18" s="960" t="n">
        <v>696800000000</v>
      </c>
      <c r="S18" s="24" t="n">
        <v>511000000000</v>
      </c>
      <c r="T18" s="24" t="n">
        <v>1022600000000</v>
      </c>
      <c r="U18" s="25" t="n">
        <v>673000000000</v>
      </c>
      <c r="V18" s="25" t="n">
        <v>1255000000000</v>
      </c>
      <c r="W18" s="25" t="n">
        <v>1156000000000</v>
      </c>
      <c r="X18" s="25" t="n">
        <v>731000000000</v>
      </c>
      <c r="Y18" s="25" t="n">
        <v>513000000000</v>
      </c>
      <c r="Z18" s="25" t="n">
        <v>512000000000</v>
      </c>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961"/>
      <c r="BF18" s="961"/>
      <c r="BG18" s="961"/>
      <c r="BH18" s="961"/>
      <c r="BI18" s="961"/>
      <c r="BJ18" s="961"/>
      <c r="BK18" s="961"/>
      <c r="BL18" s="961"/>
      <c r="BM18" s="961"/>
      <c r="BN18" s="961"/>
      <c r="BO18" s="961"/>
      <c r="BP18" s="961"/>
    </row>
    <row r="19" s="38" customFormat="true" ht="16.5" hidden="false" customHeight="false" outlineLevel="0" collapsed="false">
      <c r="B19" s="38" t="s">
        <v>352</v>
      </c>
      <c r="C19" s="964"/>
      <c r="D19" s="965" t="n">
        <v>2389000000000</v>
      </c>
      <c r="E19" s="965" t="n">
        <v>2180000000000</v>
      </c>
      <c r="F19" s="965" t="n">
        <v>2514000000000</v>
      </c>
      <c r="G19" s="965" t="n">
        <v>2775000000000</v>
      </c>
      <c r="H19" s="965" t="n">
        <v>3135600000000</v>
      </c>
      <c r="I19" s="965" t="n">
        <v>3233000000000</v>
      </c>
      <c r="J19" s="965" t="n">
        <v>3228000000000</v>
      </c>
      <c r="K19" s="965" t="n">
        <v>3844000000000</v>
      </c>
      <c r="L19" s="965" t="n">
        <v>4384000000000</v>
      </c>
      <c r="M19" s="965" t="n">
        <v>5205000000000</v>
      </c>
      <c r="N19" s="965" t="n">
        <v>6836000000000</v>
      </c>
      <c r="O19" s="965" t="n">
        <v>8900000000000</v>
      </c>
      <c r="P19" s="25"/>
      <c r="Q19" s="25"/>
      <c r="R19" s="966" t="n">
        <v>13014900000000</v>
      </c>
      <c r="S19" s="966"/>
      <c r="T19" s="960" t="n">
        <v>16053400000000</v>
      </c>
      <c r="U19" s="25"/>
      <c r="V19" s="25"/>
      <c r="W19" s="25"/>
      <c r="X19" s="25"/>
      <c r="Y19" s="25"/>
      <c r="Z19" s="25"/>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967"/>
      <c r="BF19" s="967"/>
      <c r="BG19" s="967"/>
      <c r="BH19" s="967"/>
      <c r="BI19" s="967"/>
      <c r="BJ19" s="967"/>
      <c r="BK19" s="967"/>
      <c r="BL19" s="967"/>
      <c r="BM19" s="967"/>
      <c r="BN19" s="967"/>
      <c r="BO19" s="967"/>
      <c r="BP19" s="967"/>
    </row>
    <row r="20" s="17" customFormat="true" ht="15" hidden="false" customHeight="false" outlineLevel="0" collapsed="false">
      <c r="A20" s="13" t="s">
        <v>188</v>
      </c>
      <c r="B20" s="13" t="s">
        <v>352</v>
      </c>
      <c r="C20" s="609" t="s">
        <v>34</v>
      </c>
      <c r="D20" s="968" t="n">
        <f aca="false">D21+D26+D29+D30</f>
        <v>2389000000000</v>
      </c>
      <c r="E20" s="968" t="n">
        <f aca="false">E21+E26+E29+E30</f>
        <v>2180000000000</v>
      </c>
      <c r="F20" s="968" t="n">
        <f aca="false">F21+F26+F29+F30</f>
        <v>2514000000000</v>
      </c>
      <c r="G20" s="968" t="n">
        <f aca="false">G21+G26+G29+G30</f>
        <v>2775000000000</v>
      </c>
      <c r="H20" s="968" t="n">
        <f aca="false">H21+H26+H29+H30</f>
        <v>3135600000000</v>
      </c>
      <c r="I20" s="968" t="n">
        <f aca="false">I21+I26+I29+I30</f>
        <v>3232000000000</v>
      </c>
      <c r="J20" s="968" t="n">
        <f aca="false">J21+J26+J29+J30</f>
        <v>3230000000000</v>
      </c>
      <c r="K20" s="968" t="n">
        <f aca="false">K21+K26+K29+K30</f>
        <v>3844000000000</v>
      </c>
      <c r="L20" s="968" t="n">
        <f aca="false">L21+L26+L29+L30</f>
        <v>4384000000000</v>
      </c>
      <c r="M20" s="968" t="n">
        <f aca="false">M21+M26+M29+M30</f>
        <v>5205000000000</v>
      </c>
      <c r="N20" s="968" t="n">
        <f aca="false">N21+N26+N29+N30</f>
        <v>6836000000000</v>
      </c>
      <c r="O20" s="968" t="n">
        <f aca="false">O21+O26+O29+O30</f>
        <v>8901000000000</v>
      </c>
      <c r="P20" s="968" t="n">
        <v>9281000000000</v>
      </c>
      <c r="Q20" s="968" t="n">
        <v>10523000000000</v>
      </c>
      <c r="R20" s="968" t="n">
        <f aca="false">R21+R26+R29+R30</f>
        <v>13014900000000</v>
      </c>
      <c r="S20" s="968" t="n">
        <v>11684000000000</v>
      </c>
      <c r="T20" s="968" t="n">
        <f aca="false">T21+T26+T29+T30</f>
        <v>16053400000000</v>
      </c>
      <c r="U20" s="968" t="n">
        <v>14494000000000</v>
      </c>
      <c r="V20" s="968" t="n">
        <v>18943000000000</v>
      </c>
      <c r="W20" s="968" t="n">
        <v>20942000000000</v>
      </c>
      <c r="X20" s="968" t="n">
        <v>22514000000000</v>
      </c>
      <c r="Y20" s="968" t="n">
        <v>24780000000000</v>
      </c>
      <c r="Z20" s="968" t="n">
        <v>26439000000000</v>
      </c>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969"/>
      <c r="BF20" s="969"/>
      <c r="BG20" s="969"/>
      <c r="BH20" s="969"/>
      <c r="BI20" s="969"/>
      <c r="BJ20" s="969"/>
      <c r="BK20" s="969"/>
      <c r="BL20" s="969"/>
      <c r="BM20" s="969"/>
      <c r="BN20" s="969"/>
      <c r="BO20" s="969"/>
      <c r="BP20" s="969"/>
    </row>
    <row r="21" customFormat="false" ht="16.5" hidden="false" customHeight="false" outlineLevel="0" collapsed="false">
      <c r="A21" s="3" t="s">
        <v>70</v>
      </c>
      <c r="B21" s="3" t="s">
        <v>2470</v>
      </c>
      <c r="C21" s="20" t="s">
        <v>72</v>
      </c>
      <c r="D21" s="77" t="n">
        <v>977000000000</v>
      </c>
      <c r="E21" s="77" t="n">
        <v>1138000000000</v>
      </c>
      <c r="F21" s="77" t="n">
        <v>1420000000000</v>
      </c>
      <c r="G21" s="77" t="n">
        <v>1565000000000</v>
      </c>
      <c r="H21" s="77" t="n">
        <v>1865300000000</v>
      </c>
      <c r="I21" s="77" t="n">
        <v>1978000000000</v>
      </c>
      <c r="J21" s="77" t="n">
        <v>2233000000000</v>
      </c>
      <c r="K21" s="77" t="n">
        <v>2442000000000</v>
      </c>
      <c r="L21" s="77" t="n">
        <v>2881000000000</v>
      </c>
      <c r="M21" s="77" t="n">
        <v>3291000000000</v>
      </c>
      <c r="N21" s="77" t="n">
        <v>4308000000000</v>
      </c>
      <c r="O21" s="77" t="n">
        <v>5963000000000</v>
      </c>
      <c r="P21" s="25" t="n">
        <v>5584000000000</v>
      </c>
      <c r="Q21" s="25" t="n">
        <v>5813000000000</v>
      </c>
      <c r="R21" s="960" t="n">
        <v>6438000000000</v>
      </c>
      <c r="S21" s="24" t="n">
        <v>6706000000000</v>
      </c>
      <c r="T21" s="24" t="n">
        <v>7345100000000</v>
      </c>
      <c r="U21" s="25" t="n">
        <v>7689000000000</v>
      </c>
      <c r="V21" s="25" t="n">
        <v>8757000000000</v>
      </c>
      <c r="W21" s="25" t="n">
        <v>9536000000000</v>
      </c>
      <c r="X21" s="25" t="n">
        <v>10486000000000</v>
      </c>
      <c r="Y21" s="25" t="n">
        <v>11908000000000</v>
      </c>
      <c r="Z21" s="25" t="n">
        <v>13258000000000</v>
      </c>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961"/>
      <c r="BF21" s="961"/>
      <c r="BG21" s="961"/>
      <c r="BH21" s="961"/>
      <c r="BI21" s="961"/>
      <c r="BJ21" s="961"/>
      <c r="BK21" s="961"/>
      <c r="BL21" s="961"/>
      <c r="BM21" s="961"/>
      <c r="BN21" s="961"/>
      <c r="BO21" s="961"/>
      <c r="BP21" s="961"/>
    </row>
    <row r="22" customFormat="false" ht="16.5" hidden="false" customHeight="false" outlineLevel="0" collapsed="false">
      <c r="A22" s="4" t="s">
        <v>75</v>
      </c>
      <c r="B22" s="4" t="s">
        <v>900</v>
      </c>
      <c r="C22" s="20" t="s">
        <v>77</v>
      </c>
      <c r="D22" s="77" t="n">
        <v>374000000000</v>
      </c>
      <c r="E22" s="77" t="n">
        <v>434000000000</v>
      </c>
      <c r="F22" s="77" t="n">
        <v>548600000000</v>
      </c>
      <c r="G22" s="77" t="n">
        <v>611000000000</v>
      </c>
      <c r="H22" s="77" t="n">
        <v>683000000000</v>
      </c>
      <c r="I22" s="77" t="n">
        <v>774000000000</v>
      </c>
      <c r="J22" s="77" t="n">
        <v>867000000000</v>
      </c>
      <c r="K22" s="77" t="n">
        <v>987000000000</v>
      </c>
      <c r="L22" s="77" t="n">
        <v>1106000000000</v>
      </c>
      <c r="M22" s="77" t="n">
        <v>1184000000000</v>
      </c>
      <c r="N22" s="77" t="n">
        <v>1308000000000</v>
      </c>
      <c r="O22" s="77" t="n">
        <v>1664000000000</v>
      </c>
      <c r="P22" s="25" t="n">
        <v>1832000000000</v>
      </c>
      <c r="Q22" s="25" t="n">
        <v>2160000000000</v>
      </c>
      <c r="R22" s="960" t="n">
        <v>2440200000000</v>
      </c>
      <c r="S22" s="24" t="n">
        <v>2385000000000</v>
      </c>
      <c r="T22" s="24" t="n">
        <v>2914300000000</v>
      </c>
      <c r="U22" s="25" t="n">
        <v>2759000000000</v>
      </c>
      <c r="V22" s="25" t="n">
        <v>2894000000000</v>
      </c>
      <c r="W22" s="25" t="n">
        <v>3190000000000</v>
      </c>
      <c r="X22" s="25" t="n">
        <v>3445000000000</v>
      </c>
      <c r="Y22" s="25" t="n">
        <v>3919000000000</v>
      </c>
      <c r="Z22" s="25" t="n">
        <v>4358000000000</v>
      </c>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970"/>
      <c r="BF22" s="970"/>
      <c r="BG22" s="970"/>
      <c r="BH22" s="970"/>
      <c r="BI22" s="970"/>
      <c r="BJ22" s="970"/>
      <c r="BK22" s="970"/>
      <c r="BL22" s="970"/>
      <c r="BM22" s="970"/>
      <c r="BN22" s="970"/>
      <c r="BO22" s="970"/>
      <c r="BP22" s="970"/>
    </row>
    <row r="23" customFormat="false" ht="16.5" hidden="false" customHeight="false" outlineLevel="0" collapsed="false">
      <c r="A23" s="4" t="s">
        <v>86</v>
      </c>
      <c r="B23" s="4" t="s">
        <v>702</v>
      </c>
      <c r="C23" s="20" t="s">
        <v>77</v>
      </c>
      <c r="D23" s="77" t="n">
        <v>95000000000</v>
      </c>
      <c r="E23" s="77" t="n">
        <v>125000000000</v>
      </c>
      <c r="F23" s="77" t="n">
        <v>141000000000</v>
      </c>
      <c r="G23" s="77" t="n">
        <v>173000000000</v>
      </c>
      <c r="H23" s="77" t="n">
        <v>261800000000</v>
      </c>
      <c r="I23" s="77" t="n">
        <v>229000000000</v>
      </c>
      <c r="J23" s="77" t="n">
        <v>249000000000</v>
      </c>
      <c r="K23" s="77" t="n">
        <v>236000000000</v>
      </c>
      <c r="L23" s="77" t="n">
        <v>309000000000</v>
      </c>
      <c r="M23" s="77" t="n">
        <v>357000000000</v>
      </c>
      <c r="N23" s="77" t="n">
        <v>386000000000</v>
      </c>
      <c r="O23" s="77" t="n">
        <v>424000000000</v>
      </c>
      <c r="P23" s="25" t="n">
        <v>603000000000</v>
      </c>
      <c r="Q23" s="25" t="n">
        <v>890000000000</v>
      </c>
      <c r="R23" s="960" t="n">
        <v>975300000000</v>
      </c>
      <c r="S23" s="24" t="n">
        <v>970000000000</v>
      </c>
      <c r="T23" s="24" t="n">
        <v>1082900000000</v>
      </c>
      <c r="U23" s="25" t="n">
        <v>1213000000000</v>
      </c>
      <c r="V23" s="25" t="n">
        <v>1804000000000</v>
      </c>
      <c r="W23" s="25" t="n">
        <v>2062000000000</v>
      </c>
      <c r="X23" s="25" t="n">
        <v>2480000000000</v>
      </c>
      <c r="Y23" s="25" t="n">
        <v>2905000000000</v>
      </c>
      <c r="Z23" s="25" t="n">
        <v>3272000000000</v>
      </c>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956"/>
      <c r="BF23" s="956"/>
      <c r="BG23" s="956"/>
      <c r="BH23" s="956"/>
      <c r="BI23" s="956"/>
      <c r="BJ23" s="956"/>
      <c r="BK23" s="956"/>
      <c r="BL23" s="956"/>
      <c r="BM23" s="956"/>
      <c r="BN23" s="956"/>
      <c r="BO23" s="956"/>
      <c r="BP23" s="956"/>
    </row>
    <row r="24" customFormat="false" ht="16.5" hidden="false" customHeight="false" outlineLevel="0" collapsed="false">
      <c r="A24" s="4" t="s">
        <v>363</v>
      </c>
      <c r="B24" s="4" t="s">
        <v>1992</v>
      </c>
      <c r="C24" s="20" t="s">
        <v>77</v>
      </c>
      <c r="D24" s="77" t="n">
        <v>508000000000</v>
      </c>
      <c r="E24" s="77" t="n">
        <v>579000000000</v>
      </c>
      <c r="F24" s="77" t="n">
        <v>730400000000</v>
      </c>
      <c r="G24" s="77" t="n">
        <v>781000000000</v>
      </c>
      <c r="H24" s="77" t="n">
        <v>861300000000</v>
      </c>
      <c r="I24" s="77" t="n">
        <v>975000000000</v>
      </c>
      <c r="J24" s="77" t="n">
        <v>1117000000000</v>
      </c>
      <c r="K24" s="77" t="n">
        <v>1220000000000</v>
      </c>
      <c r="L24" s="77" t="n">
        <v>1466000000000</v>
      </c>
      <c r="M24" s="77" t="n">
        <v>1750000000000</v>
      </c>
      <c r="N24" s="77" t="n">
        <v>2614000000000</v>
      </c>
      <c r="O24" s="77" t="n">
        <v>3875000000000</v>
      </c>
      <c r="P24" s="25" t="n">
        <v>3150000000000</v>
      </c>
      <c r="Q24" s="25" t="n">
        <v>2763000000000</v>
      </c>
      <c r="R24" s="960" t="n">
        <v>3022500000000</v>
      </c>
      <c r="S24" s="24" t="n">
        <v>3351000000000</v>
      </c>
      <c r="T24" s="24" t="n">
        <v>3347900000000</v>
      </c>
      <c r="U24" s="25" t="n">
        <v>3717000000000</v>
      </c>
      <c r="V24" s="25" t="n">
        <v>4059000000000</v>
      </c>
      <c r="W24" s="25" t="n">
        <v>4284000000000</v>
      </c>
      <c r="X24" s="25" t="n">
        <v>4562000000000</v>
      </c>
      <c r="Y24" s="25" t="n">
        <v>5085000000000</v>
      </c>
      <c r="Z24" s="25" t="n">
        <v>5628000000000</v>
      </c>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956"/>
      <c r="BF24" s="956"/>
      <c r="BG24" s="956"/>
      <c r="BH24" s="956"/>
      <c r="BI24" s="956"/>
      <c r="BJ24" s="956"/>
      <c r="BK24" s="956"/>
      <c r="BL24" s="956"/>
      <c r="BM24" s="956"/>
      <c r="BN24" s="956"/>
      <c r="BO24" s="956"/>
      <c r="BP24" s="956"/>
    </row>
    <row r="25" customFormat="false" ht="15" hidden="false" customHeight="false" outlineLevel="0" collapsed="false">
      <c r="A25" s="4" t="s">
        <v>5675</v>
      </c>
      <c r="B25" s="4" t="s">
        <v>5675</v>
      </c>
      <c r="C25" s="20" t="s">
        <v>77</v>
      </c>
      <c r="D25" s="77"/>
      <c r="E25" s="77"/>
      <c r="F25" s="77"/>
      <c r="G25" s="77"/>
      <c r="H25" s="77" t="n">
        <v>59200000000</v>
      </c>
      <c r="I25" s="77"/>
      <c r="J25" s="77"/>
      <c r="K25" s="77"/>
      <c r="L25" s="77"/>
      <c r="M25" s="77"/>
      <c r="N25" s="77"/>
      <c r="O25" s="77"/>
      <c r="P25" s="22"/>
      <c r="Q25" s="22"/>
      <c r="R25" s="960"/>
      <c r="S25" s="24"/>
      <c r="T25" s="22"/>
      <c r="U25" s="960"/>
      <c r="V25" s="24"/>
      <c r="W25" s="24"/>
      <c r="X25" s="24"/>
      <c r="Y25" s="24"/>
      <c r="Z25" s="24"/>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956"/>
      <c r="BF25" s="956"/>
      <c r="BG25" s="956"/>
      <c r="BH25" s="956"/>
      <c r="BI25" s="956"/>
      <c r="BJ25" s="956"/>
      <c r="BK25" s="956"/>
      <c r="BL25" s="956"/>
      <c r="BM25" s="956"/>
      <c r="BN25" s="956"/>
      <c r="BO25" s="956"/>
      <c r="BP25" s="956"/>
    </row>
    <row r="26" customFormat="false" ht="16.5" hidden="false" customHeight="false" outlineLevel="0" collapsed="false">
      <c r="A26" s="20" t="s">
        <v>88</v>
      </c>
      <c r="B26" s="20" t="s">
        <v>5676</v>
      </c>
      <c r="C26" s="20" t="s">
        <v>72</v>
      </c>
      <c r="D26" s="77" t="n">
        <v>783000000000</v>
      </c>
      <c r="E26" s="77" t="n">
        <v>939000000000</v>
      </c>
      <c r="F26" s="77" t="n">
        <v>979000000000</v>
      </c>
      <c r="G26" s="77" t="n">
        <v>1168000000000</v>
      </c>
      <c r="H26" s="77" t="n">
        <v>1155300000000</v>
      </c>
      <c r="I26" s="77" t="n">
        <v>1187000000000</v>
      </c>
      <c r="J26" s="77" t="n">
        <v>935000000000</v>
      </c>
      <c r="K26" s="77" t="n">
        <v>1205000000000</v>
      </c>
      <c r="L26" s="77" t="n">
        <v>1362000000000</v>
      </c>
      <c r="M26" s="77" t="n">
        <v>1688000000000</v>
      </c>
      <c r="N26" s="77" t="n">
        <v>2312000000000</v>
      </c>
      <c r="O26" s="77" t="n">
        <v>2774000000000</v>
      </c>
      <c r="P26" s="25" t="n">
        <v>3458000000000</v>
      </c>
      <c r="Q26" s="25" t="n">
        <v>4237000000000</v>
      </c>
      <c r="R26" s="960" t="n">
        <v>6510100000000</v>
      </c>
      <c r="S26" s="24" t="n">
        <v>4937000000000</v>
      </c>
      <c r="T26" s="24" t="n">
        <v>5915100000000</v>
      </c>
      <c r="U26" s="25" t="n">
        <v>5230000000000</v>
      </c>
      <c r="V26" s="25" t="n">
        <v>7373000000000</v>
      </c>
      <c r="W26" s="25" t="n">
        <v>8956000000000</v>
      </c>
      <c r="X26" s="25" t="n">
        <v>9270000000000</v>
      </c>
      <c r="Y26" s="25" t="n">
        <v>11307000000000</v>
      </c>
      <c r="Z26" s="25" t="n">
        <v>12461000000000</v>
      </c>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961"/>
      <c r="BF26" s="961"/>
      <c r="BG26" s="961"/>
      <c r="BH26" s="961"/>
      <c r="BI26" s="961"/>
      <c r="BJ26" s="961"/>
      <c r="BK26" s="961"/>
      <c r="BL26" s="961"/>
      <c r="BM26" s="961"/>
      <c r="BN26" s="961"/>
      <c r="BO26" s="961"/>
      <c r="BP26" s="961"/>
    </row>
    <row r="27" customFormat="false" ht="16.5" hidden="false" customHeight="false" outlineLevel="0" collapsed="false">
      <c r="A27" s="26" t="s">
        <v>367</v>
      </c>
      <c r="B27" s="4" t="s">
        <v>5677</v>
      </c>
      <c r="C27" s="20" t="s">
        <v>91</v>
      </c>
      <c r="D27" s="77" t="n">
        <v>520000000000</v>
      </c>
      <c r="E27" s="77" t="n">
        <v>604000000000</v>
      </c>
      <c r="F27" s="77" t="n">
        <v>547000000000</v>
      </c>
      <c r="G27" s="77" t="n">
        <v>672000000000</v>
      </c>
      <c r="H27" s="77" t="n">
        <v>716100000000</v>
      </c>
      <c r="I27" s="77" t="n">
        <v>700000000000</v>
      </c>
      <c r="J27" s="77" t="n">
        <v>416000000000</v>
      </c>
      <c r="K27" s="77" t="n">
        <v>491000000000</v>
      </c>
      <c r="L27" s="77" t="n">
        <v>644000000000</v>
      </c>
      <c r="M27" s="77" t="n">
        <v>481000000000</v>
      </c>
      <c r="N27" s="77" t="n">
        <v>889000000000</v>
      </c>
      <c r="O27" s="77" t="n">
        <v>1042000000000</v>
      </c>
      <c r="P27" s="25" t="n">
        <v>1701000000000</v>
      </c>
      <c r="Q27" s="25" t="n">
        <v>2163000000000</v>
      </c>
      <c r="R27" s="960" t="n">
        <v>2430700000000</v>
      </c>
      <c r="S27" s="24" t="n">
        <v>1871000000000</v>
      </c>
      <c r="T27" s="24" t="n">
        <v>2663700000000</v>
      </c>
      <c r="U27" s="25" t="n">
        <v>1933000000000</v>
      </c>
      <c r="V27" s="25" t="n">
        <v>3917000000000</v>
      </c>
      <c r="W27" s="25" t="n">
        <v>4323000000000</v>
      </c>
      <c r="X27" s="25" t="n">
        <v>4804000000000</v>
      </c>
      <c r="Y27" s="25" t="n">
        <v>5957000000000</v>
      </c>
      <c r="Z27" s="25" t="n">
        <v>6145000000000</v>
      </c>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961"/>
      <c r="BF27" s="961"/>
      <c r="BG27" s="961"/>
      <c r="BH27" s="961"/>
      <c r="BI27" s="961"/>
      <c r="BJ27" s="961"/>
      <c r="BK27" s="961"/>
      <c r="BL27" s="961"/>
      <c r="BM27" s="961"/>
      <c r="BN27" s="961"/>
      <c r="BO27" s="961"/>
      <c r="BP27" s="961"/>
    </row>
    <row r="28" customFormat="false" ht="16.5" hidden="false" customHeight="false" outlineLevel="0" collapsed="false">
      <c r="A28" s="26" t="s">
        <v>229</v>
      </c>
      <c r="B28" s="4" t="s">
        <v>5678</v>
      </c>
      <c r="C28" s="20" t="s">
        <v>91</v>
      </c>
      <c r="D28" s="77" t="n">
        <v>263000000000</v>
      </c>
      <c r="E28" s="77" t="n">
        <v>335000000000</v>
      </c>
      <c r="F28" s="77" t="n">
        <v>432000000000</v>
      </c>
      <c r="G28" s="77" t="n">
        <v>496000000000</v>
      </c>
      <c r="H28" s="77" t="n">
        <v>439200000000</v>
      </c>
      <c r="I28" s="77" t="n">
        <v>487000000000</v>
      </c>
      <c r="J28" s="77" t="n">
        <v>519000000000</v>
      </c>
      <c r="K28" s="77" t="n">
        <v>714000000000</v>
      </c>
      <c r="L28" s="77" t="n">
        <v>718000000000</v>
      </c>
      <c r="M28" s="77" t="n">
        <v>1207000000000</v>
      </c>
      <c r="N28" s="77" t="n">
        <v>1423000000000</v>
      </c>
      <c r="O28" s="77" t="n">
        <v>1732000000000</v>
      </c>
      <c r="P28" s="25" t="n">
        <v>1756000000000</v>
      </c>
      <c r="Q28" s="25" t="n">
        <v>2074000000000</v>
      </c>
      <c r="R28" s="960" t="n">
        <v>4079400000000</v>
      </c>
      <c r="S28" s="24" t="n">
        <v>3066000000000</v>
      </c>
      <c r="T28" s="24" t="n">
        <v>3251400000000</v>
      </c>
      <c r="U28" s="25" t="n">
        <v>3296000000000</v>
      </c>
      <c r="V28" s="25" t="n">
        <v>3456000000000</v>
      </c>
      <c r="W28" s="25" t="n">
        <v>4633000000000</v>
      </c>
      <c r="X28" s="25" t="n">
        <v>4465000000000</v>
      </c>
      <c r="Y28" s="25" t="n">
        <v>5350000000000</v>
      </c>
      <c r="Z28" s="25" t="n">
        <v>6316000000000</v>
      </c>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961"/>
      <c r="BF28" s="961"/>
      <c r="BG28" s="961"/>
      <c r="BH28" s="961"/>
      <c r="BI28" s="961"/>
      <c r="BJ28" s="961"/>
      <c r="BK28" s="961"/>
      <c r="BL28" s="961"/>
      <c r="BM28" s="961"/>
      <c r="BN28" s="961"/>
      <c r="BO28" s="961"/>
      <c r="BP28" s="961"/>
    </row>
    <row r="29" customFormat="false" ht="16.5" hidden="false" customHeight="false" outlineLevel="0" collapsed="false">
      <c r="A29" s="0" t="s">
        <v>575</v>
      </c>
      <c r="B29" s="20" t="s">
        <v>5679</v>
      </c>
      <c r="C29" s="20" t="s">
        <v>72</v>
      </c>
      <c r="D29" s="77" t="n">
        <v>392000000000</v>
      </c>
      <c r="E29" s="77" t="n">
        <v>-27000000000</v>
      </c>
      <c r="F29" s="77" t="n">
        <v>4900000000</v>
      </c>
      <c r="G29" s="77" t="n">
        <v>-13000000000</v>
      </c>
      <c r="H29" s="77" t="n">
        <v>33800000000</v>
      </c>
      <c r="I29" s="77" t="n">
        <v>-8000000000</v>
      </c>
      <c r="J29" s="77" t="n">
        <v>-29000000000</v>
      </c>
      <c r="K29" s="77" t="n">
        <v>46000000000</v>
      </c>
      <c r="L29" s="77" t="n">
        <v>-163000000000</v>
      </c>
      <c r="M29" s="77" t="n">
        <v>-57000000000</v>
      </c>
      <c r="N29" s="77" t="n">
        <v>-37000000000</v>
      </c>
      <c r="O29" s="77" t="n">
        <v>-30000000000</v>
      </c>
      <c r="P29" s="25" t="n">
        <v>-39000000000</v>
      </c>
      <c r="Q29" s="25" t="n">
        <v>409000000000</v>
      </c>
      <c r="R29" s="960" t="n">
        <v>0</v>
      </c>
      <c r="S29" s="24" t="n">
        <v>21000000000</v>
      </c>
      <c r="T29" s="24" t="n">
        <v>2513200000000</v>
      </c>
      <c r="U29" s="25" t="n">
        <v>1350000000000</v>
      </c>
      <c r="V29" s="25" t="n">
        <v>2734000000000</v>
      </c>
      <c r="W29" s="25" t="n">
        <v>2130000000000</v>
      </c>
      <c r="X29" s="25" t="n">
        <v>2253000000000</v>
      </c>
      <c r="Y29" s="25" t="n">
        <v>1010000000000</v>
      </c>
      <c r="Z29" s="25" t="n">
        <v>90000000000</v>
      </c>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956"/>
      <c r="BF29" s="956"/>
      <c r="BG29" s="956"/>
      <c r="BH29" s="956"/>
      <c r="BI29" s="956"/>
      <c r="BJ29" s="956"/>
      <c r="BK29" s="956"/>
      <c r="BL29" s="956"/>
      <c r="BM29" s="956"/>
      <c r="BN29" s="956"/>
      <c r="BO29" s="956"/>
      <c r="BP29" s="956"/>
    </row>
    <row r="30" customFormat="false" ht="16.5" hidden="false" customHeight="false" outlineLevel="0" collapsed="false">
      <c r="A30" s="20" t="s">
        <v>370</v>
      </c>
      <c r="B30" s="20" t="s">
        <v>5680</v>
      </c>
      <c r="C30" s="20" t="s">
        <v>72</v>
      </c>
      <c r="D30" s="77" t="n">
        <v>237000000000</v>
      </c>
      <c r="E30" s="77" t="n">
        <v>130000000000</v>
      </c>
      <c r="F30" s="77" t="n">
        <v>110100000000</v>
      </c>
      <c r="G30" s="77" t="n">
        <v>55000000000</v>
      </c>
      <c r="H30" s="77" t="n">
        <v>81200000000</v>
      </c>
      <c r="I30" s="77" t="n">
        <v>75000000000</v>
      </c>
      <c r="J30" s="77" t="n">
        <v>91000000000</v>
      </c>
      <c r="K30" s="77" t="n">
        <v>151000000000</v>
      </c>
      <c r="L30" s="77" t="n">
        <v>304000000000</v>
      </c>
      <c r="M30" s="77" t="n">
        <v>283000000000</v>
      </c>
      <c r="N30" s="77" t="n">
        <v>253000000000</v>
      </c>
      <c r="O30" s="77" t="n">
        <v>194000000000</v>
      </c>
      <c r="P30" s="25" t="n">
        <v>278000000000</v>
      </c>
      <c r="Q30" s="25" t="n">
        <v>63000000000</v>
      </c>
      <c r="R30" s="960" t="n">
        <v>66800000000</v>
      </c>
      <c r="S30" s="24" t="n">
        <v>20000000000</v>
      </c>
      <c r="T30" s="24" t="n">
        <v>280000000000</v>
      </c>
      <c r="U30" s="25" t="n">
        <v>225000000000</v>
      </c>
      <c r="V30" s="25" t="n">
        <v>80000000000</v>
      </c>
      <c r="W30" s="25" t="n">
        <v>320000000000</v>
      </c>
      <c r="X30" s="25" t="n">
        <v>505000000000</v>
      </c>
      <c r="Y30" s="25" t="n">
        <v>555000000000</v>
      </c>
      <c r="Z30" s="25" t="n">
        <v>630000000000</v>
      </c>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956"/>
      <c r="BF30" s="956"/>
      <c r="BG30" s="956"/>
      <c r="BH30" s="956"/>
      <c r="BI30" s="956"/>
      <c r="BJ30" s="956"/>
      <c r="BK30" s="956"/>
      <c r="BL30" s="956"/>
      <c r="BM30" s="956"/>
      <c r="BN30" s="956"/>
      <c r="BO30" s="956"/>
      <c r="BP30" s="956"/>
    </row>
    <row r="31" customFormat="false" ht="16.5" hidden="false" customHeight="false" outlineLevel="0" collapsed="false">
      <c r="B31" s="20" t="s">
        <v>903</v>
      </c>
      <c r="C31" s="20"/>
      <c r="D31" s="77" t="n">
        <v>-814000000000</v>
      </c>
      <c r="E31" s="77" t="n">
        <v>-266000000000</v>
      </c>
      <c r="F31" s="77" t="n">
        <v>-545000000000</v>
      </c>
      <c r="G31" s="77" t="n">
        <v>-511000000000</v>
      </c>
      <c r="H31" s="77" t="n">
        <v>-217200000000</v>
      </c>
      <c r="I31" s="77" t="n">
        <v>-86000000000</v>
      </c>
      <c r="J31" s="77" t="n">
        <v>13000000000</v>
      </c>
      <c r="K31" s="77" t="n">
        <v>-220000000000</v>
      </c>
      <c r="L31" s="77" t="n">
        <v>-1120000000000</v>
      </c>
      <c r="M31" s="77" t="n">
        <v>-660000000000</v>
      </c>
      <c r="N31" s="77" t="n">
        <v>-1699000000000</v>
      </c>
      <c r="O31" s="77" t="n">
        <v>-1680000000000</v>
      </c>
      <c r="P31" s="25" t="n">
        <v>-1510000000000</v>
      </c>
      <c r="Q31" s="25" t="n">
        <v>-2277000000000</v>
      </c>
      <c r="R31" s="960" t="n">
        <v>-3335000000000</v>
      </c>
      <c r="S31" s="24" t="n">
        <v>-2816000000000</v>
      </c>
      <c r="T31" s="24" t="n">
        <v>-5179800000000</v>
      </c>
      <c r="U31" s="25" t="n">
        <v>-3449000000000</v>
      </c>
      <c r="V31" s="25" t="n">
        <v>-5637000000000</v>
      </c>
      <c r="W31" s="25" t="n">
        <v>-6130000000000</v>
      </c>
      <c r="X31" s="25" t="n">
        <v>-6343000000000</v>
      </c>
      <c r="Y31" s="25" t="n">
        <v>-6647000000000</v>
      </c>
      <c r="Z31" s="25" t="n">
        <v>-5837000000000</v>
      </c>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956"/>
      <c r="BF31" s="956"/>
      <c r="BG31" s="956"/>
      <c r="BH31" s="956"/>
      <c r="BI31" s="956"/>
      <c r="BJ31" s="956"/>
      <c r="BK31" s="956"/>
      <c r="BL31" s="956"/>
      <c r="BM31" s="956"/>
      <c r="BN31" s="956"/>
      <c r="BO31" s="956"/>
      <c r="BP31" s="956"/>
    </row>
    <row r="32" customFormat="false" ht="16.5" hidden="false" customHeight="false" outlineLevel="0" collapsed="false">
      <c r="A32" s="32" t="s">
        <v>110</v>
      </c>
      <c r="B32" s="32" t="s">
        <v>110</v>
      </c>
      <c r="C32" s="12" t="s">
        <v>34</v>
      </c>
      <c r="D32" s="971" t="n">
        <v>860000000000</v>
      </c>
      <c r="E32" s="971" t="n">
        <v>351000000000</v>
      </c>
      <c r="F32" s="971" t="n">
        <v>421000000000</v>
      </c>
      <c r="G32" s="971" t="n">
        <v>494000000000</v>
      </c>
      <c r="H32" s="971" t="n">
        <v>99800000000</v>
      </c>
      <c r="I32" s="971" t="n">
        <v>53000000000</v>
      </c>
      <c r="J32" s="971" t="n">
        <v>-87000000000</v>
      </c>
      <c r="K32" s="971" t="n">
        <v>174000000000</v>
      </c>
      <c r="L32" s="971" t="n">
        <v>541000000000</v>
      </c>
      <c r="M32" s="971" t="n">
        <v>658000000000</v>
      </c>
      <c r="N32" s="971" t="n">
        <v>1532000000000</v>
      </c>
      <c r="O32" s="971" t="n">
        <v>1654000000000</v>
      </c>
      <c r="P32" s="25" t="n">
        <v>1191000000000</v>
      </c>
      <c r="Q32" s="25" t="n">
        <v>2084000000000</v>
      </c>
      <c r="R32" s="972" t="n">
        <v>3464200000000</v>
      </c>
      <c r="S32" s="973" t="n">
        <v>2463000000000</v>
      </c>
      <c r="T32" s="336" t="n">
        <f aca="false">T33+T41</f>
        <v>5179900000000</v>
      </c>
      <c r="U32" s="25" t="n">
        <v>3398000000000</v>
      </c>
      <c r="V32" s="25" t="n">
        <v>5637000000000</v>
      </c>
      <c r="W32" s="25" t="n">
        <v>6130000000000</v>
      </c>
      <c r="X32" s="25" t="n">
        <v>6343000000000</v>
      </c>
      <c r="Y32" s="25" t="n">
        <v>6647000000000</v>
      </c>
      <c r="Z32" s="25" t="n">
        <v>5837000000000</v>
      </c>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961"/>
      <c r="BF32" s="961"/>
      <c r="BG32" s="961"/>
      <c r="BH32" s="961"/>
      <c r="BI32" s="961"/>
      <c r="BJ32" s="961"/>
      <c r="BK32" s="961"/>
      <c r="BL32" s="961"/>
      <c r="BM32" s="961"/>
      <c r="BN32" s="961"/>
      <c r="BO32" s="961"/>
      <c r="BP32" s="961"/>
    </row>
    <row r="33" customFormat="false" ht="16.5" hidden="false" customHeight="false" outlineLevel="0" collapsed="false">
      <c r="A33" s="0" t="s">
        <v>112</v>
      </c>
      <c r="B33" s="20" t="s">
        <v>2642</v>
      </c>
      <c r="C33" s="20" t="s">
        <v>114</v>
      </c>
      <c r="D33" s="77" t="n">
        <v>286000000000</v>
      </c>
      <c r="E33" s="77" t="n">
        <v>362000000000</v>
      </c>
      <c r="F33" s="77" t="n">
        <v>476000000000</v>
      </c>
      <c r="G33" s="77" t="n">
        <v>513000000000</v>
      </c>
      <c r="H33" s="77" t="n">
        <v>299800000000</v>
      </c>
      <c r="I33" s="77" t="n">
        <v>127000000000</v>
      </c>
      <c r="J33" s="77" t="n">
        <v>118000000000</v>
      </c>
      <c r="K33" s="77" t="n">
        <v>379000000000</v>
      </c>
      <c r="L33" s="77" t="n">
        <v>618000000000</v>
      </c>
      <c r="M33" s="77" t="n">
        <v>592000000000</v>
      </c>
      <c r="N33" s="77" t="n">
        <v>784000000000</v>
      </c>
      <c r="O33" s="77" t="n">
        <v>549000000000</v>
      </c>
      <c r="P33" s="25" t="n">
        <v>1171000000000</v>
      </c>
      <c r="Q33" s="25" t="n">
        <v>1418000000000</v>
      </c>
      <c r="R33" s="960" t="n">
        <v>1602200000000</v>
      </c>
      <c r="S33" s="24" t="n">
        <v>887000000000</v>
      </c>
      <c r="T33" s="336" t="n">
        <f aca="false">T34+T38+T39+T40</f>
        <v>2662800000000</v>
      </c>
      <c r="U33" s="25" t="n">
        <v>919000000000</v>
      </c>
      <c r="V33" s="25" t="n">
        <v>4555000000000</v>
      </c>
      <c r="W33" s="25" t="n">
        <v>4789000000000</v>
      </c>
      <c r="X33" s="25" t="n">
        <v>5769000000000</v>
      </c>
      <c r="Y33" s="25" t="n">
        <v>5852000000000</v>
      </c>
      <c r="Z33" s="25" t="n">
        <v>5126000000000</v>
      </c>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961"/>
      <c r="BF33" s="961"/>
      <c r="BG33" s="961"/>
      <c r="BH33" s="961"/>
      <c r="BI33" s="961"/>
      <c r="BJ33" s="961"/>
      <c r="BK33" s="961"/>
      <c r="BL33" s="961"/>
      <c r="BM33" s="961"/>
      <c r="BN33" s="961"/>
      <c r="BO33" s="961"/>
      <c r="BP33" s="961"/>
    </row>
    <row r="34" customFormat="false" ht="16.5" hidden="false" customHeight="false" outlineLevel="0" collapsed="false">
      <c r="A34" s="4" t="s">
        <v>475</v>
      </c>
      <c r="B34" s="4" t="s">
        <v>475</v>
      </c>
      <c r="C34" s="20" t="s">
        <v>251</v>
      </c>
      <c r="D34" s="77" t="n">
        <v>333000000000</v>
      </c>
      <c r="E34" s="77" t="n">
        <v>429000000000</v>
      </c>
      <c r="F34" s="77" t="n">
        <v>557000000000</v>
      </c>
      <c r="G34" s="77" t="n">
        <v>617000000000</v>
      </c>
      <c r="H34" s="77" t="n">
        <v>427400000000</v>
      </c>
      <c r="I34" s="77" t="n">
        <v>285000000000</v>
      </c>
      <c r="J34" s="77" t="n">
        <v>317000000000</v>
      </c>
      <c r="K34" s="77" t="n">
        <v>520000000000</v>
      </c>
      <c r="L34" s="77" t="n">
        <v>706000000000</v>
      </c>
      <c r="M34" s="77" t="n">
        <v>746000000000</v>
      </c>
      <c r="N34" s="77" t="n">
        <v>919000000000</v>
      </c>
      <c r="O34" s="77" t="n">
        <v>703000000000</v>
      </c>
      <c r="P34" s="25" t="n">
        <v>1374000000000</v>
      </c>
      <c r="Q34" s="25" t="n">
        <v>1628000000000</v>
      </c>
      <c r="R34" s="960" t="n">
        <v>1850600000000</v>
      </c>
      <c r="S34" s="24" t="n">
        <v>1128000000000</v>
      </c>
      <c r="T34" s="336" t="n">
        <f aca="false">T35+T36+T37</f>
        <v>2801900000000</v>
      </c>
      <c r="U34" s="25" t="n">
        <v>1177000000000</v>
      </c>
      <c r="V34" s="25" t="n">
        <v>4952000000000</v>
      </c>
      <c r="W34" s="25" t="n">
        <v>5199000000000</v>
      </c>
      <c r="X34" s="25" t="n">
        <v>6225000000000</v>
      </c>
      <c r="Y34" s="25" t="n">
        <v>6354000000000</v>
      </c>
      <c r="Z34" s="25" t="n">
        <v>5723000000000</v>
      </c>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961"/>
      <c r="BF34" s="961"/>
      <c r="BG34" s="961"/>
      <c r="BH34" s="961"/>
      <c r="BI34" s="961"/>
      <c r="BJ34" s="961"/>
      <c r="BK34" s="961"/>
      <c r="BL34" s="961"/>
      <c r="BM34" s="961"/>
      <c r="BN34" s="961"/>
      <c r="BO34" s="961"/>
      <c r="BP34" s="961"/>
    </row>
    <row r="35" customFormat="false" ht="16.5" hidden="false" customHeight="false" outlineLevel="0" collapsed="false">
      <c r="A35" s="4" t="s">
        <v>249</v>
      </c>
      <c r="B35" s="4" t="s">
        <v>2621</v>
      </c>
      <c r="C35" s="20" t="s">
        <v>476</v>
      </c>
      <c r="D35" s="77" t="n">
        <v>58000000000</v>
      </c>
      <c r="E35" s="77" t="n">
        <v>149000000000</v>
      </c>
      <c r="F35" s="77" t="n">
        <v>349000000000</v>
      </c>
      <c r="G35" s="77" t="n">
        <v>360000000000</v>
      </c>
      <c r="H35" s="77" t="n">
        <v>57000000000</v>
      </c>
      <c r="I35" s="77" t="n">
        <v>11000000000</v>
      </c>
      <c r="J35" s="77" t="n">
        <v>76000000000</v>
      </c>
      <c r="K35" s="77" t="n">
        <v>249000000000</v>
      </c>
      <c r="L35" s="77" t="n">
        <v>211000000000</v>
      </c>
      <c r="M35" s="77" t="n">
        <v>233000000000</v>
      </c>
      <c r="N35" s="77" t="n">
        <v>236000000000</v>
      </c>
      <c r="O35" s="77" t="n">
        <v>233000000000</v>
      </c>
      <c r="P35" s="25" t="n">
        <v>126000000000</v>
      </c>
      <c r="Q35" s="25" t="n">
        <v>324000000000</v>
      </c>
      <c r="R35" s="960" t="n">
        <v>0</v>
      </c>
      <c r="S35" s="24" t="n">
        <v>0</v>
      </c>
      <c r="T35" s="24" t="n">
        <v>0</v>
      </c>
      <c r="U35" s="25" t="n">
        <v>0</v>
      </c>
      <c r="V35" s="25" t="n">
        <v>0</v>
      </c>
      <c r="W35" s="25" t="n">
        <v>269000000000</v>
      </c>
      <c r="X35" s="25" t="n">
        <v>0</v>
      </c>
      <c r="Y35" s="25" t="n">
        <v>0</v>
      </c>
      <c r="Z35" s="25" t="n">
        <v>0</v>
      </c>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961"/>
      <c r="BF35" s="961"/>
      <c r="BG35" s="961"/>
      <c r="BH35" s="961"/>
      <c r="BI35" s="961"/>
      <c r="BJ35" s="961"/>
      <c r="BK35" s="961"/>
      <c r="BL35" s="961"/>
      <c r="BM35" s="961"/>
      <c r="BN35" s="961"/>
      <c r="BO35" s="961"/>
      <c r="BP35" s="961"/>
    </row>
    <row r="36" customFormat="false" ht="16.5" hidden="false" customHeight="false" outlineLevel="0" collapsed="false">
      <c r="A36" s="4" t="s">
        <v>5681</v>
      </c>
      <c r="B36" s="4" t="s">
        <v>5682</v>
      </c>
      <c r="C36" s="20" t="s">
        <v>476</v>
      </c>
      <c r="D36" s="77" t="n">
        <v>275000000000</v>
      </c>
      <c r="E36" s="77" t="n">
        <v>281000000000</v>
      </c>
      <c r="F36" s="77" t="n">
        <v>208000000000</v>
      </c>
      <c r="G36" s="77" t="n">
        <v>257000000000</v>
      </c>
      <c r="H36" s="77" t="n">
        <v>370300000000</v>
      </c>
      <c r="I36" s="77" t="n">
        <v>274000000000</v>
      </c>
      <c r="J36" s="77" t="n">
        <v>241000000000</v>
      </c>
      <c r="K36" s="77" t="n">
        <v>271000000000</v>
      </c>
      <c r="L36" s="77" t="n">
        <v>495000000000</v>
      </c>
      <c r="M36" s="77" t="n">
        <v>513000000000</v>
      </c>
      <c r="N36" s="77" t="n">
        <v>683000000000</v>
      </c>
      <c r="O36" s="77" t="n">
        <v>470000000000</v>
      </c>
      <c r="P36" s="25" t="n">
        <v>1056000000000</v>
      </c>
      <c r="Q36" s="25" t="n">
        <v>1303000000000</v>
      </c>
      <c r="R36" s="960" t="n">
        <v>1850600000000</v>
      </c>
      <c r="S36" s="24" t="n">
        <v>1128000000000</v>
      </c>
      <c r="T36" s="24" t="n">
        <v>1641100000000</v>
      </c>
      <c r="U36" s="25" t="n">
        <v>1177000000000</v>
      </c>
      <c r="V36" s="25" t="n">
        <v>1426000000000</v>
      </c>
      <c r="W36" s="25" t="n">
        <v>2011000000000</v>
      </c>
      <c r="X36" s="25" t="n">
        <v>1285000000000</v>
      </c>
      <c r="Y36" s="25" t="n">
        <v>2221000000000</v>
      </c>
      <c r="Z36" s="25" t="n">
        <v>2025000000000</v>
      </c>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961"/>
      <c r="BF36" s="961"/>
      <c r="BG36" s="961"/>
      <c r="BH36" s="961"/>
      <c r="BI36" s="961"/>
      <c r="BJ36" s="961"/>
      <c r="BK36" s="961"/>
      <c r="BL36" s="961"/>
      <c r="BM36" s="961"/>
      <c r="BN36" s="961"/>
      <c r="BO36" s="961"/>
      <c r="BP36" s="961"/>
    </row>
    <row r="37" customFormat="false" ht="16.5" hidden="false" customHeight="false" outlineLevel="0" collapsed="false">
      <c r="A37" s="4" t="s">
        <v>5683</v>
      </c>
      <c r="B37" s="4" t="s">
        <v>5684</v>
      </c>
      <c r="C37" s="20" t="s">
        <v>476</v>
      </c>
      <c r="D37" s="77" t="n">
        <v>0</v>
      </c>
      <c r="E37" s="77" t="n">
        <v>0</v>
      </c>
      <c r="F37" s="77" t="n">
        <v>0</v>
      </c>
      <c r="G37" s="77" t="n">
        <v>0</v>
      </c>
      <c r="H37" s="77" t="n">
        <v>0</v>
      </c>
      <c r="I37" s="77" t="n">
        <v>0</v>
      </c>
      <c r="J37" s="77" t="n">
        <v>0</v>
      </c>
      <c r="K37" s="77" t="n">
        <v>0</v>
      </c>
      <c r="L37" s="77" t="n">
        <v>0</v>
      </c>
      <c r="M37" s="77" t="n">
        <v>0</v>
      </c>
      <c r="N37" s="77" t="n">
        <v>0</v>
      </c>
      <c r="O37" s="77" t="n">
        <v>0</v>
      </c>
      <c r="P37" s="25" t="n">
        <v>192000000000</v>
      </c>
      <c r="Q37" s="25" t="n">
        <v>0</v>
      </c>
      <c r="R37" s="960" t="n">
        <v>0</v>
      </c>
      <c r="S37" s="24" t="n">
        <v>0</v>
      </c>
      <c r="T37" s="24" t="n">
        <v>1160800000000</v>
      </c>
      <c r="U37" s="25" t="n">
        <v>0</v>
      </c>
      <c r="V37" s="25" t="n">
        <v>3526000000000</v>
      </c>
      <c r="W37" s="25" t="n">
        <v>2919000000000</v>
      </c>
      <c r="X37" s="25" t="n">
        <v>4940000000000</v>
      </c>
      <c r="Y37" s="25" t="n">
        <v>4133000000000</v>
      </c>
      <c r="Z37" s="25" t="n">
        <v>3698000000000</v>
      </c>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961"/>
      <c r="BF37" s="961"/>
      <c r="BG37" s="961"/>
      <c r="BH37" s="961"/>
      <c r="BI37" s="961"/>
      <c r="BJ37" s="961"/>
      <c r="BK37" s="961"/>
      <c r="BL37" s="961"/>
      <c r="BM37" s="961"/>
      <c r="BN37" s="961"/>
      <c r="BO37" s="961"/>
      <c r="BP37" s="961"/>
    </row>
    <row r="38" customFormat="false" ht="16.5" hidden="false" customHeight="false" outlineLevel="0" collapsed="false">
      <c r="A38" s="26" t="s">
        <v>393</v>
      </c>
      <c r="B38" s="4" t="s">
        <v>5685</v>
      </c>
      <c r="C38" s="20" t="s">
        <v>251</v>
      </c>
      <c r="D38" s="77" t="n">
        <v>-124000000000</v>
      </c>
      <c r="E38" s="77" t="n">
        <v>-126000000000</v>
      </c>
      <c r="F38" s="77" t="n">
        <v>-123000000000</v>
      </c>
      <c r="G38" s="77" t="n">
        <v>-143000000000</v>
      </c>
      <c r="H38" s="77" t="n">
        <v>-143400000000</v>
      </c>
      <c r="I38" s="77" t="n">
        <v>-162000000000</v>
      </c>
      <c r="J38" s="77" t="n">
        <v>-149000000000</v>
      </c>
      <c r="K38" s="77" t="n">
        <v>-104000000000</v>
      </c>
      <c r="L38" s="77" t="n">
        <v>-87000000000</v>
      </c>
      <c r="M38" s="77" t="n">
        <v>-126000000000</v>
      </c>
      <c r="N38" s="77" t="n">
        <v>-110000000000</v>
      </c>
      <c r="O38" s="77" t="n">
        <v>-146000000000</v>
      </c>
      <c r="P38" s="25" t="n">
        <v>-193000000000</v>
      </c>
      <c r="Q38" s="25" t="n">
        <v>-200000000000</v>
      </c>
      <c r="R38" s="960" t="n">
        <v>-223700000000</v>
      </c>
      <c r="S38" s="24" t="n">
        <v>-212000000000</v>
      </c>
      <c r="T38" s="24" t="n">
        <v>-130400000000</v>
      </c>
      <c r="U38" s="25" t="n">
        <v>-244000000000</v>
      </c>
      <c r="V38" s="25" t="n">
        <v>-389000000000</v>
      </c>
      <c r="W38" s="25" t="n">
        <v>-415000000000</v>
      </c>
      <c r="X38" s="25" t="n">
        <v>-459000000000</v>
      </c>
      <c r="Y38" s="25" t="n">
        <v>-504000000000</v>
      </c>
      <c r="Z38" s="25" t="n">
        <v>-616000000000</v>
      </c>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961"/>
      <c r="BF38" s="961"/>
      <c r="BG38" s="961"/>
      <c r="BH38" s="961"/>
      <c r="BI38" s="961"/>
      <c r="BJ38" s="961"/>
      <c r="BK38" s="961"/>
      <c r="BL38" s="961"/>
      <c r="BM38" s="961"/>
      <c r="BN38" s="961"/>
      <c r="BO38" s="961"/>
      <c r="BP38" s="961"/>
    </row>
    <row r="39" customFormat="false" ht="16.5" hidden="false" customHeight="false" outlineLevel="0" collapsed="false">
      <c r="A39" s="4" t="s">
        <v>1357</v>
      </c>
      <c r="B39" s="4" t="s">
        <v>1358</v>
      </c>
      <c r="C39" s="20" t="s">
        <v>251</v>
      </c>
      <c r="D39" s="77" t="n">
        <v>34000000000</v>
      </c>
      <c r="E39" s="77" t="n">
        <v>59000000000</v>
      </c>
      <c r="F39" s="77" t="n">
        <v>42000000000</v>
      </c>
      <c r="G39" s="77" t="n">
        <v>38000000000</v>
      </c>
      <c r="H39" s="77" t="n">
        <v>15800000000</v>
      </c>
      <c r="I39" s="77" t="n">
        <v>4000000000</v>
      </c>
      <c r="J39" s="77" t="n">
        <v>-50000000000</v>
      </c>
      <c r="K39" s="77" t="n">
        <v>-38000000000</v>
      </c>
      <c r="L39" s="77" t="n">
        <v>-13000000000</v>
      </c>
      <c r="M39" s="77" t="n">
        <v>-29000000000</v>
      </c>
      <c r="N39" s="77" t="n">
        <v>-26000000000</v>
      </c>
      <c r="O39" s="77" t="n">
        <v>-8000000000</v>
      </c>
      <c r="P39" s="25" t="n">
        <v>-10000000000</v>
      </c>
      <c r="Q39" s="25" t="n">
        <v>-10000000000</v>
      </c>
      <c r="R39" s="960" t="n">
        <v>-24700000000</v>
      </c>
      <c r="S39" s="24" t="n">
        <v>-30000000000</v>
      </c>
      <c r="T39" s="24" t="n">
        <v>-8700000000</v>
      </c>
      <c r="U39" s="25" t="n">
        <v>-14000000000</v>
      </c>
      <c r="V39" s="25" t="n">
        <v>-8000000000</v>
      </c>
      <c r="W39" s="25" t="n">
        <v>6000000000</v>
      </c>
      <c r="X39" s="25" t="n">
        <v>2000000000</v>
      </c>
      <c r="Y39" s="25" t="n">
        <v>3000000000</v>
      </c>
      <c r="Z39" s="25" t="n">
        <v>18000000000</v>
      </c>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961"/>
      <c r="BF39" s="961"/>
      <c r="BG39" s="961"/>
      <c r="BH39" s="961"/>
      <c r="BI39" s="961"/>
      <c r="BJ39" s="961"/>
      <c r="BK39" s="961"/>
      <c r="BL39" s="961"/>
      <c r="BM39" s="961"/>
      <c r="BN39" s="961"/>
      <c r="BO39" s="961"/>
      <c r="BP39" s="961"/>
    </row>
    <row r="40" customFormat="false" ht="15" hidden="false" customHeight="false" outlineLevel="0" collapsed="false">
      <c r="A40" s="4" t="s">
        <v>5686</v>
      </c>
      <c r="B40" s="4" t="s">
        <v>4895</v>
      </c>
      <c r="C40" s="20" t="s">
        <v>251</v>
      </c>
      <c r="D40" s="46" t="n">
        <v>43000000000</v>
      </c>
      <c r="E40" s="77"/>
      <c r="F40" s="77"/>
      <c r="G40" s="77"/>
      <c r="H40" s="77"/>
      <c r="I40" s="77"/>
      <c r="J40" s="77"/>
      <c r="K40" s="77"/>
      <c r="L40" s="974" t="n">
        <f aca="false">L33-L34-L38-L39</f>
        <v>12000000000</v>
      </c>
      <c r="M40" s="77"/>
      <c r="N40" s="77"/>
      <c r="O40" s="77"/>
      <c r="P40" s="24"/>
      <c r="Q40" s="24"/>
      <c r="R40" s="960"/>
      <c r="S40" s="24"/>
      <c r="T40" s="24"/>
      <c r="U40" s="960"/>
      <c r="V40" s="24"/>
      <c r="W40" s="24"/>
      <c r="X40" s="24"/>
      <c r="Y40" s="24"/>
      <c r="Z40" s="24"/>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961"/>
      <c r="BF40" s="961"/>
      <c r="BG40" s="961"/>
      <c r="BH40" s="961"/>
      <c r="BI40" s="961"/>
      <c r="BJ40" s="961"/>
      <c r="BK40" s="961"/>
      <c r="BL40" s="961"/>
      <c r="BM40" s="961"/>
      <c r="BN40" s="961"/>
      <c r="BO40" s="961"/>
      <c r="BP40" s="961"/>
    </row>
    <row r="41" customFormat="false" ht="16.5" hidden="false" customHeight="false" outlineLevel="0" collapsed="false">
      <c r="A41" s="0" t="s">
        <v>115</v>
      </c>
      <c r="B41" s="20" t="s">
        <v>3482</v>
      </c>
      <c r="C41" s="20" t="s">
        <v>114</v>
      </c>
      <c r="D41" s="77" t="n">
        <v>574000000000</v>
      </c>
      <c r="E41" s="77" t="n">
        <v>-11000000000</v>
      </c>
      <c r="F41" s="77" t="n">
        <v>-55000000000</v>
      </c>
      <c r="G41" s="77" t="n">
        <v>-19000000000</v>
      </c>
      <c r="H41" s="77" t="n">
        <v>-200000000000</v>
      </c>
      <c r="I41" s="77" t="n">
        <v>-74000000000</v>
      </c>
      <c r="J41" s="77" t="n">
        <v>-204000000000</v>
      </c>
      <c r="K41" s="77" t="n">
        <v>-205000000000</v>
      </c>
      <c r="L41" s="77" t="n">
        <v>-78000000000</v>
      </c>
      <c r="M41" s="77" t="n">
        <v>66000000000</v>
      </c>
      <c r="N41" s="77" t="n">
        <v>749000000000</v>
      </c>
      <c r="O41" s="77" t="n">
        <v>1105000000000</v>
      </c>
      <c r="P41" s="25" t="n">
        <v>20000000000</v>
      </c>
      <c r="Q41" s="25" t="n">
        <v>666000000000</v>
      </c>
      <c r="R41" s="960" t="n">
        <v>1862000000000</v>
      </c>
      <c r="S41" s="24" t="n">
        <v>1576000000000</v>
      </c>
      <c r="T41" s="24" t="n">
        <v>2517100000000</v>
      </c>
      <c r="U41" s="25" t="n">
        <v>2479000000000</v>
      </c>
      <c r="V41" s="25" t="n">
        <v>1083000000000</v>
      </c>
      <c r="W41" s="25" t="n">
        <v>1341000000000</v>
      </c>
      <c r="X41" s="25" t="n">
        <v>574000000000</v>
      </c>
      <c r="Y41" s="25" t="n">
        <v>795000000000</v>
      </c>
      <c r="Z41" s="25" t="n">
        <v>711000000000</v>
      </c>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961"/>
      <c r="BF41" s="961"/>
      <c r="BG41" s="961"/>
      <c r="BH41" s="961"/>
      <c r="BI41" s="961"/>
      <c r="BJ41" s="961"/>
      <c r="BK41" s="961"/>
      <c r="BL41" s="961"/>
      <c r="BM41" s="961"/>
      <c r="BN41" s="961"/>
      <c r="BO41" s="961"/>
      <c r="BP41" s="961"/>
    </row>
    <row r="42" customFormat="false" ht="16.5" hidden="false" customHeight="false" outlineLevel="0" collapsed="false">
      <c r="A42" s="0" t="s">
        <v>117</v>
      </c>
      <c r="B42" s="4" t="s">
        <v>858</v>
      </c>
      <c r="C42" s="20" t="s">
        <v>5687</v>
      </c>
      <c r="D42" s="77" t="n">
        <v>542000000000</v>
      </c>
      <c r="E42" s="77" t="n">
        <v>46000000000</v>
      </c>
      <c r="F42" s="77" t="n">
        <v>21000000000</v>
      </c>
      <c r="G42" s="77" t="n">
        <v>-92000000000</v>
      </c>
      <c r="H42" s="77" t="n">
        <v>-307000000000</v>
      </c>
      <c r="I42" s="77" t="n">
        <v>-260000000000</v>
      </c>
      <c r="J42" s="77" t="n">
        <v>-135000000000</v>
      </c>
      <c r="K42" s="77" t="n">
        <v>-562000000000</v>
      </c>
      <c r="L42" s="77" t="n">
        <v>-177000000000</v>
      </c>
      <c r="M42" s="77" t="n">
        <v>475000000000</v>
      </c>
      <c r="N42" s="77" t="n">
        <v>811000000000</v>
      </c>
      <c r="O42" s="77" t="n">
        <v>622000000000</v>
      </c>
      <c r="P42" s="25" t="n">
        <v>-1242000000000</v>
      </c>
      <c r="Q42" s="25" t="n">
        <v>508000000000</v>
      </c>
      <c r="R42" s="960" t="n">
        <v>1238000000000</v>
      </c>
      <c r="S42" s="24" t="n">
        <v>647000000000</v>
      </c>
      <c r="T42" s="24" t="n">
        <v>1524100000000</v>
      </c>
      <c r="U42" s="25" t="n">
        <v>1284000000000</v>
      </c>
      <c r="V42" s="25" t="n">
        <v>819000000000</v>
      </c>
      <c r="W42" s="25" t="n">
        <v>667000000000</v>
      </c>
      <c r="X42" s="25" t="n">
        <v>225000000000</v>
      </c>
      <c r="Y42" s="25" t="n">
        <v>315000000000</v>
      </c>
      <c r="Z42" s="25" t="n">
        <v>200000000000</v>
      </c>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961"/>
      <c r="BF42" s="961"/>
      <c r="BG42" s="961"/>
      <c r="BH42" s="961"/>
      <c r="BI42" s="961"/>
      <c r="BJ42" s="961"/>
      <c r="BK42" s="961"/>
      <c r="BL42" s="961"/>
      <c r="BM42" s="961"/>
      <c r="BN42" s="961"/>
      <c r="BO42" s="961"/>
      <c r="BP42" s="961"/>
    </row>
    <row r="43" customFormat="false" ht="16.5" hidden="false" customHeight="false" outlineLevel="0" collapsed="false">
      <c r="B43" s="436" t="s">
        <v>5688</v>
      </c>
      <c r="C43" s="20"/>
      <c r="D43" s="77" t="n">
        <v>0</v>
      </c>
      <c r="E43" s="77" t="n">
        <v>0</v>
      </c>
      <c r="F43" s="77" t="n">
        <v>0</v>
      </c>
      <c r="G43" s="77" t="n">
        <v>0</v>
      </c>
      <c r="H43" s="77" t="n">
        <v>-279600000000</v>
      </c>
      <c r="I43" s="77" t="s">
        <v>1868</v>
      </c>
      <c r="J43" s="77" t="s">
        <v>1868</v>
      </c>
      <c r="K43" s="77" t="s">
        <v>1868</v>
      </c>
      <c r="L43" s="77" t="s">
        <v>1868</v>
      </c>
      <c r="M43" s="77" t="n">
        <v>277000000000</v>
      </c>
      <c r="N43" s="77" t="n">
        <v>473000000000</v>
      </c>
      <c r="O43" s="77" t="n">
        <v>270000000000</v>
      </c>
      <c r="P43" s="25" t="n">
        <v>-1182000000000</v>
      </c>
      <c r="Q43" s="25" t="n">
        <v>-77000000000</v>
      </c>
      <c r="R43" s="960" t="n">
        <v>822000000000</v>
      </c>
      <c r="S43" s="24" t="n">
        <v>-198000000000</v>
      </c>
      <c r="T43" s="24"/>
      <c r="U43" s="25" t="n">
        <v>1060000000000</v>
      </c>
      <c r="V43" s="25" t="n">
        <v>556000000000</v>
      </c>
      <c r="W43" s="25" t="n">
        <v>367000000000</v>
      </c>
      <c r="X43" s="25" t="n">
        <v>100000000000</v>
      </c>
      <c r="Y43" s="25" t="n">
        <v>100000000000</v>
      </c>
      <c r="Z43" s="25" t="n">
        <v>0</v>
      </c>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956"/>
      <c r="BF43" s="956"/>
      <c r="BG43" s="956"/>
      <c r="BH43" s="956"/>
      <c r="BI43" s="956"/>
      <c r="BJ43" s="956"/>
      <c r="BK43" s="956"/>
      <c r="BL43" s="956"/>
      <c r="BM43" s="956"/>
      <c r="BN43" s="956"/>
      <c r="BO43" s="956"/>
      <c r="BP43" s="956"/>
    </row>
    <row r="44" customFormat="false" ht="16.5" hidden="false" customHeight="false" outlineLevel="0" collapsed="false">
      <c r="B44" s="975" t="s">
        <v>5689</v>
      </c>
      <c r="C44" s="20"/>
      <c r="D44" s="77" t="n">
        <v>0</v>
      </c>
      <c r="E44" s="77" t="n">
        <v>0</v>
      </c>
      <c r="F44" s="77" t="n">
        <v>0</v>
      </c>
      <c r="G44" s="77" t="n">
        <v>0</v>
      </c>
      <c r="H44" s="77" t="s">
        <v>1868</v>
      </c>
      <c r="I44" s="77" t="s">
        <v>1868</v>
      </c>
      <c r="J44" s="77" t="s">
        <v>1868</v>
      </c>
      <c r="K44" s="77" t="s">
        <v>1868</v>
      </c>
      <c r="L44" s="77" t="s">
        <v>1868</v>
      </c>
      <c r="M44" s="77" t="n">
        <v>0</v>
      </c>
      <c r="N44" s="77" t="n">
        <v>0</v>
      </c>
      <c r="O44" s="77" t="n">
        <v>0</v>
      </c>
      <c r="P44" s="25" t="n">
        <v>0</v>
      </c>
      <c r="Q44" s="25" t="n">
        <v>-21000000000</v>
      </c>
      <c r="R44" s="960" t="n">
        <v>327000000000</v>
      </c>
      <c r="S44" s="24" t="n">
        <v>-2000000000</v>
      </c>
      <c r="T44" s="24"/>
      <c r="U44" s="25" t="n">
        <v>422000000000</v>
      </c>
      <c r="V44" s="25" t="n">
        <v>166000000000</v>
      </c>
      <c r="W44" s="25" t="n">
        <v>215000000000</v>
      </c>
      <c r="X44" s="25" t="n">
        <v>0</v>
      </c>
      <c r="Y44" s="25" t="n">
        <v>0</v>
      </c>
      <c r="Z44" s="25" t="n">
        <v>0</v>
      </c>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956"/>
      <c r="BF44" s="956"/>
      <c r="BG44" s="956"/>
      <c r="BH44" s="956"/>
      <c r="BI44" s="956"/>
      <c r="BJ44" s="956"/>
      <c r="BK44" s="956"/>
      <c r="BL44" s="956"/>
      <c r="BM44" s="956"/>
      <c r="BN44" s="956"/>
      <c r="BO44" s="956"/>
      <c r="BP44" s="956"/>
    </row>
    <row r="45" customFormat="false" ht="16.5" hidden="false" customHeight="false" outlineLevel="0" collapsed="false">
      <c r="B45" s="975" t="s">
        <v>5690</v>
      </c>
      <c r="C45" s="20"/>
      <c r="D45" s="77" t="n">
        <v>0</v>
      </c>
      <c r="E45" s="77" t="n">
        <v>0</v>
      </c>
      <c r="F45" s="77" t="n">
        <v>0</v>
      </c>
      <c r="G45" s="77" t="n">
        <v>0</v>
      </c>
      <c r="H45" s="77" t="s">
        <v>1868</v>
      </c>
      <c r="I45" s="77" t="s">
        <v>1868</v>
      </c>
      <c r="J45" s="77" t="s">
        <v>1868</v>
      </c>
      <c r="K45" s="77" t="s">
        <v>1868</v>
      </c>
      <c r="L45" s="77" t="s">
        <v>1868</v>
      </c>
      <c r="M45" s="77" t="n">
        <v>0</v>
      </c>
      <c r="N45" s="77" t="n">
        <v>0</v>
      </c>
      <c r="O45" s="77" t="n">
        <v>0</v>
      </c>
      <c r="P45" s="25" t="n">
        <v>88000000000</v>
      </c>
      <c r="Q45" s="25" t="n">
        <v>-466000000000</v>
      </c>
      <c r="R45" s="960" t="n">
        <v>783000000000</v>
      </c>
      <c r="S45" s="24" t="n">
        <v>26000000000</v>
      </c>
      <c r="T45" s="24"/>
      <c r="U45" s="25" t="n">
        <v>558000000000</v>
      </c>
      <c r="V45" s="25" t="n">
        <v>190000000000</v>
      </c>
      <c r="W45" s="25" t="n">
        <v>0</v>
      </c>
      <c r="X45" s="25" t="n">
        <v>0</v>
      </c>
      <c r="Y45" s="25" t="n">
        <v>0</v>
      </c>
      <c r="Z45" s="25" t="n">
        <v>0</v>
      </c>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956"/>
      <c r="BF45" s="956"/>
      <c r="BG45" s="956"/>
      <c r="BH45" s="956"/>
      <c r="BI45" s="956"/>
      <c r="BJ45" s="956"/>
      <c r="BK45" s="956"/>
      <c r="BL45" s="956"/>
      <c r="BM45" s="956"/>
      <c r="BN45" s="956"/>
      <c r="BO45" s="956"/>
      <c r="BP45" s="956"/>
    </row>
    <row r="46" customFormat="false" ht="16.5" hidden="false" customHeight="false" outlineLevel="0" collapsed="false">
      <c r="B46" s="975" t="s">
        <v>5691</v>
      </c>
      <c r="C46" s="20"/>
      <c r="D46" s="77" t="n">
        <v>0</v>
      </c>
      <c r="E46" s="77" t="n">
        <v>0</v>
      </c>
      <c r="F46" s="77" t="n">
        <v>0</v>
      </c>
      <c r="G46" s="77" t="n">
        <v>0</v>
      </c>
      <c r="H46" s="77" t="s">
        <v>1868</v>
      </c>
      <c r="I46" s="77" t="s">
        <v>1868</v>
      </c>
      <c r="J46" s="77" t="s">
        <v>1868</v>
      </c>
      <c r="K46" s="77" t="s">
        <v>1868</v>
      </c>
      <c r="L46" s="77" t="s">
        <v>1868</v>
      </c>
      <c r="M46" s="77" t="n">
        <v>0</v>
      </c>
      <c r="N46" s="77" t="n">
        <v>0</v>
      </c>
      <c r="O46" s="77" t="n">
        <v>0</v>
      </c>
      <c r="P46" s="25" t="n">
        <v>0</v>
      </c>
      <c r="Q46" s="25" t="n">
        <v>410000000000</v>
      </c>
      <c r="R46" s="960" t="n">
        <v>0</v>
      </c>
      <c r="S46" s="24" t="n">
        <v>0</v>
      </c>
      <c r="T46" s="24"/>
      <c r="U46" s="25" t="n">
        <v>250000000000</v>
      </c>
      <c r="V46" s="25" t="n">
        <v>200000000000</v>
      </c>
      <c r="W46" s="25" t="n">
        <v>350000000000</v>
      </c>
      <c r="X46" s="25" t="n">
        <v>100000000000</v>
      </c>
      <c r="Y46" s="25" t="n">
        <v>100000000000</v>
      </c>
      <c r="Z46" s="25" t="n">
        <v>0</v>
      </c>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956"/>
      <c r="BF46" s="956"/>
      <c r="BG46" s="956"/>
      <c r="BH46" s="956"/>
      <c r="BI46" s="956"/>
      <c r="BJ46" s="956"/>
      <c r="BK46" s="956"/>
      <c r="BL46" s="956"/>
      <c r="BM46" s="956"/>
      <c r="BN46" s="956"/>
      <c r="BO46" s="956"/>
      <c r="BP46" s="956"/>
    </row>
    <row r="47" customFormat="false" ht="16.5" hidden="false" customHeight="false" outlineLevel="0" collapsed="false">
      <c r="B47" s="436" t="s">
        <v>651</v>
      </c>
      <c r="C47" s="20"/>
      <c r="D47" s="77" t="n">
        <v>0</v>
      </c>
      <c r="E47" s="77" t="n">
        <v>0</v>
      </c>
      <c r="F47" s="77" t="n">
        <v>0</v>
      </c>
      <c r="G47" s="77" t="n">
        <v>0</v>
      </c>
      <c r="H47" s="77" t="n">
        <v>-27400000000</v>
      </c>
      <c r="I47" s="77" t="s">
        <v>1868</v>
      </c>
      <c r="J47" s="77" t="s">
        <v>1868</v>
      </c>
      <c r="K47" s="77" t="s">
        <v>1868</v>
      </c>
      <c r="L47" s="77" t="s">
        <v>1868</v>
      </c>
      <c r="M47" s="77" t="n">
        <v>277000000000</v>
      </c>
      <c r="N47" s="77" t="n">
        <v>338000000000</v>
      </c>
      <c r="O47" s="77" t="n">
        <v>351000000000</v>
      </c>
      <c r="P47" s="25" t="n">
        <v>-60000000000</v>
      </c>
      <c r="Q47" s="25" t="n">
        <v>585000000000</v>
      </c>
      <c r="R47" s="960" t="n">
        <v>416000000000</v>
      </c>
      <c r="S47" s="24" t="n">
        <v>845000000000</v>
      </c>
      <c r="T47" s="24"/>
      <c r="U47" s="25" t="n">
        <v>224000000000</v>
      </c>
      <c r="V47" s="25" t="n">
        <v>263000000000</v>
      </c>
      <c r="W47" s="25" t="n">
        <v>300000000000</v>
      </c>
      <c r="X47" s="25" t="n">
        <v>125000000000</v>
      </c>
      <c r="Y47" s="25" t="n">
        <v>215000000000</v>
      </c>
      <c r="Z47" s="25" t="n">
        <v>200000000000</v>
      </c>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956"/>
      <c r="BF47" s="956"/>
      <c r="BG47" s="956"/>
      <c r="BH47" s="956"/>
      <c r="BI47" s="956"/>
      <c r="BJ47" s="956"/>
      <c r="BK47" s="956"/>
      <c r="BL47" s="956"/>
      <c r="BM47" s="956"/>
      <c r="BN47" s="956"/>
      <c r="BO47" s="956"/>
      <c r="BP47" s="956"/>
    </row>
    <row r="48" customFormat="false" ht="16.5" hidden="false" customHeight="false" outlineLevel="0" collapsed="false">
      <c r="A48" s="0" t="s">
        <v>404</v>
      </c>
      <c r="B48" s="4" t="s">
        <v>862</v>
      </c>
      <c r="C48" s="20" t="s">
        <v>5687</v>
      </c>
      <c r="D48" s="77" t="n">
        <v>31000000000</v>
      </c>
      <c r="E48" s="77" t="n">
        <v>-57000000000</v>
      </c>
      <c r="F48" s="77" t="n">
        <v>-76100000000</v>
      </c>
      <c r="G48" s="77" t="n">
        <v>73000000000</v>
      </c>
      <c r="H48" s="77" t="n">
        <v>107000000000</v>
      </c>
      <c r="I48" s="77" t="n">
        <v>186000000000</v>
      </c>
      <c r="J48" s="77" t="n">
        <v>-69000000000</v>
      </c>
      <c r="K48" s="77" t="n">
        <v>357000000000</v>
      </c>
      <c r="L48" s="46" t="n">
        <v>99000000000</v>
      </c>
      <c r="M48" s="77" t="n">
        <v>-409000000000</v>
      </c>
      <c r="N48" s="77" t="n">
        <v>-62000000000</v>
      </c>
      <c r="O48" s="77" t="n">
        <v>483000000000</v>
      </c>
      <c r="P48" s="25" t="n">
        <v>1262000000000</v>
      </c>
      <c r="Q48" s="25" t="n">
        <v>158000000000</v>
      </c>
      <c r="R48" s="960" t="n">
        <v>624000000000</v>
      </c>
      <c r="S48" s="24" t="n">
        <v>930000000000</v>
      </c>
      <c r="T48" s="24" t="n">
        <v>993000000000</v>
      </c>
      <c r="U48" s="25" t="n">
        <v>1195000000000</v>
      </c>
      <c r="V48" s="25" t="n">
        <v>264000000000</v>
      </c>
      <c r="W48" s="25" t="n">
        <v>674000000000</v>
      </c>
      <c r="X48" s="25" t="n">
        <v>349000000000</v>
      </c>
      <c r="Y48" s="25" t="n">
        <v>481000000000</v>
      </c>
      <c r="Z48" s="25" t="n">
        <v>511000000000</v>
      </c>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961"/>
      <c r="BF48" s="961"/>
      <c r="BG48" s="961"/>
      <c r="BH48" s="961"/>
      <c r="BI48" s="961"/>
      <c r="BJ48" s="961"/>
      <c r="BK48" s="961"/>
      <c r="BL48" s="961"/>
      <c r="BM48" s="961"/>
      <c r="BN48" s="961"/>
      <c r="BO48" s="961"/>
      <c r="BP48" s="961"/>
    </row>
    <row r="49" customFormat="false" ht="16.5" hidden="false" customHeight="false" outlineLevel="0" collapsed="false">
      <c r="P49" s="183"/>
      <c r="Q49" s="183"/>
      <c r="Z49" s="95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5" hidden="false" customHeight="false" outlineLevel="0" collapsed="false">
      <c r="B50" s="956"/>
      <c r="C50" s="956"/>
      <c r="D50" s="976" t="s">
        <v>128</v>
      </c>
      <c r="E50" s="976" t="s">
        <v>128</v>
      </c>
      <c r="F50" s="976" t="s">
        <v>128</v>
      </c>
      <c r="G50" s="976" t="s">
        <v>128</v>
      </c>
      <c r="H50" s="977" t="s">
        <v>128</v>
      </c>
      <c r="I50" s="977" t="s">
        <v>127</v>
      </c>
      <c r="J50" s="976" t="s">
        <v>128</v>
      </c>
      <c r="K50" s="977" t="s">
        <v>127</v>
      </c>
      <c r="L50" s="977" t="s">
        <v>128</v>
      </c>
      <c r="M50" s="977" t="s">
        <v>128</v>
      </c>
      <c r="N50" s="977" t="s">
        <v>128</v>
      </c>
      <c r="O50" s="976" t="s">
        <v>128</v>
      </c>
      <c r="P50" s="976" t="s">
        <v>128</v>
      </c>
      <c r="Q50" s="976" t="s">
        <v>128</v>
      </c>
      <c r="R50" s="976" t="s">
        <v>128</v>
      </c>
      <c r="S50" s="976" t="s">
        <v>128</v>
      </c>
      <c r="T50" s="976" t="s">
        <v>128</v>
      </c>
      <c r="U50" s="976" t="s">
        <v>128</v>
      </c>
      <c r="V50" s="976" t="s">
        <v>128</v>
      </c>
      <c r="W50" s="976" t="s">
        <v>128</v>
      </c>
      <c r="X50" s="976" t="s">
        <v>128</v>
      </c>
      <c r="Y50" s="976" t="s">
        <v>128</v>
      </c>
      <c r="Z50" s="976" t="s">
        <v>128</v>
      </c>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956"/>
      <c r="BF50" s="956"/>
      <c r="BG50" s="956"/>
      <c r="BH50" s="956"/>
      <c r="BI50" s="956"/>
      <c r="BJ50" s="956"/>
      <c r="BK50" s="956"/>
      <c r="BL50" s="956"/>
      <c r="BM50" s="956"/>
      <c r="BN50" s="956"/>
      <c r="BO50" s="956"/>
      <c r="BP50" s="956"/>
    </row>
    <row r="51" customFormat="false" ht="15" hidden="false" customHeight="false" outlineLevel="0" collapsed="false">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5" hidden="false" customHeight="false" outlineLevel="0" collapsed="false">
      <c r="D52" s="55"/>
      <c r="E52" s="55"/>
      <c r="F52" s="55"/>
      <c r="G52" s="55"/>
      <c r="H52" s="55"/>
      <c r="I52" s="55"/>
      <c r="J52" s="55"/>
      <c r="K52" s="55"/>
      <c r="L52" s="55"/>
      <c r="M52" s="55"/>
      <c r="N52" s="55"/>
      <c r="O52" s="55"/>
      <c r="P52" s="55"/>
      <c r="Q52" s="55"/>
      <c r="R52" s="55"/>
      <c r="S52" s="55"/>
      <c r="T52" s="55"/>
      <c r="U52" s="55"/>
      <c r="V52" s="55"/>
      <c r="W52" s="55"/>
      <c r="X52" s="55"/>
      <c r="Y52" s="55"/>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5" hidden="false" customHeight="false" outlineLevel="0" collapsed="false">
      <c r="B53" s="0" t="s">
        <v>129</v>
      </c>
      <c r="D53" s="55" t="n">
        <f aca="false">D6-D7-D16</f>
        <v>0</v>
      </c>
      <c r="E53" s="55" t="n">
        <f aca="false">E6-E7-E16</f>
        <v>0</v>
      </c>
      <c r="F53" s="55" t="n">
        <f aca="false">F6-F7-F16</f>
        <v>0</v>
      </c>
      <c r="G53" s="55" t="n">
        <f aca="false">G6-G7-G16</f>
        <v>0</v>
      </c>
      <c r="H53" s="55" t="n">
        <f aca="false">H6-H7-H16</f>
        <v>0</v>
      </c>
      <c r="I53" s="55" t="n">
        <f aca="false">I6-I7-I16</f>
        <v>0</v>
      </c>
      <c r="J53" s="55" t="n">
        <f aca="false">J6-J7-J16</f>
        <v>0</v>
      </c>
      <c r="K53" s="55" t="n">
        <f aca="false">K6-K7-K16</f>
        <v>0</v>
      </c>
      <c r="L53" s="55" t="n">
        <f aca="false">L6-L7-L16</f>
        <v>-1000000000</v>
      </c>
      <c r="M53" s="55" t="n">
        <f aca="false">M6-M7-M16</f>
        <v>1000000000</v>
      </c>
      <c r="N53" s="55" t="n">
        <f aca="false">N6-N7-N16</f>
        <v>0</v>
      </c>
      <c r="O53" s="55" t="n">
        <f aca="false">O6-O7-O16</f>
        <v>0</v>
      </c>
      <c r="P53" s="55" t="n">
        <f aca="false">P6-P7-P16</f>
        <v>0</v>
      </c>
      <c r="Q53" s="55" t="n">
        <f aca="false">Q6-Q7-Q16</f>
        <v>0</v>
      </c>
      <c r="R53" s="55" t="n">
        <f aca="false">R6-R7-R16</f>
        <v>0</v>
      </c>
      <c r="S53" s="55" t="n">
        <f aca="false">S6-S7-S16</f>
        <v>1000000000</v>
      </c>
      <c r="T53" s="55" t="n">
        <f aca="false">T6-T7-T16</f>
        <v>0</v>
      </c>
      <c r="U53" s="55" t="n">
        <f aca="false">U6-U7-U16</f>
        <v>0</v>
      </c>
      <c r="V53" s="55" t="n">
        <f aca="false">V6-V7-V16</f>
        <v>0</v>
      </c>
      <c r="W53" s="55" t="n">
        <f aca="false">W6-W7-W16</f>
        <v>-1000000000</v>
      </c>
      <c r="X53" s="55" t="n">
        <f aca="false">X6-X7-X16</f>
        <v>0</v>
      </c>
      <c r="Y53" s="55" t="n">
        <f aca="false">Y6-Y7-Y16</f>
        <v>0</v>
      </c>
      <c r="Z53" s="55" t="n">
        <f aca="false">Z6-Z7-Z16</f>
        <v>0</v>
      </c>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5" hidden="false" customHeight="false" outlineLevel="0" collapsed="false">
      <c r="B54" s="0" t="s">
        <v>773</v>
      </c>
      <c r="D54" s="55" t="n">
        <f aca="false">D7-D8-D14-D15</f>
        <v>0</v>
      </c>
      <c r="E54" s="55" t="n">
        <f aca="false">E7-E8-E14-E15</f>
        <v>0</v>
      </c>
      <c r="F54" s="55" t="n">
        <f aca="false">F7-F8-F14-F15</f>
        <v>0</v>
      </c>
      <c r="G54" s="55" t="n">
        <f aca="false">G7-G8-G14-G15</f>
        <v>0</v>
      </c>
      <c r="H54" s="55" t="n">
        <f aca="false">H7-H8-H14-H15</f>
        <v>0</v>
      </c>
      <c r="I54" s="55" t="n">
        <f aca="false">I7-I8-I14-I15</f>
        <v>-1000000000</v>
      </c>
      <c r="J54" s="55" t="n">
        <f aca="false">J7-J8-J14-J15</f>
        <v>0</v>
      </c>
      <c r="K54" s="55" t="n">
        <f aca="false">K7-K8-K14-K15</f>
        <v>-1000000000</v>
      </c>
      <c r="L54" s="55" t="n">
        <f aca="false">L7-L8-L14-L15</f>
        <v>0</v>
      </c>
      <c r="M54" s="55" t="n">
        <f aca="false">M7-M8-M14-M15</f>
        <v>0</v>
      </c>
      <c r="N54" s="55" t="n">
        <f aca="false">N7-N8-N14-N15</f>
        <v>0</v>
      </c>
      <c r="O54" s="55" t="n">
        <f aca="false">O7-O8-O14-O15</f>
        <v>0</v>
      </c>
      <c r="P54" s="55" t="n">
        <f aca="false">P7-P8-P14-P15</f>
        <v>0</v>
      </c>
      <c r="Q54" s="55" t="n">
        <f aca="false">Q7-Q8-Q14-Q15</f>
        <v>0</v>
      </c>
      <c r="R54" s="55" t="n">
        <f aca="false">R7-R8-R14-R15</f>
        <v>0.0009765625</v>
      </c>
      <c r="S54" s="55" t="n">
        <f aca="false">S7-S8-S14-S15</f>
        <v>0</v>
      </c>
      <c r="T54" s="55" t="n">
        <f aca="false">T7-T8-T14-T15</f>
        <v>0</v>
      </c>
      <c r="U54" s="55" t="n">
        <f aca="false">U7-U8-U14-U15</f>
        <v>0</v>
      </c>
      <c r="V54" s="55" t="n">
        <f aca="false">V7-V8-V14-V15</f>
        <v>0</v>
      </c>
      <c r="W54" s="55" t="n">
        <f aca="false">W7-W8-W14-W15</f>
        <v>1000000000</v>
      </c>
      <c r="X54" s="55" t="n">
        <f aca="false">X7-X8-X14-X15</f>
        <v>0</v>
      </c>
      <c r="Y54" s="55" t="n">
        <f aca="false">Y7-Y8-Y14-Y15</f>
        <v>0</v>
      </c>
      <c r="Z54" s="55" t="n">
        <f aca="false">Z7-Z8-Z14-Z15</f>
        <v>-1000000000</v>
      </c>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5" hidden="false" customHeight="false" outlineLevel="0" collapsed="false">
      <c r="B55" s="0" t="s">
        <v>580</v>
      </c>
      <c r="D55" s="55" t="n">
        <f aca="false">D8-D9-D11-D10-D12</f>
        <v>0</v>
      </c>
      <c r="E55" s="55" t="n">
        <f aca="false">E8-E9-E11-E10-E12</f>
        <v>0</v>
      </c>
      <c r="F55" s="55" t="n">
        <f aca="false">F8-F9-F11-F10-F12</f>
        <v>1000000000</v>
      </c>
      <c r="G55" s="55" t="n">
        <f aca="false">G8-G9-G11-G10-G12</f>
        <v>-1000000000</v>
      </c>
      <c r="H55" s="55" t="n">
        <f aca="false">H8-H9-H11-H10-H12</f>
        <v>100000000</v>
      </c>
      <c r="I55" s="55" t="n">
        <f aca="false">I8-I9-I11-I10-I12</f>
        <v>0</v>
      </c>
      <c r="J55" s="55" t="n">
        <f aca="false">J8-J9-J11-J10-J12</f>
        <v>-1000000000</v>
      </c>
      <c r="K55" s="55" t="n">
        <f aca="false">K8-K9-K11-K10-K12</f>
        <v>-1000000000</v>
      </c>
      <c r="L55" s="55" t="n">
        <f aca="false">L8-L9-L11-L10-L12</f>
        <v>0</v>
      </c>
      <c r="M55" s="55" t="n">
        <f aca="false">M8-M9-M11-M10-M12</f>
        <v>0</v>
      </c>
      <c r="N55" s="55" t="n">
        <f aca="false">N8-N9-N11-N10-N12</f>
        <v>0</v>
      </c>
      <c r="O55" s="55" t="n">
        <f aca="false">O8-O9-O11-O10-O12</f>
        <v>0</v>
      </c>
      <c r="P55" s="55" t="n">
        <f aca="false">P8-P9-P11-P10-P12</f>
        <v>1000000000</v>
      </c>
      <c r="Q55" s="55" t="n">
        <f aca="false">Q8-Q9-Q11-Q10-Q12</f>
        <v>-1000000000</v>
      </c>
      <c r="R55" s="55" t="n">
        <f aca="false">R8-R9-R11-R10-R12</f>
        <v>0</v>
      </c>
      <c r="S55" s="55" t="n">
        <f aca="false">S8-S9-S11-S10-S12</f>
        <v>1000000000</v>
      </c>
      <c r="T55" s="55" t="n">
        <f aca="false">T8-T9-T11-T10-T12</f>
        <v>1000000000</v>
      </c>
      <c r="U55" s="55" t="n">
        <f aca="false">U8-U9-U11-U10-U12-U13</f>
        <v>0</v>
      </c>
      <c r="V55" s="55" t="n">
        <f aca="false">V8-V9-V11-V10-V12-V13</f>
        <v>1000000000</v>
      </c>
      <c r="W55" s="55" t="n">
        <f aca="false">W8-W9-W11-W10-W12-W13</f>
        <v>0</v>
      </c>
      <c r="X55" s="55" t="n">
        <f aca="false">X8-X9-X11-X10-X12-X13</f>
        <v>0</v>
      </c>
      <c r="Y55" s="55" t="n">
        <f aca="false">Y8-Y9-Y11-Y10-Y12-Y13</f>
        <v>1000000000</v>
      </c>
      <c r="Z55" s="55" t="n">
        <f aca="false">Z8-Z9-Z11-Z10-Z12-Z13</f>
        <v>0</v>
      </c>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5" hidden="false" customHeight="false" outlineLevel="0" collapsed="false">
      <c r="B56" s="0" t="s">
        <v>132</v>
      </c>
      <c r="D56" s="55" t="n">
        <f aca="false">D16-D17-D18</f>
        <v>1000000000</v>
      </c>
      <c r="E56" s="55" t="n">
        <f aca="false">E16-E17-E18</f>
        <v>0</v>
      </c>
      <c r="F56" s="55" t="n">
        <f aca="false">F16-F17-F18</f>
        <v>0</v>
      </c>
      <c r="G56" s="55" t="n">
        <f aca="false">G16-G17-G18</f>
        <v>0</v>
      </c>
      <c r="H56" s="55" t="n">
        <f aca="false">H16-H17-H18</f>
        <v>0</v>
      </c>
      <c r="I56" s="55" t="n">
        <f aca="false">I16-I17-I18</f>
        <v>0</v>
      </c>
      <c r="J56" s="55" t="n">
        <f aca="false">J16-J17-J18</f>
        <v>0</v>
      </c>
      <c r="K56" s="55" t="n">
        <f aca="false">K16-K17-K18</f>
        <v>0</v>
      </c>
      <c r="L56" s="55" t="n">
        <f aca="false">L16-L17-L18</f>
        <v>1000000000</v>
      </c>
      <c r="M56" s="55" t="n">
        <f aca="false">M16-M17-M18</f>
        <v>-1000000000</v>
      </c>
      <c r="N56" s="55" t="n">
        <f aca="false">N16-N17-N18</f>
        <v>0</v>
      </c>
      <c r="O56" s="55" t="n">
        <f aca="false">O16-O17-O18</f>
        <v>1000000000</v>
      </c>
      <c r="P56" s="55" t="n">
        <f aca="false">P16-P17-P18</f>
        <v>0</v>
      </c>
      <c r="Q56" s="55" t="n">
        <f aca="false">Q16-Q17-Q18</f>
        <v>-1000000000</v>
      </c>
      <c r="R56" s="55" t="n">
        <f aca="false">R16-R17-R18</f>
        <v>0</v>
      </c>
      <c r="S56" s="55" t="n">
        <f aca="false">S16-S17-S18</f>
        <v>0</v>
      </c>
      <c r="T56" s="55" t="n">
        <f aca="false">T16-T17-T18</f>
        <v>0</v>
      </c>
      <c r="U56" s="55" t="n">
        <f aca="false">U16-U17-U18</f>
        <v>0</v>
      </c>
      <c r="V56" s="55" t="n">
        <f aca="false">V16-V17-V18</f>
        <v>0</v>
      </c>
      <c r="W56" s="55" t="n">
        <f aca="false">W16-W17-W18</f>
        <v>1000000000</v>
      </c>
      <c r="X56" s="55" t="n">
        <f aca="false">X16-X17-X18</f>
        <v>0</v>
      </c>
      <c r="Y56" s="55" t="n">
        <f aca="false">Y16-Y17-Y18</f>
        <v>0</v>
      </c>
      <c r="Z56" s="55" t="n">
        <f aca="false">Z16-Z17-Z18</f>
        <v>0</v>
      </c>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5" hidden="false" customHeight="false" outlineLevel="0" collapsed="false">
      <c r="B57" s="0" t="s">
        <v>582</v>
      </c>
      <c r="D57" s="55" t="n">
        <f aca="false">D20-D21-D26-D30-D29</f>
        <v>0</v>
      </c>
      <c r="E57" s="55" t="n">
        <f aca="false">E20-E21-E26-E30-E29</f>
        <v>0</v>
      </c>
      <c r="F57" s="55" t="n">
        <f aca="false">F20-F21-F26-F30-F29</f>
        <v>0</v>
      </c>
      <c r="G57" s="55" t="n">
        <f aca="false">G20-G21-G26-G30-G29</f>
        <v>0</v>
      </c>
      <c r="H57" s="55" t="n">
        <f aca="false">H20-H21-H26-H30-H29</f>
        <v>0</v>
      </c>
      <c r="I57" s="55" t="n">
        <f aca="false">I20-I21-I26-I30-I29</f>
        <v>0</v>
      </c>
      <c r="J57" s="55" t="n">
        <f aca="false">J20-J21-J26-J30-J29</f>
        <v>0</v>
      </c>
      <c r="K57" s="55" t="n">
        <f aca="false">K20-K21-K26-K30-K29</f>
        <v>0</v>
      </c>
      <c r="L57" s="55" t="n">
        <f aca="false">L20-L21-L26-L30-L29</f>
        <v>0</v>
      </c>
      <c r="M57" s="55" t="n">
        <f aca="false">M20-M21-M26-M30-M29</f>
        <v>0</v>
      </c>
      <c r="N57" s="55" t="n">
        <f aca="false">N20-N21-N26-N30-N29</f>
        <v>0</v>
      </c>
      <c r="O57" s="55" t="n">
        <f aca="false">O20-O21-O26-O30-O29</f>
        <v>0</v>
      </c>
      <c r="P57" s="55" t="n">
        <f aca="false">P20-P21-P26-P30-P29</f>
        <v>0</v>
      </c>
      <c r="Q57" s="55" t="n">
        <f aca="false">Q20-Q21-Q26-Q30-Q29</f>
        <v>1000000000</v>
      </c>
      <c r="R57" s="55" t="n">
        <f aca="false">R20-R21-R26-R30-R29</f>
        <v>0</v>
      </c>
      <c r="S57" s="55" t="n">
        <f aca="false">S20-S21-S26-S30-S29</f>
        <v>0</v>
      </c>
      <c r="T57" s="55" t="n">
        <f aca="false">T20-T21-T26-T30-T29</f>
        <v>0</v>
      </c>
      <c r="U57" s="55" t="n">
        <f aca="false">U20-U21-U26-U30-U29</f>
        <v>0</v>
      </c>
      <c r="V57" s="55" t="n">
        <f aca="false">V20-V21-V26-V30-V29</f>
        <v>-1000000000</v>
      </c>
      <c r="W57" s="55" t="n">
        <f aca="false">W20-W21-W26-W30-W29</f>
        <v>0</v>
      </c>
      <c r="X57" s="55" t="n">
        <f aca="false">X20-X21-X26-X30-X29</f>
        <v>0</v>
      </c>
      <c r="Y57" s="55" t="n">
        <f aca="false">Y20-Y21-Y26-Y30-Y29</f>
        <v>0</v>
      </c>
      <c r="Z57" s="55" t="n">
        <f aca="false">Z20-Z21-Z26-Z30-Z29</f>
        <v>0</v>
      </c>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B58" s="0" t="s">
        <v>333</v>
      </c>
      <c r="D58" s="55" t="n">
        <f aca="false">D21-D22-D23-D24-D25</f>
        <v>0</v>
      </c>
      <c r="E58" s="55" t="n">
        <f aca="false">E21-E22-E23-E24-E25</f>
        <v>0</v>
      </c>
      <c r="F58" s="55" t="n">
        <f aca="false">F21-F22-F23-F24-F25</f>
        <v>0</v>
      </c>
      <c r="G58" s="55" t="n">
        <f aca="false">G21-G22-G23-G24-G25</f>
        <v>0</v>
      </c>
      <c r="H58" s="55" t="n">
        <f aca="false">H21-H22-H23-H24-H25</f>
        <v>0</v>
      </c>
      <c r="I58" s="55" t="n">
        <f aca="false">I21-I22-I23-I24-I25</f>
        <v>0</v>
      </c>
      <c r="J58" s="55" t="n">
        <f aca="false">J21-J22-J23-J24-J25</f>
        <v>0</v>
      </c>
      <c r="K58" s="55" t="n">
        <f aca="false">K21-K22-K23-K24-K25</f>
        <v>-1000000000</v>
      </c>
      <c r="L58" s="55" t="n">
        <f aca="false">L21-L22-L23-L24-L25</f>
        <v>0</v>
      </c>
      <c r="M58" s="55" t="n">
        <f aca="false">M21-M22-M23-M24-M25</f>
        <v>0</v>
      </c>
      <c r="N58" s="55" t="n">
        <f aca="false">N21-N22-N23-N24-N25</f>
        <v>0</v>
      </c>
      <c r="O58" s="55" t="n">
        <f aca="false">O21-O22-O23-O24-O25</f>
        <v>0</v>
      </c>
      <c r="P58" s="55" t="n">
        <f aca="false">P21-P22-P23-P24-P25</f>
        <v>-1000000000</v>
      </c>
      <c r="Q58" s="55" t="n">
        <f aca="false">Q21-Q22-Q23-Q24-Q25</f>
        <v>0</v>
      </c>
      <c r="R58" s="55" t="n">
        <f aca="false">R21-R22-R23-R24-R25</f>
        <v>0</v>
      </c>
      <c r="S58" s="55" t="n">
        <f aca="false">S21-S22-S23-S24-S25</f>
        <v>0</v>
      </c>
      <c r="T58" s="55" t="n">
        <f aca="false">T21-T22-T23-T24-T25</f>
        <v>0</v>
      </c>
      <c r="U58" s="55" t="n">
        <f aca="false">U21-U22-U23-U24-U25</f>
        <v>0</v>
      </c>
      <c r="V58" s="55" t="n">
        <f aca="false">V21-V22-V23-V24-V25</f>
        <v>0</v>
      </c>
      <c r="W58" s="55" t="n">
        <f aca="false">W21-W22-W23-W24-W25</f>
        <v>0</v>
      </c>
      <c r="X58" s="55" t="n">
        <f aca="false">X21-X22-X23-X24-X25</f>
        <v>-1000000000</v>
      </c>
      <c r="Y58" s="55" t="n">
        <f aca="false">Y21-Y22-Y23-Y24-Y25</f>
        <v>-1000000000</v>
      </c>
      <c r="Z58" s="55" t="n">
        <f aca="false">Z21-Z22-Z23-Z24-Z25</f>
        <v>0</v>
      </c>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5" hidden="false" customHeight="false" outlineLevel="0" collapsed="false">
      <c r="B59" s="0" t="s">
        <v>4515</v>
      </c>
      <c r="D59" s="55" t="n">
        <f aca="false">D26-D27-D28</f>
        <v>0</v>
      </c>
      <c r="E59" s="55" t="n">
        <f aca="false">E26-E27-E28</f>
        <v>0</v>
      </c>
      <c r="F59" s="55" t="n">
        <f aca="false">F26-F27-F28</f>
        <v>0</v>
      </c>
      <c r="G59" s="55" t="n">
        <f aca="false">G26-G27-G28</f>
        <v>0</v>
      </c>
      <c r="H59" s="55" t="n">
        <f aca="false">H26-H27-H28</f>
        <v>0</v>
      </c>
      <c r="I59" s="55" t="n">
        <f aca="false">I26-I27-I28</f>
        <v>0</v>
      </c>
      <c r="J59" s="55" t="n">
        <f aca="false">J26-J27-J28</f>
        <v>0</v>
      </c>
      <c r="K59" s="55" t="n">
        <f aca="false">K26-K27-K28</f>
        <v>0</v>
      </c>
      <c r="L59" s="55" t="n">
        <f aca="false">L26-L27-L28</f>
        <v>0</v>
      </c>
      <c r="M59" s="55" t="n">
        <f aca="false">M26-M27-M28</f>
        <v>0</v>
      </c>
      <c r="N59" s="55" t="n">
        <f aca="false">N26-N27-N28</f>
        <v>0</v>
      </c>
      <c r="O59" s="55" t="n">
        <f aca="false">O26-O27-O28</f>
        <v>0</v>
      </c>
      <c r="P59" s="55" t="n">
        <f aca="false">P26-P27-P28</f>
        <v>1000000000</v>
      </c>
      <c r="Q59" s="55" t="n">
        <f aca="false">Q26-Q27-Q28</f>
        <v>0</v>
      </c>
      <c r="R59" s="55" t="n">
        <f aca="false">R26-R27-R28</f>
        <v>0</v>
      </c>
      <c r="S59" s="55" t="n">
        <f aca="false">S26-S27-S28</f>
        <v>0</v>
      </c>
      <c r="T59" s="55" t="n">
        <f aca="false">T26-T27-T28</f>
        <v>0</v>
      </c>
      <c r="U59" s="55" t="n">
        <f aca="false">U26-U27-U28</f>
        <v>1000000000</v>
      </c>
      <c r="V59" s="55" t="n">
        <f aca="false">V26-V27-V28</f>
        <v>0</v>
      </c>
      <c r="W59" s="55" t="n">
        <f aca="false">W26-W27-W28</f>
        <v>0</v>
      </c>
      <c r="X59" s="55" t="n">
        <f aca="false">X26-X27-X28</f>
        <v>1000000000</v>
      </c>
      <c r="Y59" s="55" t="n">
        <f aca="false">Y26-Y27-Y28</f>
        <v>0</v>
      </c>
      <c r="Z59" s="55" t="n">
        <f aca="false">Z26-Z27-Z28</f>
        <v>0</v>
      </c>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B60" s="0" t="s">
        <v>137</v>
      </c>
      <c r="D60" s="55" t="n">
        <f aca="false">D32-D33-D41</f>
        <v>0</v>
      </c>
      <c r="E60" s="55" t="n">
        <f aca="false">E32-E33-E41</f>
        <v>0</v>
      </c>
      <c r="F60" s="55" t="n">
        <f aca="false">F32-F33-F41</f>
        <v>0</v>
      </c>
      <c r="G60" s="55" t="n">
        <f aca="false">G32-G33-G41</f>
        <v>0</v>
      </c>
      <c r="H60" s="55" t="n">
        <f aca="false">H32-H33-H41</f>
        <v>0</v>
      </c>
      <c r="I60" s="55" t="n">
        <f aca="false">I32-I33-I41</f>
        <v>0</v>
      </c>
      <c r="J60" s="55" t="n">
        <f aca="false">J32-J33-J41</f>
        <v>-1000000000</v>
      </c>
      <c r="K60" s="55" t="n">
        <f aca="false">K32-K33-K41</f>
        <v>0</v>
      </c>
      <c r="L60" s="55" t="n">
        <f aca="false">L32-L33-L41</f>
        <v>1000000000</v>
      </c>
      <c r="M60" s="55" t="n">
        <f aca="false">M32-M33-M41</f>
        <v>0</v>
      </c>
      <c r="N60" s="55" t="n">
        <f aca="false">N32-N33-N41</f>
        <v>-1000000000</v>
      </c>
      <c r="O60" s="55" t="n">
        <f aca="false">O32-O33-O41</f>
        <v>0</v>
      </c>
      <c r="P60" s="55" t="n">
        <f aca="false">P32-P33-P41</f>
        <v>0</v>
      </c>
      <c r="Q60" s="55" t="n">
        <f aca="false">Q32-Q33-Q41</f>
        <v>0</v>
      </c>
      <c r="R60" s="55" t="n">
        <f aca="false">R32-R33-R41</f>
        <v>0</v>
      </c>
      <c r="S60" s="55" t="n">
        <f aca="false">S32-S33-S41</f>
        <v>0</v>
      </c>
      <c r="T60" s="55" t="n">
        <f aca="false">T32-T33-T41</f>
        <v>0</v>
      </c>
      <c r="U60" s="55" t="n">
        <f aca="false">U32-U33-U41</f>
        <v>0</v>
      </c>
      <c r="V60" s="55" t="n">
        <f aca="false">V32-V33-V41</f>
        <v>-1000000000</v>
      </c>
      <c r="W60" s="55" t="n">
        <f aca="false">W32-W33-W41</f>
        <v>0</v>
      </c>
      <c r="X60" s="55" t="n">
        <f aca="false">X32-X33-X41</f>
        <v>0</v>
      </c>
      <c r="Y60" s="55" t="n">
        <f aca="false">Y32-Y33-Y41</f>
        <v>0</v>
      </c>
      <c r="Z60" s="55" t="n">
        <f aca="false">Z32-Z33-Z41</f>
        <v>0</v>
      </c>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0" t="s">
        <v>505</v>
      </c>
      <c r="D61" s="55" t="n">
        <f aca="false">D33-D34-D38-D39-D40</f>
        <v>0</v>
      </c>
      <c r="E61" s="55" t="n">
        <f aca="false">E33-E34-E38-E39-E40</f>
        <v>0</v>
      </c>
      <c r="F61" s="55" t="n">
        <f aca="false">F33-F34-F38-F39-F40</f>
        <v>0</v>
      </c>
      <c r="G61" s="55" t="n">
        <f aca="false">G33-G34-G38-G39-G40</f>
        <v>1000000000</v>
      </c>
      <c r="H61" s="55" t="n">
        <f aca="false">H33-H34-H38-H39-H40</f>
        <v>0</v>
      </c>
      <c r="I61" s="55" t="n">
        <f aca="false">I33-I34-I38-I39-I40</f>
        <v>0</v>
      </c>
      <c r="J61" s="55" t="n">
        <f aca="false">J33-J34-J38-J39-J40</f>
        <v>0</v>
      </c>
      <c r="K61" s="55" t="n">
        <f aca="false">K33-K34-K38-K39-K40</f>
        <v>1000000000</v>
      </c>
      <c r="L61" s="55" t="n">
        <f aca="false">L33-L34-L38-L39-L40</f>
        <v>0</v>
      </c>
      <c r="M61" s="55" t="n">
        <f aca="false">M33-M34-M38-M39-M40</f>
        <v>1000000000</v>
      </c>
      <c r="N61" s="55" t="n">
        <f aca="false">N33-N34-N38-N39-N40</f>
        <v>1000000000</v>
      </c>
      <c r="O61" s="55" t="n">
        <f aca="false">O33-O34-O38-O39-O40</f>
        <v>0</v>
      </c>
      <c r="P61" s="55" t="n">
        <f aca="false">P33-P34-P38-P39-P40</f>
        <v>0</v>
      </c>
      <c r="Q61" s="55" t="n">
        <f aca="false">Q33-Q34-Q38-Q39-Q40</f>
        <v>0</v>
      </c>
      <c r="R61" s="55" t="n">
        <f aca="false">R33-R34-R38-R39-R40</f>
        <v>0</v>
      </c>
      <c r="S61" s="55" t="n">
        <f aca="false">S33-S34-S38-S39-S40</f>
        <v>1000000000</v>
      </c>
      <c r="T61" s="55" t="n">
        <f aca="false">T33-T34-T38-T39-T40</f>
        <v>0</v>
      </c>
      <c r="U61" s="55" t="n">
        <f aca="false">U33-U34-U38-U39-U40</f>
        <v>0</v>
      </c>
      <c r="V61" s="55" t="n">
        <f aca="false">V33-V34-V38-V39-V40</f>
        <v>0</v>
      </c>
      <c r="W61" s="55" t="n">
        <f aca="false">W33-W34-W38-W39-W40</f>
        <v>-1000000000</v>
      </c>
      <c r="X61" s="55" t="n">
        <f aca="false">X33-X34-X38-X39-X40</f>
        <v>1000000000</v>
      </c>
      <c r="Y61" s="55" t="n">
        <f aca="false">Y33-Y34-Y38-Y39-Y40</f>
        <v>-1000000000</v>
      </c>
      <c r="Z61" s="55" t="n">
        <f aca="false">Z33-Z34-Z38-Z39-Z40</f>
        <v>1000000000</v>
      </c>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5" hidden="false" customHeight="false" outlineLevel="0" collapsed="false">
      <c r="B62" s="0" t="s">
        <v>2705</v>
      </c>
      <c r="D62" s="55" t="n">
        <f aca="false">D34-D35-D36-D37</f>
        <v>0</v>
      </c>
      <c r="E62" s="55" t="n">
        <f aca="false">E34-E35-E36-E37</f>
        <v>-1000000000</v>
      </c>
      <c r="F62" s="55" t="n">
        <f aca="false">F34-F35-F36-F37</f>
        <v>0</v>
      </c>
      <c r="G62" s="55" t="n">
        <f aca="false">G34-G35-G36-G37</f>
        <v>0</v>
      </c>
      <c r="H62" s="55" t="n">
        <f aca="false">H34-H35-H36-H37</f>
        <v>100000000</v>
      </c>
      <c r="I62" s="55" t="n">
        <f aca="false">I34-I35-I36-I37</f>
        <v>0</v>
      </c>
      <c r="J62" s="55" t="n">
        <f aca="false">J34-J35-J36-J37</f>
        <v>0</v>
      </c>
      <c r="K62" s="55" t="n">
        <f aca="false">K34-K35-K36-K37</f>
        <v>0</v>
      </c>
      <c r="L62" s="55" t="n">
        <f aca="false">L34-L35-L36-L37</f>
        <v>0</v>
      </c>
      <c r="M62" s="55" t="n">
        <f aca="false">M34-M35-M36-M37</f>
        <v>0</v>
      </c>
      <c r="N62" s="55" t="n">
        <f aca="false">N34-N35-N36-N37</f>
        <v>0</v>
      </c>
      <c r="O62" s="55" t="n">
        <f aca="false">O34-O35-O36-O37</f>
        <v>0</v>
      </c>
      <c r="P62" s="55" t="n">
        <f aca="false">P34-P35-P36-P37</f>
        <v>0</v>
      </c>
      <c r="Q62" s="55" t="n">
        <f aca="false">Q34-Q35-Q36-Q37</f>
        <v>1000000000</v>
      </c>
      <c r="R62" s="55" t="n">
        <f aca="false">R34-R35-R36-R37</f>
        <v>0</v>
      </c>
      <c r="S62" s="55" t="n">
        <f aca="false">S34-S35-S36-S37</f>
        <v>0</v>
      </c>
      <c r="T62" s="55" t="n">
        <f aca="false">T34-T35-T36-T37</f>
        <v>0</v>
      </c>
      <c r="U62" s="55" t="n">
        <f aca="false">U34-U35-U36-U37</f>
        <v>0</v>
      </c>
      <c r="V62" s="55" t="n">
        <f aca="false">V34-V35-V36-V37</f>
        <v>0</v>
      </c>
      <c r="W62" s="55" t="n">
        <f aca="false">W34-W35-W36-W37</f>
        <v>0</v>
      </c>
      <c r="X62" s="55" t="n">
        <f aca="false">X34-X35-X36-X37</f>
        <v>0</v>
      </c>
      <c r="Y62" s="55" t="n">
        <f aca="false">Y34-Y35-Y36-Y37</f>
        <v>0</v>
      </c>
      <c r="Z62" s="55" t="n">
        <f aca="false">Z34-Z35-Z36-Z37</f>
        <v>0</v>
      </c>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B63" s="0" t="s">
        <v>274</v>
      </c>
      <c r="D63" s="55" t="n">
        <f aca="false">D41-D42-D48</f>
        <v>1000000000</v>
      </c>
      <c r="E63" s="55" t="n">
        <f aca="false">E41-E42-E48</f>
        <v>0</v>
      </c>
      <c r="F63" s="55" t="n">
        <f aca="false">F41-F42-F48</f>
        <v>100000000</v>
      </c>
      <c r="G63" s="55" t="n">
        <f aca="false">G41-G42-G48</f>
        <v>0</v>
      </c>
      <c r="H63" s="55" t="n">
        <f aca="false">H41-H42-H48</f>
        <v>0</v>
      </c>
      <c r="I63" s="55" t="n">
        <f aca="false">I41-I42-I48</f>
        <v>0</v>
      </c>
      <c r="J63" s="55" t="n">
        <f aca="false">J41-J42-J48</f>
        <v>0</v>
      </c>
      <c r="K63" s="55" t="n">
        <f aca="false">K41-K42-K48</f>
        <v>0</v>
      </c>
      <c r="L63" s="55" t="n">
        <f aca="false">L41-L42-L48</f>
        <v>0</v>
      </c>
      <c r="M63" s="55" t="n">
        <f aca="false">M41-M42-M48</f>
        <v>0</v>
      </c>
      <c r="N63" s="55" t="n">
        <f aca="false">N41-N42-N48</f>
        <v>0</v>
      </c>
      <c r="O63" s="55" t="n">
        <f aca="false">O41-O42-O48</f>
        <v>0</v>
      </c>
      <c r="P63" s="55" t="n">
        <f aca="false">P41-P42-P48</f>
        <v>0</v>
      </c>
      <c r="Q63" s="55" t="n">
        <f aca="false">Q41-Q42-Q48</f>
        <v>0</v>
      </c>
      <c r="R63" s="55" t="n">
        <f aca="false">R41-R42-R48</f>
        <v>0</v>
      </c>
      <c r="S63" s="55" t="n">
        <f aca="false">S41-S42-S48</f>
        <v>-1000000000</v>
      </c>
      <c r="T63" s="55" t="n">
        <f aca="false">T41-T42-T48</f>
        <v>0</v>
      </c>
      <c r="U63" s="55" t="n">
        <f aca="false">U41-U42-U48</f>
        <v>0</v>
      </c>
      <c r="V63" s="55" t="n">
        <f aca="false">V41-V42-V48</f>
        <v>0</v>
      </c>
      <c r="W63" s="55" t="n">
        <f aca="false">W41-W42-W48</f>
        <v>0</v>
      </c>
      <c r="X63" s="55" t="n">
        <f aca="false">X41-X42-X48</f>
        <v>0</v>
      </c>
      <c r="Y63" s="55" t="n">
        <f aca="false">Y41-Y42-Y48</f>
        <v>-1000000000</v>
      </c>
      <c r="Z63" s="55" t="n">
        <f aca="false">Z41-Z42-Z48</f>
        <v>0</v>
      </c>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75" hidden="false" customHeight="false" outlineLevel="0" collapsed="false">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75" hidden="false" customHeight="false" outlineLevel="0" collapsed="false">
      <c r="B65" s="0" t="s">
        <v>3498</v>
      </c>
      <c r="D65" s="214" t="n">
        <v>10030460000000</v>
      </c>
      <c r="E65" s="95" t="n">
        <v>11132045000000</v>
      </c>
      <c r="F65" s="95" t="n">
        <v>11989647000000</v>
      </c>
      <c r="G65" s="95" t="n">
        <v>13843252000000</v>
      </c>
      <c r="H65" s="95" t="n">
        <v>15271320000000</v>
      </c>
      <c r="I65" s="95" t="n">
        <v>17877944000000</v>
      </c>
      <c r="J65" s="95" t="n">
        <v>20166191000000</v>
      </c>
      <c r="K65" s="95" t="n">
        <v>23351067000000</v>
      </c>
      <c r="L65" s="95" t="n">
        <v>28176384000000</v>
      </c>
      <c r="M65" s="95" t="n">
        <v>33596351000000</v>
      </c>
      <c r="N65" s="95" t="n">
        <v>37412385000000</v>
      </c>
      <c r="O65" s="95" t="n">
        <v>45944057000000</v>
      </c>
      <c r="P65" s="95" t="n">
        <v>53202465000000</v>
      </c>
      <c r="Q65" s="95" t="n">
        <v>59307857000000</v>
      </c>
      <c r="R65" s="95" t="n">
        <v>59307857000000</v>
      </c>
      <c r="S65" s="96" t="n">
        <v>67398104000000</v>
      </c>
      <c r="T65" s="96" t="n">
        <v>67398104000001</v>
      </c>
      <c r="U65" s="96" t="n">
        <v>75940161000000</v>
      </c>
      <c r="V65" s="96" t="n">
        <v>84628607000000</v>
      </c>
      <c r="W65" s="96" t="n">
        <v>94259497000000</v>
      </c>
      <c r="X65" s="96" t="n">
        <v>105212763000000</v>
      </c>
      <c r="Y65" s="215" t="n">
        <v>117694012000000</v>
      </c>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B66" s="0" t="s">
        <v>140</v>
      </c>
      <c r="D66" s="0" t="n">
        <f aca="false">(D6/D65)*100</f>
        <v>15.7021711865657</v>
      </c>
      <c r="E66" s="0" t="n">
        <f aca="false">(E6/E65)*100</f>
        <v>17.1936063858887</v>
      </c>
      <c r="F66" s="0" t="n">
        <f aca="false">(F6/F65)*100</f>
        <v>16.4225018468017</v>
      </c>
      <c r="G66" s="0" t="n">
        <f aca="false">(G6/G65)*100</f>
        <v>16.3545386589798</v>
      </c>
      <c r="H66" s="0" t="n">
        <f aca="false">(H6/H65)*100</f>
        <v>19.1096774869494</v>
      </c>
      <c r="I66" s="0" t="n">
        <f aca="false">(I6/I65)*100</f>
        <v>17.5971017696442</v>
      </c>
      <c r="J66" s="0" t="n">
        <f aca="false">(J6/J65)*100</f>
        <v>16.0714534539517</v>
      </c>
      <c r="K66" s="0" t="n">
        <f aca="false">(K6/K65)*100</f>
        <v>15.519633428314</v>
      </c>
      <c r="L66" s="0" t="n">
        <f aca="false">(L6/L65)*100</f>
        <v>13.4864715074866</v>
      </c>
      <c r="M66" s="0" t="n">
        <f aca="false">(M6/M65)*100</f>
        <v>13.5312314126019</v>
      </c>
      <c r="N66" s="0" t="n">
        <f aca="false">(N6/N65)*100</f>
        <v>13.7280742727308</v>
      </c>
      <c r="O66" s="0" t="n">
        <f aca="false">(O6/O65)*100</f>
        <v>15.7169402780429</v>
      </c>
      <c r="P66" s="0" t="n">
        <f aca="false">(P6/P65)*100</f>
        <v>14.6064660725777</v>
      </c>
      <c r="Q66" s="0" t="n">
        <f aca="false">(Q6/Q65)*100</f>
        <v>13.9020366222303</v>
      </c>
      <c r="R66" s="0" t="n">
        <f aca="false">(R6/R65)*100</f>
        <v>16.3214462461525</v>
      </c>
      <c r="S66" s="0" t="n">
        <f aca="false">(S6/S65)*100</f>
        <v>13.1576401615096</v>
      </c>
      <c r="T66" s="0" t="n">
        <f aca="false">(T6/T65)*100</f>
        <v>16.1258245484173</v>
      </c>
      <c r="U66" s="0" t="n">
        <f aca="false">(U6/U65)*100</f>
        <v>14.5443463044541</v>
      </c>
      <c r="V66" s="0" t="n">
        <f aca="false">(V6/V65)*100</f>
        <v>15.7228158086071</v>
      </c>
      <c r="W66" s="0" t="n">
        <f aca="false">(W6/W65)*100</f>
        <v>15.7130055552917</v>
      </c>
      <c r="X66" s="0" t="n">
        <f aca="false">(X6/X65)*100</f>
        <v>15.3688578637556</v>
      </c>
      <c r="Y66" s="0" t="n">
        <f aca="false">(Y6/Y65)*100</f>
        <v>15.4060514140685</v>
      </c>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0" t="s">
        <v>141</v>
      </c>
      <c r="D67" s="0" t="n">
        <f aca="false">(D19/D65)*100</f>
        <v>23.8174520410829</v>
      </c>
      <c r="E67" s="0" t="n">
        <f aca="false">(E19/E65)*100</f>
        <v>19.5831044520571</v>
      </c>
      <c r="F67" s="0" t="n">
        <f aca="false">(F19/F65)*100</f>
        <v>20.9680902198372</v>
      </c>
      <c r="G67" s="0" t="n">
        <f aca="false">(G19/G65)*100</f>
        <v>20.0458678351012</v>
      </c>
      <c r="H67" s="0" t="n">
        <f aca="false">(H19/H65)*100</f>
        <v>20.5326062187159</v>
      </c>
      <c r="I67" s="0" t="n">
        <f aca="false">(I19/I65)*100</f>
        <v>18.0837349082199</v>
      </c>
      <c r="J67" s="0" t="n">
        <f aca="false">(J19/J65)*100</f>
        <v>16.0069891235286</v>
      </c>
      <c r="K67" s="0" t="n">
        <f aca="false">(K19/K65)*100</f>
        <v>16.4617745304743</v>
      </c>
      <c r="L67" s="0" t="n">
        <f aca="false">(L19/L65)*100</f>
        <v>15.5591292339003</v>
      </c>
      <c r="M67" s="0" t="n">
        <f aca="false">(M19/M65)*100</f>
        <v>15.4927539600952</v>
      </c>
      <c r="N67" s="0" t="n">
        <f aca="false">(N19/N65)*100</f>
        <v>18.2720240904182</v>
      </c>
      <c r="O67" s="0" t="n">
        <f aca="false">(O19/O65)*100</f>
        <v>19.3713846384963</v>
      </c>
      <c r="P67" s="0" t="n">
        <f aca="false">(P19/P65)*100</f>
        <v>0</v>
      </c>
      <c r="Q67" s="0" t="n">
        <f aca="false">(Q19/Q65)*100</f>
        <v>0</v>
      </c>
      <c r="R67" s="0" t="n">
        <f aca="false">(R19/R65)*100</f>
        <v>21.9446472328279</v>
      </c>
      <c r="S67" s="0" t="n">
        <f aca="false">(S19/S65)*100</f>
        <v>0</v>
      </c>
      <c r="T67" s="0" t="n">
        <f aca="false">(T19/T65)*100</f>
        <v>23.8187709256625</v>
      </c>
      <c r="U67" s="0" t="n">
        <f aca="false">(U19/U65)*100</f>
        <v>0</v>
      </c>
      <c r="V67" s="0" t="n">
        <f aca="false">(V19/V65)*100</f>
        <v>0</v>
      </c>
      <c r="W67" s="0" t="n">
        <f aca="false">(W19/W65)*100</f>
        <v>0</v>
      </c>
      <c r="X67" s="0" t="n">
        <f aca="false">(X19/X65)*100</f>
        <v>0</v>
      </c>
      <c r="Y67" s="0" t="n">
        <f aca="false">(Y19/Y65)*100</f>
        <v>0</v>
      </c>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70" customFormat="false" ht="15" hidden="false" customHeight="false" outlineLevel="0" collapsed="false">
      <c r="B70" s="0" t="s">
        <v>142</v>
      </c>
      <c r="D70" s="0" t="n">
        <f aca="false">IF(D29&lt;0, (D29/D19)*100)</f>
        <v>0</v>
      </c>
      <c r="E70" s="0" t="n">
        <f aca="false">IF(E29&lt;0, (E29/E19)*100)</f>
        <v>-1.23853211009174</v>
      </c>
      <c r="F70" s="0" t="n">
        <f aca="false">IF(F29&lt;0, (F29/F19)*100)</f>
        <v>0</v>
      </c>
      <c r="G70" s="0" t="n">
        <f aca="false">IF(G29&lt;0, (G29/G19)*100)</f>
        <v>-0.468468468468468</v>
      </c>
      <c r="H70" s="0" t="n">
        <f aca="false">IF(H29&lt;0, (H29/H19)*100)</f>
        <v>0</v>
      </c>
      <c r="I70" s="0" t="n">
        <f aca="false">IF(I29&lt;0, (I29/I19)*100)</f>
        <v>-0.247448190535107</v>
      </c>
      <c r="J70" s="0" t="n">
        <f aca="false">IF(J29&lt;0, (J29/J19)*100)</f>
        <v>-0.898389095415118</v>
      </c>
      <c r="K70" s="0" t="n">
        <f aca="false">IF(K29&lt;0, (K29/K19)*100)</f>
        <v>0</v>
      </c>
      <c r="L70" s="0" t="n">
        <f aca="false">IF(L29&lt;0, (L29/L19)*100)</f>
        <v>-3.71806569343066</v>
      </c>
      <c r="M70" s="0" t="n">
        <f aca="false">IF(M29&lt;0, (M29/M19)*100)</f>
        <v>-1.09510086455331</v>
      </c>
      <c r="N70" s="0" t="n">
        <f aca="false">IF(N29&lt;0, (N29/N19)*100)</f>
        <v>-0.541252194265652</v>
      </c>
      <c r="O70" s="0" t="n">
        <f aca="false">IF(O29&lt;0, (O29/O19)*100)</f>
        <v>-0.337078651685393</v>
      </c>
      <c r="P70" s="0" t="e">
        <f aca="false">IF(P29&lt;0, (P29/P19)*100)</f>
        <v>#DIV/0!</v>
      </c>
      <c r="Q70" s="0" t="n">
        <f aca="false">IF(Q29&lt;0, (Q29/Q19)*100)</f>
        <v>0</v>
      </c>
      <c r="R70" s="0" t="n">
        <f aca="false">IF(R29&lt;0, (R29/R19)*100)</f>
        <v>0</v>
      </c>
      <c r="S70" s="0" t="n">
        <f aca="false">IF(S29&lt;0, (S29/S19)*100)</f>
        <v>0</v>
      </c>
      <c r="T70" s="0" t="n">
        <f aca="false">IF(T29&lt;0, (T29/T19)*100)</f>
        <v>0</v>
      </c>
      <c r="U70" s="0" t="n">
        <f aca="false">IF(U29&lt;0, (U29/U19)*100)</f>
        <v>0</v>
      </c>
      <c r="V70" s="0" t="n">
        <f aca="false">IF(V29&lt;0, (V29/V19)*100)</f>
        <v>0</v>
      </c>
      <c r="W70" s="0" t="n">
        <f aca="false">IF(W29&lt;0, (W29/W19)*100)</f>
        <v>0</v>
      </c>
      <c r="X70" s="0" t="n">
        <f aca="false">IF(X29&lt;0, (X29/X19)*100)</f>
        <v>0</v>
      </c>
      <c r="Y70" s="0" t="n">
        <f aca="false">IF(Y29&lt;0, (Y29/Y19)*100)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0.xml><?xml version="1.0" encoding="utf-8"?>
<worksheet xmlns="http://schemas.openxmlformats.org/spreadsheetml/2006/main" xmlns:r="http://schemas.openxmlformats.org/officeDocument/2006/relationships">
  <sheetPr filterMode="false">
    <pageSetUpPr fitToPage="false"/>
  </sheetPr>
  <dimension ref="A1:BB8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R7" activeCellId="0" sqref="R7"/>
    </sheetView>
  </sheetViews>
  <sheetFormatPr defaultRowHeight="15"/>
  <cols>
    <col collapsed="false" hidden="false" max="1" min="1" style="0" width="51.4336734693878"/>
    <col collapsed="false" hidden="false" max="2" min="2" style="0" width="41.5765306122449"/>
    <col collapsed="false" hidden="false" max="3" min="3" style="0" width="22.1377551020408"/>
    <col collapsed="false" hidden="false" max="6" min="4" style="0" width="8.50510204081633"/>
    <col collapsed="false" hidden="false" max="7" min="7" style="0" width="16.3316326530612"/>
    <col collapsed="false" hidden="false" max="10" min="8" style="0" width="15.5255102040816"/>
    <col collapsed="false" hidden="false" max="16" min="11" style="0" width="18.6275510204082"/>
    <col collapsed="false" hidden="false" max="17" min="17" style="0" width="15.5255102040816"/>
    <col collapsed="false" hidden="false" max="19" min="18" style="0" width="16.1989795918367"/>
    <col collapsed="false" hidden="false" max="20" min="20" style="0" width="15.5255102040816"/>
    <col collapsed="false" hidden="false" max="23" min="21" style="0" width="19.9795918367347"/>
    <col collapsed="false" hidden="false" max="24" min="24" style="0" width="17.1428571428571"/>
    <col collapsed="false" hidden="false" max="1025" min="25" style="0" width="8.50510204081633"/>
  </cols>
  <sheetData>
    <row r="1" customFormat="false" ht="15" hidden="false" customHeight="false" outlineLevel="0" collapsed="false">
      <c r="A1" s="1" t="s">
        <v>5692</v>
      </c>
      <c r="B1" s="2" t="s">
        <v>5693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row>
    <row r="2" customFormat="false" ht="15" hidden="false" customHeight="false" outlineLevel="0" collapsed="false">
      <c r="B2" s="7" t="s">
        <v>5694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13" customFormat="true" ht="15" hidden="false" customHeight="false" outlineLevel="0" collapsed="false">
      <c r="A6" s="216" t="s">
        <v>32</v>
      </c>
      <c r="B6" s="216" t="s">
        <v>32</v>
      </c>
      <c r="C6" s="216" t="s">
        <v>34</v>
      </c>
      <c r="D6" s="168"/>
      <c r="E6" s="168"/>
      <c r="F6" s="168"/>
      <c r="G6" s="84" t="n">
        <f aca="false">G7</f>
        <v>96000000000</v>
      </c>
      <c r="H6" s="84" t="n">
        <f aca="false">H7</f>
        <v>128122000000</v>
      </c>
      <c r="I6" s="84" t="n">
        <f aca="false">I7</f>
        <v>184642000000</v>
      </c>
      <c r="J6" s="84" t="n">
        <f aca="false">J7</f>
        <v>235225000000</v>
      </c>
      <c r="K6" s="84" t="n">
        <f aca="false">(K7)</f>
        <v>301618000000</v>
      </c>
      <c r="L6" s="84" t="n">
        <f aca="false">(L7)</f>
        <v>419700000000</v>
      </c>
      <c r="M6" s="84" t="n">
        <f aca="false">(M7)</f>
        <v>386300000000</v>
      </c>
      <c r="N6" s="84" t="n">
        <f aca="false">(N7)</f>
        <v>468300000000</v>
      </c>
      <c r="O6" s="84" t="n">
        <f aca="false">(O7)</f>
        <v>558200000000</v>
      </c>
      <c r="P6" s="84" t="n">
        <f aca="false">(P7)</f>
        <v>627300000000</v>
      </c>
      <c r="Q6" s="84" t="n">
        <f aca="false">(Q7)</f>
        <v>634900000000</v>
      </c>
      <c r="R6" s="84" t="n">
        <f aca="false">(R7)</f>
        <v>639700000000</v>
      </c>
      <c r="S6" s="84" t="n">
        <f aca="false">(S7)</f>
        <v>792500000000</v>
      </c>
      <c r="T6" s="84" t="n">
        <f aca="false">(T7)</f>
        <v>840200000000</v>
      </c>
      <c r="U6" s="84" t="n">
        <f aca="false">(U7)</f>
        <v>959500000000</v>
      </c>
      <c r="V6" s="84" t="n">
        <f aca="false">(V7)</f>
        <v>1071000000000</v>
      </c>
      <c r="W6" s="84" t="n">
        <f aca="false">(W7)</f>
        <v>1179800000000</v>
      </c>
      <c r="X6" s="84" t="n">
        <f aca="false">(X7)</f>
        <v>1286100000000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customFormat="false" ht="16.5" hidden="false" customHeight="false" outlineLevel="0" collapsed="false">
      <c r="A7" s="373" t="s">
        <v>35</v>
      </c>
      <c r="B7" s="373" t="s">
        <v>35</v>
      </c>
      <c r="C7" s="20" t="s">
        <v>37</v>
      </c>
      <c r="D7" s="4"/>
      <c r="E7" s="4"/>
      <c r="F7" s="4"/>
      <c r="G7" s="103" t="n">
        <v>96000000000</v>
      </c>
      <c r="H7" s="99" t="n">
        <v>128122000000</v>
      </c>
      <c r="I7" s="99" t="n">
        <v>184642000000</v>
      </c>
      <c r="J7" s="99" t="n">
        <v>235225000000</v>
      </c>
      <c r="K7" s="104" t="n">
        <v>301618000000</v>
      </c>
      <c r="L7" s="104" t="n">
        <v>419700000000</v>
      </c>
      <c r="M7" s="16" t="n">
        <v>386300000000</v>
      </c>
      <c r="N7" s="16" t="n">
        <v>468300000000</v>
      </c>
      <c r="O7" s="16" t="n">
        <v>558200000000</v>
      </c>
      <c r="P7" s="16" t="n">
        <v>627300000000</v>
      </c>
      <c r="Q7" s="74" t="n">
        <v>634900000000</v>
      </c>
      <c r="R7" s="74" t="n">
        <v>639700000000</v>
      </c>
      <c r="S7" s="74" t="n">
        <v>792500000000</v>
      </c>
      <c r="T7" s="74" t="n">
        <v>840200000000</v>
      </c>
      <c r="U7" s="74" t="n">
        <v>959500000000</v>
      </c>
      <c r="V7" s="74" t="n">
        <v>1071000000000</v>
      </c>
      <c r="W7" s="74" t="n">
        <v>1179800000000</v>
      </c>
      <c r="X7" s="74" t="n">
        <v>1286100000000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6.5" hidden="false" customHeight="false" outlineLevel="0" collapsed="false">
      <c r="A8" s="49" t="s">
        <v>262</v>
      </c>
      <c r="B8" s="49" t="s">
        <v>262</v>
      </c>
      <c r="C8" s="49" t="s">
        <v>40</v>
      </c>
      <c r="D8" s="4"/>
      <c r="E8" s="4"/>
      <c r="F8" s="4"/>
      <c r="G8" s="103" t="n">
        <v>81720000000</v>
      </c>
      <c r="H8" s="99" t="n">
        <v>108000000000</v>
      </c>
      <c r="I8" s="99" t="n">
        <v>159707000000</v>
      </c>
      <c r="J8" s="99" t="n">
        <v>204721000000</v>
      </c>
      <c r="K8" s="104" t="n">
        <v>263394000000</v>
      </c>
      <c r="L8" s="104" t="n">
        <v>358100000000</v>
      </c>
      <c r="M8" s="16" t="n">
        <v>337400000000</v>
      </c>
      <c r="N8" s="16" t="n">
        <v>406400000000</v>
      </c>
      <c r="O8" s="16" t="n">
        <v>499800000000</v>
      </c>
      <c r="P8" s="16" t="n">
        <v>547800000000</v>
      </c>
      <c r="Q8" s="74" t="n">
        <v>551200000000</v>
      </c>
      <c r="R8" s="74" t="n">
        <v>561200000000</v>
      </c>
      <c r="S8" s="74" t="n">
        <v>682500000000</v>
      </c>
      <c r="T8" s="74" t="n">
        <v>759000000000</v>
      </c>
      <c r="U8" s="74" t="n">
        <v>868300000000</v>
      </c>
      <c r="V8" s="74" t="n">
        <v>970300000000</v>
      </c>
      <c r="W8" s="74" t="n">
        <v>1069800000000</v>
      </c>
      <c r="X8" s="74" t="n">
        <v>1178800000000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6.5" hidden="false" customHeight="false" outlineLevel="0" collapsed="false">
      <c r="A9" s="47" t="s">
        <v>5695</v>
      </c>
      <c r="B9" s="47" t="s">
        <v>5696</v>
      </c>
      <c r="C9" s="11" t="s">
        <v>43</v>
      </c>
      <c r="D9" s="4"/>
      <c r="E9" s="4"/>
      <c r="F9" s="4"/>
      <c r="G9" s="77" t="n">
        <f aca="false">G10+G11</f>
        <v>26758000000</v>
      </c>
      <c r="H9" s="77" t="n">
        <f aca="false">H10+H11</f>
        <v>29375000000</v>
      </c>
      <c r="I9" s="77" t="n">
        <f aca="false">I10+I11</f>
        <v>40789000000</v>
      </c>
      <c r="J9" s="77" t="n">
        <f aca="false">J10+J11</f>
        <v>48963000000</v>
      </c>
      <c r="K9" s="77" t="n">
        <f aca="false">K10+K11</f>
        <v>69189000000</v>
      </c>
      <c r="L9" s="104" t="n">
        <v>93800000000</v>
      </c>
      <c r="M9" s="16" t="n">
        <v>77500000000</v>
      </c>
      <c r="N9" s="16" t="n">
        <v>91400000000</v>
      </c>
      <c r="O9" s="16" t="n">
        <v>115300000000</v>
      </c>
      <c r="P9" s="16" t="n">
        <v>123900000000</v>
      </c>
      <c r="Q9" s="74" t="n">
        <v>127200000000</v>
      </c>
      <c r="R9" s="74" t="n">
        <v>115400000000</v>
      </c>
      <c r="S9" s="74" t="n">
        <v>134400000000</v>
      </c>
      <c r="T9" s="74" t="n">
        <v>150000000000</v>
      </c>
      <c r="U9" s="74" t="n">
        <v>166000000000</v>
      </c>
      <c r="V9" s="74" t="n">
        <v>183800000000</v>
      </c>
      <c r="W9" s="74" t="n">
        <v>205100000000</v>
      </c>
      <c r="X9" s="74" t="n">
        <v>228200000000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6.5" hidden="false" customHeight="false" outlineLevel="0" collapsed="false">
      <c r="A10" s="191" t="s">
        <v>160</v>
      </c>
      <c r="B10" s="191" t="s">
        <v>4078</v>
      </c>
      <c r="C10" s="11" t="s">
        <v>596</v>
      </c>
      <c r="D10" s="4"/>
      <c r="E10" s="4"/>
      <c r="F10" s="4"/>
      <c r="G10" s="103" t="n">
        <v>13521000000</v>
      </c>
      <c r="H10" s="99" t="n">
        <v>13213000000</v>
      </c>
      <c r="I10" s="99" t="n">
        <v>17325000000</v>
      </c>
      <c r="J10" s="99" t="n">
        <v>22791000000</v>
      </c>
      <c r="K10" s="104" t="n">
        <v>34782000000</v>
      </c>
      <c r="L10" s="104" t="n">
        <v>45900000000</v>
      </c>
      <c r="M10" s="16" t="n">
        <v>44500000000</v>
      </c>
      <c r="N10" s="16" t="n">
        <v>51000000000</v>
      </c>
      <c r="O10" s="16" t="n">
        <v>60200000000</v>
      </c>
      <c r="P10" s="16" t="n">
        <v>68100000000</v>
      </c>
      <c r="Q10" s="74" t="n">
        <v>72200000000</v>
      </c>
      <c r="R10" s="74" t="n">
        <v>75200000000</v>
      </c>
      <c r="S10" s="74" t="n">
        <v>95500000000</v>
      </c>
      <c r="T10" s="74" t="n">
        <v>106200000000</v>
      </c>
      <c r="U10" s="74" t="n">
        <v>116500000000</v>
      </c>
      <c r="V10" s="74" t="n">
        <v>128600000000</v>
      </c>
      <c r="W10" s="74" t="n">
        <v>141200000000</v>
      </c>
      <c r="X10" s="74" t="n">
        <v>154300000000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6.5" hidden="false" customHeight="false" outlineLevel="0" collapsed="false">
      <c r="A11" s="191" t="s">
        <v>5697</v>
      </c>
      <c r="B11" s="191" t="s">
        <v>5698</v>
      </c>
      <c r="C11" s="11" t="s">
        <v>596</v>
      </c>
      <c r="D11" s="4"/>
      <c r="E11" s="4"/>
      <c r="F11" s="4"/>
      <c r="G11" s="103" t="n">
        <v>13237000000</v>
      </c>
      <c r="H11" s="99" t="n">
        <v>16162000000</v>
      </c>
      <c r="I11" s="99" t="n">
        <v>23464000000</v>
      </c>
      <c r="J11" s="99" t="n">
        <v>26172000000</v>
      </c>
      <c r="K11" s="104" t="n">
        <v>34407000000</v>
      </c>
      <c r="L11" s="104" t="n">
        <v>47900000000</v>
      </c>
      <c r="M11" s="16" t="n">
        <v>33000000000</v>
      </c>
      <c r="N11" s="16" t="n">
        <v>40400000000</v>
      </c>
      <c r="O11" s="16" t="n">
        <v>55100000000</v>
      </c>
      <c r="P11" s="16" t="n">
        <v>55800000000</v>
      </c>
      <c r="Q11" s="74" t="n">
        <v>55000000000</v>
      </c>
      <c r="R11" s="74" t="n">
        <v>40200000000</v>
      </c>
      <c r="S11" s="74" t="n">
        <v>38900000000</v>
      </c>
      <c r="T11" s="74" t="n">
        <v>43900000000</v>
      </c>
      <c r="U11" s="74" t="n">
        <v>49500000000</v>
      </c>
      <c r="V11" s="74" t="n">
        <v>55200000000</v>
      </c>
      <c r="W11" s="74" t="n">
        <v>63900000000</v>
      </c>
      <c r="X11" s="74" t="n">
        <v>74000000000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6.5" hidden="false" customHeight="false" outlineLevel="0" collapsed="false">
      <c r="A12" s="47" t="s">
        <v>5699</v>
      </c>
      <c r="B12" s="47" t="s">
        <v>5700</v>
      </c>
      <c r="C12" s="11" t="s">
        <v>43</v>
      </c>
      <c r="D12" s="4"/>
      <c r="E12" s="4"/>
      <c r="F12" s="4"/>
      <c r="G12" s="103" t="n">
        <v>21195000000</v>
      </c>
      <c r="H12" s="99" t="n">
        <v>36220000000</v>
      </c>
      <c r="I12" s="99" t="n">
        <v>49477000000</v>
      </c>
      <c r="J12" s="99" t="n">
        <v>61919000000</v>
      </c>
      <c r="K12" s="104" t="n">
        <v>82733000000</v>
      </c>
      <c r="L12" s="104" t="n">
        <v>107900000000</v>
      </c>
      <c r="M12" s="16" t="n">
        <v>110800000000</v>
      </c>
      <c r="N12" s="16" t="n">
        <v>126100000000</v>
      </c>
      <c r="O12" s="16" t="n">
        <v>161200000000</v>
      </c>
      <c r="P12" s="16" t="n">
        <v>183500000000</v>
      </c>
      <c r="Q12" s="74" t="n">
        <v>193700000000</v>
      </c>
      <c r="R12" s="74" t="n">
        <v>184200000000</v>
      </c>
      <c r="S12" s="74" t="n">
        <v>195600000000</v>
      </c>
      <c r="T12" s="74" t="n">
        <v>217500000000</v>
      </c>
      <c r="U12" s="74" t="n">
        <v>244600000000</v>
      </c>
      <c r="V12" s="74" t="n">
        <v>273300000000</v>
      </c>
      <c r="W12" s="74" t="n">
        <v>299900000000</v>
      </c>
      <c r="X12" s="74" t="n">
        <v>327700000000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6.5" hidden="false" customHeight="false" outlineLevel="0" collapsed="false">
      <c r="A13" s="47" t="s">
        <v>5701</v>
      </c>
      <c r="B13" s="47" t="s">
        <v>5702</v>
      </c>
      <c r="C13" s="11" t="s">
        <v>43</v>
      </c>
      <c r="D13" s="4"/>
      <c r="E13" s="4"/>
      <c r="F13" s="4"/>
      <c r="G13" s="103" t="n">
        <v>2032000000</v>
      </c>
      <c r="H13" s="99" t="n">
        <v>2293000000</v>
      </c>
      <c r="I13" s="99" t="n">
        <v>2718000000</v>
      </c>
      <c r="J13" s="99" t="n">
        <v>3122000000</v>
      </c>
      <c r="K13" s="104" t="n">
        <v>3889000000</v>
      </c>
      <c r="L13" s="104" t="n">
        <v>6700000000</v>
      </c>
      <c r="M13" s="16" t="n">
        <v>8400000000</v>
      </c>
      <c r="N13" s="16" t="n">
        <v>9500000000</v>
      </c>
      <c r="O13" s="16" t="n">
        <v>10700000000</v>
      </c>
      <c r="P13" s="16" t="n">
        <v>12600000000</v>
      </c>
      <c r="Q13" s="74" t="n">
        <v>12800000000</v>
      </c>
      <c r="R13" s="74" t="n">
        <v>12100000000</v>
      </c>
      <c r="S13" s="74" t="n">
        <v>13500000000</v>
      </c>
      <c r="T13" s="74" t="n">
        <v>15200000000</v>
      </c>
      <c r="U13" s="74" t="n">
        <v>17100000000</v>
      </c>
      <c r="V13" s="74" t="n">
        <v>19100000000</v>
      </c>
      <c r="W13" s="74" t="n">
        <v>21100000000</v>
      </c>
      <c r="X13" s="74" t="n">
        <v>23200000000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customFormat="false" ht="16.5" hidden="false" customHeight="false" outlineLevel="0" collapsed="false">
      <c r="A14" s="47" t="s">
        <v>5703</v>
      </c>
      <c r="B14" s="47" t="s">
        <v>5704</v>
      </c>
      <c r="C14" s="11" t="s">
        <v>43</v>
      </c>
      <c r="D14" s="4"/>
      <c r="E14" s="4"/>
      <c r="F14" s="4"/>
      <c r="G14" s="77" t="n">
        <f aca="false">G15+G17</f>
        <v>23564000000</v>
      </c>
      <c r="H14" s="77" t="n">
        <f aca="false">H15+H17</f>
        <v>29769000000</v>
      </c>
      <c r="I14" s="77" t="n">
        <f aca="false">I15+I17</f>
        <v>52384000000</v>
      </c>
      <c r="J14" s="77" t="n">
        <f aca="false">J15+J17</f>
        <v>73128000000</v>
      </c>
      <c r="K14" s="77" t="n">
        <f aca="false">K15+K17</f>
        <v>85227000000</v>
      </c>
      <c r="L14" s="104" t="n">
        <v>132100000000</v>
      </c>
      <c r="M14" s="16" t="n">
        <v>125800000000</v>
      </c>
      <c r="N14" s="16" t="n">
        <v>143500000000</v>
      </c>
      <c r="O14" s="16" t="n">
        <v>175700000000</v>
      </c>
      <c r="P14" s="16" t="n">
        <v>189700000000</v>
      </c>
      <c r="Q14" s="74" t="n">
        <v>175800000000</v>
      </c>
      <c r="R14" s="74" t="n">
        <v>201300000000</v>
      </c>
      <c r="S14" s="74" t="n">
        <v>253200000000</v>
      </c>
      <c r="T14" s="74" t="n">
        <v>295300000000</v>
      </c>
      <c r="U14" s="74" t="n">
        <v>330700000000</v>
      </c>
      <c r="V14" s="74" t="n">
        <v>366600000000</v>
      </c>
      <c r="W14" s="74" t="n">
        <v>408100000000</v>
      </c>
      <c r="X14" s="74" t="n">
        <v>449000000000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customFormat="false" ht="16.5" hidden="false" customHeight="false" outlineLevel="0" collapsed="false">
      <c r="A15" s="191" t="s">
        <v>151</v>
      </c>
      <c r="B15" s="191" t="s">
        <v>152</v>
      </c>
      <c r="C15" s="11" t="s">
        <v>5705</v>
      </c>
      <c r="D15" s="4"/>
      <c r="E15" s="4"/>
      <c r="F15" s="4"/>
      <c r="G15" s="103" t="n">
        <v>12598000000</v>
      </c>
      <c r="H15" s="99" t="n">
        <v>14808000000</v>
      </c>
      <c r="I15" s="99" t="n">
        <v>33804000000</v>
      </c>
      <c r="J15" s="99" t="n">
        <v>50397000000</v>
      </c>
      <c r="K15" s="104" t="n">
        <v>59383000000</v>
      </c>
      <c r="L15" s="104" t="n">
        <v>92100000000</v>
      </c>
      <c r="M15" s="16" t="n">
        <v>84600000000</v>
      </c>
      <c r="N15" s="16" t="n">
        <v>102800000000</v>
      </c>
      <c r="O15" s="16" t="n">
        <v>130100000000</v>
      </c>
      <c r="P15" s="16" t="n">
        <v>138800000000</v>
      </c>
      <c r="Q15" s="74" t="n">
        <v>128300000000</v>
      </c>
      <c r="R15" s="74" t="n">
        <v>139000000000</v>
      </c>
      <c r="S15" s="74" t="n">
        <v>170900000000</v>
      </c>
      <c r="T15" s="74" t="n">
        <v>198700000000</v>
      </c>
      <c r="U15" s="74" t="n">
        <v>222900000000</v>
      </c>
      <c r="V15" s="74" t="n">
        <v>247800000000</v>
      </c>
      <c r="W15" s="74" t="n">
        <v>274500000000</v>
      </c>
      <c r="X15" s="74" t="n">
        <v>303900000000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6.5" hidden="false" customHeight="false" outlineLevel="0" collapsed="false">
      <c r="A16" s="191" t="s">
        <v>2867</v>
      </c>
      <c r="B16" s="191" t="s">
        <v>2867</v>
      </c>
      <c r="C16" s="11" t="s">
        <v>5705</v>
      </c>
      <c r="D16" s="4"/>
      <c r="E16" s="4"/>
      <c r="F16" s="4"/>
      <c r="G16" s="77"/>
      <c r="H16" s="77"/>
      <c r="I16" s="77"/>
      <c r="J16" s="77"/>
      <c r="K16" s="77"/>
      <c r="L16" s="104" t="n">
        <v>13000000000</v>
      </c>
      <c r="M16" s="16" t="n">
        <v>21600000000</v>
      </c>
      <c r="N16" s="16" t="n">
        <v>28300000000</v>
      </c>
      <c r="O16" s="16" t="n">
        <v>33900000000</v>
      </c>
      <c r="P16" s="16" t="n">
        <v>38400000000</v>
      </c>
      <c r="Q16" s="74" t="n">
        <v>36700000000</v>
      </c>
      <c r="R16" s="74" t="n">
        <v>45100000000</v>
      </c>
      <c r="S16" s="74" t="n">
        <v>70500000000</v>
      </c>
      <c r="T16" s="74" t="n">
        <v>80900000000</v>
      </c>
      <c r="U16" s="74" t="n">
        <v>91100000000</v>
      </c>
      <c r="V16" s="74" t="n">
        <v>101200000000</v>
      </c>
      <c r="W16" s="74" t="n">
        <v>113300000000</v>
      </c>
      <c r="X16" s="74" t="n">
        <v>123600000000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customFormat="false" ht="16.5" hidden="false" customHeight="false" outlineLevel="0" collapsed="false">
      <c r="A17" s="191" t="s">
        <v>49</v>
      </c>
      <c r="B17" s="191" t="s">
        <v>49</v>
      </c>
      <c r="C17" s="11" t="s">
        <v>5705</v>
      </c>
      <c r="D17" s="4"/>
      <c r="E17" s="4"/>
      <c r="F17" s="4"/>
      <c r="G17" s="103" t="n">
        <v>10966000000</v>
      </c>
      <c r="H17" s="99" t="n">
        <v>14961000000</v>
      </c>
      <c r="I17" s="99" t="n">
        <v>18580000000</v>
      </c>
      <c r="J17" s="99" t="n">
        <v>22731000000</v>
      </c>
      <c r="K17" s="104" t="n">
        <v>25844000000</v>
      </c>
      <c r="L17" s="104" t="n">
        <v>27000000000</v>
      </c>
      <c r="M17" s="16" t="n">
        <v>19500000000</v>
      </c>
      <c r="N17" s="16" t="n">
        <v>12400000000</v>
      </c>
      <c r="O17" s="16" t="n">
        <v>11700000000</v>
      </c>
      <c r="P17" s="16" t="n">
        <v>12500000000</v>
      </c>
      <c r="Q17" s="74" t="n">
        <v>10800000000</v>
      </c>
      <c r="R17" s="74" t="n">
        <v>17200000000</v>
      </c>
      <c r="S17" s="74" t="n">
        <v>11700000000</v>
      </c>
      <c r="T17" s="74" t="n">
        <v>15800000000</v>
      </c>
      <c r="U17" s="74" t="n">
        <v>16700000000</v>
      </c>
      <c r="V17" s="74" t="n">
        <v>17600000000</v>
      </c>
      <c r="W17" s="74" t="n">
        <v>20300000000</v>
      </c>
      <c r="X17" s="74" t="n">
        <v>21500000000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customFormat="false" ht="16.5" hidden="false" customHeight="false" outlineLevel="0" collapsed="false">
      <c r="A18" s="47" t="s">
        <v>5706</v>
      </c>
      <c r="B18" s="47" t="s">
        <v>827</v>
      </c>
      <c r="C18" s="11" t="s">
        <v>43</v>
      </c>
      <c r="D18" s="4"/>
      <c r="E18" s="4"/>
      <c r="F18" s="4"/>
      <c r="G18" s="104" t="n">
        <v>3796000000</v>
      </c>
      <c r="H18" s="99" t="n">
        <v>5067000000</v>
      </c>
      <c r="I18" s="99" t="n">
        <v>6722000000</v>
      </c>
      <c r="J18" s="99" t="n">
        <v>7373000000</v>
      </c>
      <c r="K18" s="104" t="n">
        <v>10038000000</v>
      </c>
      <c r="L18" s="104" t="n">
        <v>12300000000</v>
      </c>
      <c r="M18" s="16" t="n">
        <v>6900000000</v>
      </c>
      <c r="N18" s="16" t="n">
        <v>9100000000</v>
      </c>
      <c r="O18" s="16" t="n">
        <v>11800000000</v>
      </c>
      <c r="P18" s="16" t="n">
        <v>13200000000</v>
      </c>
      <c r="Q18" s="74" t="n">
        <v>13300000000</v>
      </c>
      <c r="R18" s="74" t="n">
        <v>12600000000</v>
      </c>
      <c r="S18" s="74" t="n">
        <v>34900000000</v>
      </c>
      <c r="T18" s="74" t="n">
        <v>21600000000</v>
      </c>
      <c r="U18" s="74" t="n">
        <v>23800000000</v>
      </c>
      <c r="V18" s="74" t="n">
        <v>25900000000</v>
      </c>
      <c r="W18" s="74" t="n">
        <v>28100000000</v>
      </c>
      <c r="X18" s="74" t="n">
        <v>30600000000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customFormat="false" ht="16.5" hidden="false" customHeight="false" outlineLevel="0" collapsed="false">
      <c r="A19" s="47" t="s">
        <v>789</v>
      </c>
      <c r="B19" s="47" t="s">
        <v>5707</v>
      </c>
      <c r="C19" s="11" t="s">
        <v>43</v>
      </c>
      <c r="D19" s="4"/>
      <c r="E19" s="4"/>
      <c r="F19" s="4"/>
      <c r="G19" s="103" t="n">
        <v>4376000000</v>
      </c>
      <c r="H19" s="99" t="n">
        <v>5276000000</v>
      </c>
      <c r="I19" s="99" t="n">
        <v>7617000000</v>
      </c>
      <c r="J19" s="99" t="n">
        <v>10216000000</v>
      </c>
      <c r="K19" s="104" t="n">
        <v>12317000000</v>
      </c>
      <c r="L19" s="104" t="n">
        <v>5400000000</v>
      </c>
      <c r="M19" s="16" t="n">
        <v>8000000000</v>
      </c>
      <c r="N19" s="16" t="n">
        <v>26800000000</v>
      </c>
      <c r="O19" s="16" t="n">
        <v>25100000000</v>
      </c>
      <c r="P19" s="16" t="n">
        <v>24900000000</v>
      </c>
      <c r="Q19" s="74" t="n">
        <v>28400000000</v>
      </c>
      <c r="R19" s="74" t="n">
        <v>35600000000</v>
      </c>
      <c r="S19" s="74" t="n">
        <v>51000000000</v>
      </c>
      <c r="T19" s="74" t="n">
        <v>59400000000</v>
      </c>
      <c r="U19" s="74" t="n">
        <v>86000000000</v>
      </c>
      <c r="V19" s="74" t="n">
        <v>101600000000</v>
      </c>
      <c r="W19" s="74" t="n">
        <v>107500000000</v>
      </c>
      <c r="X19" s="74" t="n">
        <v>120000000000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6.5" hidden="false" customHeight="false" outlineLevel="0" collapsed="false">
      <c r="A20" s="49" t="s">
        <v>50</v>
      </c>
      <c r="B20" s="49" t="s">
        <v>696</v>
      </c>
      <c r="C20" s="49" t="s">
        <v>40</v>
      </c>
      <c r="D20" s="4"/>
      <c r="E20" s="4"/>
      <c r="F20" s="4"/>
      <c r="G20" s="104" t="n">
        <v>14280000000</v>
      </c>
      <c r="H20" s="99" t="n">
        <v>20123000000</v>
      </c>
      <c r="I20" s="99" t="n">
        <v>24935000000</v>
      </c>
      <c r="J20" s="99" t="n">
        <v>30504000000</v>
      </c>
      <c r="K20" s="104" t="n">
        <v>38224000000</v>
      </c>
      <c r="L20" s="104" t="n">
        <v>61600000000</v>
      </c>
      <c r="M20" s="16" t="n">
        <v>48900000000</v>
      </c>
      <c r="N20" s="16" t="n">
        <v>61900000000</v>
      </c>
      <c r="O20" s="16" t="n">
        <v>58400000000</v>
      </c>
      <c r="P20" s="16" t="n">
        <v>79500000000</v>
      </c>
      <c r="Q20" s="74" t="n">
        <v>83700000000</v>
      </c>
      <c r="R20" s="74" t="n">
        <v>78500000000</v>
      </c>
      <c r="S20" s="74" t="n">
        <v>110000000000</v>
      </c>
      <c r="T20" s="74" t="n">
        <v>81200000000</v>
      </c>
      <c r="U20" s="74" t="n">
        <v>91200000000</v>
      </c>
      <c r="V20" s="74" t="n">
        <v>100700000000</v>
      </c>
      <c r="W20" s="74" t="n">
        <v>110000000000</v>
      </c>
      <c r="X20" s="74" t="n">
        <v>107300000000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s="13" customFormat="true" ht="16.5" hidden="false" customHeight="false" outlineLevel="0" collapsed="false">
      <c r="A21" s="63" t="s">
        <v>52</v>
      </c>
      <c r="B21" s="63" t="s">
        <v>52</v>
      </c>
      <c r="C21" s="20" t="s">
        <v>37</v>
      </c>
      <c r="D21" s="168"/>
      <c r="E21" s="168"/>
      <c r="F21" s="168"/>
      <c r="G21" s="108"/>
      <c r="H21" s="111"/>
      <c r="I21" s="111"/>
      <c r="J21" s="111"/>
      <c r="K21" s="108"/>
      <c r="L21" s="108"/>
      <c r="M21" s="102"/>
      <c r="N21" s="102"/>
      <c r="O21" s="102"/>
      <c r="P21" s="102"/>
      <c r="Q21" s="67"/>
      <c r="R21" s="67"/>
      <c r="S21" s="67"/>
      <c r="T21" s="67"/>
      <c r="U21" s="67"/>
      <c r="V21" s="67"/>
      <c r="W21" s="67"/>
      <c r="X21" s="67"/>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s="38" customFormat="true" ht="16.5" hidden="false" customHeight="false" outlineLevel="0" collapsed="false">
      <c r="B22" s="373" t="s">
        <v>935</v>
      </c>
      <c r="C22" s="49"/>
      <c r="D22" s="4"/>
      <c r="E22" s="4"/>
      <c r="F22" s="4"/>
      <c r="G22" s="103" t="n">
        <v>98413000000</v>
      </c>
      <c r="H22" s="99" t="n">
        <v>143327000000</v>
      </c>
      <c r="I22" s="99" t="n">
        <v>194672000000</v>
      </c>
      <c r="J22" s="99" t="n">
        <v>242652000000</v>
      </c>
      <c r="K22" s="150" t="n">
        <v>315852000000</v>
      </c>
      <c r="L22" s="150" t="n">
        <v>449600000000</v>
      </c>
      <c r="M22" s="16" t="n">
        <v>443500000000</v>
      </c>
      <c r="N22" s="16" t="n">
        <v>530600000000</v>
      </c>
      <c r="O22" s="16" t="n">
        <v>594100000000</v>
      </c>
      <c r="P22" s="16" t="n">
        <v>690400000000</v>
      </c>
      <c r="Q22" s="74" t="n">
        <v>704900000000</v>
      </c>
      <c r="R22" s="74" t="n">
        <v>710500000000</v>
      </c>
      <c r="S22" s="74" t="n">
        <v>870700000000</v>
      </c>
      <c r="T22" s="74" t="n">
        <v>916400000000</v>
      </c>
      <c r="U22" s="74" t="n">
        <v>1032000000000</v>
      </c>
      <c r="V22" s="74" t="n">
        <v>1139900000000</v>
      </c>
      <c r="W22" s="74" t="n">
        <v>1250400000000</v>
      </c>
      <c r="X22" s="74" t="n">
        <v>1357400000000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s="13" customFormat="true" ht="15" hidden="false" customHeight="false" outlineLevel="0" collapsed="false">
      <c r="A23" s="371" t="s">
        <v>188</v>
      </c>
      <c r="B23" s="371" t="s">
        <v>1209</v>
      </c>
      <c r="C23" s="63" t="s">
        <v>34</v>
      </c>
      <c r="D23" s="168"/>
      <c r="E23" s="168"/>
      <c r="F23" s="168"/>
      <c r="G23" s="162" t="n">
        <f aca="false">G24+G34+G35+G36+G37</f>
        <v>98413000000</v>
      </c>
      <c r="H23" s="162" t="n">
        <f aca="false">H24+H34+H35+H36+H37</f>
        <v>143327000000</v>
      </c>
      <c r="I23" s="162" t="n">
        <f aca="false">I24+I34+I35+I36+I37</f>
        <v>194673000000</v>
      </c>
      <c r="J23" s="162" t="n">
        <f aca="false">J24+J34+J35+J36+J37</f>
        <v>242652000000</v>
      </c>
      <c r="K23" s="162" t="n">
        <f aca="false">K24+K34+K35+K36+K37</f>
        <v>315852000000</v>
      </c>
      <c r="L23" s="162" t="n">
        <f aca="false">L24+L34+L35+L36+L37</f>
        <v>449600000000</v>
      </c>
      <c r="M23" s="162" t="n">
        <f aca="false">M24+M34+M35+M36+M37</f>
        <v>443400000000</v>
      </c>
      <c r="N23" s="162" t="n">
        <f aca="false">N24+N34+N35+N36+N37</f>
        <v>530600000000</v>
      </c>
      <c r="O23" s="162" t="n">
        <f aca="false">O24+O34+O35+O36+O37</f>
        <v>594100000000</v>
      </c>
      <c r="P23" s="162" t="n">
        <f aca="false">P24+P34+P35+P36+P37</f>
        <v>690400000000</v>
      </c>
      <c r="Q23" s="162" t="n">
        <f aca="false">Q24+Q34+Q35+Q36+Q37</f>
        <v>704900000000</v>
      </c>
      <c r="R23" s="162" t="n">
        <f aca="false">R24+R34+R35+R36+R37</f>
        <v>710600000000</v>
      </c>
      <c r="S23" s="162" t="n">
        <f aca="false">S24+S34+S35+S36+S37</f>
        <v>870700000000</v>
      </c>
      <c r="T23" s="162" t="n">
        <f aca="false">T24+T34+T35+T36+T37</f>
        <v>916400000000</v>
      </c>
      <c r="U23" s="162" t="n">
        <f aca="false">U24+U34+U35+U36+U37</f>
        <v>1032000000000</v>
      </c>
      <c r="V23" s="162" t="n">
        <f aca="false">V24+V34+V35+V36+V37</f>
        <v>1139900000000</v>
      </c>
      <c r="W23" s="162" t="n">
        <f aca="false">W24+W34+W35+W36+W37</f>
        <v>1250500000000</v>
      </c>
      <c r="X23" s="162" t="n">
        <f aca="false">X24+X34+X35+X36+X37</f>
        <v>1357400000000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6.5" hidden="false" customHeight="false" outlineLevel="0" collapsed="false">
      <c r="A24" s="49" t="s">
        <v>70</v>
      </c>
      <c r="B24" s="49" t="s">
        <v>1508</v>
      </c>
      <c r="C24" s="49" t="s">
        <v>191</v>
      </c>
      <c r="D24" s="4"/>
      <c r="E24" s="4"/>
      <c r="F24" s="4"/>
      <c r="G24" s="104" t="n">
        <v>86541000000</v>
      </c>
      <c r="H24" s="99" t="n">
        <v>120868000000</v>
      </c>
      <c r="I24" s="99" t="n">
        <v>176334000000</v>
      </c>
      <c r="J24" s="99" t="n">
        <v>217888000000</v>
      </c>
      <c r="K24" s="104" t="n">
        <v>275594000000</v>
      </c>
      <c r="L24" s="104" t="n">
        <v>392500000000</v>
      </c>
      <c r="M24" s="16" t="n">
        <v>420500000000</v>
      </c>
      <c r="N24" s="16" t="n">
        <v>498200000000</v>
      </c>
      <c r="O24" s="16" t="n">
        <v>550100000000</v>
      </c>
      <c r="P24" s="16" t="n">
        <v>643200000000</v>
      </c>
      <c r="Q24" s="74" t="n">
        <v>672600000000</v>
      </c>
      <c r="R24" s="74" t="n">
        <v>693300000000</v>
      </c>
      <c r="S24" s="74" t="n">
        <v>802500000000</v>
      </c>
      <c r="T24" s="74" t="n">
        <v>862700000000</v>
      </c>
      <c r="U24" s="74" t="n">
        <v>954400000000</v>
      </c>
      <c r="V24" s="74" t="n">
        <v>1046900000000</v>
      </c>
      <c r="W24" s="74" t="n">
        <v>1145700000000</v>
      </c>
      <c r="X24" s="74" t="n">
        <v>1245200000000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6.5" hidden="false" customHeight="false" outlineLevel="0" collapsed="false">
      <c r="A25" s="47" t="s">
        <v>746</v>
      </c>
      <c r="B25" s="47" t="s">
        <v>936</v>
      </c>
      <c r="C25" s="49" t="s">
        <v>194</v>
      </c>
      <c r="D25" s="4"/>
      <c r="E25" s="4"/>
      <c r="F25" s="4"/>
      <c r="G25" s="103" t="n">
        <v>20319000000</v>
      </c>
      <c r="H25" s="99" t="n">
        <v>32775000000</v>
      </c>
      <c r="I25" s="99" t="n">
        <v>42700000000</v>
      </c>
      <c r="J25" s="99" t="n">
        <v>55049000000</v>
      </c>
      <c r="K25" s="104" t="n">
        <v>72677000000</v>
      </c>
      <c r="L25" s="104" t="n">
        <v>97700000000</v>
      </c>
      <c r="M25" s="16" t="n">
        <v>106000000000</v>
      </c>
      <c r="N25" s="16" t="n">
        <v>123600000000</v>
      </c>
      <c r="O25" s="16" t="n">
        <v>135100000000</v>
      </c>
      <c r="P25" s="16" t="n">
        <v>157500000000</v>
      </c>
      <c r="Q25" s="74" t="n">
        <v>167700000000</v>
      </c>
      <c r="R25" s="74" t="n">
        <v>162500000000</v>
      </c>
      <c r="S25" s="74" t="n">
        <v>182200000000</v>
      </c>
      <c r="T25" s="74" t="n">
        <v>196100000000</v>
      </c>
      <c r="U25" s="74" t="n">
        <v>221100000000</v>
      </c>
      <c r="V25" s="74" t="n">
        <v>243800000000</v>
      </c>
      <c r="W25" s="74" t="n">
        <v>265300000000</v>
      </c>
      <c r="X25" s="74" t="n">
        <v>292200000000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6.5" hidden="false" customHeight="false" outlineLevel="0" collapsed="false">
      <c r="A26" s="47" t="s">
        <v>79</v>
      </c>
      <c r="B26" s="47" t="s">
        <v>701</v>
      </c>
      <c r="C26" s="49" t="s">
        <v>194</v>
      </c>
      <c r="D26" s="4"/>
      <c r="E26" s="4"/>
      <c r="F26" s="4"/>
      <c r="G26" s="104" t="n">
        <v>18167000000</v>
      </c>
      <c r="H26" s="99" t="n">
        <v>19646000000</v>
      </c>
      <c r="I26" s="99" t="n">
        <v>28442000000</v>
      </c>
      <c r="J26" s="99" t="n">
        <v>35783000000</v>
      </c>
      <c r="K26" s="104" t="n">
        <v>45991000000</v>
      </c>
      <c r="L26" s="104" t="n">
        <v>59500000000</v>
      </c>
      <c r="M26" s="16" t="n">
        <v>67600000000</v>
      </c>
      <c r="N26" s="16" t="n">
        <v>79200000000</v>
      </c>
      <c r="O26" s="16" t="n">
        <v>88600000000</v>
      </c>
      <c r="P26" s="16" t="n">
        <v>104500000000</v>
      </c>
      <c r="Q26" s="74" t="n">
        <v>103700000000</v>
      </c>
      <c r="R26" s="74" t="n">
        <v>116900000000</v>
      </c>
      <c r="S26" s="74" t="n">
        <v>141900000000</v>
      </c>
      <c r="T26" s="74" t="n">
        <v>150700000000</v>
      </c>
      <c r="U26" s="74" t="n">
        <v>169200000000</v>
      </c>
      <c r="V26" s="74" t="n">
        <v>188700000000</v>
      </c>
      <c r="W26" s="74" t="n">
        <v>208100000000</v>
      </c>
      <c r="X26" s="74" t="n">
        <v>227400000000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6.5" hidden="false" customHeight="false" outlineLevel="0" collapsed="false">
      <c r="A27" s="47" t="s">
        <v>87</v>
      </c>
      <c r="B27" s="47" t="s">
        <v>87</v>
      </c>
      <c r="C27" s="49" t="s">
        <v>194</v>
      </c>
      <c r="D27" s="4"/>
      <c r="E27" s="4"/>
      <c r="F27" s="4"/>
      <c r="G27" s="103" t="n">
        <v>2644000000</v>
      </c>
      <c r="H27" s="99" t="n">
        <v>3210000000</v>
      </c>
      <c r="I27" s="99" t="n">
        <v>3312000000</v>
      </c>
      <c r="J27" s="99" t="n">
        <v>3440000000</v>
      </c>
      <c r="K27" s="104" t="n">
        <v>3679000000</v>
      </c>
      <c r="L27" s="104" t="n">
        <v>4900000000</v>
      </c>
      <c r="M27" s="16" t="n">
        <v>10600000000</v>
      </c>
      <c r="N27" s="16" t="n">
        <v>17600000000</v>
      </c>
      <c r="O27" s="16" t="n">
        <v>25600000000</v>
      </c>
      <c r="P27" s="16" t="n">
        <v>27000000000</v>
      </c>
      <c r="Q27" s="74" t="n">
        <v>35900000000</v>
      </c>
      <c r="R27" s="74" t="n">
        <v>52500000000</v>
      </c>
      <c r="S27" s="74" t="n">
        <v>99400000000</v>
      </c>
      <c r="T27" s="74" t="n">
        <v>106000000000</v>
      </c>
      <c r="U27" s="74" t="n">
        <v>110100000000</v>
      </c>
      <c r="V27" s="74" t="n">
        <v>109900000000</v>
      </c>
      <c r="W27" s="74" t="n">
        <v>116300000000</v>
      </c>
      <c r="X27" s="74" t="n">
        <v>121400000000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6.5" hidden="false" customHeight="false" outlineLevel="0" collapsed="false">
      <c r="A28" s="47" t="s">
        <v>5708</v>
      </c>
      <c r="B28" s="47" t="s">
        <v>5709</v>
      </c>
      <c r="C28" s="49" t="s">
        <v>194</v>
      </c>
      <c r="D28" s="4"/>
      <c r="E28" s="4"/>
      <c r="F28" s="4"/>
      <c r="G28" s="77"/>
      <c r="H28" s="77"/>
      <c r="I28" s="77"/>
      <c r="J28" s="77"/>
      <c r="K28" s="104"/>
      <c r="L28" s="104" t="n">
        <v>34400000000</v>
      </c>
      <c r="M28" s="16" t="n">
        <v>27200000000</v>
      </c>
      <c r="N28" s="16" t="n">
        <v>26500000000</v>
      </c>
      <c r="O28" s="16" t="n">
        <v>24600000000</v>
      </c>
      <c r="P28" s="16" t="n">
        <v>43200000000</v>
      </c>
      <c r="Q28" s="74" t="n">
        <v>29400000000</v>
      </c>
      <c r="R28" s="74" t="n">
        <v>37100000000</v>
      </c>
      <c r="S28" s="74" t="n">
        <v>23500000000</v>
      </c>
      <c r="T28" s="74" t="n">
        <v>25600000000</v>
      </c>
      <c r="U28" s="74" t="n">
        <v>28300000000</v>
      </c>
      <c r="V28" s="74" t="n">
        <v>36800000000</v>
      </c>
      <c r="W28" s="74" t="n">
        <v>43400000000</v>
      </c>
      <c r="X28" s="74" t="n">
        <v>41500000000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6.5" hidden="false" customHeight="false" outlineLevel="0" collapsed="false">
      <c r="A29" s="47" t="s">
        <v>755</v>
      </c>
      <c r="B29" s="47" t="s">
        <v>1094</v>
      </c>
      <c r="C29" s="49" t="s">
        <v>194</v>
      </c>
      <c r="D29" s="4"/>
      <c r="E29" s="4"/>
      <c r="F29" s="4"/>
      <c r="G29" s="77"/>
      <c r="H29" s="77"/>
      <c r="I29" s="77"/>
      <c r="J29" s="77"/>
      <c r="K29" s="77"/>
      <c r="L29" s="104" t="n">
        <v>196000000000</v>
      </c>
      <c r="M29" s="16" t="n">
        <v>209100000000</v>
      </c>
      <c r="N29" s="16" t="n">
        <v>251100000000</v>
      </c>
      <c r="O29" s="16" t="n">
        <v>275900000000</v>
      </c>
      <c r="P29" s="16" t="n">
        <v>310400000000</v>
      </c>
      <c r="Q29" s="74" t="n">
        <v>335600000000</v>
      </c>
      <c r="R29" s="74" t="n">
        <v>324200000000</v>
      </c>
      <c r="S29" s="74" t="n">
        <v>353900000000</v>
      </c>
      <c r="T29" s="74" t="n">
        <v>384100000000</v>
      </c>
      <c r="U29" s="74" t="n">
        <v>425600000000</v>
      </c>
      <c r="V29" s="74" t="n">
        <v>467600000000</v>
      </c>
      <c r="W29" s="74" t="n">
        <v>512400000000</v>
      </c>
      <c r="X29" s="74" t="n">
        <v>562500000000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6.5" hidden="false" customHeight="false" outlineLevel="0" collapsed="false">
      <c r="A30" s="191" t="s">
        <v>5710</v>
      </c>
      <c r="B30" s="191" t="s">
        <v>5711</v>
      </c>
      <c r="C30" s="49" t="s">
        <v>208</v>
      </c>
      <c r="D30" s="4"/>
      <c r="E30" s="4"/>
      <c r="F30" s="4"/>
      <c r="G30" s="77"/>
      <c r="H30" s="77"/>
      <c r="I30" s="77"/>
      <c r="J30" s="77"/>
      <c r="K30" s="77"/>
      <c r="L30" s="104" t="n">
        <v>36600000000</v>
      </c>
      <c r="M30" s="16" t="n">
        <v>26300000000</v>
      </c>
      <c r="N30" s="16" t="n">
        <v>36400000000</v>
      </c>
      <c r="O30" s="16" t="n">
        <v>42300000000</v>
      </c>
      <c r="P30" s="16" t="n">
        <v>54500000000</v>
      </c>
      <c r="Q30" s="74" t="n">
        <v>56300000000</v>
      </c>
      <c r="R30" s="74" t="n">
        <v>58300000000</v>
      </c>
      <c r="S30" s="74" t="n">
        <v>76500000000</v>
      </c>
      <c r="T30" s="74" t="n">
        <v>84500000000</v>
      </c>
      <c r="U30" s="74" t="n">
        <v>94300000000</v>
      </c>
      <c r="V30" s="74" t="n">
        <v>104600000000</v>
      </c>
      <c r="W30" s="74" t="n">
        <v>117400000000</v>
      </c>
      <c r="X30" s="74" t="n">
        <v>128900000000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6.5" hidden="false" customHeight="false" outlineLevel="0" collapsed="false">
      <c r="A31" s="191" t="s">
        <v>83</v>
      </c>
      <c r="B31" s="191" t="s">
        <v>83</v>
      </c>
      <c r="C31" s="49" t="s">
        <v>208</v>
      </c>
      <c r="D31" s="4"/>
      <c r="E31" s="4"/>
      <c r="F31" s="4"/>
      <c r="G31" s="77"/>
      <c r="H31" s="77"/>
      <c r="I31" s="77"/>
      <c r="J31" s="77"/>
      <c r="K31" s="77"/>
      <c r="L31" s="104" t="n">
        <v>143800000000</v>
      </c>
      <c r="M31" s="16" t="n">
        <v>165800000000</v>
      </c>
      <c r="N31" s="16" t="n">
        <v>193900000000</v>
      </c>
      <c r="O31" s="16" t="n">
        <v>210800000000</v>
      </c>
      <c r="P31" s="16" t="n">
        <v>233700000000</v>
      </c>
      <c r="Q31" s="74" t="n">
        <v>250300000000</v>
      </c>
      <c r="R31" s="74" t="n">
        <v>243600000000</v>
      </c>
      <c r="S31" s="74" t="n">
        <v>251800000000</v>
      </c>
      <c r="T31" s="74" t="n">
        <v>271200000000</v>
      </c>
      <c r="U31" s="74" t="n">
        <v>300400000000</v>
      </c>
      <c r="V31" s="74" t="n">
        <v>329900000000</v>
      </c>
      <c r="W31" s="74" t="n">
        <v>359900000000</v>
      </c>
      <c r="X31" s="74" t="n">
        <v>396400000000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6.5" hidden="false" customHeight="false" outlineLevel="0" collapsed="false">
      <c r="A32" s="191" t="s">
        <v>5712</v>
      </c>
      <c r="B32" s="191" t="s">
        <v>5713</v>
      </c>
      <c r="C32" s="49" t="s">
        <v>208</v>
      </c>
      <c r="D32" s="4"/>
      <c r="E32" s="4"/>
      <c r="F32" s="4"/>
      <c r="G32" s="77"/>
      <c r="H32" s="77"/>
      <c r="I32" s="77"/>
      <c r="J32" s="77"/>
      <c r="K32" s="77"/>
      <c r="L32" s="104" t="n">
        <v>15600000000</v>
      </c>
      <c r="M32" s="16" t="n">
        <v>16900000000</v>
      </c>
      <c r="N32" s="16" t="n">
        <v>20800000000</v>
      </c>
      <c r="O32" s="16" t="n">
        <v>22800000000</v>
      </c>
      <c r="P32" s="16" t="n">
        <v>22200000000</v>
      </c>
      <c r="Q32" s="74" t="n">
        <v>29000000000</v>
      </c>
      <c r="R32" s="74" t="n">
        <v>22300000000</v>
      </c>
      <c r="S32" s="74" t="n">
        <v>25600000000</v>
      </c>
      <c r="T32" s="74" t="n">
        <v>28300000000</v>
      </c>
      <c r="U32" s="74" t="n">
        <v>30900000000</v>
      </c>
      <c r="V32" s="74" t="n">
        <v>33100000000</v>
      </c>
      <c r="W32" s="74" t="n">
        <v>35100000000</v>
      </c>
      <c r="X32" s="74" t="n">
        <v>37200000000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6.5" hidden="false" customHeight="false" outlineLevel="0" collapsed="false">
      <c r="A33" s="47" t="s">
        <v>5514</v>
      </c>
      <c r="B33" s="47" t="s">
        <v>5714</v>
      </c>
      <c r="C33" s="49" t="s">
        <v>208</v>
      </c>
      <c r="D33" s="4"/>
      <c r="E33" s="4"/>
      <c r="F33" s="4"/>
      <c r="G33" s="310" t="n">
        <f aca="false">G24-G25-G26-G27-G28-G29</f>
        <v>45411000000</v>
      </c>
      <c r="H33" s="310" t="n">
        <f aca="false">H24-H25-H26-H27-H28-H29</f>
        <v>65237000000</v>
      </c>
      <c r="I33" s="310" t="n">
        <f aca="false">I24-I25-I26-I27-I28-I29</f>
        <v>101880000000</v>
      </c>
      <c r="J33" s="310" t="n">
        <f aca="false">J24-J25-J26-J27-J28-J29</f>
        <v>123616000000</v>
      </c>
      <c r="K33" s="310" t="n">
        <f aca="false">K24-K25-K26-K27-K28-K29</f>
        <v>153247000000</v>
      </c>
      <c r="L33" s="104" t="n">
        <v>0</v>
      </c>
      <c r="M33" s="77"/>
      <c r="N33" s="16" t="n">
        <v>200000000</v>
      </c>
      <c r="O33" s="16" t="n">
        <v>300000000</v>
      </c>
      <c r="P33" s="16" t="n">
        <v>600000000</v>
      </c>
      <c r="Q33" s="74" t="n">
        <v>300000000</v>
      </c>
      <c r="R33" s="74" t="n">
        <v>200000000</v>
      </c>
      <c r="S33" s="74" t="n">
        <v>1600000000</v>
      </c>
      <c r="T33" s="74" t="n">
        <v>200000000</v>
      </c>
      <c r="U33" s="74" t="n">
        <v>200000000</v>
      </c>
      <c r="V33" s="74" t="n">
        <v>200000000</v>
      </c>
      <c r="W33" s="74" t="n">
        <v>200000000</v>
      </c>
      <c r="X33" s="74" t="n">
        <v>200000000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6.5" hidden="false" customHeight="false" outlineLevel="0" collapsed="false">
      <c r="A34" s="49" t="s">
        <v>227</v>
      </c>
      <c r="B34" s="49" t="s">
        <v>1785</v>
      </c>
      <c r="C34" s="49" t="s">
        <v>191</v>
      </c>
      <c r="D34" s="4"/>
      <c r="E34" s="4"/>
      <c r="F34" s="4"/>
      <c r="G34" s="104" t="n">
        <v>11510000000</v>
      </c>
      <c r="H34" s="99" t="n">
        <v>20665000000</v>
      </c>
      <c r="I34" s="99" t="n">
        <v>18111000000</v>
      </c>
      <c r="J34" s="99" t="n">
        <v>24536000000</v>
      </c>
      <c r="K34" s="104" t="n">
        <v>38683000000</v>
      </c>
      <c r="L34" s="104" t="n">
        <v>52900000000</v>
      </c>
      <c r="M34" s="16" t="n">
        <v>20000000000</v>
      </c>
      <c r="N34" s="16" t="n">
        <v>30700000000</v>
      </c>
      <c r="O34" s="16" t="n">
        <v>39200000000</v>
      </c>
      <c r="P34" s="16" t="n">
        <v>43300000000</v>
      </c>
      <c r="Q34" s="74" t="n">
        <v>29300000000</v>
      </c>
      <c r="R34" s="74" t="n">
        <v>20100000000</v>
      </c>
      <c r="S34" s="74" t="n">
        <v>46300000000</v>
      </c>
      <c r="T34" s="74" t="n">
        <v>52300000000</v>
      </c>
      <c r="U34" s="74" t="n">
        <v>70800000000</v>
      </c>
      <c r="V34" s="74" t="n">
        <v>78900000000</v>
      </c>
      <c r="W34" s="74" t="n">
        <v>91200000000</v>
      </c>
      <c r="X34" s="74" t="n">
        <v>102300000000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6.5" hidden="false" customHeight="false" outlineLevel="0" collapsed="false">
      <c r="A35" s="49" t="s">
        <v>553</v>
      </c>
      <c r="B35" s="49" t="s">
        <v>553</v>
      </c>
      <c r="C35" s="49" t="s">
        <v>191</v>
      </c>
      <c r="D35" s="4"/>
      <c r="E35" s="4"/>
      <c r="F35" s="4"/>
      <c r="G35" s="104" t="n">
        <v>362000000</v>
      </c>
      <c r="H35" s="99" t="n">
        <v>1102000000</v>
      </c>
      <c r="I35" s="99" t="n">
        <v>228000000</v>
      </c>
      <c r="J35" s="99" t="n">
        <v>228000000</v>
      </c>
      <c r="K35" s="104" t="n">
        <v>1575000000</v>
      </c>
      <c r="L35" s="104" t="n">
        <v>2800000000</v>
      </c>
      <c r="M35" s="16" t="n">
        <v>2800000000</v>
      </c>
      <c r="N35" s="16" t="n">
        <v>1400000000</v>
      </c>
      <c r="O35" s="16" t="n">
        <v>4800000000</v>
      </c>
      <c r="P35" s="16" t="n">
        <v>3900000000</v>
      </c>
      <c r="Q35" s="74" t="n">
        <v>3000000000</v>
      </c>
      <c r="R35" s="74" t="n">
        <v>-2800000000</v>
      </c>
      <c r="S35" s="74" t="n">
        <v>11800000000</v>
      </c>
      <c r="T35" s="74" t="n">
        <v>800000000</v>
      </c>
      <c r="U35" s="74" t="n">
        <v>900000000</v>
      </c>
      <c r="V35" s="74" t="n">
        <v>1900000000</v>
      </c>
      <c r="W35" s="74" t="n">
        <v>2000000000</v>
      </c>
      <c r="X35" s="74" t="n">
        <v>300000000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6.5" hidden="false" customHeight="false" outlineLevel="0" collapsed="false">
      <c r="A36" s="49" t="s">
        <v>5715</v>
      </c>
      <c r="B36" s="49" t="s">
        <v>5716</v>
      </c>
      <c r="C36" s="49" t="s">
        <v>191</v>
      </c>
      <c r="D36" s="4"/>
      <c r="E36" s="4"/>
      <c r="F36" s="4"/>
      <c r="G36" s="77"/>
      <c r="H36" s="77"/>
      <c r="I36" s="77"/>
      <c r="J36" s="77"/>
      <c r="K36" s="77"/>
      <c r="L36" s="104" t="n">
        <v>1400000000</v>
      </c>
      <c r="M36" s="16" t="n">
        <v>100000000</v>
      </c>
      <c r="N36" s="16" t="n">
        <v>300000000</v>
      </c>
      <c r="O36" s="16" t="n">
        <v>0</v>
      </c>
      <c r="P36" s="16" t="n">
        <v>0</v>
      </c>
      <c r="Q36" s="74" t="n">
        <v>0</v>
      </c>
      <c r="R36" s="74" t="n">
        <v>0</v>
      </c>
      <c r="S36" s="74" t="n">
        <v>10100000000</v>
      </c>
      <c r="T36" s="74" t="n">
        <v>600000000</v>
      </c>
      <c r="U36" s="74" t="n">
        <v>5900000000</v>
      </c>
      <c r="V36" s="74" t="n">
        <v>12200000000</v>
      </c>
      <c r="W36" s="74" t="n">
        <v>11600000000</v>
      </c>
      <c r="X36" s="74" t="n">
        <v>9600000000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6.5" hidden="false" customHeight="false" outlineLevel="0" collapsed="false">
      <c r="A37" s="49" t="s">
        <v>5717</v>
      </c>
      <c r="B37" s="49" t="s">
        <v>5718</v>
      </c>
      <c r="C37" s="49" t="s">
        <v>191</v>
      </c>
      <c r="D37" s="4"/>
      <c r="E37" s="4"/>
      <c r="F37" s="4"/>
      <c r="G37" s="77"/>
      <c r="H37" s="152" t="n">
        <v>692000000</v>
      </c>
      <c r="I37" s="77"/>
      <c r="J37" s="77"/>
      <c r="K37" s="77"/>
      <c r="L37" s="104"/>
      <c r="M37" s="16"/>
      <c r="N37" s="16"/>
      <c r="O37" s="16"/>
      <c r="P37" s="16"/>
      <c r="Q37" s="74"/>
      <c r="R37" s="74"/>
      <c r="S37" s="74"/>
      <c r="T37" s="74"/>
      <c r="U37" s="74"/>
      <c r="V37" s="74"/>
      <c r="W37" s="74"/>
      <c r="X37" s="7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6.5" hidden="false" customHeight="false" outlineLevel="0" collapsed="false">
      <c r="B38" s="373" t="s">
        <v>2799</v>
      </c>
      <c r="C38" s="49"/>
      <c r="D38" s="4"/>
      <c r="E38" s="4"/>
      <c r="F38" s="4"/>
      <c r="G38" s="104" t="n">
        <v>-2413000000</v>
      </c>
      <c r="H38" s="99" t="n">
        <v>-14188000000</v>
      </c>
      <c r="I38" s="99" t="n">
        <v>-7899000000</v>
      </c>
      <c r="J38" s="99" t="n">
        <v>-8332000000</v>
      </c>
      <c r="K38" s="104" t="n">
        <v>-14233000000</v>
      </c>
      <c r="L38" s="104" t="n">
        <v>-30000000000</v>
      </c>
      <c r="M38" s="16" t="n">
        <v>-57100000000</v>
      </c>
      <c r="N38" s="16" t="n">
        <v>-62300000000</v>
      </c>
      <c r="O38" s="16" t="n">
        <v>-35900000000</v>
      </c>
      <c r="P38" s="16" t="n">
        <v>-63000000000</v>
      </c>
      <c r="Q38" s="74" t="n">
        <v>-70100000000</v>
      </c>
      <c r="R38" s="74" t="n">
        <v>-70800000000</v>
      </c>
      <c r="S38" s="74" t="n">
        <v>-78200000000</v>
      </c>
      <c r="T38" s="74" t="n">
        <v>-76200000000</v>
      </c>
      <c r="U38" s="74" t="n">
        <v>-72500000000</v>
      </c>
      <c r="V38" s="74" t="n">
        <v>-68900000000</v>
      </c>
      <c r="W38" s="74" t="n">
        <v>-70700000000</v>
      </c>
      <c r="X38" s="74" t="n">
        <v>-71200000000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6.5" hidden="false" customHeight="false" outlineLevel="0" collapsed="false">
      <c r="B39" s="373" t="s">
        <v>5719</v>
      </c>
      <c r="C39" s="49"/>
      <c r="D39" s="4"/>
      <c r="E39" s="4"/>
      <c r="F39" s="4"/>
      <c r="G39" s="77"/>
      <c r="H39" s="77"/>
      <c r="I39" s="77"/>
      <c r="J39" s="77"/>
      <c r="K39" s="77"/>
      <c r="L39" s="104" t="n">
        <v>-25000000000</v>
      </c>
      <c r="M39" s="16" t="n">
        <v>-46500000000</v>
      </c>
      <c r="N39" s="77"/>
      <c r="O39" s="77"/>
      <c r="P39" s="77"/>
      <c r="Q39" s="74" t="n">
        <v>-27500000000</v>
      </c>
      <c r="R39" s="74" t="n">
        <v>-87300000000</v>
      </c>
      <c r="S39" s="74" t="n">
        <v>-58000000000</v>
      </c>
      <c r="T39" s="74" t="n">
        <v>-5400000000</v>
      </c>
      <c r="U39" s="74" t="n">
        <v>0</v>
      </c>
      <c r="V39" s="74" t="n">
        <v>0</v>
      </c>
      <c r="W39" s="74" t="n">
        <v>0</v>
      </c>
      <c r="X39" s="74" t="n">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5" hidden="false" customHeight="false" outlineLevel="0" collapsed="false">
      <c r="B40" s="373" t="s">
        <v>5720</v>
      </c>
      <c r="C40" s="49"/>
      <c r="D40" s="4"/>
      <c r="E40" s="4"/>
      <c r="F40" s="4"/>
      <c r="G40" s="77"/>
      <c r="H40" s="77"/>
      <c r="I40" s="77"/>
      <c r="J40" s="77"/>
      <c r="K40" s="77"/>
      <c r="L40" s="77"/>
      <c r="M40" s="77"/>
      <c r="N40" s="77"/>
      <c r="O40" s="77"/>
      <c r="P40" s="77"/>
      <c r="Q40" s="74" t="n">
        <v>-97600000000</v>
      </c>
      <c r="R40" s="74" t="n">
        <v>-158100000000</v>
      </c>
      <c r="S40" s="74" t="n">
        <v>-136200000000</v>
      </c>
      <c r="T40" s="74" t="n">
        <v>-81600000000</v>
      </c>
      <c r="U40" s="74" t="n">
        <v>-72500000000</v>
      </c>
      <c r="V40" s="74" t="n">
        <v>-68900000000</v>
      </c>
      <c r="W40" s="74" t="n">
        <v>-70700000000</v>
      </c>
      <c r="X40" s="74" t="n">
        <v>-71200000000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s="13" customFormat="true" ht="16.5" hidden="false" customHeight="false" outlineLevel="0" collapsed="false">
      <c r="A41" s="13" t="s">
        <v>556</v>
      </c>
      <c r="B41" s="371" t="s">
        <v>5721</v>
      </c>
      <c r="C41" s="63" t="s">
        <v>34</v>
      </c>
      <c r="D41" s="168"/>
      <c r="E41" s="168"/>
      <c r="F41" s="168"/>
      <c r="G41" s="162" t="n">
        <v>2428000000</v>
      </c>
      <c r="H41" s="111" t="n">
        <v>14980000000</v>
      </c>
      <c r="I41" s="111" t="n">
        <v>10052000000</v>
      </c>
      <c r="J41" s="111" t="n">
        <v>6947000000</v>
      </c>
      <c r="K41" s="108" t="n">
        <v>13450000000</v>
      </c>
      <c r="L41" s="108" t="n">
        <v>30000000000</v>
      </c>
      <c r="M41" s="102" t="n">
        <v>57100000000</v>
      </c>
      <c r="N41" s="102" t="n">
        <v>62300000000</v>
      </c>
      <c r="O41" s="164" t="n">
        <f aca="false">O42+O47</f>
        <v>46700000000</v>
      </c>
      <c r="P41" s="102" t="n">
        <v>63000000000</v>
      </c>
      <c r="Q41" s="67" t="n">
        <v>70100000000</v>
      </c>
      <c r="R41" s="67" t="n">
        <v>70800000000</v>
      </c>
      <c r="S41" s="67" t="n">
        <v>78200000000</v>
      </c>
      <c r="T41" s="67" t="n">
        <v>76200000000</v>
      </c>
      <c r="U41" s="67" t="n">
        <v>72500000000</v>
      </c>
      <c r="V41" s="67" t="n">
        <v>68900000000</v>
      </c>
      <c r="W41" s="67" t="n">
        <v>70700000000</v>
      </c>
      <c r="X41" s="67" t="n">
        <v>71200000000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customFormat="false" ht="16.5" hidden="false" customHeight="false" outlineLevel="0" collapsed="false">
      <c r="A42" s="49" t="s">
        <v>112</v>
      </c>
      <c r="B42" s="49" t="s">
        <v>361</v>
      </c>
      <c r="C42" s="49" t="s">
        <v>242</v>
      </c>
      <c r="D42" s="4"/>
      <c r="E42" s="4"/>
      <c r="F42" s="4"/>
      <c r="G42" s="103" t="n">
        <v>2618000000</v>
      </c>
      <c r="H42" s="99" t="n">
        <v>4738000000</v>
      </c>
      <c r="I42" s="99" t="n">
        <v>2729000000</v>
      </c>
      <c r="J42" s="99" t="n">
        <v>6950000000</v>
      </c>
      <c r="K42" s="104" t="n">
        <v>7007000000</v>
      </c>
      <c r="L42" s="104" t="n">
        <v>3600000000</v>
      </c>
      <c r="M42" s="16" t="n">
        <v>42700000000</v>
      </c>
      <c r="N42" s="16" t="n">
        <v>50000000000</v>
      </c>
      <c r="O42" s="16" t="n">
        <v>16100000000</v>
      </c>
      <c r="P42" s="16" t="n">
        <v>12400000000</v>
      </c>
      <c r="Q42" s="74" t="n">
        <v>19000000000</v>
      </c>
      <c r="R42" s="74" t="n">
        <v>37000000000</v>
      </c>
      <c r="S42" s="74" t="n">
        <v>167300000000</v>
      </c>
      <c r="T42" s="74" t="n">
        <v>53400000000</v>
      </c>
      <c r="U42" s="74" t="n">
        <v>58100000000</v>
      </c>
      <c r="V42" s="74" t="n">
        <v>48300000000</v>
      </c>
      <c r="W42" s="74" t="n">
        <v>19500000000</v>
      </c>
      <c r="X42" s="74" t="n">
        <v>-19800000000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6.5" hidden="false" customHeight="false" outlineLevel="0" collapsed="false">
      <c r="A43" s="47" t="s">
        <v>390</v>
      </c>
      <c r="B43" s="47" t="s">
        <v>390</v>
      </c>
      <c r="C43" s="49" t="s">
        <v>251</v>
      </c>
      <c r="D43" s="4"/>
      <c r="E43" s="4"/>
      <c r="F43" s="4"/>
      <c r="G43" s="103" t="n">
        <v>7106000000</v>
      </c>
      <c r="H43" s="99" t="n">
        <v>10222000000</v>
      </c>
      <c r="I43" s="99" t="n">
        <v>8487000000</v>
      </c>
      <c r="J43" s="99" t="n">
        <v>12290000000</v>
      </c>
      <c r="K43" s="104" t="n">
        <v>10640000000</v>
      </c>
      <c r="L43" s="104" t="n">
        <v>6200000000</v>
      </c>
      <c r="M43" s="16" t="n">
        <v>58400000000</v>
      </c>
      <c r="N43" s="16" t="n">
        <v>57700000000</v>
      </c>
      <c r="O43" s="16" t="n">
        <v>29700000000</v>
      </c>
      <c r="P43" s="16" t="n">
        <v>42800000000</v>
      </c>
      <c r="Q43" s="74" t="n">
        <v>51600000000</v>
      </c>
      <c r="R43" s="74" t="n">
        <v>94800000000</v>
      </c>
      <c r="S43" s="74" t="n">
        <v>197900000000</v>
      </c>
      <c r="T43" s="74" t="n">
        <v>66200000000</v>
      </c>
      <c r="U43" s="74" t="n">
        <v>86200000000</v>
      </c>
      <c r="V43" s="74" t="n">
        <v>97600000000</v>
      </c>
      <c r="W43" s="74" t="n">
        <v>88200000000</v>
      </c>
      <c r="X43" s="74" t="n">
        <v>74400000000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A44" s="47" t="s">
        <v>1357</v>
      </c>
      <c r="B44" s="47" t="s">
        <v>1357</v>
      </c>
      <c r="C44" s="49" t="s">
        <v>251</v>
      </c>
      <c r="D44" s="4"/>
      <c r="E44" s="4"/>
      <c r="F44" s="4"/>
      <c r="G44" s="77"/>
      <c r="H44" s="77"/>
      <c r="I44" s="77"/>
      <c r="J44" s="77"/>
      <c r="K44" s="77"/>
      <c r="L44" s="77"/>
      <c r="M44" s="77"/>
      <c r="N44" s="77"/>
      <c r="O44" s="77"/>
      <c r="P44" s="77"/>
      <c r="Q44" s="74" t="n">
        <v>0</v>
      </c>
      <c r="R44" s="74" t="n">
        <v>0</v>
      </c>
      <c r="S44" s="74" t="n">
        <v>92000000000</v>
      </c>
      <c r="T44" s="74" t="n">
        <v>50700000000</v>
      </c>
      <c r="U44" s="74" t="n">
        <v>76300000000</v>
      </c>
      <c r="V44" s="74" t="n">
        <v>0</v>
      </c>
      <c r="W44" s="74" t="n">
        <v>0</v>
      </c>
      <c r="X44" s="74" t="n">
        <v>35600000000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6.5" hidden="false" customHeight="false" outlineLevel="0" collapsed="false">
      <c r="A45" s="47" t="s">
        <v>394</v>
      </c>
      <c r="B45" s="47" t="s">
        <v>394</v>
      </c>
      <c r="C45" s="49" t="s">
        <v>251</v>
      </c>
      <c r="D45" s="4"/>
      <c r="E45" s="4"/>
      <c r="F45" s="4"/>
      <c r="G45" s="103" t="n">
        <v>-4488000000</v>
      </c>
      <c r="H45" s="99" t="n">
        <v>-5484000000</v>
      </c>
      <c r="I45" s="99" t="n">
        <v>-5759000000</v>
      </c>
      <c r="J45" s="99" t="n">
        <v>-5340000000</v>
      </c>
      <c r="K45" s="104" t="n">
        <v>-3633000000</v>
      </c>
      <c r="L45" s="104" t="n">
        <v>-2600000000</v>
      </c>
      <c r="M45" s="16" t="n">
        <v>-15700000000</v>
      </c>
      <c r="N45" s="16" t="n">
        <v>-7700000000</v>
      </c>
      <c r="O45" s="16" t="n">
        <v>-13500000000</v>
      </c>
      <c r="P45" s="16" t="n">
        <v>-30400000000</v>
      </c>
      <c r="Q45" s="74" t="n">
        <v>-32600000000</v>
      </c>
      <c r="R45" s="74" t="n">
        <v>-57900000000</v>
      </c>
      <c r="S45" s="74" t="n">
        <v>-122600000000</v>
      </c>
      <c r="T45" s="74" t="n">
        <v>-63600000000</v>
      </c>
      <c r="U45" s="74" t="n">
        <v>-104500000000</v>
      </c>
      <c r="V45" s="74" t="n">
        <v>-49200000000</v>
      </c>
      <c r="W45" s="74" t="n">
        <v>-68700000000</v>
      </c>
      <c r="X45" s="74" t="n">
        <v>-129800000000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customFormat="false" ht="15" hidden="false" customHeight="false" outlineLevel="0" collapsed="false">
      <c r="A46" s="157" t="s">
        <v>115</v>
      </c>
      <c r="B46" s="157" t="s">
        <v>5722</v>
      </c>
      <c r="C46" s="49" t="s">
        <v>242</v>
      </c>
      <c r="D46" s="4"/>
      <c r="E46" s="4"/>
      <c r="F46" s="4"/>
      <c r="G46" s="103" t="n">
        <f aca="false">G47+G54</f>
        <v>-190000000</v>
      </c>
      <c r="H46" s="103" t="n">
        <f aca="false">H47+H54</f>
        <v>10242000000</v>
      </c>
      <c r="I46" s="103" t="n">
        <f aca="false">I47+I54</f>
        <v>7323000000</v>
      </c>
      <c r="J46" s="103" t="n">
        <f aca="false">J47+J54</f>
        <v>-3000000</v>
      </c>
      <c r="K46" s="103" t="n">
        <f aca="false">K47+K54</f>
        <v>6444000000</v>
      </c>
      <c r="L46" s="103" t="n">
        <f aca="false">L47</f>
        <v>26400000000</v>
      </c>
      <c r="M46" s="103" t="n">
        <f aca="false">M47</f>
        <v>14400000000</v>
      </c>
      <c r="N46" s="103" t="n">
        <f aca="false">N47</f>
        <v>12300000000</v>
      </c>
      <c r="O46" s="103" t="n">
        <f aca="false">O47</f>
        <v>30600000000</v>
      </c>
      <c r="P46" s="103" t="n">
        <f aca="false">P47</f>
        <v>50600000000</v>
      </c>
      <c r="Q46" s="103" t="n">
        <f aca="false">Q47</f>
        <v>51100000000</v>
      </c>
      <c r="R46" s="103" t="n">
        <f aca="false">R47</f>
        <v>33900000000</v>
      </c>
      <c r="S46" s="103" t="n">
        <f aca="false">S47</f>
        <v>-89100000000</v>
      </c>
      <c r="T46" s="103" t="n">
        <f aca="false">T47</f>
        <v>22800000000</v>
      </c>
      <c r="U46" s="103" t="n">
        <f aca="false">U47</f>
        <v>14500000000</v>
      </c>
      <c r="V46" s="103" t="n">
        <f aca="false">V47</f>
        <v>20600000000</v>
      </c>
      <c r="W46" s="103" t="n">
        <f aca="false">W47</f>
        <v>51200000000</v>
      </c>
      <c r="X46" s="103" t="n">
        <f aca="false">X47</f>
        <v>91100000000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customFormat="false" ht="16.5" hidden="false" customHeight="false" outlineLevel="0" collapsed="false">
      <c r="B47" s="49" t="s">
        <v>4213</v>
      </c>
      <c r="C47" s="49"/>
      <c r="D47" s="4"/>
      <c r="E47" s="4"/>
      <c r="F47" s="4"/>
      <c r="G47" s="103" t="n">
        <v>-3091000000</v>
      </c>
      <c r="H47" s="99" t="n">
        <v>-327000000</v>
      </c>
      <c r="I47" s="99" t="n">
        <v>-14546000000</v>
      </c>
      <c r="J47" s="99" t="n">
        <v>-2074000000</v>
      </c>
      <c r="K47" s="104" t="n">
        <v>2235000000</v>
      </c>
      <c r="L47" s="104" t="n">
        <v>26400000000</v>
      </c>
      <c r="M47" s="16" t="n">
        <v>14400000000</v>
      </c>
      <c r="N47" s="16" t="n">
        <v>12300000000</v>
      </c>
      <c r="O47" s="16" t="n">
        <v>30600000000</v>
      </c>
      <c r="P47" s="16" t="n">
        <v>50600000000</v>
      </c>
      <c r="Q47" s="74" t="n">
        <v>51100000000</v>
      </c>
      <c r="R47" s="74" t="n">
        <v>33900000000</v>
      </c>
      <c r="S47" s="74" t="n">
        <v>-89100000000</v>
      </c>
      <c r="T47" s="74" t="n">
        <v>22800000000</v>
      </c>
      <c r="U47" s="74" t="n">
        <v>14500000000</v>
      </c>
      <c r="V47" s="74" t="n">
        <v>20600000000</v>
      </c>
      <c r="W47" s="74" t="n">
        <v>51200000000</v>
      </c>
      <c r="X47" s="74" t="n">
        <v>91100000000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6.5" hidden="false" customHeight="false" outlineLevel="0" collapsed="false">
      <c r="A48" s="47"/>
      <c r="B48" s="47" t="s">
        <v>245</v>
      </c>
      <c r="C48" s="49"/>
      <c r="D48" s="4"/>
      <c r="E48" s="4"/>
      <c r="F48" s="4"/>
      <c r="G48" s="103" t="n">
        <v>-939000000</v>
      </c>
      <c r="H48" s="99" t="n">
        <v>483000000</v>
      </c>
      <c r="I48" s="99" t="n">
        <v>-978000000</v>
      </c>
      <c r="J48" s="99" t="n">
        <v>-2332000000</v>
      </c>
      <c r="K48" s="104" t="n">
        <v>1385000000</v>
      </c>
      <c r="L48" s="104"/>
      <c r="M48" s="16"/>
      <c r="N48" s="16"/>
      <c r="O48" s="16"/>
      <c r="P48" s="16"/>
      <c r="Q48" s="74"/>
      <c r="R48" s="74"/>
      <c r="S48" s="74"/>
      <c r="T48" s="74"/>
      <c r="U48" s="74"/>
      <c r="V48" s="74"/>
      <c r="W48" s="74"/>
      <c r="X48" s="7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6.5" hidden="false" customHeight="false" outlineLevel="0" collapsed="false">
      <c r="A49" s="191" t="s">
        <v>5723</v>
      </c>
      <c r="B49" s="191" t="s">
        <v>5724</v>
      </c>
      <c r="C49" s="49" t="s">
        <v>119</v>
      </c>
      <c r="D49" s="4"/>
      <c r="E49" s="4"/>
      <c r="F49" s="4"/>
      <c r="G49" s="77"/>
      <c r="H49" s="77"/>
      <c r="I49" s="77"/>
      <c r="J49" s="77"/>
      <c r="K49" s="77"/>
      <c r="L49" s="104" t="n">
        <v>20000000000</v>
      </c>
      <c r="M49" s="16" t="n">
        <v>9100000000</v>
      </c>
      <c r="N49" s="16" t="n">
        <v>20200000000</v>
      </c>
      <c r="O49" s="16" t="n">
        <v>16300000000</v>
      </c>
      <c r="P49" s="16" t="n">
        <v>41000000000</v>
      </c>
      <c r="Q49" s="74" t="n">
        <v>50500000000</v>
      </c>
      <c r="R49" s="74" t="n">
        <v>22500000000</v>
      </c>
      <c r="S49" s="74" t="n">
        <v>-72900000000</v>
      </c>
      <c r="T49" s="74" t="n">
        <v>-12700000000</v>
      </c>
      <c r="U49" s="74" t="n">
        <v>2500000000</v>
      </c>
      <c r="V49" s="74" t="n">
        <v>6600000000</v>
      </c>
      <c r="W49" s="74" t="n">
        <v>35200000000</v>
      </c>
      <c r="X49" s="74" t="n">
        <v>71100000000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customFormat="false" ht="16.5" hidden="false" customHeight="false" outlineLevel="0" collapsed="false">
      <c r="A50" s="191" t="s">
        <v>2303</v>
      </c>
      <c r="B50" s="191" t="s">
        <v>2303</v>
      </c>
      <c r="C50" s="49" t="s">
        <v>119</v>
      </c>
      <c r="D50" s="4"/>
      <c r="E50" s="4"/>
      <c r="F50" s="4"/>
      <c r="G50" s="103" t="n">
        <v>-939000000</v>
      </c>
      <c r="H50" s="99" t="n">
        <v>3334000000</v>
      </c>
      <c r="I50" s="99" t="n">
        <v>7546000000</v>
      </c>
      <c r="J50" s="99" t="n">
        <v>1572000000</v>
      </c>
      <c r="K50" s="104" t="n">
        <v>3881000000</v>
      </c>
      <c r="L50" s="104"/>
      <c r="M50" s="16"/>
      <c r="N50" s="16"/>
      <c r="O50" s="16"/>
      <c r="P50" s="16"/>
      <c r="Q50" s="74"/>
      <c r="R50" s="74"/>
      <c r="S50" s="74"/>
      <c r="T50" s="74"/>
      <c r="U50" s="74"/>
      <c r="V50" s="74"/>
      <c r="W50" s="74"/>
      <c r="X50" s="7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customFormat="false" ht="16.5" hidden="false" customHeight="false" outlineLevel="0" collapsed="false">
      <c r="A51" s="191" t="s">
        <v>393</v>
      </c>
      <c r="B51" s="191" t="s">
        <v>393</v>
      </c>
      <c r="C51" s="49" t="s">
        <v>119</v>
      </c>
      <c r="D51" s="4"/>
      <c r="E51" s="4"/>
      <c r="F51" s="4"/>
      <c r="G51" s="77"/>
      <c r="H51" s="99" t="n">
        <v>-2851000000</v>
      </c>
      <c r="I51" s="99" t="n">
        <v>-8524000000</v>
      </c>
      <c r="J51" s="99" t="n">
        <v>-3904000000</v>
      </c>
      <c r="K51" s="104" t="n">
        <v>-2496000000</v>
      </c>
      <c r="L51" s="104"/>
      <c r="M51" s="16"/>
      <c r="N51" s="16"/>
      <c r="O51" s="16"/>
      <c r="P51" s="16"/>
      <c r="Q51" s="74"/>
      <c r="R51" s="74"/>
      <c r="S51" s="74"/>
      <c r="T51" s="74"/>
      <c r="U51" s="74"/>
      <c r="V51" s="74"/>
      <c r="W51" s="74"/>
      <c r="X51" s="7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6.5" hidden="false" customHeight="false" outlineLevel="0" collapsed="false">
      <c r="A52" s="191" t="s">
        <v>5725</v>
      </c>
      <c r="B52" s="191" t="s">
        <v>5726</v>
      </c>
      <c r="C52" s="49" t="s">
        <v>119</v>
      </c>
      <c r="D52" s="4"/>
      <c r="E52" s="4"/>
      <c r="F52" s="4"/>
      <c r="G52" s="77"/>
      <c r="H52" s="77"/>
      <c r="I52" s="77"/>
      <c r="J52" s="77"/>
      <c r="K52" s="77"/>
      <c r="L52" s="104" t="n">
        <v>0</v>
      </c>
      <c r="M52" s="16" t="n">
        <v>-2400000000</v>
      </c>
      <c r="N52" s="16" t="n">
        <v>2700000000</v>
      </c>
      <c r="O52" s="16" t="n">
        <v>-700000000</v>
      </c>
      <c r="P52" s="16" t="n">
        <v>-3000000000</v>
      </c>
      <c r="Q52" s="74" t="n">
        <v>-100000000</v>
      </c>
      <c r="R52" s="74" t="n">
        <v>100000000</v>
      </c>
      <c r="S52" s="74" t="n">
        <v>0</v>
      </c>
      <c r="T52" s="74" t="n">
        <v>0</v>
      </c>
      <c r="U52" s="74" t="n">
        <v>0</v>
      </c>
      <c r="V52" s="74" t="n">
        <v>0</v>
      </c>
      <c r="W52" s="74" t="n">
        <v>0</v>
      </c>
      <c r="X52" s="74" t="n">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6.5" hidden="false" customHeight="false" outlineLevel="0" collapsed="false">
      <c r="A53" s="47" t="s">
        <v>5727</v>
      </c>
      <c r="B53" s="47" t="s">
        <v>5728</v>
      </c>
      <c r="C53" s="49" t="s">
        <v>119</v>
      </c>
      <c r="D53" s="4"/>
      <c r="E53" s="4"/>
      <c r="F53" s="4"/>
      <c r="G53" s="104" t="n">
        <v>-2152000000</v>
      </c>
      <c r="H53" s="99" t="n">
        <v>-810000000</v>
      </c>
      <c r="I53" s="99" t="n">
        <v>-13567000000</v>
      </c>
      <c r="J53" s="99" t="n">
        <v>258000000</v>
      </c>
      <c r="K53" s="104" t="n">
        <v>850000000</v>
      </c>
      <c r="L53" s="104" t="n">
        <v>3900000000</v>
      </c>
      <c r="M53" s="16" t="n">
        <v>5700000000</v>
      </c>
      <c r="N53" s="16" t="n">
        <v>-12900000000</v>
      </c>
      <c r="O53" s="16" t="n">
        <v>-8100000000</v>
      </c>
      <c r="P53" s="16" t="n">
        <v>-300000000</v>
      </c>
      <c r="Q53" s="74" t="n">
        <v>-1400000000</v>
      </c>
      <c r="R53" s="74" t="n">
        <v>10400000000</v>
      </c>
      <c r="S53" s="74" t="n">
        <v>-25000000000</v>
      </c>
      <c r="T53" s="74" t="n">
        <v>25000000000</v>
      </c>
      <c r="U53" s="74" t="n">
        <v>0</v>
      </c>
      <c r="V53" s="74" t="n">
        <v>0</v>
      </c>
      <c r="W53" s="74" t="n">
        <v>0</v>
      </c>
      <c r="X53" s="74"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6.5" hidden="false" customHeight="false" outlineLevel="0" collapsed="false">
      <c r="A54" s="47" t="s">
        <v>805</v>
      </c>
      <c r="B54" s="47" t="s">
        <v>805</v>
      </c>
      <c r="C54" s="49" t="s">
        <v>119</v>
      </c>
      <c r="D54" s="4"/>
      <c r="E54" s="4"/>
      <c r="F54" s="4"/>
      <c r="G54" s="104" t="n">
        <v>2901000000</v>
      </c>
      <c r="H54" s="99" t="n">
        <v>10569000000</v>
      </c>
      <c r="I54" s="99" t="n">
        <v>21869000000</v>
      </c>
      <c r="J54" s="99" t="n">
        <v>2071000000</v>
      </c>
      <c r="K54" s="104" t="n">
        <v>4209000000</v>
      </c>
      <c r="L54" s="104" t="n">
        <v>2500000000</v>
      </c>
      <c r="M54" s="16" t="n">
        <v>2100000000</v>
      </c>
      <c r="N54" s="16" t="n">
        <v>2300000000</v>
      </c>
      <c r="O54" s="16" t="n">
        <v>23200000000</v>
      </c>
      <c r="P54" s="16" t="n">
        <v>12900000000</v>
      </c>
      <c r="Q54" s="74" t="n">
        <v>2100000000</v>
      </c>
      <c r="R54" s="74" t="n">
        <v>800000000</v>
      </c>
      <c r="S54" s="74" t="n">
        <v>8800000000</v>
      </c>
      <c r="T54" s="74" t="n">
        <v>10500000000</v>
      </c>
      <c r="U54" s="74" t="n">
        <v>12000000000</v>
      </c>
      <c r="V54" s="74" t="n">
        <v>14000000000</v>
      </c>
      <c r="W54" s="74" t="n">
        <v>16000000000</v>
      </c>
      <c r="X54" s="74" t="n">
        <v>20000000000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B55" s="373" t="s">
        <v>1439</v>
      </c>
      <c r="C55" s="49"/>
      <c r="D55" s="4"/>
      <c r="E55" s="4"/>
      <c r="F55" s="4"/>
      <c r="G55" s="77"/>
      <c r="H55" s="77"/>
      <c r="I55" s="77"/>
      <c r="J55" s="77"/>
      <c r="K55" s="77"/>
      <c r="L55" s="77"/>
      <c r="M55" s="77"/>
      <c r="N55" s="77"/>
      <c r="O55" s="77"/>
      <c r="P55" s="77"/>
      <c r="Q55" s="74" t="n">
        <v>0</v>
      </c>
      <c r="R55" s="74" t="n">
        <v>0</v>
      </c>
      <c r="S55" s="74" t="n">
        <v>0</v>
      </c>
      <c r="T55" s="74" t="n">
        <v>0</v>
      </c>
      <c r="U55" s="74" t="n">
        <v>0</v>
      </c>
      <c r="V55" s="74" t="n">
        <v>0</v>
      </c>
      <c r="W55" s="74" t="n">
        <v>0</v>
      </c>
      <c r="X55" s="74"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6.5" hidden="false" customHeight="false" outlineLevel="0" collapsed="false">
      <c r="B56" s="373" t="s">
        <v>5729</v>
      </c>
      <c r="C56" s="49"/>
      <c r="D56" s="4"/>
      <c r="E56" s="4"/>
      <c r="F56" s="4"/>
      <c r="G56" s="77"/>
      <c r="H56" s="77"/>
      <c r="I56" s="77"/>
      <c r="J56" s="77"/>
      <c r="K56" s="77"/>
      <c r="L56" s="104" t="n">
        <v>0</v>
      </c>
      <c r="M56" s="16" t="n">
        <v>23300000000</v>
      </c>
      <c r="N56" s="16" t="n">
        <v>22800000000</v>
      </c>
      <c r="O56" s="16" t="n">
        <v>8900000000</v>
      </c>
      <c r="P56" s="16" t="n">
        <v>0</v>
      </c>
      <c r="Q56" s="74" t="n">
        <v>1400000000</v>
      </c>
      <c r="R56" s="74" t="n">
        <v>33600000000</v>
      </c>
      <c r="S56" s="74" t="n">
        <v>139000000000</v>
      </c>
      <c r="T56" s="74" t="n">
        <v>0</v>
      </c>
      <c r="U56" s="74" t="n">
        <v>0</v>
      </c>
      <c r="V56" s="74" t="n">
        <v>0</v>
      </c>
      <c r="W56" s="74" t="n">
        <v>0</v>
      </c>
      <c r="X56" s="74" t="n">
        <v>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6.5" hidden="false" customHeight="false" outlineLevel="0" collapsed="false">
      <c r="B57" s="49" t="s">
        <v>5730</v>
      </c>
      <c r="C57" s="49"/>
      <c r="D57" s="4"/>
      <c r="E57" s="4"/>
      <c r="F57" s="4"/>
      <c r="G57" s="77"/>
      <c r="H57" s="77"/>
      <c r="I57" s="77"/>
      <c r="J57" s="77"/>
      <c r="K57" s="77"/>
      <c r="L57" s="104" t="n">
        <v>0</v>
      </c>
      <c r="M57" s="16" t="n">
        <v>23300000000</v>
      </c>
      <c r="N57" s="16" t="n">
        <v>6400000000</v>
      </c>
      <c r="O57" s="16" t="n">
        <v>8900000000</v>
      </c>
      <c r="P57" s="16" t="n">
        <v>0</v>
      </c>
      <c r="Q57" s="74" t="n">
        <v>1400000000</v>
      </c>
      <c r="R57" s="74" t="n">
        <v>26700000000</v>
      </c>
      <c r="S57" s="74" t="n">
        <v>139000000000</v>
      </c>
      <c r="T57" s="74" t="n">
        <v>0</v>
      </c>
      <c r="U57" s="74" t="n">
        <v>0</v>
      </c>
      <c r="V57" s="74" t="n">
        <v>0</v>
      </c>
      <c r="W57" s="74" t="n">
        <v>0</v>
      </c>
      <c r="X57" s="74" t="n">
        <v>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6.5" hidden="false" customHeight="false" outlineLevel="0" collapsed="false">
      <c r="B58" s="49" t="s">
        <v>5731</v>
      </c>
      <c r="C58" s="49"/>
      <c r="D58" s="4"/>
      <c r="E58" s="4"/>
      <c r="F58" s="4"/>
      <c r="G58" s="77"/>
      <c r="H58" s="77"/>
      <c r="I58" s="77"/>
      <c r="J58" s="77"/>
      <c r="K58" s="77"/>
      <c r="L58" s="104" t="n">
        <v>0</v>
      </c>
      <c r="M58" s="16" t="n">
        <v>0</v>
      </c>
      <c r="N58" s="16" t="n">
        <v>16400000000</v>
      </c>
      <c r="O58" s="16" t="n">
        <v>0</v>
      </c>
      <c r="P58" s="16" t="n">
        <v>0</v>
      </c>
      <c r="Q58" s="74" t="n">
        <v>0</v>
      </c>
      <c r="R58" s="74" t="n">
        <v>6900000000</v>
      </c>
      <c r="S58" s="74" t="n">
        <v>0</v>
      </c>
      <c r="T58" s="74" t="n">
        <v>0</v>
      </c>
      <c r="U58" s="74" t="n">
        <v>0</v>
      </c>
      <c r="V58" s="74" t="n">
        <v>0</v>
      </c>
      <c r="W58" s="74" t="n">
        <v>0</v>
      </c>
      <c r="X58" s="74" t="n">
        <v>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customFormat="false" ht="16.5" hidden="false" customHeight="false" outlineLevel="0" collapsed="false">
      <c r="B59" s="373" t="s">
        <v>5732</v>
      </c>
      <c r="C59" s="49"/>
      <c r="D59" s="4"/>
      <c r="E59" s="4"/>
      <c r="F59" s="4"/>
      <c r="G59" s="77"/>
      <c r="H59" s="77"/>
      <c r="I59" s="77"/>
      <c r="J59" s="77"/>
      <c r="K59" s="77"/>
      <c r="L59" s="77"/>
      <c r="M59" s="104" t="n">
        <v>22700000000</v>
      </c>
      <c r="N59" s="16" t="n">
        <v>18200000000</v>
      </c>
      <c r="O59" s="16" t="n">
        <v>20400000000</v>
      </c>
      <c r="P59" s="16" t="n">
        <v>15200000000</v>
      </c>
      <c r="Q59" s="74" t="n">
        <v>27500000000</v>
      </c>
      <c r="R59" s="74" t="n">
        <v>87300000000</v>
      </c>
      <c r="S59" s="74" t="n">
        <v>58000000000</v>
      </c>
      <c r="T59" s="74" t="n">
        <v>5400000000</v>
      </c>
      <c r="U59" s="74" t="n">
        <v>0</v>
      </c>
      <c r="V59" s="74" t="n">
        <v>0</v>
      </c>
      <c r="W59" s="74" t="n">
        <v>0</v>
      </c>
      <c r="X59" s="74" t="n">
        <v>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customFormat="false" ht="15" hidden="false" customHeight="false" outlineLevel="0" collapsed="false">
      <c r="B60" s="49" t="s">
        <v>5733</v>
      </c>
      <c r="C60" s="49"/>
      <c r="D60" s="4"/>
      <c r="E60" s="4"/>
      <c r="F60" s="4"/>
      <c r="G60" s="77"/>
      <c r="H60" s="77"/>
      <c r="I60" s="77"/>
      <c r="J60" s="77"/>
      <c r="K60" s="77"/>
      <c r="L60" s="77"/>
      <c r="M60" s="77"/>
      <c r="N60" s="77"/>
      <c r="O60" s="77"/>
      <c r="P60" s="77"/>
      <c r="Q60" s="74" t="n">
        <v>5800000000</v>
      </c>
      <c r="R60" s="74" t="n">
        <v>96900000000</v>
      </c>
      <c r="S60" s="74" t="n">
        <v>50600000000</v>
      </c>
      <c r="T60" s="74" t="n">
        <v>45400000000</v>
      </c>
      <c r="U60" s="74" t="n">
        <v>0</v>
      </c>
      <c r="V60" s="74" t="n">
        <v>0</v>
      </c>
      <c r="W60" s="74" t="n">
        <v>0</v>
      </c>
      <c r="X60" s="74" t="n">
        <v>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customFormat="false" ht="15" hidden="false" customHeight="false" outlineLevel="0" collapsed="false">
      <c r="B61" s="49" t="s">
        <v>1939</v>
      </c>
      <c r="C61" s="49"/>
      <c r="D61" s="4"/>
      <c r="E61" s="4"/>
      <c r="F61" s="4"/>
      <c r="G61" s="77"/>
      <c r="H61" s="77"/>
      <c r="I61" s="77"/>
      <c r="J61" s="77"/>
      <c r="K61" s="77"/>
      <c r="L61" s="77"/>
      <c r="M61" s="77"/>
      <c r="N61" s="77"/>
      <c r="O61" s="77"/>
      <c r="P61" s="77"/>
      <c r="Q61" s="74" t="n">
        <v>16100000000</v>
      </c>
      <c r="R61" s="74" t="n">
        <v>1000000000</v>
      </c>
      <c r="S61" s="74" t="n">
        <v>0</v>
      </c>
      <c r="T61" s="74" t="n">
        <v>-30800000000</v>
      </c>
      <c r="U61" s="74" t="n">
        <v>0</v>
      </c>
      <c r="V61" s="74" t="n">
        <v>0</v>
      </c>
      <c r="W61" s="74" t="n">
        <v>0</v>
      </c>
      <c r="X61" s="74" t="n">
        <v>0</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B62" s="49" t="s">
        <v>4216</v>
      </c>
      <c r="C62" s="49"/>
      <c r="D62" s="4"/>
      <c r="E62" s="4"/>
      <c r="F62" s="4"/>
      <c r="G62" s="77"/>
      <c r="H62" s="77"/>
      <c r="I62" s="77"/>
      <c r="J62" s="77"/>
      <c r="K62" s="77"/>
      <c r="L62" s="77"/>
      <c r="M62" s="77"/>
      <c r="N62" s="77"/>
      <c r="O62" s="77"/>
      <c r="P62" s="77"/>
      <c r="Q62" s="74" t="n">
        <v>5600000000</v>
      </c>
      <c r="R62" s="74" t="n">
        <v>-10600000000</v>
      </c>
      <c r="S62" s="74" t="n">
        <v>7400000000</v>
      </c>
      <c r="T62" s="74" t="n">
        <v>-9200000000</v>
      </c>
      <c r="U62" s="74" t="n">
        <v>0</v>
      </c>
      <c r="V62" s="74" t="n">
        <v>0</v>
      </c>
      <c r="W62" s="74" t="n">
        <v>0</v>
      </c>
      <c r="X62" s="74"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6.5" hidden="false" customHeight="false" outlineLevel="0" collapsed="false">
      <c r="B63" s="373" t="s">
        <v>5734</v>
      </c>
      <c r="C63" s="49"/>
      <c r="D63" s="4"/>
      <c r="E63" s="4"/>
      <c r="F63" s="4"/>
      <c r="G63" s="77"/>
      <c r="H63" s="77"/>
      <c r="I63" s="77"/>
      <c r="J63" s="77"/>
      <c r="K63" s="77"/>
      <c r="L63" s="104" t="n">
        <v>30000000000</v>
      </c>
      <c r="M63" s="104" t="n">
        <v>103200000000</v>
      </c>
      <c r="N63" s="16" t="n">
        <v>103300000000</v>
      </c>
      <c r="O63" s="16" t="n">
        <v>65100000000</v>
      </c>
      <c r="P63" s="16" t="n">
        <v>78200000000</v>
      </c>
      <c r="Q63" s="74" t="n">
        <v>99000000000</v>
      </c>
      <c r="R63" s="74" t="n">
        <v>191700000000</v>
      </c>
      <c r="S63" s="74" t="n">
        <v>275200000000</v>
      </c>
      <c r="T63" s="74" t="n">
        <v>81600000000</v>
      </c>
      <c r="U63" s="74" t="n">
        <v>72500000000</v>
      </c>
      <c r="V63" s="74" t="n">
        <v>68900000000</v>
      </c>
      <c r="W63" s="74" t="n">
        <v>70700000000</v>
      </c>
      <c r="X63" s="74" t="n">
        <v>71200000000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5" hidden="false" customHeight="false" outlineLevel="0" collapsed="false">
      <c r="B64" s="49"/>
      <c r="C64" s="49"/>
      <c r="D64" s="4"/>
      <c r="E64" s="4"/>
      <c r="F64" s="4"/>
      <c r="G64" s="77"/>
      <c r="H64" s="77"/>
      <c r="I64" s="77"/>
      <c r="J64" s="77"/>
      <c r="K64" s="77"/>
      <c r="L64" s="77"/>
      <c r="M64" s="77"/>
      <c r="N64" s="77"/>
      <c r="O64" s="77"/>
      <c r="P64" s="77"/>
      <c r="Q64" s="4"/>
      <c r="R64" s="4"/>
      <c r="S64" s="4"/>
      <c r="T64" s="4"/>
      <c r="U64" s="4"/>
      <c r="V64" s="4"/>
      <c r="W64" s="4"/>
      <c r="X64" s="4"/>
    </row>
    <row r="65" customFormat="false" ht="15" hidden="false" customHeight="false" outlineLevel="0" collapsed="false">
      <c r="B65" s="49"/>
      <c r="C65" s="49"/>
      <c r="D65" s="4"/>
      <c r="E65" s="4"/>
      <c r="F65" s="4"/>
      <c r="G65" s="0" t="s">
        <v>128</v>
      </c>
      <c r="H65" s="0" t="s">
        <v>128</v>
      </c>
      <c r="I65" s="0" t="s">
        <v>128</v>
      </c>
      <c r="J65" s="0" t="s">
        <v>128</v>
      </c>
      <c r="K65" s="0" t="s">
        <v>128</v>
      </c>
      <c r="L65" s="0" t="s">
        <v>128</v>
      </c>
      <c r="M65" s="0" t="s">
        <v>128</v>
      </c>
      <c r="N65" s="0" t="s">
        <v>128</v>
      </c>
      <c r="O65" s="0" t="s">
        <v>128</v>
      </c>
      <c r="P65" s="0" t="s">
        <v>128</v>
      </c>
      <c r="Q65" s="0" t="s">
        <v>128</v>
      </c>
      <c r="R65" s="0" t="s">
        <v>128</v>
      </c>
      <c r="S65" s="0" t="s">
        <v>128</v>
      </c>
      <c r="T65" s="0" t="s">
        <v>128</v>
      </c>
      <c r="U65" s="0" t="s">
        <v>128</v>
      </c>
      <c r="V65" s="0" t="s">
        <v>128</v>
      </c>
      <c r="W65" s="0" t="s">
        <v>128</v>
      </c>
      <c r="X65" s="0" t="s">
        <v>128</v>
      </c>
    </row>
    <row r="66" customFormat="false" ht="15" hidden="false" customHeight="false" outlineLevel="0" collapsed="false">
      <c r="B66" s="49"/>
      <c r="C66" s="49"/>
      <c r="D66" s="4"/>
      <c r="E66" s="4"/>
      <c r="F66" s="4"/>
      <c r="G66" s="4"/>
      <c r="H66" s="4"/>
      <c r="I66" s="4"/>
      <c r="J66" s="4"/>
      <c r="K66" s="4"/>
      <c r="L66" s="4"/>
      <c r="M66" s="4"/>
      <c r="N66" s="4"/>
      <c r="O66" s="4"/>
      <c r="P66" s="4"/>
      <c r="Q66" s="4"/>
      <c r="R66" s="4"/>
      <c r="S66" s="4"/>
      <c r="T66" s="4"/>
      <c r="U66" s="4"/>
      <c r="V66" s="4"/>
      <c r="W66" s="4"/>
      <c r="X66" s="4"/>
    </row>
    <row r="67" customFormat="false" ht="15" hidden="false" customHeight="false" outlineLevel="0" collapsed="false">
      <c r="B67" s="49" t="s">
        <v>33</v>
      </c>
      <c r="C67" s="49"/>
      <c r="D67" s="4"/>
      <c r="E67" s="4"/>
      <c r="F67" s="4"/>
      <c r="G67" s="77" t="n">
        <f aca="false">G6-G21-G7</f>
        <v>0</v>
      </c>
      <c r="H67" s="77" t="n">
        <f aca="false">H6-H21-H7</f>
        <v>0</v>
      </c>
      <c r="I67" s="77" t="n">
        <f aca="false">I6-I21-I7</f>
        <v>0</v>
      </c>
      <c r="J67" s="77" t="n">
        <f aca="false">J6-J21-J7</f>
        <v>0</v>
      </c>
      <c r="K67" s="77" t="n">
        <f aca="false">K6-K21-K7</f>
        <v>0</v>
      </c>
      <c r="L67" s="77" t="n">
        <f aca="false">L6-L21-L7</f>
        <v>0</v>
      </c>
      <c r="M67" s="77" t="n">
        <f aca="false">M6-M21-M7</f>
        <v>0</v>
      </c>
      <c r="N67" s="77" t="n">
        <f aca="false">N6-N21-N7</f>
        <v>0</v>
      </c>
      <c r="O67" s="77" t="n">
        <f aca="false">O6-O21-O7</f>
        <v>0</v>
      </c>
      <c r="P67" s="77" t="n">
        <f aca="false">P6-P21-P7</f>
        <v>0</v>
      </c>
      <c r="Q67" s="77" t="n">
        <f aca="false">Q6-Q21-Q7</f>
        <v>0</v>
      </c>
      <c r="R67" s="77" t="n">
        <f aca="false">R6-R21-R7</f>
        <v>0</v>
      </c>
      <c r="S67" s="77" t="n">
        <f aca="false">S6-S21-S7</f>
        <v>0</v>
      </c>
      <c r="T67" s="77" t="n">
        <f aca="false">T6-T21-T7</f>
        <v>0</v>
      </c>
      <c r="U67" s="77" t="n">
        <f aca="false">U6-U21-U7</f>
        <v>0</v>
      </c>
      <c r="V67" s="77" t="n">
        <f aca="false">V6-V21-V7</f>
        <v>0</v>
      </c>
      <c r="W67" s="77" t="n">
        <f aca="false">W6-W21-W7</f>
        <v>0</v>
      </c>
      <c r="X67" s="77" t="n">
        <f aca="false">X6-X21-X7</f>
        <v>0</v>
      </c>
    </row>
    <row r="68" customFormat="false" ht="15" hidden="false" customHeight="false" outlineLevel="0" collapsed="false">
      <c r="B68" s="49" t="s">
        <v>130</v>
      </c>
      <c r="C68" s="49"/>
      <c r="D68" s="4"/>
      <c r="E68" s="4"/>
      <c r="F68" s="4"/>
      <c r="G68" s="77" t="n">
        <f aca="false">G7-G8-G20</f>
        <v>0</v>
      </c>
      <c r="H68" s="77" t="n">
        <f aca="false">H7-H8-H20</f>
        <v>-1000000</v>
      </c>
      <c r="I68" s="77" t="n">
        <f aca="false">I7-I8-I20</f>
        <v>0</v>
      </c>
      <c r="J68" s="77" t="n">
        <f aca="false">J7-J8-J20</f>
        <v>0</v>
      </c>
      <c r="K68" s="77" t="n">
        <f aca="false">K7-K8-K20</f>
        <v>0</v>
      </c>
      <c r="L68" s="77" t="n">
        <f aca="false">L7-L8-L20</f>
        <v>0</v>
      </c>
      <c r="M68" s="77" t="n">
        <f aca="false">M7-M8-M20</f>
        <v>0</v>
      </c>
      <c r="N68" s="77" t="n">
        <f aca="false">N7-N8-N20</f>
        <v>0</v>
      </c>
      <c r="O68" s="77" t="n">
        <f aca="false">O7-O8-O20</f>
        <v>0</v>
      </c>
      <c r="P68" s="77" t="n">
        <f aca="false">P7-P8-P20</f>
        <v>0</v>
      </c>
      <c r="Q68" s="77" t="n">
        <f aca="false">Q7-Q8-Q20</f>
        <v>0</v>
      </c>
      <c r="R68" s="77" t="n">
        <f aca="false">R7-R8-R20</f>
        <v>0</v>
      </c>
      <c r="S68" s="77" t="n">
        <f aca="false">S7-S8-S20</f>
        <v>0</v>
      </c>
      <c r="T68" s="77" t="n">
        <f aca="false">T7-T8-T20</f>
        <v>0</v>
      </c>
      <c r="U68" s="77" t="n">
        <f aca="false">U7-U8-U20</f>
        <v>0</v>
      </c>
      <c r="V68" s="77" t="n">
        <f aca="false">V7-V8-V20</f>
        <v>0</v>
      </c>
      <c r="W68" s="77" t="n">
        <f aca="false">W7-W8-W20</f>
        <v>0</v>
      </c>
      <c r="X68" s="77" t="n">
        <f aca="false">X7-X8-X20</f>
        <v>0</v>
      </c>
    </row>
    <row r="69" customFormat="false" ht="15" hidden="false" customHeight="false" outlineLevel="0" collapsed="false">
      <c r="B69" s="49" t="s">
        <v>427</v>
      </c>
      <c r="C69" s="49"/>
      <c r="D69" s="4"/>
      <c r="E69" s="4"/>
      <c r="F69" s="4"/>
      <c r="G69" s="77" t="n">
        <f aca="false">G8-G9-G12-G13-G14-G18-G19</f>
        <v>-1000000</v>
      </c>
      <c r="H69" s="77" t="n">
        <f aca="false">H8-H9-H12-H13-H14-H18-H19</f>
        <v>0</v>
      </c>
      <c r="I69" s="77" t="n">
        <f aca="false">I8-I9-I12-I13-I14-I18-I19</f>
        <v>0</v>
      </c>
      <c r="J69" s="77" t="n">
        <f aca="false">J8-J9-J12-J13-J14-J18-J19</f>
        <v>0</v>
      </c>
      <c r="K69" s="77" t="n">
        <f aca="false">K8-K9-K12-K13-K14-K18-K19</f>
        <v>1000000</v>
      </c>
      <c r="L69" s="77" t="n">
        <f aca="false">L8-L9-L12-L13-L14-L18-L19</f>
        <v>-100000000</v>
      </c>
      <c r="M69" s="77" t="n">
        <f aca="false">M8-M9-M12-M13-M14-M18-M19</f>
        <v>0</v>
      </c>
      <c r="N69" s="77" t="n">
        <f aca="false">N8-N9-N12-N13-N14-N18-N19</f>
        <v>0</v>
      </c>
      <c r="O69" s="77" t="n">
        <f aca="false">O8-O9-O12-O13-O14-O18-O19</f>
        <v>0</v>
      </c>
      <c r="P69" s="77" t="n">
        <f aca="false">P8-P9-P12-P13-P14-P18-P19</f>
        <v>0</v>
      </c>
      <c r="Q69" s="77" t="n">
        <f aca="false">Q8-Q9-Q12-Q13-Q14-Q18-Q19</f>
        <v>0</v>
      </c>
      <c r="R69" s="77" t="n">
        <f aca="false">R8-R9-R12-R13-R14-R18-R19</f>
        <v>0</v>
      </c>
      <c r="S69" s="77" t="n">
        <f aca="false">S8-S9-S12-S13-S14-S18-S19</f>
        <v>-100000000</v>
      </c>
      <c r="T69" s="77" t="n">
        <f aca="false">T8-T9-T12-T13-T14-T18-T19</f>
        <v>0</v>
      </c>
      <c r="U69" s="77" t="n">
        <f aca="false">U8-U9-U12-U13-U14-U18-U19</f>
        <v>100000000</v>
      </c>
      <c r="V69" s="77" t="n">
        <f aca="false">V8-V9-V12-V13-V14-V18-V19</f>
        <v>0</v>
      </c>
      <c r="W69" s="77" t="n">
        <f aca="false">W8-W9-W12-W13-W14-W18-W19</f>
        <v>0</v>
      </c>
      <c r="X69" s="77" t="n">
        <f aca="false">X8-X9-X12-X13-X14-X18-X19</f>
        <v>100000000</v>
      </c>
    </row>
    <row r="70" customFormat="false" ht="15" hidden="false" customHeight="false" outlineLevel="0" collapsed="false">
      <c r="B70" s="49" t="s">
        <v>5735</v>
      </c>
      <c r="C70" s="49"/>
      <c r="D70" s="4"/>
      <c r="E70" s="4"/>
      <c r="F70" s="4"/>
      <c r="G70" s="77" t="n">
        <f aca="false">G9-G10-G11</f>
        <v>0</v>
      </c>
      <c r="H70" s="77" t="n">
        <f aca="false">H9-H10-H11</f>
        <v>0</v>
      </c>
      <c r="I70" s="77" t="n">
        <f aca="false">I9-I10-I11</f>
        <v>0</v>
      </c>
      <c r="J70" s="77" t="n">
        <f aca="false">J9-J10-J11</f>
        <v>0</v>
      </c>
      <c r="K70" s="77" t="n">
        <f aca="false">K9-K10-K11</f>
        <v>0</v>
      </c>
      <c r="L70" s="77" t="n">
        <f aca="false">L9-L10-L11</f>
        <v>0</v>
      </c>
      <c r="M70" s="77" t="n">
        <f aca="false">M9-M10-M11</f>
        <v>0</v>
      </c>
      <c r="N70" s="77" t="n">
        <f aca="false">N9-N10-N11</f>
        <v>0</v>
      </c>
      <c r="O70" s="77" t="n">
        <f aca="false">O9-O10-O11</f>
        <v>0</v>
      </c>
      <c r="P70" s="77" t="n">
        <f aca="false">P9-P10-P11</f>
        <v>0</v>
      </c>
      <c r="Q70" s="77" t="n">
        <f aca="false">Q9-Q10-Q11</f>
        <v>0</v>
      </c>
      <c r="R70" s="77" t="n">
        <f aca="false">R9-R10-R11</f>
        <v>0</v>
      </c>
      <c r="S70" s="77" t="n">
        <f aca="false">S9-S10-S11</f>
        <v>0</v>
      </c>
      <c r="T70" s="77" t="n">
        <f aca="false">T9-T10-T11</f>
        <v>-100000000</v>
      </c>
      <c r="U70" s="77" t="n">
        <f aca="false">U9-U10-U11</f>
        <v>0</v>
      </c>
      <c r="V70" s="77" t="n">
        <f aca="false">V9-V10-V11</f>
        <v>0</v>
      </c>
      <c r="W70" s="77" t="n">
        <f aca="false">W9-W10-W11</f>
        <v>0</v>
      </c>
      <c r="X70" s="77" t="n">
        <f aca="false">X9-X10-X11</f>
        <v>-100000000</v>
      </c>
    </row>
    <row r="71" customFormat="false" ht="15" hidden="false" customHeight="false" outlineLevel="0" collapsed="false">
      <c r="B71" s="49" t="s">
        <v>5736</v>
      </c>
      <c r="C71" s="49"/>
      <c r="D71" s="4"/>
      <c r="E71" s="4"/>
      <c r="F71" s="4"/>
      <c r="G71" s="77" t="n">
        <f aca="false">G14-G15-G16-G17</f>
        <v>0</v>
      </c>
      <c r="H71" s="77" t="n">
        <f aca="false">H14-H15-H16-H17</f>
        <v>0</v>
      </c>
      <c r="I71" s="77" t="n">
        <f aca="false">I14-I15-I16-I17</f>
        <v>0</v>
      </c>
      <c r="J71" s="77" t="n">
        <f aca="false">J14-J15-J16-J17</f>
        <v>0</v>
      </c>
      <c r="K71" s="77" t="n">
        <f aca="false">K14-K15-K16-K17</f>
        <v>0</v>
      </c>
      <c r="L71" s="77" t="n">
        <f aca="false">L14-L15-L16-L17</f>
        <v>0</v>
      </c>
      <c r="M71" s="77" t="n">
        <f aca="false">M14-M15-M16-M17</f>
        <v>100000000</v>
      </c>
      <c r="N71" s="77" t="n">
        <f aca="false">N14-N15-N16-N17</f>
        <v>0</v>
      </c>
      <c r="O71" s="77" t="n">
        <f aca="false">O14-O15-O16-O17</f>
        <v>0</v>
      </c>
      <c r="P71" s="77" t="n">
        <f aca="false">P14-P15-P16-P17</f>
        <v>0</v>
      </c>
      <c r="Q71" s="77" t="n">
        <f aca="false">Q14-Q15-Q16-Q17</f>
        <v>0</v>
      </c>
      <c r="R71" s="77" t="n">
        <f aca="false">R14-R15-R16-R17</f>
        <v>0</v>
      </c>
      <c r="S71" s="77" t="n">
        <f aca="false">S14-S15-S16-S17</f>
        <v>100000000</v>
      </c>
      <c r="T71" s="77" t="n">
        <f aca="false">T14-T15-T16-T17</f>
        <v>-100000000</v>
      </c>
      <c r="U71" s="77" t="n">
        <f aca="false">U14-U15-U16-U17</f>
        <v>0</v>
      </c>
      <c r="V71" s="77" t="n">
        <f aca="false">V14-V15-V16-V17</f>
        <v>0</v>
      </c>
      <c r="W71" s="77" t="n">
        <f aca="false">W14-W15-W16-W17</f>
        <v>0</v>
      </c>
      <c r="X71" s="77" t="n">
        <f aca="false">X14-X15-X16-X17</f>
        <v>0</v>
      </c>
    </row>
    <row r="72" customFormat="false" ht="15" hidden="false" customHeight="false" outlineLevel="0" collapsed="false">
      <c r="B72" s="49" t="s">
        <v>134</v>
      </c>
      <c r="G72" s="152" t="n">
        <f aca="false">G23-G24-G34-G36-G37-G35</f>
        <v>0</v>
      </c>
      <c r="H72" s="152" t="n">
        <f aca="false">H23-H24-H34-H36-H37-H35</f>
        <v>0</v>
      </c>
      <c r="I72" s="152" t="n">
        <f aca="false">I23-I24-I34-I36-I37-I35</f>
        <v>0</v>
      </c>
      <c r="J72" s="152" t="n">
        <f aca="false">J23-J24-J34-J36-J37-J35</f>
        <v>0</v>
      </c>
      <c r="K72" s="152" t="n">
        <f aca="false">K23-K24-K34-K36-K37-K35</f>
        <v>0</v>
      </c>
      <c r="L72" s="152" t="n">
        <f aca="false">L23-L24-L34-L36-L37-L35</f>
        <v>0</v>
      </c>
      <c r="M72" s="152" t="n">
        <f aca="false">M23-M24-M34-M36-M37-M35</f>
        <v>0</v>
      </c>
      <c r="N72" s="152" t="n">
        <f aca="false">N23-N24-N34-N36-N37-N35</f>
        <v>0</v>
      </c>
      <c r="O72" s="152" t="n">
        <f aca="false">O23-O24-O34-O36-O37-O35</f>
        <v>0</v>
      </c>
      <c r="P72" s="152" t="n">
        <f aca="false">P23-P24-P34-P36-P37-P35</f>
        <v>0</v>
      </c>
      <c r="Q72" s="152" t="n">
        <f aca="false">Q23-Q24-Q34-Q36-Q37-Q35</f>
        <v>0</v>
      </c>
      <c r="R72" s="152" t="n">
        <f aca="false">R23-R24-R34-R36-R37-R35</f>
        <v>0</v>
      </c>
      <c r="S72" s="152" t="n">
        <f aca="false">S23-S24-S34-S36-S37-S35</f>
        <v>0</v>
      </c>
      <c r="T72" s="152" t="n">
        <f aca="false">T23-T24-T34-T36-T37-T35</f>
        <v>0</v>
      </c>
      <c r="U72" s="152" t="n">
        <f aca="false">U23-U24-U34-U36-U37-U35</f>
        <v>0</v>
      </c>
      <c r="V72" s="152" t="n">
        <f aca="false">V23-V24-V34-V36-V37-V35</f>
        <v>-0.0001220703125</v>
      </c>
      <c r="W72" s="152" t="n">
        <f aca="false">W23-W24-W34-W36-W37-W35</f>
        <v>0</v>
      </c>
      <c r="X72" s="152" t="n">
        <f aca="false">X23-X24-X34-X36-X37-X35</f>
        <v>0</v>
      </c>
    </row>
    <row r="73" customFormat="false" ht="15" hidden="false" customHeight="false" outlineLevel="0" collapsed="false">
      <c r="B73" s="49" t="s">
        <v>333</v>
      </c>
      <c r="G73" s="55" t="n">
        <f aca="false">G24-G25-G26-G27-G28-G29-G33</f>
        <v>0</v>
      </c>
      <c r="H73" s="55" t="n">
        <f aca="false">H24-H25-H26-H27-H28-H29-H33</f>
        <v>0</v>
      </c>
      <c r="I73" s="55" t="n">
        <f aca="false">I24-I25-I26-I27-I28-I29-I33</f>
        <v>0</v>
      </c>
      <c r="J73" s="55" t="n">
        <f aca="false">J24-J25-J26-J27-J28-J29-J33</f>
        <v>0</v>
      </c>
      <c r="K73" s="55" t="n">
        <f aca="false">K24-K25-K26-K27-K28-K29-K33</f>
        <v>0</v>
      </c>
      <c r="L73" s="55" t="n">
        <f aca="false">L24-L25-L26-L27-L28-L29-L33</f>
        <v>0</v>
      </c>
      <c r="M73" s="55" t="n">
        <f aca="false">M24-M25-M26-M27-M28-M29-M33</f>
        <v>0</v>
      </c>
      <c r="N73" s="55" t="n">
        <f aca="false">N24-N25-N26-N27-N28-N29-N33</f>
        <v>0</v>
      </c>
      <c r="O73" s="55" t="n">
        <f aca="false">O24-O25-O26-O27-O28-O29-O33</f>
        <v>0</v>
      </c>
      <c r="P73" s="55" t="n">
        <f aca="false">P24-P25-P26-P27-P28-P29-P33</f>
        <v>0</v>
      </c>
      <c r="Q73" s="55" t="n">
        <f aca="false">Q24-Q25-Q26-Q27-Q28-Q29-Q33</f>
        <v>0</v>
      </c>
      <c r="R73" s="55" t="n">
        <f aca="false">R24-R25-R26-R27-R28-R29-R33</f>
        <v>-100000000</v>
      </c>
      <c r="S73" s="55" t="n">
        <f aca="false">S24-S25-S26-S27-S28-S29-S33</f>
        <v>0</v>
      </c>
      <c r="T73" s="55" t="n">
        <f aca="false">T24-T25-T26-T27-T28-T29-T33</f>
        <v>0</v>
      </c>
      <c r="U73" s="55" t="n">
        <f aca="false">U24-U25-U26-U27-U28-U29-U33</f>
        <v>-100000000</v>
      </c>
      <c r="V73" s="55" t="n">
        <f aca="false">V24-V25-V26-V27-V28-V29-V33</f>
        <v>-99999999.9998779</v>
      </c>
      <c r="W73" s="55" t="n">
        <f aca="false">W24-W25-W26-W27-W28-W29-W33</f>
        <v>0</v>
      </c>
      <c r="X73" s="55" t="n">
        <f aca="false">X24-X25-X26-X27-X28-X29-X33</f>
        <v>0</v>
      </c>
    </row>
    <row r="74" customFormat="false" ht="15" hidden="false" customHeight="false" outlineLevel="0" collapsed="false">
      <c r="B74" s="49" t="s">
        <v>5737</v>
      </c>
      <c r="G74" s="55" t="n">
        <f aca="false">G29-G30-G31-G32</f>
        <v>0</v>
      </c>
      <c r="H74" s="55" t="n">
        <f aca="false">H29-H30-H31-H32</f>
        <v>0</v>
      </c>
      <c r="I74" s="55" t="n">
        <f aca="false">I29-I30-I31-I32</f>
        <v>0</v>
      </c>
      <c r="J74" s="55" t="n">
        <f aca="false">J29-J30-J31-J32</f>
        <v>0</v>
      </c>
      <c r="K74" s="55" t="n">
        <f aca="false">K29-K30-K31-K32</f>
        <v>0</v>
      </c>
      <c r="L74" s="55" t="n">
        <f aca="false">L29-L30-L31-L32</f>
        <v>0</v>
      </c>
      <c r="M74" s="55" t="n">
        <f aca="false">M29-M30-M31-M32</f>
        <v>100000000</v>
      </c>
      <c r="N74" s="55" t="n">
        <f aca="false">N29-N30-N31-N32</f>
        <v>0</v>
      </c>
      <c r="O74" s="55" t="n">
        <f aca="false">O29-O30-O31-O32</f>
        <v>0</v>
      </c>
      <c r="P74" s="55" t="n">
        <f aca="false">P29-P30-P31-P32</f>
        <v>0</v>
      </c>
      <c r="Q74" s="55" t="n">
        <f aca="false">Q29-Q30-Q31-Q32</f>
        <v>0</v>
      </c>
      <c r="R74" s="55" t="n">
        <f aca="false">R29-R30-R31-R32</f>
        <v>0</v>
      </c>
      <c r="S74" s="55" t="n">
        <f aca="false">S29-S30-S31-S32</f>
        <v>0</v>
      </c>
      <c r="T74" s="55" t="n">
        <f aca="false">T29-T30-T31-T32</f>
        <v>100000000</v>
      </c>
      <c r="U74" s="55" t="n">
        <f aca="false">U29-U30-U31-U32</f>
        <v>0</v>
      </c>
      <c r="V74" s="55" t="n">
        <f aca="false">V29-V30-V31-V32</f>
        <v>0</v>
      </c>
      <c r="W74" s="55" t="n">
        <f aca="false">W29-W30-W31-W32</f>
        <v>0</v>
      </c>
      <c r="X74" s="55" t="n">
        <f aca="false">X29-X30-X31-X32</f>
        <v>0</v>
      </c>
    </row>
    <row r="75" customFormat="false" ht="15" hidden="false" customHeight="false" outlineLevel="0" collapsed="false">
      <c r="B75" s="49" t="s">
        <v>433</v>
      </c>
      <c r="G75" s="55" t="n">
        <f aca="false">G41-G42-G46</f>
        <v>0</v>
      </c>
      <c r="H75" s="55" t="n">
        <f aca="false">H41-H42-H46</f>
        <v>0</v>
      </c>
      <c r="I75" s="55" t="n">
        <f aca="false">I41-I42-I46</f>
        <v>0</v>
      </c>
      <c r="J75" s="55" t="n">
        <f aca="false">J41-J42-J46</f>
        <v>0</v>
      </c>
      <c r="K75" s="55" t="n">
        <f aca="false">K41-K42-K46</f>
        <v>-1000000</v>
      </c>
      <c r="L75" s="55" t="n">
        <f aca="false">L41-L42-L46</f>
        <v>0</v>
      </c>
      <c r="M75" s="55" t="n">
        <f aca="false">M41-M42-M46</f>
        <v>0</v>
      </c>
      <c r="N75" s="55" t="n">
        <f aca="false">N41-N42-N46</f>
        <v>0</v>
      </c>
      <c r="O75" s="55" t="n">
        <f aca="false">O41-O42-O46</f>
        <v>0</v>
      </c>
      <c r="P75" s="55" t="n">
        <f aca="false">P41-P42-P46</f>
        <v>0</v>
      </c>
      <c r="Q75" s="55" t="n">
        <f aca="false">Q41-Q42-Q46</f>
        <v>0</v>
      </c>
      <c r="R75" s="55" t="n">
        <f aca="false">R41-R42-R46</f>
        <v>-100000000</v>
      </c>
      <c r="S75" s="55" t="n">
        <f aca="false">S41-S42-S46</f>
        <v>0</v>
      </c>
      <c r="T75" s="55" t="n">
        <f aca="false">T41-T42-T46</f>
        <v>0</v>
      </c>
      <c r="U75" s="55" t="n">
        <f aca="false">U41-U42-U46</f>
        <v>-100000000</v>
      </c>
      <c r="V75" s="55" t="n">
        <f aca="false">V41-V42-V46</f>
        <v>0</v>
      </c>
      <c r="W75" s="55" t="n">
        <f aca="false">W41-W42-W46</f>
        <v>0</v>
      </c>
      <c r="X75" s="55" t="n">
        <f aca="false">X41-X42-X46</f>
        <v>-100000000</v>
      </c>
    </row>
    <row r="76" customFormat="false" ht="15" hidden="false" customHeight="false" outlineLevel="0" collapsed="false">
      <c r="B76" s="49" t="s">
        <v>505</v>
      </c>
      <c r="G76" s="55" t="n">
        <f aca="false">G42-G43-G44-G45</f>
        <v>0</v>
      </c>
      <c r="H76" s="55" t="n">
        <f aca="false">H42-H43-H44-H45</f>
        <v>0</v>
      </c>
      <c r="I76" s="55" t="n">
        <f aca="false">I42-I43-I44-I45</f>
        <v>1000000</v>
      </c>
      <c r="J76" s="55" t="n">
        <f aca="false">J42-J43-J44-J45</f>
        <v>0</v>
      </c>
      <c r="K76" s="55" t="n">
        <f aca="false">K42-K43-K44-K45</f>
        <v>0</v>
      </c>
      <c r="L76" s="55" t="n">
        <f aca="false">L42-L43-L44-L45</f>
        <v>0</v>
      </c>
      <c r="M76" s="55" t="n">
        <f aca="false">M42-M43-M44-M45</f>
        <v>0</v>
      </c>
      <c r="N76" s="55" t="n">
        <f aca="false">N42-N43-N44-N45</f>
        <v>0</v>
      </c>
      <c r="O76" s="55" t="n">
        <f aca="false">O42-O43-O44-O45</f>
        <v>-99999999.9999981</v>
      </c>
      <c r="P76" s="55" t="n">
        <f aca="false">P42-P43-P44-P45</f>
        <v>0</v>
      </c>
      <c r="Q76" s="55" t="n">
        <f aca="false">Q42-Q43-Q44-Q45</f>
        <v>0</v>
      </c>
      <c r="R76" s="55" t="n">
        <f aca="false">R42-R43-R44-R45</f>
        <v>100000000</v>
      </c>
      <c r="S76" s="55" t="n">
        <f aca="false">S42-S43-S44-S45</f>
        <v>0</v>
      </c>
      <c r="T76" s="55" t="n">
        <f aca="false">T42-T43-T44-T45</f>
        <v>100000000</v>
      </c>
      <c r="U76" s="55" t="n">
        <f aca="false">U42-U43-U44-U45</f>
        <v>100000000</v>
      </c>
      <c r="V76" s="55" t="n">
        <f aca="false">V42-V43-V44-V45</f>
        <v>-100000000</v>
      </c>
      <c r="W76" s="55" t="n">
        <f aca="false">W42-W43-W44-W45</f>
        <v>0</v>
      </c>
      <c r="X76" s="55" t="n">
        <f aca="false">X42-X43-X44-X45</f>
        <v>0</v>
      </c>
    </row>
    <row r="77" customFormat="false" ht="15" hidden="false" customHeight="false" outlineLevel="0" collapsed="false">
      <c r="B77" s="49" t="s">
        <v>274</v>
      </c>
      <c r="G77" s="55" t="n">
        <f aca="false">G46-G49-G50-G51-G52-G53-G54</f>
        <v>0</v>
      </c>
      <c r="H77" s="55" t="n">
        <f aca="false">H46-H49-H50-H51-H52-H53-H54</f>
        <v>0</v>
      </c>
      <c r="I77" s="55" t="n">
        <f aca="false">I46-I49-I50-I51-I52-I53-I54</f>
        <v>-1000000</v>
      </c>
      <c r="J77" s="55" t="n">
        <f aca="false">J46-J49-J50-J51-J52-J53-J54</f>
        <v>0</v>
      </c>
      <c r="K77" s="55" t="n">
        <f aca="false">K46-K49-K50-K51-K52-K53-K54</f>
        <v>0</v>
      </c>
      <c r="L77" s="55" t="n">
        <f aca="false">L46-L49-L50-L51-L52-L53-L54</f>
        <v>0</v>
      </c>
      <c r="M77" s="55" t="n">
        <f aca="false">M46-M49-M50-M51-M52-M53-M54</f>
        <v>-100000000</v>
      </c>
      <c r="N77" s="55" t="n">
        <f aca="false">N46-N49-N50-N51-N52-N53-N54</f>
        <v>0</v>
      </c>
      <c r="O77" s="55" t="n">
        <f aca="false">O46-O49-O50-O51-O52-O53-O54</f>
        <v>-100000000</v>
      </c>
      <c r="P77" s="55" t="n">
        <f aca="false">P46-P49-P50-P51-P52-P53-P54</f>
        <v>0</v>
      </c>
      <c r="Q77" s="55" t="n">
        <f aca="false">Q46-Q49-Q50-Q51-Q52-Q53-Q54</f>
        <v>0</v>
      </c>
      <c r="R77" s="55" t="n">
        <f aca="false">R46-R49-R50-R51-R52-R53-R54</f>
        <v>100000000</v>
      </c>
      <c r="S77" s="55" t="n">
        <f aca="false">S46-S49-S50-S51-S52-S53-S54</f>
        <v>0</v>
      </c>
      <c r="T77" s="55" t="n">
        <f aca="false">T46-T49-T50-T51-T52-T53-T54</f>
        <v>0</v>
      </c>
      <c r="U77" s="55" t="n">
        <f aca="false">U46-U49-U50-U51-U52-U53-U54</f>
        <v>0</v>
      </c>
      <c r="V77" s="55" t="n">
        <f aca="false">V46-V49-V50-V51-V52-V53-V54</f>
        <v>0</v>
      </c>
      <c r="W77" s="55" t="n">
        <f aca="false">W46-W49-W50-W51-W52-W53-W54</f>
        <v>0</v>
      </c>
      <c r="X77" s="55" t="n">
        <f aca="false">X46-X49-X50-X51-X52-X53-X54</f>
        <v>0</v>
      </c>
    </row>
    <row r="78" customFormat="false" ht="15.75" hidden="false" customHeight="false" outlineLevel="0" collapsed="false"/>
    <row r="79" customFormat="false" ht="15.75" hidden="false" customHeight="false" outlineLevel="0" collapsed="false">
      <c r="B79" s="49" t="s">
        <v>586</v>
      </c>
      <c r="D79" s="93"/>
      <c r="E79" s="94"/>
      <c r="F79" s="94"/>
      <c r="G79" s="94" t="n">
        <v>267344000000</v>
      </c>
      <c r="H79" s="94" t="n">
        <v>345113000000</v>
      </c>
      <c r="I79" s="94" t="n">
        <v>441452000000</v>
      </c>
      <c r="J79" s="94" t="n">
        <v>544153000000</v>
      </c>
      <c r="K79" s="94" t="n">
        <v>720731000000</v>
      </c>
      <c r="L79" s="94" t="n">
        <v>948056000000</v>
      </c>
      <c r="M79" s="94" t="n">
        <v>913345000000</v>
      </c>
      <c r="N79" s="95" t="n">
        <v>1082569000000</v>
      </c>
      <c r="O79" s="95" t="n">
        <v>1302079000000</v>
      </c>
      <c r="P79" s="95" t="n">
        <v>1411238000000</v>
      </c>
      <c r="Q79" s="95" t="n">
        <v>1454931000000</v>
      </c>
      <c r="R79" s="96" t="n">
        <v>1524293000000</v>
      </c>
      <c r="S79" s="96" t="n">
        <v>1756111000000</v>
      </c>
      <c r="T79" s="96" t="n">
        <v>1977716000000</v>
      </c>
      <c r="U79" s="96" t="n">
        <v>2214108000000</v>
      </c>
      <c r="V79" s="96" t="n">
        <v>2466364000000</v>
      </c>
      <c r="W79" s="215" t="n">
        <v>2732529000000</v>
      </c>
    </row>
    <row r="80" customFormat="false" ht="15" hidden="false" customHeight="false" outlineLevel="0" collapsed="false">
      <c r="B80" s="49" t="s">
        <v>140</v>
      </c>
      <c r="G80" s="0" t="n">
        <f aca="false">(G6/G79)*100</f>
        <v>35.9087916691603</v>
      </c>
      <c r="H80" s="0" t="n">
        <f aca="false">(H6/H79)*100</f>
        <v>37.1246519256012</v>
      </c>
      <c r="I80" s="0" t="n">
        <f aca="false">(I6/I79)*100</f>
        <v>41.8260648949376</v>
      </c>
      <c r="J80" s="0" t="n">
        <f aca="false">(J6/J79)*100</f>
        <v>43.2277319062837</v>
      </c>
      <c r="K80" s="0" t="n">
        <f aca="false">(K6/K79)*100</f>
        <v>41.8489006300548</v>
      </c>
      <c r="L80" s="0" t="n">
        <f aca="false">(L6/L79)*100</f>
        <v>44.2695368206098</v>
      </c>
      <c r="M80" s="0" t="n">
        <f aca="false">(M6/M79)*100</f>
        <v>42.2950801723336</v>
      </c>
      <c r="N80" s="0" t="n">
        <f aca="false">(N6/N79)*100</f>
        <v>43.2582126404876</v>
      </c>
      <c r="O80" s="0" t="n">
        <f aca="false">(O6/O79)*100</f>
        <v>42.8699026710361</v>
      </c>
      <c r="P80" s="0" t="n">
        <f aca="false">(P6/P79)*100</f>
        <v>44.4503336786566</v>
      </c>
      <c r="Q80" s="0" t="n">
        <f aca="false">(Q6/Q79)*100</f>
        <v>43.6378082534498</v>
      </c>
      <c r="R80" s="0" t="n">
        <f aca="false">(R6/R79)*100</f>
        <v>41.9669971586827</v>
      </c>
      <c r="S80" s="0" t="n">
        <f aca="false">(S6/S79)*100</f>
        <v>45.1281268666958</v>
      </c>
      <c r="T80" s="0" t="n">
        <f aca="false">(T6/T79)*100</f>
        <v>42.4833494799051</v>
      </c>
      <c r="U80" s="0" t="n">
        <f aca="false">(U6/U79)*100</f>
        <v>43.3357361068204</v>
      </c>
      <c r="V80" s="0" t="n">
        <f aca="false">(V6/V79)*100</f>
        <v>43.4242471914121</v>
      </c>
      <c r="W80" s="0" t="n">
        <f aca="false">(W6/W79)*100</f>
        <v>43.1761199972626</v>
      </c>
    </row>
    <row r="81" customFormat="false" ht="15" hidden="false" customHeight="false" outlineLevel="0" collapsed="false">
      <c r="B81" s="49" t="s">
        <v>141</v>
      </c>
      <c r="G81" s="0" t="n">
        <f aca="false">(G23/G79)*100</f>
        <v>36.8113741097612</v>
      </c>
      <c r="H81" s="0" t="n">
        <f aca="false">(H23/H79)*100</f>
        <v>41.530455242196</v>
      </c>
      <c r="I81" s="0" t="n">
        <f aca="false">(I23/I79)*100</f>
        <v>44.0983391172766</v>
      </c>
      <c r="J81" s="0" t="n">
        <f aca="false">(J23/J79)*100</f>
        <v>44.592605388558</v>
      </c>
      <c r="K81" s="0" t="n">
        <f aca="false">(K23/K79)*100</f>
        <v>43.8238399624825</v>
      </c>
      <c r="L81" s="0" t="n">
        <f aca="false">(L23/L79)*100</f>
        <v>47.4233589576987</v>
      </c>
      <c r="M81" s="0" t="n">
        <f aca="false">(M23/M79)*100</f>
        <v>48.5468251317958</v>
      </c>
      <c r="N81" s="0" t="n">
        <f aca="false">(N23/N79)*100</f>
        <v>49.0130421247976</v>
      </c>
      <c r="O81" s="0" t="n">
        <f aca="false">(O23/O79)*100</f>
        <v>45.627031846762</v>
      </c>
      <c r="P81" s="0" t="n">
        <f aca="false">(P23/P79)*100</f>
        <v>48.9215851613973</v>
      </c>
      <c r="Q81" s="0" t="n">
        <f aca="false">(Q23/Q79)*100</f>
        <v>48.4490329781962</v>
      </c>
      <c r="R81" s="0" t="n">
        <f aca="false">(R23/R79)*100</f>
        <v>46.6183338767547</v>
      </c>
      <c r="S81" s="0" t="n">
        <f aca="false">(S23/S79)*100</f>
        <v>49.5811483442675</v>
      </c>
      <c r="T81" s="0" t="n">
        <f aca="false">(T23/T79)*100</f>
        <v>46.3362788185968</v>
      </c>
      <c r="U81" s="0" t="n">
        <f aca="false">(U23/U79)*100</f>
        <v>46.6101924567365</v>
      </c>
      <c r="V81" s="0" t="n">
        <f aca="false">(V23/V79)*100</f>
        <v>46.2178332152107</v>
      </c>
      <c r="W81" s="0" t="n">
        <f aca="false">(W23/W79)*100</f>
        <v>45.763466737224</v>
      </c>
    </row>
    <row r="82" customFormat="false" ht="13.5" hidden="false" customHeight="true" outlineLevel="0" collapsed="false">
      <c r="B82" s="0" t="s">
        <v>142</v>
      </c>
      <c r="D82" s="0" t="n">
        <f aca="false">IF(D35&lt;0, (D35/D22)*100)</f>
        <v>0</v>
      </c>
      <c r="E82" s="0" t="n">
        <f aca="false">IF(E35&lt;0, (E35/E22)*100)</f>
        <v>0</v>
      </c>
      <c r="F82" s="0" t="n">
        <f aca="false">IF(F35&lt;0, (F35/F22)*100)</f>
        <v>0</v>
      </c>
      <c r="G82" s="0" t="n">
        <f aca="false">IF(G35&lt;0, (G35/G22)*100)</f>
        <v>0</v>
      </c>
      <c r="H82" s="0" t="n">
        <f aca="false">IF(H35&lt;0, (H35/H22)*100)</f>
        <v>0</v>
      </c>
      <c r="I82" s="0" t="n">
        <f aca="false">IF(I35&lt;0, (I35/I22)*100)</f>
        <v>0</v>
      </c>
      <c r="J82" s="0" t="n">
        <f aca="false">IF(J35&lt;0, (J35/J22)*100)</f>
        <v>0</v>
      </c>
      <c r="K82" s="0" t="n">
        <f aca="false">IF(K35&lt;0, (K35/K22)*100)</f>
        <v>0</v>
      </c>
      <c r="L82" s="0" t="n">
        <f aca="false">IF(L35&lt;0, (L35/L22)*100)</f>
        <v>0</v>
      </c>
      <c r="M82" s="0" t="n">
        <f aca="false">IF(M35&lt;0, (M35/M22)*100)</f>
        <v>0</v>
      </c>
      <c r="N82" s="0" t="n">
        <f aca="false">IF(N35&lt;0, (N35/N22)*100)</f>
        <v>0</v>
      </c>
      <c r="O82" s="0" t="n">
        <f aca="false">IF(O35&lt;0, (O35/O22)*100)</f>
        <v>0</v>
      </c>
      <c r="P82" s="0" t="n">
        <f aca="false">IF(P35&lt;0, (P35/P22)*100)</f>
        <v>0</v>
      </c>
      <c r="Q82" s="0" t="n">
        <f aca="false">IF(Q35&lt;0, (Q35/Q22)*100)</f>
        <v>0</v>
      </c>
      <c r="R82" s="0" t="n">
        <f aca="false">IF(R35&lt;0, (R35/R22)*100)</f>
        <v>-0.394088669950739</v>
      </c>
      <c r="S82" s="0" t="n">
        <f aca="false">IF(S35&lt;0, (S35/S22)*100)</f>
        <v>0</v>
      </c>
      <c r="T82" s="0" t="n">
        <f aca="false">IF(T35&lt;0, (T35/T22)*100)</f>
        <v>0</v>
      </c>
      <c r="U82" s="0" t="n">
        <f aca="false">IF(U35&lt;0, (U35/U22)*100)</f>
        <v>0</v>
      </c>
      <c r="V82" s="0" t="n">
        <f aca="false">IF(V35&lt;0, (V35/V22)*100)</f>
        <v>0</v>
      </c>
      <c r="W82" s="0" t="n">
        <f aca="false">IF(W35&lt;0, (W35/W22)*100)</f>
        <v>0</v>
      </c>
      <c r="X82" s="0" t="n">
        <f aca="false">IF(X35&lt;0, (X35/X22)*100)</f>
        <v>0</v>
      </c>
    </row>
    <row r="84" customFormat="false" ht="15" hidden="false" customHeight="false" outlineLevel="0" collapsed="false">
      <c r="G84" s="55" t="n">
        <f aca="false">G6+G41-G23</f>
        <v>15000000</v>
      </c>
      <c r="H84" s="55" t="n">
        <f aca="false">H6+H41-H23</f>
        <v>-225000000</v>
      </c>
      <c r="I84" s="55" t="n">
        <f aca="false">I6+I41-I23</f>
        <v>21000000</v>
      </c>
      <c r="J84" s="55" t="n">
        <f aca="false">J6+J41-J23</f>
        <v>-480000000</v>
      </c>
      <c r="K84" s="55" t="n">
        <f aca="false">K6+K41-K23</f>
        <v>-784000000</v>
      </c>
      <c r="L84" s="55" t="n">
        <f aca="false">L6+L41-L23</f>
        <v>100000000</v>
      </c>
      <c r="M84" s="55" t="n">
        <f aca="false">M6+M41-M23</f>
        <v>0</v>
      </c>
      <c r="N84" s="55" t="n">
        <f aca="false">N6+N41-N23</f>
        <v>0</v>
      </c>
      <c r="O84" s="55" t="n">
        <f aca="false">O6+O41-O23</f>
        <v>10800000000</v>
      </c>
      <c r="P84" s="55" t="n">
        <f aca="false">P6+P41-P23</f>
        <v>-100000000</v>
      </c>
      <c r="Q84" s="55" t="n">
        <f aca="false">Q6+Q41-Q23</f>
        <v>100000000</v>
      </c>
      <c r="R84" s="55" t="n">
        <f aca="false">R6+R41-R23</f>
        <v>-100000000</v>
      </c>
      <c r="S84" s="55" t="n">
        <f aca="false">S6+S41-S23</f>
        <v>0</v>
      </c>
      <c r="T84" s="55" t="n">
        <f aca="false">T6+T41-T23</f>
        <v>0</v>
      </c>
      <c r="U84" s="55" t="n">
        <f aca="false">U6+U41-U23</f>
        <v>0</v>
      </c>
      <c r="V84" s="55" t="n">
        <f aca="false">V6+V41-V23</f>
        <v>0</v>
      </c>
      <c r="W84" s="55" t="n">
        <f aca="false">W6+W41-W23</f>
        <v>0</v>
      </c>
      <c r="X84" s="55" t="n">
        <f aca="false">X6+X41-X23</f>
        <v>-100000000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1.xml><?xml version="1.0" encoding="utf-8"?>
<worksheet xmlns="http://schemas.openxmlformats.org/spreadsheetml/2006/main" xmlns:r="http://schemas.openxmlformats.org/officeDocument/2006/relationships">
  <sheetPr filterMode="false">
    <pageSetUpPr fitToPage="false"/>
  </sheetPr>
  <dimension ref="A1:X67"/>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K30" activePane="bottomRight" state="frozen"/>
      <selection pane="topLeft" activeCell="A1" activeCellId="0" sqref="A1"/>
      <selection pane="topRight" activeCell="K1" activeCellId="0" sqref="K1"/>
      <selection pane="bottomLeft" activeCell="A30" activeCellId="0" sqref="A30"/>
      <selection pane="bottomRight" activeCell="O56" activeCellId="0" sqref="O56"/>
    </sheetView>
  </sheetViews>
  <sheetFormatPr defaultRowHeight="15"/>
  <cols>
    <col collapsed="false" hidden="false" max="1" min="1" style="0" width="24.3010204081633"/>
    <col collapsed="false" hidden="false" max="2" min="2" style="0" width="45.8979591836735"/>
    <col collapsed="false" hidden="false" max="3" min="3" style="0" width="22.1377551020408"/>
    <col collapsed="false" hidden="false" max="9" min="4" style="0" width="8.50510204081633"/>
    <col collapsed="false" hidden="false" max="15" min="10" style="0" width="16.1989795918367"/>
    <col collapsed="false" hidden="false" max="16" min="16" style="0" width="19.0357142857143"/>
    <col collapsed="false" hidden="false" max="17" min="17" style="0" width="17.6836734693878"/>
    <col collapsed="false" hidden="false" max="18" min="18" style="0" width="20.1122448979592"/>
    <col collapsed="false" hidden="false" max="19" min="19" style="0" width="8.50510204081633"/>
    <col collapsed="false" hidden="false" max="20" min="20" style="0" width="13.5"/>
    <col collapsed="false" hidden="false" max="1025" min="21" style="0" width="8.50510204081633"/>
  </cols>
  <sheetData>
    <row r="1" customFormat="false" ht="15" hidden="false" customHeight="false" outlineLevel="0" collapsed="false">
      <c r="A1" s="59" t="s">
        <v>5738</v>
      </c>
      <c r="B1" s="2" t="s">
        <v>5739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5740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7" customFormat="true" ht="15" hidden="false" customHeight="false" outlineLevel="0" collapsed="false">
      <c r="A6" s="335" t="s">
        <v>32</v>
      </c>
      <c r="B6" s="335" t="s">
        <v>32</v>
      </c>
      <c r="C6" s="63" t="s">
        <v>34</v>
      </c>
      <c r="D6" s="121"/>
      <c r="E6" s="121"/>
      <c r="F6" s="121"/>
      <c r="G6" s="121"/>
      <c r="H6" s="121"/>
      <c r="I6" s="121"/>
      <c r="J6" s="442" t="n">
        <v>127734224000</v>
      </c>
      <c r="K6" s="442" t="n">
        <v>145609550000</v>
      </c>
      <c r="L6" s="181" t="n">
        <f aca="false">L7+L10</f>
        <v>167943864000</v>
      </c>
      <c r="M6" s="442" t="n">
        <v>208984800000</v>
      </c>
      <c r="N6" s="442" t="n">
        <v>241776750000</v>
      </c>
      <c r="O6" s="442" t="n">
        <v>277800000000</v>
      </c>
      <c r="P6" s="442" t="n">
        <v>312156000000</v>
      </c>
      <c r="Q6" s="442" t="n">
        <v>366358000000</v>
      </c>
      <c r="R6" s="576" t="n">
        <v>384768000000</v>
      </c>
      <c r="S6" s="738"/>
      <c r="T6" s="738"/>
      <c r="U6" s="738"/>
      <c r="V6" s="738"/>
      <c r="W6" s="738"/>
      <c r="X6" s="738"/>
    </row>
    <row r="7" customFormat="false" ht="15" hidden="false" customHeight="false" outlineLevel="0" collapsed="false">
      <c r="A7" s="49" t="s">
        <v>149</v>
      </c>
      <c r="B7" s="49" t="s">
        <v>149</v>
      </c>
      <c r="C7" s="20" t="s">
        <v>37</v>
      </c>
      <c r="D7" s="4"/>
      <c r="E7" s="4"/>
      <c r="F7" s="4"/>
      <c r="G7" s="4"/>
      <c r="H7" s="4"/>
      <c r="I7" s="4"/>
      <c r="J7" s="181" t="n">
        <f aca="false">J8+J9+J11</f>
        <v>127734224000</v>
      </c>
      <c r="K7" s="181" t="n">
        <f aca="false">K8+K9+K11</f>
        <v>145609550000</v>
      </c>
      <c r="L7" s="181" t="n">
        <f aca="false">L8+L9+L11</f>
        <v>167943864000</v>
      </c>
      <c r="M7" s="181" t="n">
        <f aca="false">M8+M9+M11</f>
        <v>208984800000</v>
      </c>
      <c r="N7" s="181" t="n">
        <f aca="false">N8+N9+N11</f>
        <v>241776750000</v>
      </c>
      <c r="O7" s="181" t="n">
        <f aca="false">O8+O9+O11</f>
        <v>277800000000</v>
      </c>
      <c r="P7" s="181" t="n">
        <f aca="false">P8+P9+P11</f>
        <v>313200000000</v>
      </c>
      <c r="Q7" s="181" t="n">
        <f aca="false">Q8+Q9+Q11</f>
        <v>366358000000</v>
      </c>
      <c r="R7" s="181" t="n">
        <f aca="false">R8+R9+R11</f>
        <v>384768000000</v>
      </c>
      <c r="S7" s="9"/>
      <c r="T7" s="9"/>
      <c r="U7" s="9"/>
      <c r="V7" s="9"/>
      <c r="W7" s="9"/>
      <c r="X7" s="9"/>
    </row>
    <row r="8" customFormat="false" ht="15" hidden="false" customHeight="false" outlineLevel="0" collapsed="false">
      <c r="A8" s="47" t="s">
        <v>342</v>
      </c>
      <c r="B8" s="47" t="s">
        <v>342</v>
      </c>
      <c r="C8" s="49" t="s">
        <v>40</v>
      </c>
      <c r="D8" s="4"/>
      <c r="E8" s="4"/>
      <c r="F8" s="4"/>
      <c r="G8" s="4"/>
      <c r="H8" s="4"/>
      <c r="I8" s="4"/>
      <c r="J8" s="46" t="n">
        <v>88612672000</v>
      </c>
      <c r="K8" s="46" t="n">
        <v>101102480000</v>
      </c>
      <c r="L8" s="46" t="n">
        <v>115779482000</v>
      </c>
      <c r="M8" s="46" t="n">
        <v>134052750000</v>
      </c>
      <c r="N8" s="46" t="n">
        <v>152865300000</v>
      </c>
      <c r="O8" s="46" t="n">
        <v>176866000000</v>
      </c>
      <c r="P8" s="46" t="n">
        <v>196272000000</v>
      </c>
      <c r="Q8" s="46" t="n">
        <v>223820000000</v>
      </c>
      <c r="R8" s="114" t="n">
        <v>247160000000</v>
      </c>
      <c r="S8" s="9"/>
      <c r="T8" s="9"/>
      <c r="U8" s="9"/>
      <c r="V8" s="9"/>
      <c r="W8" s="9"/>
      <c r="X8" s="9"/>
    </row>
    <row r="9" customFormat="false" ht="15" hidden="false" customHeight="false" outlineLevel="0" collapsed="false">
      <c r="A9" s="47" t="s">
        <v>522</v>
      </c>
      <c r="B9" s="47" t="s">
        <v>1089</v>
      </c>
      <c r="C9" s="49" t="s">
        <v>40</v>
      </c>
      <c r="D9" s="4"/>
      <c r="E9" s="4"/>
      <c r="F9" s="4"/>
      <c r="G9" s="4"/>
      <c r="H9" s="4"/>
      <c r="I9" s="4"/>
      <c r="J9" s="46" t="n">
        <v>26395264000</v>
      </c>
      <c r="K9" s="46" t="n">
        <v>30220850000</v>
      </c>
      <c r="L9" s="46" t="n">
        <v>36896758000</v>
      </c>
      <c r="M9" s="46" t="n">
        <v>61870500000</v>
      </c>
      <c r="N9" s="46" t="n">
        <v>71753100000</v>
      </c>
      <c r="O9" s="46" t="n">
        <v>84266000000</v>
      </c>
      <c r="P9" s="46" t="n">
        <v>101268000000</v>
      </c>
      <c r="Q9" s="46" t="n">
        <v>118978000000</v>
      </c>
      <c r="R9" s="114" t="n">
        <v>113560000000</v>
      </c>
      <c r="S9" s="9"/>
      <c r="T9" s="9"/>
      <c r="U9" s="9"/>
      <c r="V9" s="9"/>
      <c r="W9" s="9"/>
      <c r="X9" s="9"/>
    </row>
    <row r="10" s="17" customFormat="true" ht="15" hidden="false" customHeight="false" outlineLevel="0" collapsed="false">
      <c r="A10" s="335" t="s">
        <v>52</v>
      </c>
      <c r="B10" s="335" t="s">
        <v>52</v>
      </c>
      <c r="C10" s="243" t="s">
        <v>37</v>
      </c>
      <c r="D10" s="121"/>
      <c r="E10" s="121"/>
      <c r="F10" s="121"/>
      <c r="G10" s="121"/>
      <c r="H10" s="121"/>
      <c r="I10" s="121"/>
      <c r="J10" s="442" t="n">
        <v>0</v>
      </c>
      <c r="K10" s="442" t="n">
        <v>0</v>
      </c>
      <c r="L10" s="442" t="n">
        <v>0</v>
      </c>
      <c r="M10" s="442" t="n">
        <v>0</v>
      </c>
      <c r="N10" s="442" t="n">
        <v>0</v>
      </c>
      <c r="O10" s="442" t="n">
        <v>0</v>
      </c>
      <c r="P10" s="442" t="n">
        <v>0</v>
      </c>
      <c r="Q10" s="442" t="n">
        <v>0</v>
      </c>
      <c r="R10" s="503" t="n">
        <v>0</v>
      </c>
      <c r="S10" s="738"/>
      <c r="T10" s="738"/>
      <c r="U10" s="738"/>
      <c r="V10" s="738"/>
      <c r="W10" s="738"/>
      <c r="X10" s="738"/>
    </row>
    <row r="11" customFormat="false" ht="15" hidden="false" customHeight="false" outlineLevel="0" collapsed="false">
      <c r="A11" s="47" t="s">
        <v>524</v>
      </c>
      <c r="B11" s="47" t="s">
        <v>927</v>
      </c>
      <c r="C11" s="49" t="s">
        <v>40</v>
      </c>
      <c r="D11" s="4"/>
      <c r="E11" s="4"/>
      <c r="F11" s="4"/>
      <c r="G11" s="4"/>
      <c r="H11" s="4"/>
      <c r="I11" s="4"/>
      <c r="J11" s="46" t="n">
        <v>12726288000</v>
      </c>
      <c r="K11" s="46" t="n">
        <v>14286220000</v>
      </c>
      <c r="L11" s="46" t="n">
        <v>15267624000</v>
      </c>
      <c r="M11" s="46" t="n">
        <v>13061550000</v>
      </c>
      <c r="N11" s="46" t="n">
        <v>17158350000</v>
      </c>
      <c r="O11" s="46" t="n">
        <v>16668000000</v>
      </c>
      <c r="P11" s="46" t="n">
        <v>15660000000</v>
      </c>
      <c r="Q11" s="46" t="n">
        <v>23560000000</v>
      </c>
      <c r="R11" s="114" t="n">
        <v>24048000000</v>
      </c>
      <c r="S11" s="9"/>
      <c r="T11" s="9"/>
      <c r="U11" s="9"/>
      <c r="V11" s="9"/>
      <c r="W11" s="9"/>
      <c r="X11" s="9"/>
    </row>
    <row r="12" s="13" customFormat="true" ht="15" hidden="false" customHeight="false" outlineLevel="0" collapsed="false">
      <c r="A12" s="63" t="s">
        <v>188</v>
      </c>
      <c r="B12" s="63" t="s">
        <v>188</v>
      </c>
      <c r="C12" s="63" t="s">
        <v>34</v>
      </c>
      <c r="D12" s="168"/>
      <c r="E12" s="168"/>
      <c r="F12" s="168"/>
      <c r="G12" s="168"/>
      <c r="H12" s="168"/>
      <c r="I12" s="168"/>
      <c r="J12" s="181" t="n">
        <f aca="false">J13+J22</f>
        <v>131976320000</v>
      </c>
      <c r="K12" s="181" t="n">
        <f aca="false">K13+K22</f>
        <v>154401070000</v>
      </c>
      <c r="L12" s="181" t="n">
        <f aca="false">L13+L22</f>
        <v>174941525000</v>
      </c>
      <c r="M12" s="181" t="n">
        <f aca="false">M13+M22</f>
        <v>219984000000</v>
      </c>
      <c r="N12" s="181" t="n">
        <f aca="false">N13+N22</f>
        <v>248016150000</v>
      </c>
      <c r="O12" s="181" t="n">
        <f aca="false">O13+O22</f>
        <v>283356000000</v>
      </c>
      <c r="P12" s="181" t="n">
        <f aca="false">P13+P22</f>
        <v>333036000000</v>
      </c>
      <c r="Q12" s="181" t="n">
        <f aca="false">Q13+Q22</f>
        <v>384028000000</v>
      </c>
      <c r="R12" s="181" t="n">
        <f aca="false">R13+R22</f>
        <v>415496000000</v>
      </c>
      <c r="S12" s="228"/>
      <c r="T12" s="228"/>
      <c r="U12" s="228"/>
      <c r="V12" s="228"/>
      <c r="W12" s="228"/>
      <c r="X12" s="228"/>
    </row>
    <row r="13" customFormat="false" ht="15" hidden="false" customHeight="false" outlineLevel="0" collapsed="false">
      <c r="A13" s="49" t="s">
        <v>70</v>
      </c>
      <c r="B13" s="49" t="s">
        <v>353</v>
      </c>
      <c r="C13" s="49" t="s">
        <v>191</v>
      </c>
      <c r="D13" s="4"/>
      <c r="E13" s="4"/>
      <c r="F13" s="4"/>
      <c r="G13" s="4"/>
      <c r="H13" s="4"/>
      <c r="I13" s="4"/>
      <c r="J13" s="46" t="n">
        <v>125377504000</v>
      </c>
      <c r="K13" s="46" t="n">
        <v>145609550000</v>
      </c>
      <c r="L13" s="181" t="n">
        <f aca="false">L14+L15+L16+L17+L18+L19+L20+L21</f>
        <v>163490807000</v>
      </c>
      <c r="M13" s="181" t="n">
        <f aca="false">M14+M15+M16+M17+M18+M19+M20+M21</f>
        <v>208984800000</v>
      </c>
      <c r="N13" s="181" t="n">
        <f aca="false">N14+N15+N16+N17+N18+N19+N20+N21</f>
        <v>237097200000</v>
      </c>
      <c r="O13" s="46" t="n">
        <v>269466000000</v>
      </c>
      <c r="P13" s="46" t="n">
        <v>318420000000</v>
      </c>
      <c r="Q13" s="46" t="n">
        <v>367536000000</v>
      </c>
      <c r="R13" s="114" t="n">
        <v>396792000000</v>
      </c>
      <c r="S13" s="9"/>
      <c r="T13" s="9"/>
      <c r="U13" s="9"/>
      <c r="V13" s="9"/>
      <c r="W13" s="9"/>
      <c r="X13" s="9"/>
    </row>
    <row r="14" customFormat="false" ht="15" hidden="false" customHeight="false" outlineLevel="0" collapsed="false">
      <c r="A14" s="47" t="s">
        <v>746</v>
      </c>
      <c r="B14" s="47" t="s">
        <v>936</v>
      </c>
      <c r="C14" s="49" t="s">
        <v>194</v>
      </c>
      <c r="D14" s="4"/>
      <c r="E14" s="4"/>
      <c r="F14" s="4"/>
      <c r="G14" s="4"/>
      <c r="H14" s="4"/>
      <c r="I14" s="4"/>
      <c r="J14" s="46" t="n">
        <v>28280640000</v>
      </c>
      <c r="K14" s="46" t="n">
        <v>32968200000</v>
      </c>
      <c r="L14" s="46" t="n">
        <v>38805211000</v>
      </c>
      <c r="M14" s="46" t="n">
        <v>51558750000</v>
      </c>
      <c r="N14" s="46" t="n">
        <v>54594750000</v>
      </c>
      <c r="O14" s="46" t="n">
        <v>63894000000</v>
      </c>
      <c r="P14" s="46" t="n">
        <v>74124000000</v>
      </c>
      <c r="Q14" s="46" t="n">
        <v>84816000000</v>
      </c>
      <c r="R14" s="114" t="n">
        <v>98864000000</v>
      </c>
      <c r="S14" s="9"/>
      <c r="T14" s="9"/>
      <c r="U14" s="9"/>
      <c r="V14" s="9"/>
      <c r="W14" s="9"/>
      <c r="X14" s="9"/>
    </row>
    <row r="15" customFormat="false" ht="15" hidden="false" customHeight="false" outlineLevel="0" collapsed="false">
      <c r="A15" s="47" t="s">
        <v>986</v>
      </c>
      <c r="B15" s="47" t="s">
        <v>1092</v>
      </c>
      <c r="C15" s="49" t="s">
        <v>194</v>
      </c>
      <c r="D15" s="4"/>
      <c r="E15" s="4"/>
      <c r="F15" s="4"/>
      <c r="G15" s="4"/>
      <c r="H15" s="4"/>
      <c r="I15" s="4"/>
      <c r="J15" s="46" t="n">
        <v>19325104000</v>
      </c>
      <c r="K15" s="46" t="n">
        <v>22528270000</v>
      </c>
      <c r="L15" s="46" t="n">
        <v>24173738000</v>
      </c>
      <c r="M15" s="46" t="n">
        <v>26123100000</v>
      </c>
      <c r="N15" s="46" t="n">
        <v>29637150000</v>
      </c>
      <c r="O15" s="46" t="n">
        <v>31484000000</v>
      </c>
      <c r="P15" s="46" t="n">
        <v>36540000000</v>
      </c>
      <c r="Q15" s="46" t="n">
        <v>43586000000</v>
      </c>
      <c r="R15" s="114" t="n">
        <v>49432000000</v>
      </c>
      <c r="S15" s="9"/>
      <c r="T15" s="9"/>
      <c r="U15" s="9"/>
      <c r="V15" s="9"/>
      <c r="W15" s="9"/>
      <c r="X15" s="9"/>
    </row>
    <row r="16" customFormat="false" ht="15" hidden="false" customHeight="false" outlineLevel="0" collapsed="false">
      <c r="A16" s="47" t="s">
        <v>753</v>
      </c>
      <c r="B16" s="47" t="s">
        <v>1093</v>
      </c>
      <c r="C16" s="49" t="s">
        <v>194</v>
      </c>
      <c r="D16" s="4"/>
      <c r="E16" s="4"/>
      <c r="F16" s="4"/>
      <c r="G16" s="4"/>
      <c r="H16" s="4"/>
      <c r="I16" s="4"/>
      <c r="J16" s="46"/>
      <c r="K16" s="46"/>
      <c r="L16" s="46"/>
      <c r="M16" s="46"/>
      <c r="N16" s="46"/>
      <c r="O16" s="46"/>
      <c r="P16" s="46"/>
      <c r="Q16" s="46" t="n">
        <v>0</v>
      </c>
      <c r="R16" s="114" t="n">
        <v>0</v>
      </c>
      <c r="S16" s="9"/>
      <c r="T16" s="9"/>
      <c r="U16" s="9"/>
      <c r="V16" s="9"/>
      <c r="W16" s="9"/>
      <c r="X16" s="9"/>
    </row>
    <row r="17" customFormat="false" ht="15" hidden="false" customHeight="false" outlineLevel="0" collapsed="false">
      <c r="A17" s="47" t="s">
        <v>87</v>
      </c>
      <c r="B17" s="47" t="s">
        <v>87</v>
      </c>
      <c r="C17" s="49" t="s">
        <v>194</v>
      </c>
      <c r="D17" s="4"/>
      <c r="E17" s="4"/>
      <c r="F17" s="4"/>
      <c r="G17" s="4"/>
      <c r="H17" s="4"/>
      <c r="I17" s="4"/>
      <c r="J17" s="46" t="n">
        <v>19796448000</v>
      </c>
      <c r="K17" s="46" t="n">
        <v>20879860000</v>
      </c>
      <c r="L17" s="46" t="n">
        <v>18448379000</v>
      </c>
      <c r="M17" s="46" t="n">
        <v>19248600000</v>
      </c>
      <c r="N17" s="46" t="n">
        <v>19498125000</v>
      </c>
      <c r="O17" s="46" t="n">
        <v>22224000000</v>
      </c>
      <c r="P17" s="46" t="n">
        <v>24012000000</v>
      </c>
      <c r="Q17" s="46" t="n">
        <v>28272000000</v>
      </c>
      <c r="R17" s="114" t="n">
        <v>30728000000</v>
      </c>
      <c r="S17" s="9"/>
      <c r="T17" s="9"/>
      <c r="U17" s="9"/>
      <c r="V17" s="9"/>
      <c r="W17" s="9"/>
      <c r="X17" s="9"/>
    </row>
    <row r="18" customFormat="false" ht="15" hidden="false" customHeight="false" outlineLevel="0" collapsed="false">
      <c r="A18" s="47" t="s">
        <v>205</v>
      </c>
      <c r="B18" s="47" t="s">
        <v>205</v>
      </c>
      <c r="C18" s="49" t="s">
        <v>194</v>
      </c>
      <c r="D18" s="4"/>
      <c r="E18" s="4"/>
      <c r="F18" s="4"/>
      <c r="G18" s="4"/>
      <c r="H18" s="4"/>
      <c r="I18" s="4"/>
      <c r="J18" s="46" t="n">
        <v>9898224000</v>
      </c>
      <c r="K18" s="46" t="n">
        <v>14835690000</v>
      </c>
      <c r="L18" s="46" t="n">
        <v>16539926000</v>
      </c>
      <c r="M18" s="46" t="n">
        <v>2749800000</v>
      </c>
      <c r="N18" s="46" t="n">
        <v>1559850000</v>
      </c>
      <c r="O18" s="46" t="n">
        <v>1852000000</v>
      </c>
      <c r="P18" s="46" t="n">
        <v>3132000000</v>
      </c>
      <c r="Q18" s="46" t="n">
        <v>2356000000</v>
      </c>
      <c r="R18" s="114" t="n">
        <v>2672000000</v>
      </c>
      <c r="S18" s="9"/>
      <c r="T18" s="9"/>
      <c r="U18" s="9"/>
      <c r="V18" s="9"/>
      <c r="W18" s="9"/>
      <c r="X18" s="9"/>
    </row>
    <row r="19" customFormat="false" ht="15" hidden="false" customHeight="false" outlineLevel="0" collapsed="false">
      <c r="A19" s="47" t="s">
        <v>52</v>
      </c>
      <c r="B19" s="47" t="s">
        <v>52</v>
      </c>
      <c r="C19" s="49" t="s">
        <v>194</v>
      </c>
      <c r="D19" s="4"/>
      <c r="E19" s="4"/>
      <c r="F19" s="4"/>
      <c r="G19" s="4"/>
      <c r="H19" s="4"/>
      <c r="I19" s="4"/>
      <c r="J19" s="46" t="n">
        <v>0</v>
      </c>
      <c r="K19" s="46" t="n">
        <v>0</v>
      </c>
      <c r="L19" s="46" t="n">
        <v>0</v>
      </c>
      <c r="M19" s="46" t="n">
        <v>4812150000</v>
      </c>
      <c r="N19" s="46" t="n">
        <v>0</v>
      </c>
      <c r="O19" s="46" t="n">
        <v>0</v>
      </c>
      <c r="P19" s="46" t="n">
        <v>0</v>
      </c>
      <c r="Q19" s="46" t="n">
        <v>0</v>
      </c>
      <c r="R19" s="114" t="n">
        <v>0</v>
      </c>
      <c r="S19" s="9"/>
      <c r="T19" s="9"/>
      <c r="U19" s="9"/>
      <c r="V19" s="9"/>
      <c r="W19" s="9"/>
      <c r="X19" s="9"/>
    </row>
    <row r="20" customFormat="false" ht="15" hidden="false" customHeight="false" outlineLevel="0" collapsed="false">
      <c r="A20" s="47" t="s">
        <v>755</v>
      </c>
      <c r="B20" s="47" t="s">
        <v>1094</v>
      </c>
      <c r="C20" s="49" t="s">
        <v>194</v>
      </c>
      <c r="D20" s="4"/>
      <c r="E20" s="4"/>
      <c r="F20" s="4"/>
      <c r="G20" s="4"/>
      <c r="H20" s="4"/>
      <c r="I20" s="4"/>
      <c r="J20" s="46" t="n">
        <v>48077088000</v>
      </c>
      <c r="K20" s="46" t="n">
        <v>54397530000</v>
      </c>
      <c r="L20" s="46" t="n">
        <v>65523553000</v>
      </c>
      <c r="M20" s="46" t="n">
        <v>90743400000</v>
      </c>
      <c r="N20" s="46" t="n">
        <v>108409575000</v>
      </c>
      <c r="O20" s="46" t="n">
        <v>124084000000</v>
      </c>
      <c r="P20" s="46" t="n">
        <v>148248000000</v>
      </c>
      <c r="Q20" s="46" t="n">
        <v>170810000000</v>
      </c>
      <c r="R20" s="114" t="n">
        <v>176352000000</v>
      </c>
      <c r="S20" s="9"/>
      <c r="T20" s="9"/>
      <c r="U20" s="9"/>
      <c r="V20" s="9"/>
      <c r="W20" s="9"/>
      <c r="X20" s="9"/>
    </row>
    <row r="21" customFormat="false" ht="15" hidden="false" customHeight="false" outlineLevel="0" collapsed="false">
      <c r="A21" s="47" t="s">
        <v>757</v>
      </c>
      <c r="B21" s="47" t="s">
        <v>2474</v>
      </c>
      <c r="C21" s="49" t="s">
        <v>194</v>
      </c>
      <c r="D21" s="4"/>
      <c r="E21" s="4"/>
      <c r="F21" s="4"/>
      <c r="G21" s="4"/>
      <c r="H21" s="4"/>
      <c r="I21" s="4"/>
      <c r="J21" s="46" t="n">
        <v>0</v>
      </c>
      <c r="K21" s="46" t="n">
        <v>0</v>
      </c>
      <c r="L21" s="46" t="n">
        <v>0</v>
      </c>
      <c r="M21" s="46" t="n">
        <v>13749000000</v>
      </c>
      <c r="N21" s="46" t="n">
        <v>23397750000</v>
      </c>
      <c r="O21" s="46" t="n">
        <v>25002000000</v>
      </c>
      <c r="P21" s="46" t="n">
        <v>32364000000</v>
      </c>
      <c r="Q21" s="46" t="n">
        <v>37696000000</v>
      </c>
      <c r="R21" s="114" t="n">
        <v>38744000000</v>
      </c>
      <c r="S21" s="9"/>
      <c r="T21" s="9"/>
      <c r="U21" s="9"/>
      <c r="V21" s="9"/>
      <c r="W21" s="9"/>
      <c r="X21" s="9"/>
    </row>
    <row r="22" customFormat="false" ht="15" hidden="false" customHeight="false" outlineLevel="0" collapsed="false">
      <c r="A22" s="49" t="s">
        <v>227</v>
      </c>
      <c r="B22" s="49" t="s">
        <v>1096</v>
      </c>
      <c r="C22" s="49" t="s">
        <v>191</v>
      </c>
      <c r="D22" s="4"/>
      <c r="E22" s="4"/>
      <c r="F22" s="4"/>
      <c r="G22" s="4"/>
      <c r="H22" s="4"/>
      <c r="I22" s="4"/>
      <c r="J22" s="46" t="n">
        <v>6598816000</v>
      </c>
      <c r="K22" s="46" t="n">
        <v>8791520000</v>
      </c>
      <c r="L22" s="46" t="n">
        <v>11450718000</v>
      </c>
      <c r="M22" s="46" t="n">
        <v>10999200000</v>
      </c>
      <c r="N22" s="46" t="n">
        <v>10918950000</v>
      </c>
      <c r="O22" s="46" t="n">
        <v>13890000000</v>
      </c>
      <c r="P22" s="46" t="n">
        <v>14616000000</v>
      </c>
      <c r="Q22" s="46" t="n">
        <v>16492000000</v>
      </c>
      <c r="R22" s="114" t="n">
        <v>18704000000</v>
      </c>
      <c r="S22" s="9"/>
      <c r="T22" s="9"/>
      <c r="U22" s="9"/>
      <c r="V22" s="9"/>
      <c r="W22" s="9"/>
      <c r="X22" s="9"/>
    </row>
    <row r="23" customFormat="false" ht="15" hidden="false" customHeight="false" outlineLevel="0" collapsed="false">
      <c r="B23" s="49" t="s">
        <v>950</v>
      </c>
      <c r="C23" s="11"/>
      <c r="D23" s="4"/>
      <c r="E23" s="4"/>
      <c r="F23" s="4"/>
      <c r="G23" s="4"/>
      <c r="H23" s="4"/>
      <c r="I23" s="4"/>
      <c r="J23" s="46" t="n">
        <v>2356720000</v>
      </c>
      <c r="K23" s="46" t="n">
        <v>0</v>
      </c>
      <c r="L23" s="46" t="n">
        <v>5725359000</v>
      </c>
      <c r="M23" s="46" t="n">
        <v>687450000</v>
      </c>
      <c r="N23" s="46" t="n">
        <v>3899625000</v>
      </c>
      <c r="O23" s="46" t="n">
        <v>8334000000</v>
      </c>
      <c r="P23" s="46" t="n">
        <v>-6264000000</v>
      </c>
      <c r="Q23" s="46" t="n">
        <v>-1178000000</v>
      </c>
      <c r="R23" s="114" t="n">
        <v>-12024000000</v>
      </c>
      <c r="S23" s="9"/>
      <c r="T23" s="9"/>
      <c r="U23" s="9"/>
      <c r="V23" s="9"/>
      <c r="W23" s="9"/>
      <c r="X23" s="9"/>
    </row>
    <row r="24" customFormat="false" ht="15" hidden="false" customHeight="false" outlineLevel="0" collapsed="false">
      <c r="B24" s="49" t="s">
        <v>5741</v>
      </c>
      <c r="C24" s="11"/>
      <c r="D24" s="4"/>
      <c r="E24" s="4"/>
      <c r="F24" s="4"/>
      <c r="G24" s="4"/>
      <c r="H24" s="4"/>
      <c r="I24" s="4"/>
      <c r="J24" s="46" t="e">
        <f aca="false">#VALUE!</f>
        <v>#VALUE!</v>
      </c>
      <c r="K24" s="46" t="e">
        <f aca="false">#VALUE!</f>
        <v>#VALUE!</v>
      </c>
      <c r="L24" s="46" t="e">
        <f aca="false">#VALUE!</f>
        <v>#VALUE!</v>
      </c>
      <c r="M24" s="46" t="e">
        <f aca="false">#VALUE!</f>
        <v>#VALUE!</v>
      </c>
      <c r="N24" s="46" t="e">
        <f aca="false">#VALUE!</f>
        <v>#VALUE!</v>
      </c>
      <c r="O24" s="46"/>
      <c r="P24" s="46"/>
      <c r="Q24" s="46" t="n">
        <v>-1178000000</v>
      </c>
      <c r="R24" s="114" t="n">
        <v>-12024000000</v>
      </c>
      <c r="S24" s="9"/>
      <c r="T24" s="9"/>
      <c r="U24" s="9"/>
      <c r="V24" s="9"/>
      <c r="W24" s="9"/>
      <c r="X24" s="9"/>
    </row>
    <row r="25" customFormat="false" ht="15" hidden="false" customHeight="false" outlineLevel="0" collapsed="false">
      <c r="B25" s="49" t="s">
        <v>5742</v>
      </c>
      <c r="C25" s="11"/>
      <c r="D25" s="4"/>
      <c r="E25" s="4"/>
      <c r="F25" s="4"/>
      <c r="G25" s="4"/>
      <c r="H25" s="4"/>
      <c r="I25" s="4"/>
      <c r="J25" s="46" t="n">
        <v>-4242096000</v>
      </c>
      <c r="K25" s="46" t="n">
        <v>-8242050000</v>
      </c>
      <c r="L25" s="46" t="n">
        <v>-5725359000</v>
      </c>
      <c r="M25" s="46" t="n">
        <v>-10311750000</v>
      </c>
      <c r="N25" s="46" t="n">
        <v>-7019325000</v>
      </c>
      <c r="O25" s="46" t="n">
        <v>-5556000000</v>
      </c>
      <c r="P25" s="46" t="n">
        <v>-20880000000</v>
      </c>
      <c r="Q25" s="46" t="n">
        <v>-17670000000</v>
      </c>
      <c r="R25" s="114" t="n">
        <v>-29392000000</v>
      </c>
      <c r="S25" s="9"/>
      <c r="T25" s="9"/>
      <c r="U25" s="9"/>
      <c r="V25" s="9"/>
      <c r="W25" s="9"/>
      <c r="X25" s="9"/>
    </row>
    <row r="26" s="17" customFormat="true" ht="15" hidden="false" customHeight="false" outlineLevel="0" collapsed="false">
      <c r="A26" s="335" t="s">
        <v>110</v>
      </c>
      <c r="B26" s="335" t="s">
        <v>110</v>
      </c>
      <c r="C26" s="63" t="s">
        <v>34</v>
      </c>
      <c r="D26" s="121"/>
      <c r="E26" s="121"/>
      <c r="F26" s="121"/>
      <c r="G26" s="121"/>
      <c r="H26" s="121"/>
      <c r="I26" s="121"/>
      <c r="J26" s="442" t="n">
        <f aca="false">J29+J42</f>
        <v>3770752000</v>
      </c>
      <c r="K26" s="181" t="n">
        <f aca="false">K27+K28</f>
        <v>8791520000</v>
      </c>
      <c r="L26" s="442" t="n">
        <f aca="false">L29+L42</f>
        <v>6997661000</v>
      </c>
      <c r="M26" s="442" t="n">
        <f aca="false">M29+M42</f>
        <v>11686650000</v>
      </c>
      <c r="N26" s="442" t="n">
        <f aca="false">N29+N42</f>
        <v>9359100000</v>
      </c>
      <c r="O26" s="442" t="n">
        <f aca="false">O29+O42</f>
        <v>70376000000</v>
      </c>
      <c r="P26" s="442" t="n">
        <f aca="false">P29+P42</f>
        <v>35496000000</v>
      </c>
      <c r="Q26" s="442" t="n">
        <f aca="false">Q29+Q42</f>
        <v>11780000000</v>
      </c>
      <c r="R26" s="442" t="n">
        <f aca="false">R29+R42</f>
        <v>36072000000</v>
      </c>
      <c r="S26" s="738"/>
      <c r="T26" s="738"/>
      <c r="U26" s="738"/>
      <c r="V26" s="738"/>
      <c r="W26" s="738"/>
      <c r="X26" s="738"/>
    </row>
    <row r="27" customFormat="false" ht="15" hidden="false" customHeight="false" outlineLevel="0" collapsed="false">
      <c r="A27" s="49" t="s">
        <v>115</v>
      </c>
      <c r="B27" s="49" t="s">
        <v>115</v>
      </c>
      <c r="C27" s="49" t="s">
        <v>242</v>
      </c>
      <c r="D27" s="4"/>
      <c r="E27" s="4"/>
      <c r="F27" s="4"/>
      <c r="G27" s="4"/>
      <c r="H27" s="4"/>
      <c r="I27" s="4"/>
      <c r="J27" s="46" t="n">
        <f aca="false">J40+J53</f>
        <v>12726288000</v>
      </c>
      <c r="K27" s="46" t="n">
        <f aca="false">K40+K53</f>
        <v>-15385160000</v>
      </c>
      <c r="L27" s="46" t="n">
        <f aca="false">L40+L53</f>
        <v>15267624000</v>
      </c>
      <c r="M27" s="46" t="n">
        <f aca="false">M40+M53</f>
        <v>-5499600000</v>
      </c>
      <c r="N27" s="46" t="n">
        <f aca="false">N40+N53</f>
        <v>12478800000</v>
      </c>
      <c r="O27" s="46" t="n">
        <f aca="false">O40+O53</f>
        <v>69450000000</v>
      </c>
      <c r="P27" s="46" t="n">
        <f aca="false">P40+P53</f>
        <v>8352000000</v>
      </c>
      <c r="Q27" s="46" t="n">
        <f aca="false">Q40+Q53</f>
        <v>-20026000000</v>
      </c>
      <c r="R27" s="46" t="n">
        <f aca="false">R40+R53</f>
        <v>4008000000</v>
      </c>
      <c r="S27" s="9"/>
      <c r="T27" s="9"/>
      <c r="U27" s="9"/>
      <c r="V27" s="9"/>
      <c r="W27" s="9"/>
      <c r="X27" s="9"/>
    </row>
    <row r="28" customFormat="false" ht="15" hidden="false" customHeight="false" outlineLevel="0" collapsed="false">
      <c r="A28" s="49" t="s">
        <v>248</v>
      </c>
      <c r="B28" s="49" t="s">
        <v>248</v>
      </c>
      <c r="C28" s="49" t="s">
        <v>242</v>
      </c>
      <c r="D28" s="4"/>
      <c r="E28" s="4"/>
      <c r="F28" s="4"/>
      <c r="G28" s="4"/>
      <c r="H28" s="4"/>
      <c r="I28" s="4"/>
      <c r="J28" s="46" t="n">
        <f aca="false">J41+J54</f>
        <v>-8955536000</v>
      </c>
      <c r="K28" s="46" t="n">
        <f aca="false">K41+K54</f>
        <v>24176680000</v>
      </c>
      <c r="L28" s="46" t="n">
        <f aca="false">L41+L54</f>
        <v>-8269963000</v>
      </c>
      <c r="M28" s="46" t="n">
        <f aca="false">M41+M54</f>
        <v>17186250000</v>
      </c>
      <c r="N28" s="46" t="n">
        <f aca="false">N41+N54</f>
        <v>-3119700000</v>
      </c>
      <c r="O28" s="46" t="n">
        <f aca="false">O41+O54</f>
        <v>-1852000000</v>
      </c>
      <c r="P28" s="46" t="n">
        <f aca="false">P41+P54</f>
        <v>21924000000</v>
      </c>
      <c r="Q28" s="46" t="n">
        <f aca="false">Q41+Q54</f>
        <v>31806000000</v>
      </c>
      <c r="R28" s="46" t="n">
        <f aca="false">R41+R54</f>
        <v>32064000000</v>
      </c>
      <c r="S28" s="9"/>
      <c r="T28" s="9"/>
      <c r="U28" s="9"/>
      <c r="V28" s="9"/>
      <c r="W28" s="9"/>
      <c r="X28" s="9"/>
    </row>
    <row r="29" customFormat="false" ht="15" hidden="false" customHeight="false" outlineLevel="0" collapsed="false">
      <c r="B29" s="49" t="s">
        <v>5743</v>
      </c>
      <c r="C29" s="11"/>
      <c r="D29" s="4"/>
      <c r="E29" s="4"/>
      <c r="F29" s="4"/>
      <c r="G29" s="4"/>
      <c r="H29" s="4"/>
      <c r="I29" s="4"/>
      <c r="J29" s="46" t="n">
        <v>10369568000</v>
      </c>
      <c r="K29" s="46" t="n">
        <v>-13187280000</v>
      </c>
      <c r="L29" s="46" t="n">
        <v>5725359000</v>
      </c>
      <c r="M29" s="46" t="n">
        <v>-32310150000</v>
      </c>
      <c r="N29" s="46" t="n">
        <v>18718200000</v>
      </c>
      <c r="O29" s="46" t="n">
        <v>32410000000</v>
      </c>
      <c r="P29" s="46" t="n">
        <v>7308000000</v>
      </c>
      <c r="Q29" s="46" t="n">
        <v>-3534000000</v>
      </c>
      <c r="R29" s="114" t="n">
        <v>2672000000</v>
      </c>
      <c r="S29" s="9"/>
      <c r="T29" s="9"/>
      <c r="U29" s="9"/>
      <c r="V29" s="9"/>
      <c r="W29" s="9"/>
      <c r="X29" s="9"/>
    </row>
    <row r="30" customFormat="false" ht="15" hidden="false" customHeight="false" outlineLevel="0" collapsed="false">
      <c r="B30" s="306" t="s">
        <v>5744</v>
      </c>
      <c r="C30" s="11"/>
      <c r="D30" s="4"/>
      <c r="E30" s="4"/>
      <c r="F30" s="4"/>
      <c r="G30" s="4"/>
      <c r="H30" s="4"/>
      <c r="I30" s="4"/>
      <c r="J30" s="46"/>
      <c r="K30" s="46"/>
      <c r="L30" s="46"/>
      <c r="M30" s="46"/>
      <c r="N30" s="46"/>
      <c r="O30" s="46"/>
      <c r="P30" s="46"/>
      <c r="Q30" s="46"/>
      <c r="R30" s="114"/>
      <c r="S30" s="9"/>
      <c r="T30" s="9"/>
      <c r="U30" s="9"/>
      <c r="V30" s="9"/>
      <c r="W30" s="9"/>
      <c r="X30" s="9"/>
    </row>
    <row r="31" customFormat="false" ht="15" hidden="false" customHeight="false" outlineLevel="0" collapsed="false">
      <c r="B31" s="47" t="s">
        <v>1111</v>
      </c>
      <c r="C31" s="11"/>
      <c r="D31" s="4"/>
      <c r="E31" s="4"/>
      <c r="F31" s="4"/>
      <c r="G31" s="4"/>
      <c r="H31" s="4"/>
      <c r="I31" s="4"/>
      <c r="J31" s="46" t="n">
        <v>0</v>
      </c>
      <c r="K31" s="46" t="n">
        <v>0</v>
      </c>
      <c r="L31" s="46" t="n">
        <v>0</v>
      </c>
      <c r="M31" s="46" t="n">
        <v>0</v>
      </c>
      <c r="N31" s="46" t="n">
        <v>0</v>
      </c>
      <c r="O31" s="46" t="n">
        <v>0</v>
      </c>
      <c r="P31" s="46" t="n">
        <v>0</v>
      </c>
      <c r="Q31" s="46" t="n">
        <v>0</v>
      </c>
      <c r="R31" s="114" t="n">
        <v>0</v>
      </c>
      <c r="S31" s="9"/>
      <c r="T31" s="9"/>
      <c r="U31" s="9"/>
      <c r="V31" s="9"/>
      <c r="W31" s="9"/>
      <c r="X31" s="9"/>
    </row>
    <row r="32" customFormat="false" ht="15" hidden="false" customHeight="false" outlineLevel="0" collapsed="false">
      <c r="B32" s="47" t="s">
        <v>1103</v>
      </c>
      <c r="C32" s="11"/>
      <c r="D32" s="4"/>
      <c r="E32" s="4"/>
      <c r="F32" s="4"/>
      <c r="G32" s="4"/>
      <c r="H32" s="4"/>
      <c r="I32" s="4"/>
      <c r="J32" s="46" t="n">
        <v>8012848000</v>
      </c>
      <c r="K32" s="46" t="n">
        <v>-14835690000</v>
      </c>
      <c r="L32" s="46" t="n">
        <v>7633812000</v>
      </c>
      <c r="M32" s="46" t="n">
        <v>-13061550000</v>
      </c>
      <c r="N32" s="46" t="n">
        <v>17158350000</v>
      </c>
      <c r="O32" s="46" t="n">
        <v>29632000000</v>
      </c>
      <c r="P32" s="46" t="n">
        <v>2088000000</v>
      </c>
      <c r="Q32" s="46" t="n">
        <v>-10602000000</v>
      </c>
      <c r="R32" s="114" t="n">
        <v>9352000000</v>
      </c>
      <c r="S32" s="9"/>
      <c r="T32" s="9"/>
      <c r="U32" s="9"/>
      <c r="V32" s="9"/>
      <c r="W32" s="9"/>
      <c r="X32" s="9"/>
    </row>
    <row r="33" customFormat="false" ht="15" hidden="false" customHeight="false" outlineLevel="0" collapsed="false">
      <c r="B33" s="47" t="s">
        <v>1104</v>
      </c>
      <c r="C33" s="11"/>
      <c r="D33" s="4"/>
      <c r="E33" s="4"/>
      <c r="F33" s="4"/>
      <c r="G33" s="4"/>
      <c r="H33" s="4"/>
      <c r="I33" s="4"/>
      <c r="J33" s="46" t="n">
        <v>0</v>
      </c>
      <c r="K33" s="46" t="n">
        <v>0</v>
      </c>
      <c r="L33" s="46" t="n">
        <v>0</v>
      </c>
      <c r="M33" s="46" t="n">
        <v>-13749000000</v>
      </c>
      <c r="N33" s="46" t="n">
        <v>-779925000</v>
      </c>
      <c r="O33" s="46" t="n">
        <v>2778000000</v>
      </c>
      <c r="P33" s="46" t="n">
        <v>0</v>
      </c>
      <c r="Q33" s="46" t="n">
        <v>-1178000000</v>
      </c>
      <c r="R33" s="114" t="n">
        <v>0</v>
      </c>
      <c r="S33" s="9"/>
      <c r="T33" s="9"/>
      <c r="U33" s="9"/>
      <c r="V33" s="9"/>
      <c r="W33" s="9"/>
      <c r="X33" s="9"/>
    </row>
    <row r="34" customFormat="false" ht="15" hidden="false" customHeight="false" outlineLevel="0" collapsed="false">
      <c r="B34" s="47" t="s">
        <v>422</v>
      </c>
      <c r="C34" s="11"/>
      <c r="D34" s="4"/>
      <c r="E34" s="4"/>
      <c r="F34" s="4"/>
      <c r="G34" s="4"/>
      <c r="H34" s="4"/>
      <c r="I34" s="4"/>
      <c r="J34" s="46" t="n">
        <v>2356720000</v>
      </c>
      <c r="K34" s="46" t="n">
        <v>1648410000</v>
      </c>
      <c r="L34" s="46" t="n">
        <v>-1908453000</v>
      </c>
      <c r="M34" s="46" t="n">
        <v>-687450000</v>
      </c>
      <c r="N34" s="46" t="n">
        <v>3119700000</v>
      </c>
      <c r="O34" s="46" t="n">
        <v>-926000000</v>
      </c>
      <c r="P34" s="46" t="n">
        <v>4176000000</v>
      </c>
      <c r="Q34" s="46" t="n">
        <v>9424000000</v>
      </c>
      <c r="R34" s="114" t="n">
        <v>-5344000000</v>
      </c>
      <c r="S34" s="9"/>
      <c r="T34" s="9"/>
      <c r="U34" s="9"/>
      <c r="V34" s="9"/>
      <c r="W34" s="9"/>
      <c r="X34" s="9"/>
    </row>
    <row r="35" customFormat="false" ht="15" hidden="false" customHeight="false" outlineLevel="0" collapsed="false">
      <c r="B35" s="47" t="s">
        <v>5745</v>
      </c>
      <c r="C35" s="11"/>
      <c r="D35" s="4"/>
      <c r="E35" s="4"/>
      <c r="F35" s="4"/>
      <c r="G35" s="4"/>
      <c r="H35" s="4"/>
      <c r="I35" s="4"/>
      <c r="J35" s="46" t="n">
        <v>0</v>
      </c>
      <c r="K35" s="46" t="n">
        <v>0</v>
      </c>
      <c r="L35" s="46" t="n">
        <v>0</v>
      </c>
      <c r="M35" s="46" t="n">
        <v>-4812150000</v>
      </c>
      <c r="N35" s="46" t="n">
        <v>0</v>
      </c>
      <c r="O35" s="46" t="n">
        <v>0</v>
      </c>
      <c r="P35" s="46" t="n">
        <v>0</v>
      </c>
      <c r="Q35" s="46" t="n">
        <v>0</v>
      </c>
      <c r="R35" s="114" t="n">
        <v>0</v>
      </c>
      <c r="S35" s="9"/>
      <c r="T35" s="9"/>
      <c r="U35" s="9"/>
      <c r="V35" s="9"/>
      <c r="W35" s="9"/>
      <c r="X35" s="9"/>
    </row>
    <row r="36" customFormat="false" ht="15" hidden="false" customHeight="false" outlineLevel="0" collapsed="false">
      <c r="B36" s="47" t="s">
        <v>5746</v>
      </c>
      <c r="C36" s="11"/>
      <c r="D36" s="4"/>
      <c r="E36" s="4"/>
      <c r="F36" s="4"/>
      <c r="G36" s="4"/>
      <c r="H36" s="4"/>
      <c r="I36" s="4"/>
      <c r="J36" s="46" t="n">
        <v>0</v>
      </c>
      <c r="K36" s="46" t="n">
        <v>0</v>
      </c>
      <c r="L36" s="77" t="n">
        <v>0</v>
      </c>
      <c r="M36" s="77" t="n">
        <v>0</v>
      </c>
      <c r="N36" s="77" t="n">
        <v>0</v>
      </c>
      <c r="O36" s="77"/>
      <c r="P36" s="77"/>
      <c r="Q36" s="77"/>
      <c r="R36" s="9"/>
      <c r="S36" s="9"/>
      <c r="T36" s="9"/>
      <c r="U36" s="9"/>
      <c r="V36" s="9"/>
      <c r="W36" s="9"/>
      <c r="X36" s="9"/>
    </row>
    <row r="37" customFormat="false" ht="15" hidden="false" customHeight="false" outlineLevel="0" collapsed="false">
      <c r="B37" s="47" t="s">
        <v>4669</v>
      </c>
      <c r="C37" s="11"/>
      <c r="D37" s="4"/>
      <c r="E37" s="4"/>
      <c r="F37" s="4"/>
      <c r="G37" s="4"/>
      <c r="H37" s="4"/>
      <c r="I37" s="4"/>
      <c r="J37" s="46" t="n">
        <v>0</v>
      </c>
      <c r="K37" s="46" t="n">
        <v>0</v>
      </c>
      <c r="L37" s="77" t="n">
        <v>0</v>
      </c>
      <c r="M37" s="77" t="n">
        <v>0</v>
      </c>
      <c r="N37" s="77" t="n">
        <v>0</v>
      </c>
      <c r="O37" s="77"/>
      <c r="P37" s="77"/>
      <c r="Q37" s="77"/>
      <c r="R37" s="9"/>
      <c r="S37" s="9"/>
      <c r="T37" s="9"/>
      <c r="U37" s="9"/>
      <c r="V37" s="9"/>
      <c r="W37" s="9"/>
      <c r="X37" s="9"/>
    </row>
    <row r="38" customFormat="false" ht="15" hidden="false" customHeight="false" outlineLevel="0" collapsed="false">
      <c r="B38" s="47" t="s">
        <v>1108</v>
      </c>
      <c r="C38" s="11"/>
      <c r="D38" s="4"/>
      <c r="E38" s="4"/>
      <c r="F38" s="4"/>
      <c r="G38" s="4"/>
      <c r="H38" s="4"/>
      <c r="I38" s="4"/>
      <c r="J38" s="46" t="n">
        <v>0</v>
      </c>
      <c r="K38" s="46" t="n">
        <v>0</v>
      </c>
      <c r="L38" s="77" t="n">
        <v>0</v>
      </c>
      <c r="M38" s="77" t="n">
        <v>0</v>
      </c>
      <c r="N38" s="77" t="n">
        <v>0</v>
      </c>
      <c r="O38" s="77"/>
      <c r="P38" s="77"/>
      <c r="Q38" s="77"/>
      <c r="R38" s="9"/>
      <c r="S38" s="9"/>
      <c r="T38" s="9"/>
      <c r="U38" s="9"/>
      <c r="V38" s="9"/>
      <c r="W38" s="9"/>
      <c r="X38" s="9"/>
    </row>
    <row r="39" customFormat="false" ht="15" hidden="false" customHeight="false" outlineLevel="0" collapsed="false">
      <c r="B39" s="306" t="s">
        <v>5747</v>
      </c>
      <c r="C39" s="11"/>
      <c r="D39" s="4"/>
      <c r="E39" s="4"/>
      <c r="F39" s="4"/>
      <c r="G39" s="4"/>
      <c r="H39" s="4"/>
      <c r="I39" s="4"/>
      <c r="J39" s="46"/>
      <c r="K39" s="46"/>
      <c r="L39" s="46"/>
      <c r="M39" s="46"/>
      <c r="N39" s="46"/>
      <c r="O39" s="46"/>
      <c r="P39" s="46"/>
      <c r="Q39" s="46"/>
      <c r="R39" s="9"/>
      <c r="S39" s="9"/>
      <c r="T39" s="9"/>
      <c r="U39" s="9"/>
      <c r="V39" s="9"/>
      <c r="W39" s="9"/>
      <c r="X39" s="9"/>
    </row>
    <row r="40" customFormat="false" ht="15" hidden="false" customHeight="false" outlineLevel="0" collapsed="false">
      <c r="B40" s="47" t="s">
        <v>199</v>
      </c>
      <c r="C40" s="11"/>
      <c r="D40" s="4"/>
      <c r="E40" s="4"/>
      <c r="F40" s="4"/>
      <c r="G40" s="4"/>
      <c r="H40" s="4"/>
      <c r="I40" s="4"/>
      <c r="J40" s="46" t="n">
        <v>10369568000</v>
      </c>
      <c r="K40" s="46" t="n">
        <v>-13187280000</v>
      </c>
      <c r="L40" s="46" t="n">
        <v>5725359000</v>
      </c>
      <c r="M40" s="46" t="n">
        <v>-32310150000</v>
      </c>
      <c r="N40" s="46" t="n">
        <v>18718200000</v>
      </c>
      <c r="O40" s="46" t="n">
        <v>29632000000</v>
      </c>
      <c r="P40" s="46" t="n">
        <v>2088000000</v>
      </c>
      <c r="Q40" s="46" t="n">
        <v>-3534000000</v>
      </c>
      <c r="R40" s="9" t="n">
        <v>2672000000</v>
      </c>
      <c r="S40" s="9"/>
      <c r="T40" s="9"/>
      <c r="U40" s="9"/>
      <c r="V40" s="9"/>
      <c r="W40" s="9"/>
      <c r="X40" s="9"/>
    </row>
    <row r="41" customFormat="false" ht="15" hidden="false" customHeight="false" outlineLevel="0" collapsed="false">
      <c r="B41" s="47" t="s">
        <v>361</v>
      </c>
      <c r="C41" s="11"/>
      <c r="D41" s="4"/>
      <c r="E41" s="4"/>
      <c r="F41" s="4"/>
      <c r="G41" s="4"/>
      <c r="H41" s="4"/>
      <c r="I41" s="4"/>
      <c r="J41" s="46" t="n">
        <v>0</v>
      </c>
      <c r="K41" s="46" t="n">
        <v>0</v>
      </c>
      <c r="L41" s="46" t="n">
        <v>0</v>
      </c>
      <c r="M41" s="46" t="n">
        <v>0</v>
      </c>
      <c r="N41" s="46" t="n">
        <v>0</v>
      </c>
      <c r="O41" s="46" t="n">
        <v>0</v>
      </c>
      <c r="P41" s="46" t="n">
        <v>0</v>
      </c>
      <c r="Q41" s="46" t="n">
        <v>0</v>
      </c>
      <c r="R41" s="9" t="n">
        <v>0</v>
      </c>
      <c r="S41" s="9"/>
      <c r="T41" s="9"/>
      <c r="U41" s="9"/>
      <c r="V41" s="9"/>
      <c r="W41" s="9"/>
      <c r="X41" s="9"/>
    </row>
    <row r="42" customFormat="false" ht="15" hidden="false" customHeight="false" outlineLevel="0" collapsed="false">
      <c r="B42" s="49" t="s">
        <v>5748</v>
      </c>
      <c r="C42" s="11"/>
      <c r="D42" s="4"/>
      <c r="E42" s="4"/>
      <c r="F42" s="4"/>
      <c r="G42" s="4"/>
      <c r="H42" s="4"/>
      <c r="I42" s="4"/>
      <c r="J42" s="46" t="n">
        <v>-6598816000</v>
      </c>
      <c r="K42" s="46" t="n">
        <v>21429330000</v>
      </c>
      <c r="L42" s="46" t="n">
        <v>1272302000</v>
      </c>
      <c r="M42" s="46" t="n">
        <v>43996800000</v>
      </c>
      <c r="N42" s="46" t="n">
        <v>-9359100000</v>
      </c>
      <c r="O42" s="46" t="n">
        <v>37966000000</v>
      </c>
      <c r="P42" s="46" t="n">
        <v>28188000000</v>
      </c>
      <c r="Q42" s="46" t="n">
        <v>15314000000</v>
      </c>
      <c r="R42" s="9" t="n">
        <v>33400000000</v>
      </c>
      <c r="S42" s="9"/>
      <c r="T42" s="9"/>
      <c r="U42" s="9"/>
      <c r="V42" s="9"/>
      <c r="W42" s="9"/>
      <c r="X42" s="9"/>
    </row>
    <row r="43" customFormat="false" ht="15" hidden="false" customHeight="false" outlineLevel="0" collapsed="false">
      <c r="B43" s="842" t="s">
        <v>5744</v>
      </c>
      <c r="C43" s="11"/>
      <c r="D43" s="4"/>
      <c r="E43" s="4"/>
      <c r="F43" s="4"/>
      <c r="G43" s="4"/>
      <c r="H43" s="4"/>
      <c r="I43" s="4"/>
      <c r="J43" s="46"/>
      <c r="K43" s="46"/>
      <c r="L43" s="46"/>
      <c r="M43" s="46"/>
      <c r="N43" s="46"/>
      <c r="O43" s="46"/>
      <c r="P43" s="46"/>
      <c r="Q43" s="46"/>
      <c r="R43" s="9"/>
      <c r="S43" s="9"/>
      <c r="T43" s="9"/>
      <c r="U43" s="9"/>
      <c r="V43" s="9"/>
      <c r="W43" s="9"/>
      <c r="X43" s="9"/>
    </row>
    <row r="44" customFormat="false" ht="15" hidden="false" customHeight="false" outlineLevel="0" collapsed="false">
      <c r="B44" s="47" t="s">
        <v>1114</v>
      </c>
      <c r="C44" s="11"/>
      <c r="D44" s="4"/>
      <c r="E44" s="4"/>
      <c r="F44" s="4"/>
      <c r="G44" s="4"/>
      <c r="H44" s="4"/>
      <c r="I44" s="4"/>
      <c r="J44" s="46" t="n">
        <v>0</v>
      </c>
      <c r="K44" s="46" t="n">
        <v>0</v>
      </c>
      <c r="L44" s="46" t="n">
        <v>0</v>
      </c>
      <c r="M44" s="46" t="n">
        <v>0</v>
      </c>
      <c r="N44" s="46" t="n">
        <v>0</v>
      </c>
      <c r="O44" s="46" t="n">
        <v>0</v>
      </c>
      <c r="P44" s="46" t="n">
        <v>0</v>
      </c>
      <c r="Q44" s="46" t="n">
        <v>0</v>
      </c>
      <c r="R44" s="9" t="n">
        <v>0</v>
      </c>
      <c r="S44" s="9"/>
      <c r="T44" s="9"/>
      <c r="U44" s="9"/>
      <c r="V44" s="9"/>
      <c r="W44" s="9"/>
      <c r="X44" s="9"/>
    </row>
    <row r="45" customFormat="false" ht="15" hidden="false" customHeight="false" outlineLevel="0" collapsed="false">
      <c r="B45" s="47" t="s">
        <v>1103</v>
      </c>
      <c r="C45" s="11"/>
      <c r="D45" s="4"/>
      <c r="E45" s="4"/>
      <c r="F45" s="4"/>
      <c r="G45" s="4"/>
      <c r="H45" s="4"/>
      <c r="I45" s="4"/>
      <c r="J45" s="46" t="n">
        <v>0</v>
      </c>
      <c r="K45" s="46" t="n">
        <v>0</v>
      </c>
      <c r="L45" s="46" t="n">
        <v>0</v>
      </c>
      <c r="M45" s="46" t="n">
        <v>0</v>
      </c>
      <c r="N45" s="46" t="n">
        <v>0</v>
      </c>
      <c r="O45" s="46" t="n">
        <v>0</v>
      </c>
      <c r="P45" s="46" t="n">
        <v>0</v>
      </c>
      <c r="Q45" s="46" t="n">
        <v>0</v>
      </c>
      <c r="R45" s="9" t="n">
        <v>0</v>
      </c>
      <c r="S45" s="9"/>
      <c r="T45" s="9"/>
      <c r="U45" s="9"/>
      <c r="V45" s="9"/>
      <c r="W45" s="9"/>
      <c r="X45" s="9"/>
    </row>
    <row r="46" customFormat="false" ht="15" hidden="false" customHeight="false" outlineLevel="0" collapsed="false">
      <c r="B46" s="47" t="s">
        <v>1104</v>
      </c>
      <c r="C46" s="11"/>
      <c r="D46" s="4"/>
      <c r="E46" s="4"/>
      <c r="F46" s="4"/>
      <c r="G46" s="4"/>
      <c r="H46" s="4"/>
      <c r="I46" s="4"/>
      <c r="J46" s="46" t="n">
        <v>48077088000</v>
      </c>
      <c r="K46" s="46" t="n">
        <v>21978800000</v>
      </c>
      <c r="L46" s="46" t="n">
        <v>-5725359000</v>
      </c>
      <c r="M46" s="46" t="n">
        <v>10311750000</v>
      </c>
      <c r="N46" s="46" t="n">
        <v>-779925000</v>
      </c>
      <c r="O46" s="46" t="n">
        <v>42596000000</v>
      </c>
      <c r="P46" s="46" t="n">
        <v>22968000000</v>
      </c>
      <c r="Q46" s="46" t="n">
        <v>24738000000</v>
      </c>
      <c r="R46" s="9" t="n">
        <v>30728000000</v>
      </c>
      <c r="S46" s="9"/>
      <c r="T46" s="9"/>
      <c r="U46" s="9"/>
      <c r="V46" s="9"/>
      <c r="W46" s="9"/>
      <c r="X46" s="9"/>
    </row>
    <row r="47" customFormat="false" ht="15" hidden="false" customHeight="false" outlineLevel="0" collapsed="false">
      <c r="B47" s="47" t="s">
        <v>422</v>
      </c>
      <c r="C47" s="11"/>
      <c r="D47" s="4"/>
      <c r="E47" s="4"/>
      <c r="F47" s="4"/>
      <c r="G47" s="4"/>
      <c r="H47" s="4"/>
      <c r="I47" s="4"/>
      <c r="J47" s="46" t="n">
        <v>-54675904000</v>
      </c>
      <c r="K47" s="46" t="n">
        <v>0</v>
      </c>
      <c r="L47" s="46" t="n">
        <v>6997661000</v>
      </c>
      <c r="M47" s="46" t="n">
        <v>33685050000</v>
      </c>
      <c r="N47" s="46" t="n">
        <v>-9359100000</v>
      </c>
      <c r="O47" s="46" t="n">
        <v>-4630000000</v>
      </c>
      <c r="P47" s="46" t="n">
        <v>5220000000</v>
      </c>
      <c r="Q47" s="46" t="n">
        <v>-9424000000</v>
      </c>
      <c r="R47" s="9" t="n">
        <v>2672000000</v>
      </c>
      <c r="S47" s="9"/>
      <c r="T47" s="9"/>
      <c r="U47" s="9"/>
      <c r="V47" s="9"/>
      <c r="W47" s="9"/>
      <c r="X47" s="9"/>
    </row>
    <row r="48" customFormat="false" ht="15" hidden="false" customHeight="false" outlineLevel="0" collapsed="false">
      <c r="B48" s="47" t="s">
        <v>5746</v>
      </c>
      <c r="C48" s="11"/>
      <c r="D48" s="4"/>
      <c r="E48" s="4"/>
      <c r="F48" s="4"/>
      <c r="G48" s="4"/>
      <c r="H48" s="4"/>
      <c r="I48" s="4"/>
      <c r="J48" s="46" t="n">
        <v>0</v>
      </c>
      <c r="K48" s="46" t="n">
        <v>0</v>
      </c>
      <c r="L48" s="77"/>
      <c r="M48" s="77"/>
      <c r="N48" s="77"/>
      <c r="O48" s="77"/>
      <c r="P48" s="77"/>
      <c r="Q48" s="77"/>
      <c r="R48" s="9"/>
      <c r="S48" s="9"/>
      <c r="T48" s="9"/>
      <c r="U48" s="9"/>
      <c r="V48" s="9"/>
      <c r="W48" s="9"/>
      <c r="X48" s="9"/>
    </row>
    <row r="49" customFormat="false" ht="15" hidden="false" customHeight="false" outlineLevel="0" collapsed="false">
      <c r="B49" s="47" t="s">
        <v>4669</v>
      </c>
      <c r="C49" s="11"/>
      <c r="D49" s="4"/>
      <c r="E49" s="4"/>
      <c r="F49" s="4"/>
      <c r="G49" s="4"/>
      <c r="H49" s="4"/>
      <c r="I49" s="4"/>
      <c r="J49" s="46" t="n">
        <v>0</v>
      </c>
      <c r="K49" s="46" t="n">
        <v>0</v>
      </c>
      <c r="L49" s="77"/>
      <c r="M49" s="77"/>
      <c r="N49" s="77"/>
      <c r="O49" s="77"/>
      <c r="P49" s="77"/>
      <c r="Q49" s="77"/>
      <c r="R49" s="9"/>
      <c r="S49" s="9"/>
      <c r="T49" s="9"/>
      <c r="U49" s="9"/>
      <c r="V49" s="9"/>
      <c r="W49" s="9"/>
      <c r="X49" s="9"/>
    </row>
    <row r="50" customFormat="false" ht="15" hidden="false" customHeight="false" outlineLevel="0" collapsed="false">
      <c r="B50" s="47" t="s">
        <v>1113</v>
      </c>
      <c r="C50" s="11"/>
      <c r="D50" s="4"/>
      <c r="E50" s="4"/>
      <c r="F50" s="4"/>
      <c r="G50" s="4"/>
      <c r="H50" s="4"/>
      <c r="I50" s="4"/>
      <c r="J50" s="46" t="n">
        <v>0</v>
      </c>
      <c r="K50" s="46" t="n">
        <v>0</v>
      </c>
      <c r="L50" s="77"/>
      <c r="M50" s="77"/>
      <c r="N50" s="77"/>
      <c r="O50" s="77"/>
      <c r="P50" s="77"/>
      <c r="Q50" s="77"/>
      <c r="R50" s="9"/>
      <c r="S50" s="9"/>
      <c r="T50" s="9"/>
      <c r="U50" s="9"/>
      <c r="V50" s="9"/>
      <c r="W50" s="9"/>
      <c r="X50" s="9"/>
    </row>
    <row r="51" customFormat="false" ht="15" hidden="false" customHeight="false" outlineLevel="0" collapsed="false">
      <c r="B51" s="47" t="s">
        <v>5745</v>
      </c>
      <c r="C51" s="11"/>
      <c r="D51" s="4"/>
      <c r="E51" s="4"/>
      <c r="F51" s="4"/>
      <c r="G51" s="4"/>
      <c r="H51" s="4"/>
      <c r="I51" s="4"/>
      <c r="J51" s="46" t="n">
        <v>0</v>
      </c>
      <c r="K51" s="46" t="n">
        <v>0</v>
      </c>
      <c r="L51" s="46" t="n">
        <v>0</v>
      </c>
      <c r="M51" s="46" t="n">
        <v>0</v>
      </c>
      <c r="N51" s="46" t="n">
        <v>0</v>
      </c>
      <c r="O51" s="46" t="n">
        <v>0</v>
      </c>
      <c r="P51" s="46" t="n">
        <v>0</v>
      </c>
      <c r="Q51" s="46" t="n">
        <v>0</v>
      </c>
      <c r="R51" s="9" t="n">
        <v>0</v>
      </c>
      <c r="S51" s="9"/>
      <c r="T51" s="9"/>
      <c r="U51" s="9"/>
      <c r="V51" s="9"/>
      <c r="W51" s="9"/>
      <c r="X51" s="9"/>
    </row>
    <row r="52" customFormat="false" ht="15" hidden="false" customHeight="false" outlineLevel="0" collapsed="false">
      <c r="B52" s="306" t="s">
        <v>5747</v>
      </c>
      <c r="C52" s="11"/>
      <c r="D52" s="4"/>
      <c r="E52" s="4"/>
      <c r="F52" s="4"/>
      <c r="G52" s="4"/>
      <c r="H52" s="4"/>
      <c r="I52" s="4"/>
      <c r="J52" s="46"/>
      <c r="K52" s="46"/>
      <c r="L52" s="46"/>
      <c r="M52" s="46"/>
      <c r="N52" s="46"/>
      <c r="O52" s="46"/>
      <c r="P52" s="46"/>
      <c r="Q52" s="46"/>
      <c r="R52" s="9"/>
      <c r="S52" s="9"/>
      <c r="T52" s="9"/>
      <c r="U52" s="9"/>
      <c r="V52" s="9"/>
      <c r="W52" s="9"/>
      <c r="X52" s="9"/>
    </row>
    <row r="53" customFormat="false" ht="15" hidden="false" customHeight="false" outlineLevel="0" collapsed="false">
      <c r="B53" s="49" t="s">
        <v>199</v>
      </c>
      <c r="C53" s="11"/>
      <c r="D53" s="4"/>
      <c r="E53" s="4"/>
      <c r="F53" s="4"/>
      <c r="G53" s="4"/>
      <c r="H53" s="4"/>
      <c r="I53" s="4"/>
      <c r="J53" s="46" t="n">
        <v>2356720000</v>
      </c>
      <c r="K53" s="46" t="n">
        <v>-2197880000</v>
      </c>
      <c r="L53" s="46" t="n">
        <v>9542265000</v>
      </c>
      <c r="M53" s="46" t="n">
        <v>26810550000</v>
      </c>
      <c r="N53" s="46" t="n">
        <v>-6239400000</v>
      </c>
      <c r="O53" s="46" t="n">
        <v>39818000000</v>
      </c>
      <c r="P53" s="46" t="n">
        <v>6264000000</v>
      </c>
      <c r="Q53" s="46" t="n">
        <v>-16492000000</v>
      </c>
      <c r="R53" s="9" t="n">
        <v>1336000000</v>
      </c>
      <c r="S53" s="9"/>
      <c r="T53" s="9"/>
      <c r="U53" s="9"/>
      <c r="V53" s="9"/>
      <c r="W53" s="9"/>
      <c r="X53" s="9"/>
    </row>
    <row r="54" customFormat="false" ht="15" hidden="false" customHeight="false" outlineLevel="0" collapsed="false">
      <c r="B54" s="49" t="s">
        <v>361</v>
      </c>
      <c r="C54" s="11"/>
      <c r="D54" s="4"/>
      <c r="E54" s="4"/>
      <c r="F54" s="4"/>
      <c r="G54" s="4"/>
      <c r="H54" s="4"/>
      <c r="I54" s="4"/>
      <c r="J54" s="46" t="n">
        <v>-8955536000</v>
      </c>
      <c r="K54" s="46" t="n">
        <v>24176680000</v>
      </c>
      <c r="L54" s="46" t="n">
        <v>-8269963000</v>
      </c>
      <c r="M54" s="46" t="n">
        <v>17186250000</v>
      </c>
      <c r="N54" s="46" t="n">
        <v>-3119700000</v>
      </c>
      <c r="O54" s="46" t="n">
        <v>-1852000000</v>
      </c>
      <c r="P54" s="46" t="n">
        <v>21924000000</v>
      </c>
      <c r="Q54" s="46" t="n">
        <v>31806000000</v>
      </c>
      <c r="R54" s="9" t="n">
        <v>32064000000</v>
      </c>
      <c r="S54" s="9"/>
      <c r="T54" s="9"/>
      <c r="U54" s="9"/>
      <c r="V54" s="9"/>
      <c r="W54" s="9"/>
      <c r="X54" s="9"/>
    </row>
    <row r="55" customFormat="false" ht="15" hidden="false" customHeight="false" outlineLevel="0" collapsed="false">
      <c r="B55" s="49"/>
      <c r="C55" s="11"/>
      <c r="D55" s="4"/>
      <c r="E55" s="4"/>
      <c r="F55" s="4"/>
      <c r="G55" s="4"/>
      <c r="H55" s="4"/>
      <c r="I55" s="4"/>
      <c r="J55" s="4"/>
      <c r="K55" s="4"/>
      <c r="L55" s="4"/>
      <c r="M55" s="4"/>
      <c r="N55" s="4"/>
      <c r="O55" s="4"/>
      <c r="P55" s="4"/>
      <c r="Q55" s="4"/>
      <c r="R55" s="9"/>
      <c r="S55" s="9"/>
      <c r="T55" s="9"/>
      <c r="U55" s="9"/>
      <c r="V55" s="9"/>
      <c r="W55" s="9"/>
      <c r="X55" s="9"/>
    </row>
    <row r="56" customFormat="false" ht="15" hidden="false" customHeight="false" outlineLevel="0" collapsed="false">
      <c r="B56" s="49"/>
      <c r="C56" s="11"/>
      <c r="D56" s="4"/>
      <c r="E56" s="4"/>
      <c r="F56" s="4"/>
      <c r="G56" s="4"/>
      <c r="H56" s="4"/>
      <c r="I56" s="4"/>
      <c r="J56" s="0" t="s">
        <v>128</v>
      </c>
      <c r="K56" s="0" t="s">
        <v>128</v>
      </c>
      <c r="L56" s="0" t="s">
        <v>128</v>
      </c>
      <c r="M56" s="0" t="s">
        <v>128</v>
      </c>
      <c r="N56" s="0" t="s">
        <v>128</v>
      </c>
      <c r="O56" s="0" t="s">
        <v>128</v>
      </c>
      <c r="P56" s="0" t="s">
        <v>128</v>
      </c>
      <c r="Q56" s="0" t="s">
        <v>128</v>
      </c>
      <c r="R56" s="0" t="s">
        <v>128</v>
      </c>
      <c r="S56" s="9"/>
      <c r="T56" s="9"/>
      <c r="U56" s="9"/>
      <c r="V56" s="9"/>
      <c r="W56" s="9"/>
      <c r="X56" s="9"/>
    </row>
    <row r="57" customFormat="false" ht="15" hidden="false" customHeight="false" outlineLevel="0" collapsed="false">
      <c r="K57" s="55"/>
      <c r="S57" s="114"/>
      <c r="T57" s="114"/>
      <c r="U57" s="114"/>
      <c r="V57" s="114"/>
      <c r="W57" s="114"/>
      <c r="X57" s="114"/>
    </row>
    <row r="58" customFormat="false" ht="15" hidden="false" customHeight="false" outlineLevel="0" collapsed="false">
      <c r="B58" s="0" t="s">
        <v>5749</v>
      </c>
      <c r="J58" s="55" t="n">
        <f aca="false">J6-J7-J10</f>
        <v>0</v>
      </c>
      <c r="K58" s="55" t="n">
        <f aca="false">K6-K7-K10</f>
        <v>0</v>
      </c>
      <c r="L58" s="55" t="n">
        <f aca="false">L6-L7-L10</f>
        <v>0</v>
      </c>
      <c r="M58" s="55" t="n">
        <f aca="false">M6-M7-M10</f>
        <v>0</v>
      </c>
      <c r="N58" s="55" t="n">
        <f aca="false">N6-N7-N10</f>
        <v>0</v>
      </c>
      <c r="O58" s="55" t="n">
        <f aca="false">O6-O7-O10</f>
        <v>0</v>
      </c>
      <c r="P58" s="55" t="n">
        <f aca="false">P6-P7-P10</f>
        <v>-1044000000</v>
      </c>
      <c r="Q58" s="55" t="n">
        <f aca="false">Q6-Q7-Q10</f>
        <v>0</v>
      </c>
      <c r="R58" s="55" t="n">
        <f aca="false">R6-R7-R10</f>
        <v>0</v>
      </c>
      <c r="S58" s="114"/>
      <c r="T58" s="114"/>
      <c r="U58" s="114"/>
      <c r="V58" s="114"/>
      <c r="W58" s="114"/>
      <c r="X58" s="114"/>
    </row>
    <row r="59" customFormat="false" ht="15" hidden="false" customHeight="false" outlineLevel="0" collapsed="false">
      <c r="B59" s="0" t="s">
        <v>426</v>
      </c>
      <c r="J59" s="55" t="n">
        <f aca="false">J7-J8-J9-J11</f>
        <v>0</v>
      </c>
      <c r="K59" s="55" t="n">
        <f aca="false">K7-K8-K9-K11</f>
        <v>0</v>
      </c>
      <c r="L59" s="55" t="n">
        <f aca="false">L7-L8-L9-L11</f>
        <v>0</v>
      </c>
      <c r="M59" s="55" t="n">
        <f aca="false">M7-M8-M9-M11</f>
        <v>0</v>
      </c>
      <c r="N59" s="55" t="n">
        <f aca="false">N7-N8-N9-N11</f>
        <v>0</v>
      </c>
      <c r="O59" s="55" t="n">
        <f aca="false">O7-O8-O9-O11</f>
        <v>0</v>
      </c>
      <c r="P59" s="55" t="n">
        <f aca="false">P7-P8-P9-P11</f>
        <v>0</v>
      </c>
      <c r="Q59" s="55" t="n">
        <f aca="false">Q7-Q8-Q9-Q11</f>
        <v>0</v>
      </c>
      <c r="R59" s="55" t="n">
        <f aca="false">R7-R8-R9-R11</f>
        <v>0</v>
      </c>
      <c r="S59" s="114"/>
      <c r="T59" s="114"/>
      <c r="U59" s="114"/>
      <c r="V59" s="114"/>
      <c r="W59" s="114"/>
      <c r="X59" s="114"/>
    </row>
    <row r="60" customFormat="false" ht="15" hidden="false" customHeight="false" outlineLevel="0" collapsed="false">
      <c r="B60" s="0" t="s">
        <v>1115</v>
      </c>
      <c r="J60" s="55" t="n">
        <f aca="false">J12-J13-J22</f>
        <v>0</v>
      </c>
      <c r="K60" s="55" t="n">
        <f aca="false">K12-K13-K22</f>
        <v>0</v>
      </c>
      <c r="L60" s="55" t="n">
        <f aca="false">L12-L13-L22</f>
        <v>0</v>
      </c>
      <c r="M60" s="55" t="n">
        <f aca="false">M12-M13-M22</f>
        <v>0</v>
      </c>
      <c r="N60" s="55" t="n">
        <f aca="false">N12-N13-N22</f>
        <v>0</v>
      </c>
      <c r="O60" s="55" t="n">
        <f aca="false">O12-O13-O22</f>
        <v>0</v>
      </c>
      <c r="P60" s="55" t="n">
        <f aca="false">P12-P13-P22</f>
        <v>0</v>
      </c>
      <c r="Q60" s="55" t="n">
        <f aca="false">Q12-Q13-Q22</f>
        <v>0</v>
      </c>
      <c r="R60" s="55" t="n">
        <f aca="false">R12-R13-R22</f>
        <v>0</v>
      </c>
      <c r="S60" s="114"/>
      <c r="T60" s="114"/>
      <c r="U60" s="114"/>
      <c r="V60" s="114"/>
      <c r="W60" s="114"/>
      <c r="X60" s="114"/>
    </row>
    <row r="61" customFormat="false" ht="15" hidden="false" customHeight="false" outlineLevel="0" collapsed="false">
      <c r="B61" s="0" t="s">
        <v>353</v>
      </c>
      <c r="J61" s="55" t="n">
        <f aca="false">J13-J14-J15-J16-J17-J18-J19-J20-J21</f>
        <v>0</v>
      </c>
      <c r="K61" s="55" t="n">
        <f aca="false">K13-K14-K15-K16-K17-K18-K19-K20-K21</f>
        <v>0</v>
      </c>
      <c r="L61" s="55" t="n">
        <f aca="false">L13-L14-L15-L16-L17-L18-L19-L20-L21</f>
        <v>0</v>
      </c>
      <c r="M61" s="55" t="n">
        <f aca="false">M13-M14-M15-M16-M17-M18-M19-M20-M21</f>
        <v>0</v>
      </c>
      <c r="N61" s="55" t="n">
        <f aca="false">N13-N14-N15-N16-N17-N18-N19-N20-N21</f>
        <v>0</v>
      </c>
      <c r="O61" s="55" t="n">
        <f aca="false">O13-O14-O15-O16-O17-O18-O19-O20-O21</f>
        <v>926000000</v>
      </c>
      <c r="P61" s="55" t="n">
        <f aca="false">P13-P14-P15-P16-P17-P18-P19-P20-P21</f>
        <v>0</v>
      </c>
      <c r="Q61" s="55" t="n">
        <f aca="false">Q13-Q14-Q15-Q16-Q17-Q18-Q19-Q20-Q21</f>
        <v>0</v>
      </c>
      <c r="R61" s="55" t="n">
        <f aca="false">R13-R14-R15-R16-R17-R18-R19-R20-R21</f>
        <v>0</v>
      </c>
      <c r="S61" s="114"/>
      <c r="T61" s="114"/>
      <c r="U61" s="114"/>
      <c r="V61" s="114"/>
      <c r="W61" s="114"/>
      <c r="X61" s="114"/>
    </row>
    <row r="62" customFormat="false" ht="15" hidden="false" customHeight="false" outlineLevel="0" collapsed="false">
      <c r="B62" s="0" t="s">
        <v>433</v>
      </c>
      <c r="J62" s="55" t="n">
        <f aca="false">J26-J27-J28</f>
        <v>0</v>
      </c>
      <c r="K62" s="55" t="n">
        <f aca="false">K26-K27-K28</f>
        <v>0</v>
      </c>
      <c r="L62" s="55" t="n">
        <f aca="false">L26-L27-L28</f>
        <v>0</v>
      </c>
      <c r="M62" s="55" t="n">
        <f aca="false">M26-M27-M28</f>
        <v>0</v>
      </c>
      <c r="N62" s="55" t="n">
        <f aca="false">N26-N27-N28</f>
        <v>0</v>
      </c>
      <c r="O62" s="92" t="n">
        <f aca="false">O26-O27-O28</f>
        <v>2778000000</v>
      </c>
      <c r="P62" s="92" t="n">
        <f aca="false">P26-P27-P28</f>
        <v>5220000000</v>
      </c>
      <c r="Q62" s="55" t="n">
        <f aca="false">Q26-Q27-Q28</f>
        <v>0</v>
      </c>
      <c r="R62" s="55" t="n">
        <f aca="false">R26-R27-R28</f>
        <v>0</v>
      </c>
      <c r="S62" s="114"/>
      <c r="T62" s="114"/>
      <c r="U62" s="114"/>
      <c r="V62" s="114"/>
      <c r="W62" s="114"/>
      <c r="X62" s="114"/>
    </row>
    <row r="63" customFormat="false" ht="15.75" hidden="false" customHeight="false" outlineLevel="0" collapsed="false">
      <c r="J63" s="55"/>
      <c r="K63" s="55"/>
      <c r="L63" s="55"/>
      <c r="M63" s="55"/>
      <c r="N63" s="55"/>
      <c r="O63" s="55"/>
      <c r="P63" s="55"/>
      <c r="Q63" s="55"/>
      <c r="R63" s="55"/>
      <c r="S63" s="114"/>
      <c r="T63" s="114"/>
      <c r="U63" s="114"/>
      <c r="V63" s="114"/>
      <c r="W63" s="114"/>
      <c r="X63" s="114"/>
    </row>
    <row r="64" customFormat="false" ht="15.75" hidden="false" customHeight="false" outlineLevel="0" collapsed="false">
      <c r="B64" s="0" t="s">
        <v>586</v>
      </c>
      <c r="J64" s="978" t="n">
        <v>471344000000</v>
      </c>
      <c r="K64" s="979" t="n">
        <v>549470000000</v>
      </c>
      <c r="L64" s="979" t="n">
        <v>636151000000</v>
      </c>
      <c r="M64" s="979" t="n">
        <v>687450000000</v>
      </c>
      <c r="N64" s="979" t="n">
        <v>779925000000</v>
      </c>
      <c r="O64" s="979" t="n">
        <v>926000000000</v>
      </c>
      <c r="P64" s="979" t="n">
        <v>1044000000000</v>
      </c>
      <c r="Q64" s="979" t="n">
        <v>1178000000000</v>
      </c>
      <c r="R64" s="980" t="n">
        <v>1336000000000</v>
      </c>
      <c r="S64" s="114"/>
      <c r="T64" s="114"/>
      <c r="U64" s="114"/>
      <c r="V64" s="114"/>
      <c r="W64" s="114"/>
      <c r="X64" s="114"/>
    </row>
    <row r="65" customFormat="false" ht="15" hidden="false" customHeight="false" outlineLevel="0" collapsed="false">
      <c r="B65" s="0" t="s">
        <v>140</v>
      </c>
      <c r="J65" s="0" t="n">
        <f aca="false">(J6/J64)*100</f>
        <v>27.1</v>
      </c>
      <c r="K65" s="0" t="n">
        <f aca="false">(K6/K64)*100</f>
        <v>26.5</v>
      </c>
      <c r="L65" s="0" t="n">
        <f aca="false">(L6/L64)*100</f>
        <v>26.4</v>
      </c>
      <c r="M65" s="0" t="n">
        <f aca="false">(M6/M64)*100</f>
        <v>30.4</v>
      </c>
      <c r="N65" s="0" t="n">
        <f aca="false">(N6/N64)*100</f>
        <v>31</v>
      </c>
      <c r="O65" s="0" t="n">
        <f aca="false">(O6/O64)*100</f>
        <v>30</v>
      </c>
      <c r="P65" s="0" t="n">
        <f aca="false">(P6/P64)*100</f>
        <v>29.9</v>
      </c>
      <c r="Q65" s="0" t="n">
        <f aca="false">(Q6/Q64)*100</f>
        <v>31.1</v>
      </c>
      <c r="R65" s="0" t="n">
        <f aca="false">(R6/R64)*100</f>
        <v>28.8</v>
      </c>
      <c r="S65" s="114"/>
      <c r="T65" s="114"/>
      <c r="U65" s="114"/>
      <c r="V65" s="114"/>
      <c r="W65" s="114"/>
      <c r="X65" s="114"/>
    </row>
    <row r="66" customFormat="false" ht="15" hidden="false" customHeight="false" outlineLevel="0" collapsed="false">
      <c r="B66" s="0" t="s">
        <v>141</v>
      </c>
      <c r="J66" s="0" t="n">
        <f aca="false">(J12/J64)*100</f>
        <v>28</v>
      </c>
      <c r="K66" s="0" t="n">
        <f aca="false">(K12/K64)*100</f>
        <v>28.1</v>
      </c>
      <c r="L66" s="0" t="n">
        <f aca="false">(L12/L64)*100</f>
        <v>27.5</v>
      </c>
      <c r="M66" s="0" t="n">
        <f aca="false">(M12/M64)*100</f>
        <v>32</v>
      </c>
      <c r="N66" s="0" t="n">
        <f aca="false">(N12/N64)*100</f>
        <v>31.8</v>
      </c>
      <c r="O66" s="0" t="n">
        <f aca="false">(O12/O64)*100</f>
        <v>30.6</v>
      </c>
      <c r="P66" s="0" t="n">
        <f aca="false">(P12/P64)*100</f>
        <v>31.9</v>
      </c>
      <c r="Q66" s="0" t="n">
        <f aca="false">(Q12/Q64)*100</f>
        <v>32.6</v>
      </c>
      <c r="R66" s="0" t="n">
        <f aca="false">(R12/R64)*100</f>
        <v>31.1</v>
      </c>
      <c r="S66" s="114"/>
      <c r="T66" s="114"/>
      <c r="U66" s="114"/>
      <c r="V66" s="114"/>
      <c r="W66" s="114"/>
      <c r="X66" s="114"/>
    </row>
    <row r="67" customFormat="false" ht="15" hidden="false" customHeight="false" outlineLevel="0" collapsed="false">
      <c r="B67" s="0" t="s">
        <v>1793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2.xml><?xml version="1.0" encoding="utf-8"?>
<worksheet xmlns="http://schemas.openxmlformats.org/spreadsheetml/2006/main" xmlns:r="http://schemas.openxmlformats.org/officeDocument/2006/relationships">
  <sheetPr filterMode="false">
    <pageSetUpPr fitToPage="false"/>
  </sheetPr>
  <dimension ref="A1:BA81"/>
  <sheetViews>
    <sheetView windowProtection="true" showFormulas="false" showGridLines="true" showRowColHeaders="true" showZeros="true" rightToLeft="false" tabSelected="true" showOutlineSymbols="true" defaultGridColor="true" view="normal" topLeftCell="A1" colorId="64" zoomScale="60" zoomScaleNormal="6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R7" activeCellId="0" sqref="R7"/>
    </sheetView>
  </sheetViews>
  <sheetFormatPr defaultRowHeight="15"/>
  <cols>
    <col collapsed="false" hidden="false" max="1" min="1" style="0" width="23.6224489795918"/>
    <col collapsed="false" hidden="false" max="2" min="2" style="0" width="58.719387755102"/>
    <col collapsed="false" hidden="false" max="3" min="3" style="0" width="22.1377551020408"/>
    <col collapsed="false" hidden="false" max="5" min="4" style="0" width="8.50510204081633"/>
    <col collapsed="false" hidden="false" max="6" min="6" style="0" width="13.5"/>
    <col collapsed="false" hidden="false" max="7" min="7" style="0" width="19.9795918367347"/>
    <col collapsed="false" hidden="false" max="9" min="8" style="0" width="21.1938775510204"/>
    <col collapsed="false" hidden="false" max="10" min="10" style="0" width="19.4387755102041"/>
    <col collapsed="false" hidden="false" max="11" min="11" style="0" width="19.8418367346939"/>
    <col collapsed="false" hidden="false" max="14" min="12" style="0" width="19.7091836734694"/>
    <col collapsed="false" hidden="false" max="15" min="15" style="0" width="21.1938775510204"/>
    <col collapsed="false" hidden="false" max="16" min="16" style="0" width="19.7091836734694"/>
    <col collapsed="false" hidden="false" max="17" min="17" style="0" width="23.3520408163265"/>
    <col collapsed="false" hidden="false" max="18" min="18" style="0" width="22.6785714285714"/>
    <col collapsed="false" hidden="false" max="19" min="19" style="0" width="22.9489795918367"/>
    <col collapsed="false" hidden="false" max="20" min="20" style="0" width="23.3520408163265"/>
    <col collapsed="false" hidden="false" max="21" min="21" style="0" width="24.1632653061224"/>
    <col collapsed="false" hidden="false" max="1025" min="22" style="0" width="8.50510204081633"/>
  </cols>
  <sheetData>
    <row r="1" customFormat="false" ht="15" hidden="false" customHeight="false" outlineLevel="0" collapsed="false">
      <c r="A1" s="1" t="s">
        <v>5750</v>
      </c>
      <c r="B1" s="2" t="s">
        <v>5751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5752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30</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s="13" customFormat="true" ht="16.5" hidden="false" customHeight="false" outlineLevel="0" collapsed="false">
      <c r="A6" s="13" t="s">
        <v>32</v>
      </c>
      <c r="B6" s="98" t="s">
        <v>282</v>
      </c>
      <c r="C6" s="32" t="s">
        <v>34</v>
      </c>
      <c r="G6" s="100" t="n">
        <v>3288000000000</v>
      </c>
      <c r="H6" s="100" t="n">
        <v>3945000000000</v>
      </c>
      <c r="I6" s="100" t="n">
        <v>4900000000000</v>
      </c>
      <c r="J6" s="100" t="n">
        <v>6519000000000</v>
      </c>
      <c r="K6" s="100" t="n">
        <v>8922000000000</v>
      </c>
      <c r="L6" s="102" t="n">
        <v>12725000000000</v>
      </c>
      <c r="M6" s="102" t="n">
        <v>16251000000000</v>
      </c>
      <c r="N6" s="102" t="n">
        <v>20014000000000</v>
      </c>
      <c r="O6" s="102" t="n">
        <v>24883000000000</v>
      </c>
      <c r="P6" s="102" t="n">
        <v>31715000000000</v>
      </c>
      <c r="Q6" s="102" t="n">
        <v>37863000000000</v>
      </c>
      <c r="R6" s="102" t="n">
        <v>44808000000000</v>
      </c>
      <c r="S6" s="102" t="n">
        <v>52779000000000</v>
      </c>
      <c r="T6" s="102" t="n">
        <v>62172000000000</v>
      </c>
      <c r="U6" s="102" t="n">
        <v>72894000000000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s="38" customFormat="true" ht="15" hidden="false" customHeight="false" outlineLevel="0" collapsed="false">
      <c r="A7" s="38" t="s">
        <v>35</v>
      </c>
      <c r="B7" s="362" t="s">
        <v>149</v>
      </c>
      <c r="C7" s="20" t="s">
        <v>37</v>
      </c>
      <c r="G7" s="100" t="n">
        <f aca="false">G8+G17+G18+G19+G20</f>
        <v>3181000000000</v>
      </c>
      <c r="H7" s="100" t="n">
        <f aca="false">H8+H17+H18+H19+H20</f>
        <v>3849000000000</v>
      </c>
      <c r="I7" s="100" t="n">
        <f aca="false">I8+I17+I18+I19+I20</f>
        <v>4839000000000</v>
      </c>
      <c r="J7" s="100" t="n">
        <f aca="false">J8+J17+J18+J19+J20</f>
        <v>6457000000000</v>
      </c>
      <c r="K7" s="100" t="n">
        <f aca="false">K8+K17+K18+K19+K20</f>
        <v>8873000000000</v>
      </c>
      <c r="L7" s="100" t="n">
        <f aca="false">L8+L17+L18+L19+L20</f>
        <v>12666000000000</v>
      </c>
      <c r="M7" s="100" t="n">
        <f aca="false">M8+M17+M18+M19+M20</f>
        <v>16063000000000</v>
      </c>
      <c r="N7" s="100" t="n">
        <f aca="false">N8+N17+N18+N19+N20</f>
        <v>19796000000000</v>
      </c>
      <c r="O7" s="100" t="n">
        <f aca="false">O8+O17+O18+O19+O20</f>
        <v>24620000000000</v>
      </c>
      <c r="P7" s="100" t="n">
        <f aca="false">P8+P17+P18+P19+P20</f>
        <v>31398000000000</v>
      </c>
      <c r="Q7" s="100" t="n">
        <f aca="false">Q8+Q17+Q18+Q19+Q20</f>
        <v>37477000000000</v>
      </c>
      <c r="R7" s="100" t="n">
        <f aca="false">R8+R17+R18+R19+R20</f>
        <v>44351000000000</v>
      </c>
      <c r="S7" s="100" t="n">
        <f aca="false">S8+S17+S18+S19+S20</f>
        <v>52243000000000</v>
      </c>
      <c r="T7" s="100" t="n">
        <f aca="false">T8+T17+T18+T19+T20</f>
        <v>61542000000000</v>
      </c>
      <c r="U7" s="100" t="n">
        <f aca="false">U8+U17+U18+U19+U20</f>
        <v>72156000000000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6.5" hidden="false" customHeight="false" outlineLevel="0" collapsed="false">
      <c r="A8" s="38" t="s">
        <v>38</v>
      </c>
      <c r="B8" s="30" t="s">
        <v>293</v>
      </c>
      <c r="C8" s="49" t="s">
        <v>40</v>
      </c>
      <c r="D8" s="4"/>
      <c r="E8" s="4"/>
      <c r="F8" s="4"/>
      <c r="G8" s="100" t="n">
        <v>2234000000000</v>
      </c>
      <c r="H8" s="100" t="n">
        <v>2770000000000</v>
      </c>
      <c r="I8" s="100" t="n">
        <v>3312000000000</v>
      </c>
      <c r="J8" s="100" t="n">
        <v>4365000000000</v>
      </c>
      <c r="K8" s="100" t="n">
        <v>5870000000000</v>
      </c>
      <c r="L8" s="16" t="n">
        <v>8131000000000</v>
      </c>
      <c r="M8" s="16" t="n">
        <v>10224000000000</v>
      </c>
      <c r="N8" s="16" t="n">
        <v>12741000000000</v>
      </c>
      <c r="O8" s="16" t="n">
        <v>15710000000000</v>
      </c>
      <c r="P8" s="16" t="n">
        <v>19786000000000</v>
      </c>
      <c r="Q8" s="16" t="n">
        <v>23801000000000</v>
      </c>
      <c r="R8" s="16" t="n">
        <v>28183000000000</v>
      </c>
      <c r="S8" s="16" t="n">
        <v>33218000000000</v>
      </c>
      <c r="T8" s="16" t="n">
        <v>39155000000000</v>
      </c>
      <c r="U8" s="16" t="n">
        <v>45938000000000</v>
      </c>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6.5" hidden="false" customHeight="false" outlineLevel="0" collapsed="false">
      <c r="A9" s="27" t="s">
        <v>5753</v>
      </c>
      <c r="B9" s="29" t="s">
        <v>5754</v>
      </c>
      <c r="C9" s="11" t="s">
        <v>43</v>
      </c>
      <c r="D9" s="4"/>
      <c r="E9" s="4"/>
      <c r="F9" s="4"/>
      <c r="G9" s="100" t="n">
        <v>658000000000</v>
      </c>
      <c r="H9" s="100" t="n">
        <v>776000000000</v>
      </c>
      <c r="I9" s="100" t="n">
        <v>987000000000</v>
      </c>
      <c r="J9" s="100" t="n">
        <v>1293000000000</v>
      </c>
      <c r="K9" s="100" t="n">
        <v>1758000000000</v>
      </c>
      <c r="L9" s="16" t="n">
        <v>2683000000000</v>
      </c>
      <c r="M9" s="16" t="n">
        <v>3023000000000</v>
      </c>
      <c r="N9" s="16" t="n">
        <v>3786000000000</v>
      </c>
      <c r="O9" s="16" t="n">
        <v>4859000000000</v>
      </c>
      <c r="P9" s="16" t="n">
        <v>5848000000000</v>
      </c>
      <c r="Q9" s="16" t="n">
        <v>7006000000000</v>
      </c>
      <c r="R9" s="16" t="n">
        <v>8282000000000</v>
      </c>
      <c r="S9" s="16" t="n">
        <v>9745000000000</v>
      </c>
      <c r="T9" s="16" t="n">
        <v>11466000000000</v>
      </c>
      <c r="U9" s="16" t="n">
        <v>13427000000000</v>
      </c>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6.5" hidden="false" customHeight="false" outlineLevel="0" collapsed="false">
      <c r="A10" s="27" t="s">
        <v>2014</v>
      </c>
      <c r="B10" s="29" t="s">
        <v>2546</v>
      </c>
      <c r="C10" s="11" t="s">
        <v>43</v>
      </c>
      <c r="D10" s="4"/>
      <c r="E10" s="4"/>
      <c r="F10" s="4"/>
      <c r="G10" s="100" t="n">
        <v>123000000000</v>
      </c>
      <c r="H10" s="100" t="n">
        <v>172000000000</v>
      </c>
      <c r="I10" s="100" t="n">
        <v>211000000000</v>
      </c>
      <c r="J10" s="100" t="n">
        <v>276000000000</v>
      </c>
      <c r="K10" s="100" t="n">
        <v>349000000000</v>
      </c>
      <c r="L10" s="16" t="n">
        <v>410000000000</v>
      </c>
      <c r="M10" s="16" t="n">
        <v>551000000000</v>
      </c>
      <c r="N10" s="16" t="n">
        <v>756000000000</v>
      </c>
      <c r="O10" s="16" t="n">
        <v>1009000000000</v>
      </c>
      <c r="P10" s="16" t="n">
        <v>1235000000000</v>
      </c>
      <c r="Q10" s="16" t="n">
        <v>1478000000000</v>
      </c>
      <c r="R10" s="16" t="n">
        <v>1747000000000</v>
      </c>
      <c r="S10" s="16" t="n">
        <v>2055000000000</v>
      </c>
      <c r="T10" s="16" t="n">
        <v>2418000000000</v>
      </c>
      <c r="U10" s="16" t="n">
        <v>2832000000000</v>
      </c>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6.5" hidden="false" customHeight="false" outlineLevel="0" collapsed="false">
      <c r="A11" s="27" t="s">
        <v>46</v>
      </c>
      <c r="B11" s="29" t="s">
        <v>298</v>
      </c>
      <c r="C11" s="11" t="s">
        <v>43</v>
      </c>
      <c r="D11" s="4"/>
      <c r="E11" s="4"/>
      <c r="F11" s="4"/>
      <c r="G11" s="100" t="n">
        <v>1367000000000</v>
      </c>
      <c r="H11" s="100" t="n">
        <v>1728000000000</v>
      </c>
      <c r="I11" s="100" t="n">
        <v>2005000000000</v>
      </c>
      <c r="J11" s="100" t="n">
        <v>2623000000000</v>
      </c>
      <c r="K11" s="100" t="n">
        <v>3470000000000</v>
      </c>
      <c r="L11" s="16" t="n">
        <v>4721000000000</v>
      </c>
      <c r="M11" s="16" t="n">
        <v>6315000000000</v>
      </c>
      <c r="N11" s="16" t="n">
        <v>7768000000000</v>
      </c>
      <c r="O11" s="16" t="n">
        <v>9326000000000</v>
      </c>
      <c r="P11" s="16" t="n">
        <v>11914000000000</v>
      </c>
      <c r="Q11" s="16" t="n">
        <v>14325000000000</v>
      </c>
      <c r="R11" s="16" t="n">
        <v>16934000000000</v>
      </c>
      <c r="S11" s="16" t="n">
        <v>19924000000000</v>
      </c>
      <c r="T11" s="16" t="n">
        <v>23443000000000</v>
      </c>
      <c r="U11" s="16" t="n">
        <v>27453000000000</v>
      </c>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6.5" hidden="false" customHeight="false" outlineLevel="0" collapsed="false">
      <c r="A12" s="45" t="s">
        <v>151</v>
      </c>
      <c r="B12" s="180" t="s">
        <v>5755</v>
      </c>
      <c r="C12" s="11" t="s">
        <v>2129</v>
      </c>
      <c r="D12" s="4"/>
      <c r="E12" s="4"/>
      <c r="F12" s="4"/>
      <c r="G12" s="100" t="n">
        <v>536000000000</v>
      </c>
      <c r="H12" s="100" t="n">
        <v>655000000000</v>
      </c>
      <c r="I12" s="100" t="n">
        <v>815000000000</v>
      </c>
      <c r="J12" s="100" t="n">
        <v>1142000000000</v>
      </c>
      <c r="K12" s="100" t="n">
        <v>1682000000000</v>
      </c>
      <c r="L12" s="16" t="n">
        <v>2505000000000</v>
      </c>
      <c r="M12" s="16" t="n">
        <v>3085000000000</v>
      </c>
      <c r="N12" s="16" t="n">
        <v>3900000000000</v>
      </c>
      <c r="O12" s="16" t="n">
        <v>4761000000000</v>
      </c>
      <c r="P12" s="16" t="n">
        <v>6231000000000</v>
      </c>
      <c r="Q12" s="16" t="n">
        <v>7738000000000</v>
      </c>
      <c r="R12" s="16" t="n">
        <v>9147000000000</v>
      </c>
      <c r="S12" s="16" t="n">
        <v>10763000000000</v>
      </c>
      <c r="T12" s="16" t="n">
        <v>12663000000000</v>
      </c>
      <c r="U12" s="16" t="n">
        <v>14829000000000</v>
      </c>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6.5" hidden="false" customHeight="false" outlineLevel="0" collapsed="false">
      <c r="A13" s="105" t="s">
        <v>517</v>
      </c>
      <c r="B13" s="105" t="s">
        <v>517</v>
      </c>
      <c r="C13" s="11" t="s">
        <v>2129</v>
      </c>
      <c r="D13" s="4"/>
      <c r="E13" s="4"/>
      <c r="F13" s="4"/>
      <c r="G13" s="100" t="n">
        <v>694000000000</v>
      </c>
      <c r="H13" s="100" t="n">
        <v>878000000000</v>
      </c>
      <c r="I13" s="100" t="n">
        <v>638000000000</v>
      </c>
      <c r="J13" s="100" t="n">
        <v>881000000000</v>
      </c>
      <c r="K13" s="100" t="n">
        <v>1017000000000</v>
      </c>
      <c r="L13" s="16" t="n">
        <v>1123000000000</v>
      </c>
      <c r="M13" s="16" t="n">
        <v>1794000000000</v>
      </c>
      <c r="N13" s="16" t="n">
        <v>2219000000000</v>
      </c>
      <c r="O13" s="16" t="n">
        <v>2542000000000</v>
      </c>
      <c r="P13" s="16" t="n">
        <v>3146000000000</v>
      </c>
      <c r="Q13" s="16" t="n">
        <v>3727000000000</v>
      </c>
      <c r="R13" s="16" t="n">
        <v>4405000000000</v>
      </c>
      <c r="S13" s="16" t="n">
        <v>5183000000000</v>
      </c>
      <c r="T13" s="16" t="n">
        <v>6099000000000</v>
      </c>
      <c r="U13" s="16" t="n">
        <v>7142000000000</v>
      </c>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6.5" hidden="false" customHeight="false" outlineLevel="0" collapsed="false">
      <c r="A14" s="45" t="s">
        <v>5756</v>
      </c>
      <c r="B14" s="105" t="s">
        <v>5757</v>
      </c>
      <c r="C14" s="11" t="s">
        <v>2129</v>
      </c>
      <c r="D14" s="4"/>
      <c r="E14" s="4"/>
      <c r="F14" s="4"/>
      <c r="G14" s="100" t="n">
        <v>30000000000</v>
      </c>
      <c r="H14" s="100" t="n">
        <v>56000000000</v>
      </c>
      <c r="I14" s="100" t="n">
        <v>354000000000</v>
      </c>
      <c r="J14" s="100" t="n">
        <v>487000000000</v>
      </c>
      <c r="K14" s="100" t="n">
        <v>615000000000</v>
      </c>
      <c r="L14" s="16" t="n">
        <v>881000000000</v>
      </c>
      <c r="M14" s="16" t="n">
        <v>1168000000000</v>
      </c>
      <c r="N14" s="16" t="n">
        <v>1285000000000</v>
      </c>
      <c r="O14" s="16" t="n">
        <v>1555000000000</v>
      </c>
      <c r="P14" s="16" t="n">
        <v>1951000000000</v>
      </c>
      <c r="Q14" s="16" t="n">
        <v>2180000000000</v>
      </c>
      <c r="R14" s="16" t="n">
        <v>2577000000000</v>
      </c>
      <c r="S14" s="16" t="n">
        <v>3032000000000</v>
      </c>
      <c r="T14" s="16" t="n">
        <v>3568000000000</v>
      </c>
      <c r="U14" s="16" t="n">
        <v>4178000000000</v>
      </c>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A15" s="135" t="s">
        <v>5758</v>
      </c>
      <c r="B15" s="135" t="s">
        <v>5759</v>
      </c>
      <c r="C15" s="11" t="s">
        <v>2129</v>
      </c>
      <c r="D15" s="4"/>
      <c r="E15" s="4"/>
      <c r="F15" s="4"/>
      <c r="G15" s="100" t="n">
        <f aca="false">G11-G12-G13-G14</f>
        <v>107000000000</v>
      </c>
      <c r="H15" s="100" t="n">
        <f aca="false">H11-H12-H13-H14</f>
        <v>139000000000</v>
      </c>
      <c r="I15" s="100" t="n">
        <f aca="false">I11-I12-I13-I14</f>
        <v>198000000000</v>
      </c>
      <c r="J15" s="100" t="n">
        <f aca="false">J11-J12-J13-J14</f>
        <v>113000000000</v>
      </c>
      <c r="K15" s="100" t="n">
        <f aca="false">K11-K12-K13-K14</f>
        <v>156000000000</v>
      </c>
      <c r="L15" s="100" t="n">
        <f aca="false">L11-L12-L13-L14</f>
        <v>212000000000</v>
      </c>
      <c r="M15" s="100" t="n">
        <f aca="false">M11-M12-M13-M14</f>
        <v>268000000000</v>
      </c>
      <c r="N15" s="100" t="n">
        <f aca="false">N11-N12-N13-N14</f>
        <v>364000000000</v>
      </c>
      <c r="O15" s="100" t="n">
        <f aca="false">O11-O12-O13-O14</f>
        <v>468000000000</v>
      </c>
      <c r="P15" s="100" t="n">
        <f aca="false">P11-P12-P13-P14</f>
        <v>586000000000</v>
      </c>
      <c r="Q15" s="100" t="n">
        <f aca="false">Q11-Q12-Q13-Q14</f>
        <v>680000000000</v>
      </c>
      <c r="R15" s="100" t="n">
        <f aca="false">R11-R12-R13-R14</f>
        <v>805000000000</v>
      </c>
      <c r="S15" s="100" t="n">
        <f aca="false">S11-S12-S13-S14</f>
        <v>946000000000</v>
      </c>
      <c r="T15" s="100" t="n">
        <f aca="false">T11-T12-T13-T14</f>
        <v>1113000000000</v>
      </c>
      <c r="U15" s="100" t="n">
        <f aca="false">U11-U12-U13-U14</f>
        <v>1304000000000</v>
      </c>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6.5" hidden="false" customHeight="false" outlineLevel="0" collapsed="false">
      <c r="A16" s="27" t="s">
        <v>164</v>
      </c>
      <c r="B16" s="29" t="s">
        <v>299</v>
      </c>
      <c r="C16" s="11" t="s">
        <v>43</v>
      </c>
      <c r="D16" s="4"/>
      <c r="E16" s="4"/>
      <c r="F16" s="4"/>
      <c r="G16" s="100" t="n">
        <v>86000000000</v>
      </c>
      <c r="H16" s="100" t="n">
        <v>94000000000</v>
      </c>
      <c r="I16" s="100" t="n">
        <v>109000000000</v>
      </c>
      <c r="J16" s="100" t="n">
        <v>173000000000</v>
      </c>
      <c r="K16" s="100" t="n">
        <v>293000000000</v>
      </c>
      <c r="L16" s="16" t="n">
        <v>317000000000</v>
      </c>
      <c r="M16" s="16" t="n">
        <v>336000000000</v>
      </c>
      <c r="N16" s="16" t="n">
        <v>430000000000</v>
      </c>
      <c r="O16" s="16" t="n">
        <v>516000000000</v>
      </c>
      <c r="P16" s="16" t="n">
        <v>788000000000</v>
      </c>
      <c r="Q16" s="16" t="n">
        <v>993000000000</v>
      </c>
      <c r="R16" s="16" t="n">
        <v>1220000000000</v>
      </c>
      <c r="S16" s="16" t="n">
        <v>1493000000000</v>
      </c>
      <c r="T16" s="16" t="n">
        <v>1827000000000</v>
      </c>
      <c r="U16" s="16" t="n">
        <v>2225000000000</v>
      </c>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6.5" hidden="false" customHeight="false" outlineLevel="0" collapsed="false">
      <c r="A17" s="19" t="s">
        <v>5760</v>
      </c>
      <c r="B17" s="30" t="s">
        <v>5761</v>
      </c>
      <c r="C17" s="49" t="s">
        <v>40</v>
      </c>
      <c r="D17" s="4"/>
      <c r="E17" s="4"/>
      <c r="F17" s="4"/>
      <c r="G17" s="100" t="n">
        <v>128000000000</v>
      </c>
      <c r="H17" s="100" t="n">
        <v>122000000000</v>
      </c>
      <c r="I17" s="100" t="n">
        <v>166000000000</v>
      </c>
      <c r="J17" s="100" t="n">
        <v>333000000000</v>
      </c>
      <c r="K17" s="100" t="n">
        <v>522000000000</v>
      </c>
      <c r="L17" s="16" t="n">
        <v>663000000000</v>
      </c>
      <c r="M17" s="16" t="n">
        <v>655000000000</v>
      </c>
      <c r="N17" s="16" t="n">
        <v>893000000000</v>
      </c>
      <c r="O17" s="16" t="n">
        <v>1392000000000</v>
      </c>
      <c r="P17" s="16" t="n">
        <v>1558000000000</v>
      </c>
      <c r="Q17" s="16" t="n">
        <v>1524000000000</v>
      </c>
      <c r="R17" s="16" t="n">
        <v>1802000000000</v>
      </c>
      <c r="S17" s="16" t="n">
        <v>2120000000000</v>
      </c>
      <c r="T17" s="16" t="n">
        <v>2494000000000</v>
      </c>
      <c r="U17" s="16" t="n">
        <v>2921000000000</v>
      </c>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6.5" hidden="false" customHeight="false" outlineLevel="0" collapsed="false">
      <c r="A18" s="19" t="s">
        <v>5762</v>
      </c>
      <c r="B18" s="30" t="s">
        <v>5763</v>
      </c>
      <c r="C18" s="49" t="s">
        <v>40</v>
      </c>
      <c r="D18" s="4"/>
      <c r="E18" s="4"/>
      <c r="F18" s="4"/>
      <c r="G18" s="100" t="n">
        <v>622000000000</v>
      </c>
      <c r="H18" s="100" t="n">
        <v>771000000000</v>
      </c>
      <c r="I18" s="100" t="n">
        <v>991000000000</v>
      </c>
      <c r="J18" s="100" t="n">
        <v>1253000000000</v>
      </c>
      <c r="K18" s="100" t="n">
        <v>1761000000000</v>
      </c>
      <c r="L18" s="16" t="n">
        <v>3043000000000</v>
      </c>
      <c r="M18" s="16" t="n">
        <v>4155000000000</v>
      </c>
      <c r="N18" s="16" t="n">
        <v>5059000000000</v>
      </c>
      <c r="O18" s="16" t="n">
        <v>6214000000000</v>
      </c>
      <c r="P18" s="16" t="n">
        <v>7819000000000</v>
      </c>
      <c r="Q18" s="16" t="n">
        <v>9439000000000</v>
      </c>
      <c r="R18" s="16" t="n">
        <v>11159000000000</v>
      </c>
      <c r="S18" s="16" t="n">
        <v>13131000000000</v>
      </c>
      <c r="T18" s="16" t="n">
        <v>15452000000000</v>
      </c>
      <c r="U18" s="16" t="n">
        <v>18097000000000</v>
      </c>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6.5" hidden="false" customHeight="false" outlineLevel="0" collapsed="false">
      <c r="A19" s="19" t="s">
        <v>4137</v>
      </c>
      <c r="B19" s="30" t="s">
        <v>5764</v>
      </c>
      <c r="C19" s="49" t="s">
        <v>40</v>
      </c>
      <c r="D19" s="4"/>
      <c r="E19" s="4"/>
      <c r="F19" s="4"/>
      <c r="G19" s="100" t="n">
        <v>197000000000</v>
      </c>
      <c r="H19" s="100" t="n">
        <v>186000000000</v>
      </c>
      <c r="I19" s="100" t="n">
        <v>207000000000</v>
      </c>
      <c r="J19" s="100" t="n">
        <v>273000000000</v>
      </c>
      <c r="K19" s="100" t="n">
        <v>355000000000</v>
      </c>
      <c r="L19" s="16" t="n">
        <v>366000000000</v>
      </c>
      <c r="M19" s="16" t="n">
        <v>479000000000</v>
      </c>
      <c r="N19" s="16" t="n">
        <v>781000000000</v>
      </c>
      <c r="O19" s="16" t="n">
        <v>926000000000</v>
      </c>
      <c r="P19" s="16" t="n">
        <v>1438000000000</v>
      </c>
      <c r="Q19" s="16" t="n">
        <v>1746000000000</v>
      </c>
      <c r="R19" s="16" t="n">
        <v>2064000000000</v>
      </c>
      <c r="S19" s="16" t="n">
        <v>2429000000000</v>
      </c>
      <c r="T19" s="16" t="n">
        <v>2858000000000</v>
      </c>
      <c r="U19" s="16" t="n">
        <v>3346000000000</v>
      </c>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6.5" hidden="false" customHeight="false" outlineLevel="0" collapsed="false">
      <c r="A20" s="19" t="s">
        <v>5765</v>
      </c>
      <c r="B20" s="30" t="s">
        <v>5766</v>
      </c>
      <c r="C20" s="49" t="s">
        <v>40</v>
      </c>
      <c r="D20" s="4"/>
      <c r="E20" s="4"/>
      <c r="F20" s="4"/>
      <c r="G20" s="100"/>
      <c r="H20" s="100"/>
      <c r="I20" s="100" t="n">
        <v>163000000000</v>
      </c>
      <c r="J20" s="100" t="n">
        <v>233000000000</v>
      </c>
      <c r="K20" s="100" t="n">
        <v>365000000000</v>
      </c>
      <c r="L20" s="16" t="n">
        <v>463000000000</v>
      </c>
      <c r="M20" s="16" t="n">
        <v>550000000000</v>
      </c>
      <c r="N20" s="16" t="n">
        <v>322000000000</v>
      </c>
      <c r="O20" s="16" t="n">
        <v>378000000000</v>
      </c>
      <c r="P20" s="16" t="n">
        <v>797000000000</v>
      </c>
      <c r="Q20" s="16" t="n">
        <v>967000000000</v>
      </c>
      <c r="R20" s="16" t="n">
        <v>1143000000000</v>
      </c>
      <c r="S20" s="16" t="n">
        <v>1345000000000</v>
      </c>
      <c r="T20" s="16" t="n">
        <v>1583000000000</v>
      </c>
      <c r="U20" s="16" t="n">
        <v>1854000000000</v>
      </c>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6.5" hidden="false" customHeight="false" outlineLevel="0" collapsed="false">
      <c r="A21" s="30" t="s">
        <v>52</v>
      </c>
      <c r="B21" s="30" t="s">
        <v>52</v>
      </c>
      <c r="C21" s="20" t="s">
        <v>37</v>
      </c>
      <c r="D21" s="4"/>
      <c r="E21" s="4"/>
      <c r="F21" s="4"/>
      <c r="G21" s="100" t="n">
        <v>108000000000</v>
      </c>
      <c r="H21" s="100" t="n">
        <v>96000000000</v>
      </c>
      <c r="I21" s="100" t="n">
        <v>62000000000</v>
      </c>
      <c r="J21" s="100" t="n">
        <v>62000000000</v>
      </c>
      <c r="K21" s="100" t="n">
        <v>50000000000</v>
      </c>
      <c r="L21" s="16" t="n">
        <v>59000000000</v>
      </c>
      <c r="M21" s="16" t="n">
        <v>187000000000</v>
      </c>
      <c r="N21" s="16" t="n">
        <v>219000000000</v>
      </c>
      <c r="O21" s="16" t="n">
        <v>263000000000</v>
      </c>
      <c r="P21" s="16" t="n">
        <v>317000000000</v>
      </c>
      <c r="Q21" s="16" t="n">
        <v>385000000000</v>
      </c>
      <c r="R21" s="16" t="n">
        <v>456000000000</v>
      </c>
      <c r="S21" s="16" t="n">
        <v>536000000000</v>
      </c>
      <c r="T21" s="16" t="n">
        <v>631000000000</v>
      </c>
      <c r="U21" s="16" t="n">
        <v>739000000000</v>
      </c>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38" customFormat="true" ht="16.5" hidden="false" customHeight="false" outlineLevel="0" collapsed="false">
      <c r="B22" s="30" t="s">
        <v>5767</v>
      </c>
      <c r="C22" s="19"/>
      <c r="G22" s="100" t="n">
        <v>3337000000000</v>
      </c>
      <c r="H22" s="100" t="n">
        <v>3938000000000</v>
      </c>
      <c r="I22" s="100" t="n">
        <v>4945000000000</v>
      </c>
      <c r="J22" s="100" t="n">
        <v>6414000000000</v>
      </c>
      <c r="K22" s="100" t="n">
        <v>8502000000000</v>
      </c>
      <c r="L22" s="16" t="n">
        <v>12232000000000</v>
      </c>
      <c r="M22" s="16" t="n">
        <v>16475000000000</v>
      </c>
      <c r="N22" s="16" t="n">
        <v>19804000000000</v>
      </c>
      <c r="O22" s="16" t="n">
        <v>24776000000000</v>
      </c>
      <c r="P22" s="16" t="n">
        <v>31575000000000</v>
      </c>
      <c r="Q22" s="16" t="n">
        <v>38949000000000</v>
      </c>
      <c r="R22" s="16" t="n">
        <v>46221000000000</v>
      </c>
      <c r="S22" s="16" t="n">
        <v>54952000000000</v>
      </c>
      <c r="T22" s="16" t="n">
        <v>64752000000000</v>
      </c>
      <c r="U22" s="16" t="n">
        <v>75942000000000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13" customFormat="true" ht="16.5" hidden="false" customHeight="false" outlineLevel="0" collapsed="false">
      <c r="A23" s="32" t="s">
        <v>188</v>
      </c>
      <c r="B23" s="98" t="s">
        <v>309</v>
      </c>
      <c r="C23" s="32" t="s">
        <v>34</v>
      </c>
      <c r="D23" s="168"/>
      <c r="E23" s="168"/>
      <c r="F23" s="168"/>
      <c r="G23" s="110" t="n">
        <f aca="false">G24+G25+G30+G31+G32+G33+G34+G35+G36+G37</f>
        <v>3337000000000</v>
      </c>
      <c r="H23" s="110" t="n">
        <f aca="false">H24+H25+H30+H31+H32+H33+H34+H35+H36+H37</f>
        <v>3939000000000</v>
      </c>
      <c r="I23" s="110" t="n">
        <f aca="false">I24+I25+I30+I31+I32+I33+I34+I35+I36+I37</f>
        <v>4945000000000</v>
      </c>
      <c r="J23" s="110" t="n">
        <f aca="false">J24+J25+J30+J31+J32+J33+J34+J35+J36+J37</f>
        <v>6413000000000</v>
      </c>
      <c r="K23" s="110" t="n">
        <f aca="false">K24+K25+K30+K31+K32+K33+K34+K35+K36+K37</f>
        <v>8348000000000</v>
      </c>
      <c r="L23" s="110" t="n">
        <f aca="false">L24+L25+L30+L31+L32+L33+L34+L35+L36+L37</f>
        <v>12232000000000</v>
      </c>
      <c r="M23" s="110" t="n">
        <f aca="false">M24+M25+M30+M31+M32+M33+M34+M35+M36+M37</f>
        <v>16476000000000</v>
      </c>
      <c r="N23" s="110" t="n">
        <f aca="false">N24+N25+N30+N31+N32+N33+N34+N35+N36+N37</f>
        <v>19803000000000</v>
      </c>
      <c r="O23" s="110" t="n">
        <f aca="false">O24+O25+O30+O31+O32+O33+O34+O35+O36+O37</f>
        <v>24778000000000</v>
      </c>
      <c r="P23" s="110" t="n">
        <f aca="false">P24+P25+P30+P31+P32+P33+P34+P35+P36+P37</f>
        <v>31574000000000</v>
      </c>
      <c r="Q23" s="110" t="n">
        <f aca="false">Q24+Q25+Q30+Q31+Q32+Q33+Q34+Q35+Q36+Q37</f>
        <v>38949000000000</v>
      </c>
      <c r="R23" s="110" t="n">
        <f aca="false">R24+R25+R30+R31+R32+R33+R34+R35+R36+R37</f>
        <v>46223000000000</v>
      </c>
      <c r="S23" s="110" t="n">
        <f aca="false">S24+S25+S30+S31+S32+S33+S34+S35+S36+S37</f>
        <v>54953000000000</v>
      </c>
      <c r="T23" s="110" t="n">
        <f aca="false">T24+T25+T30+T31+T32+T33+T34+T35+T36+T37</f>
        <v>64752000000000</v>
      </c>
      <c r="U23" s="110" t="n">
        <f aca="false">U24+U25+U30+U31+U32+U33+U34+U35+U36+U37</f>
        <v>75943000000000</v>
      </c>
      <c r="V23" s="168"/>
      <c r="W23" s="168"/>
      <c r="X23" s="168"/>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6.5" hidden="false" customHeight="false" outlineLevel="0" collapsed="false">
      <c r="A24" s="27" t="s">
        <v>5768</v>
      </c>
      <c r="B24" s="29" t="s">
        <v>5769</v>
      </c>
      <c r="C24" s="49" t="s">
        <v>191</v>
      </c>
      <c r="D24" s="4"/>
      <c r="E24" s="4"/>
      <c r="F24" s="4"/>
      <c r="G24" s="100" t="n">
        <v>913000000000</v>
      </c>
      <c r="H24" s="100" t="n">
        <v>1119000000000</v>
      </c>
      <c r="I24" s="100" t="n">
        <v>1581000000000</v>
      </c>
      <c r="J24" s="100" t="n">
        <v>2169000000000</v>
      </c>
      <c r="K24" s="100" t="n">
        <v>2906000000000</v>
      </c>
      <c r="L24" s="16" t="n">
        <v>4028000000000</v>
      </c>
      <c r="M24" s="16" t="n">
        <v>5381000000000</v>
      </c>
      <c r="N24" s="16" t="n">
        <v>6759000000000</v>
      </c>
      <c r="O24" s="16" t="n">
        <v>8541000000000</v>
      </c>
      <c r="P24" s="16" t="n">
        <v>11718000000000</v>
      </c>
      <c r="Q24" s="16" t="n">
        <v>14113000000000</v>
      </c>
      <c r="R24" s="16" t="n">
        <v>16683000000000</v>
      </c>
      <c r="S24" s="16" t="n">
        <v>19630000000000</v>
      </c>
      <c r="T24" s="16" t="n">
        <v>23096000000000</v>
      </c>
      <c r="U24" s="16" t="n">
        <v>27047000000000</v>
      </c>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6.5" hidden="false" customHeight="false" outlineLevel="0" collapsed="false">
      <c r="A25" s="27" t="s">
        <v>5770</v>
      </c>
      <c r="B25" s="29" t="s">
        <v>5771</v>
      </c>
      <c r="C25" s="49" t="s">
        <v>191</v>
      </c>
      <c r="D25" s="4"/>
      <c r="E25" s="4"/>
      <c r="F25" s="4"/>
      <c r="G25" s="100" t="n">
        <v>806000000000</v>
      </c>
      <c r="H25" s="100" t="n">
        <v>969000000000</v>
      </c>
      <c r="I25" s="100" t="n">
        <v>1291000000000</v>
      </c>
      <c r="J25" s="100" t="n">
        <v>1735000000000</v>
      </c>
      <c r="K25" s="100" t="n">
        <v>2283000000000</v>
      </c>
      <c r="L25" s="16" t="n">
        <v>3682000000000</v>
      </c>
      <c r="M25" s="16" t="n">
        <v>5310000000000</v>
      </c>
      <c r="N25" s="16" t="n">
        <v>6404000000000</v>
      </c>
      <c r="O25" s="16" t="n">
        <v>7597000000000</v>
      </c>
      <c r="P25" s="16" t="n">
        <v>9271000000000</v>
      </c>
      <c r="Q25" s="16" t="n">
        <v>11574000000000</v>
      </c>
      <c r="R25" s="16" t="n">
        <v>13734000000000</v>
      </c>
      <c r="S25" s="16" t="n">
        <v>16221000000000</v>
      </c>
      <c r="T25" s="16" t="n">
        <v>19160000000000</v>
      </c>
      <c r="U25" s="16" t="n">
        <v>22526000000000</v>
      </c>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6.5" hidden="false" customHeight="false" outlineLevel="0" collapsed="false">
      <c r="A26" s="19" t="s">
        <v>5772</v>
      </c>
      <c r="B26" s="30" t="s">
        <v>5773</v>
      </c>
      <c r="C26" s="11" t="s">
        <v>5774</v>
      </c>
      <c r="D26" s="4"/>
      <c r="E26" s="4"/>
      <c r="F26" s="4"/>
      <c r="G26" s="100" t="n">
        <v>183000000000</v>
      </c>
      <c r="H26" s="100" t="n">
        <v>219000000000</v>
      </c>
      <c r="I26" s="100" t="n">
        <v>280000000000</v>
      </c>
      <c r="J26" s="100" t="n">
        <v>366000000000</v>
      </c>
      <c r="K26" s="100" t="n">
        <v>397000000000</v>
      </c>
      <c r="L26" s="16" t="n">
        <v>670000000000</v>
      </c>
      <c r="M26" s="16" t="n">
        <v>1075000000000</v>
      </c>
      <c r="N26" s="16" t="n">
        <v>1361000000000</v>
      </c>
      <c r="O26" s="16" t="n">
        <v>1529000000000</v>
      </c>
      <c r="P26" s="16" t="n">
        <v>1724000000000</v>
      </c>
      <c r="Q26" s="16" t="n">
        <v>2135000000000</v>
      </c>
      <c r="R26" s="16" t="n">
        <v>2574000000000</v>
      </c>
      <c r="S26" s="16" t="n">
        <v>3090000000000</v>
      </c>
      <c r="T26" s="16" t="n">
        <v>3708000000000</v>
      </c>
      <c r="U26" s="16" t="n">
        <v>4429000000000</v>
      </c>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6.5" hidden="false" customHeight="false" outlineLevel="0" collapsed="false">
      <c r="A27" s="19" t="s">
        <v>5775</v>
      </c>
      <c r="B27" s="30" t="s">
        <v>5776</v>
      </c>
      <c r="C27" s="11" t="s">
        <v>5774</v>
      </c>
      <c r="D27" s="4"/>
      <c r="E27" s="4"/>
      <c r="F27" s="4"/>
      <c r="G27" s="100" t="n">
        <v>623000000000</v>
      </c>
      <c r="H27" s="100" t="n">
        <v>749000000000</v>
      </c>
      <c r="I27" s="100" t="n">
        <v>1012000000000</v>
      </c>
      <c r="J27" s="100" t="n">
        <v>1369000000000</v>
      </c>
      <c r="K27" s="100" t="n">
        <v>1886000000000</v>
      </c>
      <c r="L27" s="16" t="n">
        <v>3012000000000</v>
      </c>
      <c r="M27" s="16" t="n">
        <v>4235000000000</v>
      </c>
      <c r="N27" s="16" t="n">
        <v>5043000000000</v>
      </c>
      <c r="O27" s="16" t="n">
        <v>6068000000000</v>
      </c>
      <c r="P27" s="16" t="n">
        <v>7548000000000</v>
      </c>
      <c r="Q27" s="16" t="n">
        <v>9439000000000</v>
      </c>
      <c r="R27" s="16" t="n">
        <v>11159000000000</v>
      </c>
      <c r="S27" s="16" t="n">
        <v>13131000000000</v>
      </c>
      <c r="T27" s="16" t="n">
        <v>15452000000000</v>
      </c>
      <c r="U27" s="16" t="n">
        <v>18097000000000</v>
      </c>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6.5" hidden="false" customHeight="false" outlineLevel="0" collapsed="false">
      <c r="A28" s="19" t="s">
        <v>5777</v>
      </c>
      <c r="B28" s="30" t="s">
        <v>5778</v>
      </c>
      <c r="C28" s="11" t="s">
        <v>5779</v>
      </c>
      <c r="D28" s="4"/>
      <c r="E28" s="4"/>
      <c r="F28" s="4"/>
      <c r="G28" s="100" t="n">
        <v>598000000000</v>
      </c>
      <c r="H28" s="100" t="n">
        <v>725000000000</v>
      </c>
      <c r="I28" s="100" t="n">
        <v>983000000000</v>
      </c>
      <c r="J28" s="100" t="n">
        <v>1335000000000</v>
      </c>
      <c r="K28" s="100" t="n">
        <v>1841000000000</v>
      </c>
      <c r="L28" s="16" t="n">
        <v>2968000000000</v>
      </c>
      <c r="M28" s="16" t="n">
        <v>4188000000000</v>
      </c>
      <c r="N28" s="16" t="n">
        <v>5006000000000</v>
      </c>
      <c r="O28" s="16" t="n">
        <v>6031000000000</v>
      </c>
      <c r="P28" s="16" t="n">
        <v>7513000000000</v>
      </c>
      <c r="Q28" s="16" t="n">
        <v>9397000000000</v>
      </c>
      <c r="R28" s="16" t="n">
        <v>11108000000000</v>
      </c>
      <c r="S28" s="16" t="n">
        <v>13070000000000</v>
      </c>
      <c r="T28" s="16" t="n">
        <v>15378000000000</v>
      </c>
      <c r="U28" s="16" t="n">
        <v>18009000000000</v>
      </c>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6.5" hidden="false" customHeight="false" outlineLevel="0" collapsed="false">
      <c r="A29" s="19" t="s">
        <v>5780</v>
      </c>
      <c r="B29" s="30" t="s">
        <v>5781</v>
      </c>
      <c r="C29" s="11" t="s">
        <v>5779</v>
      </c>
      <c r="D29" s="4"/>
      <c r="E29" s="4"/>
      <c r="F29" s="4"/>
      <c r="G29" s="100" t="n">
        <v>25000000000</v>
      </c>
      <c r="H29" s="100" t="n">
        <v>24000000000</v>
      </c>
      <c r="I29" s="100" t="n">
        <v>29000000000</v>
      </c>
      <c r="J29" s="100" t="n">
        <v>35000000000</v>
      </c>
      <c r="K29" s="100" t="n">
        <v>45000000000</v>
      </c>
      <c r="L29" s="16" t="n">
        <v>44000000000</v>
      </c>
      <c r="M29" s="16" t="n">
        <v>46000000000</v>
      </c>
      <c r="N29" s="16" t="n">
        <v>37000000000</v>
      </c>
      <c r="O29" s="16" t="n">
        <v>37000000000</v>
      </c>
      <c r="P29" s="16" t="n">
        <v>35000000000</v>
      </c>
      <c r="Q29" s="16" t="n">
        <v>43000000000</v>
      </c>
      <c r="R29" s="16" t="n">
        <v>51000000000</v>
      </c>
      <c r="S29" s="16" t="n">
        <v>62000000000</v>
      </c>
      <c r="T29" s="16" t="n">
        <v>74000000000</v>
      </c>
      <c r="U29" s="16" t="n">
        <v>88000000000</v>
      </c>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6.5" hidden="false" customHeight="false" outlineLevel="0" collapsed="false">
      <c r="A30" s="30" t="s">
        <v>5782</v>
      </c>
      <c r="B30" s="30" t="s">
        <v>5782</v>
      </c>
      <c r="C30" s="49" t="s">
        <v>191</v>
      </c>
      <c r="D30" s="4"/>
      <c r="E30" s="4"/>
      <c r="F30" s="4"/>
      <c r="G30" s="100" t="n">
        <v>320000000000</v>
      </c>
      <c r="H30" s="100" t="n">
        <v>415000000000</v>
      </c>
      <c r="I30" s="100" t="n">
        <v>507000000000</v>
      </c>
      <c r="J30" s="100" t="n">
        <v>594000000000</v>
      </c>
      <c r="K30" s="100" t="n">
        <v>678000000000</v>
      </c>
      <c r="L30" s="16" t="n">
        <v>960000000000</v>
      </c>
      <c r="M30" s="16" t="n">
        <v>1285000000000</v>
      </c>
      <c r="N30" s="16" t="n">
        <v>1526000000000</v>
      </c>
      <c r="O30" s="16" t="n">
        <v>1959000000000</v>
      </c>
      <c r="P30" s="16" t="n">
        <v>2398000000000</v>
      </c>
      <c r="Q30" s="16" t="n">
        <v>2964000000000</v>
      </c>
      <c r="R30" s="16" t="n">
        <v>3552000000000</v>
      </c>
      <c r="S30" s="16" t="n">
        <v>4174000000000</v>
      </c>
      <c r="T30" s="16" t="n">
        <v>4907000000000</v>
      </c>
      <c r="U30" s="16" t="n">
        <v>5742000000000</v>
      </c>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6.5" hidden="false" customHeight="false" outlineLevel="0" collapsed="false">
      <c r="A31" s="19" t="s">
        <v>5783</v>
      </c>
      <c r="B31" s="30" t="s">
        <v>5784</v>
      </c>
      <c r="C31" s="49" t="s">
        <v>191</v>
      </c>
      <c r="D31" s="4"/>
      <c r="E31" s="4"/>
      <c r="F31" s="4"/>
      <c r="G31" s="100" t="n">
        <v>59000000000</v>
      </c>
      <c r="H31" s="100" t="n">
        <v>74000000000</v>
      </c>
      <c r="I31" s="100" t="n">
        <v>97000000000</v>
      </c>
      <c r="J31" s="100" t="n">
        <v>124000000000</v>
      </c>
      <c r="K31" s="100" t="n">
        <v>176000000000</v>
      </c>
      <c r="L31" s="16" t="n">
        <v>263000000000</v>
      </c>
      <c r="M31" s="16" t="n">
        <v>353000000000</v>
      </c>
      <c r="N31" s="16" t="n">
        <v>490000000000</v>
      </c>
      <c r="O31" s="16" t="n">
        <v>630000000000</v>
      </c>
      <c r="P31" s="16" t="n">
        <v>852000000000</v>
      </c>
      <c r="Q31" s="16" t="n">
        <v>1035000000000</v>
      </c>
      <c r="R31" s="16" t="n">
        <v>1223000000000</v>
      </c>
      <c r="S31" s="16" t="n">
        <v>1439000000000</v>
      </c>
      <c r="T31" s="16" t="n">
        <v>1693000000000</v>
      </c>
      <c r="U31" s="16" t="n">
        <v>1983000000000</v>
      </c>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6.5" hidden="false" customHeight="false" outlineLevel="0" collapsed="false">
      <c r="A32" s="19" t="s">
        <v>5478</v>
      </c>
      <c r="B32" s="30" t="s">
        <v>5785</v>
      </c>
      <c r="C32" s="49" t="s">
        <v>191</v>
      </c>
      <c r="D32" s="4"/>
      <c r="E32" s="4"/>
      <c r="F32" s="4"/>
      <c r="G32" s="100" t="n">
        <v>432000000000</v>
      </c>
      <c r="H32" s="100" t="n">
        <v>459000000000</v>
      </c>
      <c r="I32" s="100" t="n">
        <v>474000000000</v>
      </c>
      <c r="J32" s="100" t="n">
        <v>532000000000</v>
      </c>
      <c r="K32" s="100" t="n">
        <v>627000000000</v>
      </c>
      <c r="L32" s="16" t="n">
        <v>704000000000</v>
      </c>
      <c r="M32" s="16" t="n">
        <v>982000000000</v>
      </c>
      <c r="N32" s="16" t="n">
        <v>1043000000000</v>
      </c>
      <c r="O32" s="16" t="n">
        <v>1223000000000</v>
      </c>
      <c r="P32" s="16" t="n">
        <v>1239000000000</v>
      </c>
      <c r="Q32" s="16" t="n">
        <v>1791000000000</v>
      </c>
      <c r="R32" s="16" t="n">
        <v>2235000000000</v>
      </c>
      <c r="S32" s="16" t="n">
        <v>3118000000000</v>
      </c>
      <c r="T32" s="16" t="n">
        <v>3668000000000</v>
      </c>
      <c r="U32" s="16" t="n">
        <v>4296000000000</v>
      </c>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6.5" hidden="false" customHeight="false" outlineLevel="0" collapsed="false">
      <c r="A33" s="19" t="s">
        <v>5786</v>
      </c>
      <c r="B33" s="30" t="s">
        <v>5787</v>
      </c>
      <c r="C33" s="49" t="s">
        <v>191</v>
      </c>
      <c r="D33" s="4"/>
      <c r="E33" s="4"/>
      <c r="F33" s="4"/>
      <c r="G33" s="100" t="n">
        <v>52000000000</v>
      </c>
      <c r="H33" s="100" t="n">
        <v>55000000000</v>
      </c>
      <c r="I33" s="100" t="n">
        <v>66000000000</v>
      </c>
      <c r="J33" s="100" t="n">
        <v>74000000000</v>
      </c>
      <c r="K33" s="100" t="n">
        <v>172000000000</v>
      </c>
      <c r="L33" s="16" t="n">
        <v>82000000000</v>
      </c>
      <c r="M33" s="16" t="n">
        <v>77000000000</v>
      </c>
      <c r="N33" s="16" t="n">
        <v>64000000000</v>
      </c>
      <c r="O33" s="16" t="n">
        <v>75000000000</v>
      </c>
      <c r="P33" s="16" t="n">
        <v>111000000000</v>
      </c>
      <c r="Q33" s="16" t="n">
        <v>132000000000</v>
      </c>
      <c r="R33" s="16" t="n">
        <v>208000000000</v>
      </c>
      <c r="S33" s="16" t="n">
        <v>254000000000</v>
      </c>
      <c r="T33" s="16" t="n">
        <v>310000000000</v>
      </c>
      <c r="U33" s="16" t="n">
        <v>378000000000</v>
      </c>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6.5" hidden="false" customHeight="false" outlineLevel="0" collapsed="false">
      <c r="A34" s="19" t="s">
        <v>5788</v>
      </c>
      <c r="B34" s="30" t="s">
        <v>5789</v>
      </c>
      <c r="C34" s="49" t="s">
        <v>191</v>
      </c>
      <c r="D34" s="4"/>
      <c r="E34" s="4"/>
      <c r="F34" s="4"/>
      <c r="G34" s="100" t="n">
        <v>479000000000</v>
      </c>
      <c r="H34" s="100" t="n">
        <v>531000000000</v>
      </c>
      <c r="I34" s="100" t="n">
        <v>627000000000</v>
      </c>
      <c r="J34" s="100" t="n">
        <v>879000000000</v>
      </c>
      <c r="K34" s="100" t="n">
        <v>1138000000000</v>
      </c>
      <c r="L34" s="16" t="n">
        <v>2003000000000</v>
      </c>
      <c r="M34" s="16" t="n">
        <v>2262000000000</v>
      </c>
      <c r="N34" s="16" t="n">
        <v>2468000000000</v>
      </c>
      <c r="O34" s="16" t="n">
        <v>3172000000000</v>
      </c>
      <c r="P34" s="16" t="n">
        <v>3941000000000</v>
      </c>
      <c r="Q34" s="16" t="n">
        <v>4786000000000</v>
      </c>
      <c r="R34" s="16" t="n">
        <v>5658000000000</v>
      </c>
      <c r="S34" s="16" t="n">
        <v>6657000000000</v>
      </c>
      <c r="T34" s="16" t="n">
        <v>7832000000000</v>
      </c>
      <c r="U34" s="16" t="n">
        <v>9172000000000</v>
      </c>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6.5" hidden="false" customHeight="false" outlineLevel="0" collapsed="false">
      <c r="A35" s="19" t="s">
        <v>4137</v>
      </c>
      <c r="B35" s="30" t="s">
        <v>5764</v>
      </c>
      <c r="C35" s="49" t="s">
        <v>191</v>
      </c>
      <c r="D35" s="4"/>
      <c r="E35" s="4"/>
      <c r="F35" s="4"/>
      <c r="G35" s="100" t="n">
        <v>140000000000</v>
      </c>
      <c r="H35" s="100" t="n">
        <v>139000000000</v>
      </c>
      <c r="I35" s="100" t="n">
        <v>168000000000</v>
      </c>
      <c r="J35" s="100" t="n">
        <v>204000000000</v>
      </c>
      <c r="K35" s="100" t="n">
        <v>270000000000</v>
      </c>
      <c r="L35" s="16" t="n">
        <v>403000000000</v>
      </c>
      <c r="M35" s="16" t="n">
        <v>474000000000</v>
      </c>
      <c r="N35" s="16" t="n">
        <v>668000000000</v>
      </c>
      <c r="O35" s="16" t="n">
        <v>710000000000</v>
      </c>
      <c r="P35" s="16" t="n">
        <v>1463000000000</v>
      </c>
      <c r="Q35" s="16" t="n">
        <v>1833000000000</v>
      </c>
      <c r="R35" s="16" t="n">
        <v>2064000000000</v>
      </c>
      <c r="S35" s="16" t="n">
        <v>2429000000000</v>
      </c>
      <c r="T35" s="16" t="n">
        <v>2858000000000</v>
      </c>
      <c r="U35" s="16" t="n">
        <v>3346000000000</v>
      </c>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s="38" customFormat="true" ht="16.5" hidden="false" customHeight="false" outlineLevel="0" collapsed="false">
      <c r="A36" s="19" t="s">
        <v>5790</v>
      </c>
      <c r="B36" s="30" t="s">
        <v>5791</v>
      </c>
      <c r="C36" s="49" t="s">
        <v>191</v>
      </c>
      <c r="D36" s="4"/>
      <c r="E36" s="4"/>
      <c r="F36" s="4"/>
      <c r="G36" s="100" t="n">
        <v>62000000000</v>
      </c>
      <c r="H36" s="100" t="n">
        <v>114000000000</v>
      </c>
      <c r="I36" s="100" t="n">
        <v>50000000000</v>
      </c>
      <c r="J36" s="100" t="n">
        <v>62000000000</v>
      </c>
      <c r="K36" s="100" t="n">
        <v>50000000000</v>
      </c>
      <c r="L36" s="16" t="n">
        <v>59000000000</v>
      </c>
      <c r="M36" s="16" t="n">
        <v>187000000000</v>
      </c>
      <c r="N36" s="16" t="n">
        <v>219000000000</v>
      </c>
      <c r="O36" s="16" t="n">
        <v>263000000000</v>
      </c>
      <c r="P36" s="16" t="n">
        <v>317000000000</v>
      </c>
      <c r="Q36" s="16" t="n">
        <v>385000000000</v>
      </c>
      <c r="R36" s="16" t="n">
        <v>456000000000</v>
      </c>
      <c r="S36" s="16" t="n">
        <v>536000000000</v>
      </c>
      <c r="T36" s="16" t="n">
        <v>631000000000</v>
      </c>
      <c r="U36" s="16" t="n">
        <v>739000000000</v>
      </c>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6.5" hidden="false" customHeight="false" outlineLevel="0" collapsed="false">
      <c r="A37" s="19" t="s">
        <v>575</v>
      </c>
      <c r="B37" s="30" t="s">
        <v>1069</v>
      </c>
      <c r="C37" s="49" t="s">
        <v>191</v>
      </c>
      <c r="D37" s="4"/>
      <c r="E37" s="4"/>
      <c r="F37" s="4"/>
      <c r="G37" s="100" t="n">
        <v>74000000000</v>
      </c>
      <c r="H37" s="100" t="n">
        <v>64000000000</v>
      </c>
      <c r="I37" s="100" t="n">
        <v>84000000000</v>
      </c>
      <c r="J37" s="100" t="n">
        <v>40000000000</v>
      </c>
      <c r="K37" s="100" t="n">
        <v>48000000000</v>
      </c>
      <c r="L37" s="16" t="n">
        <v>48000000000</v>
      </c>
      <c r="M37" s="16" t="n">
        <v>165000000000</v>
      </c>
      <c r="N37" s="16" t="n">
        <v>162000000000</v>
      </c>
      <c r="O37" s="16" t="n">
        <v>608000000000</v>
      </c>
      <c r="P37" s="16" t="n">
        <v>264000000000</v>
      </c>
      <c r="Q37" s="16" t="n">
        <v>336000000000</v>
      </c>
      <c r="R37" s="16" t="n">
        <v>410000000000</v>
      </c>
      <c r="S37" s="16" t="n">
        <v>495000000000</v>
      </c>
      <c r="T37" s="16" t="n">
        <v>597000000000</v>
      </c>
      <c r="U37" s="16" t="n">
        <v>714000000000</v>
      </c>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6.5" hidden="false" customHeight="false" outlineLevel="0" collapsed="false">
      <c r="A38" s="38"/>
      <c r="B38" s="30" t="s">
        <v>5792</v>
      </c>
      <c r="C38" s="19"/>
      <c r="D38" s="4"/>
      <c r="E38" s="4"/>
      <c r="F38" s="4"/>
      <c r="G38" s="100" t="n">
        <v>56000000000</v>
      </c>
      <c r="H38" s="100" t="n">
        <v>68000000000</v>
      </c>
      <c r="I38" s="100" t="n">
        <v>244000000000</v>
      </c>
      <c r="J38" s="100" t="n">
        <v>347000000000</v>
      </c>
      <c r="K38" s="100" t="n">
        <v>176000000000</v>
      </c>
      <c r="L38" s="16" t="n">
        <v>1176000000000</v>
      </c>
      <c r="M38" s="16" t="n">
        <v>325000000000</v>
      </c>
      <c r="N38" s="16" t="n">
        <v>1004000000000</v>
      </c>
      <c r="O38" s="16" t="n">
        <v>1441000000000</v>
      </c>
      <c r="P38" s="16"/>
      <c r="Q38" s="16"/>
      <c r="R38" s="16"/>
      <c r="S38" s="16"/>
      <c r="T38" s="16"/>
      <c r="U38" s="16"/>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6.5" hidden="false" customHeight="false" outlineLevel="0" collapsed="false">
      <c r="A39" s="38"/>
      <c r="B39" s="30" t="s">
        <v>5793</v>
      </c>
      <c r="C39" s="11"/>
      <c r="D39" s="4"/>
      <c r="E39" s="4"/>
      <c r="F39" s="4"/>
      <c r="G39" s="100" t="n">
        <v>7000000000</v>
      </c>
      <c r="H39" s="100" t="n">
        <v>74000000000</v>
      </c>
      <c r="I39" s="100" t="n">
        <v>199000000000</v>
      </c>
      <c r="J39" s="100" t="n">
        <v>451000000000</v>
      </c>
      <c r="K39" s="100" t="n">
        <v>596000000000</v>
      </c>
      <c r="L39" s="16" t="n">
        <v>1669000000000</v>
      </c>
      <c r="M39" s="16" t="n">
        <v>101000000000</v>
      </c>
      <c r="N39" s="16" t="n">
        <v>1214000000000</v>
      </c>
      <c r="O39" s="16" t="n">
        <v>1548000000000</v>
      </c>
      <c r="P39" s="16" t="n">
        <v>141000000000</v>
      </c>
      <c r="Q39" s="16" t="n">
        <v>-1086000000000</v>
      </c>
      <c r="R39" s="16" t="n">
        <v>-1413000000000</v>
      </c>
      <c r="S39" s="16" t="n">
        <v>-2173000000000</v>
      </c>
      <c r="T39" s="16" t="n">
        <v>-2580000000000</v>
      </c>
      <c r="U39" s="16" t="n">
        <v>-3049000000000</v>
      </c>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6.5" hidden="false" customHeight="false" outlineLevel="0" collapsed="false">
      <c r="A40" s="38"/>
      <c r="B40" s="30" t="s">
        <v>1786</v>
      </c>
      <c r="C40" s="19"/>
      <c r="D40" s="4"/>
      <c r="E40" s="4"/>
      <c r="F40" s="4"/>
      <c r="G40" s="100" t="n">
        <v>59000000000</v>
      </c>
      <c r="H40" s="100" t="n">
        <v>129000000000</v>
      </c>
      <c r="I40" s="100" t="n">
        <v>265000000000</v>
      </c>
      <c r="J40" s="100" t="n">
        <v>525000000000</v>
      </c>
      <c r="K40" s="100" t="n">
        <v>768000000000</v>
      </c>
      <c r="L40" s="16" t="n">
        <v>1751000000000</v>
      </c>
      <c r="M40" s="16" t="n">
        <v>178000000000</v>
      </c>
      <c r="N40" s="16" t="n">
        <v>1278000000000</v>
      </c>
      <c r="O40" s="16" t="n">
        <v>1623000000000</v>
      </c>
      <c r="P40" s="16" t="n">
        <v>252000000000</v>
      </c>
      <c r="Q40" s="16" t="n">
        <v>-954000000000</v>
      </c>
      <c r="R40" s="16" t="n">
        <v>-1206000000000</v>
      </c>
      <c r="S40" s="16" t="n">
        <v>-1919000000000</v>
      </c>
      <c r="T40" s="16" t="n">
        <v>-2270000000000</v>
      </c>
      <c r="U40" s="16" t="n">
        <v>-2671000000000</v>
      </c>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6.5" hidden="false" customHeight="false" outlineLevel="0" collapsed="false">
      <c r="A41" s="38"/>
      <c r="B41" s="30" t="s">
        <v>5794</v>
      </c>
      <c r="C41" s="19"/>
      <c r="D41" s="4"/>
      <c r="E41" s="4"/>
      <c r="F41" s="4"/>
      <c r="G41" s="101"/>
      <c r="H41" s="101"/>
      <c r="I41" s="101"/>
      <c r="J41" s="101"/>
      <c r="K41" s="101"/>
      <c r="L41" s="101"/>
      <c r="M41" s="101"/>
      <c r="N41" s="101"/>
      <c r="O41" s="101"/>
      <c r="P41" s="101"/>
      <c r="Q41" s="101"/>
      <c r="R41" s="101"/>
      <c r="S41" s="101"/>
      <c r="T41" s="101"/>
      <c r="U41" s="101"/>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6.5" hidden="false" customHeight="false" outlineLevel="0" collapsed="false">
      <c r="A42" s="38"/>
      <c r="B42" s="30" t="s">
        <v>5795</v>
      </c>
      <c r="C42" s="19"/>
      <c r="D42" s="4"/>
      <c r="E42" s="4"/>
      <c r="F42" s="4"/>
      <c r="G42" s="100"/>
      <c r="H42" s="100"/>
      <c r="I42" s="100"/>
      <c r="J42" s="100" t="n">
        <v>621000000000</v>
      </c>
      <c r="K42" s="100" t="n">
        <v>1108000000000</v>
      </c>
      <c r="L42" s="16" t="n">
        <v>2632000000000</v>
      </c>
      <c r="M42" s="16" t="n">
        <v>1759000000000</v>
      </c>
      <c r="N42" s="16" t="n">
        <v>2852000000000</v>
      </c>
      <c r="O42" s="16" t="n">
        <v>6411000000000</v>
      </c>
      <c r="P42" s="16" t="n">
        <v>5564000000000</v>
      </c>
      <c r="Q42" s="16" t="n">
        <v>4780000000000</v>
      </c>
      <c r="R42" s="16" t="n">
        <v>6924000000000</v>
      </c>
      <c r="S42" s="16" t="n">
        <v>7852000000000</v>
      </c>
      <c r="T42" s="16" t="n">
        <v>8657000000000</v>
      </c>
      <c r="U42" s="16" t="n">
        <v>9619000000000</v>
      </c>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customFormat="false" ht="16.5" hidden="false" customHeight="false" outlineLevel="0" collapsed="false">
      <c r="A43" s="38"/>
      <c r="B43" s="30" t="s">
        <v>935</v>
      </c>
      <c r="C43" s="19"/>
      <c r="D43" s="4"/>
      <c r="E43" s="4"/>
      <c r="F43" s="4"/>
      <c r="G43" s="100"/>
      <c r="H43" s="100"/>
      <c r="I43" s="100"/>
      <c r="J43" s="100"/>
      <c r="K43" s="100" t="n">
        <v>268000000000</v>
      </c>
      <c r="L43" s="16" t="n">
        <v>270000000000</v>
      </c>
      <c r="M43" s="16" t="n">
        <v>497000000000</v>
      </c>
      <c r="N43" s="16" t="n">
        <v>1016000000000</v>
      </c>
      <c r="O43" s="16" t="n">
        <v>1079000000000</v>
      </c>
      <c r="P43" s="16" t="n">
        <v>1132000000000</v>
      </c>
      <c r="Q43" s="16" t="n">
        <v>1552000000000</v>
      </c>
      <c r="R43" s="16" t="n">
        <v>1692000000000</v>
      </c>
      <c r="S43" s="16" t="n">
        <v>1836000000000</v>
      </c>
      <c r="T43" s="16" t="n">
        <v>1992000000000</v>
      </c>
      <c r="U43" s="16" t="n">
        <v>2161000000000</v>
      </c>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6.5" hidden="false" customHeight="false" outlineLevel="0" collapsed="false">
      <c r="A44" s="38"/>
      <c r="B44" s="30" t="s">
        <v>5796</v>
      </c>
      <c r="C44" s="19"/>
      <c r="D44" s="4"/>
      <c r="E44" s="4"/>
      <c r="F44" s="4"/>
      <c r="G44" s="100"/>
      <c r="H44" s="100"/>
      <c r="I44" s="100"/>
      <c r="J44" s="100" t="n">
        <v>621000000000</v>
      </c>
      <c r="K44" s="100" t="n">
        <v>840000000000</v>
      </c>
      <c r="L44" s="16" t="n">
        <v>2363000000000</v>
      </c>
      <c r="M44" s="16" t="n">
        <v>1262000000000</v>
      </c>
      <c r="N44" s="16" t="n">
        <v>1836000000000</v>
      </c>
      <c r="O44" s="16" t="n">
        <v>5332000000000</v>
      </c>
      <c r="P44" s="16" t="n">
        <v>4432000000000</v>
      </c>
      <c r="Q44" s="16" t="n">
        <v>3228000000000</v>
      </c>
      <c r="R44" s="16" t="n">
        <v>5232000000000</v>
      </c>
      <c r="S44" s="16" t="n">
        <v>6016000000000</v>
      </c>
      <c r="T44" s="16" t="n">
        <v>6665000000000</v>
      </c>
      <c r="U44" s="16" t="n">
        <v>7457000000000</v>
      </c>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6.5" hidden="false" customHeight="false" outlineLevel="0" collapsed="false">
      <c r="A45" s="38"/>
      <c r="B45" s="30" t="s">
        <v>5797</v>
      </c>
      <c r="C45" s="19"/>
      <c r="D45" s="4"/>
      <c r="E45" s="4"/>
      <c r="F45" s="4"/>
      <c r="G45" s="101"/>
      <c r="H45" s="101"/>
      <c r="I45" s="101"/>
      <c r="J45" s="101"/>
      <c r="K45" s="101"/>
      <c r="L45" s="101"/>
      <c r="M45" s="101"/>
      <c r="N45" s="101"/>
      <c r="O45" s="101"/>
      <c r="P45" s="101"/>
      <c r="Q45" s="101"/>
      <c r="R45" s="101"/>
      <c r="S45" s="101"/>
      <c r="T45" s="101"/>
      <c r="U45" s="101"/>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6.5" hidden="false" customHeight="false" outlineLevel="0" collapsed="false">
      <c r="A46" s="38"/>
      <c r="B46" s="30" t="s">
        <v>4575</v>
      </c>
      <c r="C46" s="19"/>
      <c r="D46" s="4"/>
      <c r="E46" s="4"/>
      <c r="F46" s="4"/>
      <c r="G46" s="100" t="n">
        <v>3288000000000</v>
      </c>
      <c r="H46" s="100" t="n">
        <v>3945000000000</v>
      </c>
      <c r="I46" s="100" t="n">
        <v>4900000000000</v>
      </c>
      <c r="J46" s="100" t="n">
        <v>7140000000000</v>
      </c>
      <c r="K46" s="100" t="n">
        <v>10030000000000</v>
      </c>
      <c r="L46" s="16" t="n">
        <v>15357000000000</v>
      </c>
      <c r="M46" s="16" t="n">
        <v>18010000000000</v>
      </c>
      <c r="N46" s="16" t="n">
        <v>22865000000000</v>
      </c>
      <c r="O46" s="16" t="n">
        <v>31294000000000</v>
      </c>
      <c r="P46" s="16" t="n">
        <v>37279000000000</v>
      </c>
      <c r="Q46" s="16" t="n">
        <v>42643000000000</v>
      </c>
      <c r="R46" s="16" t="n">
        <v>51732000000000</v>
      </c>
      <c r="S46" s="16" t="n">
        <v>60632000000000</v>
      </c>
      <c r="T46" s="16" t="n">
        <v>70829000000000</v>
      </c>
      <c r="U46" s="16" t="n">
        <v>82512000000000</v>
      </c>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customFormat="false" ht="16.5" hidden="false" customHeight="false" outlineLevel="0" collapsed="false">
      <c r="A47" s="38"/>
      <c r="B47" s="30" t="s">
        <v>1723</v>
      </c>
      <c r="C47" s="19"/>
      <c r="D47" s="4"/>
      <c r="E47" s="4"/>
      <c r="F47" s="4"/>
      <c r="G47" s="100" t="n">
        <v>3337000000000</v>
      </c>
      <c r="H47" s="100" t="n">
        <v>3938000000000</v>
      </c>
      <c r="I47" s="100" t="n">
        <v>4945000000000</v>
      </c>
      <c r="J47" s="100" t="n">
        <v>6414000000000</v>
      </c>
      <c r="K47" s="100" t="n">
        <v>8771000000000</v>
      </c>
      <c r="L47" s="16" t="n">
        <v>12502000000000</v>
      </c>
      <c r="M47" s="16" t="n">
        <v>16972000000000</v>
      </c>
      <c r="N47" s="16" t="n">
        <v>20819000000000</v>
      </c>
      <c r="O47" s="16" t="n">
        <v>25855000000000</v>
      </c>
      <c r="P47" s="16" t="n">
        <v>32707000000000</v>
      </c>
      <c r="Q47" s="16" t="n">
        <v>40501000000000</v>
      </c>
      <c r="R47" s="16" t="n">
        <v>47913000000000</v>
      </c>
      <c r="S47" s="16" t="n">
        <v>56788000000000</v>
      </c>
      <c r="T47" s="16" t="n">
        <v>66744000000000</v>
      </c>
      <c r="U47" s="16" t="n">
        <v>78104000000000</v>
      </c>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customFormat="false" ht="16.5" hidden="false" customHeight="false" outlineLevel="0" collapsed="false">
      <c r="A48" s="38"/>
      <c r="B48" s="30" t="s">
        <v>5796</v>
      </c>
      <c r="C48" s="19"/>
      <c r="D48" s="4"/>
      <c r="E48" s="4"/>
      <c r="F48" s="4"/>
      <c r="G48" s="100" t="n">
        <v>7000000000</v>
      </c>
      <c r="H48" s="100" t="n">
        <v>74000000000</v>
      </c>
      <c r="I48" s="100" t="n">
        <v>199000000000</v>
      </c>
      <c r="J48" s="100" t="n">
        <v>1072000000000</v>
      </c>
      <c r="K48" s="100" t="n">
        <v>1435000000000</v>
      </c>
      <c r="L48" s="16" t="n">
        <v>4032000000000</v>
      </c>
      <c r="M48" s="16" t="n">
        <v>1363000000000</v>
      </c>
      <c r="N48" s="16" t="n">
        <v>3050000000000</v>
      </c>
      <c r="O48" s="16" t="n">
        <v>6880000000000</v>
      </c>
      <c r="P48" s="16" t="n">
        <v>4572000000000</v>
      </c>
      <c r="Q48" s="16" t="n">
        <v>2142000000000</v>
      </c>
      <c r="R48" s="16" t="n">
        <v>3819000000000</v>
      </c>
      <c r="S48" s="16" t="n">
        <v>3844000000000</v>
      </c>
      <c r="T48" s="16" t="n">
        <v>4084000000000</v>
      </c>
      <c r="U48" s="16" t="n">
        <v>4409000000000</v>
      </c>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s="13" customFormat="true" ht="16.5" hidden="false" customHeight="false" outlineLevel="0" collapsed="false">
      <c r="A49" s="98" t="s">
        <v>110</v>
      </c>
      <c r="B49" s="98" t="s">
        <v>110</v>
      </c>
      <c r="C49" s="32" t="s">
        <v>34</v>
      </c>
      <c r="G49" s="100" t="n">
        <v>-7000000000</v>
      </c>
      <c r="H49" s="100" t="n">
        <v>-74000000000</v>
      </c>
      <c r="I49" s="100" t="n">
        <v>-199000000000</v>
      </c>
      <c r="J49" s="100" t="n">
        <v>-1072000000000</v>
      </c>
      <c r="K49" s="100" t="n">
        <v>-1435000000000</v>
      </c>
      <c r="L49" s="102" t="n">
        <v>-4032000000000</v>
      </c>
      <c r="M49" s="102" t="n">
        <v>-1363000000000</v>
      </c>
      <c r="N49" s="102" t="n">
        <v>-3050000000000</v>
      </c>
      <c r="O49" s="102" t="n">
        <v>-6880000000000</v>
      </c>
      <c r="P49" s="102" t="n">
        <v>-4572000000000</v>
      </c>
      <c r="Q49" s="102" t="n">
        <v>-2142000000000</v>
      </c>
      <c r="R49" s="102" t="n">
        <v>-3819000000000</v>
      </c>
      <c r="S49" s="102" t="n">
        <v>-3844000000000</v>
      </c>
      <c r="T49" s="102" t="n">
        <v>-4084000000000</v>
      </c>
      <c r="U49" s="102" t="n">
        <v>-4409000000000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customFormat="false" ht="16.5" hidden="false" customHeight="false" outlineLevel="0" collapsed="false">
      <c r="A50" s="29" t="s">
        <v>115</v>
      </c>
      <c r="B50" s="29" t="s">
        <v>199</v>
      </c>
      <c r="C50" s="49" t="s">
        <v>242</v>
      </c>
      <c r="D50" s="4"/>
      <c r="E50" s="4"/>
      <c r="F50" s="4"/>
      <c r="G50" s="100" t="n">
        <v>-101000000000</v>
      </c>
      <c r="H50" s="100" t="n">
        <v>-165000000000</v>
      </c>
      <c r="I50" s="100" t="n">
        <v>-307000000000</v>
      </c>
      <c r="J50" s="100" t="n">
        <v>-1154000000000</v>
      </c>
      <c r="K50" s="100" t="n">
        <v>-1520000000000</v>
      </c>
      <c r="L50" s="16" t="n">
        <v>-4095000000000</v>
      </c>
      <c r="M50" s="16" t="n">
        <v>-1529000000000</v>
      </c>
      <c r="N50" s="16" t="n">
        <v>-3181000000000</v>
      </c>
      <c r="O50" s="16" t="n">
        <v>-7209000000000</v>
      </c>
      <c r="P50" s="16" t="n">
        <v>-4681000000000</v>
      </c>
      <c r="Q50" s="16" t="n">
        <v>-2457000000000</v>
      </c>
      <c r="R50" s="16" t="n">
        <v>-4218000000000</v>
      </c>
      <c r="S50" s="16" t="n">
        <v>-4342000000000</v>
      </c>
      <c r="T50" s="16" t="n">
        <v>-4703000000000</v>
      </c>
      <c r="U50" s="16" t="n">
        <v>-5164000000000</v>
      </c>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customFormat="false" ht="16.5" hidden="false" customHeight="false" outlineLevel="0" collapsed="false">
      <c r="A51" s="45" t="s">
        <v>5798</v>
      </c>
      <c r="B51" s="105" t="s">
        <v>5799</v>
      </c>
      <c r="C51" s="49" t="s">
        <v>119</v>
      </c>
      <c r="D51" s="4"/>
      <c r="E51" s="4"/>
      <c r="F51" s="4"/>
      <c r="G51" s="100" t="n">
        <v>-157000000000</v>
      </c>
      <c r="H51" s="100" t="n">
        <v>-239000000000</v>
      </c>
      <c r="I51" s="100" t="n">
        <v>-393000000000</v>
      </c>
      <c r="J51" s="100" t="n">
        <v>-1223000000000</v>
      </c>
      <c r="K51" s="100" t="n">
        <v>-1629000000000</v>
      </c>
      <c r="L51" s="16" t="n">
        <v>-4169000000000</v>
      </c>
      <c r="M51" s="16" t="n">
        <v>-1561000000000</v>
      </c>
      <c r="N51" s="16" t="n">
        <v>-3200000000000</v>
      </c>
      <c r="O51" s="16" t="n">
        <v>-7260000000000</v>
      </c>
      <c r="P51" s="16" t="n">
        <v>-4685000000000</v>
      </c>
      <c r="Q51" s="16" t="n">
        <v>-2484000000000</v>
      </c>
      <c r="R51" s="16" t="n">
        <v>-4256000000000</v>
      </c>
      <c r="S51" s="16" t="n">
        <v>-4390000000000</v>
      </c>
      <c r="T51" s="16" t="n">
        <v>-4760000000000</v>
      </c>
      <c r="U51" s="16" t="n">
        <v>-5232000000000</v>
      </c>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6.5" hidden="false" customHeight="false" outlineLevel="0" collapsed="false">
      <c r="A52" s="45"/>
      <c r="B52" s="105" t="s">
        <v>2398</v>
      </c>
      <c r="C52" s="19"/>
      <c r="D52" s="4"/>
      <c r="E52" s="4"/>
      <c r="F52" s="4"/>
      <c r="G52" s="100" t="n">
        <v>-83000000000</v>
      </c>
      <c r="H52" s="100" t="n">
        <v>-122000000000</v>
      </c>
      <c r="I52" s="100" t="n">
        <v>-257000000000</v>
      </c>
      <c r="J52" s="100" t="n">
        <v>-1181000000000</v>
      </c>
      <c r="K52" s="100" t="n">
        <v>-1609000000000</v>
      </c>
      <c r="L52" s="16" t="n">
        <v>-3956000000000</v>
      </c>
      <c r="M52" s="16" t="n">
        <v>-1554000000000</v>
      </c>
      <c r="N52" s="16" t="n">
        <v>-3193000000000</v>
      </c>
      <c r="O52" s="16" t="n">
        <v>-7254000000000</v>
      </c>
      <c r="P52" s="16" t="n">
        <v>-4451000000000</v>
      </c>
      <c r="Q52" s="16" t="n">
        <v>-2360000000000</v>
      </c>
      <c r="R52" s="16" t="n">
        <v>-4043000000000</v>
      </c>
      <c r="S52" s="16" t="n">
        <v>-4170000000000</v>
      </c>
      <c r="T52" s="16" t="n">
        <v>-4522000000000</v>
      </c>
      <c r="U52" s="16" t="n">
        <v>-4970000000000</v>
      </c>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6.5" hidden="false" customHeight="false" outlineLevel="0" collapsed="false">
      <c r="A53" s="45"/>
      <c r="B53" s="180" t="s">
        <v>5800</v>
      </c>
      <c r="C53" s="19"/>
      <c r="D53" s="4"/>
      <c r="E53" s="4"/>
      <c r="F53" s="4"/>
      <c r="G53" s="100"/>
      <c r="H53" s="100"/>
      <c r="I53" s="100"/>
      <c r="J53" s="100" t="n">
        <v>-621000000000</v>
      </c>
      <c r="K53" s="100" t="n">
        <v>-840000000000</v>
      </c>
      <c r="L53" s="16" t="n">
        <v>-2363000000000</v>
      </c>
      <c r="M53" s="16" t="n">
        <v>-1262000000000</v>
      </c>
      <c r="N53" s="16" t="n">
        <v>-1836000000000</v>
      </c>
      <c r="O53" s="16" t="n">
        <v>-5332000000000</v>
      </c>
      <c r="P53" s="16" t="n">
        <v>-4432000000000</v>
      </c>
      <c r="Q53" s="16" t="n">
        <v>-3228000000000</v>
      </c>
      <c r="R53" s="16" t="n">
        <v>-5232000000000</v>
      </c>
      <c r="S53" s="16" t="n">
        <v>-6016000000000</v>
      </c>
      <c r="T53" s="16" t="n">
        <v>-6665000000000</v>
      </c>
      <c r="U53" s="16" t="n">
        <v>-7457000000000</v>
      </c>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customFormat="false" ht="16.5" hidden="false" customHeight="false" outlineLevel="0" collapsed="false">
      <c r="A54" s="45"/>
      <c r="B54" s="105" t="s">
        <v>2399</v>
      </c>
      <c r="C54" s="19"/>
      <c r="D54" s="4"/>
      <c r="E54" s="4"/>
      <c r="F54" s="4"/>
      <c r="G54" s="100" t="n">
        <v>-74000000000</v>
      </c>
      <c r="H54" s="100" t="n">
        <v>-117000000000</v>
      </c>
      <c r="I54" s="100" t="n">
        <v>-136000000000</v>
      </c>
      <c r="J54" s="100" t="n">
        <v>-42000000000</v>
      </c>
      <c r="K54" s="100" t="n">
        <v>-20000000000</v>
      </c>
      <c r="L54" s="16" t="n">
        <v>-213000000000</v>
      </c>
      <c r="M54" s="16" t="n">
        <v>-7000000000</v>
      </c>
      <c r="N54" s="16" t="n">
        <v>-7000000000</v>
      </c>
      <c r="O54" s="16" t="n">
        <v>-6000000000</v>
      </c>
      <c r="P54" s="16" t="n">
        <v>-234000000000</v>
      </c>
      <c r="Q54" s="16" t="n">
        <v>-124000000000</v>
      </c>
      <c r="R54" s="16" t="n">
        <v>-213000000000</v>
      </c>
      <c r="S54" s="16" t="n">
        <v>-219000000000</v>
      </c>
      <c r="T54" s="16" t="n">
        <v>-238000000000</v>
      </c>
      <c r="U54" s="16" t="n">
        <v>-262000000000</v>
      </c>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customFormat="false" ht="16.5" hidden="false" customHeight="false" outlineLevel="0" collapsed="false">
      <c r="A55" s="27" t="s">
        <v>5801</v>
      </c>
      <c r="B55" s="29" t="s">
        <v>5802</v>
      </c>
      <c r="C55" s="49" t="s">
        <v>119</v>
      </c>
      <c r="D55" s="4"/>
      <c r="E55" s="4"/>
      <c r="F55" s="4"/>
      <c r="G55" s="100" t="n">
        <v>0</v>
      </c>
      <c r="H55" s="100" t="n">
        <v>-4000000000</v>
      </c>
      <c r="I55" s="100" t="n">
        <v>6000000000</v>
      </c>
      <c r="J55" s="100" t="n">
        <v>-1000000000</v>
      </c>
      <c r="K55" s="100" t="n">
        <v>0</v>
      </c>
      <c r="L55" s="16" t="n">
        <v>11000000000</v>
      </c>
      <c r="M55" s="16" t="n">
        <v>3000000000</v>
      </c>
      <c r="N55" s="16" t="n">
        <v>-4000000000</v>
      </c>
      <c r="O55" s="16" t="n">
        <v>12000000000</v>
      </c>
      <c r="P55" s="16" t="n">
        <v>-23000000000</v>
      </c>
      <c r="Q55" s="16"/>
      <c r="R55" s="16"/>
      <c r="S55" s="16"/>
      <c r="T55" s="16"/>
      <c r="U55" s="16"/>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customFormat="false" ht="16.5" hidden="false" customHeight="false" outlineLevel="0" collapsed="false">
      <c r="A56" s="27" t="s">
        <v>1021</v>
      </c>
      <c r="B56" s="29" t="s">
        <v>3083</v>
      </c>
      <c r="C56" s="49" t="s">
        <v>119</v>
      </c>
      <c r="D56" s="4"/>
      <c r="E56" s="4"/>
      <c r="F56" s="4"/>
      <c r="G56" s="100" t="n">
        <v>56000000000</v>
      </c>
      <c r="H56" s="100" t="n">
        <v>78000000000</v>
      </c>
      <c r="I56" s="100" t="n">
        <v>81000000000</v>
      </c>
      <c r="J56" s="100" t="n">
        <v>70000000000</v>
      </c>
      <c r="K56" s="100" t="n">
        <v>110000000000</v>
      </c>
      <c r="L56" s="16" t="n">
        <v>63000000000</v>
      </c>
      <c r="M56" s="16" t="n">
        <v>29000000000</v>
      </c>
      <c r="N56" s="16" t="n">
        <v>23000000000</v>
      </c>
      <c r="O56" s="16" t="n">
        <v>39000000000</v>
      </c>
      <c r="P56" s="16" t="n">
        <v>28000000000</v>
      </c>
      <c r="Q56" s="16" t="n">
        <v>28000000000</v>
      </c>
      <c r="R56" s="16" t="n">
        <v>38000000000</v>
      </c>
      <c r="S56" s="16" t="n">
        <v>48000000000</v>
      </c>
      <c r="T56" s="16" t="n">
        <v>58000000000</v>
      </c>
      <c r="U56" s="16" t="n">
        <v>68000000000</v>
      </c>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customFormat="false" ht="16.5" hidden="false" customHeight="false" outlineLevel="0" collapsed="false">
      <c r="A57" s="49" t="s">
        <v>112</v>
      </c>
      <c r="B57" s="30" t="s">
        <v>361</v>
      </c>
      <c r="C57" s="49" t="s">
        <v>242</v>
      </c>
      <c r="D57" s="4"/>
      <c r="E57" s="4"/>
      <c r="F57" s="4"/>
      <c r="G57" s="100" t="n">
        <v>94000000000</v>
      </c>
      <c r="H57" s="100" t="n">
        <v>91000000000</v>
      </c>
      <c r="I57" s="100" t="n">
        <v>108000000000</v>
      </c>
      <c r="J57" s="100" t="n">
        <v>81000000000</v>
      </c>
      <c r="K57" s="100" t="n">
        <v>85000000000</v>
      </c>
      <c r="L57" s="16" t="n">
        <v>63000000000</v>
      </c>
      <c r="M57" s="16" t="n">
        <v>166000000000</v>
      </c>
      <c r="N57" s="16" t="n">
        <v>131000000000</v>
      </c>
      <c r="O57" s="16" t="n">
        <v>329000000000</v>
      </c>
      <c r="P57" s="16" t="n">
        <v>108000000000</v>
      </c>
      <c r="Q57" s="16" t="n">
        <v>315000000000</v>
      </c>
      <c r="R57" s="16" t="n">
        <v>399000000000</v>
      </c>
      <c r="S57" s="16" t="n">
        <v>499000000000</v>
      </c>
      <c r="T57" s="16" t="n">
        <v>618000000000</v>
      </c>
      <c r="U57" s="16" t="n">
        <v>756000000000</v>
      </c>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customFormat="false" ht="15" hidden="false" customHeight="false" outlineLevel="0" collapsed="false">
      <c r="A58" s="38"/>
      <c r="B58" s="19"/>
      <c r="C58" s="19"/>
      <c r="D58" s="4"/>
      <c r="E58" s="4"/>
      <c r="F58" s="4"/>
      <c r="G58" s="4"/>
      <c r="H58" s="4"/>
      <c r="I58" s="4"/>
      <c r="J58" s="4"/>
      <c r="K58" s="4"/>
      <c r="L58" s="4"/>
      <c r="M58" s="4"/>
      <c r="N58" s="4"/>
      <c r="O58" s="4"/>
      <c r="P58" s="4"/>
      <c r="Q58" s="4"/>
      <c r="R58" s="4"/>
      <c r="S58" s="4"/>
      <c r="T58" s="4"/>
      <c r="U58" s="4"/>
      <c r="V58" s="4"/>
      <c r="W58" s="4"/>
      <c r="X58" s="4"/>
    </row>
    <row r="59" customFormat="false" ht="15" hidden="false" customHeight="false" outlineLevel="0" collapsed="false">
      <c r="A59" s="38"/>
      <c r="B59" s="19"/>
      <c r="C59" s="19"/>
      <c r="D59" s="4"/>
      <c r="E59" s="4"/>
      <c r="F59" s="4"/>
      <c r="G59" s="0" t="s">
        <v>128</v>
      </c>
      <c r="H59" s="0" t="s">
        <v>128</v>
      </c>
      <c r="I59" s="0" t="s">
        <v>128</v>
      </c>
      <c r="J59" s="0" t="s">
        <v>128</v>
      </c>
      <c r="K59" s="0" t="s">
        <v>128</v>
      </c>
      <c r="L59" s="0" t="s">
        <v>128</v>
      </c>
      <c r="M59" s="0" t="s">
        <v>128</v>
      </c>
      <c r="N59" s="0" t="s">
        <v>128</v>
      </c>
      <c r="O59" s="0" t="s">
        <v>128</v>
      </c>
      <c r="P59" s="0" t="s">
        <v>128</v>
      </c>
      <c r="Q59" s="0" t="s">
        <v>128</v>
      </c>
      <c r="R59" s="0" t="s">
        <v>128</v>
      </c>
      <c r="S59" s="0" t="s">
        <v>128</v>
      </c>
      <c r="T59" s="0" t="s">
        <v>128</v>
      </c>
      <c r="U59" s="0" t="s">
        <v>128</v>
      </c>
      <c r="V59" s="4"/>
      <c r="W59" s="4"/>
      <c r="X59" s="4"/>
    </row>
    <row r="60" customFormat="false" ht="15" hidden="false" customHeight="false" outlineLevel="0" collapsed="false">
      <c r="A60" s="38"/>
      <c r="B60" s="19"/>
      <c r="C60" s="19"/>
      <c r="D60" s="4"/>
      <c r="E60" s="4"/>
      <c r="F60" s="4"/>
      <c r="G60" s="4"/>
      <c r="H60" s="4"/>
      <c r="I60" s="4"/>
      <c r="J60" s="4"/>
      <c r="K60" s="4"/>
      <c r="L60" s="4"/>
      <c r="M60" s="4"/>
      <c r="N60" s="4"/>
      <c r="O60" s="4"/>
      <c r="P60" s="4"/>
      <c r="Q60" s="4"/>
      <c r="R60" s="4"/>
      <c r="S60" s="4"/>
      <c r="T60" s="4"/>
      <c r="U60" s="4"/>
      <c r="V60" s="4"/>
      <c r="W60" s="4"/>
      <c r="X60" s="4"/>
    </row>
    <row r="61" customFormat="false" ht="15" hidden="false" customHeight="false" outlineLevel="0" collapsed="false">
      <c r="A61" s="38"/>
      <c r="B61" s="0" t="s">
        <v>1548</v>
      </c>
      <c r="C61" s="19"/>
      <c r="D61" s="4"/>
      <c r="E61" s="4"/>
      <c r="F61" s="4"/>
      <c r="G61" s="114" t="n">
        <f aca="false">G6-G7-G21</f>
        <v>-1000000000</v>
      </c>
      <c r="H61" s="114" t="n">
        <f aca="false">H6-H7-H21</f>
        <v>0</v>
      </c>
      <c r="I61" s="114" t="n">
        <f aca="false">I6-I7-I21</f>
        <v>-1000000000</v>
      </c>
      <c r="J61" s="114" t="n">
        <f aca="false">J6-J7-J21</f>
        <v>0</v>
      </c>
      <c r="K61" s="114" t="n">
        <f aca="false">K6-K7-K21</f>
        <v>-1000000000</v>
      </c>
      <c r="L61" s="114" t="n">
        <f aca="false">L6-L7-L21</f>
        <v>0</v>
      </c>
      <c r="M61" s="114" t="n">
        <f aca="false">M6-M7-M21</f>
        <v>1000000000</v>
      </c>
      <c r="N61" s="114" t="n">
        <f aca="false">N6-N7-N21</f>
        <v>-1000000000</v>
      </c>
      <c r="O61" s="114" t="n">
        <f aca="false">O6-O7-O21</f>
        <v>0</v>
      </c>
      <c r="P61" s="114" t="n">
        <f aca="false">P6-P7-P21</f>
        <v>0</v>
      </c>
      <c r="Q61" s="114" t="n">
        <f aca="false">Q6-Q7-Q21</f>
        <v>1000000000</v>
      </c>
      <c r="R61" s="114" t="n">
        <f aca="false">R6-R7-R21</f>
        <v>1000000000</v>
      </c>
      <c r="S61" s="114" t="n">
        <f aca="false">S6-S7-S21</f>
        <v>0</v>
      </c>
      <c r="T61" s="114" t="n">
        <f aca="false">T6-T7-T21</f>
        <v>-1000000000</v>
      </c>
      <c r="U61" s="114" t="n">
        <f aca="false">U6-U7-U21</f>
        <v>-1000000000</v>
      </c>
      <c r="V61" s="4"/>
      <c r="W61" s="4"/>
      <c r="X61" s="4"/>
    </row>
    <row r="62" customFormat="false" ht="15" hidden="false" customHeight="false" outlineLevel="0" collapsed="false">
      <c r="B62" s="0" t="s">
        <v>426</v>
      </c>
      <c r="G62" s="55" t="n">
        <f aca="false">G7-G8-G17-G18-G19-G20</f>
        <v>0</v>
      </c>
      <c r="H62" s="55" t="n">
        <f aca="false">H7-H8-H17-H18-H19-H20</f>
        <v>0</v>
      </c>
      <c r="I62" s="55" t="n">
        <f aca="false">I7-I8-I17-I18-I19-I20</f>
        <v>0</v>
      </c>
      <c r="J62" s="55" t="n">
        <f aca="false">J7-J8-J17-J18-J19-J20</f>
        <v>0</v>
      </c>
      <c r="K62" s="55" t="n">
        <f aca="false">K7-K8-K17-K18-K19-K20</f>
        <v>0</v>
      </c>
      <c r="L62" s="55" t="n">
        <f aca="false">L7-L8-L17-L18-L19-L20</f>
        <v>0</v>
      </c>
      <c r="M62" s="55" t="n">
        <f aca="false">M7-M8-M17-M18-M19-M20</f>
        <v>0</v>
      </c>
      <c r="N62" s="55" t="n">
        <f aca="false">N7-N8-N17-N18-N19-N20</f>
        <v>0</v>
      </c>
      <c r="O62" s="55" t="n">
        <f aca="false">O7-O8-O17-O18-O19-O20</f>
        <v>0</v>
      </c>
      <c r="P62" s="55" t="n">
        <f aca="false">P7-P8-P17-P18-P19-P20</f>
        <v>0</v>
      </c>
      <c r="Q62" s="55" t="n">
        <f aca="false">Q7-Q8-Q17-Q18-Q19-Q20</f>
        <v>0</v>
      </c>
      <c r="R62" s="55" t="n">
        <f aca="false">R7-R8-R17-R18-R19-R20</f>
        <v>0</v>
      </c>
      <c r="S62" s="55" t="n">
        <f aca="false">S7-S8-S17-S18-S19-S20</f>
        <v>0</v>
      </c>
      <c r="T62" s="55" t="n">
        <f aca="false">T7-T8-T17-T18-T19-T20</f>
        <v>0</v>
      </c>
      <c r="U62" s="55" t="n">
        <f aca="false">U7-U8-U17-U18-U19-U20</f>
        <v>0</v>
      </c>
    </row>
    <row r="63" customFormat="false" ht="15" hidden="false" customHeight="false" outlineLevel="0" collapsed="false">
      <c r="B63" s="0" t="s">
        <v>427</v>
      </c>
      <c r="G63" s="55" t="n">
        <f aca="false">G8-G9-G10-G11-G16</f>
        <v>0</v>
      </c>
      <c r="H63" s="55" t="n">
        <f aca="false">H8-H9-H10-H11-H16</f>
        <v>0</v>
      </c>
      <c r="I63" s="55" t="n">
        <f aca="false">I8-I9-I10-I11-I16</f>
        <v>0</v>
      </c>
      <c r="J63" s="55" t="n">
        <f aca="false">J8-J9-J10-J11-J16</f>
        <v>0</v>
      </c>
      <c r="K63" s="55" t="n">
        <f aca="false">K8-K9-K10-K11-K16</f>
        <v>0</v>
      </c>
      <c r="L63" s="55" t="n">
        <f aca="false">L8-L9-L10-L11-L16</f>
        <v>0</v>
      </c>
      <c r="M63" s="55" t="n">
        <f aca="false">M8-M9-M10-M11-M16</f>
        <v>-1000000000</v>
      </c>
      <c r="N63" s="55" t="n">
        <f aca="false">N8-N9-N10-N11-N16</f>
        <v>1000000000</v>
      </c>
      <c r="O63" s="55" t="n">
        <f aca="false">O8-O9-O10-O11-O16</f>
        <v>0</v>
      </c>
      <c r="P63" s="55" t="n">
        <f aca="false">P8-P9-P10-P11-P16</f>
        <v>1000000000</v>
      </c>
      <c r="Q63" s="55" t="n">
        <f aca="false">Q8-Q9-Q10-Q11-Q16</f>
        <v>-1000000000</v>
      </c>
      <c r="R63" s="55" t="n">
        <f aca="false">R8-R9-R10-R11-R16</f>
        <v>0</v>
      </c>
      <c r="S63" s="55" t="n">
        <f aca="false">S8-S9-S10-S11-S16</f>
        <v>1000000000</v>
      </c>
      <c r="T63" s="55" t="n">
        <f aca="false">T8-T9-T10-T11-T16</f>
        <v>1000000000</v>
      </c>
      <c r="U63" s="55" t="n">
        <f aca="false">U8-U9-U10-U11-U16</f>
        <v>1000000000</v>
      </c>
    </row>
    <row r="64" customFormat="false" ht="15" hidden="false" customHeight="false" outlineLevel="0" collapsed="false">
      <c r="B64" s="0" t="s">
        <v>2898</v>
      </c>
      <c r="G64" s="55" t="n">
        <f aca="false">G11-G12-G13-G14-G15</f>
        <v>0</v>
      </c>
      <c r="H64" s="55" t="n">
        <f aca="false">H11-H12-H13-H14-H15</f>
        <v>0</v>
      </c>
      <c r="I64" s="55" t="n">
        <f aca="false">I11-I12-I13-I14-I15</f>
        <v>0</v>
      </c>
      <c r="J64" s="55" t="n">
        <f aca="false">J11-J12-J13-J14-J15</f>
        <v>0</v>
      </c>
      <c r="K64" s="55" t="n">
        <f aca="false">K11-K12-K13-K14-K15</f>
        <v>0</v>
      </c>
      <c r="L64" s="55" t="n">
        <f aca="false">L11-L12-L13-L14-L15</f>
        <v>0</v>
      </c>
      <c r="M64" s="55" t="n">
        <f aca="false">M11-M12-M13-M14-M15</f>
        <v>0</v>
      </c>
      <c r="N64" s="55" t="n">
        <f aca="false">N11-N12-N13-N14-N15</f>
        <v>0</v>
      </c>
      <c r="O64" s="55" t="n">
        <f aca="false">O11-O12-O13-O14-O15</f>
        <v>0</v>
      </c>
      <c r="P64" s="55" t="n">
        <f aca="false">P11-P12-P13-P14-P15</f>
        <v>0</v>
      </c>
      <c r="Q64" s="55" t="n">
        <f aca="false">Q11-Q12-Q13-Q14-Q15</f>
        <v>0</v>
      </c>
      <c r="R64" s="55" t="n">
        <f aca="false">R11-R12-R13-R14-R15</f>
        <v>0</v>
      </c>
      <c r="S64" s="55" t="n">
        <f aca="false">S11-S12-S13-S14-S15</f>
        <v>0</v>
      </c>
      <c r="T64" s="55" t="n">
        <f aca="false">T11-T12-T13-T14-T15</f>
        <v>0</v>
      </c>
      <c r="U64" s="55" t="n">
        <f aca="false">U11-U12-U13-U14-U15</f>
        <v>0</v>
      </c>
    </row>
    <row r="65" customFormat="false" ht="15" hidden="false" customHeight="false" outlineLevel="0" collapsed="false">
      <c r="B65" s="0" t="s">
        <v>1115</v>
      </c>
      <c r="G65" s="55" t="n">
        <f aca="false">G23-G24-G36-G25-G30-G31-G32-G33-G34-G35-G37</f>
        <v>0</v>
      </c>
      <c r="H65" s="55" t="n">
        <f aca="false">H23-H24-H36-H25-H30-H31-H32-H33-H34-H35-H37</f>
        <v>0</v>
      </c>
      <c r="I65" s="55" t="n">
        <f aca="false">I23-I24-I36-I25-I30-I31-I32-I33-I34-I35-I37</f>
        <v>0</v>
      </c>
      <c r="J65" s="55" t="n">
        <f aca="false">J23-J24-J36-J25-J30-J31-J32-J33-J34-J35-J37</f>
        <v>0</v>
      </c>
      <c r="K65" s="55" t="n">
        <f aca="false">K23-K24-K36-K25-K30-K31-K32-K33-K34-K35-K37</f>
        <v>0</v>
      </c>
      <c r="L65" s="55" t="n">
        <f aca="false">L23-L24-L36-L25-L30-L31-L32-L33-L34-L35-L37</f>
        <v>0</v>
      </c>
      <c r="M65" s="55" t="n">
        <f aca="false">M23-M24-M36-M25-M30-M31-M32-M33-M34-M35-M37</f>
        <v>0</v>
      </c>
      <c r="N65" s="55" t="n">
        <f aca="false">N23-N24-N36-N25-N30-N31-N32-N33-N34-N35-N37</f>
        <v>0</v>
      </c>
      <c r="O65" s="55" t="n">
        <f aca="false">O23-O24-O36-O25-O30-O31-O32-O33-O34-O35-O37</f>
        <v>0</v>
      </c>
      <c r="P65" s="55" t="n">
        <f aca="false">P23-P24-P36-P25-P30-P31-P32-P33-P34-P35-P37</f>
        <v>0</v>
      </c>
      <c r="Q65" s="55" t="n">
        <f aca="false">Q23-Q24-Q36-Q25-Q30-Q31-Q32-Q33-Q34-Q35-Q37</f>
        <v>0</v>
      </c>
      <c r="R65" s="55" t="n">
        <f aca="false">R23-R24-R36-R25-R30-R31-R32-R33-R34-R35-R37</f>
        <v>0</v>
      </c>
      <c r="S65" s="55" t="n">
        <f aca="false">S23-S24-S36-S25-S30-S31-S32-S33-S34-S35-S37</f>
        <v>0</v>
      </c>
      <c r="T65" s="55" t="n">
        <f aca="false">T23-T24-T36-T25-T30-T31-T32-T33-T34-T35-T37</f>
        <v>0</v>
      </c>
      <c r="U65" s="55" t="n">
        <f aca="false">U23-U24-U36-U25-U30-U31-U32-U33-U34-U35-U37</f>
        <v>0</v>
      </c>
    </row>
    <row r="66" customFormat="false" ht="15" hidden="false" customHeight="false" outlineLevel="0" collapsed="false">
      <c r="B66" s="0" t="s">
        <v>5803</v>
      </c>
      <c r="G66" s="55" t="n">
        <f aca="false">G25-G26-G27</f>
        <v>0</v>
      </c>
      <c r="H66" s="55" t="n">
        <f aca="false">H25-H26-H27</f>
        <v>1000000000</v>
      </c>
      <c r="I66" s="55" t="n">
        <f aca="false">I25-I26-I27</f>
        <v>-1000000000</v>
      </c>
      <c r="J66" s="55" t="n">
        <f aca="false">J25-J26-J27</f>
        <v>0</v>
      </c>
      <c r="K66" s="55" t="n">
        <f aca="false">K25-K26-K27</f>
        <v>0</v>
      </c>
      <c r="L66" s="55" t="n">
        <f aca="false">L25-L26-L27</f>
        <v>0</v>
      </c>
      <c r="M66" s="55" t="n">
        <f aca="false">M25-M26-M27</f>
        <v>0</v>
      </c>
      <c r="N66" s="55" t="n">
        <f aca="false">N25-N26-N27</f>
        <v>0</v>
      </c>
      <c r="O66" s="55" t="n">
        <f aca="false">O25-O26-O27</f>
        <v>0</v>
      </c>
      <c r="P66" s="55" t="n">
        <f aca="false">P25-P26-P27</f>
        <v>-1000000000</v>
      </c>
      <c r="Q66" s="55" t="n">
        <f aca="false">Q25-Q26-Q27</f>
        <v>0</v>
      </c>
      <c r="R66" s="55" t="n">
        <f aca="false">R25-R26-R27</f>
        <v>1000000000</v>
      </c>
      <c r="S66" s="55" t="n">
        <f aca="false">S25-S26-S27</f>
        <v>0</v>
      </c>
      <c r="T66" s="55" t="n">
        <f aca="false">T25-T26-T27</f>
        <v>0</v>
      </c>
      <c r="U66" s="55" t="n">
        <f aca="false">U25-U26-U27</f>
        <v>0</v>
      </c>
    </row>
    <row r="67" customFormat="false" ht="15" hidden="false" customHeight="false" outlineLevel="0" collapsed="false">
      <c r="B67" s="0" t="s">
        <v>5804</v>
      </c>
      <c r="G67" s="55" t="n">
        <f aca="false">G27-G28-G29</f>
        <v>0</v>
      </c>
      <c r="H67" s="55" t="n">
        <f aca="false">H27-H28-H29</f>
        <v>0</v>
      </c>
      <c r="I67" s="55" t="n">
        <f aca="false">I27-I28-I29</f>
        <v>0</v>
      </c>
      <c r="J67" s="55" t="n">
        <f aca="false">J27-J28-J29</f>
        <v>-1000000000</v>
      </c>
      <c r="K67" s="55" t="n">
        <f aca="false">K27-K28-K29</f>
        <v>0</v>
      </c>
      <c r="L67" s="55" t="n">
        <f aca="false">L27-L28-L29</f>
        <v>0</v>
      </c>
      <c r="M67" s="55" t="n">
        <f aca="false">M27-M28-M29</f>
        <v>1000000000</v>
      </c>
      <c r="N67" s="55" t="n">
        <f aca="false">N27-N28-N29</f>
        <v>0</v>
      </c>
      <c r="O67" s="55" t="n">
        <f aca="false">O27-O28-O29</f>
        <v>0</v>
      </c>
      <c r="P67" s="55" t="n">
        <f aca="false">P27-P28-P29</f>
        <v>0</v>
      </c>
      <c r="Q67" s="55" t="n">
        <f aca="false">Q27-Q28-Q29</f>
        <v>-1000000000</v>
      </c>
      <c r="R67" s="55" t="n">
        <f aca="false">R27-R28-R29</f>
        <v>0</v>
      </c>
      <c r="S67" s="55" t="n">
        <f aca="false">S27-S28-S29</f>
        <v>-1000000000</v>
      </c>
      <c r="T67" s="55" t="n">
        <f aca="false">T27-T28-T29</f>
        <v>0</v>
      </c>
      <c r="U67" s="55" t="n">
        <f aca="false">U27-U28-U29</f>
        <v>0</v>
      </c>
    </row>
    <row r="68" customFormat="false" ht="15" hidden="false" customHeight="false" outlineLevel="0" collapsed="false">
      <c r="B68" s="0" t="s">
        <v>433</v>
      </c>
      <c r="G68" s="55" t="n">
        <f aca="false">G49-G50-G57</f>
        <v>0</v>
      </c>
      <c r="H68" s="55" t="n">
        <f aca="false">H49-H50-H57</f>
        <v>0</v>
      </c>
      <c r="I68" s="55" t="n">
        <f aca="false">I49-I50-I57</f>
        <v>0</v>
      </c>
      <c r="J68" s="55" t="n">
        <f aca="false">J49-J50-J57</f>
        <v>1000000000</v>
      </c>
      <c r="K68" s="55" t="n">
        <f aca="false">K49-K50-K57</f>
        <v>0</v>
      </c>
      <c r="L68" s="55" t="n">
        <f aca="false">L49-L50-L57</f>
        <v>0</v>
      </c>
      <c r="M68" s="55" t="n">
        <f aca="false">M49-M50-M57</f>
        <v>0</v>
      </c>
      <c r="N68" s="55" t="n">
        <f aca="false">N49-N50-N57</f>
        <v>0</v>
      </c>
      <c r="O68" s="55" t="n">
        <f aca="false">O49-O50-O57</f>
        <v>0</v>
      </c>
      <c r="P68" s="55" t="n">
        <f aca="false">P49-P50-P57</f>
        <v>1000000000</v>
      </c>
      <c r="Q68" s="55" t="n">
        <f aca="false">Q49-Q50-Q57</f>
        <v>0</v>
      </c>
      <c r="R68" s="55" t="n">
        <f aca="false">R49-R50-R57</f>
        <v>0</v>
      </c>
      <c r="S68" s="55" t="n">
        <f aca="false">S49-S50-S57</f>
        <v>-1000000000</v>
      </c>
      <c r="T68" s="55" t="n">
        <f aca="false">T49-T50-T57</f>
        <v>1000000000</v>
      </c>
      <c r="U68" s="55" t="n">
        <f aca="false">U49-U50-U57</f>
        <v>-1000000000</v>
      </c>
    </row>
    <row r="69" customFormat="false" ht="15" hidden="false" customHeight="false" outlineLevel="0" collapsed="false">
      <c r="B69" s="0" t="s">
        <v>274</v>
      </c>
      <c r="G69" s="55" t="n">
        <f aca="false">G50-G51-G55-G56</f>
        <v>0</v>
      </c>
      <c r="H69" s="55" t="n">
        <f aca="false">H50-H51-H55-H56</f>
        <v>0</v>
      </c>
      <c r="I69" s="55" t="n">
        <f aca="false">I50-I51-I55-I56</f>
        <v>-1000000000</v>
      </c>
      <c r="J69" s="55" t="n">
        <f aca="false">J50-J51-J55-J56</f>
        <v>0</v>
      </c>
      <c r="K69" s="55" t="n">
        <f aca="false">K50-K51-K55-K56</f>
        <v>-1000000000</v>
      </c>
      <c r="L69" s="55" t="n">
        <f aca="false">L50-L51-L55-L56</f>
        <v>0</v>
      </c>
      <c r="M69" s="55" t="n">
        <f aca="false">M50-M51-M55-M56</f>
        <v>0</v>
      </c>
      <c r="N69" s="55" t="n">
        <f aca="false">N50-N51-N55-N56</f>
        <v>0</v>
      </c>
      <c r="O69" s="55" t="n">
        <f aca="false">O50-O51-O55-O56</f>
        <v>0</v>
      </c>
      <c r="P69" s="55" t="n">
        <f aca="false">P50-P51-P55-P56</f>
        <v>-1000000000</v>
      </c>
      <c r="Q69" s="55" t="n">
        <f aca="false">Q50-Q51-Q55-Q56</f>
        <v>-1000000000</v>
      </c>
      <c r="R69" s="55" t="n">
        <f aca="false">R50-R51-R55-R56</f>
        <v>0</v>
      </c>
      <c r="S69" s="55" t="n">
        <f aca="false">S50-S51-S55-S56</f>
        <v>0</v>
      </c>
      <c r="T69" s="55" t="n">
        <f aca="false">T50-T51-T55-T56</f>
        <v>-1000000000</v>
      </c>
      <c r="U69" s="55" t="n">
        <f aca="false">U50-U51-U55-U56</f>
        <v>0</v>
      </c>
    </row>
    <row r="70" customFormat="false" ht="15.75" hidden="false" customHeight="false" outlineLevel="0" collapsed="false">
      <c r="F70" s="55"/>
    </row>
    <row r="71" customFormat="false" ht="15.75" hidden="false" customHeight="false" outlineLevel="0" collapsed="false">
      <c r="B71" s="0" t="s">
        <v>679</v>
      </c>
      <c r="D71" s="214"/>
      <c r="E71" s="95"/>
      <c r="F71" s="95"/>
      <c r="G71" s="95" t="n">
        <v>9837800000000</v>
      </c>
      <c r="H71" s="95" t="n">
        <v>12261000000000</v>
      </c>
      <c r="I71" s="95" t="n">
        <v>15923400000000</v>
      </c>
      <c r="J71" s="95" t="n">
        <v>20759300000000</v>
      </c>
      <c r="K71" s="95" t="n">
        <v>28186200000000</v>
      </c>
      <c r="L71" s="95" t="n">
        <v>37746700000000</v>
      </c>
      <c r="M71" s="95" t="n">
        <v>49042500000000</v>
      </c>
      <c r="N71" s="95" t="n">
        <v>61793900000000</v>
      </c>
      <c r="O71" s="95" t="n">
        <v>77866100000000</v>
      </c>
      <c r="P71" s="95" t="n">
        <v>96723400000000</v>
      </c>
      <c r="Q71" s="96" t="n">
        <v>118986900000000</v>
      </c>
      <c r="R71" s="96" t="n">
        <v>141912722000000</v>
      </c>
      <c r="S71" s="96" t="n">
        <v>168175032000000</v>
      </c>
      <c r="T71" s="96" t="n">
        <v>198219844000000</v>
      </c>
      <c r="U71" s="96" t="n">
        <v>232495448000000</v>
      </c>
      <c r="V71" s="96"/>
      <c r="W71" s="215"/>
    </row>
    <row r="72" customFormat="false" ht="15" hidden="false" customHeight="false" outlineLevel="0" collapsed="false">
      <c r="B72" s="0" t="s">
        <v>140</v>
      </c>
      <c r="G72" s="0" t="n">
        <f aca="false">(G6/G71)*100</f>
        <v>33.4221065685418</v>
      </c>
      <c r="H72" s="0" t="n">
        <f aca="false">(H6/H71)*100</f>
        <v>32.1751896256423</v>
      </c>
      <c r="I72" s="0" t="n">
        <f aca="false">(I6/I71)*100</f>
        <v>30.7723224939397</v>
      </c>
      <c r="J72" s="0" t="n">
        <f aca="false">(J6/J71)*100</f>
        <v>31.4027929650807</v>
      </c>
      <c r="K72" s="0" t="n">
        <f aca="false">(K6/K71)*100</f>
        <v>31.6537880239266</v>
      </c>
      <c r="L72" s="0" t="n">
        <f aca="false">(L6/L71)*100</f>
        <v>33.7115562420026</v>
      </c>
      <c r="M72" s="0" t="n">
        <f aca="false">(M6/M71)*100</f>
        <v>33.1365652240404</v>
      </c>
      <c r="N72" s="0" t="n">
        <f aca="false">(N6/N71)*100</f>
        <v>32.3883101730106</v>
      </c>
      <c r="O72" s="0" t="n">
        <f aca="false">(O6/O71)*100</f>
        <v>31.9561400917729</v>
      </c>
      <c r="P72" s="0" t="n">
        <f aca="false">(P6/P71)*100</f>
        <v>32.7893767175265</v>
      </c>
      <c r="Q72" s="0" t="n">
        <f aca="false">(Q6/Q71)*100</f>
        <v>31.8211500593763</v>
      </c>
      <c r="R72" s="0" t="n">
        <f aca="false">(R6/R71)*100</f>
        <v>31.5743362318144</v>
      </c>
      <c r="S72" s="0" t="n">
        <f aca="false">(S6/S71)*100</f>
        <v>31.3833744357486</v>
      </c>
      <c r="T72" s="0" t="n">
        <f aca="false">(T6/T71)*100</f>
        <v>31.3651745180467</v>
      </c>
      <c r="U72" s="0" t="n">
        <f aca="false">(U6/U71)*100</f>
        <v>31.3528719065502</v>
      </c>
    </row>
    <row r="73" customFormat="false" ht="15" hidden="false" customHeight="false" outlineLevel="0" collapsed="false">
      <c r="B73" s="0" t="s">
        <v>141</v>
      </c>
      <c r="G73" s="0" t="n">
        <f aca="false">(G23/G71)*100</f>
        <v>33.9201854073065</v>
      </c>
      <c r="H73" s="0" t="n">
        <f aca="false">(H23/H71)*100</f>
        <v>32.1262539760215</v>
      </c>
      <c r="I73" s="0" t="n">
        <f aca="false">(I23/I71)*100</f>
        <v>31.0549254556188</v>
      </c>
      <c r="J73" s="0" t="n">
        <f aca="false">(J23/J71)*100</f>
        <v>30.8921784453233</v>
      </c>
      <c r="K73" s="0" t="n">
        <f aca="false">(K23/K71)*100</f>
        <v>29.6173304666823</v>
      </c>
      <c r="L73" s="0" t="n">
        <f aca="false">(L23/L71)*100</f>
        <v>32.4054818037073</v>
      </c>
      <c r="M73" s="0" t="n">
        <f aca="false">(M23/M71)*100</f>
        <v>33.5953509710965</v>
      </c>
      <c r="N73" s="0" t="n">
        <f aca="false">(N23/N71)*100</f>
        <v>32.0468525210417</v>
      </c>
      <c r="O73" s="0" t="n">
        <f aca="false">(O23/O71)*100</f>
        <v>31.8212932200277</v>
      </c>
      <c r="P73" s="0" t="n">
        <f aca="false">(P23/P71)*100</f>
        <v>32.6436002042939</v>
      </c>
      <c r="Q73" s="0" t="n">
        <f aca="false">(Q23/Q71)*100</f>
        <v>32.7338555756978</v>
      </c>
      <c r="R73" s="0" t="n">
        <f aca="false">(R23/R71)*100</f>
        <v>32.5714279513291</v>
      </c>
      <c r="S73" s="0" t="n">
        <f aca="false">(S23/S71)*100</f>
        <v>32.6760752452243</v>
      </c>
      <c r="T73" s="0" t="n">
        <f aca="false">(T23/T71)*100</f>
        <v>32.6667596408763</v>
      </c>
      <c r="U73" s="0" t="n">
        <f aca="false">(U23/U71)*100</f>
        <v>32.664295431711</v>
      </c>
    </row>
    <row r="75" customFormat="false" ht="13.5" hidden="false" customHeight="true" outlineLevel="0" collapsed="false">
      <c r="B75" s="0" t="s">
        <v>142</v>
      </c>
      <c r="D75" s="0" t="n">
        <f aca="false">IF(D37&lt;0, (D37/D22)*100)</f>
        <v>0</v>
      </c>
      <c r="E75" s="0" t="n">
        <f aca="false">IF(E37&lt;0, (E37/E22)*100)</f>
        <v>0</v>
      </c>
      <c r="F75" s="0" t="n">
        <f aca="false">IF(F37&lt;0, (F37/F22)*100)</f>
        <v>0</v>
      </c>
      <c r="G75" s="0" t="n">
        <f aca="false">IF(G37&lt;0, (G37/G22)*100)</f>
        <v>0</v>
      </c>
      <c r="H75" s="0" t="n">
        <f aca="false">IF(H37&lt;0, (H37/H22)*100)</f>
        <v>0</v>
      </c>
      <c r="I75" s="0" t="n">
        <f aca="false">IF(I37&lt;0, (I37/I22)*100)</f>
        <v>0</v>
      </c>
      <c r="J75" s="0" t="n">
        <f aca="false">IF(J37&lt;0, (J37/J22)*100)</f>
        <v>0</v>
      </c>
      <c r="K75" s="0" t="n">
        <f aca="false">IF(K37&lt;0, (K37/K22)*100)</f>
        <v>0</v>
      </c>
      <c r="L75" s="0" t="n">
        <f aca="false">IF(L37&lt;0, (L37/L22)*100)</f>
        <v>0</v>
      </c>
      <c r="M75" s="0" t="n">
        <f aca="false">IF(M37&lt;0, (M37/M22)*100)</f>
        <v>0</v>
      </c>
      <c r="N75" s="0" t="n">
        <f aca="false">IF(N37&lt;0, (N37/N22)*100)</f>
        <v>0</v>
      </c>
      <c r="O75" s="0" t="n">
        <f aca="false">IF(O37&lt;0, (O37/O22)*100)</f>
        <v>0</v>
      </c>
      <c r="P75" s="0" t="n">
        <f aca="false">IF(P37&lt;0, (P37/P22)*100)</f>
        <v>0</v>
      </c>
      <c r="Q75" s="0" t="n">
        <f aca="false">IF(Q37&lt;0, (Q37/Q22)*100)</f>
        <v>0</v>
      </c>
      <c r="R75" s="0" t="n">
        <f aca="false">IF(R37&lt;0, (R37/R22)*100)</f>
        <v>0</v>
      </c>
      <c r="S75" s="0" t="n">
        <f aca="false">IF(S37&lt;0, (S37/S22)*100)</f>
        <v>0</v>
      </c>
      <c r="T75" s="0" t="n">
        <f aca="false">IF(T37&lt;0, (T37/T22)*100)</f>
        <v>0</v>
      </c>
      <c r="U75" s="0" t="n">
        <f aca="false">IF(U37&lt;0, (U37/U22)*100)</f>
        <v>0</v>
      </c>
      <c r="V75" s="0" t="n">
        <f aca="false">IF(V37&lt;0, (V37/V22)*100)</f>
        <v>0</v>
      </c>
      <c r="W75" s="0" t="n">
        <f aca="false">IF(W37&lt;0, (W37/W22)*100)</f>
        <v>0</v>
      </c>
      <c r="X75" s="0" t="n">
        <f aca="false">IF(X37&lt;0, (X37/X22)*100)</f>
        <v>0</v>
      </c>
    </row>
    <row r="78" customFormat="false" ht="15" hidden="false" customHeight="false" outlineLevel="0" collapsed="false">
      <c r="G78" s="0" t="n">
        <f aca="false">SUMIF($C$1:$C$57, "l1_expenditure", G1:G57)</f>
        <v>3337000000000</v>
      </c>
      <c r="H78" s="0" t="n">
        <f aca="false">SUMIF($C$1:$C$57, "l1_expenditure", H1:H57)</f>
        <v>3939000000000</v>
      </c>
      <c r="I78" s="0" t="n">
        <f aca="false">SUMIF($C$1:$C$57, "l1_expenditure", I1:I57)</f>
        <v>4945000000000</v>
      </c>
      <c r="J78" s="0" t="n">
        <f aca="false">SUMIF($C$1:$C$57, "l1_expenditure", J1:J57)</f>
        <v>6413000000000</v>
      </c>
      <c r="K78" s="0" t="n">
        <f aca="false">SUMIF($C$1:$C$57, "l1_expenditure", K1:K57)</f>
        <v>8348000000000</v>
      </c>
      <c r="L78" s="0" t="n">
        <f aca="false">SUMIF($C$1:$C$57, "l1_expenditure", L1:L57)</f>
        <v>12232000000000</v>
      </c>
      <c r="M78" s="0" t="n">
        <f aca="false">SUMIF($C$1:$C$57, "l1_expenditure", M1:M57)</f>
        <v>16476000000000</v>
      </c>
      <c r="N78" s="0" t="n">
        <f aca="false">SUMIF($C$1:$C$57, "l1_expenditure", N1:N57)</f>
        <v>19803000000000</v>
      </c>
      <c r="O78" s="0" t="n">
        <f aca="false">SUMIF($C$1:$C$57, "l1_expenditure", O1:O57)</f>
        <v>24778000000000</v>
      </c>
      <c r="P78" s="0" t="n">
        <f aca="false">SUMIF($C$1:$C$57, "l1_expenditure", P1:P57)</f>
        <v>31574000000000</v>
      </c>
      <c r="Q78" s="0" t="n">
        <f aca="false">SUMIF($C$1:$C$57, "l1_expenditure", Q1:Q57)</f>
        <v>38949000000000</v>
      </c>
      <c r="R78" s="0" t="n">
        <f aca="false">SUMIF($C$1:$C$57, "l1_expenditure", R1:R57)</f>
        <v>46223000000000</v>
      </c>
      <c r="S78" s="0" t="n">
        <f aca="false">SUMIF($C$1:$C$57, "l1_expenditure", S1:S57)</f>
        <v>54953000000000</v>
      </c>
      <c r="T78" s="0" t="n">
        <f aca="false">SUMIF($C$1:$C$57, "l1_expenditure", T1:T57)</f>
        <v>64752000000000</v>
      </c>
      <c r="U78" s="0" t="n">
        <f aca="false">SUMIF($C$1:$C$57, "l1_expenditure", U1:U57)</f>
        <v>75943000000000</v>
      </c>
    </row>
    <row r="81" customFormat="false" ht="15" hidden="false" customHeight="false" outlineLevel="0" collapsed="false">
      <c r="G81" s="55" t="n">
        <f aca="false">G6+G49-G23</f>
        <v>-56000000000</v>
      </c>
      <c r="H81" s="55" t="n">
        <f aca="false">H6+H49-H23</f>
        <v>-68000000000</v>
      </c>
      <c r="I81" s="55" t="n">
        <f aca="false">I6+I49-I23</f>
        <v>-244000000000</v>
      </c>
      <c r="J81" s="55" t="n">
        <f aca="false">J6+J49-J23</f>
        <v>-966000000000</v>
      </c>
      <c r="K81" s="55" t="n">
        <f aca="false">K6+K49-K23</f>
        <v>-861000000000</v>
      </c>
      <c r="L81" s="55" t="n">
        <f aca="false">L6+L49-L23</f>
        <v>-3539000000000</v>
      </c>
      <c r="M81" s="55" t="n">
        <f aca="false">M6+M49-M23</f>
        <v>-1588000000000</v>
      </c>
      <c r="N81" s="55" t="n">
        <f aca="false">N6+N49-N23</f>
        <v>-2839000000000</v>
      </c>
      <c r="O81" s="55" t="n">
        <f aca="false">O6+O49-O23</f>
        <v>-6775000000000</v>
      </c>
      <c r="P81" s="55" t="n">
        <f aca="false">P6+P49-P23</f>
        <v>-4431000000000</v>
      </c>
      <c r="Q81" s="55" t="n">
        <f aca="false">Q6+Q49-Q23</f>
        <v>-3228000000000</v>
      </c>
      <c r="R81" s="55" t="n">
        <f aca="false">R6+R49-R23</f>
        <v>-5234000000000</v>
      </c>
      <c r="S81" s="55" t="n">
        <f aca="false">S6+S49-S23</f>
        <v>-6018000000000</v>
      </c>
      <c r="T81" s="55" t="n">
        <f aca="false">T6+T49-T23</f>
        <v>-6664000000000</v>
      </c>
      <c r="U81" s="55" t="n">
        <f aca="false">U6+U49-U23</f>
        <v>-7458000000000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3.xml><?xml version="1.0" encoding="utf-8"?>
<worksheet xmlns="http://schemas.openxmlformats.org/spreadsheetml/2006/main" xmlns:r="http://schemas.openxmlformats.org/officeDocument/2006/relationships">
  <sheetPr filterMode="false">
    <pageSetUpPr fitToPage="false"/>
  </sheetPr>
  <dimension ref="A1:AX6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5.0969387755102"/>
    <col collapsed="false" hidden="false" max="2" min="2" style="0" width="48.4642857142857"/>
    <col collapsed="false" hidden="false" max="3" min="3" style="0" width="25.2448979591837"/>
    <col collapsed="false" hidden="false" max="7" min="4" style="0" width="16.1989795918367"/>
    <col collapsed="false" hidden="false" max="9" min="8" style="0" width="18.4948979591837"/>
    <col collapsed="false" hidden="false" max="11" min="10" style="0" width="17.6836734693878"/>
    <col collapsed="false" hidden="false" max="24" min="12" style="0" width="19.3061224489796"/>
    <col collapsed="false" hidden="false" max="1025" min="25" style="0" width="8.50510204081633"/>
  </cols>
  <sheetData>
    <row r="1" customFormat="false" ht="15" hidden="false" customHeight="false" outlineLevel="0" collapsed="false">
      <c r="A1" s="1" t="s">
        <v>5805</v>
      </c>
      <c r="B1" s="2" t="s">
        <v>5806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5807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340</v>
      </c>
      <c r="S5" s="210" t="s">
        <v>31</v>
      </c>
      <c r="T5" s="210" t="s">
        <v>31</v>
      </c>
      <c r="U5" s="210" t="s">
        <v>31</v>
      </c>
      <c r="V5" s="210" t="s">
        <v>31</v>
      </c>
      <c r="W5" s="4" t="s">
        <v>31</v>
      </c>
      <c r="X5" s="4" t="s">
        <v>31</v>
      </c>
    </row>
    <row r="6" s="13" customFormat="true" ht="16.5" hidden="false" customHeight="false" outlineLevel="0" collapsed="false">
      <c r="A6" s="216" t="s">
        <v>32</v>
      </c>
      <c r="B6" s="216" t="s">
        <v>5808</v>
      </c>
      <c r="C6" s="216" t="s">
        <v>34</v>
      </c>
      <c r="D6" s="324" t="n">
        <v>7423000000</v>
      </c>
      <c r="E6" s="324" t="n">
        <v>7366000000</v>
      </c>
      <c r="F6" s="324" t="n">
        <v>7082000000</v>
      </c>
      <c r="G6" s="324" t="n">
        <v>7111000000</v>
      </c>
      <c r="H6" s="325" t="n">
        <v>8772430000</v>
      </c>
      <c r="I6" s="336" t="n">
        <f aca="false">I7+I16</f>
        <v>9319320000</v>
      </c>
      <c r="J6" s="336" t="n">
        <f aca="false">J7+J16</f>
        <v>10013866000</v>
      </c>
      <c r="K6" s="336" t="n">
        <f aca="false">K7+K16</f>
        <v>11971794000</v>
      </c>
      <c r="L6" s="326" t="n">
        <v>16618000000</v>
      </c>
      <c r="M6" s="326" t="n">
        <v>16900000000</v>
      </c>
      <c r="N6" s="981" t="n">
        <f aca="false">N8</f>
        <v>16708000000</v>
      </c>
      <c r="O6" s="981" t="n">
        <f aca="false">O8</f>
        <v>15804000000</v>
      </c>
      <c r="P6" s="981" t="n">
        <f aca="false">P8</f>
        <v>15764000000</v>
      </c>
      <c r="Q6" s="981" t="n">
        <f aca="false">Q8</f>
        <v>16174000000</v>
      </c>
      <c r="R6" s="981" t="n">
        <f aca="false">R8</f>
        <v>18566000000</v>
      </c>
      <c r="S6" s="981" t="n">
        <f aca="false">S8</f>
        <v>20720000000</v>
      </c>
      <c r="T6" s="981" t="n">
        <f aca="false">T8</f>
        <v>19969000000</v>
      </c>
      <c r="U6" s="981" t="n">
        <f aca="false">U8</f>
        <v>21965000000</v>
      </c>
      <c r="V6" s="981" t="n">
        <f aca="false">V8</f>
        <v>22411000000</v>
      </c>
      <c r="W6" s="981" t="n">
        <f aca="false">W8</f>
        <v>22648000000</v>
      </c>
      <c r="X6" s="981" t="n">
        <f aca="false">X8</f>
        <v>23665000000</v>
      </c>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5" hidden="false" customHeight="false" outlineLevel="0" collapsed="false">
      <c r="A7" s="11" t="s">
        <v>149</v>
      </c>
      <c r="B7" s="11" t="s">
        <v>149</v>
      </c>
      <c r="C7" s="20" t="s">
        <v>37</v>
      </c>
      <c r="D7" s="242" t="n">
        <v>7046000000</v>
      </c>
      <c r="E7" s="242" t="n">
        <v>6696000000</v>
      </c>
      <c r="F7" s="242" t="n">
        <v>6354000000</v>
      </c>
      <c r="G7" s="242" t="n">
        <v>6729000000</v>
      </c>
      <c r="H7" s="23" t="n">
        <v>7833984000</v>
      </c>
      <c r="I7" s="23" t="n">
        <v>8585855000</v>
      </c>
      <c r="J7" s="336" t="n">
        <f aca="false">J9+J14+J15</f>
        <v>9138868000</v>
      </c>
      <c r="K7" s="24" t="n">
        <v>11001108000</v>
      </c>
      <c r="L7" s="24" t="n">
        <f aca="false">L6-L16</f>
        <v>12659000000</v>
      </c>
      <c r="M7" s="24" t="n">
        <f aca="false">M6-M16</f>
        <v>12290000000</v>
      </c>
      <c r="N7" s="982" t="n">
        <f aca="false">N6-N16</f>
        <v>12277000000</v>
      </c>
      <c r="O7" s="982" t="n">
        <f aca="false">O6-O16</f>
        <v>12850000000</v>
      </c>
      <c r="P7" s="982" t="n">
        <f aca="false">P6-P16</f>
        <v>13590000000</v>
      </c>
      <c r="Q7" s="982" t="n">
        <f aca="false">Q6-Q16</f>
        <v>14517000000</v>
      </c>
      <c r="R7" s="982" t="n">
        <f aca="false">R6-R16</f>
        <v>15288000000</v>
      </c>
      <c r="S7" s="982" t="n">
        <f aca="false">S6-S16</f>
        <v>16674000000</v>
      </c>
      <c r="T7" s="982" t="n">
        <f aca="false">T6-T16</f>
        <v>17647000000</v>
      </c>
      <c r="U7" s="982" t="n">
        <f aca="false">U6-U16</f>
        <v>19447000000</v>
      </c>
      <c r="V7" s="982" t="n">
        <f aca="false">V6-V16</f>
        <v>20103000000</v>
      </c>
      <c r="W7" s="982" t="n">
        <f aca="false">W6-W16</f>
        <v>21107000000</v>
      </c>
      <c r="X7" s="982" t="n">
        <f aca="false">X6-X16</f>
        <v>22039000000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8" hidden="false" customHeight="true" outlineLevel="0" collapsed="false">
      <c r="B8" s="49" t="s">
        <v>5809</v>
      </c>
      <c r="D8" s="242" t="n">
        <v>7046000000</v>
      </c>
      <c r="E8" s="242" t="n">
        <v>6696000000</v>
      </c>
      <c r="F8" s="242" t="n">
        <v>6354000000</v>
      </c>
      <c r="G8" s="242" t="n">
        <v>6729000000</v>
      </c>
      <c r="H8" s="23" t="n">
        <v>7833984000</v>
      </c>
      <c r="I8" s="23" t="n">
        <v>8585855000</v>
      </c>
      <c r="J8" s="24" t="n">
        <v>9187479000</v>
      </c>
      <c r="K8" s="24" t="n">
        <v>11001108000</v>
      </c>
      <c r="L8" s="25" t="n">
        <v>16618000000</v>
      </c>
      <c r="M8" s="25" t="n">
        <v>16900000000</v>
      </c>
      <c r="N8" s="983" t="n">
        <v>16708000000</v>
      </c>
      <c r="O8" s="983" t="n">
        <v>15804000000</v>
      </c>
      <c r="P8" s="983" t="n">
        <v>15764000000</v>
      </c>
      <c r="Q8" s="983" t="n">
        <v>16174000000</v>
      </c>
      <c r="R8" s="983" t="n">
        <v>18566000000</v>
      </c>
      <c r="S8" s="983" t="n">
        <v>20720000000</v>
      </c>
      <c r="T8" s="983" t="n">
        <v>19969000000</v>
      </c>
      <c r="U8" s="983" t="n">
        <v>21965000000</v>
      </c>
      <c r="V8" s="983" t="n">
        <v>22411000000</v>
      </c>
      <c r="W8" s="983" t="n">
        <v>22648000000</v>
      </c>
      <c r="X8" s="983" t="n">
        <v>23665000000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49" t="s">
        <v>342</v>
      </c>
      <c r="B9" s="49" t="s">
        <v>342</v>
      </c>
      <c r="C9" s="49" t="s">
        <v>40</v>
      </c>
      <c r="D9" s="242" t="n">
        <v>5902000000</v>
      </c>
      <c r="E9" s="242" t="n">
        <v>5794000000</v>
      </c>
      <c r="F9" s="242" t="n">
        <v>5671000000</v>
      </c>
      <c r="G9" s="242" t="n">
        <v>6022000000</v>
      </c>
      <c r="H9" s="23" t="n">
        <v>6977142000</v>
      </c>
      <c r="I9" s="23" t="n">
        <v>7593520000</v>
      </c>
      <c r="J9" s="336" t="n">
        <f aca="false">J10+J11+J12+J13</f>
        <v>8118037000</v>
      </c>
      <c r="K9" s="24" t="n">
        <v>9814714000</v>
      </c>
      <c r="L9" s="25" t="n">
        <v>11457000000</v>
      </c>
      <c r="M9" s="25" t="n">
        <v>10825000000</v>
      </c>
      <c r="N9" s="983" t="n">
        <v>11089000000</v>
      </c>
      <c r="O9" s="983" t="n">
        <v>11630000000</v>
      </c>
      <c r="P9" s="983" t="n">
        <v>11982000000</v>
      </c>
      <c r="Q9" s="983" t="n">
        <v>13027000000</v>
      </c>
      <c r="R9" s="983" t="n">
        <v>13730000000</v>
      </c>
      <c r="S9" s="983" t="n">
        <v>13330000000</v>
      </c>
      <c r="T9" s="983" t="n">
        <v>15971000000</v>
      </c>
      <c r="U9" s="983" t="n">
        <v>17640000000</v>
      </c>
      <c r="V9" s="983" t="n">
        <v>18174000000</v>
      </c>
      <c r="W9" s="983" t="n">
        <v>19070000000</v>
      </c>
      <c r="X9" s="983" t="n">
        <v>19890000000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6.5" hidden="false" customHeight="false" outlineLevel="0" collapsed="false">
      <c r="A10" s="47" t="s">
        <v>5810</v>
      </c>
      <c r="B10" s="47" t="s">
        <v>5811</v>
      </c>
      <c r="C10" s="0" t="s">
        <v>43</v>
      </c>
      <c r="D10" s="22"/>
      <c r="E10" s="22"/>
      <c r="F10" s="23"/>
      <c r="G10" s="23"/>
      <c r="H10" s="23" t="n">
        <v>122406000</v>
      </c>
      <c r="I10" s="23" t="n">
        <v>172580000</v>
      </c>
      <c r="J10" s="24" t="n">
        <v>194444000</v>
      </c>
      <c r="K10" s="24" t="n">
        <v>485343000</v>
      </c>
      <c r="L10" s="25"/>
      <c r="M10" s="25"/>
      <c r="N10" s="983"/>
      <c r="O10" s="983"/>
      <c r="P10" s="983"/>
      <c r="Q10" s="983"/>
      <c r="R10" s="983"/>
      <c r="S10" s="126"/>
      <c r="T10" s="126"/>
      <c r="U10" s="126"/>
      <c r="V10" s="126"/>
      <c r="W10" s="126"/>
      <c r="X10" s="12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6.5" hidden="false" customHeight="false" outlineLevel="0" collapsed="false">
      <c r="A11" s="47" t="s">
        <v>79</v>
      </c>
      <c r="B11" s="47" t="s">
        <v>701</v>
      </c>
      <c r="C11" s="0" t="s">
        <v>43</v>
      </c>
      <c r="D11" s="22"/>
      <c r="E11" s="22"/>
      <c r="F11" s="23"/>
      <c r="G11" s="23"/>
      <c r="H11" s="23" t="n">
        <v>4406616000</v>
      </c>
      <c r="I11" s="23" t="n">
        <v>4832240000</v>
      </c>
      <c r="J11" s="24" t="n">
        <v>5249988000</v>
      </c>
      <c r="K11" s="24" t="n">
        <v>5824116000</v>
      </c>
      <c r="L11" s="25"/>
      <c r="M11" s="25"/>
      <c r="N11" s="983"/>
      <c r="O11" s="983"/>
      <c r="P11" s="983"/>
      <c r="Q11" s="983"/>
      <c r="R11" s="983"/>
      <c r="S11" s="126"/>
      <c r="T11" s="126"/>
      <c r="U11" s="126"/>
      <c r="V11" s="126"/>
      <c r="W11" s="126"/>
      <c r="X11" s="12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47" t="s">
        <v>739</v>
      </c>
      <c r="B12" s="47" t="s">
        <v>5812</v>
      </c>
      <c r="C12" s="0" t="s">
        <v>43</v>
      </c>
      <c r="D12" s="22"/>
      <c r="E12" s="22"/>
      <c r="F12" s="23"/>
      <c r="G12" s="23"/>
      <c r="H12" s="23" t="n">
        <v>2448120000</v>
      </c>
      <c r="I12" s="23" t="n">
        <v>2588700000</v>
      </c>
      <c r="J12" s="24" t="n">
        <v>2673605000</v>
      </c>
      <c r="K12" s="24" t="n">
        <v>3397401000</v>
      </c>
      <c r="L12" s="25"/>
      <c r="M12" s="25"/>
      <c r="N12" s="983"/>
      <c r="O12" s="983"/>
      <c r="P12" s="983"/>
      <c r="Q12" s="983"/>
      <c r="R12" s="983"/>
      <c r="S12" s="126"/>
      <c r="T12" s="126"/>
      <c r="U12" s="126"/>
      <c r="V12" s="126"/>
      <c r="W12" s="126"/>
      <c r="X12" s="12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47" t="s">
        <v>48</v>
      </c>
      <c r="B13" s="47" t="s">
        <v>1611</v>
      </c>
      <c r="C13" s="0" t="s">
        <v>43</v>
      </c>
      <c r="D13" s="22"/>
      <c r="E13" s="22"/>
      <c r="F13" s="23"/>
      <c r="G13" s="23"/>
      <c r="H13" s="23"/>
      <c r="I13" s="23"/>
      <c r="J13" s="24"/>
      <c r="K13" s="336" t="n">
        <f aca="false">K9-K10-K11-K12</f>
        <v>107853999.999999</v>
      </c>
      <c r="L13" s="25"/>
      <c r="M13" s="25"/>
      <c r="N13" s="983"/>
      <c r="O13" s="983"/>
      <c r="P13" s="983"/>
      <c r="Q13" s="983"/>
      <c r="R13" s="983"/>
      <c r="S13" s="126"/>
      <c r="T13" s="126"/>
      <c r="U13" s="126"/>
      <c r="V13" s="126"/>
      <c r="W13" s="126"/>
      <c r="X13" s="12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6.5" hidden="false" customHeight="false" outlineLevel="0" collapsed="false">
      <c r="A14" s="49" t="s">
        <v>524</v>
      </c>
      <c r="B14" s="49" t="s">
        <v>927</v>
      </c>
      <c r="C14" s="49" t="s">
        <v>40</v>
      </c>
      <c r="D14" s="242" t="n">
        <v>1123000000</v>
      </c>
      <c r="E14" s="242" t="n">
        <v>890000000</v>
      </c>
      <c r="F14" s="242" t="n">
        <v>662000000</v>
      </c>
      <c r="G14" s="242" t="n">
        <v>692000000</v>
      </c>
      <c r="H14" s="23" t="n">
        <v>775238000</v>
      </c>
      <c r="I14" s="23" t="n">
        <v>949190000</v>
      </c>
      <c r="J14" s="24" t="n">
        <v>1020831000</v>
      </c>
      <c r="K14" s="24" t="n">
        <v>1186394000</v>
      </c>
      <c r="L14" s="25" t="n">
        <v>1202000000</v>
      </c>
      <c r="M14" s="25" t="n">
        <v>1465000000</v>
      </c>
      <c r="N14" s="983" t="n">
        <v>1187000000</v>
      </c>
      <c r="O14" s="983" t="n">
        <v>1220000000</v>
      </c>
      <c r="P14" s="983" t="n">
        <v>1608000000</v>
      </c>
      <c r="Q14" s="983" t="n">
        <v>1490000000</v>
      </c>
      <c r="R14" s="983" t="n">
        <v>1558000000</v>
      </c>
      <c r="S14" s="983" t="n">
        <v>3344000000</v>
      </c>
      <c r="T14" s="983" t="n">
        <v>1676000000</v>
      </c>
      <c r="U14" s="983" t="n">
        <v>1807000000</v>
      </c>
      <c r="V14" s="983" t="n">
        <v>1929000000</v>
      </c>
      <c r="W14" s="983" t="n">
        <v>2037000000</v>
      </c>
      <c r="X14" s="983" t="n">
        <v>2149000000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6.5" hidden="false" customHeight="false" outlineLevel="0" collapsed="false">
      <c r="A15" s="49" t="s">
        <v>444</v>
      </c>
      <c r="B15" s="49" t="s">
        <v>526</v>
      </c>
      <c r="C15" s="49" t="s">
        <v>40</v>
      </c>
      <c r="D15" s="242" t="n">
        <v>22000000</v>
      </c>
      <c r="E15" s="242" t="n">
        <v>12000000</v>
      </c>
      <c r="F15" s="242" t="n">
        <v>20000000</v>
      </c>
      <c r="G15" s="242" t="n">
        <v>16000000</v>
      </c>
      <c r="H15" s="23" t="n">
        <v>81604000</v>
      </c>
      <c r="I15" s="23" t="n">
        <v>43145000</v>
      </c>
      <c r="J15" s="24" t="n">
        <v>0</v>
      </c>
      <c r="K15" s="24" t="n">
        <v>0</v>
      </c>
      <c r="L15" s="25"/>
      <c r="M15" s="25"/>
      <c r="N15" s="983"/>
      <c r="O15" s="983"/>
      <c r="P15" s="983"/>
      <c r="Q15" s="983"/>
      <c r="R15" s="983"/>
      <c r="S15" s="126"/>
      <c r="T15" s="126"/>
      <c r="U15" s="126"/>
      <c r="V15" s="126"/>
      <c r="W15" s="126"/>
      <c r="X15" s="12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s="13" customFormat="true" ht="16.5" hidden="false" customHeight="false" outlineLevel="0" collapsed="false">
      <c r="A16" s="63" t="s">
        <v>52</v>
      </c>
      <c r="B16" s="63" t="s">
        <v>52</v>
      </c>
      <c r="C16" s="33" t="s">
        <v>37</v>
      </c>
      <c r="D16" s="324" t="n">
        <v>378000000</v>
      </c>
      <c r="E16" s="324" t="n">
        <v>670000000</v>
      </c>
      <c r="F16" s="324" t="n">
        <v>728000000</v>
      </c>
      <c r="G16" s="324" t="n">
        <v>382000000</v>
      </c>
      <c r="H16" s="325" t="n">
        <v>938446000</v>
      </c>
      <c r="I16" s="325" t="n">
        <v>733465000</v>
      </c>
      <c r="J16" s="35" t="n">
        <v>874998000</v>
      </c>
      <c r="K16" s="35" t="n">
        <v>970686000</v>
      </c>
      <c r="L16" s="326" t="n">
        <v>3959000000</v>
      </c>
      <c r="M16" s="326" t="n">
        <v>4610000000</v>
      </c>
      <c r="N16" s="983" t="n">
        <v>4431000000</v>
      </c>
      <c r="O16" s="983" t="n">
        <v>2954000000</v>
      </c>
      <c r="P16" s="983" t="n">
        <v>2174000000</v>
      </c>
      <c r="Q16" s="983" t="n">
        <v>1657000000</v>
      </c>
      <c r="R16" s="983" t="n">
        <v>3278000000</v>
      </c>
      <c r="S16" s="983" t="n">
        <v>4046000000</v>
      </c>
      <c r="T16" s="983" t="n">
        <v>2322000000</v>
      </c>
      <c r="U16" s="983" t="n">
        <v>2518000000</v>
      </c>
      <c r="V16" s="983" t="n">
        <v>2308000000</v>
      </c>
      <c r="W16" s="983" t="n">
        <v>1541000000</v>
      </c>
      <c r="X16" s="983" t="n">
        <v>1626000000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A17" s="13" t="s">
        <v>68</v>
      </c>
      <c r="B17" s="63" t="s">
        <v>350</v>
      </c>
      <c r="C17" s="13" t="s">
        <v>34</v>
      </c>
      <c r="D17" s="324" t="n">
        <v>9773000000</v>
      </c>
      <c r="E17" s="324" t="n">
        <v>8613000000</v>
      </c>
      <c r="F17" s="324" t="n">
        <v>8410000000</v>
      </c>
      <c r="G17" s="324" t="n">
        <v>7683000000</v>
      </c>
      <c r="H17" s="348" t="n">
        <f aca="false">H19+H25</f>
        <v>8405212000</v>
      </c>
      <c r="I17" s="325" t="n">
        <v>8499565000</v>
      </c>
      <c r="J17" s="348" t="n">
        <f aca="false">J19+J25</f>
        <v>9479145000</v>
      </c>
      <c r="K17" s="35" t="n">
        <v>11863940000</v>
      </c>
      <c r="L17" s="326" t="n">
        <v>16644000000</v>
      </c>
      <c r="M17" s="326" t="n">
        <v>17435000000</v>
      </c>
      <c r="N17" s="983" t="n">
        <v>18416000000</v>
      </c>
      <c r="O17" s="984" t="n">
        <f aca="false">O19+O25</f>
        <v>17386000000</v>
      </c>
      <c r="P17" s="983" t="n">
        <v>16942000000</v>
      </c>
      <c r="Q17" s="983" t="n">
        <v>16320000000</v>
      </c>
      <c r="R17" s="983" t="n">
        <v>17797000000</v>
      </c>
      <c r="S17" s="983" t="n">
        <v>30056000000</v>
      </c>
      <c r="T17" s="983" t="n">
        <v>30007000000</v>
      </c>
      <c r="U17" s="983" t="n">
        <v>30987000000</v>
      </c>
      <c r="V17" s="983" t="n">
        <v>29534000000</v>
      </c>
      <c r="W17" s="983" t="n">
        <v>29922000000</v>
      </c>
      <c r="X17" s="983" t="n">
        <v>29439000000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6.5" hidden="false" customHeight="false" outlineLevel="0" collapsed="false">
      <c r="B18" s="49" t="s">
        <v>935</v>
      </c>
      <c r="D18" s="242" t="n">
        <v>9773000000</v>
      </c>
      <c r="E18" s="242" t="n">
        <v>8613000000</v>
      </c>
      <c r="F18" s="242" t="n">
        <v>8410000000</v>
      </c>
      <c r="G18" s="242" t="n">
        <v>7683000000</v>
      </c>
      <c r="H18" s="23" t="n">
        <v>8446014000</v>
      </c>
      <c r="I18" s="23" t="n">
        <v>8499565000</v>
      </c>
      <c r="J18" s="24" t="n">
        <v>9479145000</v>
      </c>
      <c r="K18" s="24" t="n">
        <v>11863940000</v>
      </c>
      <c r="L18" s="25" t="n">
        <v>16644000000</v>
      </c>
      <c r="M18" s="25" t="n">
        <v>17435000000</v>
      </c>
      <c r="N18" s="983" t="n">
        <v>18416000000</v>
      </c>
      <c r="O18" s="983" t="n">
        <v>17315000000</v>
      </c>
      <c r="P18" s="983" t="n">
        <v>16942000000</v>
      </c>
      <c r="Q18" s="983" t="n">
        <v>16320000000</v>
      </c>
      <c r="R18" s="983" t="n">
        <v>17797000000</v>
      </c>
      <c r="S18" s="983" t="n">
        <v>30056000000</v>
      </c>
      <c r="T18" s="983" t="n">
        <v>30007000000</v>
      </c>
      <c r="U18" s="983" t="n">
        <v>30987000000</v>
      </c>
      <c r="V18" s="983" t="n">
        <v>29534000000</v>
      </c>
      <c r="W18" s="983" t="n">
        <v>29922000000</v>
      </c>
      <c r="X18" s="983" t="n">
        <v>29439000000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6.5" hidden="false" customHeight="false" outlineLevel="0" collapsed="false">
      <c r="A19" s="0" t="s">
        <v>70</v>
      </c>
      <c r="B19" s="49" t="s">
        <v>353</v>
      </c>
      <c r="C19" s="49" t="s">
        <v>191</v>
      </c>
      <c r="D19" s="242" t="n">
        <v>6896000000</v>
      </c>
      <c r="E19" s="242" t="n">
        <v>7015000000</v>
      </c>
      <c r="F19" s="242" t="n">
        <v>7157000000</v>
      </c>
      <c r="G19" s="242" t="n">
        <v>7108000000</v>
      </c>
      <c r="H19" s="23" t="n">
        <v>7589172000</v>
      </c>
      <c r="I19" s="23" t="n">
        <v>7722955000</v>
      </c>
      <c r="J19" s="24" t="n">
        <v>8458314000</v>
      </c>
      <c r="K19" s="24" t="n">
        <v>10461838000</v>
      </c>
      <c r="L19" s="25" t="n">
        <v>13562000000</v>
      </c>
      <c r="M19" s="25" t="n">
        <v>13272000000</v>
      </c>
      <c r="N19" s="983" t="n">
        <v>15109000000</v>
      </c>
      <c r="O19" s="983" t="n">
        <v>15505000000</v>
      </c>
      <c r="P19" s="983" t="n">
        <v>15803000000</v>
      </c>
      <c r="Q19" s="983" t="n">
        <v>15637000000</v>
      </c>
      <c r="R19" s="983" t="n">
        <v>17113000000</v>
      </c>
      <c r="S19" s="983" t="n">
        <v>21182000000</v>
      </c>
      <c r="T19" s="983" t="n">
        <v>19534000000</v>
      </c>
      <c r="U19" s="983" t="n">
        <v>20067000000</v>
      </c>
      <c r="V19" s="983" t="n">
        <v>21433000000</v>
      </c>
      <c r="W19" s="983" t="n">
        <v>22753000000</v>
      </c>
      <c r="X19" s="983" t="n">
        <v>24205000000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6.5" hidden="false" customHeight="false" outlineLevel="0" collapsed="false">
      <c r="A20" s="47" t="s">
        <v>746</v>
      </c>
      <c r="B20" s="842" t="s">
        <v>4532</v>
      </c>
      <c r="C20" s="49" t="s">
        <v>194</v>
      </c>
      <c r="D20" s="242" t="n">
        <v>3747000000</v>
      </c>
      <c r="E20" s="242" t="n">
        <v>3734000000</v>
      </c>
      <c r="F20" s="242" t="n">
        <v>3929000000</v>
      </c>
      <c r="G20" s="242" t="n">
        <v>4070000000</v>
      </c>
      <c r="H20" s="23" t="n">
        <v>4529022000</v>
      </c>
      <c r="I20" s="23" t="n">
        <v>4530225000</v>
      </c>
      <c r="J20" s="24" t="n">
        <v>5201377000</v>
      </c>
      <c r="K20" s="24" t="n">
        <v>6363386000</v>
      </c>
      <c r="L20" s="25" t="n">
        <v>7651000000</v>
      </c>
      <c r="M20" s="25" t="n">
        <v>7236000000</v>
      </c>
      <c r="N20" s="983" t="n">
        <v>7831000000</v>
      </c>
      <c r="O20" s="983" t="n">
        <v>7862000000</v>
      </c>
      <c r="P20" s="983" t="n">
        <v>8412000000</v>
      </c>
      <c r="Q20" s="983" t="n">
        <v>8440000000</v>
      </c>
      <c r="R20" s="983" t="n">
        <v>8455000000</v>
      </c>
      <c r="S20" s="983" t="n">
        <v>8540000000</v>
      </c>
      <c r="T20" s="983" t="n">
        <v>8893000000</v>
      </c>
      <c r="U20" s="983" t="n">
        <v>9357000000</v>
      </c>
      <c r="V20" s="983" t="n">
        <v>9936000000</v>
      </c>
      <c r="W20" s="983" t="n">
        <v>10574000000</v>
      </c>
      <c r="X20" s="983" t="n">
        <v>11155000000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6.5" hidden="false" customHeight="false" outlineLevel="0" collapsed="false">
      <c r="A21" s="47" t="s">
        <v>937</v>
      </c>
      <c r="B21" s="47" t="s">
        <v>938</v>
      </c>
      <c r="C21" s="49" t="s">
        <v>194</v>
      </c>
      <c r="D21" s="242" t="n">
        <v>1768000000</v>
      </c>
      <c r="E21" s="242" t="n">
        <v>1648000000</v>
      </c>
      <c r="F21" s="242" t="n">
        <v>1666000000</v>
      </c>
      <c r="G21" s="242" t="n">
        <v>1312000000</v>
      </c>
      <c r="H21" s="23" t="n">
        <v>1468872000</v>
      </c>
      <c r="I21" s="23" t="n">
        <v>1596365000</v>
      </c>
      <c r="J21" s="24" t="n">
        <v>1604163000</v>
      </c>
      <c r="K21" s="24" t="n">
        <v>2372788000</v>
      </c>
      <c r="L21" s="25"/>
      <c r="M21" s="25"/>
      <c r="N21" s="126"/>
      <c r="O21" s="126"/>
      <c r="P21" s="126"/>
      <c r="Q21" s="126"/>
      <c r="R21" s="126"/>
      <c r="S21" s="126"/>
      <c r="T21" s="126"/>
      <c r="U21" s="126"/>
      <c r="V21" s="126"/>
      <c r="W21" s="126"/>
      <c r="X21" s="12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6.5" hidden="false" customHeight="false" outlineLevel="0" collapsed="false">
      <c r="A22" s="47" t="s">
        <v>86</v>
      </c>
      <c r="B22" s="47" t="s">
        <v>702</v>
      </c>
      <c r="C22" s="49" t="s">
        <v>194</v>
      </c>
      <c r="D22" s="242" t="n">
        <v>267000000</v>
      </c>
      <c r="E22" s="242" t="n">
        <v>281000000</v>
      </c>
      <c r="F22" s="242" t="n">
        <v>319000000</v>
      </c>
      <c r="G22" s="242" t="n">
        <v>353000000</v>
      </c>
      <c r="H22" s="23" t="n">
        <v>408020000</v>
      </c>
      <c r="I22" s="23" t="n">
        <v>388305000</v>
      </c>
      <c r="J22" s="24" t="n">
        <v>340277000</v>
      </c>
      <c r="K22" s="24" t="n">
        <v>323562000</v>
      </c>
      <c r="L22" s="25"/>
      <c r="M22" s="25"/>
      <c r="N22" s="983" t="n">
        <v>334000000</v>
      </c>
      <c r="O22" s="983" t="n">
        <v>398000000</v>
      </c>
      <c r="P22" s="983" t="n">
        <v>463000000</v>
      </c>
      <c r="Q22" s="983" t="n">
        <v>555000000</v>
      </c>
      <c r="R22" s="983" t="n">
        <v>573000000</v>
      </c>
      <c r="S22" s="983" t="n">
        <v>812000000</v>
      </c>
      <c r="T22" s="983" t="n">
        <v>918000000</v>
      </c>
      <c r="U22" s="983" t="n">
        <v>1097000000</v>
      </c>
      <c r="V22" s="983" t="n">
        <v>1239000000</v>
      </c>
      <c r="W22" s="983" t="n">
        <v>1351000000</v>
      </c>
      <c r="X22" s="983" t="n">
        <v>1626000000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A23" s="47" t="s">
        <v>360</v>
      </c>
      <c r="B23" s="47" t="s">
        <v>360</v>
      </c>
      <c r="C23" s="49" t="s">
        <v>194</v>
      </c>
      <c r="D23" s="242" t="n">
        <v>971000000</v>
      </c>
      <c r="E23" s="242" t="n">
        <v>1141000000</v>
      </c>
      <c r="F23" s="242" t="n">
        <v>1004000000</v>
      </c>
      <c r="G23" s="242" t="n">
        <v>1117000000</v>
      </c>
      <c r="H23" s="23" t="n">
        <v>938446000</v>
      </c>
      <c r="I23" s="23" t="n">
        <v>949190000</v>
      </c>
      <c r="J23" s="24" t="n">
        <v>1069442000</v>
      </c>
      <c r="K23" s="24" t="n">
        <v>1132467000</v>
      </c>
      <c r="L23" s="25"/>
      <c r="M23" s="25"/>
      <c r="N23" s="983"/>
      <c r="O23" s="983"/>
      <c r="P23" s="983"/>
      <c r="Q23" s="983"/>
      <c r="R23" s="983"/>
      <c r="S23" s="126"/>
      <c r="T23" s="126"/>
      <c r="U23" s="126"/>
      <c r="V23" s="126"/>
      <c r="W23" s="126"/>
      <c r="X23" s="12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27" t="s">
        <v>5813</v>
      </c>
      <c r="B24" s="173" t="s">
        <v>5814</v>
      </c>
      <c r="C24" s="49" t="s">
        <v>194</v>
      </c>
      <c r="D24" s="242" t="n">
        <v>143000000</v>
      </c>
      <c r="E24" s="242" t="n">
        <v>210000000</v>
      </c>
      <c r="F24" s="242" t="n">
        <v>239000000</v>
      </c>
      <c r="G24" s="242" t="n">
        <v>256000000</v>
      </c>
      <c r="H24" s="348" t="n">
        <f aca="false">H19-H20-H21-H22-H23</f>
        <v>244812000.000001</v>
      </c>
      <c r="I24" s="348" t="n">
        <f aca="false">I19-I20-I21-I22-I23</f>
        <v>258870000</v>
      </c>
      <c r="J24" s="348" t="n">
        <f aca="false">J19-J20-J21-J22-J23</f>
        <v>243055000</v>
      </c>
      <c r="K24" s="348" t="n">
        <f aca="false">K19-K20-K21-K22-K23</f>
        <v>269634999.999999</v>
      </c>
      <c r="L24" s="25"/>
      <c r="M24" s="25"/>
      <c r="N24" s="983"/>
      <c r="O24" s="983"/>
      <c r="P24" s="983"/>
      <c r="Q24" s="983"/>
      <c r="R24" s="983"/>
      <c r="S24" s="126"/>
      <c r="T24" s="126"/>
      <c r="U24" s="126"/>
      <c r="V24" s="126"/>
      <c r="W24" s="126"/>
      <c r="X24" s="12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A25" s="47" t="s">
        <v>227</v>
      </c>
      <c r="B25" s="49" t="s">
        <v>1096</v>
      </c>
      <c r="C25" s="49" t="s">
        <v>191</v>
      </c>
      <c r="D25" s="242" t="n">
        <v>2877000000</v>
      </c>
      <c r="E25" s="242" t="n">
        <v>1598000000</v>
      </c>
      <c r="F25" s="242" t="n">
        <v>1253000000</v>
      </c>
      <c r="G25" s="242" t="n">
        <v>576000000</v>
      </c>
      <c r="H25" s="23" t="n">
        <v>816040000</v>
      </c>
      <c r="I25" s="23" t="n">
        <v>776610000</v>
      </c>
      <c r="J25" s="24" t="n">
        <v>1020831000</v>
      </c>
      <c r="K25" s="24" t="n">
        <v>1402102000</v>
      </c>
      <c r="L25" s="25" t="n">
        <v>3082000000</v>
      </c>
      <c r="M25" s="25" t="n">
        <v>4163000000</v>
      </c>
      <c r="N25" s="983" t="n">
        <v>3307000000</v>
      </c>
      <c r="O25" s="983" t="n">
        <v>1881000000</v>
      </c>
      <c r="P25" s="983" t="n">
        <v>1139000000</v>
      </c>
      <c r="Q25" s="983" t="n">
        <v>684000000</v>
      </c>
      <c r="R25" s="983" t="n">
        <v>684000000</v>
      </c>
      <c r="S25" s="983" t="n">
        <v>8874000000</v>
      </c>
      <c r="T25" s="983" t="n">
        <v>10473000000</v>
      </c>
      <c r="U25" s="983" t="n">
        <v>10920000000</v>
      </c>
      <c r="V25" s="983" t="n">
        <v>8101000000</v>
      </c>
      <c r="W25" s="983" t="n">
        <v>7169000000</v>
      </c>
      <c r="X25" s="983" t="n">
        <v>5234000000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B26" s="49" t="s">
        <v>950</v>
      </c>
      <c r="D26" s="22"/>
      <c r="E26" s="22"/>
      <c r="F26" s="23"/>
      <c r="G26" s="23"/>
      <c r="H26" s="22"/>
      <c r="I26" s="22"/>
      <c r="J26" s="22"/>
      <c r="K26" s="22"/>
      <c r="L26" s="25" t="n">
        <v>3056000000</v>
      </c>
      <c r="M26" s="25" t="n">
        <v>3628000000</v>
      </c>
      <c r="N26" s="983" t="n">
        <v>1599000000</v>
      </c>
      <c r="O26" s="983" t="n">
        <v>299000000</v>
      </c>
      <c r="P26" s="983" t="n">
        <v>-39000000</v>
      </c>
      <c r="Q26" s="983" t="n">
        <v>538000000</v>
      </c>
      <c r="R26" s="983" t="n">
        <v>1453000000</v>
      </c>
      <c r="S26" s="983" t="n">
        <v>-462000000</v>
      </c>
      <c r="T26" s="983" t="n">
        <v>435000000</v>
      </c>
      <c r="U26" s="983" t="n">
        <v>1898000000</v>
      </c>
      <c r="V26" s="983" t="n">
        <v>978000000</v>
      </c>
      <c r="W26" s="983" t="n">
        <v>-105000000</v>
      </c>
      <c r="X26" s="983" t="n">
        <v>-540000000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B27" s="49" t="s">
        <v>4211</v>
      </c>
      <c r="D27" s="22"/>
      <c r="E27" s="22"/>
      <c r="F27" s="22"/>
      <c r="G27" s="22"/>
      <c r="H27" s="22"/>
      <c r="I27" s="22"/>
      <c r="J27" s="22"/>
      <c r="K27" s="22"/>
      <c r="L27" s="25" t="n">
        <v>-26000000</v>
      </c>
      <c r="M27" s="25" t="n">
        <v>-535000000</v>
      </c>
      <c r="N27" s="983" t="n">
        <v>-1708000000</v>
      </c>
      <c r="O27" s="983" t="n">
        <v>-1511000000</v>
      </c>
      <c r="P27" s="983" t="n">
        <v>-1178000000</v>
      </c>
      <c r="Q27" s="983" t="n">
        <v>-146000000</v>
      </c>
      <c r="R27" s="983" t="n">
        <v>769000000</v>
      </c>
      <c r="S27" s="983" t="n">
        <v>-9336000000</v>
      </c>
      <c r="T27" s="983" t="n">
        <v>-10038000000</v>
      </c>
      <c r="U27" s="983" t="n">
        <v>-9022000000</v>
      </c>
      <c r="V27" s="983" t="n">
        <v>-7123000000</v>
      </c>
      <c r="W27" s="983" t="n">
        <v>-7274000000</v>
      </c>
      <c r="X27" s="983" t="n">
        <v>-5774000000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B28" s="306" t="s">
        <v>5815</v>
      </c>
      <c r="D28" s="22"/>
      <c r="E28" s="22"/>
      <c r="F28" s="22"/>
      <c r="G28" s="22"/>
      <c r="H28" s="22"/>
      <c r="I28" s="22"/>
      <c r="J28" s="22"/>
      <c r="K28" s="22"/>
      <c r="L28" s="25" t="n">
        <v>1023000000</v>
      </c>
      <c r="M28" s="25" t="n">
        <v>664000000</v>
      </c>
      <c r="N28" s="983" t="n">
        <v>1064000000</v>
      </c>
      <c r="O28" s="983" t="n">
        <v>1233000000</v>
      </c>
      <c r="P28" s="983" t="n">
        <v>1054000000</v>
      </c>
      <c r="Q28" s="983" t="n">
        <v>-159000000</v>
      </c>
      <c r="R28" s="983" t="n">
        <v>-51000000</v>
      </c>
      <c r="S28" s="983" t="n">
        <v>4823000000</v>
      </c>
      <c r="T28" s="983" t="n">
        <v>5567000000</v>
      </c>
      <c r="U28" s="983" t="n">
        <v>6123000000</v>
      </c>
      <c r="V28" s="983" t="n">
        <v>7123000000</v>
      </c>
      <c r="W28" s="983" t="n">
        <v>7274000000</v>
      </c>
      <c r="X28" s="983" t="n">
        <v>5774000000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B29" s="49" t="s">
        <v>199</v>
      </c>
      <c r="D29" s="22"/>
      <c r="E29" s="22"/>
      <c r="F29" s="22"/>
      <c r="G29" s="22"/>
      <c r="H29" s="22"/>
      <c r="I29" s="22"/>
      <c r="J29" s="22"/>
      <c r="K29" s="22"/>
      <c r="L29" s="25" t="n">
        <v>-400000000</v>
      </c>
      <c r="M29" s="25" t="n">
        <v>-98000000</v>
      </c>
      <c r="N29" s="983" t="n">
        <v>800000000</v>
      </c>
      <c r="O29" s="983" t="n">
        <v>950000000</v>
      </c>
      <c r="P29" s="983" t="n">
        <v>1389000000</v>
      </c>
      <c r="Q29" s="983" t="n">
        <v>306000000</v>
      </c>
      <c r="R29" s="983" t="n">
        <v>263000000</v>
      </c>
      <c r="S29" s="983" t="n">
        <v>163000000</v>
      </c>
      <c r="T29" s="983" t="n">
        <v>515000000</v>
      </c>
      <c r="U29" s="983" t="n">
        <v>535000000</v>
      </c>
      <c r="V29" s="983" t="n">
        <v>500000000</v>
      </c>
      <c r="W29" s="983" t="n">
        <v>441000000</v>
      </c>
      <c r="X29" s="983" t="n">
        <v>459000000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B30" s="49" t="s">
        <v>202</v>
      </c>
      <c r="D30" s="22"/>
      <c r="E30" s="22"/>
      <c r="F30" s="22"/>
      <c r="G30" s="22"/>
      <c r="H30" s="22"/>
      <c r="I30" s="22"/>
      <c r="J30" s="22"/>
      <c r="K30" s="22"/>
      <c r="L30" s="25" t="n">
        <v>1423000000</v>
      </c>
      <c r="M30" s="25" t="n">
        <v>762000000</v>
      </c>
      <c r="N30" s="983" t="n">
        <v>264000000</v>
      </c>
      <c r="O30" s="983" t="n">
        <v>282000000</v>
      </c>
      <c r="P30" s="983" t="n">
        <v>-335000000</v>
      </c>
      <c r="Q30" s="983" t="n">
        <v>-465000000</v>
      </c>
      <c r="R30" s="983" t="n">
        <v>-314000000</v>
      </c>
      <c r="S30" s="983" t="n">
        <v>4660000000</v>
      </c>
      <c r="T30" s="983" t="n">
        <v>5052000000</v>
      </c>
      <c r="U30" s="983" t="n">
        <v>5588000000</v>
      </c>
      <c r="V30" s="983" t="n">
        <v>6623000000</v>
      </c>
      <c r="W30" s="983" t="n">
        <v>6833000000</v>
      </c>
      <c r="X30" s="983" t="n">
        <v>5315000000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6.5" hidden="false" customHeight="false" outlineLevel="0" collapsed="false">
      <c r="B31" s="373" t="s">
        <v>5816</v>
      </c>
      <c r="D31" s="22"/>
      <c r="E31" s="22"/>
      <c r="F31" s="22"/>
      <c r="G31" s="22"/>
      <c r="H31" s="22"/>
      <c r="I31" s="22"/>
      <c r="J31" s="24" t="n">
        <v>583332000</v>
      </c>
      <c r="K31" s="24" t="n">
        <v>485343000</v>
      </c>
      <c r="L31" s="25"/>
      <c r="M31" s="25"/>
      <c r="N31" s="25"/>
      <c r="O31" s="25"/>
      <c r="P31" s="25"/>
      <c r="Q31" s="25"/>
      <c r="R31" s="25"/>
      <c r="S31" s="38"/>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6.5" hidden="false" customHeight="false" outlineLevel="0" collapsed="false">
      <c r="B32" s="373" t="s">
        <v>2799</v>
      </c>
      <c r="D32" s="242" t="n">
        <v>-2350000000</v>
      </c>
      <c r="E32" s="242" t="n">
        <v>-1247000000</v>
      </c>
      <c r="F32" s="242" t="n">
        <v>-1328000000</v>
      </c>
      <c r="G32" s="242" t="n">
        <v>-572000000</v>
      </c>
      <c r="H32" s="23" t="n">
        <v>367218000</v>
      </c>
      <c r="I32" s="23" t="n">
        <v>862900000</v>
      </c>
      <c r="J32" s="24" t="n">
        <v>243055000</v>
      </c>
      <c r="K32" s="24" t="n">
        <v>161781000</v>
      </c>
      <c r="L32" s="25"/>
      <c r="M32" s="25"/>
      <c r="N32" s="25"/>
      <c r="O32" s="25"/>
      <c r="P32" s="25"/>
      <c r="Q32" s="25"/>
      <c r="R32" s="25"/>
      <c r="S32" s="38"/>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s="13" customFormat="true" ht="16.5" hidden="false" customHeight="false" outlineLevel="0" collapsed="false">
      <c r="A33" s="63" t="s">
        <v>110</v>
      </c>
      <c r="B33" s="371" t="s">
        <v>110</v>
      </c>
      <c r="C33" s="63" t="s">
        <v>34</v>
      </c>
      <c r="D33" s="324" t="n">
        <v>2350000000</v>
      </c>
      <c r="E33" s="324" t="n">
        <v>1247000000</v>
      </c>
      <c r="F33" s="324" t="n">
        <v>1328000000</v>
      </c>
      <c r="G33" s="324" t="n">
        <v>572000000</v>
      </c>
      <c r="H33" s="325" t="n">
        <v>-367218000</v>
      </c>
      <c r="I33" s="325" t="n">
        <v>-862900000</v>
      </c>
      <c r="J33" s="35" t="n">
        <v>-243055000</v>
      </c>
      <c r="K33" s="35" t="n">
        <v>-161781000</v>
      </c>
      <c r="L33" s="326" t="n">
        <v>123214000</v>
      </c>
      <c r="M33" s="326" t="n">
        <v>431249000</v>
      </c>
      <c r="N33" s="52" t="n">
        <f aca="false">N34+N39</f>
        <v>1724996000</v>
      </c>
      <c r="O33" s="52" t="n">
        <f aca="false">O34+O39</f>
        <v>554463000</v>
      </c>
      <c r="P33" s="326"/>
      <c r="Q33" s="326"/>
      <c r="R33" s="32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6.5" hidden="false" customHeight="false" outlineLevel="0" collapsed="false">
      <c r="A34" s="18" t="s">
        <v>112</v>
      </c>
      <c r="B34" s="49" t="s">
        <v>5817</v>
      </c>
      <c r="C34" s="20" t="s">
        <v>114</v>
      </c>
      <c r="D34" s="242" t="n">
        <v>1893000000</v>
      </c>
      <c r="E34" s="242" t="n">
        <v>370000000</v>
      </c>
      <c r="F34" s="242" t="n">
        <v>98000000</v>
      </c>
      <c r="G34" s="242" t="n">
        <v>-114000000</v>
      </c>
      <c r="H34" s="23" t="n">
        <v>-204010000</v>
      </c>
      <c r="I34" s="23" t="n">
        <v>-560885000</v>
      </c>
      <c r="J34" s="24" t="n">
        <v>-194444000</v>
      </c>
      <c r="K34" s="24" t="n">
        <v>-215708000</v>
      </c>
      <c r="L34" s="25" t="n">
        <v>1478568000</v>
      </c>
      <c r="M34" s="25" t="n">
        <v>739284000</v>
      </c>
      <c r="N34" s="25" t="n">
        <v>-246428000</v>
      </c>
      <c r="O34" s="25" t="n">
        <v>-308035000</v>
      </c>
      <c r="P34" s="25"/>
      <c r="Q34" s="25"/>
      <c r="R34" s="25"/>
      <c r="S34" s="38"/>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6.5" hidden="false" customHeight="false" outlineLevel="0" collapsed="false">
      <c r="A35" s="47" t="s">
        <v>5818</v>
      </c>
      <c r="B35" s="47" t="s">
        <v>5818</v>
      </c>
      <c r="C35" s="49" t="s">
        <v>251</v>
      </c>
      <c r="D35" s="242" t="n">
        <v>1997000000</v>
      </c>
      <c r="E35" s="242" t="n">
        <v>468000000</v>
      </c>
      <c r="F35" s="242" t="n">
        <v>204000000</v>
      </c>
      <c r="G35" s="242" t="n">
        <v>0</v>
      </c>
      <c r="H35" s="23" t="n">
        <v>0</v>
      </c>
      <c r="I35" s="23" t="n">
        <v>0</v>
      </c>
      <c r="J35" s="24" t="n">
        <v>0</v>
      </c>
      <c r="K35" s="24" t="n">
        <v>0</v>
      </c>
      <c r="P35" s="25"/>
      <c r="Q35" s="25"/>
      <c r="R35" s="25"/>
      <c r="S35" s="38"/>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6.5" hidden="false" customHeight="false" outlineLevel="0" collapsed="false">
      <c r="A36" s="47" t="s">
        <v>5819</v>
      </c>
      <c r="B36" s="47" t="s">
        <v>5820</v>
      </c>
      <c r="C36" s="49" t="s">
        <v>251</v>
      </c>
      <c r="D36" s="22"/>
      <c r="E36" s="22"/>
      <c r="F36" s="23"/>
      <c r="G36" s="23"/>
      <c r="H36" s="23" t="n">
        <v>-204010000</v>
      </c>
      <c r="I36" s="23" t="n">
        <v>-560885000</v>
      </c>
      <c r="J36" s="24" t="n">
        <v>-194444000</v>
      </c>
      <c r="K36" s="24" t="n">
        <v>-215708000</v>
      </c>
      <c r="L36" s="25" t="n">
        <v>1478568000</v>
      </c>
      <c r="M36" s="25" t="n">
        <v>739284000</v>
      </c>
      <c r="N36" s="25" t="n">
        <v>-246428000</v>
      </c>
      <c r="O36" s="25" t="n">
        <v>-308035000</v>
      </c>
      <c r="P36" s="25"/>
      <c r="Q36" s="25"/>
      <c r="R36" s="25"/>
      <c r="S36" s="38"/>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6.5" hidden="false" customHeight="false" outlineLevel="0" collapsed="false">
      <c r="A37" s="47" t="s">
        <v>3155</v>
      </c>
      <c r="B37" s="47" t="s">
        <v>3156</v>
      </c>
      <c r="C37" s="49" t="s">
        <v>251</v>
      </c>
      <c r="D37" s="22"/>
      <c r="E37" s="22"/>
      <c r="F37" s="23"/>
      <c r="G37" s="23"/>
      <c r="H37" s="23" t="n">
        <v>0</v>
      </c>
      <c r="I37" s="23" t="n">
        <v>0</v>
      </c>
      <c r="J37" s="24" t="n">
        <v>0</v>
      </c>
      <c r="K37" s="24"/>
      <c r="L37" s="25" t="n">
        <v>0</v>
      </c>
      <c r="M37" s="25" t="n">
        <v>0</v>
      </c>
      <c r="N37" s="25" t="n">
        <v>0</v>
      </c>
      <c r="O37" s="25" t="n">
        <v>0</v>
      </c>
      <c r="P37" s="25"/>
      <c r="Q37" s="25"/>
      <c r="R37" s="25"/>
      <c r="S37" s="38"/>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6.5" hidden="false" customHeight="false" outlineLevel="0" collapsed="false">
      <c r="A38" s="47" t="s">
        <v>393</v>
      </c>
      <c r="B38" s="47" t="s">
        <v>393</v>
      </c>
      <c r="C38" s="49" t="s">
        <v>251</v>
      </c>
      <c r="D38" s="242" t="n">
        <v>-104000000</v>
      </c>
      <c r="E38" s="242" t="n">
        <v>-98000000</v>
      </c>
      <c r="F38" s="242" t="n">
        <v>-106000000</v>
      </c>
      <c r="G38" s="242" t="n">
        <v>-114000000</v>
      </c>
      <c r="H38" s="23" t="n">
        <v>0</v>
      </c>
      <c r="I38" s="23" t="n">
        <v>0</v>
      </c>
      <c r="J38" s="24" t="n">
        <v>0</v>
      </c>
      <c r="K38" s="24"/>
      <c r="P38" s="25"/>
      <c r="Q38" s="25"/>
      <c r="R38" s="25"/>
      <c r="S38" s="38"/>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75" hidden="false" customHeight="true" outlineLevel="0" collapsed="false">
      <c r="A39" s="18" t="s">
        <v>115</v>
      </c>
      <c r="B39" s="49" t="s">
        <v>3482</v>
      </c>
      <c r="C39" s="20" t="s">
        <v>114</v>
      </c>
      <c r="D39" s="242" t="n">
        <v>457000000</v>
      </c>
      <c r="E39" s="242" t="n">
        <v>877000000</v>
      </c>
      <c r="F39" s="242" t="n">
        <v>1231000000</v>
      </c>
      <c r="G39" s="242" t="n">
        <v>686000000</v>
      </c>
      <c r="H39" s="23" t="n">
        <v>-163208000</v>
      </c>
      <c r="I39" s="23" t="n">
        <v>-302015000</v>
      </c>
      <c r="J39" s="24" t="n">
        <v>-48611000</v>
      </c>
      <c r="K39" s="24" t="n">
        <v>53927000</v>
      </c>
      <c r="L39" s="52" t="n">
        <f aca="false">L40+L41</f>
        <v>-1355354000</v>
      </c>
      <c r="M39" s="25" t="n">
        <v>-308035000</v>
      </c>
      <c r="N39" s="25" t="n">
        <v>1971424000</v>
      </c>
      <c r="O39" s="25" t="n">
        <v>862498000</v>
      </c>
      <c r="P39" s="25"/>
      <c r="Q39" s="25"/>
      <c r="R39" s="25"/>
      <c r="S39" s="38"/>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6.5" hidden="false" customHeight="false" outlineLevel="0" collapsed="false">
      <c r="A40" s="47" t="s">
        <v>5821</v>
      </c>
      <c r="B40" s="47" t="s">
        <v>5822</v>
      </c>
      <c r="C40" s="19" t="s">
        <v>119</v>
      </c>
      <c r="D40" s="22"/>
      <c r="E40" s="22"/>
      <c r="F40" s="23"/>
      <c r="G40" s="23"/>
      <c r="H40" s="23" t="n">
        <v>0</v>
      </c>
      <c r="I40" s="23" t="n">
        <v>-172580000</v>
      </c>
      <c r="J40" s="24" t="n">
        <v>-243055000</v>
      </c>
      <c r="K40" s="24" t="n">
        <v>-107854000</v>
      </c>
      <c r="L40" s="25" t="n">
        <v>-431249000</v>
      </c>
      <c r="M40" s="25" t="n">
        <v>-123214000</v>
      </c>
      <c r="N40" s="25" t="n">
        <v>739284000</v>
      </c>
      <c r="O40" s="25" t="n">
        <v>862498000</v>
      </c>
      <c r="P40" s="25"/>
      <c r="Q40" s="25"/>
      <c r="R40" s="25"/>
      <c r="S40" s="38"/>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6.5" hidden="false" customHeight="false" outlineLevel="0" collapsed="false">
      <c r="A41" s="47" t="s">
        <v>5823</v>
      </c>
      <c r="B41" s="47" t="s">
        <v>5824</v>
      </c>
      <c r="C41" s="19" t="s">
        <v>119</v>
      </c>
      <c r="D41" s="22"/>
      <c r="E41" s="22"/>
      <c r="F41" s="23"/>
      <c r="G41" s="23"/>
      <c r="H41" s="23" t="n">
        <v>-163208000</v>
      </c>
      <c r="I41" s="23" t="n">
        <v>-129435000</v>
      </c>
      <c r="J41" s="24" t="n">
        <v>194444000</v>
      </c>
      <c r="K41" s="24" t="n">
        <v>161781000</v>
      </c>
      <c r="L41" s="25" t="n">
        <v>-924105000</v>
      </c>
      <c r="M41" s="25" t="n">
        <v>-184821000</v>
      </c>
      <c r="N41" s="25" t="n">
        <v>1232140000</v>
      </c>
      <c r="O41" s="25" t="n">
        <v>0</v>
      </c>
      <c r="P41" s="25"/>
      <c r="Q41" s="25"/>
      <c r="R41" s="25"/>
      <c r="S41" s="38"/>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D42" s="46"/>
      <c r="E42" s="46"/>
      <c r="F42" s="46"/>
      <c r="G42" s="46"/>
      <c r="H42" s="46"/>
      <c r="I42" s="46"/>
      <c r="J42" s="46"/>
      <c r="K42" s="46"/>
      <c r="L42" s="46"/>
      <c r="M42" s="46"/>
      <c r="N42" s="46"/>
      <c r="O42" s="46"/>
      <c r="P42" s="46"/>
      <c r="Q42" s="46"/>
      <c r="R42" s="4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D43" s="0" t="s">
        <v>128</v>
      </c>
      <c r="E43" s="0" t="s">
        <v>128</v>
      </c>
      <c r="F43" s="0" t="s">
        <v>128</v>
      </c>
      <c r="G43" s="0" t="s">
        <v>128</v>
      </c>
      <c r="H43" s="0" t="s">
        <v>128</v>
      </c>
      <c r="I43" s="0" t="s">
        <v>128</v>
      </c>
      <c r="J43" s="0" t="s">
        <v>128</v>
      </c>
      <c r="K43" s="0" t="s">
        <v>128</v>
      </c>
      <c r="L43" s="0" t="s">
        <v>128</v>
      </c>
      <c r="M43" s="0" t="s">
        <v>128</v>
      </c>
      <c r="N43" s="0" t="s">
        <v>128</v>
      </c>
      <c r="O43" s="0" t="s">
        <v>128</v>
      </c>
      <c r="P43" s="0" t="s">
        <v>128</v>
      </c>
      <c r="Q43" s="0" t="s">
        <v>128</v>
      </c>
      <c r="R43" s="0" t="s">
        <v>128</v>
      </c>
      <c r="S43" s="0" t="s">
        <v>128</v>
      </c>
      <c r="T43" s="0" t="s">
        <v>128</v>
      </c>
      <c r="U43" s="0" t="s">
        <v>128</v>
      </c>
      <c r="V43" s="0" t="s">
        <v>128</v>
      </c>
      <c r="W43" s="0" t="s">
        <v>128</v>
      </c>
      <c r="X43" s="0" t="s">
        <v>128</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0" t="s">
        <v>261</v>
      </c>
      <c r="D46" s="114" t="n">
        <f aca="false">D6-D7-D16</f>
        <v>-1000000</v>
      </c>
      <c r="E46" s="114" t="n">
        <f aca="false">E6-E7-E16</f>
        <v>0</v>
      </c>
      <c r="F46" s="114" t="n">
        <f aca="false">F6-F7-F16</f>
        <v>0</v>
      </c>
      <c r="G46" s="114" t="n">
        <f aca="false">G6-G7-G16</f>
        <v>0</v>
      </c>
      <c r="H46" s="114" t="n">
        <f aca="false">H6-H7-H16</f>
        <v>0</v>
      </c>
      <c r="I46" s="114" t="n">
        <f aca="false">I6-I7-I16</f>
        <v>0</v>
      </c>
      <c r="J46" s="114" t="n">
        <f aca="false">J6-J7-J16</f>
        <v>0</v>
      </c>
      <c r="K46" s="114" t="n">
        <f aca="false">K6-K7-K16</f>
        <v>0</v>
      </c>
      <c r="L46" s="114" t="n">
        <f aca="false">L6-L7-L16</f>
        <v>0</v>
      </c>
      <c r="M46" s="114" t="n">
        <f aca="false">M6-M7-M16</f>
        <v>0</v>
      </c>
      <c r="N46" s="114" t="n">
        <f aca="false">N6-N7-N16</f>
        <v>0</v>
      </c>
      <c r="O46" s="114" t="n">
        <f aca="false">O6-O7-O16</f>
        <v>0</v>
      </c>
      <c r="P46" s="114" t="n">
        <f aca="false">P6-P7-P16</f>
        <v>0</v>
      </c>
      <c r="Q46" s="114" t="n">
        <f aca="false">Q6-Q7-Q16</f>
        <v>0</v>
      </c>
      <c r="R46" s="114" t="n">
        <f aca="false">R6-R7-R16</f>
        <v>0</v>
      </c>
      <c r="S46" s="114" t="n">
        <f aca="false">S6-S7-S16</f>
        <v>0</v>
      </c>
      <c r="T46" s="114" t="n">
        <f aca="false">T6-T7-T16</f>
        <v>0</v>
      </c>
      <c r="U46" s="114" t="n">
        <f aca="false">U6-U7-U16</f>
        <v>0</v>
      </c>
      <c r="V46" s="114" t="n">
        <f aca="false">V6-V7-V16</f>
        <v>0</v>
      </c>
      <c r="W46" s="114" t="n">
        <f aca="false">W6-W7-W16</f>
        <v>0</v>
      </c>
      <c r="X46" s="114" t="n">
        <f aca="false">X6-X7-X16</f>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0" t="s">
        <v>330</v>
      </c>
      <c r="D47" s="114" t="n">
        <f aca="false">D7-D9-D14-D15</f>
        <v>-1000000</v>
      </c>
      <c r="E47" s="114" t="n">
        <f aca="false">E7-E9-E14-E15</f>
        <v>0</v>
      </c>
      <c r="F47" s="114" t="n">
        <f aca="false">F7-F9-F14-F15</f>
        <v>1000000</v>
      </c>
      <c r="G47" s="114" t="n">
        <f aca="false">G7-G9-G14-G15</f>
        <v>-1000000</v>
      </c>
      <c r="H47" s="114" t="n">
        <f aca="false">H7-H9-H14-H15</f>
        <v>-1.92224979400635E-006</v>
      </c>
      <c r="I47" s="114" t="n">
        <f aca="false">I7-I9-I14-I15</f>
        <v>-2.15321779251099E-006</v>
      </c>
      <c r="J47" s="114" t="n">
        <f aca="false">J7-J9-J14-J15</f>
        <v>0</v>
      </c>
      <c r="K47" s="114" t="n">
        <f aca="false">K7-K9-K14-K15</f>
        <v>0</v>
      </c>
      <c r="L47" s="114" t="n">
        <f aca="false">L7-L9-L14-L15</f>
        <v>0</v>
      </c>
      <c r="M47" s="114" t="n">
        <f aca="false">M7-M9-M14-M15</f>
        <v>0</v>
      </c>
      <c r="N47" s="114" t="n">
        <f aca="false">N7-N9-N14-N15</f>
        <v>1000000</v>
      </c>
      <c r="O47" s="114" t="n">
        <f aca="false">O7-O9-O14-O15</f>
        <v>0</v>
      </c>
      <c r="P47" s="114" t="n">
        <f aca="false">P7-P9-P14-P15</f>
        <v>0</v>
      </c>
      <c r="Q47" s="114" t="n">
        <f aca="false">Q7-Q9-Q14-Q15</f>
        <v>0</v>
      </c>
      <c r="R47" s="114" t="n">
        <f aca="false">R7-R9-R14-R15</f>
        <v>0</v>
      </c>
      <c r="S47" s="114" t="n">
        <f aca="false">S7-S9-S14-S15</f>
        <v>0</v>
      </c>
      <c r="T47" s="114" t="n">
        <f aca="false">T7-T9-T14-T15</f>
        <v>0</v>
      </c>
      <c r="U47" s="114" t="n">
        <f aca="false">U7-U9-U14-U15</f>
        <v>0</v>
      </c>
      <c r="V47" s="114" t="n">
        <f aca="false">V7-V9-V14-V15</f>
        <v>0</v>
      </c>
      <c r="W47" s="114" t="n">
        <f aca="false">W7-W9-W14-W15</f>
        <v>0</v>
      </c>
      <c r="X47" s="114" t="n">
        <f aca="false">X7-X9-X14-X15</f>
        <v>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0" t="s">
        <v>131</v>
      </c>
      <c r="D48" s="117" t="n">
        <f aca="false">D9-D10-D11-D12-D13</f>
        <v>5902000000</v>
      </c>
      <c r="E48" s="117" t="n">
        <f aca="false">E9-E10-E11-E12-E13</f>
        <v>5794000000</v>
      </c>
      <c r="F48" s="117" t="n">
        <f aca="false">F9-F10-F11-F12-F13</f>
        <v>5671000000</v>
      </c>
      <c r="G48" s="117" t="n">
        <f aca="false">G9-G10-G11-G12-G13</f>
        <v>6022000000</v>
      </c>
      <c r="H48" s="114" t="n">
        <f aca="false">H9-H10-H11-H12-H13</f>
        <v>0</v>
      </c>
      <c r="I48" s="114" t="n">
        <f aca="false">I9-I10-I11-I12-I13</f>
        <v>0</v>
      </c>
      <c r="J48" s="114" t="n">
        <f aca="false">J9-J10-J11-J12-J13</f>
        <v>0</v>
      </c>
      <c r="K48" s="114" t="n">
        <f aca="false">K9-K10-K11-K12-K13</f>
        <v>0</v>
      </c>
      <c r="L48" s="117" t="n">
        <f aca="false">L9-L10-L11-L12</f>
        <v>11457000000</v>
      </c>
      <c r="M48" s="117" t="n">
        <f aca="false">M9-M10-M11-M12</f>
        <v>10825000000</v>
      </c>
      <c r="N48" s="117" t="n">
        <f aca="false">N9-N10-N11-N12</f>
        <v>11089000000</v>
      </c>
      <c r="O48" s="117" t="n">
        <f aca="false">O9-O10-O11-O12</f>
        <v>11630000000</v>
      </c>
      <c r="P48" s="117" t="n">
        <f aca="false">P9-P10-P11-P12</f>
        <v>11982000000</v>
      </c>
      <c r="Q48" s="117" t="n">
        <f aca="false">Q9-Q10-Q11-Q12</f>
        <v>13027000000</v>
      </c>
      <c r="R48" s="117" t="n">
        <f aca="false">R9-R10-R11-R12</f>
        <v>13730000000</v>
      </c>
      <c r="S48" s="117" t="n">
        <f aca="false">S9-S10-S11-S12</f>
        <v>13330000000</v>
      </c>
      <c r="T48" s="117" t="n">
        <f aca="false">T9-T10-T11-T12</f>
        <v>15971000000</v>
      </c>
      <c r="U48" s="117" t="n">
        <f aca="false">U9-U10-U11-U12</f>
        <v>17640000000</v>
      </c>
      <c r="V48" s="117" t="n">
        <f aca="false">V9-V10-V11-V12</f>
        <v>18174000000</v>
      </c>
      <c r="W48" s="117" t="n">
        <f aca="false">W9-W10-W11-W12</f>
        <v>19070000000</v>
      </c>
      <c r="X48" s="117" t="n">
        <f aca="false">X9-X10-X11-X12</f>
        <v>19890000000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0" t="s">
        <v>134</v>
      </c>
      <c r="D49" s="114" t="n">
        <f aca="false">D17-D19-D25</f>
        <v>0</v>
      </c>
      <c r="E49" s="114" t="n">
        <f aca="false">E17-E19-E25</f>
        <v>0</v>
      </c>
      <c r="F49" s="114" t="n">
        <f aca="false">F17-F19-F25</f>
        <v>0</v>
      </c>
      <c r="G49" s="114" t="n">
        <f aca="false">G17-G19-G25</f>
        <v>-1000000</v>
      </c>
      <c r="H49" s="114" t="n">
        <f aca="false">H17-H19-H25</f>
        <v>0</v>
      </c>
      <c r="I49" s="114" t="n">
        <f aca="false">I17-I19-I25</f>
        <v>0</v>
      </c>
      <c r="J49" s="114" t="n">
        <f aca="false">J17-J19-J25</f>
        <v>0</v>
      </c>
      <c r="K49" s="114" t="n">
        <f aca="false">K17-K19-K25</f>
        <v>0</v>
      </c>
      <c r="L49" s="114" t="n">
        <f aca="false">L17-L19-L25</f>
        <v>0</v>
      </c>
      <c r="M49" s="114" t="n">
        <f aca="false">M17-M19-M25</f>
        <v>0</v>
      </c>
      <c r="N49" s="114" t="n">
        <f aca="false">N17-N19-N25</f>
        <v>0</v>
      </c>
      <c r="O49" s="114" t="n">
        <f aca="false">O17-O19-O25</f>
        <v>0</v>
      </c>
      <c r="P49" s="114" t="n">
        <f aca="false">P17-P19-P25</f>
        <v>0</v>
      </c>
      <c r="Q49" s="114" t="n">
        <f aca="false">Q17-Q19-Q25</f>
        <v>-1000000</v>
      </c>
      <c r="R49" s="114" t="n">
        <f aca="false">R17-R19-R25</f>
        <v>0</v>
      </c>
      <c r="S49" s="114" t="n">
        <f aca="false">S17-S19-S25</f>
        <v>0</v>
      </c>
      <c r="T49" s="114" t="n">
        <f aca="false">T17-T19-T25</f>
        <v>0</v>
      </c>
      <c r="U49" s="114" t="n">
        <f aca="false">U17-U19-U25</f>
        <v>0</v>
      </c>
      <c r="V49" s="114" t="n">
        <f aca="false">V17-V19-V25</f>
        <v>0</v>
      </c>
      <c r="W49" s="114" t="n">
        <f aca="false">W17-W19-W25</f>
        <v>0</v>
      </c>
      <c r="X49" s="114" t="n">
        <f aca="false">X17-X19-X25</f>
        <v>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0" t="s">
        <v>583</v>
      </c>
      <c r="D50" s="114" t="n">
        <f aca="false">D19-D20-D21-D22-D23-D24</f>
        <v>0</v>
      </c>
      <c r="E50" s="114" t="n">
        <f aca="false">E19-E20-E21-E22-E23-E24</f>
        <v>1000000</v>
      </c>
      <c r="F50" s="114" t="n">
        <f aca="false">F19-F20-F21-F22-F23-F24</f>
        <v>0</v>
      </c>
      <c r="G50" s="114" t="n">
        <f aca="false">G19-G20-G21-G22-G23-G24</f>
        <v>0</v>
      </c>
      <c r="H50" s="114" t="n">
        <f aca="false">H19-H20-H21-H22-H23-H24</f>
        <v>0</v>
      </c>
      <c r="I50" s="114" t="n">
        <f aca="false">I19-I20-I21-I22-I23-I24</f>
        <v>0</v>
      </c>
      <c r="J50" s="114" t="n">
        <f aca="false">J19-J20-J21-J22-J23-J24</f>
        <v>0</v>
      </c>
      <c r="K50" s="114" t="n">
        <f aca="false">K19-K20-K21-K22-K23-K24</f>
        <v>0</v>
      </c>
      <c r="L50" s="117" t="n">
        <f aca="false">L19-L20-L21-L22-L23-L24</f>
        <v>5911000000</v>
      </c>
      <c r="M50" s="117" t="n">
        <f aca="false">M19-M20-M21-M22-M23-M24</f>
        <v>6036000000</v>
      </c>
      <c r="N50" s="117" t="n">
        <f aca="false">N19-N20-N21-N22-N23-N24</f>
        <v>6944000000</v>
      </c>
      <c r="O50" s="117" t="n">
        <f aca="false">O19-O20-O21-O22-O23-O24</f>
        <v>7245000000</v>
      </c>
      <c r="P50" s="117" t="n">
        <f aca="false">P19-P20-P21-P22-P23-P24</f>
        <v>6928000000</v>
      </c>
      <c r="Q50" s="117" t="n">
        <f aca="false">Q19-Q20-Q21-Q22-Q23-Q24</f>
        <v>6642000000</v>
      </c>
      <c r="R50" s="117" t="n">
        <f aca="false">R19-R20-R21-R22-R23-R24</f>
        <v>8085000000</v>
      </c>
      <c r="S50" s="117" t="n">
        <f aca="false">S19-S20-S21-S22-S23-S24</f>
        <v>11830000000</v>
      </c>
      <c r="T50" s="117" t="n">
        <f aca="false">T19-T20-T21-T22-T23-T24</f>
        <v>9723000000</v>
      </c>
      <c r="U50" s="117" t="n">
        <f aca="false">U19-U20-U21-U22-U23-U24</f>
        <v>9613000000</v>
      </c>
      <c r="V50" s="117" t="n">
        <f aca="false">V19-V20-V21-V22-V23-V24</f>
        <v>10258000000</v>
      </c>
      <c r="W50" s="117" t="n">
        <f aca="false">W19-W20-W21-W22-W23-W24</f>
        <v>10828000000</v>
      </c>
      <c r="X50" s="117" t="n">
        <f aca="false">X19-X20-X21-X22-X23-X24</f>
        <v>11424000000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B51" s="0" t="s">
        <v>137</v>
      </c>
      <c r="D51" s="115" t="n">
        <f aca="false">D33-D34-D39</f>
        <v>0</v>
      </c>
      <c r="E51" s="115" t="n">
        <f aca="false">E33-E34-E39</f>
        <v>0</v>
      </c>
      <c r="F51" s="115" t="n">
        <f aca="false">F33-F34-F39</f>
        <v>-1000000</v>
      </c>
      <c r="G51" s="115" t="n">
        <f aca="false">G33-G34-G39</f>
        <v>0</v>
      </c>
      <c r="H51" s="115" t="n">
        <f aca="false">H33-H34-H39</f>
        <v>0</v>
      </c>
      <c r="I51" s="115" t="n">
        <f aca="false">I33-I34-I39</f>
        <v>0</v>
      </c>
      <c r="J51" s="115" t="n">
        <f aca="false">J33-J34-J39</f>
        <v>0</v>
      </c>
      <c r="K51" s="115" t="n">
        <f aca="false">K33-K34-K39</f>
        <v>0</v>
      </c>
      <c r="L51" s="115" t="n">
        <f aca="false">L33-L34-L39</f>
        <v>0</v>
      </c>
      <c r="M51" s="115" t="n">
        <f aca="false">M33-M34-M39</f>
        <v>0</v>
      </c>
      <c r="N51" s="115" t="n">
        <f aca="false">N33-N34-N39</f>
        <v>0</v>
      </c>
      <c r="O51" s="115" t="n">
        <f aca="false">O33-O34-O39</f>
        <v>0</v>
      </c>
      <c r="P51" s="115" t="n">
        <f aca="false">P33-P34-P39</f>
        <v>0</v>
      </c>
      <c r="Q51" s="115" t="n">
        <f aca="false">Q33-Q34-Q39</f>
        <v>0</v>
      </c>
      <c r="R51" s="115" t="n">
        <f aca="false">R33-R34-R39</f>
        <v>0</v>
      </c>
      <c r="S51" s="115" t="n">
        <f aca="false">S33-S34-S39</f>
        <v>0</v>
      </c>
      <c r="T51" s="115" t="n">
        <f aca="false">T33-T34-T39</f>
        <v>0</v>
      </c>
      <c r="U51" s="115" t="n">
        <f aca="false">U33-U34-U39</f>
        <v>0</v>
      </c>
      <c r="V51" s="115" t="n">
        <f aca="false">V33-V34-V39</f>
        <v>0</v>
      </c>
      <c r="W51" s="115" t="n">
        <f aca="false">W33-W34-W39</f>
        <v>0</v>
      </c>
      <c r="X51" s="115" t="n">
        <f aca="false">X33-X34-X39</f>
        <v>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B52" s="0" t="s">
        <v>1082</v>
      </c>
      <c r="D52" s="115" t="n">
        <f aca="false">D34-D35-D36-D37-D38</f>
        <v>0</v>
      </c>
      <c r="E52" s="115" t="n">
        <f aca="false">E34-E35-E36-E37-E38</f>
        <v>0</v>
      </c>
      <c r="F52" s="115" t="n">
        <f aca="false">F34-F35-F36-F37-F38</f>
        <v>0</v>
      </c>
      <c r="G52" s="115" t="n">
        <f aca="false">G34-G35-G36-G37-G38</f>
        <v>0</v>
      </c>
      <c r="H52" s="115" t="n">
        <f aca="false">H34-H35-H36-H37-H38</f>
        <v>0</v>
      </c>
      <c r="I52" s="115" t="n">
        <f aca="false">I34-I35-I36-I37-I38</f>
        <v>0</v>
      </c>
      <c r="J52" s="115" t="n">
        <f aca="false">J34-J35-J36-J37-J38</f>
        <v>0</v>
      </c>
      <c r="K52" s="115" t="n">
        <f aca="false">K34-K35-K36-K37-K38</f>
        <v>0</v>
      </c>
      <c r="L52" s="115" t="n">
        <f aca="false">L34-L35-L36-L37-L38</f>
        <v>0</v>
      </c>
      <c r="M52" s="115" t="n">
        <f aca="false">M34-M35-M36-M37-M38</f>
        <v>0</v>
      </c>
      <c r="N52" s="115" t="n">
        <f aca="false">N34-N35-N36-N37-N38</f>
        <v>0</v>
      </c>
      <c r="O52" s="115" t="n">
        <f aca="false">O34-O35-O36-O37-O38</f>
        <v>0</v>
      </c>
      <c r="P52" s="115" t="n">
        <f aca="false">P34-P35-P36-P37-P38</f>
        <v>0</v>
      </c>
      <c r="Q52" s="115" t="n">
        <f aca="false">Q34-Q35-Q36-Q37-Q38</f>
        <v>0</v>
      </c>
      <c r="R52" s="115" t="n">
        <f aca="false">R34-R35-R36-R37-R38</f>
        <v>0</v>
      </c>
      <c r="S52" s="115" t="n">
        <f aca="false">S34-S35-S36-S37-S38</f>
        <v>0</v>
      </c>
      <c r="T52" s="115" t="n">
        <f aca="false">T34-T35-T36-T37-T38</f>
        <v>0</v>
      </c>
      <c r="U52" s="115" t="n">
        <f aca="false">U34-U35-U36-U37-U38</f>
        <v>0</v>
      </c>
      <c r="V52" s="115" t="n">
        <f aca="false">V34-V35-V36-V37-V38</f>
        <v>0</v>
      </c>
      <c r="W52" s="115" t="n">
        <f aca="false">W34-W35-W36-W37-W38</f>
        <v>0</v>
      </c>
      <c r="X52" s="115" t="n">
        <f aca="false">X34-X35-X36-X37-X38</f>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75" hidden="false" customHeight="false" outlineLevel="0" collapsed="false">
      <c r="B53" s="0" t="s">
        <v>334</v>
      </c>
      <c r="D53" s="56" t="n">
        <f aca="false">D39-D40-D41</f>
        <v>457000000</v>
      </c>
      <c r="E53" s="56" t="n">
        <f aca="false">E39-E40-E41</f>
        <v>877000000</v>
      </c>
      <c r="F53" s="56" t="n">
        <f aca="false">F39-F40-F41</f>
        <v>1231000000</v>
      </c>
      <c r="G53" s="56" t="n">
        <f aca="false">G39-G40-G41</f>
        <v>686000000</v>
      </c>
      <c r="H53" s="55" t="n">
        <f aca="false">H39-H40-H41</f>
        <v>0</v>
      </c>
      <c r="I53" s="55" t="n">
        <f aca="false">I39-I40-I41</f>
        <v>0</v>
      </c>
      <c r="J53" s="55" t="n">
        <f aca="false">J39-J40-J41</f>
        <v>0</v>
      </c>
      <c r="K53" s="55" t="n">
        <f aca="false">K39-K40-K41</f>
        <v>0</v>
      </c>
      <c r="L53" s="55" t="n">
        <f aca="false">L39-L40-L41</f>
        <v>0</v>
      </c>
      <c r="M53" s="55" t="n">
        <f aca="false">M39-M40-M41</f>
        <v>0</v>
      </c>
      <c r="N53" s="55" t="n">
        <f aca="false">N39-N40-N41</f>
        <v>0</v>
      </c>
      <c r="O53" s="55" t="n">
        <f aca="false">O39-O40-O41</f>
        <v>0</v>
      </c>
      <c r="P53" s="55" t="n">
        <f aca="false">P39-P40-P41</f>
        <v>0</v>
      </c>
      <c r="Q53" s="55" t="n">
        <f aca="false">Q39-Q40-Q41</f>
        <v>0</v>
      </c>
      <c r="R53" s="55" t="n">
        <f aca="false">R39-R40-R41</f>
        <v>0</v>
      </c>
      <c r="S53" s="55" t="n">
        <f aca="false">S39-S40-S41</f>
        <v>0</v>
      </c>
      <c r="T53" s="55" t="n">
        <f aca="false">T39-T40-T41</f>
        <v>0</v>
      </c>
      <c r="U53" s="55" t="n">
        <f aca="false">U39-U40-U41</f>
        <v>0</v>
      </c>
      <c r="V53" s="55" t="n">
        <f aca="false">V39-V40-V41</f>
        <v>0</v>
      </c>
      <c r="W53" s="55" t="n">
        <f aca="false">W39-W40-W41</f>
        <v>0</v>
      </c>
      <c r="X53" s="55" t="n">
        <f aca="false">X39-X40-X41</f>
        <v>0</v>
      </c>
    </row>
    <row r="54" customFormat="false" ht="15.75" hidden="false" customHeight="false" outlineLevel="0" collapsed="false">
      <c r="H54" s="539"/>
      <c r="I54" s="539"/>
      <c r="J54" s="539"/>
      <c r="K54" s="985"/>
    </row>
    <row r="57" customFormat="false" ht="15" hidden="false" customHeight="false" outlineLevel="0" collapsed="false">
      <c r="D57" s="55"/>
    </row>
    <row r="58" customFormat="false" ht="15" hidden="false" customHeight="false" outlineLevel="0" collapsed="false">
      <c r="B58" s="0" t="s">
        <v>139</v>
      </c>
      <c r="D58" s="0" t="n">
        <v>37441000000</v>
      </c>
      <c r="E58" s="0" t="n">
        <v>37480000000</v>
      </c>
      <c r="F58" s="0" t="n">
        <v>36553000000</v>
      </c>
      <c r="G58" s="0" t="n">
        <v>38425000000</v>
      </c>
      <c r="H58" s="0" t="n">
        <v>40802000000</v>
      </c>
      <c r="I58" s="0" t="n">
        <v>43145000000</v>
      </c>
      <c r="J58" s="0" t="n">
        <v>48611000000</v>
      </c>
      <c r="K58" s="0" t="n">
        <v>53927000000</v>
      </c>
      <c r="L58" s="0" t="n">
        <v>61607000000</v>
      </c>
      <c r="M58" s="0" t="n">
        <v>65117000000</v>
      </c>
      <c r="N58" s="0" t="n">
        <v>67911000000</v>
      </c>
      <c r="O58" s="0" t="n">
        <v>70347000000</v>
      </c>
      <c r="P58" s="0" t="n">
        <v>72890000000</v>
      </c>
      <c r="Q58" s="0" t="n">
        <v>75443000000</v>
      </c>
      <c r="R58" s="0" t="n">
        <v>79373000000</v>
      </c>
    </row>
    <row r="59" customFormat="false" ht="15" hidden="false" customHeight="false" outlineLevel="0" collapsed="false">
      <c r="B59" s="0" t="s">
        <v>140</v>
      </c>
      <c r="D59" s="0" t="n">
        <f aca="false">(D6/D58)*100</f>
        <v>19.8258593520472</v>
      </c>
      <c r="E59" s="0" t="n">
        <f aca="false">(E6/E58)*100</f>
        <v>19.6531483457844</v>
      </c>
      <c r="F59" s="0" t="n">
        <f aca="false">(F6/F58)*100</f>
        <v>19.3746067354253</v>
      </c>
      <c r="G59" s="0" t="n">
        <f aca="false">(G6/G58)*100</f>
        <v>18.5061808718282</v>
      </c>
      <c r="H59" s="0" t="n">
        <f aca="false">(H6/H58)*100</f>
        <v>21.5</v>
      </c>
      <c r="I59" s="0" t="n">
        <f aca="false">(I6/I58)*100</f>
        <v>21.6</v>
      </c>
      <c r="J59" s="0" t="n">
        <f aca="false">(J6/J58)*100</f>
        <v>20.6</v>
      </c>
      <c r="K59" s="0" t="n">
        <f aca="false">(K6/K58)*100</f>
        <v>22.2</v>
      </c>
      <c r="L59" s="0" t="n">
        <f aca="false">(L6/L58)*100</f>
        <v>26.9742074764231</v>
      </c>
      <c r="M59" s="0" t="n">
        <f aca="false">(M6/M58)*100</f>
        <v>25.9532840886404</v>
      </c>
      <c r="N59" s="0" t="n">
        <f aca="false">(N6/N58)*100</f>
        <v>24.6027889443536</v>
      </c>
      <c r="O59" s="0" t="n">
        <f aca="false">(O6/O58)*100</f>
        <v>22.4657767921873</v>
      </c>
      <c r="P59" s="0" t="n">
        <f aca="false">(P6/P58)*100</f>
        <v>21.6271093428454</v>
      </c>
      <c r="Q59" s="0" t="n">
        <f aca="false">(Q6/Q58)*100</f>
        <v>21.4387020664608</v>
      </c>
      <c r="R59" s="0" t="n">
        <f aca="false">(R6/R58)*100</f>
        <v>23.3908255956056</v>
      </c>
    </row>
    <row r="60" customFormat="false" ht="15" hidden="false" customHeight="false" outlineLevel="0" collapsed="false">
      <c r="B60" s="0" t="s">
        <v>141</v>
      </c>
      <c r="D60" s="0" t="n">
        <f aca="false">(D17/D58)*100</f>
        <v>26.1024011110814</v>
      </c>
      <c r="E60" s="0" t="n">
        <f aca="false">(E17/E58)*100</f>
        <v>22.9802561366062</v>
      </c>
      <c r="F60" s="0" t="n">
        <f aca="false">(F17/F58)*100</f>
        <v>23.0076874675129</v>
      </c>
      <c r="G60" s="0" t="n">
        <f aca="false">(G17/G58)*100</f>
        <v>19.9947950553025</v>
      </c>
      <c r="H60" s="0" t="n">
        <f aca="false">(H17/H58)*100</f>
        <v>20.6</v>
      </c>
      <c r="I60" s="0" t="n">
        <f aca="false">(I17/I58)*100</f>
        <v>19.7</v>
      </c>
      <c r="J60" s="0" t="n">
        <f aca="false">(J17/J58)*100</f>
        <v>19.5</v>
      </c>
      <c r="K60" s="0" t="n">
        <f aca="false">(K17/K58)*100</f>
        <v>22</v>
      </c>
      <c r="L60" s="0" t="n">
        <f aca="false">(L17/L58)*100</f>
        <v>27.0164104728359</v>
      </c>
      <c r="M60" s="0" t="n">
        <f aca="false">(M17/M58)*100</f>
        <v>26.7748821352335</v>
      </c>
      <c r="N60" s="0" t="n">
        <f aca="false">(N17/N58)*100</f>
        <v>27.117845415323</v>
      </c>
      <c r="O60" s="0" t="n">
        <f aca="false">(O17/O58)*100</f>
        <v>24.7146289109699</v>
      </c>
      <c r="P60" s="0" t="n">
        <f aca="false">(P17/P58)*100</f>
        <v>23.2432432432432</v>
      </c>
      <c r="Q60" s="0" t="n">
        <f aca="false">(Q17/Q58)*100</f>
        <v>21.6322256538049</v>
      </c>
      <c r="R60" s="0" t="n">
        <f aca="false">(R17/R58)*100</f>
        <v>22.4219822861678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4.xml><?xml version="1.0" encoding="utf-8"?>
<worksheet xmlns="http://schemas.openxmlformats.org/spreadsheetml/2006/main" xmlns:r="http://schemas.openxmlformats.org/officeDocument/2006/relationships">
  <sheetPr filterMode="false">
    <pageSetUpPr fitToPage="false"/>
  </sheetPr>
  <dimension ref="A1:X5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Y1" activeCellId="0" sqref="Y1"/>
    </sheetView>
  </sheetViews>
  <sheetFormatPr defaultRowHeight="15"/>
  <cols>
    <col collapsed="false" hidden="false" max="1" min="1" style="0" width="22.9489795918367"/>
    <col collapsed="false" hidden="false" max="2" min="2" style="0" width="51.2959183673469"/>
    <col collapsed="false" hidden="false" max="3" min="3" style="0" width="22.1377551020408"/>
    <col collapsed="false" hidden="false" max="7" min="4" style="0" width="8.50510204081633"/>
    <col collapsed="false" hidden="false" max="8" min="8" style="0" width="13.5"/>
    <col collapsed="false" hidden="false" max="9" min="9" style="0" width="22.1377551020408"/>
    <col collapsed="false" hidden="false" max="10" min="10" style="0" width="23.8928571428571"/>
    <col collapsed="false" hidden="false" max="12" min="11" style="0" width="24.1632653061224"/>
    <col collapsed="false" hidden="false" max="16" min="13" style="0" width="23.8928571428571"/>
    <col collapsed="false" hidden="false" max="17" min="17" style="0" width="25.7857142857143"/>
    <col collapsed="false" hidden="false" max="18" min="18" style="0" width="26.1887755102041"/>
    <col collapsed="false" hidden="false" max="19" min="19" style="0" width="22.0051020408163"/>
    <col collapsed="false" hidden="false" max="20" min="20" style="0" width="23.8928571428571"/>
    <col collapsed="false" hidden="false" max="21" min="21" style="0" width="25.3775510204082"/>
    <col collapsed="false" hidden="false" max="1025" min="22" style="0" width="8.50510204081633"/>
  </cols>
  <sheetData>
    <row r="1" customFormat="false" ht="15" hidden="false" customHeight="false" outlineLevel="0" collapsed="false">
      <c r="A1" s="1" t="s">
        <v>5825</v>
      </c>
      <c r="B1" s="2" t="s">
        <v>5826</v>
      </c>
      <c r="C1" s="2"/>
      <c r="D1" s="3"/>
      <c r="E1" s="3"/>
      <c r="F1" s="3"/>
      <c r="G1" s="3"/>
      <c r="H1" s="3"/>
      <c r="I1" s="3"/>
      <c r="J1" s="3"/>
      <c r="K1" s="3"/>
      <c r="L1" s="3"/>
      <c r="M1" s="3"/>
      <c r="N1" s="3"/>
      <c r="O1" s="4"/>
      <c r="P1" s="4"/>
      <c r="Q1" s="4"/>
      <c r="R1" s="5"/>
      <c r="S1" s="4"/>
      <c r="T1" s="4"/>
      <c r="U1" s="4"/>
      <c r="V1" s="4"/>
      <c r="W1" s="4"/>
      <c r="X1" s="4"/>
    </row>
    <row r="2" customFormat="false" ht="18.75" hidden="false" customHeight="true" outlineLevel="0" collapsed="false">
      <c r="B2" s="7" t="s">
        <v>5827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30</v>
      </c>
      <c r="T5" s="4" t="s">
        <v>31</v>
      </c>
      <c r="U5" s="4" t="s">
        <v>31</v>
      </c>
      <c r="V5" s="4" t="s">
        <v>31</v>
      </c>
      <c r="W5" s="4" t="s">
        <v>31</v>
      </c>
      <c r="X5" s="4" t="s">
        <v>31</v>
      </c>
    </row>
    <row r="6" s="990" customFormat="true" ht="15" hidden="false" customHeight="false" outlineLevel="0" collapsed="false">
      <c r="A6" s="317" t="s">
        <v>32</v>
      </c>
      <c r="B6" s="317" t="s">
        <v>33</v>
      </c>
      <c r="C6" s="32" t="s">
        <v>34</v>
      </c>
      <c r="D6" s="986"/>
      <c r="E6" s="986"/>
      <c r="F6" s="986"/>
      <c r="G6" s="986"/>
      <c r="H6" s="986"/>
      <c r="I6" s="987" t="n">
        <v>228300000000000</v>
      </c>
      <c r="J6" s="987" t="n">
        <v>279500000000000</v>
      </c>
      <c r="K6" s="987" t="n">
        <v>315900000000000</v>
      </c>
      <c r="L6" s="988" t="n">
        <v>430000000000000</v>
      </c>
      <c r="M6" s="988" t="n">
        <v>463000000000000</v>
      </c>
      <c r="N6" s="988" t="n">
        <v>588000000000000</v>
      </c>
      <c r="O6" s="988" t="n">
        <v>719000000000000</v>
      </c>
      <c r="P6" s="988" t="n">
        <v>733000000000000</v>
      </c>
      <c r="Q6" s="988" t="n">
        <v>827000000000000</v>
      </c>
      <c r="R6" s="988" t="n">
        <v>863000000000000</v>
      </c>
      <c r="S6" s="988" t="n">
        <v>996000000000000</v>
      </c>
      <c r="T6" s="989" t="n">
        <v>1044000000000000</v>
      </c>
      <c r="U6" s="989" t="n">
        <v>1139000000000000</v>
      </c>
      <c r="V6" s="986"/>
      <c r="W6" s="986"/>
      <c r="X6" s="986"/>
    </row>
    <row r="7" customFormat="false" ht="15" hidden="false" customHeight="false" outlineLevel="0" collapsed="false">
      <c r="A7" s="11" t="s">
        <v>35</v>
      </c>
      <c r="B7" s="11" t="s">
        <v>35</v>
      </c>
      <c r="C7" s="20" t="s">
        <v>37</v>
      </c>
      <c r="D7" s="4"/>
      <c r="E7" s="4"/>
      <c r="F7" s="4"/>
      <c r="G7" s="4"/>
      <c r="H7" s="4"/>
      <c r="I7" s="99" t="n">
        <v>224500000000000</v>
      </c>
      <c r="J7" s="99" t="n">
        <v>271600000000000</v>
      </c>
      <c r="K7" s="99" t="n">
        <v>311700000000000</v>
      </c>
      <c r="L7" s="77" t="n">
        <f aca="false">L8+L12</f>
        <v>420000000000000</v>
      </c>
      <c r="M7" s="77" t="n">
        <f aca="false">M8+M12</f>
        <v>455000000000000</v>
      </c>
      <c r="N7" s="77" t="n">
        <f aca="false">N8+N12</f>
        <v>576000000000000</v>
      </c>
      <c r="O7" s="77" t="n">
        <f aca="false">O8+O12</f>
        <v>708000000000000</v>
      </c>
      <c r="P7" s="77" t="n">
        <f aca="false">P8+P12</f>
        <v>723000000000000</v>
      </c>
      <c r="Q7" s="77" t="n">
        <f aca="false">Q8+Q12</f>
        <v>816000000000000</v>
      </c>
      <c r="R7" s="77" t="n">
        <f aca="false">R8+R12</f>
        <v>856000000000000</v>
      </c>
      <c r="S7" s="77" t="n">
        <f aca="false">S8+S12</f>
        <v>983000000000000</v>
      </c>
      <c r="T7" s="77" t="n">
        <f aca="false">T8+T12</f>
        <v>1041000000000000</v>
      </c>
      <c r="U7" s="77" t="n">
        <f aca="false">U8+U12</f>
        <v>1137000000000000</v>
      </c>
      <c r="V7" s="4"/>
      <c r="W7" s="4"/>
      <c r="X7" s="4"/>
    </row>
    <row r="8" customFormat="false" ht="15" hidden="false" customHeight="false" outlineLevel="0" collapsed="false">
      <c r="A8" s="0" t="s">
        <v>5828</v>
      </c>
      <c r="B8" s="0" t="s">
        <v>5829</v>
      </c>
      <c r="C8" s="49" t="s">
        <v>40</v>
      </c>
      <c r="D8" s="4"/>
      <c r="E8" s="4"/>
      <c r="F8" s="4"/>
      <c r="G8" s="4"/>
      <c r="H8" s="4"/>
      <c r="I8" s="99" t="n">
        <v>191700000000000</v>
      </c>
      <c r="J8" s="99" t="n">
        <v>236300000000000</v>
      </c>
      <c r="K8" s="99" t="n">
        <v>265900000000000</v>
      </c>
      <c r="L8" s="46" t="n">
        <v>363000000000000</v>
      </c>
      <c r="M8" s="46" t="n">
        <v>373000000000000</v>
      </c>
      <c r="N8" s="46" t="n">
        <v>483000000000000</v>
      </c>
      <c r="O8" s="46" t="n">
        <v>608000000000000</v>
      </c>
      <c r="P8" s="46" t="n">
        <v>617000000000000</v>
      </c>
      <c r="Q8" s="46" t="n">
        <v>685000000000000</v>
      </c>
      <c r="R8" s="46" t="n">
        <v>718000000000000</v>
      </c>
      <c r="S8" s="165" t="n">
        <v>764000000000000</v>
      </c>
      <c r="T8" s="77" t="n">
        <v>816000000000000</v>
      </c>
      <c r="U8" s="77" t="n">
        <v>900000000000000</v>
      </c>
      <c r="V8" s="4"/>
      <c r="W8" s="4"/>
      <c r="X8" s="4"/>
    </row>
    <row r="9" customFormat="false" ht="15" hidden="false" customHeight="false" outlineLevel="0" collapsed="false">
      <c r="A9" s="26" t="s">
        <v>5830</v>
      </c>
      <c r="B9" s="26" t="s">
        <v>5831</v>
      </c>
      <c r="C9" s="11" t="s">
        <v>43</v>
      </c>
      <c r="D9" s="4"/>
      <c r="E9" s="4"/>
      <c r="F9" s="4"/>
      <c r="G9" s="4"/>
      <c r="H9" s="4"/>
      <c r="I9" s="99" t="n">
        <v>66600000000000</v>
      </c>
      <c r="J9" s="99" t="n">
        <v>83300000000000</v>
      </c>
      <c r="K9" s="99" t="n">
        <v>77000000000000</v>
      </c>
      <c r="L9" s="46" t="n">
        <v>90000000000000</v>
      </c>
      <c r="M9" s="46" t="n">
        <v>61000000000000</v>
      </c>
      <c r="N9" s="77" t="n">
        <v>69000000000000</v>
      </c>
      <c r="O9" s="77" t="n">
        <v>110000000000000</v>
      </c>
      <c r="P9" s="77" t="n">
        <v>125000000000000</v>
      </c>
      <c r="Q9" s="77" t="n">
        <v>120000000000000</v>
      </c>
      <c r="R9" s="46" t="n">
        <v>100000000000000</v>
      </c>
      <c r="S9" s="77" t="n">
        <v>68000000000000</v>
      </c>
      <c r="T9" s="77" t="n">
        <v>55000000000000</v>
      </c>
      <c r="U9" s="77" t="n">
        <v>68000000000000</v>
      </c>
      <c r="V9" s="4"/>
      <c r="W9" s="4"/>
      <c r="X9" s="4"/>
    </row>
    <row r="10" customFormat="false" ht="15" hidden="false" customHeight="false" outlineLevel="0" collapsed="false">
      <c r="A10" s="991" t="s">
        <v>5832</v>
      </c>
      <c r="B10" s="991" t="s">
        <v>5833</v>
      </c>
      <c r="C10" s="11" t="s">
        <v>43</v>
      </c>
      <c r="D10" s="4"/>
      <c r="E10" s="4"/>
      <c r="F10" s="4"/>
      <c r="G10" s="4"/>
      <c r="H10" s="4"/>
      <c r="I10" s="99" t="n">
        <v>125200000000000</v>
      </c>
      <c r="J10" s="99" t="n">
        <v>153000000000000</v>
      </c>
      <c r="K10" s="99" t="n">
        <v>188900000000000</v>
      </c>
      <c r="L10" s="46" t="n">
        <v>274000000000000</v>
      </c>
      <c r="M10" s="46" t="n">
        <v>312000000000000</v>
      </c>
      <c r="N10" s="77" t="n">
        <v>414000000000000</v>
      </c>
      <c r="O10" s="77" t="n">
        <v>497000000000000</v>
      </c>
      <c r="P10" s="77" t="n">
        <v>493000000000000</v>
      </c>
      <c r="Q10" s="77" t="n">
        <v>565000000000000</v>
      </c>
      <c r="R10" s="46" t="n">
        <v>618000000000000</v>
      </c>
      <c r="S10" s="77" t="n">
        <v>697000000000000</v>
      </c>
      <c r="T10" s="77" t="n">
        <v>761000000000000</v>
      </c>
      <c r="U10" s="77" t="n">
        <v>832000000000000</v>
      </c>
      <c r="V10" s="4"/>
      <c r="W10" s="4"/>
      <c r="X10" s="4"/>
    </row>
    <row r="11" s="17" customFormat="true" ht="15" hidden="false" customHeight="false" outlineLevel="0" collapsed="false">
      <c r="A11" s="17" t="s">
        <v>4496</v>
      </c>
      <c r="B11" s="17" t="s">
        <v>4496</v>
      </c>
      <c r="C11" s="20" t="s">
        <v>37</v>
      </c>
      <c r="D11" s="121"/>
      <c r="E11" s="121"/>
      <c r="F11" s="121"/>
      <c r="G11" s="121"/>
      <c r="H11" s="121"/>
      <c r="I11" s="443" t="n">
        <v>3800000000000</v>
      </c>
      <c r="J11" s="443" t="n">
        <v>7900000000000</v>
      </c>
      <c r="K11" s="443" t="n">
        <v>4300000000000</v>
      </c>
      <c r="L11" s="442" t="n">
        <v>9000000000000</v>
      </c>
      <c r="M11" s="442" t="n">
        <v>8000000000000</v>
      </c>
      <c r="N11" s="241" t="n">
        <v>12000000000000</v>
      </c>
      <c r="O11" s="241" t="n">
        <v>12000000000000</v>
      </c>
      <c r="P11" s="241" t="n">
        <v>10000000000000</v>
      </c>
      <c r="Q11" s="241" t="n">
        <v>11000000000000</v>
      </c>
      <c r="R11" s="442" t="n">
        <v>6000000000000</v>
      </c>
      <c r="S11" s="241" t="n">
        <v>12000000000000</v>
      </c>
      <c r="T11" s="241" t="n">
        <v>3000000000000</v>
      </c>
      <c r="U11" s="241" t="n">
        <v>2000000000000</v>
      </c>
      <c r="V11" s="121"/>
      <c r="W11" s="121"/>
      <c r="X11" s="121"/>
    </row>
    <row r="12" customFormat="false" ht="15" hidden="false" customHeight="false" outlineLevel="0" collapsed="false">
      <c r="A12" s="0" t="s">
        <v>5834</v>
      </c>
      <c r="B12" s="0" t="s">
        <v>5835</v>
      </c>
      <c r="C12" s="49" t="s">
        <v>40</v>
      </c>
      <c r="D12" s="4"/>
      <c r="E12" s="4"/>
      <c r="F12" s="4"/>
      <c r="G12" s="4"/>
      <c r="H12" s="4"/>
      <c r="I12" s="99" t="n">
        <v>32800000000000</v>
      </c>
      <c r="J12" s="99" t="n">
        <v>35200000000000</v>
      </c>
      <c r="K12" s="99" t="n">
        <v>45800000000000</v>
      </c>
      <c r="L12" s="46" t="n">
        <v>57000000000000</v>
      </c>
      <c r="M12" s="46" t="n">
        <v>82000000000000</v>
      </c>
      <c r="N12" s="77" t="n">
        <v>93000000000000</v>
      </c>
      <c r="O12" s="77" t="n">
        <v>100000000000000</v>
      </c>
      <c r="P12" s="77" t="n">
        <v>106000000000000</v>
      </c>
      <c r="Q12" s="77" t="n">
        <v>131000000000000</v>
      </c>
      <c r="R12" s="46" t="n">
        <v>138000000000000</v>
      </c>
      <c r="S12" s="77" t="n">
        <v>219000000000000</v>
      </c>
      <c r="T12" s="77" t="n">
        <v>225000000000000</v>
      </c>
      <c r="U12" s="77" t="n">
        <v>237000000000000</v>
      </c>
      <c r="V12" s="4"/>
      <c r="W12" s="4"/>
      <c r="X12" s="4"/>
    </row>
    <row r="13" s="17" customFormat="true" ht="21.75" hidden="false" customHeight="true" outlineLevel="0" collapsed="false">
      <c r="A13" s="17" t="s">
        <v>188</v>
      </c>
      <c r="B13" s="17" t="s">
        <v>935</v>
      </c>
      <c r="C13" s="32" t="s">
        <v>34</v>
      </c>
      <c r="D13" s="121"/>
      <c r="E13" s="121"/>
      <c r="F13" s="121"/>
      <c r="G13" s="121"/>
      <c r="H13" s="121"/>
      <c r="I13" s="443" t="n">
        <f aca="false">I14+I17+I21</f>
        <v>249300000000000</v>
      </c>
      <c r="J13" s="443" t="n">
        <f aca="false">J14+J17+J21</f>
        <v>277400000000000</v>
      </c>
      <c r="K13" s="443" t="n">
        <f aca="false">K14+K17+K21</f>
        <v>358900000000000</v>
      </c>
      <c r="L13" s="443" t="n">
        <f aca="false">L14+L17+L21</f>
        <v>438000000000000</v>
      </c>
      <c r="M13" s="443" t="n">
        <f aca="false">M14+M17+M21</f>
        <v>572000000000000</v>
      </c>
      <c r="N13" s="443" t="n">
        <f aca="false">N14+N17+N21</f>
        <v>648000000000000</v>
      </c>
      <c r="O13" s="443" t="n">
        <f aca="false">O14+O17+O21</f>
        <v>749000000000000</v>
      </c>
      <c r="P13" s="443" t="n">
        <f aca="false">P14+P17+P21</f>
        <v>954000000000000</v>
      </c>
      <c r="Q13" s="443" t="n">
        <v>1093000000000000</v>
      </c>
      <c r="R13" s="443" t="n">
        <v>1105000000000000</v>
      </c>
      <c r="S13" s="443" t="n">
        <v>1243000000000000</v>
      </c>
      <c r="T13" s="241" t="n">
        <v>1342000000000000</v>
      </c>
      <c r="U13" s="241" t="n">
        <v>1436000000000000</v>
      </c>
      <c r="V13" s="121"/>
      <c r="W13" s="121"/>
      <c r="X13" s="121"/>
    </row>
    <row r="14" customFormat="false" ht="15" hidden="false" customHeight="false" outlineLevel="0" collapsed="false">
      <c r="A14" s="0" t="s">
        <v>1091</v>
      </c>
      <c r="B14" s="0" t="s">
        <v>5836</v>
      </c>
      <c r="C14" s="49" t="s">
        <v>191</v>
      </c>
      <c r="D14" s="4"/>
      <c r="E14" s="4"/>
      <c r="F14" s="4"/>
      <c r="G14" s="4"/>
      <c r="H14" s="4"/>
      <c r="I14" s="99" t="n">
        <v>149900000000000</v>
      </c>
      <c r="J14" s="99" t="n">
        <v>180100000000000</v>
      </c>
      <c r="K14" s="99" t="n">
        <v>229300000000000</v>
      </c>
      <c r="L14" s="46" t="n">
        <v>302000000000000</v>
      </c>
      <c r="M14" s="46" t="n">
        <v>349000000000000</v>
      </c>
      <c r="N14" s="77" t="n">
        <v>414000000000000</v>
      </c>
      <c r="O14" s="77" t="n">
        <v>511000000000000</v>
      </c>
      <c r="P14" s="77" t="n">
        <v>662000000000000</v>
      </c>
      <c r="Q14" s="77" t="n">
        <v>773000000000000</v>
      </c>
      <c r="R14" s="46" t="n">
        <v>814000000000000</v>
      </c>
      <c r="S14" s="77" t="n">
        <v>904000000000000</v>
      </c>
      <c r="T14" s="77" t="n">
        <v>996000000000000</v>
      </c>
      <c r="U14" s="77" t="n">
        <v>1083000000000000</v>
      </c>
      <c r="V14" s="4"/>
      <c r="W14" s="4"/>
      <c r="X14" s="4"/>
    </row>
    <row r="15" customFormat="false" ht="15" hidden="false" customHeight="false" outlineLevel="0" collapsed="false">
      <c r="A15" s="0" t="s">
        <v>5837</v>
      </c>
      <c r="B15" s="0" t="s">
        <v>5837</v>
      </c>
      <c r="C15" s="49" t="s">
        <v>194</v>
      </c>
      <c r="D15" s="4"/>
      <c r="E15" s="4"/>
      <c r="F15" s="4"/>
      <c r="G15" s="4"/>
      <c r="H15" s="4"/>
      <c r="I15" s="77"/>
      <c r="J15" s="77"/>
      <c r="K15" s="77"/>
      <c r="L15" s="46" t="n">
        <v>17000000000000</v>
      </c>
      <c r="M15" s="46" t="n">
        <v>20000000000000</v>
      </c>
      <c r="N15" s="77" t="n">
        <v>25000000000000</v>
      </c>
      <c r="O15" s="77" t="n">
        <v>30000000000000</v>
      </c>
      <c r="P15" s="77" t="n">
        <v>40000000000000</v>
      </c>
      <c r="Q15" s="77" t="n">
        <v>54000000000000</v>
      </c>
      <c r="R15" s="46" t="n">
        <v>67000000000000</v>
      </c>
      <c r="S15" s="77" t="n">
        <v>83000000000000</v>
      </c>
      <c r="T15" s="77" t="n">
        <v>97000000000000</v>
      </c>
      <c r="U15" s="77" t="n">
        <v>111000000000000</v>
      </c>
      <c r="V15" s="4"/>
      <c r="W15" s="4"/>
      <c r="X15" s="4"/>
    </row>
    <row r="16" customFormat="false" ht="15" hidden="false" customHeight="false" outlineLevel="0" collapsed="false">
      <c r="A16" s="0" t="s">
        <v>5838</v>
      </c>
      <c r="B16" s="0" t="s">
        <v>5839</v>
      </c>
      <c r="C16" s="49" t="s">
        <v>194</v>
      </c>
      <c r="D16" s="4"/>
      <c r="E16" s="4"/>
      <c r="F16" s="4"/>
      <c r="G16" s="4"/>
      <c r="H16" s="4"/>
      <c r="I16" s="77"/>
      <c r="J16" s="77"/>
      <c r="K16" s="77"/>
      <c r="L16" s="46" t="n">
        <v>285000000000000</v>
      </c>
      <c r="M16" s="46" t="n">
        <v>328000000000000</v>
      </c>
      <c r="N16" s="77" t="n">
        <v>389000000000000</v>
      </c>
      <c r="O16" s="77" t="n">
        <v>481000000000000</v>
      </c>
      <c r="P16" s="77" t="n">
        <v>622000000000000</v>
      </c>
      <c r="Q16" s="77" t="n">
        <v>719000000000000</v>
      </c>
      <c r="R16" s="46" t="n">
        <v>747000000000000</v>
      </c>
      <c r="S16" s="77" t="n">
        <v>820000000000000</v>
      </c>
      <c r="T16" s="77" t="n">
        <v>899000000000000</v>
      </c>
      <c r="U16" s="77" t="n">
        <v>972000000000000</v>
      </c>
      <c r="V16" s="4"/>
      <c r="W16" s="4"/>
      <c r="X16" s="4"/>
    </row>
    <row r="17" customFormat="false" ht="15" hidden="false" customHeight="false" outlineLevel="0" collapsed="false">
      <c r="A17" s="0" t="s">
        <v>227</v>
      </c>
      <c r="B17" s="0" t="s">
        <v>5840</v>
      </c>
      <c r="C17" s="49" t="s">
        <v>191</v>
      </c>
      <c r="D17" s="4"/>
      <c r="E17" s="4"/>
      <c r="F17" s="4"/>
      <c r="G17" s="4"/>
      <c r="H17" s="4"/>
      <c r="I17" s="99" t="n">
        <v>79200000000000</v>
      </c>
      <c r="J17" s="99" t="n">
        <v>88300000000000</v>
      </c>
      <c r="K17" s="99" t="n">
        <v>112200000000000</v>
      </c>
      <c r="L17" s="46" t="n">
        <v>136000000000000</v>
      </c>
      <c r="M17" s="46" t="n">
        <v>223000000000000</v>
      </c>
      <c r="N17" s="77" t="n">
        <v>234000000000000</v>
      </c>
      <c r="O17" s="77" t="n">
        <v>238000000000000</v>
      </c>
      <c r="P17" s="77" t="n">
        <v>292000000000000</v>
      </c>
      <c r="Q17" s="77" t="n">
        <v>320000000000000</v>
      </c>
      <c r="R17" s="46" t="n">
        <v>291000000000000</v>
      </c>
      <c r="S17" s="77" t="n">
        <v>339000000000000</v>
      </c>
      <c r="T17" s="77" t="n">
        <v>346000000000000</v>
      </c>
      <c r="U17" s="77" t="n">
        <v>353000000000000</v>
      </c>
      <c r="V17" s="4"/>
      <c r="W17" s="4"/>
      <c r="X17" s="4"/>
    </row>
    <row r="18" customFormat="false" ht="15" hidden="false" customHeight="false" outlineLevel="0" collapsed="false">
      <c r="B18" s="0" t="s">
        <v>4211</v>
      </c>
      <c r="C18" s="11"/>
      <c r="D18" s="4"/>
      <c r="E18" s="4"/>
      <c r="F18" s="4"/>
      <c r="G18" s="4"/>
      <c r="H18" s="4"/>
      <c r="I18" s="77"/>
      <c r="J18" s="77"/>
      <c r="K18" s="77"/>
      <c r="L18" s="46" t="n">
        <v>-8000000000000</v>
      </c>
      <c r="M18" s="46" t="n">
        <v>-109000000000000</v>
      </c>
      <c r="N18" s="77" t="n">
        <v>-59000000000000</v>
      </c>
      <c r="O18" s="77" t="n">
        <v>-29000000000000</v>
      </c>
      <c r="P18" s="77" t="n">
        <v>-221000000000000</v>
      </c>
      <c r="Q18" s="77" t="n">
        <v>-266000000000000</v>
      </c>
      <c r="R18" s="46" t="n">
        <v>-242000000000000</v>
      </c>
      <c r="S18" s="77" t="n">
        <v>-247000000000000</v>
      </c>
      <c r="T18" s="77" t="n">
        <v>-298000000000000</v>
      </c>
      <c r="U18" s="77" t="n">
        <v>-297000000000000</v>
      </c>
      <c r="V18" s="4"/>
      <c r="W18" s="4"/>
      <c r="X18" s="4"/>
    </row>
    <row r="19" customFormat="false" ht="15" hidden="false" customHeight="false" outlineLevel="0" collapsed="false">
      <c r="B19" s="49" t="s">
        <v>5841</v>
      </c>
      <c r="C19" s="11"/>
      <c r="D19" s="4"/>
      <c r="E19" s="4"/>
      <c r="F19" s="4"/>
      <c r="G19" s="4"/>
      <c r="H19" s="4"/>
      <c r="I19" s="99" t="n">
        <v>-800000000000</v>
      </c>
      <c r="J19" s="99" t="n">
        <v>11100000000000</v>
      </c>
      <c r="K19" s="99" t="n">
        <v>-25500000000000</v>
      </c>
      <c r="L19" s="46"/>
      <c r="M19" s="46"/>
      <c r="N19" s="77"/>
      <c r="O19" s="77"/>
      <c r="P19" s="77"/>
      <c r="Q19" s="77"/>
      <c r="R19" s="77"/>
      <c r="S19" s="77"/>
      <c r="T19" s="77"/>
      <c r="U19" s="77"/>
      <c r="V19" s="4"/>
      <c r="W19" s="4"/>
      <c r="X19" s="4"/>
    </row>
    <row r="20" customFormat="false" ht="15" hidden="false" customHeight="false" outlineLevel="0" collapsed="false">
      <c r="B20" s="49" t="s">
        <v>5842</v>
      </c>
      <c r="C20" s="11"/>
      <c r="D20" s="4"/>
      <c r="E20" s="4"/>
      <c r="F20" s="4"/>
      <c r="G20" s="4"/>
      <c r="H20" s="4"/>
      <c r="I20" s="99" t="n">
        <v>37100000000000</v>
      </c>
      <c r="J20" s="99" t="n">
        <v>21800000000000</v>
      </c>
      <c r="K20" s="99" t="n">
        <v>35400000000000</v>
      </c>
      <c r="L20" s="46"/>
      <c r="M20" s="46"/>
      <c r="N20" s="77"/>
      <c r="O20" s="77"/>
      <c r="P20" s="77"/>
      <c r="Q20" s="77"/>
      <c r="R20" s="77"/>
      <c r="S20" s="77"/>
      <c r="T20" s="77"/>
      <c r="U20" s="77"/>
      <c r="V20" s="4"/>
      <c r="W20" s="4"/>
      <c r="X20" s="4"/>
    </row>
    <row r="21" customFormat="false" ht="15" hidden="false" customHeight="false" outlineLevel="0" collapsed="false">
      <c r="A21" s="49" t="s">
        <v>553</v>
      </c>
      <c r="B21" s="49" t="s">
        <v>553</v>
      </c>
      <c r="C21" s="49" t="s">
        <v>191</v>
      </c>
      <c r="D21" s="4"/>
      <c r="E21" s="4"/>
      <c r="F21" s="4"/>
      <c r="G21" s="4"/>
      <c r="H21" s="4"/>
      <c r="I21" s="99" t="n">
        <v>20200000000000</v>
      </c>
      <c r="J21" s="99" t="n">
        <v>9000000000000</v>
      </c>
      <c r="K21" s="99" t="n">
        <v>17400000000000</v>
      </c>
      <c r="L21" s="46"/>
      <c r="M21" s="46"/>
      <c r="N21" s="77"/>
      <c r="O21" s="77"/>
      <c r="P21" s="77"/>
      <c r="Q21" s="77"/>
      <c r="R21" s="77"/>
      <c r="S21" s="77"/>
      <c r="T21" s="77"/>
      <c r="U21" s="77"/>
      <c r="V21" s="4"/>
      <c r="W21" s="4"/>
      <c r="X21" s="4"/>
    </row>
    <row r="22" customFormat="false" ht="15" hidden="false" customHeight="false" outlineLevel="0" collapsed="false">
      <c r="B22" s="306" t="s">
        <v>5843</v>
      </c>
      <c r="C22" s="11"/>
      <c r="D22" s="4"/>
      <c r="E22" s="4"/>
      <c r="F22" s="4"/>
      <c r="G22" s="4"/>
      <c r="H22" s="4"/>
      <c r="I22" s="99" t="n">
        <v>4700000000000</v>
      </c>
      <c r="J22" s="99" t="n">
        <v>4700000000000</v>
      </c>
      <c r="K22" s="99" t="n">
        <v>7300000000000</v>
      </c>
      <c r="L22" s="46"/>
      <c r="M22" s="46"/>
      <c r="N22" s="77"/>
      <c r="O22" s="77"/>
      <c r="P22" s="77"/>
      <c r="Q22" s="77"/>
      <c r="R22" s="77"/>
      <c r="S22" s="77"/>
      <c r="T22" s="77"/>
      <c r="U22" s="77"/>
      <c r="V22" s="4"/>
      <c r="W22" s="4"/>
      <c r="X22" s="4"/>
    </row>
    <row r="23" customFormat="false" ht="15" hidden="false" customHeight="false" outlineLevel="0" collapsed="false">
      <c r="B23" s="49" t="s">
        <v>5844</v>
      </c>
      <c r="C23" s="11"/>
      <c r="D23" s="4"/>
      <c r="E23" s="4"/>
      <c r="F23" s="4"/>
      <c r="G23" s="4"/>
      <c r="H23" s="4"/>
      <c r="I23" s="99" t="n">
        <v>3700000000000</v>
      </c>
      <c r="J23" s="99" t="n">
        <v>4300000000000</v>
      </c>
      <c r="K23" s="99" t="n">
        <v>10000000000000</v>
      </c>
      <c r="L23" s="46"/>
      <c r="M23" s="46"/>
      <c r="N23" s="77"/>
      <c r="O23" s="77"/>
      <c r="P23" s="77"/>
      <c r="Q23" s="77"/>
      <c r="R23" s="77"/>
      <c r="S23" s="77"/>
      <c r="T23" s="77"/>
      <c r="U23" s="77"/>
      <c r="V23" s="4"/>
      <c r="W23" s="4"/>
      <c r="X23" s="4"/>
    </row>
    <row r="24" customFormat="false" ht="15" hidden="false" customHeight="false" outlineLevel="0" collapsed="false">
      <c r="B24" s="49" t="s">
        <v>5845</v>
      </c>
      <c r="C24" s="11"/>
      <c r="D24" s="4"/>
      <c r="E24" s="4"/>
      <c r="F24" s="4"/>
      <c r="G24" s="4"/>
      <c r="H24" s="4"/>
      <c r="I24" s="99" t="n">
        <v>16900000000000</v>
      </c>
      <c r="J24" s="99" t="n">
        <v>12800000000000</v>
      </c>
      <c r="K24" s="99" t="n">
        <v>18000000000000</v>
      </c>
      <c r="L24" s="46"/>
      <c r="M24" s="46"/>
      <c r="N24" s="77"/>
      <c r="O24" s="77"/>
      <c r="P24" s="77"/>
      <c r="Q24" s="77"/>
      <c r="R24" s="77"/>
      <c r="S24" s="77"/>
      <c r="T24" s="77"/>
      <c r="U24" s="77"/>
      <c r="V24" s="4"/>
      <c r="W24" s="4"/>
      <c r="X24" s="4"/>
    </row>
    <row r="25" customFormat="false" ht="15" hidden="false" customHeight="false" outlineLevel="0" collapsed="false">
      <c r="B25" s="49" t="s">
        <v>4737</v>
      </c>
      <c r="C25" s="11"/>
      <c r="D25" s="4"/>
      <c r="E25" s="4"/>
      <c r="F25" s="4"/>
      <c r="G25" s="4"/>
      <c r="H25" s="4"/>
      <c r="I25" s="99" t="n">
        <v>-37900000000000</v>
      </c>
      <c r="J25" s="99" t="n">
        <v>-10800000000000</v>
      </c>
      <c r="K25" s="99" t="n">
        <v>-60900000000000</v>
      </c>
      <c r="L25" s="46"/>
      <c r="M25" s="46"/>
      <c r="N25" s="77"/>
      <c r="O25" s="77"/>
      <c r="P25" s="77"/>
      <c r="Q25" s="77"/>
      <c r="R25" s="77"/>
      <c r="S25" s="77"/>
      <c r="T25" s="77"/>
      <c r="U25" s="77"/>
      <c r="V25" s="4"/>
      <c r="W25" s="4"/>
      <c r="X25" s="4"/>
    </row>
    <row r="26" customFormat="false" ht="15" hidden="false" customHeight="false" outlineLevel="0" collapsed="false">
      <c r="B26" s="49" t="s">
        <v>1439</v>
      </c>
      <c r="C26" s="11"/>
      <c r="D26" s="4"/>
      <c r="E26" s="4"/>
      <c r="F26" s="4"/>
      <c r="G26" s="4"/>
      <c r="H26" s="4"/>
      <c r="I26" s="99" t="n">
        <v>-7300000000000</v>
      </c>
      <c r="J26" s="99" t="n">
        <v>-1600000000000</v>
      </c>
      <c r="K26" s="99" t="n">
        <v>27600000000000</v>
      </c>
      <c r="L26" s="46"/>
      <c r="M26" s="46"/>
      <c r="N26" s="77"/>
      <c r="O26" s="77"/>
      <c r="P26" s="77"/>
      <c r="Q26" s="77"/>
      <c r="R26" s="77"/>
      <c r="S26" s="77"/>
      <c r="T26" s="77"/>
      <c r="U26" s="77"/>
      <c r="V26" s="4"/>
      <c r="W26" s="4"/>
      <c r="X26" s="4"/>
    </row>
    <row r="27" s="17" customFormat="true" ht="15" hidden="false" customHeight="false" outlineLevel="0" collapsed="false">
      <c r="A27" s="17" t="s">
        <v>110</v>
      </c>
      <c r="B27" s="17" t="s">
        <v>110</v>
      </c>
      <c r="C27" s="32" t="s">
        <v>34</v>
      </c>
      <c r="D27" s="121"/>
      <c r="E27" s="121"/>
      <c r="F27" s="121"/>
      <c r="G27" s="121"/>
      <c r="H27" s="121"/>
      <c r="I27" s="443" t="n">
        <v>45200000000000</v>
      </c>
      <c r="J27" s="443" t="n">
        <v>12400000000000</v>
      </c>
      <c r="K27" s="443" t="n">
        <v>33300000000000</v>
      </c>
      <c r="L27" s="443" t="n">
        <v>37000000000000</v>
      </c>
      <c r="M27" s="181" t="n">
        <f aca="false">M37+M30</f>
        <v>109000000000000</v>
      </c>
      <c r="N27" s="181" t="n">
        <f aca="false">N37+N30</f>
        <v>60000000000000</v>
      </c>
      <c r="O27" s="181" t="n">
        <f aca="false">O37+O30</f>
        <v>30000000000000</v>
      </c>
      <c r="P27" s="181" t="n">
        <f aca="false">P37+P30</f>
        <v>220000000000000</v>
      </c>
      <c r="Q27" s="181" t="n">
        <f aca="false">Q37+Q30</f>
        <v>266000000000000</v>
      </c>
      <c r="R27" s="181" t="n">
        <f aca="false">R37+R30</f>
        <v>242000000000000</v>
      </c>
      <c r="S27" s="181" t="n">
        <f aca="false">S37+S30</f>
        <v>248000000000000</v>
      </c>
      <c r="T27" s="181" t="n">
        <f aca="false">T37+T30</f>
        <v>298000000000000</v>
      </c>
      <c r="U27" s="181" t="n">
        <f aca="false">U37+U30</f>
        <v>297000000000000</v>
      </c>
      <c r="V27" s="121"/>
      <c r="W27" s="121"/>
      <c r="X27" s="121"/>
    </row>
    <row r="28" customFormat="false" ht="16.5" hidden="false" customHeight="false" outlineLevel="0" collapsed="false">
      <c r="A28" s="29" t="s">
        <v>115</v>
      </c>
      <c r="B28" s="0" t="s">
        <v>4213</v>
      </c>
      <c r="C28" s="49" t="s">
        <v>242</v>
      </c>
      <c r="D28" s="4"/>
      <c r="E28" s="4"/>
      <c r="F28" s="4"/>
      <c r="G28" s="4"/>
      <c r="H28" s="4"/>
      <c r="I28" s="99" t="n">
        <v>24000000000000</v>
      </c>
      <c r="J28" s="99" t="n">
        <v>-1200000000000</v>
      </c>
      <c r="K28" s="99" t="n">
        <v>18500000000000</v>
      </c>
      <c r="L28" s="99" t="n">
        <v>26000000000000</v>
      </c>
      <c r="M28" s="181" t="n">
        <f aca="false">(M37+M31)</f>
        <v>16000000000000</v>
      </c>
      <c r="N28" s="181" t="n">
        <f aca="false">(N37+N31)</f>
        <v>-29000000000000</v>
      </c>
      <c r="O28" s="181" t="n">
        <f aca="false">(O37+O31)</f>
        <v>-27000000000000</v>
      </c>
      <c r="P28" s="181" t="n">
        <f aca="false">(P37+P31)</f>
        <v>174000000000000</v>
      </c>
      <c r="Q28" s="181" t="n">
        <f aca="false">(Q37+Q31)</f>
        <v>188000000000000</v>
      </c>
      <c r="R28" s="181" t="n">
        <f aca="false">(R37+R31)</f>
        <v>201000000000000</v>
      </c>
      <c r="S28" s="181" t="n">
        <f aca="false">(S37+S31)</f>
        <v>193000000000000</v>
      </c>
      <c r="T28" s="181" t="n">
        <f aca="false">(T37+T31)</f>
        <v>206000000000000</v>
      </c>
      <c r="U28" s="181" t="n">
        <f aca="false">(U37+U31)</f>
        <v>198000000000000</v>
      </c>
      <c r="V28" s="4"/>
      <c r="W28" s="4"/>
      <c r="X28" s="4"/>
    </row>
    <row r="29" customFormat="false" ht="15" hidden="false" customHeight="false" outlineLevel="0" collapsed="false">
      <c r="A29" s="49" t="s">
        <v>112</v>
      </c>
      <c r="B29" s="0" t="s">
        <v>5846</v>
      </c>
      <c r="C29" s="49" t="s">
        <v>242</v>
      </c>
      <c r="D29" s="4"/>
      <c r="E29" s="4"/>
      <c r="F29" s="4"/>
      <c r="G29" s="4"/>
      <c r="H29" s="4"/>
      <c r="I29" s="99" t="n">
        <v>21300000000000</v>
      </c>
      <c r="J29" s="99" t="n">
        <v>13600000000000</v>
      </c>
      <c r="K29" s="99" t="n">
        <v>14800000000000</v>
      </c>
      <c r="L29" s="99" t="n">
        <v>11000000000000</v>
      </c>
      <c r="M29" s="181" t="n">
        <f aca="false">M34</f>
        <v>93000000000000</v>
      </c>
      <c r="N29" s="181" t="n">
        <f aca="false">N34</f>
        <v>89000000000000</v>
      </c>
      <c r="O29" s="181" t="n">
        <f aca="false">O34</f>
        <v>56000000000000</v>
      </c>
      <c r="P29" s="181" t="n">
        <f aca="false">P34</f>
        <v>46000000000000</v>
      </c>
      <c r="Q29" s="181" t="n">
        <f aca="false">Q34</f>
        <v>78000000000000</v>
      </c>
      <c r="R29" s="181" t="n">
        <f aca="false">R34</f>
        <v>42000000000000</v>
      </c>
      <c r="S29" s="181" t="n">
        <f aca="false">S34</f>
        <v>55000000000000</v>
      </c>
      <c r="T29" s="181" t="n">
        <f aca="false">T34</f>
        <v>92000000000000</v>
      </c>
      <c r="U29" s="181" t="n">
        <f aca="false">U34</f>
        <v>99000000000000</v>
      </c>
      <c r="V29" s="4"/>
      <c r="W29" s="4"/>
      <c r="X29" s="4"/>
    </row>
    <row r="30" customFormat="false" ht="15" hidden="false" customHeight="false" outlineLevel="0" collapsed="false">
      <c r="B30" s="0" t="s">
        <v>5847</v>
      </c>
      <c r="C30" s="11"/>
      <c r="D30" s="4"/>
      <c r="E30" s="4"/>
      <c r="F30" s="4"/>
      <c r="G30" s="4"/>
      <c r="H30" s="4"/>
      <c r="I30" s="77"/>
      <c r="J30" s="77"/>
      <c r="K30" s="77"/>
      <c r="L30" s="46" t="n">
        <v>61000000000000</v>
      </c>
      <c r="M30" s="46" t="n">
        <v>125000000000000</v>
      </c>
      <c r="N30" s="77" t="n">
        <v>169000000000000</v>
      </c>
      <c r="O30" s="77" t="n">
        <v>112000000000000</v>
      </c>
      <c r="P30" s="77" t="n">
        <v>222000000000000</v>
      </c>
      <c r="Q30" s="77" t="n">
        <v>263000000000000</v>
      </c>
      <c r="R30" s="46" t="n">
        <v>272000000000000</v>
      </c>
      <c r="S30" s="77" t="n">
        <v>183000000000000</v>
      </c>
      <c r="T30" s="77" t="n">
        <v>294000000000000</v>
      </c>
      <c r="U30" s="77" t="n">
        <v>318000000000000</v>
      </c>
      <c r="V30" s="4"/>
      <c r="W30" s="4"/>
      <c r="X30" s="4"/>
    </row>
    <row r="31" customFormat="false" ht="15" hidden="false" customHeight="false" outlineLevel="0" collapsed="false">
      <c r="B31" s="0" t="s">
        <v>199</v>
      </c>
      <c r="C31" s="11"/>
      <c r="D31" s="4"/>
      <c r="E31" s="4"/>
      <c r="F31" s="4"/>
      <c r="G31" s="4"/>
      <c r="H31" s="4"/>
      <c r="I31" s="77"/>
      <c r="J31" s="77"/>
      <c r="K31" s="77"/>
      <c r="L31" s="77"/>
      <c r="M31" s="46" t="n">
        <v>32000000000000</v>
      </c>
      <c r="N31" s="77" t="n">
        <v>80000000000000</v>
      </c>
      <c r="O31" s="77" t="n">
        <v>55000000000000</v>
      </c>
      <c r="P31" s="77" t="n">
        <v>176000000000000</v>
      </c>
      <c r="Q31" s="77" t="n">
        <v>185000000000000</v>
      </c>
      <c r="R31" s="46" t="n">
        <v>231000000000000</v>
      </c>
      <c r="S31" s="77" t="n">
        <v>128000000000000</v>
      </c>
      <c r="T31" s="77" t="n">
        <v>202000000000000</v>
      </c>
      <c r="U31" s="77" t="n">
        <v>219000000000000</v>
      </c>
      <c r="V31" s="4"/>
      <c r="W31" s="4"/>
      <c r="X31" s="4"/>
    </row>
    <row r="32" customFormat="false" ht="15" hidden="false" customHeight="false" outlineLevel="0" collapsed="false">
      <c r="B32" s="0" t="s">
        <v>5848</v>
      </c>
      <c r="C32" s="11"/>
      <c r="D32" s="4"/>
      <c r="E32" s="4"/>
      <c r="F32" s="4"/>
      <c r="G32" s="4"/>
      <c r="H32" s="4"/>
      <c r="I32" s="77"/>
      <c r="J32" s="77"/>
      <c r="K32" s="77"/>
      <c r="L32" s="77"/>
      <c r="M32" s="46" t="n">
        <v>-2000000000000</v>
      </c>
      <c r="N32" s="77" t="n">
        <v>60000000000000</v>
      </c>
      <c r="O32" s="77" t="n">
        <v>33000000000000</v>
      </c>
      <c r="P32" s="77" t="n">
        <v>115000000000000</v>
      </c>
      <c r="Q32" s="77" t="n">
        <v>131000000000000</v>
      </c>
      <c r="R32" s="77" t="n">
        <v>137000000000000</v>
      </c>
      <c r="S32" s="77" t="n">
        <v>102000000000000</v>
      </c>
      <c r="T32" s="77" t="s">
        <v>74</v>
      </c>
      <c r="U32" s="77" t="s">
        <v>74</v>
      </c>
      <c r="V32" s="4"/>
      <c r="W32" s="4"/>
      <c r="X32" s="4"/>
    </row>
    <row r="33" customFormat="false" ht="15" hidden="false" customHeight="false" outlineLevel="0" collapsed="false">
      <c r="B33" s="0" t="s">
        <v>4641</v>
      </c>
      <c r="C33" s="11"/>
      <c r="D33" s="4"/>
      <c r="E33" s="4"/>
      <c r="F33" s="4"/>
      <c r="G33" s="4"/>
      <c r="H33" s="4"/>
      <c r="I33" s="77"/>
      <c r="J33" s="77"/>
      <c r="K33" s="77"/>
      <c r="L33" s="77"/>
      <c r="M33" s="46" t="n">
        <v>34000000000000</v>
      </c>
      <c r="N33" s="77" t="n">
        <v>21000000000000</v>
      </c>
      <c r="O33" s="77" t="n">
        <v>22000000000000</v>
      </c>
      <c r="P33" s="77" t="n">
        <v>61000000000000</v>
      </c>
      <c r="Q33" s="77" t="n">
        <v>55000000000000</v>
      </c>
      <c r="R33" s="77" t="n">
        <v>96000000000000</v>
      </c>
      <c r="S33" s="77" t="n">
        <v>25000000000000</v>
      </c>
      <c r="T33" s="77" t="s">
        <v>74</v>
      </c>
      <c r="U33" s="77" t="s">
        <v>74</v>
      </c>
      <c r="V33" s="4"/>
      <c r="W33" s="4"/>
      <c r="X33" s="4"/>
    </row>
    <row r="34" customFormat="false" ht="15" hidden="false" customHeight="false" outlineLevel="0" collapsed="false">
      <c r="B34" s="0" t="s">
        <v>202</v>
      </c>
      <c r="C34" s="11"/>
      <c r="D34" s="4"/>
      <c r="E34" s="4"/>
      <c r="F34" s="4"/>
      <c r="G34" s="4"/>
      <c r="H34" s="4"/>
      <c r="I34" s="77"/>
      <c r="J34" s="77"/>
      <c r="K34" s="77"/>
      <c r="L34" s="77"/>
      <c r="M34" s="46" t="n">
        <v>93000000000000</v>
      </c>
      <c r="N34" s="77" t="n">
        <v>89000000000000</v>
      </c>
      <c r="O34" s="77" t="n">
        <v>56000000000000</v>
      </c>
      <c r="P34" s="77" t="n">
        <v>46000000000000</v>
      </c>
      <c r="Q34" s="77" t="n">
        <v>78000000000000</v>
      </c>
      <c r="R34" s="46" t="n">
        <v>42000000000000</v>
      </c>
      <c r="S34" s="77" t="n">
        <v>55000000000000</v>
      </c>
      <c r="T34" s="77" t="n">
        <v>92000000000000</v>
      </c>
      <c r="U34" s="77" t="n">
        <v>99000000000000</v>
      </c>
      <c r="V34" s="4"/>
      <c r="W34" s="4"/>
      <c r="X34" s="4"/>
    </row>
    <row r="35" customFormat="false" ht="15" hidden="false" customHeight="false" outlineLevel="0" collapsed="false">
      <c r="B35" s="0" t="s">
        <v>5849</v>
      </c>
      <c r="C35" s="11"/>
      <c r="D35" s="4"/>
      <c r="E35" s="4"/>
      <c r="F35" s="4"/>
      <c r="G35" s="4"/>
      <c r="H35" s="4"/>
      <c r="I35" s="77"/>
      <c r="J35" s="77"/>
      <c r="K35" s="77"/>
      <c r="L35" s="77"/>
      <c r="M35" s="46" t="n">
        <v>103000000000000</v>
      </c>
      <c r="N35" s="77" t="n">
        <v>99000000000000</v>
      </c>
      <c r="O35" s="77" t="n">
        <v>80000000000000</v>
      </c>
      <c r="P35" s="77" t="n">
        <v>75000000000000</v>
      </c>
      <c r="Q35" s="77" t="n">
        <v>105000000000000</v>
      </c>
      <c r="R35" s="46" t="n">
        <v>81000000000000</v>
      </c>
      <c r="S35" s="77" t="n">
        <v>92000000000000</v>
      </c>
      <c r="T35" s="77" t="n">
        <v>121000000000000</v>
      </c>
      <c r="U35" s="77" t="n">
        <v>133000000000000</v>
      </c>
      <c r="V35" s="4"/>
      <c r="W35" s="4"/>
      <c r="X35" s="4"/>
    </row>
    <row r="36" customFormat="false" ht="15" hidden="false" customHeight="false" outlineLevel="0" collapsed="false">
      <c r="B36" s="0" t="s">
        <v>5850</v>
      </c>
      <c r="C36" s="11"/>
      <c r="D36" s="4"/>
      <c r="E36" s="4"/>
      <c r="F36" s="4"/>
      <c r="G36" s="4"/>
      <c r="H36" s="4"/>
      <c r="I36" s="77"/>
      <c r="J36" s="77"/>
      <c r="K36" s="77"/>
      <c r="L36" s="77"/>
      <c r="M36" s="46" t="n">
        <v>10000000000000</v>
      </c>
      <c r="N36" s="77" t="n">
        <v>10000000000000</v>
      </c>
      <c r="O36" s="77" t="n">
        <v>24000000000000</v>
      </c>
      <c r="P36" s="77" t="n">
        <v>28000000000000</v>
      </c>
      <c r="Q36" s="77" t="n">
        <v>27000000000000</v>
      </c>
      <c r="R36" s="46" t="n">
        <v>39000000000000</v>
      </c>
      <c r="S36" s="77" t="n">
        <v>39000000000000</v>
      </c>
      <c r="T36" s="77" t="n">
        <v>31000000000000</v>
      </c>
      <c r="U36" s="77" t="n">
        <v>35000000000000</v>
      </c>
      <c r="V36" s="4"/>
      <c r="W36" s="4"/>
      <c r="X36" s="4"/>
    </row>
    <row r="37" customFormat="false" ht="15" hidden="false" customHeight="false" outlineLevel="0" collapsed="false">
      <c r="B37" s="0" t="s">
        <v>1112</v>
      </c>
      <c r="C37" s="11"/>
      <c r="D37" s="4"/>
      <c r="E37" s="4"/>
      <c r="F37" s="4"/>
      <c r="G37" s="4"/>
      <c r="H37" s="4"/>
      <c r="I37" s="77"/>
      <c r="J37" s="77"/>
      <c r="K37" s="77"/>
      <c r="L37" s="46" t="n">
        <v>-28000000000000</v>
      </c>
      <c r="M37" s="46" t="n">
        <v>-16000000000000</v>
      </c>
      <c r="N37" s="77" t="n">
        <v>-109000000000000</v>
      </c>
      <c r="O37" s="77" t="n">
        <v>-82000000000000</v>
      </c>
      <c r="P37" s="77" t="n">
        <v>-2000000000000</v>
      </c>
      <c r="Q37" s="77" t="n">
        <v>3000000000000</v>
      </c>
      <c r="R37" s="46" t="n">
        <v>-30000000000000</v>
      </c>
      <c r="S37" s="77" t="n">
        <v>65000000000000</v>
      </c>
      <c r="T37" s="77" t="n">
        <v>4000000000000</v>
      </c>
      <c r="U37" s="77" t="n">
        <v>-21000000000000</v>
      </c>
      <c r="V37" s="4"/>
      <c r="W37" s="4"/>
      <c r="X37" s="4"/>
    </row>
    <row r="38" customFormat="false" ht="15" hidden="false" customHeight="false" outlineLevel="0" collapsed="false">
      <c r="B38" s="0" t="s">
        <v>1260</v>
      </c>
      <c r="C38" s="11"/>
      <c r="D38" s="4"/>
      <c r="E38" s="4"/>
      <c r="F38" s="4"/>
      <c r="G38" s="4"/>
      <c r="H38" s="4"/>
      <c r="I38" s="77"/>
      <c r="J38" s="77"/>
      <c r="K38" s="77"/>
      <c r="L38" s="46" t="n">
        <v>-11000000000000</v>
      </c>
      <c r="M38" s="77"/>
      <c r="N38" s="77"/>
      <c r="O38" s="77"/>
      <c r="P38" s="77"/>
      <c r="Q38" s="77"/>
      <c r="R38" s="77"/>
      <c r="S38" s="77"/>
      <c r="T38" s="4"/>
      <c r="U38" s="4"/>
      <c r="V38" s="4"/>
      <c r="W38" s="4"/>
      <c r="X38" s="4"/>
    </row>
    <row r="39" customFormat="false" ht="15" hidden="false" customHeight="false" outlineLevel="0" collapsed="false">
      <c r="C39" s="11"/>
      <c r="D39" s="4"/>
      <c r="E39" s="4"/>
      <c r="F39" s="4"/>
      <c r="G39" s="4"/>
      <c r="H39" s="4"/>
      <c r="I39" s="77"/>
      <c r="J39" s="77"/>
      <c r="K39" s="77"/>
      <c r="L39" s="77"/>
      <c r="M39" s="77"/>
      <c r="N39" s="77"/>
      <c r="O39" s="77"/>
      <c r="P39" s="77"/>
      <c r="Q39" s="77"/>
      <c r="R39" s="77"/>
      <c r="S39" s="77"/>
      <c r="T39" s="4"/>
      <c r="U39" s="4"/>
      <c r="V39" s="4"/>
      <c r="W39" s="4"/>
      <c r="X39" s="4"/>
    </row>
    <row r="40" customFormat="false" ht="15" hidden="false" customHeight="false" outlineLevel="0" collapsed="false">
      <c r="C40" s="11"/>
      <c r="D40" s="4"/>
      <c r="E40" s="4"/>
      <c r="F40" s="4"/>
      <c r="G40" s="4"/>
      <c r="H40" s="4"/>
      <c r="I40" s="0" t="s">
        <v>128</v>
      </c>
      <c r="J40" s="0" t="s">
        <v>128</v>
      </c>
      <c r="K40" s="0" t="s">
        <v>128</v>
      </c>
      <c r="L40" s="0" t="s">
        <v>128</v>
      </c>
      <c r="M40" s="0" t="s">
        <v>128</v>
      </c>
      <c r="N40" s="0" t="s">
        <v>128</v>
      </c>
      <c r="O40" s="0" t="s">
        <v>128</v>
      </c>
      <c r="P40" s="0" t="s">
        <v>128</v>
      </c>
      <c r="Q40" s="0" t="s">
        <v>128</v>
      </c>
      <c r="R40" s="0" t="s">
        <v>128</v>
      </c>
      <c r="S40" s="0" t="s">
        <v>128</v>
      </c>
      <c r="T40" s="0" t="s">
        <v>128</v>
      </c>
      <c r="U40" s="0" t="s">
        <v>128</v>
      </c>
      <c r="V40" s="4"/>
      <c r="W40" s="4"/>
      <c r="X40" s="4"/>
    </row>
    <row r="41" customFormat="false" ht="15" hidden="false" customHeight="false" outlineLevel="0" collapsed="false">
      <c r="C41" s="11"/>
      <c r="D41" s="4"/>
      <c r="E41" s="4"/>
      <c r="F41" s="4"/>
      <c r="G41" s="4"/>
      <c r="H41" s="4"/>
      <c r="I41" s="4"/>
      <c r="J41" s="4"/>
      <c r="K41" s="4"/>
      <c r="L41" s="4"/>
      <c r="M41" s="4"/>
      <c r="N41" s="4"/>
      <c r="O41" s="4"/>
      <c r="P41" s="4"/>
      <c r="Q41" s="4"/>
      <c r="R41" s="4"/>
      <c r="S41" s="4"/>
      <c r="T41" s="4"/>
      <c r="U41" s="4"/>
      <c r="V41" s="4"/>
      <c r="W41" s="4"/>
      <c r="X41" s="4"/>
    </row>
    <row r="42" customFormat="false" ht="15" hidden="false" customHeight="false" outlineLevel="0" collapsed="false">
      <c r="C42" s="11"/>
      <c r="D42" s="4"/>
      <c r="E42" s="4"/>
      <c r="F42" s="4"/>
      <c r="G42" s="4"/>
      <c r="H42" s="4"/>
      <c r="I42" s="4"/>
      <c r="J42" s="4"/>
      <c r="K42" s="4"/>
      <c r="L42" s="4"/>
      <c r="M42" s="4"/>
      <c r="N42" s="4"/>
      <c r="O42" s="4"/>
      <c r="P42" s="4"/>
      <c r="Q42" s="4"/>
      <c r="R42" s="4"/>
      <c r="S42" s="4"/>
      <c r="T42" s="4"/>
      <c r="U42" s="4"/>
      <c r="V42" s="4"/>
      <c r="W42" s="4"/>
      <c r="X42" s="4"/>
    </row>
    <row r="43" customFormat="false" ht="15" hidden="false" customHeight="false" outlineLevel="0" collapsed="false">
      <c r="B43" s="0" t="s">
        <v>821</v>
      </c>
      <c r="C43" s="11"/>
      <c r="D43" s="4"/>
      <c r="E43" s="4"/>
      <c r="F43" s="4"/>
      <c r="G43" s="4"/>
      <c r="H43" s="4"/>
      <c r="I43" s="77" t="n">
        <f aca="false">I6-I7-I11</f>
        <v>0</v>
      </c>
      <c r="J43" s="77" t="n">
        <f aca="false">J6-J7-J11</f>
        <v>-0.03125</v>
      </c>
      <c r="K43" s="77" t="n">
        <f aca="false">K6-K7-K11</f>
        <v>-100000000000</v>
      </c>
      <c r="L43" s="77" t="n">
        <f aca="false">L6-L7-L11</f>
        <v>1000000000000</v>
      </c>
      <c r="M43" s="77" t="n">
        <f aca="false">M6-M7-M11</f>
        <v>0</v>
      </c>
      <c r="N43" s="77" t="n">
        <f aca="false">N6-N7-N11</f>
        <v>0</v>
      </c>
      <c r="O43" s="77" t="n">
        <f aca="false">O6-O7-O11</f>
        <v>-1000000000000</v>
      </c>
      <c r="P43" s="77" t="n">
        <f aca="false">P6-P7-P11</f>
        <v>0</v>
      </c>
      <c r="Q43" s="77" t="n">
        <f aca="false">Q6-Q7-Q11</f>
        <v>0</v>
      </c>
      <c r="R43" s="77" t="n">
        <f aca="false">R6-R7-R11</f>
        <v>1000000000000</v>
      </c>
      <c r="S43" s="77" t="n">
        <f aca="false">S6-S7-S11</f>
        <v>1000000000000</v>
      </c>
      <c r="T43" s="77" t="n">
        <f aca="false">T6-T7-T11</f>
        <v>0</v>
      </c>
      <c r="U43" s="77" t="n">
        <f aca="false">U6-U7-U11</f>
        <v>0</v>
      </c>
      <c r="V43" s="4"/>
      <c r="W43" s="4"/>
      <c r="X43" s="4"/>
    </row>
    <row r="44" customFormat="false" ht="15" hidden="false" customHeight="false" outlineLevel="0" collapsed="false">
      <c r="B44" s="0" t="s">
        <v>130</v>
      </c>
      <c r="C44" s="11"/>
      <c r="D44" s="4"/>
      <c r="E44" s="4"/>
      <c r="F44" s="4"/>
      <c r="G44" s="4"/>
      <c r="H44" s="4"/>
      <c r="I44" s="77" t="n">
        <f aca="false">I7-I8-I12</f>
        <v>0</v>
      </c>
      <c r="J44" s="77" t="n">
        <f aca="false">J7-J8-J12</f>
        <v>100000000000.031</v>
      </c>
      <c r="K44" s="77" t="n">
        <f aca="false">K7-K8-K12</f>
        <v>0</v>
      </c>
      <c r="L44" s="77" t="n">
        <f aca="false">L7-L8-L12</f>
        <v>0</v>
      </c>
      <c r="M44" s="77" t="n">
        <f aca="false">M7-M8-M12</f>
        <v>0</v>
      </c>
      <c r="N44" s="77" t="n">
        <f aca="false">N7-N8-N12</f>
        <v>0</v>
      </c>
      <c r="O44" s="77" t="n">
        <f aca="false">O7-O8-O12</f>
        <v>0</v>
      </c>
      <c r="P44" s="77" t="n">
        <f aca="false">P7-P8-P12</f>
        <v>0</v>
      </c>
      <c r="Q44" s="77" t="n">
        <f aca="false">Q7-Q8-Q12</f>
        <v>0</v>
      </c>
      <c r="R44" s="77" t="n">
        <f aca="false">R7-R8-R12</f>
        <v>0</v>
      </c>
      <c r="S44" s="77" t="n">
        <f aca="false">S7-S8-S12</f>
        <v>0</v>
      </c>
      <c r="T44" s="77" t="n">
        <f aca="false">T7-T8-T12</f>
        <v>0</v>
      </c>
      <c r="U44" s="77" t="n">
        <f aca="false">U7-U8-U12</f>
        <v>0</v>
      </c>
    </row>
    <row r="45" customFormat="false" ht="15" hidden="false" customHeight="false" outlineLevel="0" collapsed="false">
      <c r="B45" s="0" t="s">
        <v>131</v>
      </c>
      <c r="I45" s="55" t="n">
        <f aca="false">I8-I9-I10</f>
        <v>-100000000000</v>
      </c>
      <c r="J45" s="55" t="n">
        <f aca="false">J8-J9-J10</f>
        <v>0</v>
      </c>
      <c r="K45" s="55" t="n">
        <f aca="false">K8-K9-K10</f>
        <v>0</v>
      </c>
      <c r="L45" s="55" t="n">
        <f aca="false">L8-L9-L10</f>
        <v>-1000000000000</v>
      </c>
      <c r="M45" s="55" t="n">
        <f aca="false">M8-M9-M10</f>
        <v>0</v>
      </c>
      <c r="N45" s="55" t="n">
        <f aca="false">N8-N9-N10</f>
        <v>0</v>
      </c>
      <c r="O45" s="55" t="n">
        <f aca="false">O8-O9-O10</f>
        <v>1000000000000</v>
      </c>
      <c r="P45" s="55" t="n">
        <f aca="false">P8-P9-P10</f>
        <v>-1000000000000</v>
      </c>
      <c r="Q45" s="55" t="n">
        <f aca="false">Q8-Q9-Q10</f>
        <v>0</v>
      </c>
      <c r="R45" s="55" t="n">
        <f aca="false">R8-R9-R10</f>
        <v>0</v>
      </c>
      <c r="S45" s="55" t="n">
        <f aca="false">S8-S9-S10</f>
        <v>-1000000000000</v>
      </c>
      <c r="T45" s="55" t="n">
        <f aca="false">T8-T9-T10</f>
        <v>0</v>
      </c>
      <c r="U45" s="55" t="n">
        <f aca="false">U8-U9-U10</f>
        <v>0</v>
      </c>
    </row>
    <row r="46" customFormat="false" ht="15" hidden="false" customHeight="false" outlineLevel="0" collapsed="false">
      <c r="B46" s="0" t="s">
        <v>134</v>
      </c>
      <c r="I46" s="55" t="n">
        <f aca="false">I13-I14-I17-I21</f>
        <v>0</v>
      </c>
      <c r="J46" s="55" t="n">
        <f aca="false">J13-J14-J17-J21</f>
        <v>0</v>
      </c>
      <c r="K46" s="55" t="n">
        <f aca="false">K13-K14-K17-K21</f>
        <v>0</v>
      </c>
      <c r="L46" s="55" t="n">
        <f aca="false">L13-L14-L17-L21</f>
        <v>0</v>
      </c>
      <c r="M46" s="55" t="n">
        <f aca="false">M13-M14-M17-M21</f>
        <v>0</v>
      </c>
      <c r="N46" s="55" t="n">
        <f aca="false">N13-N14-N17-N21</f>
        <v>0</v>
      </c>
      <c r="O46" s="55" t="n">
        <f aca="false">O13-O14-O17-O21</f>
        <v>0</v>
      </c>
      <c r="P46" s="55" t="n">
        <f aca="false">P13-P14-P17-P21</f>
        <v>0</v>
      </c>
      <c r="Q46" s="55" t="n">
        <f aca="false">Q13-Q14-Q17-Q21</f>
        <v>0</v>
      </c>
      <c r="R46" s="55" t="n">
        <f aca="false">R13-R14-R17-R21</f>
        <v>0</v>
      </c>
      <c r="S46" s="55" t="n">
        <f aca="false">S13-S14-S17-S21</f>
        <v>0</v>
      </c>
      <c r="T46" s="55" t="n">
        <f aca="false">T13-T14-T17-T21</f>
        <v>0</v>
      </c>
      <c r="U46" s="55" t="n">
        <f aca="false">U13-U14-U17-U21</f>
        <v>0</v>
      </c>
    </row>
    <row r="47" customFormat="false" ht="15" hidden="false" customHeight="false" outlineLevel="0" collapsed="false">
      <c r="B47" s="0" t="s">
        <v>775</v>
      </c>
      <c r="I47" s="56" t="n">
        <f aca="false">I14-I15-I16</f>
        <v>149900000000000</v>
      </c>
      <c r="J47" s="56" t="n">
        <f aca="false">J14-J15-J16</f>
        <v>180100000000000</v>
      </c>
      <c r="K47" s="56" t="n">
        <f aca="false">K14-K15-K16</f>
        <v>229300000000000</v>
      </c>
      <c r="L47" s="55" t="n">
        <f aca="false">L14-L15-L16</f>
        <v>0</v>
      </c>
      <c r="M47" s="55" t="n">
        <f aca="false">M14-M15-M16</f>
        <v>1000000000000</v>
      </c>
      <c r="N47" s="55" t="n">
        <f aca="false">N14-N15-N16</f>
        <v>0</v>
      </c>
      <c r="O47" s="55" t="n">
        <f aca="false">O14-O15-O16</f>
        <v>0</v>
      </c>
      <c r="P47" s="55" t="n">
        <f aca="false">P14-P15-P16</f>
        <v>0</v>
      </c>
      <c r="Q47" s="55" t="n">
        <f aca="false">Q14-Q15-Q16</f>
        <v>0</v>
      </c>
      <c r="R47" s="55" t="n">
        <f aca="false">R14-R15-R16</f>
        <v>0</v>
      </c>
      <c r="S47" s="55" t="n">
        <f aca="false">S14-S15-S16</f>
        <v>1000000000000</v>
      </c>
      <c r="T47" s="55" t="n">
        <f aca="false">T14-T15-T16</f>
        <v>0</v>
      </c>
      <c r="U47" s="55" t="n">
        <f aca="false">U14-U15-U16</f>
        <v>0</v>
      </c>
    </row>
    <row r="48" customFormat="false" ht="15" hidden="false" customHeight="false" outlineLevel="0" collapsed="false">
      <c r="B48" s="0" t="s">
        <v>137</v>
      </c>
      <c r="I48" s="55" t="n">
        <f aca="false">I27-I28-I29</f>
        <v>-100000000000</v>
      </c>
      <c r="J48" s="55" t="n">
        <f aca="false">J27-J28-J29</f>
        <v>0</v>
      </c>
      <c r="K48" s="55" t="n">
        <f aca="false">K27-K28-K29</f>
        <v>0</v>
      </c>
      <c r="L48" s="55" t="n">
        <f aca="false">L27-L28-L29</f>
        <v>0</v>
      </c>
      <c r="M48" s="55" t="n">
        <f aca="false">M27-M28-M29</f>
        <v>0</v>
      </c>
      <c r="N48" s="55" t="n">
        <f aca="false">N27-N28-N29</f>
        <v>0</v>
      </c>
      <c r="O48" s="55" t="n">
        <f aca="false">O27-O28-O29</f>
        <v>1000000000000</v>
      </c>
      <c r="P48" s="55" t="n">
        <f aca="false">P27-P28-P29</f>
        <v>0</v>
      </c>
      <c r="Q48" s="55" t="n">
        <f aca="false">Q27-Q28-Q29</f>
        <v>0</v>
      </c>
      <c r="R48" s="55" t="n">
        <f aca="false">R27-R28-R29</f>
        <v>-1000000000000</v>
      </c>
      <c r="S48" s="55" t="n">
        <f aca="false">S27-S28-S29</f>
        <v>0</v>
      </c>
      <c r="T48" s="55" t="n">
        <f aca="false">T27-T28-T29</f>
        <v>0</v>
      </c>
      <c r="U48" s="55" t="n">
        <f aca="false">U27-U28-U29</f>
        <v>0</v>
      </c>
    </row>
    <row r="50" customFormat="false" ht="15.75" hidden="false" customHeight="false" outlineLevel="0" collapsed="false">
      <c r="H50" s="55"/>
    </row>
    <row r="51" customFormat="false" ht="15.75" hidden="false" customHeight="false" outlineLevel="0" collapsed="false">
      <c r="B51" s="0" t="s">
        <v>586</v>
      </c>
      <c r="D51" s="214"/>
      <c r="E51" s="95"/>
      <c r="F51" s="95"/>
      <c r="G51" s="95"/>
      <c r="H51" s="95"/>
      <c r="I51" s="95" t="n">
        <v>914000839000000</v>
      </c>
      <c r="J51" s="95" t="n">
        <v>1061564519000000</v>
      </c>
      <c r="K51" s="95" t="n">
        <v>1246769289000000</v>
      </c>
      <c r="L51" s="95" t="n">
        <v>1616047129000000</v>
      </c>
      <c r="M51" s="95" t="n">
        <v>1809148950000000</v>
      </c>
      <c r="N51" s="992" t="n">
        <v>2158000000000000</v>
      </c>
      <c r="O51" s="993" t="n">
        <v>2780000000000000</v>
      </c>
      <c r="P51" s="992" t="n">
        <v>3245000000000000</v>
      </c>
      <c r="Q51" s="992" t="n">
        <v>3584000000000000</v>
      </c>
      <c r="R51" s="992" t="n">
        <v>3938000000000000</v>
      </c>
      <c r="S51" s="992" t="n">
        <v>4193000000000000</v>
      </c>
      <c r="T51" s="992" t="n">
        <v>4554000000000000</v>
      </c>
      <c r="U51" s="992" t="n">
        <v>4987000000000000</v>
      </c>
      <c r="V51" s="96"/>
      <c r="W51" s="215"/>
    </row>
    <row r="52" customFormat="false" ht="15" hidden="false" customHeight="false" outlineLevel="0" collapsed="false">
      <c r="B52" s="0" t="s">
        <v>140</v>
      </c>
      <c r="I52" s="0" t="n">
        <f aca="false">(I6/I51)*100</f>
        <v>24.9780952334552</v>
      </c>
      <c r="J52" s="0" t="n">
        <f aca="false">(J6/J51)*100</f>
        <v>26.3290638484499</v>
      </c>
      <c r="K52" s="0" t="n">
        <f aca="false">(K6/K51)*100</f>
        <v>25.3374864770189</v>
      </c>
      <c r="L52" s="0" t="n">
        <f aca="false">(L6/L51)*100</f>
        <v>26.6081348918383</v>
      </c>
      <c r="M52" s="0" t="n">
        <f aca="false">(M6/M51)*100</f>
        <v>25.5921437535588</v>
      </c>
      <c r="N52" s="0" t="n">
        <f aca="false">(N6/N51)*100</f>
        <v>27.2474513438369</v>
      </c>
      <c r="O52" s="0" t="n">
        <f aca="false">(O6/O51)*100</f>
        <v>25.863309352518</v>
      </c>
      <c r="P52" s="0" t="n">
        <f aca="false">(P6/P51)*100</f>
        <v>22.5885978428351</v>
      </c>
      <c r="Q52" s="0" t="n">
        <f aca="false">(Q6/Q51)*100</f>
        <v>23.0747767857143</v>
      </c>
      <c r="R52" s="0" t="n">
        <f aca="false">(R6/R51)*100</f>
        <v>21.9146775012697</v>
      </c>
      <c r="S52" s="0" t="n">
        <f aca="false">(S6/S51)*100</f>
        <v>23.753875506797</v>
      </c>
      <c r="T52" s="0" t="n">
        <f aca="false">(T6/T51)*100</f>
        <v>22.9249011857708</v>
      </c>
      <c r="U52" s="0" t="n">
        <f aca="false">(U6/U51)*100</f>
        <v>22.839382394225</v>
      </c>
    </row>
    <row r="53" customFormat="false" ht="15" hidden="false" customHeight="false" outlineLevel="0" collapsed="false">
      <c r="B53" s="0" t="s">
        <v>141</v>
      </c>
      <c r="I53" s="0" t="n">
        <f aca="false">(I13/I51)*100</f>
        <v>27.2756861222093</v>
      </c>
      <c r="J53" s="0" t="n">
        <f aca="false">(J13/J51)*100</f>
        <v>26.1312426173882</v>
      </c>
      <c r="K53" s="0" t="n">
        <f aca="false">(K13/K51)*100</f>
        <v>28.7864004324219</v>
      </c>
      <c r="L53" s="0" t="n">
        <f aca="false">(L13/L51)*100</f>
        <v>27.1031699595934</v>
      </c>
      <c r="M53" s="0" t="n">
        <f aca="false">(M13/M51)*100</f>
        <v>31.6170760843102</v>
      </c>
      <c r="N53" s="0" t="n">
        <f aca="false">(N13/N51)*100</f>
        <v>30.0278035217794</v>
      </c>
      <c r="O53" s="0" t="n">
        <f aca="false">(O13/O51)*100</f>
        <v>26.9424460431655</v>
      </c>
      <c r="P53" s="0" t="n">
        <f aca="false">(P13/P51)*100</f>
        <v>29.3990755007704</v>
      </c>
      <c r="Q53" s="0" t="n">
        <f aca="false">(Q13/Q51)*100</f>
        <v>30.4966517857143</v>
      </c>
      <c r="R53" s="0" t="n">
        <f aca="false">(R13/R51)*100</f>
        <v>28.0599288979177</v>
      </c>
      <c r="S53" s="0" t="n">
        <f aca="false">(S13/S51)*100</f>
        <v>29.6446458383019</v>
      </c>
      <c r="T53" s="0" t="n">
        <f aca="false">(T13/T51)*100</f>
        <v>29.4685990338164</v>
      </c>
      <c r="U53" s="0" t="n">
        <f aca="false">(U13/U51)*100</f>
        <v>28.7948666532986</v>
      </c>
    </row>
    <row r="56" customFormat="false" ht="13.5" hidden="false" customHeight="true" outlineLevel="0" collapsed="false">
      <c r="B56" s="0" t="s">
        <v>142</v>
      </c>
      <c r="D56" s="0" t="n">
        <f aca="false">IF(D21&lt;0, (D21/D13)*100)</f>
        <v>0</v>
      </c>
      <c r="E56" s="0" t="n">
        <f aca="false">IF(E21&lt;0, (E21/E13)*100)</f>
        <v>0</v>
      </c>
      <c r="F56" s="0" t="n">
        <f aca="false">IF(F21&lt;0, (F21/F13)*100)</f>
        <v>0</v>
      </c>
      <c r="G56" s="0" t="n">
        <f aca="false">IF(G21&lt;0, (G21/G13)*100)</f>
        <v>0</v>
      </c>
      <c r="H56" s="0" t="n">
        <f aca="false">IF(H21&lt;0, (H21/H13)*100)</f>
        <v>0</v>
      </c>
      <c r="I56" s="0" t="n">
        <f aca="false">IF(I21&lt;0, (I21/I13)*100)</f>
        <v>0</v>
      </c>
      <c r="J56" s="0" t="n">
        <f aca="false">IF(J21&lt;0, (J21/J13)*100)</f>
        <v>0</v>
      </c>
      <c r="K56" s="0" t="n">
        <f aca="false">IF(K21&lt;0, (K21/K13)*100)</f>
        <v>0</v>
      </c>
      <c r="L56" s="0" t="n">
        <f aca="false">IF(L21&lt;0, (L21/L13)*100)</f>
        <v>0</v>
      </c>
      <c r="M56" s="0" t="n">
        <f aca="false">IF(M21&lt;0, (M21/M13)*100)</f>
        <v>0</v>
      </c>
      <c r="N56" s="0" t="n">
        <f aca="false">IF(N21&lt;0, (N21/N13)*100)</f>
        <v>0</v>
      </c>
      <c r="O56" s="0" t="n">
        <f aca="false">IF(O21&lt;0, (O21/O13)*100)</f>
        <v>0</v>
      </c>
      <c r="P56" s="0" t="n">
        <f aca="false">IF(P21&lt;0, (P21/P13)*100)</f>
        <v>0</v>
      </c>
      <c r="Q56" s="0" t="n">
        <f aca="false">IF(Q21&lt;0, (Q21/Q13)*100)</f>
        <v>0</v>
      </c>
      <c r="R56" s="0" t="n">
        <f aca="false">IF(R21&lt;0, (R21/R13)*100)</f>
        <v>0</v>
      </c>
      <c r="S56" s="0" t="n">
        <f aca="false">IF(S21&lt;0, (S21/S13)*100)</f>
        <v>0</v>
      </c>
      <c r="T56" s="0" t="n">
        <f aca="false">IF(T21&lt;0, (T21/T13)*100)</f>
        <v>0</v>
      </c>
      <c r="U56" s="0" t="n">
        <f aca="false">IF(U21&lt;0, (U21/U13)*100)</f>
        <v>0</v>
      </c>
      <c r="V56" s="0" t="n">
        <f aca="false">IF(V21&lt;0, (V21/V13)*100)</f>
        <v>0</v>
      </c>
      <c r="W56" s="0" t="n">
        <f aca="false">IF(W21&lt;0, (W21/W13)*100)</f>
        <v>0</v>
      </c>
      <c r="X56" s="0" t="n">
        <f aca="false">IF(X21&lt;0, (X21/X13)*100)</f>
        <v>0</v>
      </c>
    </row>
    <row r="58" customFormat="false" ht="15" hidden="false" customHeight="false" outlineLevel="0" collapsed="false">
      <c r="I58" s="55" t="n">
        <f aca="false">I6+I27-I13</f>
        <v>24200000000000</v>
      </c>
      <c r="J58" s="55" t="n">
        <f aca="false">J6+J27-J13</f>
        <v>14500000000000</v>
      </c>
      <c r="K58" s="55" t="n">
        <f aca="false">K6+K27-K13</f>
        <v>-9700000000000</v>
      </c>
      <c r="L58" s="55" t="n">
        <f aca="false">L6+L27-L13</f>
        <v>29000000000000</v>
      </c>
      <c r="M58" s="55" t="n">
        <f aca="false">M6+M27-M13</f>
        <v>0</v>
      </c>
      <c r="N58" s="55" t="n">
        <f aca="false">N6+N27-N13</f>
        <v>0</v>
      </c>
      <c r="O58" s="55" t="n">
        <f aca="false">O6+O27-O13</f>
        <v>0</v>
      </c>
      <c r="P58" s="55" t="n">
        <f aca="false">P6+P27-P13</f>
        <v>-1000000000000</v>
      </c>
      <c r="Q58" s="55" t="n">
        <f aca="false">Q6+Q27-Q13</f>
        <v>0</v>
      </c>
      <c r="R58" s="55" t="n">
        <f aca="false">R6+R27-R13</f>
        <v>0</v>
      </c>
      <c r="S58" s="55" t="n">
        <f aca="false">S6+S27-S13</f>
        <v>1000000000000</v>
      </c>
      <c r="T58" s="55" t="n">
        <f aca="false">T6+T27-T13</f>
        <v>0</v>
      </c>
      <c r="U58" s="55" t="n">
        <f aca="false">U6+U27-U13</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5.xml><?xml version="1.0" encoding="utf-8"?>
<worksheet xmlns="http://schemas.openxmlformats.org/spreadsheetml/2006/main" xmlns:r="http://schemas.openxmlformats.org/officeDocument/2006/relationships">
  <sheetPr filterMode="false">
    <pageSetUpPr fitToPage="false"/>
  </sheetPr>
  <dimension ref="A1:X7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H33" activePane="bottomRight" state="frozen"/>
      <selection pane="topLeft" activeCell="A1" activeCellId="0" sqref="A1"/>
      <selection pane="topRight" activeCell="H1" activeCellId="0" sqref="H1"/>
      <selection pane="bottomLeft" activeCell="A33" activeCellId="0" sqref="A33"/>
      <selection pane="bottomRight" activeCell="P57" activeCellId="0" sqref="P57"/>
    </sheetView>
  </sheetViews>
  <sheetFormatPr defaultRowHeight="15"/>
  <cols>
    <col collapsed="false" hidden="false" max="1" min="1" style="0" width="31.1836734693878"/>
    <col collapsed="false" hidden="false" max="2" min="2" style="0" width="64.7959183673469"/>
    <col collapsed="false" hidden="false" max="3" min="3" style="0" width="22.1377551020408"/>
    <col collapsed="false" hidden="false" max="7" min="4" style="0" width="20.6530612244898"/>
    <col collapsed="false" hidden="false" max="8" min="8" style="0" width="22.0051020408163"/>
    <col collapsed="false" hidden="false" max="13" min="9" style="0" width="22.5459183673469"/>
    <col collapsed="false" hidden="false" max="22" min="14" style="0" width="22.1377551020408"/>
    <col collapsed="false" hidden="false" max="1025" min="23" style="0" width="8.50510204081633"/>
  </cols>
  <sheetData>
    <row r="1" customFormat="false" ht="15" hidden="false" customHeight="false" outlineLevel="0" collapsed="false">
      <c r="A1" s="59" t="s">
        <v>5851</v>
      </c>
      <c r="B1" s="2" t="s">
        <v>5852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5853</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t="s">
        <v>5854</v>
      </c>
      <c r="D5" s="4" t="s">
        <v>28</v>
      </c>
      <c r="E5" s="210" t="s">
        <v>28</v>
      </c>
      <c r="F5" s="210" t="s">
        <v>28</v>
      </c>
      <c r="G5" s="210" t="s">
        <v>28</v>
      </c>
      <c r="H5" s="210" t="s">
        <v>28</v>
      </c>
      <c r="I5" s="123" t="s">
        <v>29</v>
      </c>
      <c r="J5" s="123" t="s">
        <v>28</v>
      </c>
      <c r="K5" s="123" t="s">
        <v>28</v>
      </c>
      <c r="L5" s="123" t="s">
        <v>340</v>
      </c>
      <c r="M5" s="123" t="s">
        <v>340</v>
      </c>
      <c r="N5" s="210" t="s">
        <v>29</v>
      </c>
      <c r="O5" s="210" t="s">
        <v>29</v>
      </c>
      <c r="P5" s="210" t="s">
        <v>29</v>
      </c>
      <c r="Q5" s="210" t="s">
        <v>340</v>
      </c>
      <c r="R5" s="210" t="s">
        <v>31</v>
      </c>
      <c r="S5" s="210" t="s">
        <v>31</v>
      </c>
      <c r="T5" s="210" t="s">
        <v>31</v>
      </c>
      <c r="U5" s="210" t="s">
        <v>31</v>
      </c>
      <c r="V5" s="210" t="s">
        <v>31</v>
      </c>
      <c r="W5" s="4" t="s">
        <v>31</v>
      </c>
      <c r="X5" s="4" t="s">
        <v>31</v>
      </c>
    </row>
    <row r="6" s="13" customFormat="true" ht="16.5" hidden="false" customHeight="false" outlineLevel="0" collapsed="false">
      <c r="A6" s="32" t="s">
        <v>32</v>
      </c>
      <c r="B6" s="98" t="s">
        <v>590</v>
      </c>
      <c r="C6" s="216" t="s">
        <v>34</v>
      </c>
      <c r="D6" s="476" t="n">
        <v>588700000000</v>
      </c>
      <c r="E6" s="476" t="n">
        <v>553100000000</v>
      </c>
      <c r="F6" s="476" t="n">
        <v>567700000000</v>
      </c>
      <c r="G6" s="476" t="n">
        <v>672300000000</v>
      </c>
      <c r="H6" s="476" t="n">
        <v>820600000000</v>
      </c>
      <c r="I6" s="476" t="n">
        <v>1121000000000</v>
      </c>
      <c r="J6" s="476" t="n">
        <v>1450000000000</v>
      </c>
      <c r="K6" s="476" t="n">
        <v>1429000000000</v>
      </c>
      <c r="L6" s="476" t="n">
        <v>1974000000000</v>
      </c>
      <c r="M6" s="476" t="n">
        <v>1275000000000</v>
      </c>
      <c r="N6" s="751" t="n">
        <v>1774000000000</v>
      </c>
      <c r="O6" s="751" t="n">
        <v>1773000000000</v>
      </c>
      <c r="P6" s="751" t="n">
        <v>2269000000000</v>
      </c>
      <c r="Q6" s="751" t="n">
        <v>2076000000000</v>
      </c>
      <c r="R6" s="751" t="n">
        <v>2338000000000</v>
      </c>
      <c r="S6" s="751" t="n">
        <v>2575000000000</v>
      </c>
      <c r="T6" s="751" t="n">
        <v>2896000000000</v>
      </c>
      <c r="U6" s="751" t="n">
        <v>3269000000000</v>
      </c>
      <c r="V6" s="751" t="n">
        <v>3586000000000</v>
      </c>
    </row>
    <row r="7" s="38" customFormat="true" ht="15" hidden="false" customHeight="false" outlineLevel="0" collapsed="false">
      <c r="A7" s="19" t="s">
        <v>341</v>
      </c>
      <c r="B7" s="19" t="s">
        <v>684</v>
      </c>
      <c r="C7" s="20" t="s">
        <v>37</v>
      </c>
      <c r="D7" s="476" t="n">
        <f aca="false">D8+D12</f>
        <v>583600000000</v>
      </c>
      <c r="E7" s="476" t="n">
        <f aca="false">E8+E12</f>
        <v>546800000000</v>
      </c>
      <c r="F7" s="476" t="n">
        <f aca="false">F8+F12</f>
        <v>559900000000</v>
      </c>
      <c r="G7" s="476" t="n">
        <f aca="false">G8+G12</f>
        <v>664000000000</v>
      </c>
      <c r="H7" s="476" t="n">
        <f aca="false">H8+H12</f>
        <v>801900000000</v>
      </c>
      <c r="I7" s="476" t="n">
        <f aca="false">I8+I12</f>
        <v>1107000000000</v>
      </c>
      <c r="J7" s="476" t="n">
        <f aca="false">J8+J12</f>
        <v>1434000000000</v>
      </c>
      <c r="K7" s="476" t="n">
        <f aca="false">K8+K12</f>
        <v>1415000000000</v>
      </c>
      <c r="L7" s="476" t="n">
        <f aca="false">L8+L12</f>
        <v>1960000000000</v>
      </c>
      <c r="M7" s="476" t="n">
        <f aca="false">M8+M12</f>
        <v>1254000000000</v>
      </c>
      <c r="N7" s="476" t="n">
        <f aca="false">N8+N12</f>
        <v>1691000000000</v>
      </c>
      <c r="O7" s="476" t="n">
        <f aca="false">O8+O12</f>
        <v>1689000000000</v>
      </c>
      <c r="P7" s="476" t="n">
        <f aca="false">P8+P12</f>
        <v>1805000000000</v>
      </c>
      <c r="Q7" s="476" t="n">
        <f aca="false">Q8+Q12</f>
        <v>1994000000000</v>
      </c>
      <c r="R7" s="476" t="n">
        <f aca="false">R8+R12</f>
        <v>2202000000000</v>
      </c>
      <c r="S7" s="476" t="n">
        <f aca="false">S8+S12</f>
        <v>2461000000000</v>
      </c>
      <c r="T7" s="476" t="n">
        <f aca="false">T8+T12</f>
        <v>2799000000000</v>
      </c>
      <c r="U7" s="476" t="n">
        <f aca="false">U8+U12</f>
        <v>3162000000000</v>
      </c>
      <c r="V7" s="476" t="n">
        <f aca="false">V8+V12</f>
        <v>3451000000000</v>
      </c>
    </row>
    <row r="8" customFormat="false" ht="16.5" hidden="false" customHeight="false" outlineLevel="0" collapsed="false">
      <c r="A8" s="19" t="s">
        <v>3503</v>
      </c>
      <c r="B8" s="30" t="s">
        <v>5855</v>
      </c>
      <c r="C8" s="49" t="s">
        <v>40</v>
      </c>
      <c r="D8" s="476" t="n">
        <v>441600000000</v>
      </c>
      <c r="E8" s="476" t="n">
        <v>388700000000</v>
      </c>
      <c r="F8" s="476" t="n">
        <v>391200000000</v>
      </c>
      <c r="G8" s="476" t="n">
        <v>480200000000</v>
      </c>
      <c r="H8" s="476" t="n">
        <v>579100000000</v>
      </c>
      <c r="I8" s="476" t="n">
        <v>842000000000</v>
      </c>
      <c r="J8" s="476" t="n">
        <v>1085000000000</v>
      </c>
      <c r="K8" s="476" t="n">
        <v>973000000000</v>
      </c>
      <c r="L8" s="476" t="n">
        <v>1494000000000</v>
      </c>
      <c r="M8" s="476" t="n">
        <v>745000000000</v>
      </c>
      <c r="N8" s="752" t="n">
        <v>1120000000000</v>
      </c>
      <c r="O8" s="752" t="n">
        <v>1156000000000</v>
      </c>
      <c r="P8" s="752" t="n">
        <v>1071000000000</v>
      </c>
      <c r="Q8" s="752" t="n">
        <v>1115000000000</v>
      </c>
      <c r="R8" s="752" t="n">
        <v>1092000000000</v>
      </c>
      <c r="S8" s="752" t="n">
        <v>1084000000000</v>
      </c>
      <c r="T8" s="752" t="n">
        <v>1230000000000</v>
      </c>
      <c r="U8" s="752" t="n">
        <v>1309000000000</v>
      </c>
      <c r="V8" s="752" t="n">
        <v>1315000000000</v>
      </c>
      <c r="W8" s="4"/>
      <c r="X8" s="4"/>
    </row>
    <row r="9" customFormat="false" ht="16.5" hidden="false" customHeight="false" outlineLevel="0" collapsed="false">
      <c r="A9" s="27" t="s">
        <v>5856</v>
      </c>
      <c r="B9" s="29" t="s">
        <v>5857</v>
      </c>
      <c r="C9" s="3" t="s">
        <v>1498</v>
      </c>
      <c r="D9" s="476" t="n">
        <v>238500000000</v>
      </c>
      <c r="E9" s="476" t="n">
        <v>269600000000</v>
      </c>
      <c r="F9" s="476" t="n">
        <v>264700000000</v>
      </c>
      <c r="G9" s="476" t="n">
        <v>306900000000</v>
      </c>
      <c r="H9" s="476" t="n">
        <v>360700000000</v>
      </c>
      <c r="I9" s="476" t="n">
        <v>482000000000</v>
      </c>
      <c r="J9" s="476" t="n">
        <v>612000000000</v>
      </c>
      <c r="K9" s="476" t="n">
        <v>510000000000</v>
      </c>
      <c r="L9" s="476" t="n">
        <v>853000000000</v>
      </c>
      <c r="M9" s="476" t="n">
        <v>378000000000</v>
      </c>
      <c r="N9" s="752" t="n">
        <v>577000000000</v>
      </c>
      <c r="O9" s="752" t="n">
        <v>749000000000</v>
      </c>
      <c r="P9" s="752" t="n">
        <v>764000000000</v>
      </c>
      <c r="Q9" s="752" t="n">
        <v>598000000000</v>
      </c>
      <c r="R9" s="752" t="n">
        <v>494000000000</v>
      </c>
      <c r="S9" s="752" t="n">
        <v>479000000000</v>
      </c>
      <c r="T9" s="752" t="n">
        <v>512000000000</v>
      </c>
      <c r="U9" s="752" t="n">
        <v>517000000000</v>
      </c>
      <c r="V9" s="752" t="n">
        <v>485000000000</v>
      </c>
      <c r="W9" s="4"/>
      <c r="X9" s="4"/>
    </row>
    <row r="10" customFormat="false" ht="16.5" hidden="false" customHeight="false" outlineLevel="0" collapsed="false">
      <c r="A10" s="27" t="s">
        <v>5858</v>
      </c>
      <c r="B10" s="29" t="s">
        <v>5859</v>
      </c>
      <c r="C10" s="3" t="s">
        <v>1498</v>
      </c>
      <c r="D10" s="476" t="n">
        <v>0</v>
      </c>
      <c r="E10" s="476" t="n">
        <v>0</v>
      </c>
      <c r="F10" s="476" t="n">
        <v>0</v>
      </c>
      <c r="G10" s="476" t="n">
        <v>0</v>
      </c>
      <c r="H10" s="476" t="n">
        <v>0</v>
      </c>
      <c r="I10" s="158"/>
      <c r="J10" s="476" t="n">
        <v>0</v>
      </c>
      <c r="K10" s="476" t="n">
        <v>0</v>
      </c>
      <c r="L10" s="476" t="n">
        <v>0</v>
      </c>
      <c r="M10" s="476" t="n">
        <v>0</v>
      </c>
      <c r="N10" s="752" t="n">
        <v>21000000000</v>
      </c>
      <c r="O10" s="752" t="n">
        <v>38000000000</v>
      </c>
      <c r="P10" s="752" t="n">
        <v>34000000000</v>
      </c>
      <c r="Q10" s="752" t="n">
        <v>76000000000</v>
      </c>
      <c r="R10" s="752" t="n">
        <v>143000000000</v>
      </c>
      <c r="S10" s="752" t="n">
        <v>156000000000</v>
      </c>
      <c r="T10" s="752" t="n">
        <v>285000000000</v>
      </c>
      <c r="U10" s="752" t="n">
        <v>364000000000</v>
      </c>
      <c r="V10" s="752" t="n">
        <v>412000000000</v>
      </c>
      <c r="W10" s="4"/>
      <c r="X10" s="4"/>
    </row>
    <row r="11" customFormat="false" ht="16.5" hidden="false" customHeight="false" outlineLevel="0" collapsed="false">
      <c r="A11" s="27" t="s">
        <v>5860</v>
      </c>
      <c r="B11" s="29" t="s">
        <v>5861</v>
      </c>
      <c r="C11" s="3" t="s">
        <v>1498</v>
      </c>
      <c r="D11" s="828" t="n">
        <f aca="false">D8-D9-D10</f>
        <v>203100000000</v>
      </c>
      <c r="E11" s="828" t="n">
        <f aca="false">E8-E9-E10</f>
        <v>119100000000</v>
      </c>
      <c r="F11" s="828" t="n">
        <f aca="false">F8-F9-F10</f>
        <v>126500000000</v>
      </c>
      <c r="G11" s="828" t="n">
        <f aca="false">G8-G9-G10</f>
        <v>173300000000</v>
      </c>
      <c r="H11" s="828" t="n">
        <f aca="false">H8-H9-H10</f>
        <v>218400000000</v>
      </c>
      <c r="I11" s="828" t="n">
        <f aca="false">I8-I9-I10</f>
        <v>360000000000</v>
      </c>
      <c r="J11" s="828" t="n">
        <f aca="false">J8-J9-J10</f>
        <v>473000000000</v>
      </c>
      <c r="K11" s="828" t="n">
        <f aca="false">K8-K9-K10</f>
        <v>463000000000</v>
      </c>
      <c r="L11" s="828" t="n">
        <f aca="false">L8-L9-L10</f>
        <v>641000000000</v>
      </c>
      <c r="M11" s="828" t="n">
        <f aca="false">M8-M9-M10</f>
        <v>367000000000</v>
      </c>
      <c r="N11" s="752" t="n">
        <v>522000000000</v>
      </c>
      <c r="O11" s="752" t="n">
        <v>369000000000</v>
      </c>
      <c r="P11" s="752" t="n">
        <v>273000000000</v>
      </c>
      <c r="Q11" s="752" t="n">
        <v>440000000000</v>
      </c>
      <c r="R11" s="752" t="n">
        <v>455000000000</v>
      </c>
      <c r="S11" s="752" t="n">
        <v>449000000000</v>
      </c>
      <c r="T11" s="752" t="n">
        <v>433000000000</v>
      </c>
      <c r="U11" s="752" t="n">
        <v>428000000000</v>
      </c>
      <c r="V11" s="752" t="n">
        <v>417000000000</v>
      </c>
      <c r="W11" s="4"/>
      <c r="X11" s="4"/>
    </row>
    <row r="12" customFormat="false" ht="16.5" hidden="false" customHeight="false" outlineLevel="0" collapsed="false">
      <c r="A12" s="19" t="s">
        <v>3505</v>
      </c>
      <c r="B12" s="30" t="s">
        <v>292</v>
      </c>
      <c r="C12" s="49" t="s">
        <v>40</v>
      </c>
      <c r="D12" s="476" t="n">
        <v>142000000000</v>
      </c>
      <c r="E12" s="476" t="n">
        <v>158100000000</v>
      </c>
      <c r="F12" s="476" t="n">
        <v>168700000000</v>
      </c>
      <c r="G12" s="476" t="n">
        <v>183800000000</v>
      </c>
      <c r="H12" s="476" t="n">
        <v>222800000000</v>
      </c>
      <c r="I12" s="476" t="n">
        <v>265000000000</v>
      </c>
      <c r="J12" s="476" t="n">
        <v>349000000000</v>
      </c>
      <c r="K12" s="476" t="n">
        <v>442000000000</v>
      </c>
      <c r="L12" s="476" t="n">
        <v>466000000000</v>
      </c>
      <c r="M12" s="476" t="n">
        <v>509000000000</v>
      </c>
      <c r="N12" s="752" t="n">
        <v>571000000000</v>
      </c>
      <c r="O12" s="752" t="n">
        <v>533000000000</v>
      </c>
      <c r="P12" s="752" t="n">
        <v>734000000000</v>
      </c>
      <c r="Q12" s="752" t="n">
        <v>879000000000</v>
      </c>
      <c r="R12" s="752" t="n">
        <v>1110000000000</v>
      </c>
      <c r="S12" s="752" t="n">
        <v>1377000000000</v>
      </c>
      <c r="T12" s="752" t="n">
        <v>1569000000000</v>
      </c>
      <c r="U12" s="752" t="n">
        <v>1853000000000</v>
      </c>
      <c r="V12" s="752" t="n">
        <v>2136000000000</v>
      </c>
      <c r="W12" s="4"/>
      <c r="X12" s="4"/>
    </row>
    <row r="13" customFormat="false" ht="16.5" hidden="false" customHeight="false" outlineLevel="0" collapsed="false">
      <c r="A13" s="27" t="s">
        <v>38</v>
      </c>
      <c r="B13" s="29" t="s">
        <v>293</v>
      </c>
      <c r="C13" s="3" t="s">
        <v>1715</v>
      </c>
      <c r="D13" s="476" t="n">
        <v>111000000000</v>
      </c>
      <c r="E13" s="476" t="n">
        <v>122000000000</v>
      </c>
      <c r="F13" s="476" t="n">
        <v>138000000000</v>
      </c>
      <c r="G13" s="476" t="n">
        <v>152900000000</v>
      </c>
      <c r="H13" s="476" t="n">
        <v>186500000000</v>
      </c>
      <c r="I13" s="476" t="n">
        <v>235000000000</v>
      </c>
      <c r="J13" s="476" t="n">
        <v>266000000000</v>
      </c>
      <c r="K13" s="476" t="n">
        <v>315000000000</v>
      </c>
      <c r="L13" s="476" t="n">
        <v>367000000000</v>
      </c>
      <c r="M13" s="476" t="n">
        <v>406000000000</v>
      </c>
      <c r="N13" s="752" t="n">
        <v>450000000000</v>
      </c>
      <c r="O13" s="752" t="n">
        <v>377000000000</v>
      </c>
      <c r="P13" s="752" t="n">
        <v>534000000000</v>
      </c>
      <c r="Q13" s="752" t="n">
        <v>613000000000</v>
      </c>
      <c r="R13" s="752" t="n">
        <v>809000000000</v>
      </c>
      <c r="S13" s="752" t="n">
        <v>1010000000000</v>
      </c>
      <c r="T13" s="752" t="n">
        <v>1164000000000</v>
      </c>
      <c r="U13" s="752" t="n">
        <v>1378000000000</v>
      </c>
      <c r="V13" s="752" t="n">
        <v>1611000000000</v>
      </c>
      <c r="W13" s="4"/>
      <c r="X13" s="4"/>
    </row>
    <row r="14" customFormat="false" ht="16.5" hidden="false" customHeight="false" outlineLevel="0" collapsed="false">
      <c r="A14" s="45" t="s">
        <v>592</v>
      </c>
      <c r="B14" s="105" t="s">
        <v>593</v>
      </c>
      <c r="C14" s="3" t="s">
        <v>297</v>
      </c>
      <c r="D14" s="476" t="n">
        <v>40700000000</v>
      </c>
      <c r="E14" s="476" t="n">
        <v>47700000000</v>
      </c>
      <c r="F14" s="476" t="n">
        <v>58500000000</v>
      </c>
      <c r="G14" s="476" t="n">
        <v>63600000000</v>
      </c>
      <c r="H14" s="476" t="n">
        <v>73300000000</v>
      </c>
      <c r="I14" s="476" t="n">
        <v>89000000000</v>
      </c>
      <c r="J14" s="476" t="n">
        <v>123000000000</v>
      </c>
      <c r="K14" s="476" t="n">
        <v>144000000000</v>
      </c>
      <c r="L14" s="476" t="n">
        <v>155000000000</v>
      </c>
      <c r="M14" s="476" t="n">
        <v>201000000000</v>
      </c>
      <c r="N14" s="752" t="n">
        <v>210000000000</v>
      </c>
      <c r="O14" s="752" t="n">
        <v>186000000000</v>
      </c>
      <c r="P14" s="752" t="n">
        <v>250000000000</v>
      </c>
      <c r="Q14" s="752" t="n">
        <v>276000000000</v>
      </c>
      <c r="R14" s="752" t="n">
        <v>356000000000</v>
      </c>
      <c r="S14" s="752" t="n">
        <v>447000000000</v>
      </c>
      <c r="T14" s="752" t="n">
        <v>501000000000</v>
      </c>
      <c r="U14" s="752" t="n">
        <v>588000000000</v>
      </c>
      <c r="V14" s="752" t="n">
        <v>678000000000</v>
      </c>
      <c r="W14" s="4"/>
      <c r="X14" s="4"/>
    </row>
    <row r="15" customFormat="false" ht="16.5" hidden="false" customHeight="false" outlineLevel="0" collapsed="false">
      <c r="A15" s="45" t="s">
        <v>46</v>
      </c>
      <c r="B15" s="105" t="s">
        <v>298</v>
      </c>
      <c r="C15" s="3" t="s">
        <v>297</v>
      </c>
      <c r="D15" s="476" t="n">
        <v>36900000000</v>
      </c>
      <c r="E15" s="476" t="n">
        <v>37200000000</v>
      </c>
      <c r="F15" s="476" t="n">
        <v>38700000000</v>
      </c>
      <c r="G15" s="476" t="n">
        <v>42900000000</v>
      </c>
      <c r="H15" s="476" t="n">
        <v>56500000000</v>
      </c>
      <c r="I15" s="476" t="n">
        <v>89000000000</v>
      </c>
      <c r="J15" s="476" t="n">
        <v>101000000000</v>
      </c>
      <c r="K15" s="476" t="n">
        <v>118000000000</v>
      </c>
      <c r="L15" s="476" t="n">
        <v>121000000000</v>
      </c>
      <c r="M15" s="476" t="n">
        <v>139000000000</v>
      </c>
      <c r="N15" s="752" t="n">
        <v>164000000000</v>
      </c>
      <c r="O15" s="752" t="n">
        <v>125000000000</v>
      </c>
      <c r="P15" s="752" t="n">
        <v>187000000000</v>
      </c>
      <c r="Q15" s="752" t="n">
        <v>219000000000</v>
      </c>
      <c r="R15" s="752" t="n">
        <v>284000000000</v>
      </c>
      <c r="S15" s="752" t="n">
        <v>349000000000</v>
      </c>
      <c r="T15" s="752" t="n">
        <v>416000000000</v>
      </c>
      <c r="U15" s="752" t="n">
        <v>483000000000</v>
      </c>
      <c r="V15" s="752" t="n">
        <v>582000000000</v>
      </c>
      <c r="W15" s="4"/>
      <c r="X15" s="4"/>
    </row>
    <row r="16" customFormat="false" ht="16.5" hidden="false" customHeight="false" outlineLevel="0" collapsed="false">
      <c r="A16" s="45" t="s">
        <v>5862</v>
      </c>
      <c r="B16" s="105" t="s">
        <v>5863</v>
      </c>
      <c r="C16" s="3" t="s">
        <v>297</v>
      </c>
      <c r="D16" s="476" t="n">
        <v>29800000000</v>
      </c>
      <c r="E16" s="476" t="n">
        <v>33800000000</v>
      </c>
      <c r="F16" s="476" t="n">
        <v>37200000000</v>
      </c>
      <c r="G16" s="476" t="n">
        <v>42300000000</v>
      </c>
      <c r="H16" s="476" t="n">
        <v>51900000000</v>
      </c>
      <c r="I16" s="476" t="n">
        <v>52000000000</v>
      </c>
      <c r="J16" s="476" t="n">
        <v>36000000000</v>
      </c>
      <c r="K16" s="476" t="n">
        <v>44000000000</v>
      </c>
      <c r="L16" s="476" t="n">
        <v>46000000000</v>
      </c>
      <c r="M16" s="476" t="n">
        <v>57000000000</v>
      </c>
      <c r="N16" s="752" t="n">
        <v>65000000000</v>
      </c>
      <c r="O16" s="752" t="n">
        <v>55000000000</v>
      </c>
      <c r="P16" s="752" t="n">
        <v>85000000000</v>
      </c>
      <c r="Q16" s="752" t="n">
        <v>104000000000</v>
      </c>
      <c r="R16" s="752" t="n">
        <v>151000000000</v>
      </c>
      <c r="S16" s="752" t="n">
        <v>194000000000</v>
      </c>
      <c r="T16" s="752" t="n">
        <v>226000000000</v>
      </c>
      <c r="U16" s="752" t="n">
        <v>283000000000</v>
      </c>
      <c r="V16" s="752" t="n">
        <v>325000000000</v>
      </c>
      <c r="W16" s="4"/>
      <c r="X16" s="4"/>
    </row>
    <row r="17" customFormat="false" ht="16.5" hidden="false" customHeight="false" outlineLevel="0" collapsed="false">
      <c r="A17" s="45" t="s">
        <v>48</v>
      </c>
      <c r="B17" s="105" t="s">
        <v>610</v>
      </c>
      <c r="C17" s="3" t="s">
        <v>297</v>
      </c>
      <c r="D17" s="476" t="n">
        <v>3500000000</v>
      </c>
      <c r="E17" s="476" t="n">
        <v>3200000000</v>
      </c>
      <c r="F17" s="476" t="n">
        <v>3500000000</v>
      </c>
      <c r="G17" s="476" t="n">
        <v>4200000000</v>
      </c>
      <c r="H17" s="476" t="n">
        <v>4900000000</v>
      </c>
      <c r="I17" s="476" t="n">
        <v>6000000000</v>
      </c>
      <c r="J17" s="476" t="n">
        <v>6000000000</v>
      </c>
      <c r="K17" s="476" t="n">
        <v>8000000000</v>
      </c>
      <c r="L17" s="476" t="n">
        <v>45000000000</v>
      </c>
      <c r="M17" s="476" t="n">
        <v>10000000000</v>
      </c>
      <c r="N17" s="752" t="n">
        <v>11000000000</v>
      </c>
      <c r="O17" s="752" t="n">
        <v>12000000000</v>
      </c>
      <c r="P17" s="752" t="n">
        <v>13000000000</v>
      </c>
      <c r="Q17" s="752" t="n">
        <v>14000000000</v>
      </c>
      <c r="R17" s="752" t="n">
        <v>18000000000</v>
      </c>
      <c r="S17" s="752" t="n">
        <v>20000000000</v>
      </c>
      <c r="T17" s="752" t="n">
        <v>22000000000</v>
      </c>
      <c r="U17" s="752" t="n">
        <v>24000000000</v>
      </c>
      <c r="V17" s="752" t="n">
        <v>26000000000</v>
      </c>
      <c r="W17" s="4"/>
      <c r="X17" s="4"/>
    </row>
    <row r="18" customFormat="false" ht="16.5" hidden="false" customHeight="false" outlineLevel="0" collapsed="false">
      <c r="A18" s="29" t="s">
        <v>2415</v>
      </c>
      <c r="B18" s="29" t="s">
        <v>2415</v>
      </c>
      <c r="C18" s="3" t="s">
        <v>1715</v>
      </c>
      <c r="D18" s="476" t="n">
        <v>31000000000</v>
      </c>
      <c r="E18" s="476" t="n">
        <v>36100000000</v>
      </c>
      <c r="F18" s="476" t="n">
        <v>30700000000</v>
      </c>
      <c r="G18" s="476" t="n">
        <v>30800000000</v>
      </c>
      <c r="H18" s="476" t="n">
        <v>36200000000</v>
      </c>
      <c r="I18" s="476" t="n">
        <v>31000000000</v>
      </c>
      <c r="J18" s="476" t="n">
        <v>83000000000</v>
      </c>
      <c r="K18" s="476" t="n">
        <v>126000000000</v>
      </c>
      <c r="L18" s="476" t="n">
        <v>99000000000</v>
      </c>
      <c r="M18" s="476" t="n">
        <v>103000000000</v>
      </c>
      <c r="N18" s="752" t="n">
        <v>121000000000</v>
      </c>
      <c r="O18" s="752" t="n">
        <v>156000000000</v>
      </c>
      <c r="P18" s="752" t="n">
        <v>200000000000</v>
      </c>
      <c r="Q18" s="752" t="n">
        <v>266000000000</v>
      </c>
      <c r="R18" s="752" t="n">
        <v>300000000000</v>
      </c>
      <c r="S18" s="752" t="n">
        <v>366000000000</v>
      </c>
      <c r="T18" s="752" t="n">
        <v>405000000000</v>
      </c>
      <c r="U18" s="752" t="n">
        <v>475000000000</v>
      </c>
      <c r="V18" s="752" t="n">
        <v>525000000000</v>
      </c>
      <c r="W18" s="4"/>
      <c r="X18" s="4"/>
    </row>
    <row r="19" customFormat="false" ht="16.5" hidden="false" customHeight="false" outlineLevel="0" collapsed="false">
      <c r="A19" s="30" t="s">
        <v>52</v>
      </c>
      <c r="B19" s="30" t="s">
        <v>52</v>
      </c>
      <c r="C19" s="20" t="s">
        <v>37</v>
      </c>
      <c r="D19" s="476" t="n">
        <v>5100000000</v>
      </c>
      <c r="E19" s="476" t="n">
        <v>6300000000</v>
      </c>
      <c r="F19" s="476" t="n">
        <v>7700000000</v>
      </c>
      <c r="G19" s="476" t="n">
        <v>8300000000</v>
      </c>
      <c r="H19" s="476" t="n">
        <v>18700000000</v>
      </c>
      <c r="I19" s="476" t="n">
        <v>14000000000</v>
      </c>
      <c r="J19" s="476" t="n">
        <v>15000000000</v>
      </c>
      <c r="K19" s="476" t="n">
        <v>15000000000</v>
      </c>
      <c r="L19" s="476" t="n">
        <v>14000000000</v>
      </c>
      <c r="M19" s="476" t="n">
        <v>21000000000</v>
      </c>
      <c r="N19" s="752" t="n">
        <v>83000000000</v>
      </c>
      <c r="O19" s="752" t="n">
        <v>84000000000</v>
      </c>
      <c r="P19" s="752" t="n">
        <v>464000000000</v>
      </c>
      <c r="Q19" s="752" t="n">
        <v>82000000000</v>
      </c>
      <c r="R19" s="752" t="n">
        <v>136000000000</v>
      </c>
      <c r="S19" s="752" t="n">
        <v>114000000000</v>
      </c>
      <c r="T19" s="752" t="n">
        <v>97000000000</v>
      </c>
      <c r="U19" s="752" t="n">
        <v>108000000000</v>
      </c>
      <c r="V19" s="752" t="n">
        <v>135000000000</v>
      </c>
      <c r="W19" s="4"/>
      <c r="X19" s="4"/>
    </row>
    <row r="20" s="13" customFormat="true" ht="16.5" hidden="false" customHeight="false" outlineLevel="0" collapsed="false">
      <c r="A20" s="98" t="s">
        <v>188</v>
      </c>
      <c r="B20" s="98" t="s">
        <v>188</v>
      </c>
      <c r="C20" s="216" t="s">
        <v>34</v>
      </c>
      <c r="D20" s="994" t="n">
        <f aca="false">D21-D44</f>
        <v>472700000000</v>
      </c>
      <c r="E20" s="994" t="n">
        <f aca="false">E21-E44</f>
        <v>477000000000</v>
      </c>
      <c r="F20" s="994" t="n">
        <f aca="false">F21-F44</f>
        <v>552900000000</v>
      </c>
      <c r="G20" s="994" t="n">
        <f aca="false">G21-G44</f>
        <v>724800000000</v>
      </c>
      <c r="H20" s="994" t="n">
        <f aca="false">H21-H44</f>
        <v>835100000000</v>
      </c>
      <c r="I20" s="994" t="n">
        <f aca="false">I21-I44</f>
        <v>1117000000000</v>
      </c>
      <c r="J20" s="994" t="n">
        <f aca="false">J21-J44</f>
        <v>1336000000000</v>
      </c>
      <c r="K20" s="994" t="n">
        <f aca="false">K21-K44</f>
        <v>1663000000000</v>
      </c>
      <c r="L20" s="994" t="n">
        <f aca="false">L21-L44</f>
        <v>2170000000000</v>
      </c>
      <c r="M20" s="994" t="n">
        <f aca="false">M21-M44</f>
        <v>1795000000000</v>
      </c>
      <c r="N20" s="994" t="n">
        <f aca="false">N21-N44</f>
        <v>2050000000000</v>
      </c>
      <c r="O20" s="994" t="n">
        <f aca="false">O21-O44</f>
        <v>2088000000000</v>
      </c>
      <c r="P20" s="994" t="n">
        <f aca="false">P21-P44</f>
        <v>2748000000000</v>
      </c>
      <c r="Q20" s="994" t="n">
        <f aca="false">Q21-Q44</f>
        <v>2675000000000</v>
      </c>
      <c r="R20" s="994" t="n">
        <f aca="false">R21-R44</f>
        <v>2863000000000</v>
      </c>
      <c r="S20" s="994" t="n">
        <f aca="false">S21-S44</f>
        <v>3143000000000</v>
      </c>
      <c r="T20" s="994" t="n">
        <f aca="false">T21-T44</f>
        <v>3496000000000</v>
      </c>
      <c r="U20" s="994" t="n">
        <f aca="false">U21-U44</f>
        <v>3882000000000</v>
      </c>
      <c r="V20" s="994" t="n">
        <f aca="false">V21-V44</f>
        <v>4251000000000</v>
      </c>
      <c r="W20" s="168"/>
      <c r="X20" s="168"/>
    </row>
    <row r="21" s="38" customFormat="true" ht="16.5" hidden="false" customHeight="false" outlineLevel="0" collapsed="false">
      <c r="B21" s="38" t="s">
        <v>350</v>
      </c>
      <c r="C21" s="11"/>
      <c r="D21" s="476" t="n">
        <v>493800000000</v>
      </c>
      <c r="E21" s="476" t="n">
        <v>506800000000</v>
      </c>
      <c r="F21" s="476" t="n">
        <v>578100000000</v>
      </c>
      <c r="G21" s="476" t="n">
        <v>763100000000</v>
      </c>
      <c r="H21" s="476" t="n">
        <v>875700000000</v>
      </c>
      <c r="I21" s="476" t="n">
        <v>1180000000000</v>
      </c>
      <c r="J21" s="476" t="n">
        <v>1405000000000</v>
      </c>
      <c r="K21" s="476" t="n">
        <v>1739000000000</v>
      </c>
      <c r="L21" s="476" t="n">
        <v>2217000000000</v>
      </c>
      <c r="M21" s="476" t="n">
        <v>1795000000000</v>
      </c>
      <c r="N21" s="752" t="n">
        <v>2050000000000</v>
      </c>
      <c r="O21" s="752" t="n">
        <v>2088000000000</v>
      </c>
      <c r="P21" s="752" t="n">
        <v>2748000000000</v>
      </c>
      <c r="Q21" s="752" t="n">
        <v>2675000000000</v>
      </c>
      <c r="R21" s="752" t="n">
        <v>2863000000000</v>
      </c>
      <c r="S21" s="752" t="n">
        <v>3143000000000</v>
      </c>
      <c r="T21" s="752" t="n">
        <v>3496000000000</v>
      </c>
      <c r="U21" s="752" t="n">
        <v>3882000000000</v>
      </c>
      <c r="V21" s="752" t="n">
        <v>4251000000000</v>
      </c>
    </row>
    <row r="22" customFormat="false" ht="16.5" hidden="false" customHeight="false" outlineLevel="0" collapsed="false">
      <c r="A22" s="18" t="s">
        <v>70</v>
      </c>
      <c r="B22" s="0" t="s">
        <v>698</v>
      </c>
      <c r="C22" s="49" t="s">
        <v>191</v>
      </c>
      <c r="D22" s="476" t="n">
        <v>381900000000</v>
      </c>
      <c r="E22" s="476" t="n">
        <v>394200000000</v>
      </c>
      <c r="F22" s="476" t="n">
        <v>441400000000</v>
      </c>
      <c r="G22" s="476" t="n">
        <v>526400000000</v>
      </c>
      <c r="H22" s="476" t="n">
        <v>624600000000</v>
      </c>
      <c r="I22" s="476" t="n">
        <v>862000000000</v>
      </c>
      <c r="J22" s="476" t="n">
        <v>1062000000000</v>
      </c>
      <c r="K22" s="476" t="n">
        <v>1352000000000</v>
      </c>
      <c r="L22" s="476" t="n">
        <v>1852000000000</v>
      </c>
      <c r="M22" s="476" t="n">
        <v>1461000000000</v>
      </c>
      <c r="N22" s="752" t="n">
        <v>1734000000000</v>
      </c>
      <c r="O22" s="752" t="n">
        <v>1948000000000</v>
      </c>
      <c r="P22" s="752" t="n">
        <v>2467000000000</v>
      </c>
      <c r="Q22" s="752" t="n">
        <v>2470000000000</v>
      </c>
      <c r="R22" s="995" t="n">
        <v>2633000000000</v>
      </c>
      <c r="S22" s="752" t="n">
        <v>2706000000000</v>
      </c>
      <c r="T22" s="752" t="n">
        <v>3014000000000</v>
      </c>
      <c r="U22" s="752" t="n">
        <v>3346000000000</v>
      </c>
      <c r="V22" s="752" t="n">
        <v>3632000000000</v>
      </c>
      <c r="W22" s="4"/>
      <c r="X22" s="4"/>
    </row>
    <row r="23" customFormat="false" ht="16.5" hidden="false" customHeight="false" outlineLevel="0" collapsed="false">
      <c r="A23" s="27" t="s">
        <v>75</v>
      </c>
      <c r="B23" s="29" t="s">
        <v>76</v>
      </c>
      <c r="C23" s="49" t="s">
        <v>194</v>
      </c>
      <c r="D23" s="476" t="n">
        <v>141400000000</v>
      </c>
      <c r="E23" s="476" t="n">
        <v>161800000000</v>
      </c>
      <c r="F23" s="476" t="n">
        <v>188600000000</v>
      </c>
      <c r="G23" s="476" t="n">
        <v>201900000000</v>
      </c>
      <c r="H23" s="476" t="n">
        <v>227000000000</v>
      </c>
      <c r="I23" s="476" t="n">
        <v>281000000000</v>
      </c>
      <c r="J23" s="476" t="n">
        <v>373000000000</v>
      </c>
      <c r="K23" s="476" t="n">
        <v>470000000000</v>
      </c>
      <c r="L23" s="476" t="n">
        <v>540000000000</v>
      </c>
      <c r="M23" s="476" t="n">
        <v>559000000000</v>
      </c>
      <c r="N23" s="752" t="n">
        <v>590000000000</v>
      </c>
      <c r="O23" s="752" t="n">
        <v>701000000000</v>
      </c>
      <c r="P23" s="752" t="n">
        <v>840000000000</v>
      </c>
      <c r="Q23" s="752" t="n">
        <v>885000000000</v>
      </c>
      <c r="R23" s="752" t="n">
        <v>957000000000</v>
      </c>
      <c r="S23" s="752" t="n">
        <v>1079000000000</v>
      </c>
      <c r="T23" s="752" t="n">
        <v>1170000000000</v>
      </c>
      <c r="U23" s="752" t="n">
        <v>1283000000000</v>
      </c>
      <c r="V23" s="752" t="n">
        <v>1401000000000</v>
      </c>
      <c r="W23" s="4"/>
      <c r="X23" s="4"/>
    </row>
    <row r="24" customFormat="false" ht="16.5" hidden="false" customHeight="false" outlineLevel="0" collapsed="false">
      <c r="A24" s="27" t="s">
        <v>79</v>
      </c>
      <c r="B24" s="29" t="s">
        <v>47</v>
      </c>
      <c r="C24" s="49" t="s">
        <v>194</v>
      </c>
      <c r="D24" s="476" t="n">
        <v>46600000000</v>
      </c>
      <c r="E24" s="476" t="n">
        <v>59600000000</v>
      </c>
      <c r="F24" s="476" t="n">
        <v>65000000000</v>
      </c>
      <c r="G24" s="476" t="n">
        <v>74700000000</v>
      </c>
      <c r="H24" s="476" t="n">
        <v>82400000000</v>
      </c>
      <c r="I24" s="476" t="n">
        <v>93000000000</v>
      </c>
      <c r="J24" s="476" t="n">
        <v>128000000000</v>
      </c>
      <c r="K24" s="476" t="n">
        <v>167000000000</v>
      </c>
      <c r="L24" s="476" t="n">
        <v>161000000000</v>
      </c>
      <c r="M24" s="476" t="n">
        <v>168000000000</v>
      </c>
      <c r="N24" s="752" t="n">
        <v>188000000000</v>
      </c>
      <c r="O24" s="752" t="n">
        <v>168000000000</v>
      </c>
      <c r="P24" s="752" t="n">
        <v>224000000000</v>
      </c>
      <c r="Q24" s="752" t="n">
        <v>228000000000</v>
      </c>
      <c r="R24" s="752" t="n">
        <v>259000000000</v>
      </c>
      <c r="S24" s="752" t="n">
        <v>297000000000</v>
      </c>
      <c r="T24" s="752" t="n">
        <v>333000000000</v>
      </c>
      <c r="U24" s="752" t="n">
        <v>370000000000</v>
      </c>
      <c r="V24" s="752" t="n">
        <v>410000000000</v>
      </c>
      <c r="W24" s="4"/>
      <c r="X24" s="4"/>
    </row>
    <row r="25" customFormat="false" ht="16.5" hidden="false" customHeight="false" outlineLevel="0" collapsed="false">
      <c r="A25" s="27" t="s">
        <v>203</v>
      </c>
      <c r="B25" s="29" t="s">
        <v>5864</v>
      </c>
      <c r="C25" s="49" t="s">
        <v>194</v>
      </c>
      <c r="D25" s="476" t="n">
        <v>9800000000</v>
      </c>
      <c r="E25" s="476" t="n">
        <v>5700000000</v>
      </c>
      <c r="F25" s="476" t="n">
        <v>10800000000</v>
      </c>
      <c r="G25" s="476" t="n">
        <v>12100000000</v>
      </c>
      <c r="H25" s="476" t="n">
        <v>8100000000</v>
      </c>
      <c r="I25" s="476" t="n">
        <v>15000000000</v>
      </c>
      <c r="J25" s="476" t="n">
        <v>19000000000</v>
      </c>
      <c r="K25" s="476" t="n">
        <v>35000000000</v>
      </c>
      <c r="L25" s="476" t="n">
        <v>25000000000</v>
      </c>
      <c r="M25" s="476" t="n">
        <v>24000000000</v>
      </c>
      <c r="N25" s="752" t="n">
        <v>27000000000</v>
      </c>
      <c r="O25" s="752" t="n">
        <v>26000000000</v>
      </c>
      <c r="P25" s="752" t="n">
        <v>33000000000</v>
      </c>
      <c r="Q25" s="752" t="n">
        <v>24000000000</v>
      </c>
      <c r="R25" s="752" t="n">
        <v>30000000000</v>
      </c>
      <c r="S25" s="752" t="n">
        <v>36000000000</v>
      </c>
      <c r="T25" s="752" t="n">
        <v>40000000000</v>
      </c>
      <c r="U25" s="752" t="n">
        <v>44000000000</v>
      </c>
      <c r="V25" s="752" t="n">
        <v>47000000000</v>
      </c>
      <c r="W25" s="4"/>
      <c r="X25" s="4"/>
    </row>
    <row r="26" customFormat="false" ht="16.5" hidden="false" customHeight="false" outlineLevel="0" collapsed="false">
      <c r="A26" s="27" t="s">
        <v>5865</v>
      </c>
      <c r="B26" s="29" t="s">
        <v>5866</v>
      </c>
      <c r="C26" s="49" t="s">
        <v>194</v>
      </c>
      <c r="D26" s="476" t="n">
        <v>34600000000</v>
      </c>
      <c r="E26" s="476" t="n">
        <v>33300000000</v>
      </c>
      <c r="F26" s="476" t="n">
        <v>34700000000</v>
      </c>
      <c r="G26" s="476" t="n">
        <v>38000000000</v>
      </c>
      <c r="H26" s="476" t="n">
        <v>54000000000</v>
      </c>
      <c r="I26" s="476" t="n">
        <v>69000000000</v>
      </c>
      <c r="J26" s="476" t="n">
        <v>87000000000</v>
      </c>
      <c r="K26" s="476" t="n">
        <v>97000000000</v>
      </c>
      <c r="L26" s="476" t="n">
        <v>129000000000</v>
      </c>
      <c r="M26" s="476" t="n">
        <v>127000000000</v>
      </c>
      <c r="N26" s="752" t="n">
        <v>163000000000</v>
      </c>
      <c r="O26" s="752" t="n">
        <v>303000000000</v>
      </c>
      <c r="P26" s="752" t="n">
        <v>413000000000</v>
      </c>
      <c r="Q26" s="752" t="n">
        <v>473000000000</v>
      </c>
      <c r="R26" s="752" t="n">
        <v>516000000000</v>
      </c>
      <c r="S26" s="752" t="n">
        <v>564000000000</v>
      </c>
      <c r="T26" s="752" t="n">
        <v>627000000000</v>
      </c>
      <c r="U26" s="752" t="n">
        <v>687000000000</v>
      </c>
      <c r="V26" s="752" t="n">
        <v>712000000000</v>
      </c>
      <c r="W26" s="4"/>
      <c r="X26" s="4"/>
    </row>
    <row r="27" customFormat="false" ht="16.5" hidden="false" customHeight="false" outlineLevel="0" collapsed="false">
      <c r="A27" s="105" t="s">
        <v>199</v>
      </c>
      <c r="B27" s="105" t="s">
        <v>199</v>
      </c>
      <c r="C27" s="3" t="s">
        <v>201</v>
      </c>
      <c r="D27" s="476" t="n">
        <v>29200000000</v>
      </c>
      <c r="E27" s="476" t="n">
        <v>26800000000</v>
      </c>
      <c r="F27" s="476" t="n">
        <v>26200000000</v>
      </c>
      <c r="G27" s="476" t="n">
        <v>30500000000</v>
      </c>
      <c r="H27" s="476" t="n">
        <v>44900000000</v>
      </c>
      <c r="I27" s="476" t="n">
        <v>60000000000</v>
      </c>
      <c r="J27" s="476" t="n">
        <v>76000000000</v>
      </c>
      <c r="K27" s="476" t="n">
        <v>87000000000</v>
      </c>
      <c r="L27" s="476" t="n">
        <v>115000000000</v>
      </c>
      <c r="M27" s="476" t="n">
        <v>114000000000</v>
      </c>
      <c r="N27" s="752" t="n">
        <v>148000000000</v>
      </c>
      <c r="O27" s="752" t="n">
        <v>288000000000</v>
      </c>
      <c r="P27" s="752" t="n">
        <v>398000000000</v>
      </c>
      <c r="Q27" s="752" t="n">
        <v>457000000000</v>
      </c>
      <c r="R27" s="752" t="n">
        <v>495000000000</v>
      </c>
      <c r="S27" s="752" t="n">
        <v>542000000000</v>
      </c>
      <c r="T27" s="752" t="n">
        <v>602000000000</v>
      </c>
      <c r="U27" s="752" t="n">
        <v>660000000000</v>
      </c>
      <c r="V27" s="752" t="n">
        <v>684000000000</v>
      </c>
      <c r="W27" s="4"/>
      <c r="X27" s="4"/>
    </row>
    <row r="28" customFormat="false" ht="16.5" hidden="false" customHeight="false" outlineLevel="0" collapsed="false">
      <c r="A28" s="105" t="s">
        <v>361</v>
      </c>
      <c r="B28" s="105" t="s">
        <v>361</v>
      </c>
      <c r="C28" s="3" t="s">
        <v>201</v>
      </c>
      <c r="D28" s="476" t="n">
        <v>5400000000</v>
      </c>
      <c r="E28" s="476" t="n">
        <v>6500000000</v>
      </c>
      <c r="F28" s="476" t="n">
        <v>8500000000</v>
      </c>
      <c r="G28" s="476" t="n">
        <v>7500000000</v>
      </c>
      <c r="H28" s="476" t="n">
        <v>9100000000</v>
      </c>
      <c r="I28" s="476" t="n">
        <v>9000000000</v>
      </c>
      <c r="J28" s="476" t="n">
        <v>11000000000</v>
      </c>
      <c r="K28" s="476" t="n">
        <v>10000000000</v>
      </c>
      <c r="L28" s="476" t="n">
        <v>14000000000</v>
      </c>
      <c r="M28" s="476" t="n">
        <v>13000000000</v>
      </c>
      <c r="N28" s="752" t="n">
        <v>15000000000</v>
      </c>
      <c r="O28" s="752" t="n">
        <v>15000000000</v>
      </c>
      <c r="P28" s="752" t="n">
        <v>15000000000</v>
      </c>
      <c r="Q28" s="752" t="n">
        <v>15000000000</v>
      </c>
      <c r="R28" s="752" t="n">
        <v>20000000000</v>
      </c>
      <c r="S28" s="752" t="n">
        <v>22000000000</v>
      </c>
      <c r="T28" s="752" t="n">
        <v>25000000000</v>
      </c>
      <c r="U28" s="752" t="n">
        <v>26000000000</v>
      </c>
      <c r="V28" s="752" t="n">
        <v>28000000000</v>
      </c>
      <c r="W28" s="4"/>
      <c r="X28" s="4"/>
    </row>
    <row r="29" customFormat="false" ht="16.5" hidden="false" customHeight="false" outlineLevel="0" collapsed="false">
      <c r="A29" s="27" t="s">
        <v>1327</v>
      </c>
      <c r="B29" s="29" t="s">
        <v>3215</v>
      </c>
      <c r="C29" s="11"/>
      <c r="D29" s="476" t="n">
        <v>141600000000</v>
      </c>
      <c r="E29" s="476" t="n">
        <v>123900000000</v>
      </c>
      <c r="F29" s="476" t="n">
        <v>131000000000</v>
      </c>
      <c r="G29" s="476" t="n">
        <v>185900000000</v>
      </c>
      <c r="H29" s="476" t="n">
        <v>235900000000</v>
      </c>
      <c r="I29" s="476" t="n">
        <v>385000000000</v>
      </c>
      <c r="J29" s="476" t="n">
        <v>418000000000</v>
      </c>
      <c r="K29" s="476" t="n">
        <v>534000000000</v>
      </c>
      <c r="L29" s="476" t="n">
        <v>938000000000</v>
      </c>
      <c r="M29" s="476" t="n">
        <v>554000000000</v>
      </c>
      <c r="N29" s="752" t="n">
        <v>734000000000</v>
      </c>
      <c r="O29" s="752" t="n">
        <v>713000000000</v>
      </c>
      <c r="P29" s="752" t="n">
        <v>912000000000</v>
      </c>
      <c r="Q29" s="752" t="n">
        <v>812000000000</v>
      </c>
      <c r="R29" s="752" t="n">
        <v>817000000000</v>
      </c>
      <c r="S29" s="752" t="n">
        <v>676000000000</v>
      </c>
      <c r="T29" s="752" t="n">
        <v>779000000000</v>
      </c>
      <c r="U29" s="752" t="n">
        <v>888000000000</v>
      </c>
      <c r="V29" s="752" t="n">
        <v>988000000000</v>
      </c>
      <c r="W29" s="4"/>
      <c r="X29" s="4"/>
    </row>
    <row r="30" customFormat="false" ht="16.5" hidden="false" customHeight="false" outlineLevel="0" collapsed="false">
      <c r="A30" s="996" t="s">
        <v>205</v>
      </c>
      <c r="B30" s="996" t="s">
        <v>205</v>
      </c>
      <c r="C30" s="49" t="s">
        <v>194</v>
      </c>
      <c r="D30" s="476" t="n">
        <v>88300000000</v>
      </c>
      <c r="E30" s="476" t="n">
        <v>62700000000</v>
      </c>
      <c r="F30" s="476" t="n">
        <v>57000000000</v>
      </c>
      <c r="G30" s="476" t="n">
        <v>110600000000</v>
      </c>
      <c r="H30" s="476" t="n">
        <v>152400000000</v>
      </c>
      <c r="I30" s="476" t="n">
        <v>286000000000</v>
      </c>
      <c r="J30" s="476" t="n">
        <v>309000000000</v>
      </c>
      <c r="K30" s="476" t="n">
        <v>408000000000</v>
      </c>
      <c r="L30" s="476" t="n">
        <v>750000000000</v>
      </c>
      <c r="M30" s="476" t="n">
        <v>420000000000</v>
      </c>
      <c r="N30" s="752" t="n">
        <v>591000000000</v>
      </c>
      <c r="O30" s="752" t="n">
        <v>567000000000</v>
      </c>
      <c r="P30" s="752" t="n">
        <v>708000000000</v>
      </c>
      <c r="Q30" s="752" t="n">
        <v>629000000000</v>
      </c>
      <c r="R30" s="752" t="n">
        <v>629000000000</v>
      </c>
      <c r="S30" s="752" t="n">
        <v>361000000000</v>
      </c>
      <c r="T30" s="752" t="n">
        <v>394000000000</v>
      </c>
      <c r="U30" s="752" t="n">
        <v>438000000000</v>
      </c>
      <c r="V30" s="752" t="n">
        <v>484000000000</v>
      </c>
      <c r="W30" s="4"/>
      <c r="X30" s="4"/>
    </row>
    <row r="31" customFormat="false" ht="16.5" hidden="false" customHeight="false" outlineLevel="0" collapsed="false">
      <c r="B31" s="156" t="s">
        <v>5137</v>
      </c>
      <c r="C31" s="11"/>
      <c r="D31" s="158"/>
      <c r="E31" s="158"/>
      <c r="F31" s="158"/>
      <c r="G31" s="158"/>
      <c r="H31" s="158"/>
      <c r="I31" s="997"/>
      <c r="J31" s="997"/>
      <c r="K31" s="997"/>
      <c r="L31" s="997"/>
      <c r="M31" s="997"/>
      <c r="N31" s="752"/>
      <c r="O31" s="752"/>
      <c r="P31" s="752"/>
      <c r="Q31" s="752"/>
      <c r="R31" s="752"/>
      <c r="S31" s="752"/>
      <c r="T31" s="752"/>
      <c r="U31" s="752"/>
      <c r="V31" s="752"/>
      <c r="W31" s="4"/>
      <c r="X31" s="4"/>
    </row>
    <row r="32" customFormat="false" ht="16.5" hidden="false" customHeight="false" outlineLevel="0" collapsed="false">
      <c r="A32" s="45" t="s">
        <v>5867</v>
      </c>
      <c r="B32" s="106" t="s">
        <v>5868</v>
      </c>
      <c r="C32" s="3" t="s">
        <v>208</v>
      </c>
      <c r="D32" s="476" t="n">
        <v>79700000000</v>
      </c>
      <c r="E32" s="476" t="n">
        <v>60700000000</v>
      </c>
      <c r="F32" s="476" t="n">
        <v>52500000000</v>
      </c>
      <c r="G32" s="476" t="n">
        <v>104600000000</v>
      </c>
      <c r="H32" s="476" t="n">
        <v>146400000000</v>
      </c>
      <c r="I32" s="476" t="n">
        <v>280000000000</v>
      </c>
      <c r="J32" s="476" t="n">
        <v>303000000000</v>
      </c>
      <c r="K32" s="476" t="n">
        <v>402000000000</v>
      </c>
      <c r="L32" s="476" t="n">
        <v>744000000000</v>
      </c>
      <c r="M32" s="476" t="n">
        <v>391000000000</v>
      </c>
      <c r="N32" s="752"/>
      <c r="O32" s="752"/>
      <c r="P32" s="752"/>
      <c r="Q32" s="752"/>
      <c r="R32" s="752"/>
      <c r="S32" s="752"/>
      <c r="T32" s="752"/>
      <c r="U32" s="752"/>
      <c r="V32" s="752"/>
      <c r="W32" s="4"/>
      <c r="X32" s="4"/>
    </row>
    <row r="33" customFormat="false" ht="16.5" hidden="false" customHeight="false" outlineLevel="0" collapsed="false">
      <c r="A33" s="106" t="s">
        <v>5869</v>
      </c>
      <c r="B33" s="106" t="s">
        <v>5869</v>
      </c>
      <c r="C33" s="3" t="s">
        <v>208</v>
      </c>
      <c r="D33" s="476" t="n">
        <v>0</v>
      </c>
      <c r="E33" s="476" t="n">
        <v>0</v>
      </c>
      <c r="F33" s="476" t="n">
        <v>4500000000</v>
      </c>
      <c r="G33" s="476" t="n">
        <v>6000000000</v>
      </c>
      <c r="H33" s="476" t="n">
        <v>6000000000</v>
      </c>
      <c r="I33" s="476" t="n">
        <v>6000000000</v>
      </c>
      <c r="J33" s="476" t="n">
        <v>6000000000</v>
      </c>
      <c r="K33" s="476" t="n">
        <v>6000000000</v>
      </c>
      <c r="L33" s="476" t="n">
        <v>6000000000</v>
      </c>
      <c r="M33" s="476" t="n">
        <v>6000000000</v>
      </c>
      <c r="N33" s="752"/>
      <c r="O33" s="752"/>
      <c r="P33" s="752"/>
      <c r="Q33" s="752"/>
      <c r="R33" s="752"/>
      <c r="S33" s="752"/>
      <c r="T33" s="752"/>
      <c r="U33" s="752"/>
      <c r="V33" s="752"/>
      <c r="W33" s="4"/>
      <c r="X33" s="4"/>
    </row>
    <row r="34" customFormat="false" ht="16.5" hidden="false" customHeight="false" outlineLevel="0" collapsed="false">
      <c r="A34" s="106" t="s">
        <v>49</v>
      </c>
      <c r="B34" s="106" t="s">
        <v>49</v>
      </c>
      <c r="C34" s="3" t="s">
        <v>208</v>
      </c>
      <c r="D34" s="828" t="n">
        <f aca="false">D30-D32-D33</f>
        <v>8600000000</v>
      </c>
      <c r="E34" s="828" t="n">
        <f aca="false">E30-E32-E33</f>
        <v>2000000000</v>
      </c>
      <c r="F34" s="828" t="n">
        <f aca="false">F30-F32-F33</f>
        <v>0</v>
      </c>
      <c r="G34" s="828" t="n">
        <f aca="false">G30-G32-G33</f>
        <v>0</v>
      </c>
      <c r="H34" s="828" t="n">
        <f aca="false">H30-H32-H33</f>
        <v>0</v>
      </c>
      <c r="I34" s="828" t="n">
        <f aca="false">I30-I32-I33</f>
        <v>0</v>
      </c>
      <c r="J34" s="828" t="n">
        <f aca="false">J30-J32-J33</f>
        <v>0</v>
      </c>
      <c r="K34" s="828" t="n">
        <f aca="false">K30-K32-K33</f>
        <v>0</v>
      </c>
      <c r="L34" s="828" t="n">
        <f aca="false">L30-L32-L33</f>
        <v>0</v>
      </c>
      <c r="M34" s="828" t="n">
        <f aca="false">M30-M32-M33</f>
        <v>23000000000</v>
      </c>
      <c r="N34" s="752"/>
      <c r="O34" s="752"/>
      <c r="P34" s="752"/>
      <c r="Q34" s="752"/>
      <c r="R34" s="752"/>
      <c r="S34" s="752"/>
      <c r="T34" s="752"/>
      <c r="U34" s="752"/>
      <c r="V34" s="752"/>
      <c r="W34" s="4"/>
      <c r="X34" s="4"/>
    </row>
    <row r="35" customFormat="false" ht="16.5" hidden="false" customHeight="false" outlineLevel="0" collapsed="false">
      <c r="A35" s="29" t="s">
        <v>360</v>
      </c>
      <c r="B35" s="29" t="s">
        <v>360</v>
      </c>
      <c r="C35" s="49" t="s">
        <v>194</v>
      </c>
      <c r="D35" s="476" t="n">
        <v>53300000000</v>
      </c>
      <c r="E35" s="476" t="n">
        <v>61200000000</v>
      </c>
      <c r="F35" s="476" t="n">
        <v>74100000000</v>
      </c>
      <c r="G35" s="476" t="n">
        <v>75400000000</v>
      </c>
      <c r="H35" s="476" t="n">
        <v>83600000000</v>
      </c>
      <c r="I35" s="476" t="n">
        <v>99000000000</v>
      </c>
      <c r="J35" s="476" t="n">
        <v>109000000000</v>
      </c>
      <c r="K35" s="476" t="n">
        <v>126000000000</v>
      </c>
      <c r="L35" s="476" t="n">
        <v>188000000000</v>
      </c>
      <c r="M35" s="476" t="n">
        <v>133000000000</v>
      </c>
      <c r="N35" s="752" t="n">
        <v>143000000000</v>
      </c>
      <c r="O35" s="752" t="n">
        <v>146000000000</v>
      </c>
      <c r="P35" s="752" t="n">
        <v>204000000000</v>
      </c>
      <c r="Q35" s="752" t="n">
        <v>183000000000</v>
      </c>
      <c r="R35" s="752" t="n">
        <v>187000000000</v>
      </c>
      <c r="S35" s="752" t="n">
        <v>315000000000</v>
      </c>
      <c r="T35" s="752" t="n">
        <v>384000000000</v>
      </c>
      <c r="U35" s="752" t="n">
        <v>450000000000</v>
      </c>
      <c r="V35" s="752" t="n">
        <v>504000000000</v>
      </c>
      <c r="W35" s="4"/>
      <c r="X35" s="4"/>
    </row>
    <row r="36" customFormat="false" ht="16.5" hidden="false" customHeight="false" outlineLevel="0" collapsed="false">
      <c r="A36" s="45" t="s">
        <v>5870</v>
      </c>
      <c r="B36" s="105" t="s">
        <v>5871</v>
      </c>
      <c r="C36" s="3" t="s">
        <v>463</v>
      </c>
      <c r="D36" s="476" t="n">
        <v>10600000000</v>
      </c>
      <c r="E36" s="476" t="n">
        <v>12700000000</v>
      </c>
      <c r="F36" s="476" t="n">
        <v>18700000000</v>
      </c>
      <c r="G36" s="476" t="n">
        <v>18700000000</v>
      </c>
      <c r="H36" s="476" t="n">
        <v>20900000000</v>
      </c>
      <c r="I36" s="476" t="n">
        <v>22000000000</v>
      </c>
      <c r="J36" s="476" t="n">
        <v>18000000000</v>
      </c>
      <c r="K36" s="476" t="n">
        <v>23000000000</v>
      </c>
      <c r="L36" s="476" t="n">
        <v>34000000000</v>
      </c>
      <c r="M36" s="476" t="n">
        <v>43000000000</v>
      </c>
      <c r="N36" s="997"/>
      <c r="O36" s="997"/>
      <c r="P36" s="997"/>
      <c r="Q36" s="752" t="n">
        <v>65000000000</v>
      </c>
      <c r="R36" s="752" t="n">
        <v>73000000000</v>
      </c>
      <c r="S36" s="997"/>
      <c r="T36" s="997"/>
      <c r="U36" s="997"/>
      <c r="V36" s="997"/>
      <c r="W36" s="4"/>
      <c r="X36" s="4"/>
    </row>
    <row r="37" customFormat="false" ht="16.5" hidden="false" customHeight="false" outlineLevel="0" collapsed="false">
      <c r="A37" s="45" t="s">
        <v>5872</v>
      </c>
      <c r="B37" s="105" t="s">
        <v>5873</v>
      </c>
      <c r="C37" s="3" t="s">
        <v>463</v>
      </c>
      <c r="D37" s="158"/>
      <c r="E37" s="158"/>
      <c r="F37" s="158"/>
      <c r="G37" s="158"/>
      <c r="H37" s="158"/>
      <c r="I37" s="158"/>
      <c r="J37" s="158"/>
      <c r="K37" s="158"/>
      <c r="L37" s="158"/>
      <c r="M37" s="158"/>
      <c r="N37" s="997"/>
      <c r="O37" s="997"/>
      <c r="P37" s="997"/>
      <c r="Q37" s="752" t="n">
        <v>70000000000</v>
      </c>
      <c r="R37" s="752" t="n">
        <v>78000000000</v>
      </c>
      <c r="S37" s="997"/>
      <c r="T37" s="997"/>
      <c r="U37" s="997"/>
      <c r="V37" s="997"/>
      <c r="W37" s="4"/>
      <c r="X37" s="4"/>
    </row>
    <row r="38" customFormat="false" ht="16.5" hidden="false" customHeight="false" outlineLevel="0" collapsed="false">
      <c r="A38" s="45" t="s">
        <v>5874</v>
      </c>
      <c r="B38" s="105" t="s">
        <v>5875</v>
      </c>
      <c r="C38" s="3" t="s">
        <v>463</v>
      </c>
      <c r="D38" s="158"/>
      <c r="E38" s="158"/>
      <c r="F38" s="158"/>
      <c r="G38" s="158"/>
      <c r="H38" s="158"/>
      <c r="I38" s="158"/>
      <c r="J38" s="158"/>
      <c r="K38" s="158"/>
      <c r="L38" s="158"/>
      <c r="M38" s="158"/>
      <c r="N38" s="997"/>
      <c r="O38" s="997"/>
      <c r="P38" s="997"/>
      <c r="Q38" s="752" t="n">
        <v>13000000000</v>
      </c>
      <c r="R38" s="752" t="n">
        <v>0</v>
      </c>
      <c r="S38" s="997"/>
      <c r="T38" s="997"/>
      <c r="U38" s="997"/>
      <c r="V38" s="997"/>
      <c r="W38" s="4"/>
      <c r="X38" s="4"/>
    </row>
    <row r="39" customFormat="false" ht="16.5" hidden="false" customHeight="false" outlineLevel="0" collapsed="false">
      <c r="A39" s="105" t="s">
        <v>49</v>
      </c>
      <c r="B39" s="105" t="s">
        <v>49</v>
      </c>
      <c r="C39" s="3" t="s">
        <v>463</v>
      </c>
      <c r="D39" s="828" t="n">
        <f aca="false">D35-D36</f>
        <v>42700000000</v>
      </c>
      <c r="E39" s="828" t="n">
        <f aca="false">E35-E36</f>
        <v>48500000000</v>
      </c>
      <c r="F39" s="828" t="n">
        <f aca="false">F35-F36</f>
        <v>55400000000</v>
      </c>
      <c r="G39" s="828" t="n">
        <f aca="false">G35-G36</f>
        <v>56700000000</v>
      </c>
      <c r="H39" s="828" t="n">
        <f aca="false">H35-H36</f>
        <v>62700000000</v>
      </c>
      <c r="I39" s="828" t="n">
        <f aca="false">I35-I36</f>
        <v>77000000000</v>
      </c>
      <c r="J39" s="828" t="n">
        <f aca="false">J35-J36</f>
        <v>91000000000</v>
      </c>
      <c r="K39" s="828" t="n">
        <f aca="false">K35-K36</f>
        <v>103000000000</v>
      </c>
      <c r="L39" s="828" t="n">
        <f aca="false">L35-L36</f>
        <v>154000000000</v>
      </c>
      <c r="M39" s="828" t="n">
        <f aca="false">M35-M36</f>
        <v>90000000000</v>
      </c>
      <c r="N39" s="997"/>
      <c r="O39" s="997"/>
      <c r="P39" s="997"/>
      <c r="Q39" s="752" t="n">
        <v>35000000000</v>
      </c>
      <c r="R39" s="752" t="n">
        <v>36000000000</v>
      </c>
      <c r="S39" s="997"/>
      <c r="T39" s="997"/>
      <c r="U39" s="997"/>
      <c r="V39" s="997"/>
      <c r="W39" s="4"/>
      <c r="X39" s="4"/>
    </row>
    <row r="40" customFormat="false" ht="16.5" hidden="false" customHeight="false" outlineLevel="0" collapsed="false">
      <c r="A40" s="29" t="s">
        <v>49</v>
      </c>
      <c r="B40" s="29" t="s">
        <v>49</v>
      </c>
      <c r="C40" s="49" t="s">
        <v>194</v>
      </c>
      <c r="D40" s="476" t="n">
        <v>7900000000</v>
      </c>
      <c r="E40" s="476" t="n">
        <v>9900000000</v>
      </c>
      <c r="F40" s="476" t="n">
        <v>11300000000</v>
      </c>
      <c r="G40" s="476" t="n">
        <v>13700000000</v>
      </c>
      <c r="H40" s="476" t="n">
        <v>17200000000</v>
      </c>
      <c r="I40" s="476" t="n">
        <v>19000000000</v>
      </c>
      <c r="J40" s="476" t="n">
        <v>37000000000</v>
      </c>
      <c r="K40" s="476" t="n">
        <v>50000000000</v>
      </c>
      <c r="L40" s="476" t="n">
        <v>58000000000</v>
      </c>
      <c r="M40" s="476" t="n">
        <v>29000000000</v>
      </c>
      <c r="N40" s="752" t="n">
        <v>33000000000</v>
      </c>
      <c r="O40" s="752" t="n">
        <v>36000000000</v>
      </c>
      <c r="P40" s="752" t="n">
        <v>45000000000</v>
      </c>
      <c r="Q40" s="752" t="n">
        <v>49000000000</v>
      </c>
      <c r="R40" s="752" t="n">
        <v>55000000000</v>
      </c>
      <c r="S40" s="752" t="n">
        <v>54000000000</v>
      </c>
      <c r="T40" s="752" t="n">
        <v>65000000000</v>
      </c>
      <c r="U40" s="752" t="n">
        <v>73000000000</v>
      </c>
      <c r="V40" s="752" t="n">
        <v>74000000000</v>
      </c>
      <c r="W40" s="4"/>
      <c r="X40" s="4"/>
    </row>
    <row r="41" customFormat="false" ht="16.5" hidden="false" customHeight="false" outlineLevel="0" collapsed="false">
      <c r="A41" s="19" t="s">
        <v>227</v>
      </c>
      <c r="B41" s="30" t="s">
        <v>320</v>
      </c>
      <c r="C41" s="49" t="s">
        <v>191</v>
      </c>
      <c r="D41" s="476" t="n">
        <v>90800000000</v>
      </c>
      <c r="E41" s="476" t="n">
        <v>82700000000</v>
      </c>
      <c r="F41" s="476" t="n">
        <v>111500000000</v>
      </c>
      <c r="G41" s="476" t="n">
        <v>198400000000</v>
      </c>
      <c r="H41" s="476" t="n">
        <v>210600000000</v>
      </c>
      <c r="I41" s="476" t="n">
        <v>254000000000</v>
      </c>
      <c r="J41" s="476" t="n">
        <v>274000000000</v>
      </c>
      <c r="K41" s="476" t="n">
        <v>310000000000</v>
      </c>
      <c r="L41" s="476" t="n">
        <v>318000000000</v>
      </c>
      <c r="M41" s="476" t="n">
        <v>334000000000</v>
      </c>
      <c r="N41" s="752" t="n">
        <v>316000000000</v>
      </c>
      <c r="O41" s="752" t="n">
        <v>140000000000</v>
      </c>
      <c r="P41" s="752" t="n">
        <v>281000000000</v>
      </c>
      <c r="Q41" s="752" t="n">
        <v>205000000000</v>
      </c>
      <c r="R41" s="752" t="n">
        <v>230000000000</v>
      </c>
      <c r="S41" s="752" t="n">
        <v>436000000000</v>
      </c>
      <c r="T41" s="752" t="n">
        <v>482000000000</v>
      </c>
      <c r="U41" s="752" t="n">
        <v>536000000000</v>
      </c>
      <c r="V41" s="752" t="n">
        <v>618000000000</v>
      </c>
      <c r="W41" s="4"/>
      <c r="X41" s="4"/>
    </row>
    <row r="42" customFormat="false" ht="16.5" hidden="false" customHeight="false" outlineLevel="0" collapsed="false">
      <c r="A42" s="316" t="s">
        <v>5876</v>
      </c>
      <c r="B42" s="316" t="s">
        <v>5877</v>
      </c>
      <c r="C42" s="20" t="s">
        <v>91</v>
      </c>
      <c r="D42" s="476"/>
      <c r="E42" s="476"/>
      <c r="F42" s="476"/>
      <c r="G42" s="476"/>
      <c r="H42" s="476"/>
      <c r="I42" s="476"/>
      <c r="J42" s="476"/>
      <c r="K42" s="476" t="n">
        <v>46000000000</v>
      </c>
      <c r="L42" s="476" t="n">
        <v>189000000000</v>
      </c>
      <c r="M42" s="476" t="n">
        <v>0</v>
      </c>
      <c r="N42" s="752" t="n">
        <v>0</v>
      </c>
      <c r="O42" s="752" t="n">
        <v>140000000000</v>
      </c>
      <c r="P42" s="752" t="n">
        <v>104000000000</v>
      </c>
      <c r="Q42" s="752" t="n">
        <v>66000000000</v>
      </c>
      <c r="R42" s="752" t="n">
        <v>141000000000</v>
      </c>
      <c r="S42" s="752" t="n">
        <v>198000000000</v>
      </c>
      <c r="T42" s="752" t="n">
        <v>214000000000</v>
      </c>
      <c r="U42" s="752" t="n">
        <v>250000000000</v>
      </c>
      <c r="V42" s="752" t="n">
        <v>344000000000</v>
      </c>
      <c r="W42" s="4"/>
      <c r="X42" s="4"/>
    </row>
    <row r="43" customFormat="false" ht="15" hidden="false" customHeight="false" outlineLevel="0" collapsed="false">
      <c r="A43" s="27" t="s">
        <v>5878</v>
      </c>
      <c r="B43" s="27" t="s">
        <v>5878</v>
      </c>
      <c r="C43" s="20" t="s">
        <v>91</v>
      </c>
      <c r="D43" s="476"/>
      <c r="E43" s="476"/>
      <c r="F43" s="476"/>
      <c r="G43" s="476"/>
      <c r="H43" s="476"/>
      <c r="I43" s="476"/>
      <c r="J43" s="476"/>
      <c r="K43" s="998" t="n">
        <f aca="false">K41-K42</f>
        <v>264000000000</v>
      </c>
      <c r="L43" s="998" t="n">
        <f aca="false">L41-L42</f>
        <v>129000000000</v>
      </c>
      <c r="M43" s="998" t="n">
        <f aca="false">M41-M42</f>
        <v>334000000000</v>
      </c>
      <c r="N43" s="998" t="n">
        <f aca="false">N41-N42</f>
        <v>316000000000</v>
      </c>
      <c r="O43" s="998" t="n">
        <f aca="false">O41-O42</f>
        <v>0</v>
      </c>
      <c r="P43" s="998" t="n">
        <f aca="false">P41-P42</f>
        <v>177000000000</v>
      </c>
      <c r="Q43" s="998" t="n">
        <f aca="false">Q41-Q42</f>
        <v>139000000000</v>
      </c>
      <c r="R43" s="998" t="n">
        <f aca="false">R41-R42</f>
        <v>89000000000</v>
      </c>
      <c r="S43" s="998" t="n">
        <f aca="false">S41-S42</f>
        <v>238000000000</v>
      </c>
      <c r="T43" s="998" t="n">
        <f aca="false">T41-T42</f>
        <v>268000000000</v>
      </c>
      <c r="U43" s="998" t="n">
        <f aca="false">U41-U42</f>
        <v>286000000000</v>
      </c>
      <c r="V43" s="998" t="n">
        <f aca="false">V41-V42</f>
        <v>274000000000</v>
      </c>
      <c r="W43" s="4"/>
      <c r="X43" s="4"/>
    </row>
    <row r="44" customFormat="false" ht="16.5" hidden="false" customHeight="false" outlineLevel="0" collapsed="false">
      <c r="A44" s="19" t="s">
        <v>575</v>
      </c>
      <c r="B44" s="30" t="s">
        <v>1069</v>
      </c>
      <c r="C44" s="49" t="s">
        <v>191</v>
      </c>
      <c r="D44" s="476" t="n">
        <v>21100000000</v>
      </c>
      <c r="E44" s="476" t="n">
        <v>29800000000</v>
      </c>
      <c r="F44" s="476" t="n">
        <v>25200000000</v>
      </c>
      <c r="G44" s="476" t="n">
        <v>38300000000</v>
      </c>
      <c r="H44" s="476" t="n">
        <v>40600000000</v>
      </c>
      <c r="I44" s="476" t="n">
        <v>63000000000</v>
      </c>
      <c r="J44" s="476" t="n">
        <v>69000000000</v>
      </c>
      <c r="K44" s="476" t="n">
        <v>76000000000</v>
      </c>
      <c r="L44" s="476" t="n">
        <v>47000000000</v>
      </c>
      <c r="M44" s="476" t="n">
        <v>0</v>
      </c>
      <c r="N44" s="752" t="n">
        <v>0</v>
      </c>
      <c r="O44" s="752" t="n">
        <v>0</v>
      </c>
      <c r="P44" s="752" t="n">
        <v>0</v>
      </c>
      <c r="Q44" s="752" t="n">
        <v>0</v>
      </c>
      <c r="R44" s="752" t="n">
        <v>0</v>
      </c>
      <c r="S44" s="752" t="n">
        <v>0</v>
      </c>
      <c r="T44" s="752" t="n">
        <v>0</v>
      </c>
      <c r="U44" s="752" t="n">
        <v>0</v>
      </c>
      <c r="V44" s="752" t="n">
        <v>0</v>
      </c>
      <c r="W44" s="4"/>
      <c r="X44" s="4"/>
    </row>
    <row r="45" customFormat="false" ht="16.5" hidden="false" customHeight="false" outlineLevel="0" collapsed="false">
      <c r="B45" s="30" t="s">
        <v>324</v>
      </c>
      <c r="C45" s="19"/>
      <c r="D45" s="476" t="n">
        <v>103700000000</v>
      </c>
      <c r="E45" s="476" t="n">
        <v>37500000000</v>
      </c>
      <c r="F45" s="476" t="n">
        <v>20000000000</v>
      </c>
      <c r="G45" s="476" t="n">
        <v>-101200000000</v>
      </c>
      <c r="H45" s="476" t="n">
        <v>-55200000000</v>
      </c>
      <c r="I45" s="476" t="n">
        <v>-58000000000</v>
      </c>
      <c r="J45" s="476" t="n">
        <v>45000000000</v>
      </c>
      <c r="K45" s="476" t="n">
        <v>-309000000000</v>
      </c>
      <c r="L45" s="476" t="n">
        <v>-244000000000</v>
      </c>
      <c r="M45" s="476" t="n">
        <v>-521000000000</v>
      </c>
      <c r="N45" s="752" t="n">
        <v>-275000000000</v>
      </c>
      <c r="O45" s="752" t="n">
        <v>-315000000000</v>
      </c>
      <c r="P45" s="752" t="n">
        <v>-479000000000</v>
      </c>
      <c r="Q45" s="752" t="n">
        <v>-599000000000</v>
      </c>
      <c r="R45" s="752" t="n">
        <v>-525000000000</v>
      </c>
      <c r="S45" s="752" t="n">
        <v>-568000000000</v>
      </c>
      <c r="T45" s="752" t="n">
        <v>-600000000000</v>
      </c>
      <c r="U45" s="752" t="n">
        <v>-612000000000</v>
      </c>
      <c r="V45" s="752" t="n">
        <v>-665000000000</v>
      </c>
      <c r="W45" s="4"/>
      <c r="X45" s="4"/>
    </row>
    <row r="46" customFormat="false" ht="16.5" hidden="false" customHeight="false" outlineLevel="0" collapsed="false">
      <c r="B46" s="30" t="s">
        <v>1439</v>
      </c>
      <c r="C46" s="19"/>
      <c r="D46" s="158"/>
      <c r="E46" s="158"/>
      <c r="F46" s="158"/>
      <c r="G46" s="158"/>
      <c r="H46" s="158"/>
      <c r="I46" s="476" t="n">
        <v>38000000000</v>
      </c>
      <c r="J46" s="476" t="n">
        <v>-71000000000</v>
      </c>
      <c r="K46" s="476" t="n">
        <v>60000000000</v>
      </c>
      <c r="L46" s="476" t="n">
        <v>69000000000</v>
      </c>
      <c r="M46" s="476" t="n">
        <v>74000000000</v>
      </c>
      <c r="N46" s="752" t="n">
        <v>17000000000</v>
      </c>
      <c r="O46" s="752" t="n">
        <v>-44000000000</v>
      </c>
      <c r="P46" s="752" t="n">
        <v>-2000000000</v>
      </c>
      <c r="Q46" s="752" t="n">
        <v>-26000000000</v>
      </c>
      <c r="R46" s="752" t="n">
        <v>0</v>
      </c>
      <c r="S46" s="752" t="n">
        <v>0</v>
      </c>
      <c r="T46" s="752" t="n">
        <v>0</v>
      </c>
      <c r="U46" s="752" t="n">
        <v>0</v>
      </c>
      <c r="V46" s="752" t="n">
        <v>0</v>
      </c>
      <c r="W46" s="4"/>
      <c r="X46" s="4"/>
    </row>
    <row r="47" s="13" customFormat="true" ht="16.5" hidden="false" customHeight="false" outlineLevel="0" collapsed="false">
      <c r="A47" s="98" t="s">
        <v>110</v>
      </c>
      <c r="B47" s="98" t="s">
        <v>110</v>
      </c>
      <c r="C47" s="216" t="s">
        <v>34</v>
      </c>
      <c r="D47" s="476" t="n">
        <v>-150000000000</v>
      </c>
      <c r="E47" s="476" t="n">
        <v>61500000000</v>
      </c>
      <c r="F47" s="476" t="n">
        <v>3900000000</v>
      </c>
      <c r="G47" s="476" t="n">
        <v>113700000000</v>
      </c>
      <c r="H47" s="476" t="n">
        <v>42600000000</v>
      </c>
      <c r="I47" s="476" t="n">
        <v>20000000000</v>
      </c>
      <c r="J47" s="476" t="n">
        <v>26000000000</v>
      </c>
      <c r="K47" s="476" t="n">
        <v>250000000000</v>
      </c>
      <c r="L47" s="476" t="n">
        <v>174000000000</v>
      </c>
      <c r="M47" s="476" t="n">
        <v>447000000000</v>
      </c>
      <c r="N47" s="751" t="n">
        <v>341000000000</v>
      </c>
      <c r="O47" s="751" t="n">
        <v>360000000000</v>
      </c>
      <c r="P47" s="751" t="n">
        <v>481000000000</v>
      </c>
      <c r="Q47" s="751" t="n">
        <v>625000000000</v>
      </c>
      <c r="R47" s="751" t="n">
        <v>525000000000</v>
      </c>
      <c r="S47" s="751" t="n">
        <v>568000000000</v>
      </c>
      <c r="T47" s="751" t="n">
        <v>600000000000</v>
      </c>
      <c r="U47" s="751" t="n">
        <v>612000000000</v>
      </c>
      <c r="V47" s="751" t="n">
        <v>665000000000</v>
      </c>
    </row>
    <row r="48" customFormat="false" ht="16.5" hidden="false" customHeight="false" outlineLevel="0" collapsed="false">
      <c r="A48" s="18" t="s">
        <v>112</v>
      </c>
      <c r="B48" s="30" t="s">
        <v>361</v>
      </c>
      <c r="C48" s="20" t="s">
        <v>114</v>
      </c>
      <c r="D48" s="476" t="n">
        <v>4600000000</v>
      </c>
      <c r="E48" s="476" t="n">
        <v>92300000000</v>
      </c>
      <c r="F48" s="476" t="n">
        <v>17000000000</v>
      </c>
      <c r="G48" s="476" t="n">
        <v>12200000000</v>
      </c>
      <c r="H48" s="476" t="n">
        <v>18800000000</v>
      </c>
      <c r="I48" s="476" t="n">
        <v>13000000000</v>
      </c>
      <c r="J48" s="476" t="n">
        <v>53000000000</v>
      </c>
      <c r="K48" s="476" t="n">
        <v>47000000000</v>
      </c>
      <c r="L48" s="476" t="n">
        <v>21000000000</v>
      </c>
      <c r="M48" s="476" t="n">
        <v>7000000000</v>
      </c>
      <c r="N48" s="752" t="n">
        <v>38000000000</v>
      </c>
      <c r="O48" s="752" t="n">
        <v>-21000000000</v>
      </c>
      <c r="P48" s="752" t="n">
        <v>40000000000</v>
      </c>
      <c r="Q48" s="752" t="n">
        <v>8000000000</v>
      </c>
      <c r="R48" s="752" t="n">
        <v>18000000000</v>
      </c>
      <c r="S48" s="752" t="n">
        <v>114000000000</v>
      </c>
      <c r="T48" s="752" t="n">
        <v>142000000000</v>
      </c>
      <c r="U48" s="752" t="n">
        <v>150000000000</v>
      </c>
      <c r="V48" s="752" t="n">
        <v>157000000000</v>
      </c>
      <c r="W48" s="4"/>
      <c r="X48" s="4"/>
    </row>
    <row r="49" customFormat="false" ht="16.5" hidden="false" customHeight="false" outlineLevel="0" collapsed="false">
      <c r="A49" s="45" t="s">
        <v>5879</v>
      </c>
      <c r="B49" s="105" t="s">
        <v>5880</v>
      </c>
      <c r="C49" s="49" t="s">
        <v>251</v>
      </c>
      <c r="D49" s="158"/>
      <c r="E49" s="158"/>
      <c r="F49" s="158"/>
      <c r="G49" s="158"/>
      <c r="H49" s="158"/>
      <c r="I49" s="158"/>
      <c r="J49" s="158"/>
      <c r="K49" s="158"/>
      <c r="L49" s="158"/>
      <c r="M49" s="158"/>
      <c r="N49" s="752" t="n">
        <v>0</v>
      </c>
      <c r="O49" s="752" t="n">
        <v>0</v>
      </c>
      <c r="P49" s="752" t="n">
        <v>0</v>
      </c>
      <c r="Q49" s="752" t="n">
        <v>0</v>
      </c>
      <c r="R49" s="752" t="n">
        <v>16100000000</v>
      </c>
      <c r="S49" s="752" t="n">
        <v>55700000000</v>
      </c>
      <c r="T49" s="752" t="n">
        <v>28900000000</v>
      </c>
      <c r="U49" s="752" t="n">
        <v>31000000000</v>
      </c>
      <c r="V49" s="752" t="n">
        <v>0</v>
      </c>
      <c r="W49" s="4"/>
      <c r="X49" s="4"/>
    </row>
    <row r="50" customFormat="false" ht="16.5" hidden="false" customHeight="false" outlineLevel="0" collapsed="false">
      <c r="A50" s="45" t="s">
        <v>397</v>
      </c>
      <c r="B50" s="45" t="s">
        <v>397</v>
      </c>
      <c r="C50" s="49" t="s">
        <v>251</v>
      </c>
      <c r="D50" s="158"/>
      <c r="E50" s="158"/>
      <c r="F50" s="158"/>
      <c r="G50" s="158"/>
      <c r="H50" s="158"/>
      <c r="I50" s="158"/>
      <c r="J50" s="158"/>
      <c r="K50" s="158"/>
      <c r="L50" s="158"/>
      <c r="M50" s="158"/>
      <c r="N50" s="752" t="n">
        <f aca="false">N48-N49</f>
        <v>38000000000</v>
      </c>
      <c r="O50" s="752" t="n">
        <f aca="false">O48-O49</f>
        <v>-21000000000</v>
      </c>
      <c r="P50" s="752" t="n">
        <f aca="false">P48-P49</f>
        <v>40000000000</v>
      </c>
      <c r="Q50" s="752" t="n">
        <f aca="false">Q48-Q49</f>
        <v>8000000000</v>
      </c>
      <c r="R50" s="752" t="n">
        <f aca="false">R48-R49</f>
        <v>1900000000</v>
      </c>
      <c r="S50" s="752" t="n">
        <f aca="false">S48-S49</f>
        <v>58300000000</v>
      </c>
      <c r="T50" s="752" t="n">
        <f aca="false">T48-T49</f>
        <v>113100000000</v>
      </c>
      <c r="U50" s="752" t="n">
        <f aca="false">U48-U49</f>
        <v>119000000000</v>
      </c>
      <c r="V50" s="752" t="n">
        <f aca="false">V48-V49</f>
        <v>157000000000</v>
      </c>
      <c r="W50" s="4"/>
      <c r="X50" s="4"/>
    </row>
    <row r="51" customFormat="false" ht="16.5" hidden="false" customHeight="false" outlineLevel="0" collapsed="false">
      <c r="A51" s="18" t="s">
        <v>115</v>
      </c>
      <c r="B51" s="30" t="s">
        <v>199</v>
      </c>
      <c r="C51" s="20" t="s">
        <v>114</v>
      </c>
      <c r="D51" s="476" t="n">
        <v>-154600000000</v>
      </c>
      <c r="E51" s="476" t="n">
        <v>-30800000000</v>
      </c>
      <c r="F51" s="476" t="n">
        <v>-13100000000</v>
      </c>
      <c r="G51" s="476" t="n">
        <v>101500000000</v>
      </c>
      <c r="H51" s="476" t="n">
        <v>23800000000</v>
      </c>
      <c r="I51" s="476" t="n">
        <v>7000000000</v>
      </c>
      <c r="J51" s="476" t="n">
        <v>-26000000000</v>
      </c>
      <c r="K51" s="476" t="n">
        <v>203000000000</v>
      </c>
      <c r="L51" s="476" t="n">
        <v>153000000000</v>
      </c>
      <c r="M51" s="476" t="n">
        <v>440000000000</v>
      </c>
      <c r="N51" s="752" t="n">
        <v>304000000000</v>
      </c>
      <c r="O51" s="752" t="n">
        <v>380000000000</v>
      </c>
      <c r="P51" s="752" t="n">
        <v>441000000000</v>
      </c>
      <c r="Q51" s="752" t="n">
        <v>618000000000</v>
      </c>
      <c r="R51" s="752" t="n">
        <v>507000000000</v>
      </c>
      <c r="S51" s="752" t="n">
        <v>454000000000</v>
      </c>
      <c r="T51" s="752" t="n">
        <v>458000000000</v>
      </c>
      <c r="U51" s="752" t="n">
        <v>463000000000</v>
      </c>
      <c r="V51" s="752" t="n">
        <v>507000000000</v>
      </c>
      <c r="W51" s="4"/>
      <c r="X51" s="4"/>
    </row>
    <row r="52" customFormat="false" ht="16.5" hidden="false" customHeight="false" outlineLevel="0" collapsed="false">
      <c r="B52" s="30" t="s">
        <v>2149</v>
      </c>
      <c r="C52" s="19"/>
      <c r="D52" s="158"/>
      <c r="E52" s="158"/>
      <c r="F52" s="158"/>
      <c r="G52" s="158"/>
      <c r="H52" s="158"/>
      <c r="I52" s="158"/>
      <c r="J52" s="158"/>
      <c r="K52" s="158"/>
      <c r="L52" s="158"/>
      <c r="M52" s="158"/>
      <c r="N52" s="997"/>
      <c r="O52" s="997"/>
      <c r="P52" s="997"/>
      <c r="Q52" s="997"/>
      <c r="R52" s="752" t="n">
        <v>0</v>
      </c>
      <c r="S52" s="752" t="n">
        <v>0</v>
      </c>
      <c r="T52" s="752" t="n">
        <v>0</v>
      </c>
      <c r="U52" s="752" t="n">
        <v>0</v>
      </c>
      <c r="V52" s="752" t="n">
        <v>0</v>
      </c>
      <c r="W52" s="4"/>
      <c r="X52" s="4"/>
    </row>
    <row r="53" customFormat="false" ht="15" hidden="false" customHeight="false" outlineLevel="0" collapsed="false">
      <c r="C53" s="19"/>
      <c r="W53" s="4"/>
      <c r="X53" s="4"/>
    </row>
    <row r="54" customFormat="false" ht="15" hidden="false" customHeight="false" outlineLevel="0" collapsed="false">
      <c r="C54" s="19"/>
      <c r="D54" s="0" t="s">
        <v>128</v>
      </c>
      <c r="E54" s="0" t="s">
        <v>128</v>
      </c>
      <c r="F54" s="0" t="s">
        <v>128</v>
      </c>
      <c r="G54" s="0" t="s">
        <v>128</v>
      </c>
      <c r="H54" s="0" t="s">
        <v>128</v>
      </c>
      <c r="I54" s="0" t="s">
        <v>128</v>
      </c>
      <c r="J54" s="0" t="s">
        <v>128</v>
      </c>
      <c r="K54" s="0" t="s">
        <v>128</v>
      </c>
      <c r="L54" s="0" t="s">
        <v>128</v>
      </c>
      <c r="M54" s="0" t="s">
        <v>128</v>
      </c>
      <c r="N54" s="0" t="s">
        <v>128</v>
      </c>
      <c r="O54" s="0" t="s">
        <v>128</v>
      </c>
      <c r="P54" s="0" t="s">
        <v>128</v>
      </c>
      <c r="Q54" s="0" t="s">
        <v>128</v>
      </c>
      <c r="R54" s="0" t="s">
        <v>128</v>
      </c>
      <c r="S54" s="0" t="s">
        <v>128</v>
      </c>
      <c r="T54" s="0" t="s">
        <v>128</v>
      </c>
      <c r="U54" s="0" t="s">
        <v>128</v>
      </c>
      <c r="V54" s="0" t="s">
        <v>128</v>
      </c>
      <c r="W54" s="4"/>
      <c r="X54" s="4"/>
    </row>
    <row r="55" customFormat="false" ht="15" hidden="false" customHeight="false" outlineLevel="0" collapsed="false">
      <c r="C55" s="19"/>
      <c r="W55" s="4"/>
      <c r="X55" s="4"/>
    </row>
    <row r="56" customFormat="false" ht="15" hidden="false" customHeight="false" outlineLevel="0" collapsed="false">
      <c r="C56" s="19"/>
      <c r="W56" s="4"/>
      <c r="X56" s="4"/>
    </row>
    <row r="57" customFormat="false" ht="15" hidden="false" customHeight="false" outlineLevel="0" collapsed="false">
      <c r="B57" s="0" t="s">
        <v>5496</v>
      </c>
      <c r="C57" s="19"/>
      <c r="D57" s="194" t="n">
        <f aca="false">D6-D7-D19</f>
        <v>0</v>
      </c>
      <c r="E57" s="194" t="n">
        <f aca="false">E6-E7-E19</f>
        <v>0</v>
      </c>
      <c r="F57" s="194" t="n">
        <f aca="false">F6-F7-F19</f>
        <v>100000000</v>
      </c>
      <c r="G57" s="194" t="n">
        <f aca="false">G6-G7-G19</f>
        <v>0</v>
      </c>
      <c r="H57" s="194" t="n">
        <f aca="false">H6-H7-H19</f>
        <v>0</v>
      </c>
      <c r="I57" s="194" t="n">
        <f aca="false">I6-I7-I19</f>
        <v>0</v>
      </c>
      <c r="J57" s="194" t="n">
        <f aca="false">J6-J7-J19</f>
        <v>1000000000</v>
      </c>
      <c r="K57" s="194" t="n">
        <f aca="false">K6-K7-K19</f>
        <v>-1000000000</v>
      </c>
      <c r="L57" s="194" t="n">
        <f aca="false">L6-L7-L19</f>
        <v>0</v>
      </c>
      <c r="M57" s="194" t="n">
        <f aca="false">M6-M7-M19</f>
        <v>0</v>
      </c>
      <c r="N57" s="194" t="n">
        <f aca="false">N6-N7-N19</f>
        <v>0</v>
      </c>
      <c r="O57" s="194" t="n">
        <f aca="false">O6-O7-O19</f>
        <v>0</v>
      </c>
      <c r="P57" s="194" t="n">
        <f aca="false">P6-P7-P19</f>
        <v>0</v>
      </c>
      <c r="Q57" s="194" t="n">
        <f aca="false">Q6-Q7-Q19</f>
        <v>0</v>
      </c>
      <c r="R57" s="194" t="n">
        <f aca="false">R6-R7-R19</f>
        <v>0</v>
      </c>
      <c r="S57" s="194" t="n">
        <f aca="false">S6-S7-S19</f>
        <v>0</v>
      </c>
      <c r="T57" s="194" t="n">
        <f aca="false">T6-T7-T19</f>
        <v>0</v>
      </c>
      <c r="U57" s="194" t="n">
        <f aca="false">U6-U7-U19</f>
        <v>-1000000000</v>
      </c>
      <c r="V57" s="194" t="n">
        <f aca="false">V6-V7-V19</f>
        <v>0</v>
      </c>
      <c r="W57" s="4"/>
      <c r="X57" s="4"/>
    </row>
    <row r="58" customFormat="false" ht="15" hidden="false" customHeight="false" outlineLevel="0" collapsed="false">
      <c r="B58" s="0" t="s">
        <v>130</v>
      </c>
      <c r="C58" s="19"/>
      <c r="D58" s="194" t="n">
        <f aca="false">D7-D8-D12</f>
        <v>0</v>
      </c>
      <c r="E58" s="194" t="n">
        <f aca="false">E7-E8-E12</f>
        <v>0</v>
      </c>
      <c r="F58" s="194" t="n">
        <f aca="false">F7-F8-F12</f>
        <v>0</v>
      </c>
      <c r="G58" s="194" t="n">
        <f aca="false">G7-G8-G12</f>
        <v>0</v>
      </c>
      <c r="H58" s="194" t="n">
        <f aca="false">H7-H8-H12</f>
        <v>0</v>
      </c>
      <c r="I58" s="194" t="n">
        <f aca="false">I7-I8-I12</f>
        <v>0</v>
      </c>
      <c r="J58" s="194" t="n">
        <f aca="false">J7-J8-J12</f>
        <v>0</v>
      </c>
      <c r="K58" s="194" t="n">
        <f aca="false">K7-K8-K12</f>
        <v>0</v>
      </c>
      <c r="L58" s="194" t="n">
        <f aca="false">L7-L8-L12</f>
        <v>0</v>
      </c>
      <c r="M58" s="194" t="n">
        <f aca="false">M7-M8-M12</f>
        <v>0</v>
      </c>
      <c r="N58" s="194" t="n">
        <f aca="false">N7-N8-N12</f>
        <v>0</v>
      </c>
      <c r="O58" s="194" t="n">
        <f aca="false">O7-O8-O12</f>
        <v>0</v>
      </c>
      <c r="P58" s="194" t="n">
        <f aca="false">P7-P8-P12</f>
        <v>0</v>
      </c>
      <c r="Q58" s="194" t="n">
        <f aca="false">Q7-Q8-Q12</f>
        <v>0</v>
      </c>
      <c r="R58" s="194" t="n">
        <f aca="false">R7-R8-R12</f>
        <v>0</v>
      </c>
      <c r="S58" s="194" t="n">
        <f aca="false">S7-S8-S12</f>
        <v>0</v>
      </c>
      <c r="T58" s="194" t="n">
        <f aca="false">T7-T8-T12</f>
        <v>0</v>
      </c>
      <c r="U58" s="194" t="n">
        <f aca="false">U7-U8-U12</f>
        <v>0</v>
      </c>
      <c r="V58" s="194" t="n">
        <f aca="false">V7-V8-V12</f>
        <v>0</v>
      </c>
      <c r="W58" s="4"/>
      <c r="X58" s="4"/>
    </row>
    <row r="59" customFormat="false" ht="15" hidden="false" customHeight="false" outlineLevel="0" collapsed="false">
      <c r="B59" s="0" t="s">
        <v>5881</v>
      </c>
      <c r="C59" s="19"/>
      <c r="D59" s="194" t="n">
        <f aca="false">D8-D9-D10-D11</f>
        <v>0</v>
      </c>
      <c r="E59" s="194" t="n">
        <f aca="false">E8-E9-E10-E11</f>
        <v>0</v>
      </c>
      <c r="F59" s="194" t="n">
        <f aca="false">F8-F9-F10-F11</f>
        <v>0</v>
      </c>
      <c r="G59" s="194" t="n">
        <f aca="false">G8-G9-G10-G11</f>
        <v>0</v>
      </c>
      <c r="H59" s="194" t="n">
        <f aca="false">H8-H9-H10-H11</f>
        <v>0</v>
      </c>
      <c r="I59" s="194" t="n">
        <f aca="false">I8-I9-I10-I11</f>
        <v>0</v>
      </c>
      <c r="J59" s="194" t="n">
        <f aca="false">J8-J9-J10-J11</f>
        <v>0</v>
      </c>
      <c r="K59" s="194" t="n">
        <f aca="false">K8-K9-K10-K11</f>
        <v>0</v>
      </c>
      <c r="L59" s="194" t="n">
        <f aca="false">L8-L9-L10-L11</f>
        <v>0</v>
      </c>
      <c r="M59" s="194" t="n">
        <f aca="false">M8-M9-M10-M11</f>
        <v>0</v>
      </c>
      <c r="N59" s="194" t="n">
        <f aca="false">N8-N9-N10-N11</f>
        <v>0</v>
      </c>
      <c r="O59" s="194" t="n">
        <f aca="false">O8-O9-O10-O11</f>
        <v>0</v>
      </c>
      <c r="P59" s="194" t="n">
        <f aca="false">P8-P9-P10-P11</f>
        <v>0</v>
      </c>
      <c r="Q59" s="194" t="n">
        <f aca="false">Q8-Q9-Q10-Q11</f>
        <v>1000000000</v>
      </c>
      <c r="R59" s="194" t="n">
        <f aca="false">R8-R9-R10-R11</f>
        <v>0</v>
      </c>
      <c r="S59" s="194" t="n">
        <f aca="false">S8-S9-S10-S11</f>
        <v>0</v>
      </c>
      <c r="T59" s="194" t="n">
        <f aca="false">T8-T9-T10-T11</f>
        <v>0</v>
      </c>
      <c r="U59" s="194" t="n">
        <f aca="false">U8-U9-U10-U11</f>
        <v>0</v>
      </c>
      <c r="V59" s="194" t="n">
        <f aca="false">V8-V9-V10-V11</f>
        <v>1000000000</v>
      </c>
      <c r="W59" s="4"/>
      <c r="X59" s="4"/>
    </row>
    <row r="60" customFormat="false" ht="15" hidden="false" customHeight="false" outlineLevel="0" collapsed="false">
      <c r="B60" s="0" t="s">
        <v>5882</v>
      </c>
      <c r="C60" s="19"/>
      <c r="D60" s="194" t="n">
        <f aca="false">D12-D13-D18</f>
        <v>0</v>
      </c>
      <c r="E60" s="194" t="n">
        <f aca="false">E12-E13-E18</f>
        <v>0</v>
      </c>
      <c r="F60" s="194" t="n">
        <f aca="false">F12-F13-F18</f>
        <v>0</v>
      </c>
      <c r="G60" s="194" t="n">
        <f aca="false">G12-G13-G18</f>
        <v>100000000</v>
      </c>
      <c r="H60" s="194" t="n">
        <f aca="false">H12-H13-H18</f>
        <v>100000000</v>
      </c>
      <c r="I60" s="194" t="n">
        <f aca="false">I12-I13-I18</f>
        <v>-1000000000</v>
      </c>
      <c r="J60" s="194" t="n">
        <f aca="false">J12-J13-J18</f>
        <v>0</v>
      </c>
      <c r="K60" s="194" t="n">
        <f aca="false">K12-K13-K18</f>
        <v>1000000000</v>
      </c>
      <c r="L60" s="194" t="n">
        <f aca="false">L12-L13-L18</f>
        <v>0</v>
      </c>
      <c r="M60" s="194" t="n">
        <f aca="false">M12-M13-M18</f>
        <v>0</v>
      </c>
      <c r="N60" s="194" t="n">
        <f aca="false">N12-N13-N18</f>
        <v>0</v>
      </c>
      <c r="O60" s="194" t="n">
        <f aca="false">O12-O13-O18</f>
        <v>0</v>
      </c>
      <c r="P60" s="194" t="n">
        <f aca="false">P12-P13-P18</f>
        <v>0</v>
      </c>
      <c r="Q60" s="194" t="n">
        <f aca="false">Q12-Q13-Q18</f>
        <v>0</v>
      </c>
      <c r="R60" s="194" t="n">
        <f aca="false">R12-R13-R18</f>
        <v>1000000000</v>
      </c>
      <c r="S60" s="194" t="n">
        <f aca="false">S12-S13-S18</f>
        <v>1000000000</v>
      </c>
      <c r="T60" s="194" t="n">
        <f aca="false">T12-T13-T18</f>
        <v>0</v>
      </c>
      <c r="U60" s="194" t="n">
        <f aca="false">U12-U13-U18</f>
        <v>0</v>
      </c>
      <c r="V60" s="194" t="n">
        <f aca="false">V12-V13-V18</f>
        <v>0</v>
      </c>
      <c r="W60" s="4"/>
      <c r="X60" s="4"/>
    </row>
    <row r="61" customFormat="false" ht="15" hidden="false" customHeight="false" outlineLevel="0" collapsed="false">
      <c r="B61" s="0" t="s">
        <v>427</v>
      </c>
      <c r="C61" s="19"/>
      <c r="D61" s="194" t="n">
        <f aca="false">D13-D14-D15-D16-D17</f>
        <v>100000000</v>
      </c>
      <c r="E61" s="194" t="n">
        <f aca="false">E13-E14-E15-E16-E17</f>
        <v>100000000.000004</v>
      </c>
      <c r="F61" s="194" t="n">
        <f aca="false">F13-F14-F15-F16-F17</f>
        <v>100000000</v>
      </c>
      <c r="G61" s="194" t="n">
        <f aca="false">G13-G14-G15-G16-G17</f>
        <v>-100000000</v>
      </c>
      <c r="H61" s="194" t="n">
        <f aca="false">H13-H14-H15-H16-H17</f>
        <v>-100000000</v>
      </c>
      <c r="I61" s="194" t="n">
        <f aca="false">I13-I14-I15-I16-I17</f>
        <v>-1000000000</v>
      </c>
      <c r="J61" s="194" t="n">
        <f aca="false">J13-J14-J15-J16-J17</f>
        <v>0</v>
      </c>
      <c r="K61" s="194" t="n">
        <f aca="false">K13-K14-K15-K16-K17</f>
        <v>1000000000</v>
      </c>
      <c r="L61" s="194" t="n">
        <f aca="false">L13-L14-L15-L16-L17</f>
        <v>0</v>
      </c>
      <c r="M61" s="194" t="n">
        <f aca="false">M13-M14-M15-M16-M17</f>
        <v>-1000000000</v>
      </c>
      <c r="N61" s="194" t="n">
        <f aca="false">N13-N14-N15-N16-N17</f>
        <v>0</v>
      </c>
      <c r="O61" s="194" t="n">
        <f aca="false">O13-O14-O15-O16-O17</f>
        <v>-1000000000</v>
      </c>
      <c r="P61" s="194" t="n">
        <f aca="false">P13-P14-P15-P16-P17</f>
        <v>-1000000000</v>
      </c>
      <c r="Q61" s="194" t="n">
        <f aca="false">Q13-Q14-Q15-Q16-Q17</f>
        <v>0</v>
      </c>
      <c r="R61" s="194" t="n">
        <f aca="false">R13-R14-R15-R16-R17</f>
        <v>0</v>
      </c>
      <c r="S61" s="194" t="n">
        <f aca="false">S13-S14-S15-S16-S17</f>
        <v>0</v>
      </c>
      <c r="T61" s="194" t="n">
        <f aca="false">T13-T14-T15-T16-T17</f>
        <v>-1000000000</v>
      </c>
      <c r="U61" s="194" t="n">
        <f aca="false">U13-U14-U15-U16-U17</f>
        <v>0</v>
      </c>
      <c r="V61" s="194" t="n">
        <f aca="false">V13-V14-V15-V16-V17</f>
        <v>0</v>
      </c>
      <c r="W61" s="4"/>
      <c r="X61" s="4"/>
    </row>
    <row r="62" customFormat="false" ht="15" hidden="false" customHeight="false" outlineLevel="0" collapsed="false">
      <c r="B62" s="0" t="s">
        <v>2112</v>
      </c>
      <c r="C62" s="19"/>
      <c r="D62" s="114" t="n">
        <f aca="false">D20-D22-D41</f>
        <v>0</v>
      </c>
      <c r="E62" s="114" t="n">
        <f aca="false">E20-E22-E41</f>
        <v>100000000</v>
      </c>
      <c r="F62" s="114" t="n">
        <f aca="false">F20-F22-F41</f>
        <v>0</v>
      </c>
      <c r="G62" s="114" t="n">
        <f aca="false">G20-G22-G41</f>
        <v>0</v>
      </c>
      <c r="H62" s="114" t="n">
        <f aca="false">H20-H22-H41</f>
        <v>-100000000</v>
      </c>
      <c r="I62" s="114" t="n">
        <f aca="false">I20-I22-I41</f>
        <v>1000000000</v>
      </c>
      <c r="J62" s="114" t="n">
        <f aca="false">J20-J22-J41</f>
        <v>0</v>
      </c>
      <c r="K62" s="114" t="n">
        <f aca="false">K20-K22-K41</f>
        <v>1000000000</v>
      </c>
      <c r="L62" s="114" t="n">
        <f aca="false">L20-L22-L41</f>
        <v>0</v>
      </c>
      <c r="M62" s="114" t="n">
        <f aca="false">M20-M22-M41</f>
        <v>0</v>
      </c>
      <c r="N62" s="114" t="n">
        <f aca="false">N20-N22-N41</f>
        <v>0</v>
      </c>
      <c r="O62" s="114" t="n">
        <f aca="false">O20-O22-O41</f>
        <v>0</v>
      </c>
      <c r="P62" s="114" t="n">
        <f aca="false">P20-P22-P41</f>
        <v>0</v>
      </c>
      <c r="Q62" s="114" t="n">
        <f aca="false">Q20-Q22-Q41</f>
        <v>0</v>
      </c>
      <c r="R62" s="114" t="n">
        <f aca="false">R20-R22-R41</f>
        <v>0</v>
      </c>
      <c r="S62" s="114" t="n">
        <f aca="false">S20-S22-S41</f>
        <v>1000000000</v>
      </c>
      <c r="T62" s="114" t="n">
        <f aca="false">T20-T22-T41</f>
        <v>0</v>
      </c>
      <c r="U62" s="114" t="n">
        <f aca="false">U20-U22-U41</f>
        <v>0</v>
      </c>
      <c r="V62" s="114" t="n">
        <f aca="false">V20-V22-V41</f>
        <v>1000000000</v>
      </c>
      <c r="W62" s="4"/>
      <c r="X62" s="4"/>
    </row>
    <row r="63" customFormat="false" ht="15" hidden="false" customHeight="false" outlineLevel="0" collapsed="false">
      <c r="B63" s="0" t="s">
        <v>333</v>
      </c>
      <c r="C63" s="19"/>
      <c r="D63" s="114" t="n">
        <f aca="false">D22-D23-D24-D25-D26-D30-D35-D40</f>
        <v>0</v>
      </c>
      <c r="E63" s="114" t="n">
        <f aca="false">E22-E23-E24-E25-E26-E30-E35-E40</f>
        <v>0</v>
      </c>
      <c r="F63" s="114" t="n">
        <f aca="false">F22-F23-F24-F25-F26-F30-F35-F40</f>
        <v>-100000000</v>
      </c>
      <c r="G63" s="114" t="n">
        <f aca="false">G22-G23-G24-G25-G26-G30-G35-G40</f>
        <v>0</v>
      </c>
      <c r="H63" s="114" t="n">
        <f aca="false">H22-H23-H24-H25-H26-H30-H35-H40</f>
        <v>-100000000</v>
      </c>
      <c r="I63" s="114" t="n">
        <f aca="false">I22-I23-I24-I25-I26-I30-I35-I40</f>
        <v>0</v>
      </c>
      <c r="J63" s="114" t="n">
        <f aca="false">J22-J23-J24-J25-J26-J30-J35-J40</f>
        <v>0</v>
      </c>
      <c r="K63" s="114" t="n">
        <f aca="false">K22-K23-K24-K25-K26-K30-K35-K40</f>
        <v>-1000000000</v>
      </c>
      <c r="L63" s="114" t="n">
        <f aca="false">L22-L23-L24-L25-L26-L30-L35-L40</f>
        <v>1000000000</v>
      </c>
      <c r="M63" s="114" t="n">
        <f aca="false">M22-M23-M24-M25-M26-M30-M35-M40</f>
        <v>1000000000</v>
      </c>
      <c r="N63" s="114" t="n">
        <f aca="false">N22-N23-N24-N25-N26-N30-N35-N40</f>
        <v>-1000000000</v>
      </c>
      <c r="O63" s="114" t="n">
        <f aca="false">O22-O23-O24-O25-O26-O30-O35-O40</f>
        <v>1000000000</v>
      </c>
      <c r="P63" s="114" t="n">
        <f aca="false">P22-P23-P24-P25-P26-P30-P35-P40</f>
        <v>0</v>
      </c>
      <c r="Q63" s="114" t="n">
        <f aca="false">Q22-Q23-Q24-Q25-Q26-Q30-Q35-Q40</f>
        <v>-1000000000</v>
      </c>
      <c r="R63" s="114" t="n">
        <f aca="false">R22-R23-R24-R25-R26-R30-R35-R40</f>
        <v>0</v>
      </c>
      <c r="S63" s="114" t="n">
        <f aca="false">S22-S23-S24-S25-S26-S30-S35-S40</f>
        <v>0</v>
      </c>
      <c r="T63" s="114" t="n">
        <f aca="false">T22-T23-T24-T25-T26-T30-T35-T40</f>
        <v>1000000000</v>
      </c>
      <c r="U63" s="114" t="n">
        <f aca="false">U22-U23-U24-U25-U26-U30-U35-U40</f>
        <v>1000000000</v>
      </c>
      <c r="V63" s="114" t="n">
        <f aca="false">V22-V23-V24-V25-V26-V30-V35-V40</f>
        <v>0</v>
      </c>
      <c r="W63" s="4"/>
      <c r="X63" s="4"/>
    </row>
    <row r="64" customFormat="false" ht="15" hidden="false" customHeight="false" outlineLevel="0" collapsed="false">
      <c r="B64" s="0" t="s">
        <v>268</v>
      </c>
      <c r="C64" s="19"/>
      <c r="D64" s="114" t="n">
        <f aca="false">D26-D27-D28</f>
        <v>0</v>
      </c>
      <c r="E64" s="114" t="n">
        <f aca="false">E26-E27-E28</f>
        <v>0</v>
      </c>
      <c r="F64" s="114" t="n">
        <f aca="false">F26-F27-F28</f>
        <v>0</v>
      </c>
      <c r="G64" s="114" t="n">
        <f aca="false">G26-G27-G28</f>
        <v>0</v>
      </c>
      <c r="H64" s="114" t="n">
        <f aca="false">H26-H27-H28</f>
        <v>0</v>
      </c>
      <c r="I64" s="114" t="n">
        <f aca="false">I26-I27-I28</f>
        <v>0</v>
      </c>
      <c r="J64" s="114" t="n">
        <f aca="false">J26-J27-J28</f>
        <v>0</v>
      </c>
      <c r="K64" s="114" t="n">
        <f aca="false">K26-K27-K28</f>
        <v>0</v>
      </c>
      <c r="L64" s="114" t="n">
        <f aca="false">L26-L27-L28</f>
        <v>0</v>
      </c>
      <c r="M64" s="114" t="n">
        <f aca="false">M26-M27-M28</f>
        <v>0</v>
      </c>
      <c r="N64" s="114" t="n">
        <f aca="false">N26-N27-N28</f>
        <v>0</v>
      </c>
      <c r="O64" s="114" t="n">
        <f aca="false">O26-O27-O28</f>
        <v>0</v>
      </c>
      <c r="P64" s="114" t="n">
        <f aca="false">P26-P27-P28</f>
        <v>0</v>
      </c>
      <c r="Q64" s="114" t="n">
        <f aca="false">Q26-Q27-Q28</f>
        <v>1000000000</v>
      </c>
      <c r="R64" s="114" t="n">
        <f aca="false">R26-R27-R28</f>
        <v>1000000000</v>
      </c>
      <c r="S64" s="114" t="n">
        <f aca="false">S26-S27-S28</f>
        <v>0</v>
      </c>
      <c r="T64" s="114" t="n">
        <f aca="false">T26-T27-T28</f>
        <v>0</v>
      </c>
      <c r="U64" s="114" t="n">
        <f aca="false">U26-U27-U28</f>
        <v>1000000000</v>
      </c>
      <c r="V64" s="114" t="n">
        <f aca="false">V26-V27-V28</f>
        <v>0</v>
      </c>
      <c r="W64" s="4"/>
      <c r="X64" s="4"/>
    </row>
    <row r="65" customFormat="false" ht="15" hidden="false" customHeight="false" outlineLevel="0" collapsed="false">
      <c r="B65" s="0" t="s">
        <v>5883</v>
      </c>
      <c r="C65" s="19"/>
      <c r="D65" s="114" t="n">
        <f aca="false">D30-D32-D33-D34</f>
        <v>0</v>
      </c>
      <c r="E65" s="114" t="n">
        <f aca="false">E30-E32-E33-E34</f>
        <v>0</v>
      </c>
      <c r="F65" s="114" t="n">
        <f aca="false">F30-F32-F33-F34</f>
        <v>0</v>
      </c>
      <c r="G65" s="114" t="n">
        <f aca="false">G30-G32-G33-G34</f>
        <v>0</v>
      </c>
      <c r="H65" s="114" t="n">
        <f aca="false">H30-H32-H33-H34</f>
        <v>0</v>
      </c>
      <c r="I65" s="114" t="n">
        <f aca="false">I30-I32-I33-I34</f>
        <v>0</v>
      </c>
      <c r="J65" s="114" t="n">
        <f aca="false">J30-J32-J33-J34</f>
        <v>0</v>
      </c>
      <c r="K65" s="114" t="n">
        <f aca="false">K30-K32-K33-K34</f>
        <v>0</v>
      </c>
      <c r="L65" s="114" t="n">
        <f aca="false">L30-L32-L33-L34</f>
        <v>0</v>
      </c>
      <c r="M65" s="114" t="n">
        <f aca="false">M30-M32-M33-M34</f>
        <v>0</v>
      </c>
      <c r="N65" s="117" t="n">
        <f aca="false">N30-N32-N33-N34</f>
        <v>591000000000</v>
      </c>
      <c r="O65" s="117" t="n">
        <f aca="false">O30-O32-O33-O34</f>
        <v>567000000000</v>
      </c>
      <c r="P65" s="117" t="n">
        <f aca="false">P30-P32-P33-P34</f>
        <v>708000000000</v>
      </c>
      <c r="Q65" s="117" t="n">
        <f aca="false">Q30-Q32-Q33-Q34</f>
        <v>629000000000</v>
      </c>
      <c r="R65" s="117" t="n">
        <f aca="false">R30-R32-R33-R34</f>
        <v>629000000000</v>
      </c>
      <c r="S65" s="117" t="n">
        <f aca="false">S30-S32-S33-S34</f>
        <v>361000000000</v>
      </c>
      <c r="T65" s="117" t="n">
        <f aca="false">T30-T32-T33-T34</f>
        <v>394000000000</v>
      </c>
      <c r="U65" s="117" t="n">
        <f aca="false">U30-U32-U33-U34</f>
        <v>438000000000</v>
      </c>
      <c r="V65" s="117" t="n">
        <f aca="false">V30-V32-V33-V34</f>
        <v>484000000000</v>
      </c>
      <c r="W65" s="4"/>
      <c r="X65" s="4"/>
    </row>
    <row r="66" customFormat="false" ht="15" hidden="false" customHeight="false" outlineLevel="0" collapsed="false">
      <c r="B66" s="0" t="s">
        <v>1767</v>
      </c>
      <c r="C66" s="19"/>
      <c r="D66" s="114" t="n">
        <f aca="false">D35-D36-D37-D39-D38</f>
        <v>0</v>
      </c>
      <c r="E66" s="114" t="n">
        <f aca="false">E35-E36-E37-E39-E38</f>
        <v>0</v>
      </c>
      <c r="F66" s="114" t="n">
        <f aca="false">F35-F36-F37-F39-F38</f>
        <v>0</v>
      </c>
      <c r="G66" s="114" t="n">
        <f aca="false">G35-G36-G37-G39-G38</f>
        <v>0</v>
      </c>
      <c r="H66" s="114" t="n">
        <f aca="false">H35-H36-H37-H39-H38</f>
        <v>0</v>
      </c>
      <c r="I66" s="114" t="n">
        <f aca="false">I35-I36-I37-I39-I38</f>
        <v>0</v>
      </c>
      <c r="J66" s="114" t="n">
        <f aca="false">J35-J36-J37-J39-J38</f>
        <v>0</v>
      </c>
      <c r="K66" s="114" t="n">
        <f aca="false">K35-K36-K37-K39-K38</f>
        <v>0</v>
      </c>
      <c r="L66" s="114" t="n">
        <f aca="false">L35-L36-L37-L39-L38</f>
        <v>0</v>
      </c>
      <c r="M66" s="114" t="n">
        <f aca="false">M35-M36-M37-M39-M38</f>
        <v>0</v>
      </c>
      <c r="N66" s="117" t="n">
        <f aca="false">N35-N36-N37-N39-N38</f>
        <v>143000000000</v>
      </c>
      <c r="O66" s="117" t="n">
        <f aca="false">O35-O36-O37-O39-O38</f>
        <v>146000000000</v>
      </c>
      <c r="P66" s="117" t="n">
        <f aca="false">P35-P36-P37-P39-P38</f>
        <v>204000000000</v>
      </c>
      <c r="Q66" s="114" t="n">
        <f aca="false">Q35-Q36-Q37-Q39-Q38</f>
        <v>0</v>
      </c>
      <c r="R66" s="114" t="n">
        <f aca="false">R35-R36-R37-R39-R38</f>
        <v>0</v>
      </c>
      <c r="S66" s="117" t="n">
        <f aca="false">S35-S36-S37-S39-S38</f>
        <v>315000000000</v>
      </c>
      <c r="T66" s="117" t="n">
        <f aca="false">T35-T36-T37-T39-T38</f>
        <v>384000000000</v>
      </c>
      <c r="U66" s="117" t="n">
        <f aca="false">U35-U36-U37-U39-U38</f>
        <v>450000000000</v>
      </c>
      <c r="V66" s="117" t="n">
        <f aca="false">V35-V36-V37-V39-V38</f>
        <v>504000000000</v>
      </c>
      <c r="W66" s="4"/>
      <c r="X66" s="4"/>
    </row>
    <row r="67" customFormat="false" ht="15" hidden="false" customHeight="false" outlineLevel="0" collapsed="false">
      <c r="B67" s="0" t="s">
        <v>433</v>
      </c>
      <c r="C67" s="19"/>
      <c r="D67" s="115" t="n">
        <f aca="false">D47-D48-D51</f>
        <v>0</v>
      </c>
      <c r="E67" s="115" t="n">
        <f aca="false">E47-E48-E51</f>
        <v>0</v>
      </c>
      <c r="F67" s="115" t="n">
        <f aca="false">F47-F48-F51</f>
        <v>0</v>
      </c>
      <c r="G67" s="115" t="n">
        <f aca="false">G47-G48-G51</f>
        <v>0</v>
      </c>
      <c r="H67" s="115" t="n">
        <f aca="false">H47-H48-H51</f>
        <v>0</v>
      </c>
      <c r="I67" s="115" t="n">
        <f aca="false">I47-I48-I51</f>
        <v>0</v>
      </c>
      <c r="J67" s="115" t="n">
        <f aca="false">J47-J48-J51</f>
        <v>-1000000000</v>
      </c>
      <c r="K67" s="115" t="n">
        <f aca="false">K47-K48-K51</f>
        <v>0</v>
      </c>
      <c r="L67" s="115" t="n">
        <f aca="false">L47-L48-L51</f>
        <v>0</v>
      </c>
      <c r="M67" s="115" t="n">
        <f aca="false">M47-M48-M51</f>
        <v>0</v>
      </c>
      <c r="N67" s="115" t="n">
        <f aca="false">N47-N48-N51</f>
        <v>-1000000000</v>
      </c>
      <c r="O67" s="115" t="n">
        <f aca="false">O47-O48-O51</f>
        <v>1000000000</v>
      </c>
      <c r="P67" s="115" t="n">
        <f aca="false">P47-P48-P51</f>
        <v>0</v>
      </c>
      <c r="Q67" s="115" t="n">
        <f aca="false">Q47-Q48-Q51</f>
        <v>-1000000000</v>
      </c>
      <c r="R67" s="115" t="n">
        <f aca="false">R47-R48-R51</f>
        <v>0</v>
      </c>
      <c r="S67" s="115" t="n">
        <f aca="false">S47-S48-S51</f>
        <v>0</v>
      </c>
      <c r="T67" s="115" t="n">
        <f aca="false">T47-T48-T51</f>
        <v>0</v>
      </c>
      <c r="U67" s="115" t="n">
        <f aca="false">U47-U48-U51</f>
        <v>-1000000000</v>
      </c>
      <c r="V67" s="115" t="n">
        <f aca="false">V47-V48-V51</f>
        <v>1000000000</v>
      </c>
      <c r="W67" s="4"/>
      <c r="X67" s="4"/>
    </row>
    <row r="68" customFormat="false" ht="15" hidden="false" customHeight="false" outlineLevel="0" collapsed="false">
      <c r="D68" s="55"/>
    </row>
    <row r="69" customFormat="false" ht="15" hidden="false" customHeight="false" outlineLevel="0" collapsed="false">
      <c r="B69" s="0" t="s">
        <v>139</v>
      </c>
      <c r="D69" s="57" t="n">
        <v>1558370000000</v>
      </c>
      <c r="E69" s="57" t="n">
        <v>1662101000000</v>
      </c>
      <c r="F69" s="57" t="n">
        <v>1878007000000</v>
      </c>
      <c r="G69" s="57" t="n">
        <v>2160608000000</v>
      </c>
      <c r="H69" s="57" t="n">
        <v>2563490000000</v>
      </c>
      <c r="I69" s="57" t="n">
        <v>3208501000000</v>
      </c>
      <c r="J69" s="57" t="n">
        <v>3760038000000</v>
      </c>
      <c r="K69" s="57" t="n">
        <v>4308636000000</v>
      </c>
      <c r="L69" s="57" t="n">
        <v>5375825000000</v>
      </c>
      <c r="M69" s="57" t="n">
        <v>5097593000000</v>
      </c>
      <c r="N69" s="57" t="n">
        <v>6786813000000</v>
      </c>
      <c r="O69" s="57" t="n">
        <v>6996908000000</v>
      </c>
      <c r="P69" s="57" t="n">
        <v>7586550000000</v>
      </c>
      <c r="Q69" s="57" t="n">
        <v>8684830000000</v>
      </c>
      <c r="R69" s="57" t="n">
        <v>9767201000000</v>
      </c>
      <c r="S69" s="57" t="n">
        <v>11337790000000</v>
      </c>
      <c r="T69" s="57" t="n">
        <v>12653266000000</v>
      </c>
      <c r="U69" s="57" t="n">
        <v>14210134000000</v>
      </c>
      <c r="V69" s="57" t="n">
        <v>15997836000000</v>
      </c>
      <c r="W69" s="57"/>
    </row>
    <row r="70" customFormat="false" ht="15" hidden="false" customHeight="false" outlineLevel="0" collapsed="false">
      <c r="B70" s="0" t="s">
        <v>140</v>
      </c>
      <c r="D70" s="0" t="n">
        <f aca="false">(D6/D69)*100</f>
        <v>37.7766512445696</v>
      </c>
      <c r="E70" s="0" t="n">
        <f aca="false">(E6/E69)*100</f>
        <v>33.277159450599</v>
      </c>
      <c r="F70" s="0" t="n">
        <f aca="false">(F6/F69)*100</f>
        <v>30.2288543120446</v>
      </c>
      <c r="G70" s="0" t="n">
        <f aca="false">(G6/G69)*100</f>
        <v>31.1162413542855</v>
      </c>
      <c r="H70" s="0" t="n">
        <f aca="false">(H6/H69)*100</f>
        <v>32.0110474392332</v>
      </c>
      <c r="I70" s="0" t="n">
        <f aca="false">(I6/I69)*100</f>
        <v>34.9384338667808</v>
      </c>
      <c r="J70" s="0" t="n">
        <f aca="false">(J6/J69)*100</f>
        <v>38.5634400503399</v>
      </c>
      <c r="K70" s="0" t="n">
        <f aca="false">(K6/K69)*100</f>
        <v>33.1659485739803</v>
      </c>
      <c r="L70" s="0" t="n">
        <f aca="false">(L6/L69)*100</f>
        <v>36.7199453107197</v>
      </c>
      <c r="M70" s="0" t="n">
        <f aca="false">(M6/M69)*100</f>
        <v>25.0118045909118</v>
      </c>
      <c r="N70" s="0" t="n">
        <f aca="false">(N6/N69)*100</f>
        <v>26.1389255899639</v>
      </c>
      <c r="O70" s="0" t="n">
        <f aca="false">(O6/O69)*100</f>
        <v>25.3397643644879</v>
      </c>
      <c r="P70" s="0" t="n">
        <f aca="false">(P6/P69)*100</f>
        <v>29.9081927885534</v>
      </c>
      <c r="Q70" s="0" t="n">
        <f aca="false">(Q6/Q69)*100</f>
        <v>23.9037494113299</v>
      </c>
      <c r="R70" s="0" t="n">
        <f aca="false">(R6/R69)*100</f>
        <v>23.9372569480243</v>
      </c>
      <c r="S70" s="0" t="n">
        <f aca="false">(S6/S69)*100</f>
        <v>22.7116572100912</v>
      </c>
      <c r="T70" s="0" t="n">
        <f aca="false">(T6/T69)*100</f>
        <v>22.8873715292163</v>
      </c>
      <c r="U70" s="0" t="n">
        <f aca="false">(U6/U69)*100</f>
        <v>23.0047091744525</v>
      </c>
      <c r="V70" s="0" t="n">
        <f aca="false">(V6/V69)*100</f>
        <v>22.4155317006625</v>
      </c>
    </row>
    <row r="71" customFormat="false" ht="15" hidden="false" customHeight="false" outlineLevel="0" collapsed="false">
      <c r="B71" s="0" t="s">
        <v>141</v>
      </c>
      <c r="D71" s="0" t="n">
        <f aca="false">(D20/D69)*100</f>
        <v>30.332976122487</v>
      </c>
      <c r="E71" s="0" t="n">
        <f aca="false">(E20/E69)*100</f>
        <v>28.6986169913862</v>
      </c>
      <c r="F71" s="0" t="n">
        <f aca="false">(F20/F69)*100</f>
        <v>29.4407848320054</v>
      </c>
      <c r="G71" s="0" t="n">
        <f aca="false">(G20/G69)*100</f>
        <v>33.5461129459856</v>
      </c>
      <c r="H71" s="0" t="n">
        <f aca="false">(H20/H69)*100</f>
        <v>32.5766825694658</v>
      </c>
      <c r="I71" s="0" t="n">
        <f aca="false">(I20/I69)*100</f>
        <v>34.8137650572651</v>
      </c>
      <c r="J71" s="0" t="n">
        <f aca="false">(J20/J69)*100</f>
        <v>35.5315557981063</v>
      </c>
      <c r="K71" s="0" t="n">
        <f aca="false">(K20/K69)*100</f>
        <v>38.5969016644711</v>
      </c>
      <c r="L71" s="0" t="n">
        <f aca="false">(L20/L69)*100</f>
        <v>40.365897327387</v>
      </c>
      <c r="M71" s="0" t="n">
        <f aca="false">(M20/M69)*100</f>
        <v>35.2126974436759</v>
      </c>
      <c r="N71" s="0" t="n">
        <f aca="false">(N20/N69)*100</f>
        <v>30.2056355464634</v>
      </c>
      <c r="O71" s="0" t="n">
        <f aca="false">(O20/O69)*100</f>
        <v>29.8417529571634</v>
      </c>
      <c r="P71" s="0" t="n">
        <f aca="false">(P20/P69)*100</f>
        <v>36.2219981414477</v>
      </c>
      <c r="Q71" s="0" t="n">
        <f aca="false">(Q20/Q69)*100</f>
        <v>30.8008331769303</v>
      </c>
      <c r="R71" s="0" t="n">
        <f aca="false">(R20/R69)*100</f>
        <v>29.3123894962334</v>
      </c>
      <c r="S71" s="0" t="n">
        <f aca="false">(S20/S69)*100</f>
        <v>27.72145188789</v>
      </c>
      <c r="T71" s="0" t="n">
        <f aca="false">(T20/T69)*100</f>
        <v>27.6292302714572</v>
      </c>
      <c r="U71" s="0" t="n">
        <f aca="false">(U20/U69)*100</f>
        <v>27.3185319716197</v>
      </c>
      <c r="V71" s="0" t="n">
        <f aca="false">(V20/V69)*100</f>
        <v>26.5723439095138</v>
      </c>
    </row>
    <row r="72" customFormat="false" ht="15" hidden="false" customHeight="false" outlineLevel="0" collapsed="false">
      <c r="B72" s="374" t="s">
        <v>1650</v>
      </c>
      <c r="D72" s="0" t="n">
        <f aca="false">IF(D44&lt;0,(ED6846/D20)*100)</f>
        <v>0</v>
      </c>
      <c r="E72" s="0" t="n">
        <f aca="false">IF(E44&lt;0,(EE6846/E20)*100)</f>
        <v>0</v>
      </c>
      <c r="F72" s="0" t="n">
        <f aca="false">IF(F44&lt;0,(EF6846/F20)*100)</f>
        <v>0</v>
      </c>
      <c r="G72" s="0" t="n">
        <f aca="false">IF(G44&lt;0,(EG6846/G20)*100)</f>
        <v>0</v>
      </c>
      <c r="H72" s="0" t="n">
        <f aca="false">IF(H44&lt;0,(EH6846/H20)*100)</f>
        <v>0</v>
      </c>
      <c r="I72" s="0" t="n">
        <f aca="false">IF(I44&lt;0,(EI6846/I20)*100)</f>
        <v>0</v>
      </c>
      <c r="J72" s="0" t="n">
        <f aca="false">IF(J44&lt;0,(EJ6846/J20)*100)</f>
        <v>0</v>
      </c>
      <c r="K72" s="0" t="n">
        <f aca="false">IF(K44&lt;0,(EK6846/K20)*100)</f>
        <v>0</v>
      </c>
      <c r="L72" s="0" t="n">
        <f aca="false">IF(L44&lt;0,(EL6846/L20)*100)</f>
        <v>0</v>
      </c>
      <c r="M72" s="0" t="n">
        <f aca="false">IF(M44&lt;0,(EM6846/M20)*100)</f>
        <v>0</v>
      </c>
      <c r="N72" s="0" t="n">
        <f aca="false">IF(N44&lt;0,(EN6846/N20)*100)</f>
        <v>0</v>
      </c>
      <c r="O72" s="0" t="n">
        <f aca="false">IF(O44&lt;0,(EO6846/O20)*100)</f>
        <v>0</v>
      </c>
      <c r="P72" s="0" t="n">
        <f aca="false">IF(P44&lt;0,(EP6846/P20)*100)</f>
        <v>0</v>
      </c>
      <c r="Q72" s="0" t="n">
        <f aca="false">IF(Q44&lt;0,(EQ6846/Q20)*100)</f>
        <v>0</v>
      </c>
      <c r="R72" s="0" t="n">
        <f aca="false">IF(R44&lt;0,(ER6846/R20)*100)</f>
        <v>0</v>
      </c>
      <c r="S72" s="0" t="n">
        <f aca="false">IF(S44&lt;0,(ES6846/S20)*100)</f>
        <v>0</v>
      </c>
      <c r="T72" s="0" t="n">
        <f aca="false">IF(T44&lt;0,(ET6846/T20)*100)</f>
        <v>0</v>
      </c>
      <c r="U72" s="0" t="n">
        <f aca="false">IF(U44&lt;0,(EU6846/U20)*100)</f>
        <v>0</v>
      </c>
      <c r="V72" s="0" t="n">
        <f aca="false">IF(V44&lt;0,(EV6846/V20)*100)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6.xml><?xml version="1.0" encoding="utf-8"?>
<worksheet xmlns="http://schemas.openxmlformats.org/spreadsheetml/2006/main" xmlns:r="http://schemas.openxmlformats.org/officeDocument/2006/relationships">
  <sheetPr filterMode="false">
    <pageSetUpPr fitToPage="false"/>
  </sheetPr>
  <dimension ref="A1:AY10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0.6428571428571"/>
    <col collapsed="false" hidden="false" max="2" min="2" style="0" width="53.4591836734694"/>
    <col collapsed="false" hidden="false" max="3" min="3" style="0" width="30.2397959183673"/>
    <col collapsed="false" hidden="false" max="4" min="4" style="0" width="20.25"/>
    <col collapsed="false" hidden="false" max="5" min="5" style="0" width="21.1938775510204"/>
    <col collapsed="false" hidden="false" max="6" min="6" style="0" width="20.3826530612245"/>
    <col collapsed="false" hidden="false" max="7" min="7" style="0" width="21.1938775510204"/>
    <col collapsed="false" hidden="false" max="8" min="8" style="0" width="20.3826530612245"/>
    <col collapsed="false" hidden="false" max="9" min="9" style="0" width="21.4642857142857"/>
    <col collapsed="false" hidden="false" max="13" min="10" style="0" width="23.7602040816327"/>
    <col collapsed="false" hidden="false" max="14" min="14" style="0" width="23.3520408163265"/>
    <col collapsed="false" hidden="false" max="16" min="15" style="0" width="21.734693877551"/>
    <col collapsed="false" hidden="false" max="18" min="17" style="0" width="22.2755102040816"/>
    <col collapsed="false" hidden="false" max="20" min="19" style="0" width="21.8673469387755"/>
    <col collapsed="false" hidden="false" max="21" min="21" style="0" width="22.2755102040816"/>
    <col collapsed="false" hidden="false" max="22" min="22" style="0" width="21.734693877551"/>
    <col collapsed="false" hidden="false" max="24" min="23" style="0" width="21.0612244897959"/>
    <col collapsed="false" hidden="false" max="25" min="25" style="0" width="20.25"/>
    <col collapsed="false" hidden="false" max="1025" min="26" style="0" width="8.50510204081633"/>
  </cols>
  <sheetData>
    <row r="1" customFormat="false" ht="15" hidden="false" customHeight="false" outlineLevel="0" collapsed="false">
      <c r="A1" s="1" t="s">
        <v>5884</v>
      </c>
      <c r="B1" s="2" t="s">
        <v>5885</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5886</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340</v>
      </c>
      <c r="S5" s="210" t="s">
        <v>31</v>
      </c>
      <c r="T5" s="210" t="s">
        <v>31</v>
      </c>
      <c r="U5" s="210" t="s">
        <v>31</v>
      </c>
      <c r="V5" s="210" t="s">
        <v>31</v>
      </c>
      <c r="W5" s="4" t="s">
        <v>31</v>
      </c>
      <c r="X5" s="4" t="s">
        <v>31</v>
      </c>
      <c r="Y5" s="4"/>
    </row>
    <row r="6" s="13" customFormat="true" ht="16.5" hidden="false" customHeight="false" outlineLevel="0" collapsed="false">
      <c r="A6" s="13" t="s">
        <v>32</v>
      </c>
      <c r="B6" s="216" t="s">
        <v>1264</v>
      </c>
      <c r="C6" s="216" t="s">
        <v>34</v>
      </c>
      <c r="D6" s="999" t="n">
        <f aca="false">(D7+D19)</f>
        <v>3102000000</v>
      </c>
      <c r="E6" s="35" t="n">
        <v>3262000000</v>
      </c>
      <c r="F6" s="35" t="n">
        <v>4259000000</v>
      </c>
      <c r="G6" s="35" t="n">
        <v>5103000000</v>
      </c>
      <c r="H6" s="35" t="n">
        <v>6173000000</v>
      </c>
      <c r="I6" s="35" t="n">
        <v>7467000000</v>
      </c>
      <c r="J6" s="35" t="n">
        <v>16825000000</v>
      </c>
      <c r="K6" s="35" t="n">
        <v>10626000000</v>
      </c>
      <c r="L6" s="35" t="n">
        <v>12290000000</v>
      </c>
      <c r="M6" s="35" t="n">
        <v>12182000000</v>
      </c>
      <c r="N6" s="999" t="n">
        <f aca="false">(N7+N19)</f>
        <v>15198000000</v>
      </c>
      <c r="O6" s="999" t="n">
        <f aca="false">(O7+O19)</f>
        <v>20233000000</v>
      </c>
      <c r="P6" s="25" t="n">
        <v>24541000000</v>
      </c>
      <c r="Q6" s="25" t="n">
        <v>26678000000</v>
      </c>
      <c r="R6" s="25" t="n">
        <v>31564000000</v>
      </c>
      <c r="S6" s="25" t="n">
        <v>33559000000</v>
      </c>
      <c r="T6" s="25" t="n">
        <v>36809000000</v>
      </c>
      <c r="U6" s="25" t="n">
        <v>43869000000</v>
      </c>
      <c r="V6" s="25" t="n">
        <v>51061000000</v>
      </c>
      <c r="W6" s="25" t="n">
        <v>58656000000</v>
      </c>
      <c r="X6" s="25" t="n">
        <v>67338000000</v>
      </c>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s="38" customFormat="true" ht="16.5" hidden="false" customHeight="false" outlineLevel="0" collapsed="false">
      <c r="A7" s="38" t="s">
        <v>35</v>
      </c>
      <c r="B7" s="49" t="s">
        <v>35</v>
      </c>
      <c r="C7" s="20" t="s">
        <v>37</v>
      </c>
      <c r="D7" s="336" t="n">
        <f aca="false">D8+D23</f>
        <v>2527000000</v>
      </c>
      <c r="E7" s="24" t="n">
        <v>2509000000</v>
      </c>
      <c r="F7" s="24" t="n">
        <v>2909000000</v>
      </c>
      <c r="G7" s="24" t="n">
        <v>3679000000</v>
      </c>
      <c r="H7" s="24" t="n">
        <v>4740000000</v>
      </c>
      <c r="I7" s="22" t="n">
        <v>5642000000</v>
      </c>
      <c r="J7" s="24" t="n">
        <v>6618000000</v>
      </c>
      <c r="K7" s="24" t="n">
        <v>8522000000</v>
      </c>
      <c r="L7" s="24" t="n">
        <v>10221000000</v>
      </c>
      <c r="M7" s="24" t="n">
        <v>10315000000</v>
      </c>
      <c r="N7" s="336" t="n">
        <f aca="false">N8+N23</f>
        <v>13809000000</v>
      </c>
      <c r="O7" s="336" t="n">
        <f aca="false">O8+O23</f>
        <v>19519000000</v>
      </c>
      <c r="P7" s="25" t="n">
        <v>22303000000</v>
      </c>
      <c r="Q7" s="25" t="n">
        <v>24482000000</v>
      </c>
      <c r="R7" s="25" t="n">
        <v>30297000000</v>
      </c>
      <c r="S7" s="25" t="n">
        <v>32132000000</v>
      </c>
      <c r="T7" s="25" t="n">
        <v>35183000000</v>
      </c>
      <c r="U7" s="25" t="n">
        <v>42019000000</v>
      </c>
      <c r="V7" s="25" t="n">
        <v>48977000000</v>
      </c>
      <c r="W7" s="25" t="n">
        <v>56323000000</v>
      </c>
      <c r="X7" s="25" t="n">
        <v>64727000000</v>
      </c>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6.5" hidden="false" customHeight="false" outlineLevel="0" collapsed="false">
      <c r="A8" s="38" t="s">
        <v>38</v>
      </c>
      <c r="B8" s="47" t="s">
        <v>1275</v>
      </c>
      <c r="C8" s="49" t="s">
        <v>40</v>
      </c>
      <c r="D8" s="24" t="n">
        <f aca="false">D9+D10+D11+D12+D13+D14+D15+D16+D17+D18</f>
        <v>2505000000</v>
      </c>
      <c r="E8" s="24" t="n">
        <v>2449000000</v>
      </c>
      <c r="F8" s="24" t="n">
        <v>2849000000</v>
      </c>
      <c r="G8" s="24" t="n">
        <v>3546000000</v>
      </c>
      <c r="H8" s="24" t="n">
        <v>4546000000</v>
      </c>
      <c r="I8" s="22" t="n">
        <v>5512000000</v>
      </c>
      <c r="J8" s="24" t="n">
        <v>6317000000</v>
      </c>
      <c r="K8" s="24" t="n">
        <v>8184000000</v>
      </c>
      <c r="L8" s="24" t="n">
        <v>9653000000</v>
      </c>
      <c r="M8" s="24" t="n">
        <v>9661000000</v>
      </c>
      <c r="N8" s="24" t="n">
        <v>12700000000</v>
      </c>
      <c r="O8" s="24" t="n">
        <v>18018000000</v>
      </c>
      <c r="P8" s="25" t="n">
        <v>19260000000</v>
      </c>
      <c r="Q8" s="25" t="n">
        <v>21307000000</v>
      </c>
      <c r="R8" s="25" t="n">
        <v>25837000000</v>
      </c>
      <c r="S8" s="25" t="n">
        <v>24005000000</v>
      </c>
      <c r="T8" s="25" t="n">
        <v>26585000000</v>
      </c>
      <c r="U8" s="25" t="n">
        <v>31945000000</v>
      </c>
      <c r="V8" s="25" t="n">
        <v>36246000000</v>
      </c>
      <c r="W8" s="25" t="n">
        <v>42027000000</v>
      </c>
      <c r="X8" s="25" t="n">
        <v>48746000000</v>
      </c>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5" hidden="false" customHeight="false" outlineLevel="0" collapsed="false">
      <c r="A9" s="191" t="s">
        <v>5887</v>
      </c>
      <c r="B9" s="191" t="s">
        <v>5888</v>
      </c>
      <c r="C9" s="0" t="s">
        <v>43</v>
      </c>
      <c r="D9" s="24" t="n">
        <v>634000000</v>
      </c>
      <c r="E9" s="24" t="n">
        <v>953000000</v>
      </c>
      <c r="F9" s="24" t="n">
        <v>276000000</v>
      </c>
      <c r="G9" s="24" t="n">
        <v>246000000</v>
      </c>
      <c r="H9" s="24" t="n">
        <v>332000000</v>
      </c>
      <c r="I9" s="22"/>
      <c r="J9" s="24"/>
      <c r="K9" s="24"/>
      <c r="L9" s="24"/>
      <c r="M9" s="24"/>
      <c r="N9" s="24"/>
      <c r="O9" s="24"/>
      <c r="P9" s="24"/>
      <c r="Q9" s="24"/>
      <c r="R9" s="24"/>
      <c r="S9" s="24"/>
      <c r="T9" s="24"/>
      <c r="U9" s="24"/>
      <c r="V9" s="24"/>
      <c r="W9" s="24"/>
      <c r="X9" s="24"/>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5" hidden="false" customHeight="false" outlineLevel="0" collapsed="false">
      <c r="A10" s="191" t="s">
        <v>160</v>
      </c>
      <c r="B10" s="191" t="s">
        <v>4078</v>
      </c>
      <c r="C10" s="0" t="s">
        <v>43</v>
      </c>
      <c r="D10" s="24" t="n">
        <v>278000000</v>
      </c>
      <c r="E10" s="24" t="n">
        <v>366000000</v>
      </c>
      <c r="F10" s="24" t="n">
        <v>968000000</v>
      </c>
      <c r="G10" s="24" t="n">
        <v>1365000000</v>
      </c>
      <c r="H10" s="24" t="n">
        <v>1696000000</v>
      </c>
      <c r="I10" s="22"/>
      <c r="J10" s="24"/>
      <c r="K10" s="24"/>
      <c r="L10" s="24"/>
      <c r="M10" s="24"/>
      <c r="N10" s="24"/>
      <c r="O10" s="24"/>
      <c r="P10" s="24"/>
      <c r="Q10" s="24"/>
      <c r="R10" s="24"/>
      <c r="S10" s="24"/>
      <c r="T10" s="24"/>
      <c r="U10" s="24"/>
      <c r="V10" s="24"/>
      <c r="W10" s="24"/>
      <c r="X10" s="2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6.5" hidden="false" customHeight="false" outlineLevel="0" collapsed="false">
      <c r="A11" s="191" t="s">
        <v>592</v>
      </c>
      <c r="B11" s="191" t="s">
        <v>884</v>
      </c>
      <c r="C11" s="0" t="s">
        <v>43</v>
      </c>
      <c r="D11" s="24"/>
      <c r="E11" s="24"/>
      <c r="F11" s="24"/>
      <c r="G11" s="24"/>
      <c r="H11" s="24"/>
      <c r="I11" s="22" t="n">
        <v>2455000000</v>
      </c>
      <c r="J11" s="24" t="n">
        <v>2960000000</v>
      </c>
      <c r="K11" s="24" t="n">
        <v>3832000000</v>
      </c>
      <c r="L11" s="24" t="n">
        <v>4678000000</v>
      </c>
      <c r="M11" s="24" t="n">
        <v>5073000000</v>
      </c>
      <c r="N11" s="24" t="n">
        <v>6914000000</v>
      </c>
      <c r="O11" s="24" t="n">
        <v>10655000000</v>
      </c>
      <c r="P11" s="25" t="n">
        <v>10275000000</v>
      </c>
      <c r="Q11" s="25" t="n">
        <v>9814000000</v>
      </c>
      <c r="R11" s="25" t="n">
        <v>11499000000</v>
      </c>
      <c r="S11" s="25" t="n">
        <v>11985000000</v>
      </c>
      <c r="T11" s="25" t="n">
        <v>13192000000</v>
      </c>
      <c r="U11" s="25" t="n">
        <v>14999000000</v>
      </c>
      <c r="V11" s="25" t="n">
        <v>16898000000</v>
      </c>
      <c r="W11" s="25" t="n">
        <v>18918000000</v>
      </c>
      <c r="X11" s="25" t="n">
        <v>21181000000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6.5" hidden="false" customHeight="false" outlineLevel="0" collapsed="false">
      <c r="A12" s="191" t="s">
        <v>3717</v>
      </c>
      <c r="B12" s="191" t="s">
        <v>3112</v>
      </c>
      <c r="C12" s="0" t="s">
        <v>43</v>
      </c>
      <c r="D12" s="24" t="n">
        <v>230000000</v>
      </c>
      <c r="E12" s="24" t="n">
        <v>278000000</v>
      </c>
      <c r="F12" s="24" t="n">
        <v>812000000</v>
      </c>
      <c r="G12" s="24" t="n">
        <v>1034000000</v>
      </c>
      <c r="H12" s="24" t="n">
        <v>1362000000</v>
      </c>
      <c r="I12" s="22" t="n">
        <v>1633000000</v>
      </c>
      <c r="J12" s="24" t="n">
        <v>1792000000</v>
      </c>
      <c r="K12" s="24" t="n">
        <v>2231000000</v>
      </c>
      <c r="L12" s="24" t="n">
        <v>2201000000</v>
      </c>
      <c r="M12" s="24" t="n">
        <v>2475000000</v>
      </c>
      <c r="N12" s="24" t="n">
        <v>3160000000</v>
      </c>
      <c r="O12" s="24" t="n">
        <v>3973000000</v>
      </c>
      <c r="P12" s="25" t="n">
        <v>4743000000</v>
      </c>
      <c r="Q12" s="25" t="n">
        <v>7348000000</v>
      </c>
      <c r="R12" s="25" t="n">
        <v>9512000000</v>
      </c>
      <c r="S12" s="25" t="n">
        <v>6470000000</v>
      </c>
      <c r="T12" s="25" t="n">
        <v>7129000000</v>
      </c>
      <c r="U12" s="25" t="n">
        <v>9710000000</v>
      </c>
      <c r="V12" s="25" t="n">
        <v>11133000000</v>
      </c>
      <c r="W12" s="25" t="n">
        <v>13852000000</v>
      </c>
      <c r="X12" s="25" t="n">
        <v>17135000000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5" hidden="false" customHeight="false" outlineLevel="0" collapsed="false">
      <c r="A13" s="191" t="s">
        <v>980</v>
      </c>
      <c r="B13" s="191" t="s">
        <v>2522</v>
      </c>
      <c r="C13" s="0" t="s">
        <v>43</v>
      </c>
      <c r="D13" s="24" t="n">
        <v>345000000</v>
      </c>
      <c r="E13" s="24" t="n">
        <v>544000000</v>
      </c>
      <c r="F13" s="24" t="n">
        <v>367000000</v>
      </c>
      <c r="G13" s="24" t="n">
        <v>409000000</v>
      </c>
      <c r="H13" s="24" t="n">
        <v>544000000</v>
      </c>
      <c r="I13" s="22"/>
      <c r="J13" s="24"/>
      <c r="K13" s="24"/>
      <c r="L13" s="24"/>
      <c r="M13" s="24"/>
      <c r="N13" s="24"/>
      <c r="O13" s="24"/>
      <c r="P13" s="24"/>
      <c r="Q13" s="24"/>
      <c r="R13" s="24"/>
      <c r="S13" s="24"/>
      <c r="T13" s="24"/>
      <c r="U13" s="24"/>
      <c r="V13" s="24"/>
      <c r="W13" s="24"/>
      <c r="X13" s="2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5" hidden="false" customHeight="false" outlineLevel="0" collapsed="false">
      <c r="A14" s="191" t="s">
        <v>5889</v>
      </c>
      <c r="B14" s="191" t="s">
        <v>5890</v>
      </c>
      <c r="C14" s="0" t="s">
        <v>43</v>
      </c>
      <c r="D14" s="24" t="n">
        <v>252000000</v>
      </c>
      <c r="E14" s="24" t="n">
        <v>285000000</v>
      </c>
      <c r="F14" s="24" t="n">
        <v>3000000</v>
      </c>
      <c r="G14" s="24" t="n">
        <v>10000000</v>
      </c>
      <c r="H14" s="24" t="n">
        <v>4000000</v>
      </c>
      <c r="I14" s="22"/>
      <c r="J14" s="24"/>
      <c r="K14" s="24"/>
      <c r="L14" s="24"/>
      <c r="M14" s="24"/>
      <c r="N14" s="24"/>
      <c r="O14" s="24"/>
      <c r="P14" s="24"/>
      <c r="Q14" s="24"/>
      <c r="R14" s="24"/>
      <c r="S14" s="24"/>
      <c r="T14" s="24"/>
      <c r="U14" s="24"/>
      <c r="V14" s="24"/>
      <c r="W14" s="24"/>
      <c r="X14" s="2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6.5" hidden="false" customHeight="false" outlineLevel="0" collapsed="false">
      <c r="A15" s="191" t="s">
        <v>605</v>
      </c>
      <c r="B15" s="191" t="s">
        <v>5891</v>
      </c>
      <c r="C15" s="0" t="s">
        <v>43</v>
      </c>
      <c r="D15" s="24" t="n">
        <v>575000000</v>
      </c>
      <c r="E15" s="336"/>
      <c r="F15" s="24" t="n">
        <v>423000000</v>
      </c>
      <c r="G15" s="24" t="n">
        <v>482000000</v>
      </c>
      <c r="H15" s="24" t="n">
        <v>607000000</v>
      </c>
      <c r="I15" s="22" t="n">
        <v>768000000</v>
      </c>
      <c r="J15" s="24" t="n">
        <v>821000000</v>
      </c>
      <c r="K15" s="24" t="n">
        <v>1205000000</v>
      </c>
      <c r="L15" s="24" t="n">
        <v>1424000000</v>
      </c>
      <c r="M15" s="24" t="n">
        <v>1024000000</v>
      </c>
      <c r="N15" s="24" t="n">
        <v>1377000000</v>
      </c>
      <c r="O15" s="24" t="n">
        <v>1665000000</v>
      </c>
      <c r="P15" s="25" t="n">
        <v>2201000000</v>
      </c>
      <c r="Q15" s="25" t="n">
        <v>2337000000</v>
      </c>
      <c r="R15" s="25" t="n">
        <v>2854000000</v>
      </c>
      <c r="S15" s="25" t="n">
        <v>3308000000</v>
      </c>
      <c r="T15" s="25" t="n">
        <v>3808000000</v>
      </c>
      <c r="U15" s="25" t="n">
        <v>4430000000</v>
      </c>
      <c r="V15" s="25" t="n">
        <v>5069000000</v>
      </c>
      <c r="W15" s="25" t="n">
        <v>5754000000</v>
      </c>
      <c r="X15" s="25" t="n">
        <v>6532000000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customFormat="false" ht="15" hidden="false" customHeight="false" outlineLevel="0" collapsed="false">
      <c r="A16" s="191" t="s">
        <v>5892</v>
      </c>
      <c r="B16" s="191" t="s">
        <v>5893</v>
      </c>
      <c r="C16" s="0" t="s">
        <v>43</v>
      </c>
      <c r="D16" s="24" t="n">
        <v>191000000</v>
      </c>
      <c r="E16" s="24" t="n">
        <v>23000000</v>
      </c>
      <c r="F16" s="24"/>
      <c r="G16" s="24"/>
      <c r="H16" s="24"/>
      <c r="I16" s="24"/>
      <c r="J16" s="24"/>
      <c r="K16" s="24"/>
      <c r="L16" s="24"/>
      <c r="M16" s="24"/>
      <c r="N16" s="24"/>
      <c r="O16" s="24"/>
      <c r="P16" s="24"/>
      <c r="Q16" s="24"/>
      <c r="R16" s="24"/>
      <c r="S16" s="24"/>
      <c r="T16" s="24"/>
      <c r="U16" s="24"/>
      <c r="V16" s="24"/>
      <c r="W16" s="24"/>
      <c r="X16" s="2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customFormat="false" ht="16.5" hidden="false" customHeight="false" outlineLevel="0" collapsed="false">
      <c r="A17" s="191" t="s">
        <v>164</v>
      </c>
      <c r="B17" s="191" t="s">
        <v>4472</v>
      </c>
      <c r="C17" s="0" t="s">
        <v>43</v>
      </c>
      <c r="D17" s="24"/>
      <c r="E17" s="24"/>
      <c r="F17" s="24"/>
      <c r="G17" s="24"/>
      <c r="H17" s="24"/>
      <c r="I17" s="22" t="n">
        <v>656000000</v>
      </c>
      <c r="J17" s="24" t="n">
        <v>744000000</v>
      </c>
      <c r="K17" s="24" t="n">
        <v>916000000</v>
      </c>
      <c r="L17" s="24" t="n">
        <v>1351000000</v>
      </c>
      <c r="M17" s="24" t="n">
        <v>1089000000</v>
      </c>
      <c r="N17" s="24" t="n">
        <v>1250000000</v>
      </c>
      <c r="O17" s="24" t="n">
        <v>1725000000</v>
      </c>
      <c r="P17" s="25" t="n">
        <v>2041000000</v>
      </c>
      <c r="Q17" s="25" t="n">
        <v>1808000000</v>
      </c>
      <c r="R17" s="25" t="n">
        <v>1972000000</v>
      </c>
      <c r="S17" s="25" t="n">
        <v>2242000000</v>
      </c>
      <c r="T17" s="25" t="n">
        <v>2455000000</v>
      </c>
      <c r="U17" s="25" t="n">
        <v>2807000000</v>
      </c>
      <c r="V17" s="25" t="n">
        <v>3147000000</v>
      </c>
      <c r="W17" s="25" t="n">
        <v>3503000000</v>
      </c>
      <c r="X17" s="25" t="n">
        <v>3898000000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5" hidden="false" customHeight="false" outlineLevel="0" collapsed="false">
      <c r="A18" s="192" t="s">
        <v>48</v>
      </c>
      <c r="B18" s="192" t="s">
        <v>1611</v>
      </c>
      <c r="C18" s="260" t="s">
        <v>43</v>
      </c>
      <c r="D18" s="24"/>
      <c r="E18" s="24"/>
      <c r="F18" s="24"/>
      <c r="G18" s="24"/>
      <c r="H18" s="24"/>
      <c r="I18" s="24"/>
      <c r="J18" s="24"/>
      <c r="K18" s="24"/>
      <c r="L18" s="24"/>
      <c r="M18" s="24"/>
      <c r="N18" s="24"/>
      <c r="O18" s="24"/>
      <c r="P18" s="24"/>
      <c r="Q18" s="24"/>
      <c r="R18" s="24"/>
      <c r="S18" s="24"/>
      <c r="T18" s="24"/>
      <c r="U18" s="24"/>
      <c r="V18" s="24"/>
      <c r="W18" s="24"/>
      <c r="X18" s="2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s="13" customFormat="true" ht="16.5" hidden="false" customHeight="false" outlineLevel="0" collapsed="false">
      <c r="A19" s="318" t="s">
        <v>52</v>
      </c>
      <c r="B19" s="318" t="s">
        <v>52</v>
      </c>
      <c r="C19" s="33" t="s">
        <v>37</v>
      </c>
      <c r="D19" s="35" t="n">
        <v>575000000</v>
      </c>
      <c r="E19" s="35" t="n">
        <v>754000000</v>
      </c>
      <c r="F19" s="35" t="n">
        <v>1350000000</v>
      </c>
      <c r="G19" s="35" t="n">
        <v>1424000000</v>
      </c>
      <c r="H19" s="35" t="n">
        <v>1433000000</v>
      </c>
      <c r="I19" s="327" t="n">
        <v>1825000000</v>
      </c>
      <c r="J19" s="35" t="n">
        <v>10207000000</v>
      </c>
      <c r="K19" s="35" t="n">
        <v>2104000000</v>
      </c>
      <c r="L19" s="35" t="n">
        <v>2069000000</v>
      </c>
      <c r="M19" s="35" t="n">
        <v>1867000000</v>
      </c>
      <c r="N19" s="35" t="n">
        <v>1389000000</v>
      </c>
      <c r="O19" s="35" t="n">
        <v>714000000</v>
      </c>
      <c r="P19" s="25" t="n">
        <v>2238000000</v>
      </c>
      <c r="Q19" s="25" t="n">
        <v>2196000000</v>
      </c>
      <c r="R19" s="25" t="n">
        <v>1267000000</v>
      </c>
      <c r="S19" s="25" t="n">
        <v>1427000000</v>
      </c>
      <c r="T19" s="25" t="n">
        <v>1627000000</v>
      </c>
      <c r="U19" s="25" t="n">
        <v>1849000000</v>
      </c>
      <c r="V19" s="25" t="n">
        <v>2083000000</v>
      </c>
      <c r="W19" s="25" t="n">
        <v>2333000000</v>
      </c>
      <c r="X19" s="25" t="n">
        <v>2612000000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6.5" hidden="false" customHeight="false" outlineLevel="0" collapsed="false">
      <c r="A20" s="191" t="s">
        <v>249</v>
      </c>
      <c r="B20" s="191" t="s">
        <v>2621</v>
      </c>
      <c r="C20" s="0" t="s">
        <v>56</v>
      </c>
      <c r="D20" s="24"/>
      <c r="E20" s="24"/>
      <c r="F20" s="24"/>
      <c r="G20" s="24"/>
      <c r="H20" s="24"/>
      <c r="I20" s="22" t="n">
        <v>543000000</v>
      </c>
      <c r="J20" s="24" t="n">
        <v>423000000</v>
      </c>
      <c r="K20" s="24" t="n">
        <v>582000000</v>
      </c>
      <c r="L20" s="24" t="n">
        <v>642000000</v>
      </c>
      <c r="M20" s="24" t="n">
        <v>879000000</v>
      </c>
      <c r="N20" s="24" t="n">
        <v>912000000</v>
      </c>
      <c r="O20" s="24" t="n">
        <v>602000000</v>
      </c>
      <c r="P20" s="25" t="n">
        <v>755000000</v>
      </c>
      <c r="Q20" s="25" t="n">
        <v>301000000</v>
      </c>
      <c r="R20" s="25" t="n">
        <v>235000000</v>
      </c>
      <c r="S20" s="25" t="n">
        <v>0</v>
      </c>
      <c r="T20" s="25" t="n">
        <v>0</v>
      </c>
      <c r="U20" s="25" t="n">
        <v>0</v>
      </c>
      <c r="V20" s="25" t="n">
        <v>0</v>
      </c>
      <c r="W20" s="25" t="n">
        <v>0</v>
      </c>
      <c r="X20" s="25" t="n">
        <v>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6.5" hidden="false" customHeight="false" outlineLevel="0" collapsed="false">
      <c r="A21" s="191" t="s">
        <v>528</v>
      </c>
      <c r="B21" s="191" t="s">
        <v>2249</v>
      </c>
      <c r="C21" s="0" t="s">
        <v>56</v>
      </c>
      <c r="D21" s="24"/>
      <c r="E21" s="24"/>
      <c r="F21" s="24"/>
      <c r="G21" s="24"/>
      <c r="H21" s="24"/>
      <c r="I21" s="22" t="n">
        <v>1282000000</v>
      </c>
      <c r="J21" s="24" t="n">
        <v>1374000000</v>
      </c>
      <c r="K21" s="24" t="n">
        <v>1522000000</v>
      </c>
      <c r="L21" s="24" t="n">
        <v>1427000000</v>
      </c>
      <c r="M21" s="24" t="n">
        <v>988000000</v>
      </c>
      <c r="N21" s="24" t="n">
        <v>477000000</v>
      </c>
      <c r="O21" s="24" t="n">
        <v>112000000</v>
      </c>
      <c r="P21" s="25" t="n">
        <v>1482000000</v>
      </c>
      <c r="Q21" s="25" t="n">
        <v>1895000000</v>
      </c>
      <c r="R21" s="25" t="n">
        <v>1032000000</v>
      </c>
      <c r="S21" s="25" t="n">
        <v>1427000000</v>
      </c>
      <c r="T21" s="25" t="n">
        <v>1627000000</v>
      </c>
      <c r="U21" s="25" t="n">
        <v>1849000000</v>
      </c>
      <c r="V21" s="25" t="n">
        <v>2083000000</v>
      </c>
      <c r="W21" s="25" t="n">
        <v>2333000000</v>
      </c>
      <c r="X21" s="25" t="n">
        <v>2612000000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customFormat="false" ht="15" hidden="false" customHeight="false" outlineLevel="0" collapsed="false">
      <c r="A22" s="191" t="s">
        <v>5894</v>
      </c>
      <c r="B22" s="191" t="s">
        <v>5895</v>
      </c>
      <c r="C22" s="0" t="s">
        <v>56</v>
      </c>
      <c r="D22" s="24"/>
      <c r="E22" s="24"/>
      <c r="F22" s="24"/>
      <c r="G22" s="24"/>
      <c r="H22" s="24"/>
      <c r="I22" s="22" t="n">
        <v>0</v>
      </c>
      <c r="J22" s="24" t="n">
        <v>8410000000</v>
      </c>
      <c r="K22" s="24" t="n">
        <v>0</v>
      </c>
      <c r="L22" s="24"/>
      <c r="M22" s="24"/>
      <c r="N22" s="24"/>
      <c r="O22" s="24"/>
      <c r="P22" s="24"/>
      <c r="Q22" s="24"/>
      <c r="R22" s="24"/>
      <c r="S22" s="24"/>
      <c r="T22" s="24"/>
      <c r="U22" s="24"/>
      <c r="V22" s="24"/>
      <c r="W22" s="24"/>
      <c r="X22" s="2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customFormat="false" ht="16.5" hidden="false" customHeight="false" outlineLevel="0" collapsed="false">
      <c r="A23" s="47" t="s">
        <v>524</v>
      </c>
      <c r="B23" s="47" t="s">
        <v>927</v>
      </c>
      <c r="C23" s="49" t="s">
        <v>40</v>
      </c>
      <c r="D23" s="24" t="n">
        <v>22000000</v>
      </c>
      <c r="E23" s="24" t="n">
        <v>60000000</v>
      </c>
      <c r="F23" s="24" t="n">
        <v>60000000</v>
      </c>
      <c r="G23" s="24" t="n">
        <v>132000000</v>
      </c>
      <c r="H23" s="24" t="n">
        <v>194000000</v>
      </c>
      <c r="I23" s="22" t="n">
        <v>130000000</v>
      </c>
      <c r="J23" s="24" t="n">
        <v>301000000</v>
      </c>
      <c r="K23" s="24" t="n">
        <v>338000000</v>
      </c>
      <c r="L23" s="24" t="n">
        <v>567000000</v>
      </c>
      <c r="M23" s="24" t="n">
        <v>654000000</v>
      </c>
      <c r="N23" s="24" t="n">
        <v>1109000000</v>
      </c>
      <c r="O23" s="24" t="n">
        <v>1501000000</v>
      </c>
      <c r="P23" s="25" t="n">
        <v>3042000000</v>
      </c>
      <c r="Q23" s="25" t="n">
        <v>3175000000</v>
      </c>
      <c r="R23" s="25" t="n">
        <v>4460000000</v>
      </c>
      <c r="S23" s="25" t="n">
        <v>8127000000</v>
      </c>
      <c r="T23" s="25" t="n">
        <v>8598000000</v>
      </c>
      <c r="U23" s="25" t="n">
        <v>10074000000</v>
      </c>
      <c r="V23" s="25" t="n">
        <v>12731000000</v>
      </c>
      <c r="W23" s="25" t="n">
        <v>14296000000</v>
      </c>
      <c r="X23" s="25" t="n">
        <v>15981000000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6.5" hidden="false" customHeight="false" outlineLevel="0" collapsed="false">
      <c r="A24" s="38"/>
      <c r="B24" s="190" t="s">
        <v>5896</v>
      </c>
      <c r="D24" s="24"/>
      <c r="E24" s="24"/>
      <c r="F24" s="24"/>
      <c r="G24" s="24"/>
      <c r="H24" s="24"/>
      <c r="I24" s="24"/>
      <c r="J24" s="24"/>
      <c r="K24" s="24"/>
      <c r="L24" s="24"/>
      <c r="M24" s="24"/>
      <c r="N24" s="24"/>
      <c r="O24" s="24" t="n">
        <v>868000000</v>
      </c>
      <c r="P24" s="25" t="n">
        <v>1459000000</v>
      </c>
      <c r="Q24" s="25" t="n">
        <v>1761000000</v>
      </c>
      <c r="R24" s="25" t="n">
        <v>1617000000</v>
      </c>
      <c r="S24" s="25" t="n">
        <v>4197000000</v>
      </c>
      <c r="T24" s="25" t="n">
        <v>4819000000</v>
      </c>
      <c r="U24" s="25" t="n">
        <v>5778000000</v>
      </c>
      <c r="V24" s="25" t="n">
        <v>7891000000</v>
      </c>
      <c r="W24" s="25" t="n">
        <v>8878000000</v>
      </c>
      <c r="X24" s="25" t="n">
        <v>9914000000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customFormat="false" ht="15" hidden="false" customHeight="false" outlineLevel="0" collapsed="false">
      <c r="A25" s="38"/>
      <c r="B25" s="49" t="s">
        <v>5897</v>
      </c>
      <c r="C25" s="49"/>
      <c r="D25" s="24"/>
      <c r="E25" s="24"/>
      <c r="F25" s="24"/>
      <c r="G25" s="24"/>
      <c r="H25" s="24"/>
      <c r="I25" s="24"/>
      <c r="J25" s="24"/>
      <c r="K25" s="24"/>
      <c r="L25" s="24"/>
      <c r="M25" s="24"/>
      <c r="N25" s="24"/>
      <c r="O25" s="24" t="n">
        <v>18886000000</v>
      </c>
      <c r="P25" s="24" t="n">
        <v>20719000000</v>
      </c>
      <c r="Q25" s="24" t="n">
        <v>22860000000</v>
      </c>
      <c r="R25" s="24" t="n">
        <v>26056000000</v>
      </c>
      <c r="S25" s="24" t="n">
        <v>30773000000</v>
      </c>
      <c r="T25" s="24" t="n">
        <v>35996000000</v>
      </c>
      <c r="U25" s="24" t="n">
        <v>42537000000</v>
      </c>
      <c r="V25" s="24" t="n">
        <v>50725000000</v>
      </c>
      <c r="W25" s="24"/>
      <c r="X25" s="2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s="38" customFormat="true" ht="15" hidden="false" customHeight="false" outlineLevel="0" collapsed="false">
      <c r="B26" s="49" t="s">
        <v>935</v>
      </c>
      <c r="D26" s="24" t="n">
        <v>3122000000</v>
      </c>
      <c r="E26" s="24" t="n">
        <v>4212000000</v>
      </c>
      <c r="F26" s="24" t="n">
        <v>5086000000</v>
      </c>
      <c r="G26" s="24" t="n">
        <v>6337000000</v>
      </c>
      <c r="H26" s="24" t="n">
        <v>6919000000</v>
      </c>
      <c r="I26" s="22" t="n">
        <v>8350000000</v>
      </c>
      <c r="J26" s="24" t="n">
        <v>9051000000</v>
      </c>
      <c r="K26" s="24" t="n">
        <v>11209000000</v>
      </c>
      <c r="L26" s="24" t="n">
        <v>13098000000</v>
      </c>
      <c r="M26" s="24" t="n">
        <v>13847000000</v>
      </c>
      <c r="N26" s="24" t="n">
        <v>17584000000</v>
      </c>
      <c r="O26" s="24" t="n">
        <v>22267000000</v>
      </c>
      <c r="P26" s="24" t="n">
        <v>27600000000</v>
      </c>
      <c r="Q26" s="24" t="n">
        <v>35690000000</v>
      </c>
      <c r="R26" s="24" t="n">
        <v>40868000000</v>
      </c>
      <c r="S26" s="24" t="n">
        <v>45724000000</v>
      </c>
      <c r="T26" s="24" t="n">
        <v>51582000000</v>
      </c>
      <c r="U26" s="24" t="n">
        <v>58307000000</v>
      </c>
      <c r="V26" s="24" t="n">
        <v>65894000000</v>
      </c>
      <c r="W26" s="136"/>
      <c r="X26" s="13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s="13" customFormat="true" ht="16.5" hidden="false" customHeight="false" outlineLevel="0" collapsed="false">
      <c r="A27" s="98" t="s">
        <v>188</v>
      </c>
      <c r="B27" s="63" t="s">
        <v>935</v>
      </c>
      <c r="C27" s="216" t="s">
        <v>34</v>
      </c>
      <c r="D27" s="336" t="n">
        <f aca="false">D28+D47+D49+D50</f>
        <v>3040000000</v>
      </c>
      <c r="E27" s="336" t="n">
        <f aca="false">E28+E47+E49+E50</f>
        <v>4212000000</v>
      </c>
      <c r="F27" s="336" t="n">
        <f aca="false">F28+F47+F49+F50</f>
        <v>5086000000</v>
      </c>
      <c r="G27" s="336" t="n">
        <f aca="false">G28+G47+G49+G50</f>
        <v>6337000000</v>
      </c>
      <c r="H27" s="336" t="n">
        <f aca="false">H28+H47+H49+H50</f>
        <v>6918000000</v>
      </c>
      <c r="I27" s="336" t="n">
        <f aca="false">I28+I47+I49+I50</f>
        <v>8349000000</v>
      </c>
      <c r="J27" s="336" t="n">
        <f aca="false">J28+J47+J49+J50</f>
        <v>9051000000</v>
      </c>
      <c r="K27" s="336" t="n">
        <f aca="false">K28+K47+K49+K50</f>
        <v>11209000000</v>
      </c>
      <c r="L27" s="336" t="n">
        <f aca="false">L28+L47+L49+L50</f>
        <v>13098000000</v>
      </c>
      <c r="M27" s="336" t="n">
        <f aca="false">M28+M47+M49+M50</f>
        <v>13848000000</v>
      </c>
      <c r="N27" s="336" t="n">
        <f aca="false">N28+N47+N49+N50</f>
        <v>17585000000</v>
      </c>
      <c r="O27" s="336" t="n">
        <f aca="false">O28+O47+O49+O50</f>
        <v>22266000000</v>
      </c>
      <c r="P27" s="336" t="n">
        <f aca="false">P28+P47+P49+P50</f>
        <v>28685000000</v>
      </c>
      <c r="Q27" s="336" t="n">
        <f aca="false">Q28+Q47+Q49+Q50</f>
        <v>36357000000</v>
      </c>
      <c r="R27" s="336" t="n">
        <f aca="false">R28+R47+R49+R50</f>
        <v>40640000000</v>
      </c>
      <c r="S27" s="336" t="n">
        <f aca="false">S28+S47+S49+S50</f>
        <v>47975000000</v>
      </c>
      <c r="T27" s="336" t="n">
        <f aca="false">T28+T47+T49+T50</f>
        <v>49599000000</v>
      </c>
      <c r="U27" s="336" t="n">
        <f aca="false">U28+U47+U49+U50</f>
        <v>55871000000</v>
      </c>
      <c r="V27" s="336" t="n">
        <f aca="false">V28+V47+V49+V50</f>
        <v>61942000000</v>
      </c>
      <c r="W27" s="336" t="n">
        <f aca="false">W28+W47+W49+W50</f>
        <v>69012000000</v>
      </c>
      <c r="X27" s="336" t="n">
        <f aca="false">X28+X47+X49+X50</f>
        <v>77341000000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6.5" hidden="false" customHeight="false" outlineLevel="0" collapsed="false">
      <c r="A28" s="18" t="s">
        <v>70</v>
      </c>
      <c r="B28" s="49" t="s">
        <v>353</v>
      </c>
      <c r="C28" s="49" t="s">
        <v>191</v>
      </c>
      <c r="D28" s="24" t="n">
        <f aca="false">D29+D30+D31+D32+D33+D36+D43+D44+D45+D46</f>
        <v>1618000000</v>
      </c>
      <c r="E28" s="24" t="n">
        <v>2578000000</v>
      </c>
      <c r="F28" s="24" t="n">
        <v>3014000000</v>
      </c>
      <c r="G28" s="24" t="n">
        <v>3950000000</v>
      </c>
      <c r="H28" s="24" t="n">
        <v>4569000000</v>
      </c>
      <c r="I28" s="22" t="n">
        <v>5828000000</v>
      </c>
      <c r="J28" s="24" t="n">
        <v>7203000000</v>
      </c>
      <c r="K28" s="24" t="n">
        <v>9045000000</v>
      </c>
      <c r="L28" s="24" t="n">
        <v>10539000000</v>
      </c>
      <c r="M28" s="24" t="n">
        <v>11279000000</v>
      </c>
      <c r="N28" s="24" t="n">
        <v>15073000000</v>
      </c>
      <c r="O28" s="24" t="n">
        <v>18364000000</v>
      </c>
      <c r="P28" s="25" t="n">
        <v>20753000000</v>
      </c>
      <c r="Q28" s="25" t="n">
        <v>27216000000</v>
      </c>
      <c r="R28" s="25" t="n">
        <v>31770000000</v>
      </c>
      <c r="S28" s="25" t="n">
        <v>36937000000</v>
      </c>
      <c r="T28" s="25" t="n">
        <v>39446000000</v>
      </c>
      <c r="U28" s="25" t="n">
        <v>44239000000</v>
      </c>
      <c r="V28" s="25" t="n">
        <v>48979000000</v>
      </c>
      <c r="W28" s="25" t="n">
        <v>54495000000</v>
      </c>
      <c r="X28" s="25" t="n">
        <v>60992000000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6.5" hidden="false" customHeight="false" outlineLevel="0" collapsed="false">
      <c r="A29" s="47" t="s">
        <v>746</v>
      </c>
      <c r="B29" s="47" t="s">
        <v>936</v>
      </c>
      <c r="C29" s="49" t="s">
        <v>194</v>
      </c>
      <c r="D29" s="24" t="n">
        <v>538000000</v>
      </c>
      <c r="E29" s="24" t="n">
        <v>888000000</v>
      </c>
      <c r="F29" s="24" t="n">
        <v>1301000000</v>
      </c>
      <c r="G29" s="24" t="n">
        <v>1728000000</v>
      </c>
      <c r="H29" s="24" t="n">
        <v>2012000000</v>
      </c>
      <c r="I29" s="22" t="n">
        <v>1455000000</v>
      </c>
      <c r="J29" s="24" t="n">
        <v>2833000000</v>
      </c>
      <c r="K29" s="24" t="n">
        <v>3531000000</v>
      </c>
      <c r="L29" s="24" t="n">
        <v>4465000000</v>
      </c>
      <c r="M29" s="24" t="n">
        <v>5274000000</v>
      </c>
      <c r="N29" s="24" t="n">
        <v>6325000000</v>
      </c>
      <c r="O29" s="24" t="n">
        <v>7402000000</v>
      </c>
      <c r="P29" s="25" t="n">
        <v>9393000000</v>
      </c>
      <c r="Q29" s="25" t="n">
        <v>11897000000</v>
      </c>
      <c r="R29" s="25" t="n">
        <v>15750000000</v>
      </c>
      <c r="S29" s="25" t="n">
        <v>16233000000</v>
      </c>
      <c r="T29" s="25" t="n">
        <v>18585000000</v>
      </c>
      <c r="U29" s="25" t="n">
        <v>20289000000</v>
      </c>
      <c r="V29" s="25" t="n">
        <v>22075000000</v>
      </c>
      <c r="W29" s="25" t="n">
        <v>24437000000</v>
      </c>
      <c r="X29" s="25" t="n">
        <v>27342000000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5" hidden="false" customHeight="false" outlineLevel="0" collapsed="false">
      <c r="A30" s="27" t="s">
        <v>5898</v>
      </c>
      <c r="B30" s="173" t="s">
        <v>5899</v>
      </c>
      <c r="C30" s="49" t="s">
        <v>194</v>
      </c>
      <c r="D30" s="24" t="n">
        <v>74000000</v>
      </c>
      <c r="E30" s="24" t="n">
        <v>19000000</v>
      </c>
      <c r="F30" s="24"/>
      <c r="G30" s="24"/>
      <c r="H30" s="24"/>
      <c r="I30" s="24"/>
      <c r="J30" s="24"/>
      <c r="K30" s="24"/>
      <c r="L30" s="24"/>
      <c r="M30" s="24"/>
      <c r="N30" s="24"/>
      <c r="O30" s="24"/>
      <c r="P30" s="24"/>
      <c r="Q30" s="24"/>
      <c r="R30" s="24"/>
      <c r="S30" s="24"/>
      <c r="T30" s="24"/>
      <c r="U30" s="24"/>
      <c r="V30" s="24"/>
      <c r="W30" s="24"/>
      <c r="X30" s="2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5" hidden="false" customHeight="false" outlineLevel="0" collapsed="false">
      <c r="A31" s="27" t="s">
        <v>5900</v>
      </c>
      <c r="B31" s="173" t="s">
        <v>5901</v>
      </c>
      <c r="C31" s="49" t="s">
        <v>194</v>
      </c>
      <c r="D31" s="24" t="n">
        <v>300000000</v>
      </c>
      <c r="E31" s="24" t="n">
        <v>801000000</v>
      </c>
      <c r="F31" s="24"/>
      <c r="G31" s="24"/>
      <c r="H31" s="24"/>
      <c r="I31" s="24"/>
      <c r="J31" s="24"/>
      <c r="K31" s="24"/>
      <c r="L31" s="24"/>
      <c r="M31" s="24"/>
      <c r="N31" s="24"/>
      <c r="O31" s="24"/>
      <c r="P31" s="24"/>
      <c r="Q31" s="24"/>
      <c r="R31" s="24"/>
      <c r="S31" s="24"/>
      <c r="T31" s="24"/>
      <c r="U31" s="24"/>
      <c r="V31" s="24"/>
      <c r="W31" s="24"/>
      <c r="X31" s="2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6.5" hidden="false" customHeight="false" outlineLevel="0" collapsed="false">
      <c r="A32" s="47" t="s">
        <v>986</v>
      </c>
      <c r="B32" s="47" t="s">
        <v>1092</v>
      </c>
      <c r="C32" s="49" t="s">
        <v>194</v>
      </c>
      <c r="D32" s="24"/>
      <c r="E32" s="24"/>
      <c r="F32" s="24" t="n">
        <v>546000000</v>
      </c>
      <c r="G32" s="24" t="n">
        <v>612000000</v>
      </c>
      <c r="H32" s="24" t="n">
        <v>784000000</v>
      </c>
      <c r="I32" s="22" t="n">
        <v>1249000000</v>
      </c>
      <c r="J32" s="24" t="n">
        <v>1779000000</v>
      </c>
      <c r="K32" s="24" t="n">
        <v>2784000000</v>
      </c>
      <c r="L32" s="24" t="n">
        <v>2808000000</v>
      </c>
      <c r="M32" s="24" t="n">
        <v>2781000000</v>
      </c>
      <c r="N32" s="24" t="n">
        <v>3272000000</v>
      </c>
      <c r="O32" s="24" t="n">
        <v>4480000000</v>
      </c>
      <c r="P32" s="25" t="n">
        <v>4640000000</v>
      </c>
      <c r="Q32" s="25" t="n">
        <v>4799000000</v>
      </c>
      <c r="R32" s="25" t="n">
        <v>5062000000</v>
      </c>
      <c r="S32" s="25" t="n">
        <v>5594000000</v>
      </c>
      <c r="T32" s="25" t="n">
        <v>6781000000</v>
      </c>
      <c r="U32" s="25" t="n">
        <v>7663000000</v>
      </c>
      <c r="V32" s="25" t="n">
        <v>8550000000</v>
      </c>
      <c r="W32" s="25" t="n">
        <v>9500000000</v>
      </c>
      <c r="X32" s="25" t="n">
        <v>10565000000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6.5" hidden="false" customHeight="false" outlineLevel="0" collapsed="false">
      <c r="A33" s="47" t="s">
        <v>87</v>
      </c>
      <c r="B33" s="47" t="s">
        <v>87</v>
      </c>
      <c r="C33" s="49" t="s">
        <v>194</v>
      </c>
      <c r="D33" s="24" t="n">
        <v>307000000</v>
      </c>
      <c r="E33" s="24" t="n">
        <v>331000000</v>
      </c>
      <c r="F33" s="24" t="n">
        <v>660000000</v>
      </c>
      <c r="G33" s="24" t="n">
        <v>792000000</v>
      </c>
      <c r="H33" s="24" t="n">
        <v>898000000</v>
      </c>
      <c r="I33" s="22" t="n">
        <v>865000000</v>
      </c>
      <c r="J33" s="24" t="n">
        <v>749000000</v>
      </c>
      <c r="K33" s="24" t="n">
        <v>776000000</v>
      </c>
      <c r="L33" s="24" t="n">
        <v>950000000</v>
      </c>
      <c r="M33" s="24" t="n">
        <v>1033000000</v>
      </c>
      <c r="N33" s="24" t="n">
        <v>1370000000</v>
      </c>
      <c r="O33" s="24" t="n">
        <v>1082000000</v>
      </c>
      <c r="P33" s="25" t="n">
        <v>1737000000</v>
      </c>
      <c r="Q33" s="25" t="n">
        <v>2231000000</v>
      </c>
      <c r="R33" s="25" t="n">
        <v>3711000000</v>
      </c>
      <c r="S33" s="25" t="n">
        <v>5187000000</v>
      </c>
      <c r="T33" s="25" t="n">
        <v>6512000000</v>
      </c>
      <c r="U33" s="25" t="n">
        <v>7786000000</v>
      </c>
      <c r="V33" s="25" t="n">
        <v>9066000000</v>
      </c>
      <c r="W33" s="25" t="n">
        <v>10442000000</v>
      </c>
      <c r="X33" s="25" t="n">
        <v>11748000000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customFormat="false" ht="16.5" hidden="false" customHeight="false" outlineLevel="0" collapsed="false">
      <c r="A34" s="47" t="s">
        <v>199</v>
      </c>
      <c r="B34" s="191" t="s">
        <v>199</v>
      </c>
      <c r="C34" s="49" t="s">
        <v>201</v>
      </c>
      <c r="D34" s="24"/>
      <c r="E34" s="24"/>
      <c r="F34" s="24" t="n">
        <v>450000000</v>
      </c>
      <c r="G34" s="24" t="n">
        <v>563000000</v>
      </c>
      <c r="H34" s="24" t="n">
        <v>746000000</v>
      </c>
      <c r="I34" s="22"/>
      <c r="J34" s="22"/>
      <c r="K34" s="22"/>
      <c r="L34" s="22"/>
      <c r="M34" s="24" t="n">
        <v>975000000</v>
      </c>
      <c r="N34" s="24" t="n">
        <v>1280000000</v>
      </c>
      <c r="O34" s="24" t="n">
        <v>1013000000</v>
      </c>
      <c r="P34" s="25" t="n">
        <v>1636000000</v>
      </c>
      <c r="Q34" s="25" t="n">
        <v>1870000000</v>
      </c>
      <c r="R34" s="25" t="n">
        <v>2954000000</v>
      </c>
      <c r="S34" s="25" t="n">
        <v>3380000000</v>
      </c>
      <c r="T34" s="25" t="n">
        <v>3904000000</v>
      </c>
      <c r="U34" s="25" t="n">
        <v>4303000000</v>
      </c>
      <c r="V34" s="25" t="n">
        <v>4724000000</v>
      </c>
      <c r="W34" s="25" t="n">
        <v>5328000000</v>
      </c>
      <c r="X34" s="25" t="n">
        <v>5954000000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6.5" hidden="false" customHeight="false" outlineLevel="0" collapsed="false">
      <c r="A35" s="47" t="s">
        <v>361</v>
      </c>
      <c r="B35" s="191" t="s">
        <v>202</v>
      </c>
      <c r="C35" s="49" t="s">
        <v>201</v>
      </c>
      <c r="D35" s="24"/>
      <c r="E35" s="24"/>
      <c r="F35" s="24" t="n">
        <v>210000000</v>
      </c>
      <c r="G35" s="24" t="n">
        <v>229000000</v>
      </c>
      <c r="H35" s="24" t="n">
        <v>152000000</v>
      </c>
      <c r="I35" s="22"/>
      <c r="J35" s="24"/>
      <c r="K35" s="24"/>
      <c r="L35" s="24"/>
      <c r="M35" s="24" t="n">
        <v>58000000</v>
      </c>
      <c r="N35" s="24" t="n">
        <v>90000000</v>
      </c>
      <c r="O35" s="24" t="n">
        <v>69000000</v>
      </c>
      <c r="P35" s="25" t="n">
        <v>101000000</v>
      </c>
      <c r="Q35" s="25" t="n">
        <v>361000000</v>
      </c>
      <c r="R35" s="25" t="n">
        <v>757000000</v>
      </c>
      <c r="S35" s="25" t="n">
        <v>1806000000</v>
      </c>
      <c r="T35" s="25" t="n">
        <v>2608000000</v>
      </c>
      <c r="U35" s="25" t="n">
        <v>3483000000</v>
      </c>
      <c r="V35" s="25" t="n">
        <v>4342000000</v>
      </c>
      <c r="W35" s="25" t="n">
        <v>5114000000</v>
      </c>
      <c r="X35" s="25" t="n">
        <v>5794000000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5" hidden="false" customHeight="false" outlineLevel="0" collapsed="false">
      <c r="A36" s="47" t="s">
        <v>5902</v>
      </c>
      <c r="B36" s="47" t="s">
        <v>2023</v>
      </c>
      <c r="C36" s="49" t="s">
        <v>194</v>
      </c>
      <c r="D36" s="24" t="n">
        <v>219000000</v>
      </c>
      <c r="E36" s="24" t="n">
        <v>353000000</v>
      </c>
      <c r="F36" s="24"/>
      <c r="G36" s="22"/>
      <c r="H36" s="22"/>
      <c r="I36" s="22"/>
      <c r="J36" s="24"/>
      <c r="K36" s="24"/>
      <c r="L36" s="24"/>
      <c r="M36" s="24" t="n">
        <v>2192000000</v>
      </c>
      <c r="N36" s="336" t="n">
        <f aca="false">(N37+N41)</f>
        <v>2995000000</v>
      </c>
      <c r="O36" s="336" t="n">
        <f aca="false">(O37+O41)</f>
        <v>4229000000</v>
      </c>
      <c r="P36" s="336" t="n">
        <f aca="false">(P37+P41)</f>
        <v>3623000000</v>
      </c>
      <c r="Q36" s="336" t="n">
        <f aca="false">(Q37+Q41)</f>
        <v>7620000000</v>
      </c>
      <c r="R36" s="336" t="n">
        <f aca="false">(R37+R41)</f>
        <v>6504000000</v>
      </c>
      <c r="S36" s="336" t="n">
        <f aca="false">(S37+S41)</f>
        <v>8870000000</v>
      </c>
      <c r="T36" s="336" t="n">
        <f aca="false">(T37+T41)</f>
        <v>5867000000</v>
      </c>
      <c r="U36" s="336" t="n">
        <f aca="false">(U37+U41)</f>
        <v>6493000000</v>
      </c>
      <c r="V36" s="336" t="n">
        <f aca="false">(V37+V41)</f>
        <v>7027000000</v>
      </c>
      <c r="W36" s="336" t="n">
        <f aca="false">(W37+W41)</f>
        <v>7584000000</v>
      </c>
      <c r="X36" s="336" t="n">
        <f aca="false">(X37+X41)</f>
        <v>8501000000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6.5" hidden="false" customHeight="false" outlineLevel="0" collapsed="false">
      <c r="A37" s="47" t="s">
        <v>205</v>
      </c>
      <c r="B37" s="47" t="s">
        <v>205</v>
      </c>
      <c r="C37" s="49" t="s">
        <v>359</v>
      </c>
      <c r="D37" s="24"/>
      <c r="E37" s="24"/>
      <c r="F37" s="24"/>
      <c r="G37" s="24"/>
      <c r="H37" s="24"/>
      <c r="I37" s="24"/>
      <c r="J37" s="24"/>
      <c r="K37" s="24"/>
      <c r="L37" s="24"/>
      <c r="M37" s="24" t="n">
        <v>565000000</v>
      </c>
      <c r="N37" s="24" t="n">
        <v>1897000000</v>
      </c>
      <c r="O37" s="24" t="n">
        <v>2837000000</v>
      </c>
      <c r="P37" s="25" t="n">
        <v>1894000000</v>
      </c>
      <c r="Q37" s="25" t="n">
        <v>5044000000</v>
      </c>
      <c r="R37" s="25" t="n">
        <v>3308000000</v>
      </c>
      <c r="S37" s="25" t="n">
        <v>4922000000</v>
      </c>
      <c r="T37" s="25" t="n">
        <v>2273000000</v>
      </c>
      <c r="U37" s="25" t="n">
        <v>2724000000</v>
      </c>
      <c r="V37" s="25" t="n">
        <v>2766000000</v>
      </c>
      <c r="W37" s="25" t="n">
        <v>2813000000</v>
      </c>
      <c r="X37" s="25" t="n">
        <v>3160000000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6.5" hidden="false" customHeight="false" outlineLevel="0" collapsed="false">
      <c r="A38" s="191" t="s">
        <v>5903</v>
      </c>
      <c r="B38" s="191" t="s">
        <v>5904</v>
      </c>
      <c r="C38" s="49" t="s">
        <v>5905</v>
      </c>
      <c r="D38" s="24"/>
      <c r="E38" s="24"/>
      <c r="F38" s="24"/>
      <c r="G38" s="24"/>
      <c r="H38" s="24"/>
      <c r="I38" s="24"/>
      <c r="J38" s="24"/>
      <c r="K38" s="24"/>
      <c r="L38" s="24"/>
      <c r="M38" s="24" t="n">
        <v>565000000</v>
      </c>
      <c r="N38" s="24" t="n">
        <v>591000000</v>
      </c>
      <c r="O38" s="24" t="n">
        <v>895000000</v>
      </c>
      <c r="P38" s="25" t="n">
        <v>840000000</v>
      </c>
      <c r="Q38" s="25" t="n">
        <v>1122000000</v>
      </c>
      <c r="R38" s="25" t="n">
        <v>1456000000</v>
      </c>
      <c r="S38" s="25" t="n">
        <v>1538000000</v>
      </c>
      <c r="T38" s="25" t="n">
        <v>1228000000</v>
      </c>
      <c r="U38" s="25" t="n">
        <v>1512000000</v>
      </c>
      <c r="V38" s="25" t="n">
        <v>1535000000</v>
      </c>
      <c r="W38" s="25" t="n">
        <v>1561000000</v>
      </c>
      <c r="X38" s="25" t="n">
        <v>1888000000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6.5" hidden="false" customHeight="false" outlineLevel="0" collapsed="false">
      <c r="A39" s="191" t="s">
        <v>5906</v>
      </c>
      <c r="B39" s="191" t="s">
        <v>5907</v>
      </c>
      <c r="C39" s="49" t="s">
        <v>5905</v>
      </c>
      <c r="D39" s="24"/>
      <c r="E39" s="24"/>
      <c r="F39" s="24"/>
      <c r="G39" s="24"/>
      <c r="H39" s="24"/>
      <c r="I39" s="24"/>
      <c r="J39" s="24"/>
      <c r="K39" s="24"/>
      <c r="L39" s="24"/>
      <c r="M39" s="24"/>
      <c r="N39" s="24" t="n">
        <v>1206000000</v>
      </c>
      <c r="O39" s="24" t="n">
        <v>1674000000</v>
      </c>
      <c r="P39" s="25" t="n">
        <v>300000000</v>
      </c>
      <c r="Q39" s="25" t="n">
        <v>2311000000</v>
      </c>
      <c r="R39" s="25" t="n">
        <v>1545000000</v>
      </c>
      <c r="S39" s="25" t="n">
        <v>1193000000</v>
      </c>
      <c r="T39" s="25" t="n">
        <v>1045000000</v>
      </c>
      <c r="U39" s="25" t="n">
        <v>1212000000</v>
      </c>
      <c r="V39" s="25" t="n">
        <v>1231000000</v>
      </c>
      <c r="W39" s="25" t="n">
        <v>1252000000</v>
      </c>
      <c r="X39" s="25" t="n">
        <v>1273000000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6.5" hidden="false" customHeight="false" outlineLevel="0" collapsed="false">
      <c r="A40" s="191" t="s">
        <v>5908</v>
      </c>
      <c r="B40" s="191" t="s">
        <v>5908</v>
      </c>
      <c r="C40" s="49" t="s">
        <v>5905</v>
      </c>
      <c r="D40" s="24"/>
      <c r="E40" s="24"/>
      <c r="F40" s="24"/>
      <c r="G40" s="24"/>
      <c r="H40" s="24"/>
      <c r="I40" s="24"/>
      <c r="J40" s="24"/>
      <c r="K40" s="24"/>
      <c r="L40" s="24"/>
      <c r="M40" s="24"/>
      <c r="N40" s="24"/>
      <c r="O40" s="24" t="n">
        <v>268000000</v>
      </c>
      <c r="P40" s="25" t="n">
        <v>754000000</v>
      </c>
      <c r="Q40" s="25" t="n">
        <v>1610000000</v>
      </c>
      <c r="R40" s="25" t="n">
        <v>307000000</v>
      </c>
      <c r="S40" s="25" t="n">
        <v>2191000000</v>
      </c>
      <c r="T40" s="25" t="n">
        <v>0</v>
      </c>
      <c r="U40" s="25" t="n">
        <v>0</v>
      </c>
      <c r="V40" s="25" t="n">
        <v>0</v>
      </c>
      <c r="W40" s="25" t="n">
        <v>0</v>
      </c>
      <c r="X40" s="25" t="n">
        <v>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6.5" hidden="false" customHeight="false" outlineLevel="0" collapsed="false">
      <c r="A41" s="47" t="s">
        <v>5909</v>
      </c>
      <c r="B41" s="47" t="s">
        <v>5910</v>
      </c>
      <c r="C41" s="49" t="s">
        <v>359</v>
      </c>
      <c r="D41" s="24"/>
      <c r="E41" s="24"/>
      <c r="F41" s="24"/>
      <c r="G41" s="24"/>
      <c r="H41" s="24"/>
      <c r="I41" s="24"/>
      <c r="J41" s="24"/>
      <c r="K41" s="24"/>
      <c r="L41" s="24"/>
      <c r="M41" s="24" t="n">
        <v>1627000000</v>
      </c>
      <c r="N41" s="24" t="n">
        <v>1098000000</v>
      </c>
      <c r="O41" s="24" t="n">
        <v>1392000000</v>
      </c>
      <c r="P41" s="25" t="n">
        <v>1729000000</v>
      </c>
      <c r="Q41" s="25" t="n">
        <v>2576000000</v>
      </c>
      <c r="R41" s="25" t="n">
        <v>3196000000</v>
      </c>
      <c r="S41" s="25" t="n">
        <v>3948000000</v>
      </c>
      <c r="T41" s="25" t="n">
        <v>3594000000</v>
      </c>
      <c r="U41" s="25" t="n">
        <v>3769000000</v>
      </c>
      <c r="V41" s="25" t="n">
        <v>4261000000</v>
      </c>
      <c r="W41" s="25" t="n">
        <v>4771000000</v>
      </c>
      <c r="X41" s="25" t="n">
        <v>5341000000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5" hidden="false" customHeight="false" outlineLevel="0" collapsed="false">
      <c r="A42" s="38"/>
      <c r="B42" s="191" t="s">
        <v>5911</v>
      </c>
      <c r="C42" s="49"/>
      <c r="D42" s="24"/>
      <c r="E42" s="24"/>
      <c r="F42" s="24"/>
      <c r="G42" s="24"/>
      <c r="H42" s="24"/>
      <c r="I42" s="24"/>
      <c r="J42" s="24"/>
      <c r="K42" s="24"/>
      <c r="L42" s="24"/>
      <c r="M42" s="24" t="n">
        <v>209000000</v>
      </c>
      <c r="N42" s="24"/>
      <c r="O42" s="24"/>
      <c r="P42" s="24"/>
      <c r="Q42" s="24"/>
      <c r="R42" s="24"/>
      <c r="S42" s="24"/>
      <c r="T42" s="24"/>
      <c r="U42" s="24"/>
      <c r="V42" s="24"/>
      <c r="W42" s="24"/>
      <c r="X42" s="2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customFormat="false" ht="16.5" hidden="false" customHeight="false" outlineLevel="0" collapsed="false">
      <c r="A43" s="47" t="s">
        <v>755</v>
      </c>
      <c r="B43" s="47" t="s">
        <v>1094</v>
      </c>
      <c r="C43" s="49" t="s">
        <v>194</v>
      </c>
      <c r="D43" s="24"/>
      <c r="E43" s="24"/>
      <c r="F43" s="24"/>
      <c r="G43" s="24"/>
      <c r="H43" s="24"/>
      <c r="I43" s="24"/>
      <c r="J43" s="24"/>
      <c r="K43" s="24"/>
      <c r="L43" s="24"/>
      <c r="M43" s="24"/>
      <c r="N43" s="24" t="n">
        <v>194000000</v>
      </c>
      <c r="O43" s="24" t="n">
        <v>977000000</v>
      </c>
      <c r="P43" s="25" t="n">
        <v>874000000</v>
      </c>
      <c r="Q43" s="25" t="n">
        <v>669000000</v>
      </c>
      <c r="R43" s="25" t="n">
        <v>742000000</v>
      </c>
      <c r="S43" s="25" t="n">
        <v>1053000000</v>
      </c>
      <c r="T43" s="25" t="n">
        <v>1701000000</v>
      </c>
      <c r="U43" s="25" t="n">
        <v>2008000000</v>
      </c>
      <c r="V43" s="25" t="n">
        <v>2262000000</v>
      </c>
      <c r="W43" s="25" t="n">
        <v>2532000000</v>
      </c>
      <c r="X43" s="25" t="n">
        <v>2835000000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customFormat="false" ht="16.5" hidden="false" customHeight="false" outlineLevel="0" collapsed="false">
      <c r="A44" s="47" t="s">
        <v>49</v>
      </c>
      <c r="B44" s="47" t="s">
        <v>49</v>
      </c>
      <c r="C44" s="49" t="s">
        <v>194</v>
      </c>
      <c r="D44" s="24" t="n">
        <v>88000000</v>
      </c>
      <c r="E44" s="24" t="n">
        <v>178000000</v>
      </c>
      <c r="F44" s="24" t="n">
        <v>507000000</v>
      </c>
      <c r="G44" s="24" t="n">
        <v>817000000</v>
      </c>
      <c r="H44" s="24" t="n">
        <v>876000000</v>
      </c>
      <c r="I44" s="22" t="n">
        <v>1259000000</v>
      </c>
      <c r="J44" s="24" t="n">
        <v>1842000000</v>
      </c>
      <c r="K44" s="24" t="n">
        <v>1955000000</v>
      </c>
      <c r="L44" s="22" t="n">
        <v>2315000000</v>
      </c>
      <c r="M44" s="24"/>
      <c r="N44" s="24" t="n">
        <v>917000000</v>
      </c>
      <c r="O44" s="24" t="n">
        <v>195000000</v>
      </c>
      <c r="P44" s="25" t="n">
        <v>486000000</v>
      </c>
      <c r="Q44" s="25" t="n">
        <v>0</v>
      </c>
      <c r="R44" s="25" t="n">
        <v>0</v>
      </c>
      <c r="S44" s="25" t="n">
        <v>0</v>
      </c>
      <c r="T44" s="25" t="n">
        <v>0</v>
      </c>
      <c r="U44" s="25" t="n">
        <v>0</v>
      </c>
      <c r="V44" s="25" t="n">
        <v>0</v>
      </c>
      <c r="W44" s="25" t="n">
        <v>0</v>
      </c>
      <c r="X44" s="25" t="n">
        <v>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5" hidden="false" customHeight="false" outlineLevel="0" collapsed="false">
      <c r="A45" s="27" t="s">
        <v>5912</v>
      </c>
      <c r="B45" s="173" t="s">
        <v>5913</v>
      </c>
      <c r="C45" s="49" t="s">
        <v>194</v>
      </c>
      <c r="D45" s="24" t="n">
        <v>10000000</v>
      </c>
      <c r="E45" s="24" t="n">
        <v>0</v>
      </c>
      <c r="F45" s="24"/>
      <c r="G45" s="24"/>
      <c r="H45" s="24"/>
      <c r="I45" s="24"/>
      <c r="J45" s="24"/>
      <c r="K45" s="24"/>
      <c r="L45" s="24"/>
      <c r="M45" s="24"/>
      <c r="N45" s="24"/>
      <c r="O45" s="24"/>
      <c r="P45" s="24"/>
      <c r="Q45" s="24"/>
      <c r="R45" s="24"/>
      <c r="S45" s="24"/>
      <c r="T45" s="24"/>
      <c r="U45" s="24"/>
      <c r="V45" s="24"/>
      <c r="W45" s="24"/>
      <c r="X45" s="2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5" hidden="false" customHeight="false" outlineLevel="0" collapsed="false">
      <c r="A46" s="173" t="s">
        <v>2948</v>
      </c>
      <c r="B46" s="173" t="s">
        <v>2948</v>
      </c>
      <c r="C46" s="49" t="s">
        <v>194</v>
      </c>
      <c r="D46" s="24" t="n">
        <v>82000000</v>
      </c>
      <c r="E46" s="24" t="n">
        <v>8000000</v>
      </c>
      <c r="F46" s="24"/>
      <c r="G46" s="24"/>
      <c r="H46" s="24"/>
      <c r="I46" s="24"/>
      <c r="J46" s="24"/>
      <c r="K46" s="24"/>
      <c r="L46" s="24"/>
      <c r="M46" s="24"/>
      <c r="N46" s="24"/>
      <c r="O46" s="24"/>
      <c r="P46" s="24"/>
      <c r="Q46" s="24"/>
      <c r="R46" s="24"/>
      <c r="S46" s="24"/>
      <c r="T46" s="24"/>
      <c r="U46" s="24"/>
      <c r="V46" s="24"/>
      <c r="W46" s="24"/>
      <c r="X46" s="2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6.5" hidden="false" customHeight="false" outlineLevel="0" collapsed="false">
      <c r="A47" s="38" t="s">
        <v>227</v>
      </c>
      <c r="B47" s="49" t="s">
        <v>1096</v>
      </c>
      <c r="C47" s="49" t="s">
        <v>191</v>
      </c>
      <c r="D47" s="24" t="n">
        <v>1009000000</v>
      </c>
      <c r="E47" s="24" t="n">
        <v>1557000000</v>
      </c>
      <c r="F47" s="24" t="n">
        <v>1925000000</v>
      </c>
      <c r="G47" s="24" t="n">
        <v>2335000000</v>
      </c>
      <c r="H47" s="24" t="n">
        <v>2265000000</v>
      </c>
      <c r="I47" s="22" t="n">
        <v>2267000000</v>
      </c>
      <c r="J47" s="24" t="n">
        <v>1601000000</v>
      </c>
      <c r="K47" s="24" t="n">
        <v>1842000000</v>
      </c>
      <c r="L47" s="22" t="n">
        <v>1966000000</v>
      </c>
      <c r="M47" s="24" t="n">
        <v>2291000000</v>
      </c>
      <c r="N47" s="24" t="n">
        <v>2512000000</v>
      </c>
      <c r="O47" s="24" t="n">
        <v>3902000000</v>
      </c>
      <c r="P47" s="25" t="n">
        <v>7932000000</v>
      </c>
      <c r="Q47" s="25" t="n">
        <v>9141000000</v>
      </c>
      <c r="R47" s="25" t="n">
        <v>8870000000</v>
      </c>
      <c r="S47" s="25" t="n">
        <v>11038000000</v>
      </c>
      <c r="T47" s="25" t="n">
        <v>10153000000</v>
      </c>
      <c r="U47" s="25" t="n">
        <v>11632000000</v>
      </c>
      <c r="V47" s="25" t="n">
        <v>12963000000</v>
      </c>
      <c r="W47" s="25" t="n">
        <v>14517000000</v>
      </c>
      <c r="X47" s="25" t="n">
        <v>16349000000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6.5" hidden="false" customHeight="false" outlineLevel="0" collapsed="false">
      <c r="A48" s="38"/>
      <c r="B48" s="842" t="s">
        <v>5914</v>
      </c>
      <c r="C48" s="49"/>
      <c r="D48" s="24"/>
      <c r="E48" s="24"/>
      <c r="F48" s="24"/>
      <c r="G48" s="24"/>
      <c r="H48" s="24"/>
      <c r="I48" s="22" t="n">
        <v>565000000</v>
      </c>
      <c r="J48" s="24" t="n">
        <v>599000000</v>
      </c>
      <c r="K48" s="24" t="n">
        <v>1083000000</v>
      </c>
      <c r="L48" s="22" t="n">
        <v>1271000000</v>
      </c>
      <c r="M48" s="24" t="n">
        <v>1842000000</v>
      </c>
      <c r="N48" s="24" t="n">
        <v>2188000000</v>
      </c>
      <c r="O48" s="24" t="n">
        <v>3843000000</v>
      </c>
      <c r="P48" s="25" t="n">
        <v>4957000000</v>
      </c>
      <c r="Q48" s="25" t="n">
        <v>6365000000</v>
      </c>
      <c r="R48" s="25" t="n">
        <v>6210000000</v>
      </c>
      <c r="S48" s="25" t="n">
        <v>7648000000</v>
      </c>
      <c r="T48" s="25" t="n">
        <v>6415000000</v>
      </c>
      <c r="U48" s="25" t="n">
        <v>8959000000</v>
      </c>
      <c r="V48" s="25" t="n">
        <v>9952000000</v>
      </c>
      <c r="W48" s="25" t="n">
        <v>11145000000</v>
      </c>
      <c r="X48" s="25" t="n">
        <v>12574000000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customFormat="false" ht="15" hidden="false" customHeight="false" outlineLevel="0" collapsed="false">
      <c r="A49" s="47" t="s">
        <v>3190</v>
      </c>
      <c r="B49" s="47" t="s">
        <v>3190</v>
      </c>
      <c r="C49" s="49" t="s">
        <v>191</v>
      </c>
      <c r="D49" s="24" t="n">
        <v>413000000</v>
      </c>
      <c r="E49" s="24" t="n">
        <v>77000000</v>
      </c>
      <c r="F49" s="24"/>
      <c r="G49" s="24"/>
      <c r="H49" s="24"/>
      <c r="I49" s="24"/>
      <c r="J49" s="24"/>
      <c r="K49" s="24"/>
      <c r="L49" s="24"/>
      <c r="M49" s="24"/>
      <c r="N49" s="24"/>
      <c r="O49" s="24"/>
      <c r="P49" s="24"/>
      <c r="Q49" s="24"/>
      <c r="R49" s="24"/>
      <c r="S49" s="24"/>
      <c r="T49" s="24"/>
      <c r="U49" s="24"/>
      <c r="V49" s="24"/>
      <c r="W49" s="24"/>
      <c r="X49" s="2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customFormat="false" ht="15" hidden="false" customHeight="false" outlineLevel="0" collapsed="false">
      <c r="A50" s="47" t="s">
        <v>2217</v>
      </c>
      <c r="B50" s="47" t="s">
        <v>5915</v>
      </c>
      <c r="C50" s="49" t="s">
        <v>191</v>
      </c>
      <c r="D50" s="24"/>
      <c r="E50" s="24"/>
      <c r="F50" s="24" t="n">
        <v>147000000</v>
      </c>
      <c r="G50" s="24" t="n">
        <v>52000000</v>
      </c>
      <c r="H50" s="24" t="n">
        <v>84000000</v>
      </c>
      <c r="I50" s="22" t="n">
        <v>254000000</v>
      </c>
      <c r="J50" s="24" t="n">
        <v>247000000</v>
      </c>
      <c r="K50" s="24" t="n">
        <v>322000000</v>
      </c>
      <c r="L50" s="22" t="n">
        <v>593000000</v>
      </c>
      <c r="M50" s="24" t="n">
        <v>278000000</v>
      </c>
      <c r="N50" s="24"/>
      <c r="O50" s="24"/>
      <c r="P50" s="24"/>
      <c r="Q50" s="24"/>
      <c r="R50" s="24"/>
      <c r="S50" s="24"/>
      <c r="T50" s="24"/>
      <c r="U50" s="24"/>
      <c r="V50" s="24"/>
      <c r="W50" s="24"/>
      <c r="X50" s="2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customFormat="false" ht="13.5" hidden="false" customHeight="true" outlineLevel="0" collapsed="false">
      <c r="A51" s="38"/>
      <c r="B51" s="49" t="s">
        <v>759</v>
      </c>
      <c r="C51" s="49"/>
      <c r="D51" s="24"/>
      <c r="E51" s="24"/>
      <c r="F51" s="24"/>
      <c r="G51" s="24"/>
      <c r="H51" s="24"/>
      <c r="I51" s="24"/>
      <c r="J51" s="24"/>
      <c r="K51" s="24"/>
      <c r="L51" s="24"/>
      <c r="M51" s="24"/>
      <c r="N51" s="24" t="n">
        <v>126000000</v>
      </c>
      <c r="O51" s="24" t="n">
        <v>1869000000</v>
      </c>
      <c r="P51" s="24"/>
      <c r="Q51" s="24"/>
      <c r="R51" s="24"/>
      <c r="S51" s="24"/>
      <c r="T51" s="24"/>
      <c r="U51" s="24"/>
      <c r="V51" s="24"/>
      <c r="W51" s="24"/>
      <c r="X51" s="2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customFormat="false" ht="15" hidden="false" customHeight="false" outlineLevel="0" collapsed="false">
      <c r="A52" s="38"/>
      <c r="B52" s="49" t="s">
        <v>5916</v>
      </c>
      <c r="C52" s="49"/>
      <c r="D52" s="24"/>
      <c r="E52" s="24"/>
      <c r="F52" s="24"/>
      <c r="G52" s="24"/>
      <c r="H52" s="24"/>
      <c r="I52" s="24"/>
      <c r="J52" s="24"/>
      <c r="K52" s="24"/>
      <c r="L52" s="24"/>
      <c r="M52" s="24"/>
      <c r="N52" s="24"/>
      <c r="O52" s="24" t="s">
        <v>74</v>
      </c>
      <c r="P52" s="24"/>
      <c r="Q52" s="24"/>
      <c r="R52" s="24"/>
      <c r="S52" s="24"/>
      <c r="T52" s="24"/>
      <c r="U52" s="24"/>
      <c r="V52" s="24"/>
      <c r="W52" s="24"/>
      <c r="X52" s="2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customFormat="false" ht="16.5" hidden="false" customHeight="false" outlineLevel="0" collapsed="false">
      <c r="A53" s="38"/>
      <c r="B53" s="49" t="s">
        <v>5917</v>
      </c>
      <c r="C53" s="49"/>
      <c r="D53" s="24" t="n">
        <v>-114000000</v>
      </c>
      <c r="E53" s="24" t="n">
        <v>-106000000</v>
      </c>
      <c r="F53" s="24" t="n">
        <v>-69000000</v>
      </c>
      <c r="G53" s="24" t="n">
        <v>-100000000</v>
      </c>
      <c r="H53" s="24" t="n">
        <v>545000000</v>
      </c>
      <c r="I53" s="22" t="n">
        <v>24000000</v>
      </c>
      <c r="J53" s="24" t="n">
        <v>-483000000</v>
      </c>
      <c r="K53" s="24" t="n">
        <v>474000000</v>
      </c>
      <c r="L53" s="22" t="n">
        <v>-427000000</v>
      </c>
      <c r="M53" s="22" t="n">
        <v>12000000</v>
      </c>
      <c r="N53" s="24" t="n">
        <v>13000000</v>
      </c>
      <c r="O53" s="24" t="n">
        <v>925000000</v>
      </c>
      <c r="P53" s="25" t="n">
        <v>427000000</v>
      </c>
      <c r="Q53" s="25" t="n">
        <v>284000000</v>
      </c>
      <c r="R53" s="25" t="n">
        <v>-711000000</v>
      </c>
      <c r="S53" s="25" t="n">
        <v>0</v>
      </c>
      <c r="T53" s="25" t="n">
        <v>0</v>
      </c>
      <c r="U53" s="25" t="n">
        <v>0</v>
      </c>
      <c r="V53" s="25" t="n">
        <v>0</v>
      </c>
      <c r="W53" s="25" t="n">
        <v>0</v>
      </c>
      <c r="X53" s="25"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customFormat="false" ht="16.5" hidden="false" customHeight="false" outlineLevel="0" collapsed="false">
      <c r="A54" s="38"/>
      <c r="B54" s="49" t="s">
        <v>2873</v>
      </c>
      <c r="C54" s="49"/>
      <c r="D54" s="24" t="n">
        <v>-708000000</v>
      </c>
      <c r="E54" s="24" t="n">
        <v>-1056000000</v>
      </c>
      <c r="F54" s="24" t="n">
        <v>-896000000</v>
      </c>
      <c r="G54" s="24" t="n">
        <v>-1334000000</v>
      </c>
      <c r="H54" s="24" t="n">
        <v>-201000000</v>
      </c>
      <c r="I54" s="22" t="n">
        <v>-858000000</v>
      </c>
      <c r="J54" s="24" t="n">
        <v>7291000000</v>
      </c>
      <c r="K54" s="24" t="n">
        <v>-109000000</v>
      </c>
      <c r="L54" s="22" t="n">
        <v>-1236000000</v>
      </c>
      <c r="M54" s="24" t="n">
        <v>-1653000000</v>
      </c>
      <c r="N54" s="24" t="n">
        <v>-2373000000</v>
      </c>
      <c r="O54" s="24" t="n">
        <v>-1109000000</v>
      </c>
      <c r="P54" s="25" t="n">
        <v>-3717000000</v>
      </c>
      <c r="Q54" s="25" t="n">
        <v>-9394000000</v>
      </c>
      <c r="R54" s="25" t="n">
        <v>-9787000000</v>
      </c>
      <c r="S54" s="25" t="n">
        <v>-14415000000</v>
      </c>
      <c r="T54" s="25" t="n">
        <v>-12790000000</v>
      </c>
      <c r="U54" s="25" t="n">
        <v>-12002000000</v>
      </c>
      <c r="V54" s="25" t="n">
        <v>-10881000000</v>
      </c>
      <c r="W54" s="25" t="n">
        <v>-10356000000</v>
      </c>
      <c r="X54" s="25" t="n">
        <v>-10003000000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customFormat="false" ht="16.5" hidden="false" customHeight="false" outlineLevel="0" collapsed="false">
      <c r="A55" s="38"/>
      <c r="B55" s="49" t="s">
        <v>647</v>
      </c>
      <c r="C55" s="49"/>
      <c r="D55" s="24"/>
      <c r="E55" s="24"/>
      <c r="F55" s="24"/>
      <c r="G55" s="24"/>
      <c r="H55" s="24"/>
      <c r="I55" s="22" t="n">
        <v>-2683000000</v>
      </c>
      <c r="J55" s="24" t="n">
        <v>-2916000000</v>
      </c>
      <c r="K55" s="24" t="n">
        <v>-2213000000</v>
      </c>
      <c r="L55" s="22" t="n">
        <v>-3304000000</v>
      </c>
      <c r="M55" s="24" t="n">
        <v>-3521000000</v>
      </c>
      <c r="N55" s="24" t="n">
        <v>-3762000000</v>
      </c>
      <c r="O55" s="24" t="n">
        <v>-1823000000</v>
      </c>
      <c r="P55" s="25" t="n">
        <v>-5955000000</v>
      </c>
      <c r="Q55" s="25" t="n">
        <v>-11590000000</v>
      </c>
      <c r="R55" s="25" t="n">
        <v>-11053000000</v>
      </c>
      <c r="S55" s="25" t="n">
        <v>-15843000000</v>
      </c>
      <c r="T55" s="25" t="n">
        <v>-14416000000</v>
      </c>
      <c r="U55" s="25" t="n">
        <v>-13852000000</v>
      </c>
      <c r="V55" s="25" t="n">
        <v>-12965000000</v>
      </c>
      <c r="W55" s="25" t="n">
        <v>-12688000000</v>
      </c>
      <c r="X55" s="25" t="n">
        <v>-12614000000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s="13" customFormat="true" ht="16.5" hidden="false" customHeight="false" outlineLevel="0" collapsed="false">
      <c r="A56" s="13" t="s">
        <v>556</v>
      </c>
      <c r="B56" s="49" t="s">
        <v>110</v>
      </c>
      <c r="C56" s="216" t="s">
        <v>34</v>
      </c>
      <c r="D56" s="35" t="n">
        <v>708000000</v>
      </c>
      <c r="E56" s="35" t="n">
        <v>1056000000</v>
      </c>
      <c r="F56" s="35" t="n">
        <v>896000000</v>
      </c>
      <c r="G56" s="35" t="n">
        <v>1334000000</v>
      </c>
      <c r="H56" s="35" t="n">
        <v>201000000</v>
      </c>
      <c r="I56" s="327" t="n">
        <v>858000000</v>
      </c>
      <c r="J56" s="35" t="n">
        <v>-7291000000</v>
      </c>
      <c r="K56" s="35" t="n">
        <v>109000000</v>
      </c>
      <c r="L56" s="327" t="n">
        <v>1236000000</v>
      </c>
      <c r="M56" s="35" t="n">
        <v>1653000000</v>
      </c>
      <c r="N56" s="327" t="n">
        <f aca="false">-(N57-N65)</f>
        <v>2374000000</v>
      </c>
      <c r="O56" s="327" t="n">
        <f aca="false">-(O57-O65)</f>
        <v>1109000000</v>
      </c>
      <c r="P56" s="25" t="n">
        <v>3717000000</v>
      </c>
      <c r="Q56" s="25" t="n">
        <v>9394000000</v>
      </c>
      <c r="R56" s="25" t="n">
        <v>9787000000</v>
      </c>
      <c r="S56" s="52" t="n">
        <f aca="false">S59+S70</f>
        <v>14386000000</v>
      </c>
      <c r="T56" s="25" t="n">
        <v>12790000000</v>
      </c>
      <c r="U56" s="25" t="n">
        <v>12002000000</v>
      </c>
      <c r="V56" s="25" t="n">
        <v>10881000000</v>
      </c>
      <c r="W56" s="52" t="n">
        <f aca="false">W59+W70</f>
        <v>10764000000</v>
      </c>
      <c r="X56" s="52" t="n">
        <f aca="false">X59+X70</f>
        <v>10418000000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customFormat="false" ht="16.5" hidden="false" customHeight="false" outlineLevel="0" collapsed="false">
      <c r="A57" s="38"/>
      <c r="B57" s="49" t="s">
        <v>1112</v>
      </c>
      <c r="C57" s="49"/>
      <c r="D57" s="24"/>
      <c r="E57" s="24"/>
      <c r="F57" s="24"/>
      <c r="G57" s="24"/>
      <c r="H57" s="24"/>
      <c r="I57" s="24"/>
      <c r="J57" s="24"/>
      <c r="K57" s="24"/>
      <c r="L57" s="24"/>
      <c r="M57" s="24"/>
      <c r="N57" s="24" t="n">
        <v>-201000000</v>
      </c>
      <c r="O57" s="24" t="n">
        <v>2246000000</v>
      </c>
      <c r="P57" s="25" t="n">
        <v>2143000000</v>
      </c>
      <c r="Q57" s="25" t="n">
        <v>-1515000000</v>
      </c>
      <c r="R57" s="25" t="n">
        <v>423000000</v>
      </c>
      <c r="S57" s="25" t="n">
        <v>-1354000000</v>
      </c>
      <c r="T57" s="25" t="n">
        <v>70000000</v>
      </c>
      <c r="U57" s="25" t="n">
        <v>575000000</v>
      </c>
      <c r="V57" s="25" t="n">
        <v>604000000</v>
      </c>
      <c r="W57" s="25" t="n">
        <v>635000000</v>
      </c>
      <c r="X57" s="25" t="n">
        <v>669000000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customFormat="false" ht="15" hidden="false" customHeight="false" outlineLevel="0" collapsed="false">
      <c r="A58" s="38"/>
      <c r="B58" s="49" t="s">
        <v>5918</v>
      </c>
      <c r="C58" s="49"/>
      <c r="D58" s="24"/>
      <c r="E58" s="24"/>
      <c r="F58" s="24"/>
      <c r="G58" s="24"/>
      <c r="H58" s="24"/>
      <c r="I58" s="24"/>
      <c r="J58" s="24"/>
      <c r="K58" s="24"/>
      <c r="L58" s="24"/>
      <c r="M58" s="24"/>
      <c r="N58" s="24"/>
      <c r="O58" s="24" t="n">
        <v>94000000</v>
      </c>
      <c r="P58" s="24" t="n">
        <v>-925000000</v>
      </c>
      <c r="Q58" s="24" t="n">
        <v>8376000000</v>
      </c>
      <c r="R58" s="24" t="n">
        <v>2902000000</v>
      </c>
      <c r="S58" s="24" t="n">
        <v>3864000000</v>
      </c>
      <c r="T58" s="24" t="n">
        <v>4038000000</v>
      </c>
      <c r="U58" s="24" t="n">
        <v>3533000000</v>
      </c>
      <c r="V58" s="24" t="n">
        <v>3080000000</v>
      </c>
      <c r="W58" s="24"/>
      <c r="X58" s="2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customFormat="false" ht="15" hidden="false" customHeight="false" outlineLevel="0" collapsed="false">
      <c r="A59" s="38" t="s">
        <v>115</v>
      </c>
      <c r="B59" s="49" t="s">
        <v>115</v>
      </c>
      <c r="C59" s="20" t="s">
        <v>114</v>
      </c>
      <c r="D59" s="24" t="n">
        <v>177000000</v>
      </c>
      <c r="E59" s="24" t="n">
        <v>589000000</v>
      </c>
      <c r="F59" s="24" t="n">
        <v>202000000</v>
      </c>
      <c r="G59" s="24" t="n">
        <v>1026000000</v>
      </c>
      <c r="H59" s="24" t="n">
        <v>-29000000</v>
      </c>
      <c r="I59" s="22" t="n">
        <v>617000000</v>
      </c>
      <c r="J59" s="24" t="n">
        <v>-1066000000</v>
      </c>
      <c r="K59" s="24" t="n">
        <v>-36000000</v>
      </c>
      <c r="L59" s="22" t="n">
        <v>979000000</v>
      </c>
      <c r="M59" s="24" t="n">
        <v>1686000000</v>
      </c>
      <c r="N59" s="24" t="n">
        <f aca="false">-(N60-N66)</f>
        <v>2134000000</v>
      </c>
      <c r="O59" s="24" t="n">
        <f aca="false">-(O60-O66)</f>
        <v>-25000000</v>
      </c>
      <c r="P59" s="24" t="n">
        <f aca="false">-(P60-P66)</f>
        <v>-1028000000</v>
      </c>
      <c r="Q59" s="24" t="n">
        <f aca="false">-(Q60-Q66)</f>
        <v>8799000000</v>
      </c>
      <c r="R59" s="24" t="n">
        <f aca="false">-(R60-R66)</f>
        <v>1169000000</v>
      </c>
      <c r="S59" s="336" t="n">
        <f aca="false">S61+S63+S67+S68+S69</f>
        <v>3480000000</v>
      </c>
      <c r="T59" s="24" t="n">
        <f aca="false">-(T60-T66)</f>
        <v>3332000000</v>
      </c>
      <c r="U59" s="24" t="n">
        <f aca="false">-(U60-U66)</f>
        <v>3951000000</v>
      </c>
      <c r="V59" s="24" t="n">
        <f aca="false">-(V60-V66)</f>
        <v>3800000000</v>
      </c>
      <c r="W59" s="24" t="n">
        <f aca="false">-(W60-W66)</f>
        <v>4354000000</v>
      </c>
      <c r="X59" s="24" t="n">
        <f aca="false">-(X60-X66)</f>
        <v>4495000000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customFormat="false" ht="16.5" hidden="false" customHeight="false" outlineLevel="0" collapsed="false">
      <c r="B60" s="47" t="s">
        <v>199</v>
      </c>
      <c r="D60" s="24" t="n">
        <v>177000000</v>
      </c>
      <c r="E60" s="24" t="n">
        <v>589000000</v>
      </c>
      <c r="F60" s="24" t="n">
        <v>202000000</v>
      </c>
      <c r="G60" s="24" t="n">
        <v>1026000000</v>
      </c>
      <c r="H60" s="24" t="n">
        <v>-29000000</v>
      </c>
      <c r="I60" s="22" t="n">
        <v>617000000</v>
      </c>
      <c r="J60" s="24" t="n">
        <v>-1066000000</v>
      </c>
      <c r="K60" s="24" t="n">
        <v>-36000000</v>
      </c>
      <c r="L60" s="22" t="n">
        <v>979000000</v>
      </c>
      <c r="M60" s="24" t="n">
        <v>1686000000</v>
      </c>
      <c r="N60" s="24" t="n">
        <v>-201000000</v>
      </c>
      <c r="O60" s="24" t="n">
        <v>2246000000</v>
      </c>
      <c r="P60" s="25" t="n">
        <v>2143000000</v>
      </c>
      <c r="Q60" s="25" t="n">
        <v>-1515000000</v>
      </c>
      <c r="R60" s="25" t="n">
        <v>423000000</v>
      </c>
      <c r="S60" s="25" t="n">
        <v>-1354000000</v>
      </c>
      <c r="T60" s="25" t="n">
        <v>70000000</v>
      </c>
      <c r="U60" s="25" t="n">
        <v>180000000</v>
      </c>
      <c r="V60" s="25" t="n">
        <v>203000000</v>
      </c>
      <c r="W60" s="25" t="n">
        <v>227000000</v>
      </c>
      <c r="X60" s="25" t="n">
        <v>254000000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customFormat="false" ht="16.5" hidden="false" customHeight="false" outlineLevel="0" collapsed="false">
      <c r="A61" s="191" t="s">
        <v>2045</v>
      </c>
      <c r="B61" s="191" t="s">
        <v>1103</v>
      </c>
      <c r="C61" s="19" t="s">
        <v>119</v>
      </c>
      <c r="D61" s="24" t="n">
        <v>139000000</v>
      </c>
      <c r="E61" s="24" t="n">
        <v>483000000</v>
      </c>
      <c r="F61" s="24" t="n">
        <v>-45000000</v>
      </c>
      <c r="G61" s="24" t="n">
        <v>964000000</v>
      </c>
      <c r="H61" s="24" t="n">
        <v>-196000000</v>
      </c>
      <c r="I61" s="22" t="n">
        <v>-96000000</v>
      </c>
      <c r="J61" s="24" t="n">
        <v>-1806000000</v>
      </c>
      <c r="K61" s="24" t="n">
        <v>-431000000</v>
      </c>
      <c r="L61" s="22" t="n">
        <v>1189000000</v>
      </c>
      <c r="M61" s="24" t="n">
        <v>1820000000</v>
      </c>
      <c r="N61" s="24" t="n">
        <v>272000000</v>
      </c>
      <c r="O61" s="24" t="n">
        <v>-2127000000</v>
      </c>
      <c r="P61" s="25" t="n">
        <v>-2040000000</v>
      </c>
      <c r="Q61" s="25" t="n">
        <v>2278000000</v>
      </c>
      <c r="R61" s="25" t="n">
        <v>140000000</v>
      </c>
      <c r="S61" s="25" t="n">
        <v>1200000000</v>
      </c>
      <c r="T61" s="25" t="n">
        <v>130000000</v>
      </c>
      <c r="U61" s="25" t="n">
        <v>0</v>
      </c>
      <c r="V61" s="25" t="n">
        <v>0</v>
      </c>
      <c r="W61" s="25" t="n">
        <v>0</v>
      </c>
      <c r="X61" s="25" t="n">
        <v>0</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customFormat="false" ht="15" hidden="false" customHeight="false" outlineLevel="0" collapsed="false">
      <c r="A62" s="38"/>
      <c r="B62" s="191" t="s">
        <v>422</v>
      </c>
      <c r="D62" s="24"/>
      <c r="E62" s="24"/>
      <c r="F62" s="24"/>
      <c r="G62" s="24"/>
      <c r="H62" s="24"/>
      <c r="I62" s="24"/>
      <c r="J62" s="24"/>
      <c r="K62" s="24"/>
      <c r="L62" s="24"/>
      <c r="M62" s="24"/>
      <c r="N62" s="24" t="n">
        <v>0</v>
      </c>
      <c r="O62" s="24" t="n">
        <v>0</v>
      </c>
      <c r="P62" s="24" t="n">
        <v>0</v>
      </c>
      <c r="Q62" s="24" t="n">
        <v>0</v>
      </c>
      <c r="R62" s="24" t="n">
        <v>0</v>
      </c>
      <c r="S62" s="24" t="n">
        <v>0</v>
      </c>
      <c r="T62" s="24" t="n">
        <v>0</v>
      </c>
      <c r="U62" s="24" t="n">
        <v>0</v>
      </c>
      <c r="V62" s="24" t="n">
        <v>0</v>
      </c>
      <c r="W62" s="24" t="n">
        <v>0</v>
      </c>
      <c r="X62" s="24"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customFormat="false" ht="15" hidden="false" customHeight="false" outlineLevel="0" collapsed="false">
      <c r="A63" s="191" t="s">
        <v>5919</v>
      </c>
      <c r="B63" s="191" t="s">
        <v>1105</v>
      </c>
      <c r="C63" s="19" t="s">
        <v>119</v>
      </c>
      <c r="D63" s="24" t="n">
        <v>38000000</v>
      </c>
      <c r="E63" s="24" t="n">
        <v>106000000</v>
      </c>
      <c r="F63" s="24" t="n">
        <v>247000000</v>
      </c>
      <c r="G63" s="24" t="n">
        <v>62000000</v>
      </c>
      <c r="H63" s="24" t="n">
        <v>167000000</v>
      </c>
      <c r="I63" s="22" t="n">
        <v>713000000</v>
      </c>
      <c r="J63" s="24" t="n">
        <v>740000000</v>
      </c>
      <c r="K63" s="24" t="n">
        <v>395000000</v>
      </c>
      <c r="L63" s="22" t="n">
        <v>-210000000</v>
      </c>
      <c r="M63" s="24" t="n">
        <v>-133000000</v>
      </c>
      <c r="N63" s="24" t="n">
        <v>-71000000</v>
      </c>
      <c r="O63" s="24" t="n">
        <v>-119000000</v>
      </c>
      <c r="P63" s="24" t="n">
        <v>-102000000</v>
      </c>
      <c r="Q63" s="24" t="n">
        <v>-763000000</v>
      </c>
      <c r="R63" s="24" t="n">
        <v>-563000000</v>
      </c>
      <c r="S63" s="24" t="n">
        <v>154000000</v>
      </c>
      <c r="T63" s="24" t="n">
        <v>-200000000</v>
      </c>
      <c r="U63" s="24" t="n">
        <v>-180000000</v>
      </c>
      <c r="V63" s="24" t="n">
        <v>-203000000</v>
      </c>
      <c r="W63" s="24" t="n">
        <v>-227000000</v>
      </c>
      <c r="X63" s="24" t="n">
        <v>-254000000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customFormat="false" ht="15" hidden="false" customHeight="false" outlineLevel="0" collapsed="false">
      <c r="A64" s="38"/>
      <c r="B64" s="47" t="s">
        <v>202</v>
      </c>
      <c r="D64" s="24"/>
      <c r="E64" s="24"/>
      <c r="F64" s="24"/>
      <c r="G64" s="24"/>
      <c r="H64" s="24"/>
      <c r="I64" s="24"/>
      <c r="J64" s="24"/>
      <c r="K64" s="24"/>
      <c r="L64" s="24"/>
      <c r="M64" s="24"/>
      <c r="N64" s="24" t="n">
        <v>0</v>
      </c>
      <c r="O64" s="24" t="n">
        <v>0</v>
      </c>
      <c r="P64" s="24" t="n">
        <v>0</v>
      </c>
      <c r="Q64" s="24" t="n">
        <v>0</v>
      </c>
      <c r="R64" s="24" t="n">
        <v>0</v>
      </c>
      <c r="S64" s="24" t="n">
        <v>0</v>
      </c>
      <c r="T64" s="24" t="n">
        <v>0</v>
      </c>
      <c r="U64" s="24" t="n">
        <v>395000000</v>
      </c>
      <c r="V64" s="24" t="n">
        <v>295000000</v>
      </c>
      <c r="W64" s="24" t="n">
        <v>0</v>
      </c>
      <c r="X64" s="24" t="n">
        <v>0</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customFormat="false" ht="16.5" hidden="false" customHeight="false" outlineLevel="0" collapsed="false">
      <c r="A65" s="38"/>
      <c r="B65" s="49" t="s">
        <v>958</v>
      </c>
      <c r="D65" s="24"/>
      <c r="E65" s="24"/>
      <c r="F65" s="24"/>
      <c r="G65" s="24"/>
      <c r="H65" s="24"/>
      <c r="I65" s="24"/>
      <c r="J65" s="24"/>
      <c r="K65" s="24"/>
      <c r="L65" s="24"/>
      <c r="M65" s="24"/>
      <c r="N65" s="24" t="n">
        <v>2173000000</v>
      </c>
      <c r="O65" s="24" t="n">
        <v>3355000000</v>
      </c>
      <c r="P65" s="25" t="n">
        <v>5860000000</v>
      </c>
      <c r="Q65" s="25" t="n">
        <v>7879000000</v>
      </c>
      <c r="R65" s="25" t="n">
        <v>10209000000</v>
      </c>
      <c r="S65" s="25" t="n">
        <v>13061000000</v>
      </c>
      <c r="T65" s="25" t="n">
        <v>12860000000</v>
      </c>
      <c r="U65" s="25" t="n">
        <v>12578000000</v>
      </c>
      <c r="V65" s="25" t="n">
        <v>11485000000</v>
      </c>
      <c r="W65" s="25" t="n">
        <v>10991000000</v>
      </c>
      <c r="X65" s="25" t="n">
        <v>10672000000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customFormat="false" ht="15" hidden="false" customHeight="false" outlineLevel="0" collapsed="false">
      <c r="A66" s="38"/>
      <c r="B66" s="47" t="s">
        <v>199</v>
      </c>
      <c r="D66" s="24"/>
      <c r="E66" s="24"/>
      <c r="F66" s="24"/>
      <c r="G66" s="24"/>
      <c r="H66" s="24"/>
      <c r="I66" s="24"/>
      <c r="J66" s="24"/>
      <c r="K66" s="24"/>
      <c r="L66" s="24"/>
      <c r="M66" s="24"/>
      <c r="N66" s="24" t="n">
        <v>1933000000</v>
      </c>
      <c r="O66" s="24" t="n">
        <v>2221000000</v>
      </c>
      <c r="P66" s="24" t="n">
        <v>1115000000</v>
      </c>
      <c r="Q66" s="24" t="n">
        <v>7284000000</v>
      </c>
      <c r="R66" s="24" t="n">
        <v>1592000000</v>
      </c>
      <c r="S66" s="24" t="n">
        <v>2155000000</v>
      </c>
      <c r="T66" s="24" t="n">
        <v>3402000000</v>
      </c>
      <c r="U66" s="24" t="n">
        <v>4131000000</v>
      </c>
      <c r="V66" s="24" t="n">
        <v>4003000000</v>
      </c>
      <c r="W66" s="24" t="n">
        <v>4581000000</v>
      </c>
      <c r="X66" s="24" t="n">
        <v>4749000000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customFormat="false" ht="15" hidden="false" customHeight="false" outlineLevel="0" collapsed="false">
      <c r="A67" s="38"/>
      <c r="B67" s="191" t="s">
        <v>1104</v>
      </c>
      <c r="C67" s="19" t="s">
        <v>119</v>
      </c>
      <c r="D67" s="24"/>
      <c r="E67" s="24"/>
      <c r="F67" s="24"/>
      <c r="G67" s="24"/>
      <c r="H67" s="24"/>
      <c r="I67" s="24"/>
      <c r="J67" s="24"/>
      <c r="K67" s="24"/>
      <c r="L67" s="24"/>
      <c r="M67" s="24"/>
      <c r="N67" s="24" t="n">
        <v>785000000</v>
      </c>
      <c r="O67" s="24" t="n">
        <v>2746000000</v>
      </c>
      <c r="P67" s="24" t="n">
        <v>1262000000</v>
      </c>
      <c r="Q67" s="24" t="n">
        <v>4390000000</v>
      </c>
      <c r="R67" s="24" t="n">
        <v>2315000000</v>
      </c>
      <c r="S67" s="24" t="n">
        <v>2789000000</v>
      </c>
      <c r="T67" s="24" t="n">
        <v>3532000000</v>
      </c>
      <c r="U67" s="24" t="n">
        <v>4131000000</v>
      </c>
      <c r="V67" s="24" t="n">
        <v>4003000000</v>
      </c>
      <c r="W67" s="24" t="n">
        <v>4581000000</v>
      </c>
      <c r="X67" s="24" t="n">
        <v>4749000000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customFormat="false" ht="15" hidden="false" customHeight="false" outlineLevel="0" collapsed="false">
      <c r="A68" s="38"/>
      <c r="B68" s="191" t="s">
        <v>5920</v>
      </c>
      <c r="C68" s="19" t="s">
        <v>119</v>
      </c>
      <c r="D68" s="24"/>
      <c r="E68" s="24"/>
      <c r="F68" s="24"/>
      <c r="G68" s="24"/>
      <c r="H68" s="24"/>
      <c r="I68" s="24"/>
      <c r="J68" s="24"/>
      <c r="K68" s="24"/>
      <c r="L68" s="24"/>
      <c r="M68" s="24"/>
      <c r="N68" s="24"/>
      <c r="O68" s="24"/>
      <c r="P68" s="24" t="n">
        <v>0</v>
      </c>
      <c r="Q68" s="24" t="n">
        <v>390000000</v>
      </c>
      <c r="R68" s="24" t="n">
        <v>-130000000</v>
      </c>
      <c r="S68" s="24" t="n">
        <v>-130000000</v>
      </c>
      <c r="T68" s="24" t="n">
        <v>-130000000</v>
      </c>
      <c r="U68" s="24" t="n">
        <v>0</v>
      </c>
      <c r="V68" s="24" t="n">
        <v>0</v>
      </c>
      <c r="W68" s="24" t="n">
        <v>0</v>
      </c>
      <c r="X68" s="24" t="n">
        <v>0</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customFormat="false" ht="15" hidden="false" customHeight="false" outlineLevel="0" collapsed="false">
      <c r="A69" s="38"/>
      <c r="B69" s="191" t="s">
        <v>422</v>
      </c>
      <c r="C69" s="19" t="s">
        <v>119</v>
      </c>
      <c r="D69" s="24"/>
      <c r="E69" s="24"/>
      <c r="F69" s="24"/>
      <c r="G69" s="24"/>
      <c r="H69" s="24"/>
      <c r="I69" s="24"/>
      <c r="J69" s="24"/>
      <c r="K69" s="24"/>
      <c r="L69" s="24"/>
      <c r="M69" s="24"/>
      <c r="N69" s="24" t="n">
        <v>1148000000</v>
      </c>
      <c r="O69" s="24" t="n">
        <v>-525000000</v>
      </c>
      <c r="P69" s="24" t="n">
        <v>-147000000</v>
      </c>
      <c r="Q69" s="24" t="n">
        <v>2504000000</v>
      </c>
      <c r="R69" s="24" t="n">
        <v>-593000000</v>
      </c>
      <c r="S69" s="24" t="n">
        <v>-533000000</v>
      </c>
      <c r="T69" s="24" t="n">
        <v>0</v>
      </c>
      <c r="U69" s="24" t="n">
        <v>0</v>
      </c>
      <c r="V69" s="24" t="n">
        <v>0</v>
      </c>
      <c r="W69" s="24" t="n">
        <v>0</v>
      </c>
      <c r="X69" s="24" t="n">
        <v>0</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customFormat="false" ht="15" hidden="false" customHeight="false" outlineLevel="0" collapsed="false">
      <c r="A70" s="38" t="s">
        <v>112</v>
      </c>
      <c r="B70" s="47" t="s">
        <v>202</v>
      </c>
      <c r="C70" s="20" t="s">
        <v>114</v>
      </c>
      <c r="D70" s="24" t="n">
        <v>531000000</v>
      </c>
      <c r="E70" s="24" t="n">
        <v>467000000</v>
      </c>
      <c r="F70" s="24" t="n">
        <v>693000000</v>
      </c>
      <c r="G70" s="24" t="n">
        <v>308000000</v>
      </c>
      <c r="H70" s="24" t="n">
        <v>230000000</v>
      </c>
      <c r="I70" s="22" t="n">
        <v>241000000</v>
      </c>
      <c r="J70" s="24" t="n">
        <v>-6225000000</v>
      </c>
      <c r="K70" s="24" t="n">
        <v>145000000</v>
      </c>
      <c r="L70" s="22" t="n">
        <v>257000000</v>
      </c>
      <c r="M70" s="24" t="n">
        <v>-33000000</v>
      </c>
      <c r="N70" s="24" t="n">
        <f aca="false">-(N64-N71)</f>
        <v>240000000</v>
      </c>
      <c r="O70" s="24" t="n">
        <f aca="false">-(O64-O71)</f>
        <v>1134000000</v>
      </c>
      <c r="P70" s="24" t="n">
        <f aca="false">-(P64-P71)</f>
        <v>4745000000</v>
      </c>
      <c r="Q70" s="24" t="n">
        <f aca="false">-(Q64-Q71)</f>
        <v>595000000</v>
      </c>
      <c r="R70" s="24" t="n">
        <f aca="false">-(R64-R71)</f>
        <v>8617000000</v>
      </c>
      <c r="S70" s="24" t="n">
        <f aca="false">-(S64-S71)</f>
        <v>10906000000</v>
      </c>
      <c r="T70" s="24" t="n">
        <f aca="false">-(T64-T71)</f>
        <v>9458000000</v>
      </c>
      <c r="U70" s="24" t="n">
        <f aca="false">-(U64-U71)</f>
        <v>8052000000</v>
      </c>
      <c r="V70" s="24" t="n">
        <f aca="false">-(V64-V71)</f>
        <v>7187000000</v>
      </c>
      <c r="W70" s="24" t="n">
        <f aca="false">-(W64-W71)</f>
        <v>6410000000</v>
      </c>
      <c r="X70" s="24" t="n">
        <f aca="false">-(X64-X71)</f>
        <v>5923000000</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row>
    <row r="71" customFormat="false" ht="15" hidden="false" customHeight="false" outlineLevel="0" collapsed="false">
      <c r="A71" s="38"/>
      <c r="B71" s="47" t="s">
        <v>202</v>
      </c>
      <c r="C71" s="20"/>
      <c r="D71" s="24" t="n">
        <v>531000000</v>
      </c>
      <c r="E71" s="24" t="n">
        <v>467000000</v>
      </c>
      <c r="F71" s="24" t="n">
        <v>693000000</v>
      </c>
      <c r="G71" s="24" t="n">
        <v>308000000</v>
      </c>
      <c r="H71" s="24" t="n">
        <v>230000000</v>
      </c>
      <c r="I71" s="22" t="n">
        <v>241000000</v>
      </c>
      <c r="J71" s="24" t="n">
        <v>-6225000000</v>
      </c>
      <c r="K71" s="24" t="n">
        <v>145000000</v>
      </c>
      <c r="L71" s="22" t="n">
        <v>257000000</v>
      </c>
      <c r="M71" s="24" t="n">
        <v>-33000000</v>
      </c>
      <c r="N71" s="24" t="n">
        <v>240000000</v>
      </c>
      <c r="O71" s="24" t="n">
        <v>1134000000</v>
      </c>
      <c r="P71" s="24" t="n">
        <v>4745000000</v>
      </c>
      <c r="Q71" s="24" t="n">
        <v>595000000</v>
      </c>
      <c r="R71" s="24" t="n">
        <v>8617000000</v>
      </c>
      <c r="S71" s="24" t="n">
        <v>10906000000</v>
      </c>
      <c r="T71" s="24" t="n">
        <v>9458000000</v>
      </c>
      <c r="U71" s="24" t="n">
        <v>8447000000</v>
      </c>
      <c r="V71" s="24" t="n">
        <v>7482000000</v>
      </c>
      <c r="W71" s="24" t="n">
        <v>6410000000</v>
      </c>
      <c r="X71" s="24" t="n">
        <v>5923000000</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row>
    <row r="72" customFormat="false" ht="15" hidden="false" customHeight="false" outlineLevel="0" collapsed="false">
      <c r="A72" s="191" t="s">
        <v>422</v>
      </c>
      <c r="B72" s="191" t="s">
        <v>422</v>
      </c>
      <c r="C72" s="49" t="s">
        <v>251</v>
      </c>
      <c r="D72" s="24"/>
      <c r="E72" s="24"/>
      <c r="F72" s="24"/>
      <c r="G72" s="24"/>
      <c r="H72" s="24"/>
      <c r="I72" s="24"/>
      <c r="J72" s="24"/>
      <c r="K72" s="24"/>
      <c r="L72" s="24"/>
      <c r="M72" s="24"/>
      <c r="N72" s="24" t="n">
        <v>240000000</v>
      </c>
      <c r="O72" s="24" t="n">
        <v>1134000000</v>
      </c>
      <c r="P72" s="24" t="n">
        <v>885000000</v>
      </c>
      <c r="Q72" s="24" t="n">
        <v>595000000</v>
      </c>
      <c r="R72" s="24" t="n">
        <v>1937000000</v>
      </c>
      <c r="S72" s="24" t="n">
        <v>2690000000</v>
      </c>
      <c r="T72" s="24" t="n">
        <v>2962000000</v>
      </c>
      <c r="U72" s="24" t="n">
        <v>1763000000</v>
      </c>
      <c r="V72" s="24" t="n">
        <v>1824000000</v>
      </c>
      <c r="W72" s="24" t="n">
        <v>1737000000</v>
      </c>
      <c r="X72" s="24" t="n">
        <v>1802000000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row>
    <row r="73" customFormat="false" ht="15" hidden="false" customHeight="false" outlineLevel="0" collapsed="false">
      <c r="A73" s="191" t="s">
        <v>1392</v>
      </c>
      <c r="B73" s="191" t="s">
        <v>5921</v>
      </c>
      <c r="C73" s="49" t="s">
        <v>476</v>
      </c>
      <c r="D73" s="24"/>
      <c r="E73" s="24"/>
      <c r="F73" s="336"/>
      <c r="G73" s="336"/>
      <c r="H73" s="336"/>
      <c r="I73" s="366"/>
      <c r="J73" s="336"/>
      <c r="K73" s="336"/>
      <c r="L73" s="366"/>
      <c r="M73" s="336"/>
      <c r="N73" s="24" t="n">
        <v>331000000</v>
      </c>
      <c r="O73" s="24" t="n">
        <v>1234000000</v>
      </c>
      <c r="P73" s="24" t="n">
        <v>1821000000</v>
      </c>
      <c r="Q73" s="24" t="n">
        <v>2140000000</v>
      </c>
      <c r="R73" s="24" t="n">
        <v>4015000000</v>
      </c>
      <c r="S73" s="24" t="n">
        <v>1030000000</v>
      </c>
      <c r="T73" s="24" t="n">
        <v>563000000</v>
      </c>
      <c r="U73" s="24" t="n">
        <v>327000000</v>
      </c>
      <c r="V73" s="24" t="n">
        <v>327000000</v>
      </c>
      <c r="W73" s="24" t="n">
        <v>321000000</v>
      </c>
      <c r="X73" s="24" t="n">
        <v>311000000</v>
      </c>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row>
    <row r="74" customFormat="false" ht="15" hidden="false" customHeight="false" outlineLevel="0" collapsed="false">
      <c r="A74" s="191" t="s">
        <v>5922</v>
      </c>
      <c r="B74" s="191" t="s">
        <v>5923</v>
      </c>
      <c r="C74" s="49" t="s">
        <v>476</v>
      </c>
      <c r="D74" s="24"/>
      <c r="E74" s="24"/>
      <c r="F74" s="336"/>
      <c r="G74" s="336"/>
      <c r="H74" s="336"/>
      <c r="I74" s="336"/>
      <c r="J74" s="336"/>
      <c r="K74" s="336"/>
      <c r="L74" s="336"/>
      <c r="M74" s="336"/>
      <c r="N74" s="24" t="n">
        <v>53000000</v>
      </c>
      <c r="O74" s="24" t="n">
        <v>0</v>
      </c>
      <c r="P74" s="24" t="n">
        <v>0</v>
      </c>
      <c r="Q74" s="24" t="n">
        <v>0</v>
      </c>
      <c r="R74" s="24" t="n">
        <v>0</v>
      </c>
      <c r="S74" s="24" t="n">
        <v>2513000000</v>
      </c>
      <c r="T74" s="24" t="n">
        <v>2916000000</v>
      </c>
      <c r="U74" s="24" t="n">
        <v>1868000000</v>
      </c>
      <c r="V74" s="24" t="n">
        <v>2086000000</v>
      </c>
      <c r="W74" s="24" t="n">
        <v>2326000000</v>
      </c>
      <c r="X74" s="24" t="n">
        <v>2595000000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row>
    <row r="75" customFormat="false" ht="15" hidden="false" customHeight="false" outlineLevel="0" collapsed="false">
      <c r="A75" s="191" t="s">
        <v>49</v>
      </c>
      <c r="B75" s="191" t="s">
        <v>5924</v>
      </c>
      <c r="C75" s="49" t="s">
        <v>476</v>
      </c>
      <c r="D75" s="24"/>
      <c r="E75" s="24"/>
      <c r="F75" s="24"/>
      <c r="G75" s="24"/>
      <c r="H75" s="24"/>
      <c r="I75" s="24"/>
      <c r="J75" s="24"/>
      <c r="K75" s="24"/>
      <c r="L75" s="22"/>
      <c r="M75" s="22"/>
      <c r="N75" s="22"/>
      <c r="O75" s="24" t="n">
        <v>0</v>
      </c>
      <c r="P75" s="336" t="n">
        <f aca="false">P72-P73-P76-P74</f>
        <v>276000000</v>
      </c>
      <c r="Q75" s="336" t="n">
        <f aca="false">Q72-Q73-Q76-Q74</f>
        <v>-903000000</v>
      </c>
      <c r="R75" s="336" t="n">
        <f aca="false">R72-R73-R76-R74</f>
        <v>-1726000000</v>
      </c>
      <c r="S75" s="336" t="n">
        <f aca="false">S72-S73-S76-S74</f>
        <v>477000000</v>
      </c>
      <c r="T75" s="336" t="n">
        <f aca="false">T72-T73-T76-T74</f>
        <v>405000000</v>
      </c>
      <c r="U75" s="336" t="n">
        <f aca="false">U72-U73-U76-U74</f>
        <v>398000000</v>
      </c>
      <c r="V75" s="336" t="n">
        <f aca="false">V72-V73-V76-V74</f>
        <v>290000000</v>
      </c>
      <c r="W75" s="336" t="n">
        <f aca="false">W72-W73-W76-W74</f>
        <v>209000000</v>
      </c>
      <c r="X75" s="336" t="n">
        <f aca="false">X72-X73-X76-X74</f>
        <v>172000000</v>
      </c>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row>
    <row r="76" customFormat="false" ht="15" hidden="false" customHeight="false" outlineLevel="0" collapsed="false">
      <c r="A76" s="191" t="s">
        <v>393</v>
      </c>
      <c r="B76" s="191" t="s">
        <v>393</v>
      </c>
      <c r="C76" s="49" t="s">
        <v>476</v>
      </c>
      <c r="D76" s="24"/>
      <c r="E76" s="24"/>
      <c r="F76" s="24"/>
      <c r="G76" s="24"/>
      <c r="H76" s="24"/>
      <c r="I76" s="24"/>
      <c r="J76" s="24"/>
      <c r="K76" s="24"/>
      <c r="L76" s="24"/>
      <c r="M76" s="24"/>
      <c r="N76" s="336" t="n">
        <f aca="false">(N72-N73-N74)</f>
        <v>-144000000</v>
      </c>
      <c r="O76" s="24" t="n">
        <v>-99000000</v>
      </c>
      <c r="P76" s="24" t="n">
        <v>-1212000000</v>
      </c>
      <c r="Q76" s="24" t="n">
        <v>-642000000</v>
      </c>
      <c r="R76" s="24" t="n">
        <v>-352000000</v>
      </c>
      <c r="S76" s="24" t="n">
        <v>-1330000000</v>
      </c>
      <c r="T76" s="24" t="n">
        <v>-922000000</v>
      </c>
      <c r="U76" s="24" t="n">
        <v>-830000000</v>
      </c>
      <c r="V76" s="24" t="n">
        <v>-879000000</v>
      </c>
      <c r="W76" s="24" t="n">
        <v>-1119000000</v>
      </c>
      <c r="X76" s="24" t="n">
        <v>-1276000000</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row>
    <row r="77" customFormat="false" ht="15" hidden="false" customHeight="false" outlineLevel="0" collapsed="false">
      <c r="A77" s="191" t="s">
        <v>4642</v>
      </c>
      <c r="B77" s="191" t="s">
        <v>1104</v>
      </c>
      <c r="C77" s="49" t="s">
        <v>251</v>
      </c>
      <c r="D77" s="24"/>
      <c r="E77" s="24"/>
      <c r="F77" s="24"/>
      <c r="G77" s="24"/>
      <c r="H77" s="24"/>
      <c r="I77" s="24"/>
      <c r="J77" s="24"/>
      <c r="K77" s="24"/>
      <c r="L77" s="22"/>
      <c r="M77" s="22"/>
      <c r="N77" s="22"/>
      <c r="O77" s="24"/>
      <c r="P77" s="24" t="n">
        <v>3860000000</v>
      </c>
      <c r="Q77" s="24" t="n">
        <v>0</v>
      </c>
      <c r="R77" s="24" t="n">
        <v>6680000000</v>
      </c>
      <c r="S77" s="24" t="n">
        <v>8216000000</v>
      </c>
      <c r="T77" s="24" t="n">
        <v>6496000000</v>
      </c>
      <c r="U77" s="24" t="n">
        <v>6683000000</v>
      </c>
      <c r="V77" s="24" t="n">
        <v>5659000000</v>
      </c>
      <c r="W77" s="24" t="n">
        <v>4673000000</v>
      </c>
      <c r="X77" s="24" t="n">
        <v>4120000000</v>
      </c>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row>
    <row r="78" customFormat="false" ht="15" hidden="false" customHeight="false" outlineLevel="0" collapsed="false">
      <c r="A78" s="191" t="s">
        <v>5925</v>
      </c>
      <c r="B78" s="191" t="s">
        <v>5925</v>
      </c>
      <c r="C78" s="49" t="s">
        <v>251</v>
      </c>
      <c r="D78" s="24"/>
      <c r="E78" s="24"/>
      <c r="F78" s="24"/>
      <c r="G78" s="24"/>
      <c r="H78" s="24"/>
      <c r="I78" s="24"/>
      <c r="J78" s="24"/>
      <c r="K78" s="24"/>
      <c r="L78" s="22"/>
      <c r="M78" s="22"/>
      <c r="N78" s="22"/>
      <c r="O78" s="24"/>
      <c r="P78" s="24"/>
      <c r="Q78" s="24"/>
      <c r="R78" s="24"/>
      <c r="S78" s="24"/>
      <c r="T78" s="24"/>
      <c r="U78" s="24" t="n">
        <f aca="false">U70-U72-U77</f>
        <v>-394000000</v>
      </c>
      <c r="V78" s="24" t="n">
        <f aca="false">V70-V72-V77</f>
        <v>-296000000</v>
      </c>
      <c r="W78" s="24"/>
      <c r="X78" s="24"/>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row>
    <row r="79" customFormat="false" ht="15" hidden="false" customHeight="false" outlineLevel="0" collapsed="false">
      <c r="A79" s="38"/>
      <c r="B79" s="47" t="s">
        <v>5926</v>
      </c>
      <c r="C79" s="49"/>
      <c r="D79" s="24"/>
      <c r="E79" s="24"/>
      <c r="F79" s="24"/>
      <c r="G79" s="24"/>
      <c r="H79" s="24"/>
      <c r="I79" s="24"/>
      <c r="J79" s="24"/>
      <c r="K79" s="24"/>
      <c r="L79" s="24"/>
      <c r="M79" s="24"/>
      <c r="N79" s="24"/>
      <c r="O79" s="24" t="s">
        <v>74</v>
      </c>
      <c r="P79" s="24" t="s">
        <v>74</v>
      </c>
      <c r="Q79" s="24"/>
      <c r="R79" s="24"/>
      <c r="S79" s="24"/>
      <c r="T79" s="24"/>
      <c r="U79" s="24"/>
      <c r="V79" s="24"/>
      <c r="W79" s="24"/>
      <c r="X79" s="24"/>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row>
    <row r="80" customFormat="false" ht="15" hidden="false" customHeight="false" outlineLevel="0" collapsed="false">
      <c r="A80" s="38"/>
      <c r="B80" s="190"/>
      <c r="C80" s="49"/>
      <c r="D80" s="123"/>
      <c r="E80" s="123"/>
      <c r="F80" s="123"/>
      <c r="G80" s="123"/>
      <c r="H80" s="123"/>
      <c r="I80" s="123"/>
      <c r="J80" s="123"/>
      <c r="K80" s="124"/>
      <c r="L80" s="126"/>
      <c r="M80" s="126"/>
      <c r="N80" s="126"/>
      <c r="O80" s="126"/>
      <c r="P80" s="126"/>
      <c r="Q80" s="126"/>
      <c r="R80" s="126"/>
      <c r="S80" s="126"/>
      <c r="T80" s="126"/>
      <c r="U80" s="126"/>
      <c r="V80" s="126"/>
      <c r="W80" s="210"/>
      <c r="X80" s="210"/>
      <c r="Y80" s="4"/>
    </row>
    <row r="81" customFormat="false" ht="15" hidden="false" customHeight="false" outlineLevel="0" collapsed="false">
      <c r="A81" s="38"/>
      <c r="B81" s="190"/>
      <c r="C81" s="49"/>
      <c r="D81" s="0" t="s">
        <v>128</v>
      </c>
      <c r="E81" s="0" t="s">
        <v>128</v>
      </c>
      <c r="F81" s="0" t="s">
        <v>128</v>
      </c>
      <c r="G81" s="0" t="s">
        <v>128</v>
      </c>
      <c r="H81" s="0" t="s">
        <v>128</v>
      </c>
      <c r="I81" s="0" t="s">
        <v>128</v>
      </c>
      <c r="J81" s="0" t="s">
        <v>128</v>
      </c>
      <c r="K81" s="0" t="s">
        <v>128</v>
      </c>
      <c r="L81" s="0" t="s">
        <v>128</v>
      </c>
      <c r="M81" s="0" t="s">
        <v>128</v>
      </c>
      <c r="N81" s="0" t="s">
        <v>128</v>
      </c>
      <c r="O81" s="0" t="s">
        <v>128</v>
      </c>
      <c r="P81" s="0" t="s">
        <v>128</v>
      </c>
      <c r="Q81" s="0" t="s">
        <v>128</v>
      </c>
      <c r="R81" s="0" t="s">
        <v>128</v>
      </c>
      <c r="S81" s="0" t="s">
        <v>128</v>
      </c>
      <c r="T81" s="0" t="s">
        <v>128</v>
      </c>
      <c r="U81" s="0" t="s">
        <v>128</v>
      </c>
      <c r="V81" s="0" t="s">
        <v>128</v>
      </c>
      <c r="W81" s="0" t="s">
        <v>128</v>
      </c>
      <c r="X81" s="0" t="s">
        <v>128</v>
      </c>
      <c r="Y81" s="4"/>
    </row>
    <row r="82" customFormat="false" ht="15" hidden="false" customHeight="false" outlineLevel="0" collapsed="false">
      <c r="A82" s="38"/>
      <c r="B82" s="190"/>
      <c r="C82" s="49"/>
      <c r="D82" s="49"/>
      <c r="E82" s="49"/>
      <c r="F82" s="49"/>
      <c r="G82" s="49"/>
      <c r="H82" s="49"/>
      <c r="I82" s="49"/>
      <c r="J82" s="49"/>
      <c r="K82" s="182"/>
      <c r="L82" s="49"/>
      <c r="M82" s="49"/>
      <c r="N82" s="49"/>
      <c r="O82" s="49"/>
      <c r="P82" s="49"/>
      <c r="Q82" s="49"/>
      <c r="R82" s="49"/>
      <c r="S82" s="49"/>
      <c r="T82" s="49"/>
      <c r="U82" s="49"/>
      <c r="V82" s="49"/>
      <c r="W82" s="4"/>
      <c r="X82" s="4"/>
      <c r="Y82" s="4"/>
    </row>
    <row r="83" customFormat="false" ht="15" hidden="false" customHeight="false" outlineLevel="0" collapsed="false">
      <c r="A83" s="38"/>
      <c r="B83" s="191" t="s">
        <v>2196</v>
      </c>
      <c r="C83" s="49"/>
      <c r="D83" s="1000" t="n">
        <f aca="false">D6-D7-D19</f>
        <v>0</v>
      </c>
      <c r="E83" s="1000" t="n">
        <f aca="false">E6-E7-E19</f>
        <v>-1000000</v>
      </c>
      <c r="F83" s="1000" t="n">
        <f aca="false">F6-F7-F19</f>
        <v>0</v>
      </c>
      <c r="G83" s="1000" t="n">
        <f aca="false">G6-G7-G19</f>
        <v>0</v>
      </c>
      <c r="H83" s="1000" t="n">
        <f aca="false">H6-H7-H19</f>
        <v>0</v>
      </c>
      <c r="I83" s="1000" t="n">
        <f aca="false">I6-I7-I19</f>
        <v>0</v>
      </c>
      <c r="J83" s="1000" t="n">
        <f aca="false">J6-J7-J19</f>
        <v>0</v>
      </c>
      <c r="K83" s="1000" t="n">
        <f aca="false">K6-K7-K19</f>
        <v>0</v>
      </c>
      <c r="L83" s="1000" t="n">
        <f aca="false">L6-L7-L19</f>
        <v>0</v>
      </c>
      <c r="M83" s="1000" t="n">
        <f aca="false">M6-M7-M19</f>
        <v>0</v>
      </c>
      <c r="N83" s="1000" t="n">
        <f aca="false">N6-N7-N19</f>
        <v>0</v>
      </c>
      <c r="O83" s="1000" t="n">
        <f aca="false">O6-O7-O19</f>
        <v>0</v>
      </c>
      <c r="P83" s="1000" t="n">
        <f aca="false">P6-P7-P19</f>
        <v>0</v>
      </c>
      <c r="Q83" s="1000" t="n">
        <f aca="false">Q6-Q7-Q19</f>
        <v>0</v>
      </c>
      <c r="R83" s="1000" t="n">
        <f aca="false">R6-R7-R19</f>
        <v>0</v>
      </c>
      <c r="S83" s="1000" t="n">
        <f aca="false">S6-S7-S19</f>
        <v>0</v>
      </c>
      <c r="T83" s="1000" t="n">
        <f aca="false">T6-T7-T19</f>
        <v>-1000000</v>
      </c>
      <c r="U83" s="1000" t="n">
        <f aca="false">U6-U7-U19</f>
        <v>1000000</v>
      </c>
      <c r="V83" s="1000" t="n">
        <f aca="false">V6-V7-V19</f>
        <v>1000000</v>
      </c>
      <c r="W83" s="1000" t="n">
        <f aca="false">W6-W7-W19</f>
        <v>0</v>
      </c>
      <c r="X83" s="1000" t="n">
        <f aca="false">X6-X7-X19</f>
        <v>-1000000</v>
      </c>
      <c r="Y83" s="4"/>
    </row>
    <row r="84" customFormat="false" ht="15" hidden="false" customHeight="false" outlineLevel="0" collapsed="false">
      <c r="A84" s="38"/>
      <c r="B84" s="191" t="s">
        <v>330</v>
      </c>
      <c r="C84" s="49"/>
      <c r="D84" s="1000" t="n">
        <f aca="false">D7-D8-D23</f>
        <v>0</v>
      </c>
      <c r="E84" s="1000" t="n">
        <f aca="false">E7-E8-E23</f>
        <v>0</v>
      </c>
      <c r="F84" s="1000" t="n">
        <f aca="false">F7-F8-F23</f>
        <v>0</v>
      </c>
      <c r="G84" s="1000" t="n">
        <f aca="false">G7-G8-G23</f>
        <v>1000000</v>
      </c>
      <c r="H84" s="1000" t="n">
        <f aca="false">H7-H8-H23</f>
        <v>0</v>
      </c>
      <c r="I84" s="1000" t="n">
        <f aca="false">I7-I8-I23</f>
        <v>0</v>
      </c>
      <c r="J84" s="1000" t="n">
        <f aca="false">J7-J8-J23</f>
        <v>0</v>
      </c>
      <c r="K84" s="1000" t="n">
        <f aca="false">K7-K8-K23</f>
        <v>0</v>
      </c>
      <c r="L84" s="1000" t="n">
        <f aca="false">L7-L8-L23</f>
        <v>1000000</v>
      </c>
      <c r="M84" s="1000" t="n">
        <f aca="false">M7-M8-M23</f>
        <v>0</v>
      </c>
      <c r="N84" s="1000" t="n">
        <f aca="false">N7-N8-N23</f>
        <v>0</v>
      </c>
      <c r="O84" s="1000" t="n">
        <f aca="false">O7-O8-O23</f>
        <v>0</v>
      </c>
      <c r="P84" s="1000" t="n">
        <f aca="false">P7-P8-P23</f>
        <v>1000000</v>
      </c>
      <c r="Q84" s="1000" t="n">
        <f aca="false">Q7-Q8-Q23</f>
        <v>0</v>
      </c>
      <c r="R84" s="1000" t="n">
        <f aca="false">R7-R8-R23</f>
        <v>0</v>
      </c>
      <c r="S84" s="1000" t="n">
        <f aca="false">S7-S8-S23</f>
        <v>0</v>
      </c>
      <c r="T84" s="1000" t="n">
        <f aca="false">T7-T8-T23</f>
        <v>0</v>
      </c>
      <c r="U84" s="1000" t="n">
        <f aca="false">U7-U8-U23</f>
        <v>0</v>
      </c>
      <c r="V84" s="1000" t="n">
        <f aca="false">V7-V8-V23</f>
        <v>0</v>
      </c>
      <c r="W84" s="1000" t="n">
        <f aca="false">W7-W8-W23</f>
        <v>0</v>
      </c>
      <c r="X84" s="1000" t="n">
        <f aca="false">X7-X8-X23</f>
        <v>0</v>
      </c>
      <c r="Y84" s="4"/>
    </row>
    <row r="85" customFormat="false" ht="15" hidden="false" customHeight="false" outlineLevel="0" collapsed="false">
      <c r="A85" s="38"/>
      <c r="B85" s="0" t="s">
        <v>131</v>
      </c>
      <c r="C85" s="49"/>
      <c r="D85" s="114" t="n">
        <f aca="false">D8-D11-D12-D15-D17-D9-D10-D13-D14-D16-D18</f>
        <v>0</v>
      </c>
      <c r="E85" s="114" t="n">
        <f aca="false">E8-E11-E12-E15-E17-E9-E10-E13-E14-E16-E18</f>
        <v>0</v>
      </c>
      <c r="F85" s="114" t="n">
        <f aca="false">F8-F11-F12-F15-F17-F9-F10-F13-F14-F16-F18</f>
        <v>0</v>
      </c>
      <c r="G85" s="114" t="n">
        <f aca="false">G8-G11-G12-G15-G17-G9-G10-G13-G14-G16-G18</f>
        <v>0</v>
      </c>
      <c r="H85" s="114" t="n">
        <f aca="false">H8-H11-H12-H15-H17-H9-H10-H13-H14-H16-H18</f>
        <v>1000000</v>
      </c>
      <c r="I85" s="114" t="n">
        <f aca="false">I8-I11-I12-I15-I17-I9-I10-I13-I14-I16-I18</f>
        <v>0</v>
      </c>
      <c r="J85" s="114" t="n">
        <f aca="false">J8-J11-J12-J15-J17-J9-J10-J13-J14-J16-J18</f>
        <v>0</v>
      </c>
      <c r="K85" s="114" t="n">
        <f aca="false">K8-K11-K12-K15-K17-K9-K10-K13-K14-K16-K18</f>
        <v>0</v>
      </c>
      <c r="L85" s="114" t="n">
        <f aca="false">L8-L11-L12-L15-L17-L9-L10-L13-L14-L16-L18</f>
        <v>-1000000</v>
      </c>
      <c r="M85" s="114" t="n">
        <f aca="false">M8-M11-M12-M15-M17-M9-M10-M13-M14-M16-M18</f>
        <v>0</v>
      </c>
      <c r="N85" s="114" t="n">
        <f aca="false">N8-N11-N12-N15-N17-N9-N10-N13-N14-N16-N18</f>
        <v>-1000000</v>
      </c>
      <c r="O85" s="114" t="n">
        <f aca="false">O8-O11-O12-O15-O17-O9-O10-O13-O14-O16-O18</f>
        <v>0</v>
      </c>
      <c r="P85" s="114" t="n">
        <f aca="false">P8-P11-P12-P15-P17-P9-P10-P13-P14-P16-P18</f>
        <v>0</v>
      </c>
      <c r="Q85" s="114" t="n">
        <f aca="false">Q8-Q11-Q12-Q15-Q17-Q9-Q10-Q13-Q14-Q16-Q18</f>
        <v>0</v>
      </c>
      <c r="R85" s="114" t="n">
        <f aca="false">R8-R11-R12-R15-R17-R9-R10-R13-R14-R16-R18</f>
        <v>0</v>
      </c>
      <c r="S85" s="114" t="n">
        <f aca="false">S8-S11-S12-S15-S17-S9-S10-S13-S14-S16-S18</f>
        <v>0</v>
      </c>
      <c r="T85" s="114" t="n">
        <f aca="false">T8-T11-T12-T15-T17-T9-T10-T13-T14-T16-T18</f>
        <v>1000000</v>
      </c>
      <c r="U85" s="114" t="n">
        <f aca="false">U8-U11-U12-U15-U17-U9-U10-U13-U14-U16-U18</f>
        <v>-1000000</v>
      </c>
      <c r="V85" s="114" t="n">
        <f aca="false">V8-V11-V12-V15-V17-V9-V10-V13-V14-V16-V18</f>
        <v>-1000000</v>
      </c>
      <c r="W85" s="114" t="n">
        <f aca="false">W8-W11-W12-W15-W17-W9-W10-W13-W14-W16-W18</f>
        <v>0</v>
      </c>
      <c r="X85" s="114" t="n">
        <f aca="false">X8-X11-X12-X15-X17-X9-X10-X13-X14-X16-X18</f>
        <v>0</v>
      </c>
      <c r="Y85" s="4"/>
    </row>
    <row r="86" customFormat="false" ht="15" hidden="false" customHeight="false" outlineLevel="0" collapsed="false">
      <c r="A86" s="38"/>
      <c r="B86" s="0" t="s">
        <v>1266</v>
      </c>
      <c r="C86" s="49"/>
      <c r="D86" s="117" t="n">
        <f aca="false">D19-D20-D21</f>
        <v>575000000</v>
      </c>
      <c r="E86" s="117" t="n">
        <f aca="false">E19-E20-E21-E22</f>
        <v>754000000</v>
      </c>
      <c r="F86" s="117" t="n">
        <f aca="false">F19-F20-F21-F22</f>
        <v>1350000000</v>
      </c>
      <c r="G86" s="117" t="n">
        <f aca="false">G19-G20-G21-G22</f>
        <v>1424000000</v>
      </c>
      <c r="H86" s="117" t="n">
        <f aca="false">H19-H20-H21-H22</f>
        <v>1433000000</v>
      </c>
      <c r="I86" s="114" t="n">
        <f aca="false">I19-I20-I21-I22</f>
        <v>0</v>
      </c>
      <c r="J86" s="114" t="n">
        <f aca="false">J19-J20-J21-J22</f>
        <v>0</v>
      </c>
      <c r="K86" s="114" t="n">
        <f aca="false">K19-K20-K21</f>
        <v>0</v>
      </c>
      <c r="L86" s="114" t="n">
        <f aca="false">L19-L20-L21</f>
        <v>0</v>
      </c>
      <c r="M86" s="114" t="n">
        <f aca="false">M19-M20-M21</f>
        <v>0</v>
      </c>
      <c r="N86" s="114" t="n">
        <f aca="false">N19-N20-N21</f>
        <v>0</v>
      </c>
      <c r="O86" s="114" t="n">
        <f aca="false">O19-O20-O21</f>
        <v>0</v>
      </c>
      <c r="P86" s="114" t="n">
        <f aca="false">P19-P20-P21</f>
        <v>1000000</v>
      </c>
      <c r="Q86" s="114" t="n">
        <f aca="false">Q19-Q20-Q21</f>
        <v>0</v>
      </c>
      <c r="R86" s="114" t="n">
        <f aca="false">R19-R20-R21</f>
        <v>0</v>
      </c>
      <c r="S86" s="114" t="n">
        <f aca="false">S19-S20-S21</f>
        <v>0</v>
      </c>
      <c r="T86" s="114" t="n">
        <f aca="false">T19-T20-T21</f>
        <v>0</v>
      </c>
      <c r="U86" s="114" t="n">
        <f aca="false">U19-U20-U21</f>
        <v>0</v>
      </c>
      <c r="V86" s="114" t="n">
        <f aca="false">V19-V20-V21</f>
        <v>0</v>
      </c>
      <c r="W86" s="114" t="n">
        <f aca="false">W19-W20-W21</f>
        <v>0</v>
      </c>
      <c r="X86" s="114" t="n">
        <f aca="false">X19-X20-X21</f>
        <v>0</v>
      </c>
      <c r="Y86" s="4"/>
    </row>
    <row r="87" customFormat="false" ht="15" hidden="false" customHeight="false" outlineLevel="0" collapsed="false">
      <c r="A87" s="38"/>
      <c r="B87" s="0" t="s">
        <v>1869</v>
      </c>
      <c r="C87" s="49"/>
      <c r="D87" s="114" t="n">
        <f aca="false">D27-D28-D47-D50-D49</f>
        <v>0</v>
      </c>
      <c r="E87" s="114" t="n">
        <f aca="false">E27-E28-E47-E50-E49</f>
        <v>0</v>
      </c>
      <c r="F87" s="114" t="n">
        <f aca="false">F27-F28-F47-F50-F49</f>
        <v>0</v>
      </c>
      <c r="G87" s="114" t="n">
        <f aca="false">G27-G28-G47-G50-G49</f>
        <v>0</v>
      </c>
      <c r="H87" s="114" t="n">
        <f aca="false">H27-H28-H47-H50-H49</f>
        <v>0</v>
      </c>
      <c r="I87" s="114" t="n">
        <f aca="false">I27-I28-I47-I50-I49</f>
        <v>0</v>
      </c>
      <c r="J87" s="114" t="n">
        <f aca="false">J27-J28-J47-J50-J49</f>
        <v>0</v>
      </c>
      <c r="K87" s="114" t="n">
        <f aca="false">K27-K28-K47-K50-K49</f>
        <v>0</v>
      </c>
      <c r="L87" s="114" t="n">
        <f aca="false">L27-L28-L47-L50-L49</f>
        <v>0</v>
      </c>
      <c r="M87" s="114" t="n">
        <f aca="false">M27-M28-M47-M50-M49</f>
        <v>0</v>
      </c>
      <c r="N87" s="114" t="n">
        <f aca="false">N27-N28-N47-N50-N49</f>
        <v>0</v>
      </c>
      <c r="O87" s="114" t="n">
        <f aca="false">O27-O28-O47-O50-O49</f>
        <v>0</v>
      </c>
      <c r="P87" s="114" t="n">
        <f aca="false">P27-P28-P47-P50-P49</f>
        <v>0</v>
      </c>
      <c r="Q87" s="114" t="n">
        <f aca="false">Q27-Q28-Q47-Q50-Q49</f>
        <v>0</v>
      </c>
      <c r="R87" s="114" t="n">
        <f aca="false">R27-R28-R47-R50-R49</f>
        <v>0</v>
      </c>
      <c r="S87" s="114" t="n">
        <f aca="false">S27-S28-S47-S50-S49</f>
        <v>0</v>
      </c>
      <c r="T87" s="114" t="n">
        <f aca="false">T27-T28-T47-T50-T49</f>
        <v>0</v>
      </c>
      <c r="U87" s="114" t="n">
        <f aca="false">U27-U28-U47-U50-U49</f>
        <v>0</v>
      </c>
      <c r="V87" s="114" t="n">
        <f aca="false">V27-V28-V47-V50-V49</f>
        <v>0</v>
      </c>
      <c r="W87" s="114" t="n">
        <f aca="false">W27-W28-W47-W50-W49</f>
        <v>0</v>
      </c>
      <c r="X87" s="114" t="n">
        <f aca="false">X27-X28-X47-X50-X49</f>
        <v>0</v>
      </c>
      <c r="Y87" s="4"/>
    </row>
    <row r="88" customFormat="false" ht="15" hidden="false" customHeight="false" outlineLevel="0" collapsed="false">
      <c r="A88" s="38"/>
      <c r="B88" s="0" t="s">
        <v>333</v>
      </c>
      <c r="C88" s="49"/>
      <c r="D88" s="487" t="n">
        <f aca="false">D28-D29-D30-D31-D32-D36-D44-D45-D46-D33-D43</f>
        <v>0</v>
      </c>
      <c r="E88" s="114" t="n">
        <f aca="false">E28-E29-E30-E31-E32-E36-E44-E45-E46-E33-E43</f>
        <v>0</v>
      </c>
      <c r="F88" s="114" t="n">
        <f aca="false">F28-F29-F30-F31-F32-F36-F44-F45-F46-F33-F43</f>
        <v>0</v>
      </c>
      <c r="G88" s="114" t="n">
        <f aca="false">G28-G29-G30-G31-G32-G36-G44-G45-G46-G33-G43</f>
        <v>1000000</v>
      </c>
      <c r="H88" s="114" t="n">
        <f aca="false">H28-H29-H30-H31-H32-H36-H44-H45-H46-H33-H43</f>
        <v>-1000000</v>
      </c>
      <c r="I88" s="114" t="n">
        <f aca="false">I28-I29-I30-I31-I32-I36-I44-I45-I46-I33-I43</f>
        <v>1000000000</v>
      </c>
      <c r="J88" s="114" t="n">
        <f aca="false">J28-J29-J30-J31-J32-J36-J44-J45-J46-J33-J43</f>
        <v>0</v>
      </c>
      <c r="K88" s="114" t="n">
        <f aca="false">K28-K29-K30-K31-K32-K36-K44-K45-K46-K33-K43</f>
        <v>-1000000</v>
      </c>
      <c r="L88" s="114" t="n">
        <f aca="false">L28-L29-L30-L31-L32-L36-L44-L45-L46-L33-L43</f>
        <v>1000000</v>
      </c>
      <c r="M88" s="114" t="n">
        <f aca="false">M28-M29-M30-M31-M32-M36-M44-M45-M46-M33-M43</f>
        <v>-1000000</v>
      </c>
      <c r="N88" s="114" t="n">
        <f aca="false">N28-N29-N30-N31-N32-N36-N44-N45-N46-N33-N43</f>
        <v>0</v>
      </c>
      <c r="O88" s="114" t="n">
        <f aca="false">O28-O29-O30-O31-O32-O36-O44-O45-O46-O33-O43</f>
        <v>-1000000</v>
      </c>
      <c r="P88" s="114" t="n">
        <f aca="false">P28-P29-P30-P31-P32-P36-P44-P45-P46-P33-P43</f>
        <v>0</v>
      </c>
      <c r="Q88" s="114" t="n">
        <f aca="false">Q28-Q29-Q30-Q31-Q32-Q36-Q44-Q45-Q46-Q33-Q43</f>
        <v>0</v>
      </c>
      <c r="R88" s="114" t="n">
        <f aca="false">R28-R29-R30-R31-R32-R36-R44-R45-R46-R33-R43</f>
        <v>1000000</v>
      </c>
      <c r="S88" s="114" t="n">
        <f aca="false">S28-S29-S30-S31-S32-S36-S44-S45-S46-S33-S43</f>
        <v>0</v>
      </c>
      <c r="T88" s="114" t="n">
        <f aca="false">T28-T29-T30-T31-T32-T36-T44-T45-T46-T33-T43</f>
        <v>0</v>
      </c>
      <c r="U88" s="114" t="n">
        <f aca="false">U28-U29-U30-U31-U32-U36-U44-U45-U46-U33-U43</f>
        <v>0</v>
      </c>
      <c r="V88" s="114" t="n">
        <f aca="false">V28-V29-V30-V31-V32-V36-V44-V45-V46-V33-V43</f>
        <v>-1000000</v>
      </c>
      <c r="W88" s="114" t="n">
        <f aca="false">W28-W29-W30-W31-W32-W36-W44-W45-W46-W33-W43</f>
        <v>0</v>
      </c>
      <c r="X88" s="114" t="n">
        <f aca="false">X28-X29-X30-X31-X32-X36-X44-X45-X46-X33-X43</f>
        <v>1000000</v>
      </c>
      <c r="Y88" s="4"/>
    </row>
    <row r="89" customFormat="false" ht="15" hidden="false" customHeight="false" outlineLevel="0" collapsed="false">
      <c r="A89" s="38"/>
      <c r="B89" s="0" t="s">
        <v>268</v>
      </c>
      <c r="C89" s="49"/>
      <c r="D89" s="117" t="n">
        <f aca="false">D33-D34-D35</f>
        <v>307000000</v>
      </c>
      <c r="E89" s="117" t="n">
        <f aca="false">E33-E34-E35</f>
        <v>331000000</v>
      </c>
      <c r="F89" s="114" t="n">
        <f aca="false">F33-F34-F35</f>
        <v>0</v>
      </c>
      <c r="G89" s="114" t="n">
        <f aca="false">G33-G34-G35</f>
        <v>0</v>
      </c>
      <c r="H89" s="114" t="n">
        <f aca="false">H33-H34-H35</f>
        <v>0</v>
      </c>
      <c r="I89" s="117" t="n">
        <f aca="false">I33-I34-I35</f>
        <v>865000000</v>
      </c>
      <c r="J89" s="117" t="n">
        <f aca="false">J33-J34-J35</f>
        <v>749000000</v>
      </c>
      <c r="K89" s="117" t="n">
        <f aca="false">K33-K34-K35</f>
        <v>776000000</v>
      </c>
      <c r="L89" s="117" t="n">
        <f aca="false">L33-L34-L35</f>
        <v>950000000</v>
      </c>
      <c r="M89" s="114" t="n">
        <f aca="false">M33-M34-M35</f>
        <v>0</v>
      </c>
      <c r="N89" s="114" t="n">
        <f aca="false">N33-N34-N35</f>
        <v>0</v>
      </c>
      <c r="O89" s="114" t="n">
        <f aca="false">O33-O34-O35</f>
        <v>0</v>
      </c>
      <c r="P89" s="114" t="n">
        <f aca="false">P33-P34-P35</f>
        <v>0</v>
      </c>
      <c r="Q89" s="114" t="n">
        <f aca="false">Q33-Q34-Q35</f>
        <v>0</v>
      </c>
      <c r="R89" s="114" t="n">
        <f aca="false">R33-R34-R35</f>
        <v>0</v>
      </c>
      <c r="S89" s="114" t="n">
        <f aca="false">S33-S34-S35</f>
        <v>1000000</v>
      </c>
      <c r="T89" s="114" t="n">
        <f aca="false">T33-T34-T35</f>
        <v>0</v>
      </c>
      <c r="U89" s="114" t="n">
        <f aca="false">U33-U34-U35</f>
        <v>0</v>
      </c>
      <c r="V89" s="114" t="n">
        <f aca="false">V33-V34-V35</f>
        <v>0</v>
      </c>
      <c r="W89" s="114" t="n">
        <f aca="false">W33-W34-W35</f>
        <v>0</v>
      </c>
      <c r="X89" s="114" t="n">
        <f aca="false">X33-X34-X35</f>
        <v>0</v>
      </c>
      <c r="Y89" s="4"/>
    </row>
    <row r="90" customFormat="false" ht="15" hidden="false" customHeight="false" outlineLevel="0" collapsed="false">
      <c r="A90" s="38"/>
      <c r="B90" s="0" t="s">
        <v>1552</v>
      </c>
      <c r="C90" s="49"/>
      <c r="D90" s="117" t="n">
        <f aca="false">D36-D37-D41</f>
        <v>219000000</v>
      </c>
      <c r="E90" s="117" t="n">
        <f aca="false">E36-E37-E41</f>
        <v>353000000</v>
      </c>
      <c r="F90" s="114" t="n">
        <f aca="false">F36-F37-F41</f>
        <v>0</v>
      </c>
      <c r="G90" s="114" t="n">
        <f aca="false">G36-G37-G41</f>
        <v>0</v>
      </c>
      <c r="H90" s="114" t="n">
        <f aca="false">H36-H37-H41</f>
        <v>0</v>
      </c>
      <c r="I90" s="114" t="n">
        <f aca="false">I36-I37-I41</f>
        <v>0</v>
      </c>
      <c r="J90" s="114" t="n">
        <f aca="false">J36-J37-J41</f>
        <v>0</v>
      </c>
      <c r="K90" s="114" t="n">
        <f aca="false">K36-K37-K41</f>
        <v>0</v>
      </c>
      <c r="L90" s="114" t="n">
        <f aca="false">L36-L37-L41</f>
        <v>0</v>
      </c>
      <c r="M90" s="114" t="n">
        <f aca="false">M36-M37-M41</f>
        <v>0</v>
      </c>
      <c r="N90" s="114" t="n">
        <f aca="false">N36-N37-N41</f>
        <v>0</v>
      </c>
      <c r="O90" s="114" t="n">
        <f aca="false">O36-O37-O41</f>
        <v>0</v>
      </c>
      <c r="P90" s="114" t="n">
        <f aca="false">P36-P37-P41</f>
        <v>0</v>
      </c>
      <c r="Q90" s="114" t="n">
        <f aca="false">Q36-Q37-Q41</f>
        <v>0</v>
      </c>
      <c r="R90" s="114" t="n">
        <f aca="false">R36-R37-R41</f>
        <v>0</v>
      </c>
      <c r="S90" s="114" t="n">
        <f aca="false">S36-S37-S41</f>
        <v>0</v>
      </c>
      <c r="T90" s="114" t="n">
        <f aca="false">T36-T37-T41</f>
        <v>0</v>
      </c>
      <c r="U90" s="114" t="n">
        <f aca="false">U36-U37-U41</f>
        <v>0</v>
      </c>
      <c r="V90" s="114" t="n">
        <f aca="false">V36-V37-V41</f>
        <v>0</v>
      </c>
      <c r="W90" s="114" t="n">
        <f aca="false">W36-W37-W41</f>
        <v>0</v>
      </c>
      <c r="X90" s="114" t="n">
        <f aca="false">X36-X37-X41</f>
        <v>0</v>
      </c>
      <c r="Y90" s="4"/>
    </row>
    <row r="91" customFormat="false" ht="15" hidden="false" customHeight="false" outlineLevel="0" collapsed="false">
      <c r="A91" s="38"/>
      <c r="B91" s="0" t="s">
        <v>5883</v>
      </c>
      <c r="C91" s="49"/>
      <c r="D91" s="114" t="n">
        <f aca="false">D37-D38-D39-D40</f>
        <v>0</v>
      </c>
      <c r="E91" s="114" t="n">
        <f aca="false">E37-E38-E39-E40</f>
        <v>0</v>
      </c>
      <c r="F91" s="114" t="n">
        <f aca="false">F37-F38-F39-F40</f>
        <v>0</v>
      </c>
      <c r="G91" s="114" t="n">
        <f aca="false">G37-G38-G39-G40</f>
        <v>0</v>
      </c>
      <c r="H91" s="114" t="n">
        <f aca="false">H37-H38-H39-H40</f>
        <v>0</v>
      </c>
      <c r="I91" s="114" t="n">
        <f aca="false">I37-I38-I39-I40</f>
        <v>0</v>
      </c>
      <c r="J91" s="114" t="n">
        <f aca="false">J37-J38-J39-J40</f>
        <v>0</v>
      </c>
      <c r="K91" s="114" t="n">
        <f aca="false">K37-K38-K39-K40</f>
        <v>0</v>
      </c>
      <c r="L91" s="114" t="n">
        <f aca="false">L37-L38-L39-L40</f>
        <v>0</v>
      </c>
      <c r="M91" s="114" t="n">
        <f aca="false">M37-M38-M39-M40</f>
        <v>0</v>
      </c>
      <c r="N91" s="114" t="n">
        <f aca="false">N37-N38-N39-N40</f>
        <v>100000000</v>
      </c>
      <c r="O91" s="114" t="n">
        <f aca="false">O37-O38-O39-O40</f>
        <v>0</v>
      </c>
      <c r="P91" s="114" t="n">
        <f aca="false">P37-P38-P39-P40</f>
        <v>0</v>
      </c>
      <c r="Q91" s="114" t="n">
        <f aca="false">Q37-Q38-Q39-Q40</f>
        <v>1000000</v>
      </c>
      <c r="R91" s="114" t="n">
        <f aca="false">R37-R38-R39-R40</f>
        <v>0</v>
      </c>
      <c r="S91" s="114" t="n">
        <f aca="false">S37-S38-S39-S40</f>
        <v>0</v>
      </c>
      <c r="T91" s="114" t="n">
        <f aca="false">T37-T38-T39-T40</f>
        <v>0</v>
      </c>
      <c r="U91" s="114" t="n">
        <f aca="false">U37-U38-U39-U40</f>
        <v>0</v>
      </c>
      <c r="V91" s="114" t="n">
        <f aca="false">V37-V38-V39-V40</f>
        <v>0</v>
      </c>
      <c r="W91" s="114" t="n">
        <f aca="false">W37-W38-W39-W40</f>
        <v>0</v>
      </c>
      <c r="X91" s="114" t="n">
        <f aca="false">X37-X38-X39-X40</f>
        <v>-1000000</v>
      </c>
      <c r="Y91" s="4"/>
    </row>
    <row r="92" s="38" customFormat="true" ht="15" hidden="false" customHeight="false" outlineLevel="0" collapsed="false">
      <c r="B92" s="38" t="s">
        <v>2449</v>
      </c>
      <c r="C92" s="49"/>
      <c r="D92" s="145" t="n">
        <f aca="false">D56-D60-D71</f>
        <v>0</v>
      </c>
      <c r="E92" s="145" t="n">
        <f aca="false">E56-E60-E71</f>
        <v>0</v>
      </c>
      <c r="F92" s="145" t="n">
        <f aca="false">F56-F60-F71</f>
        <v>1000000</v>
      </c>
      <c r="G92" s="145" t="n">
        <f aca="false">G56-G60-G71</f>
        <v>0</v>
      </c>
      <c r="H92" s="145" t="n">
        <f aca="false">H56-H60-H71</f>
        <v>0</v>
      </c>
      <c r="I92" s="145" t="n">
        <f aca="false">I56-I60-I71</f>
        <v>0</v>
      </c>
      <c r="J92" s="145" t="n">
        <f aca="false">J56-J60-J71</f>
        <v>0</v>
      </c>
      <c r="K92" s="145" t="n">
        <f aca="false">K56-K60-K71</f>
        <v>0</v>
      </c>
      <c r="L92" s="145" t="n">
        <f aca="false">L56-L60-L71</f>
        <v>0</v>
      </c>
      <c r="M92" s="145" t="n">
        <f aca="false">M56-M60-M71</f>
        <v>0</v>
      </c>
      <c r="N92" s="145" t="n">
        <f aca="false">N56-N59-N70</f>
        <v>0</v>
      </c>
      <c r="O92" s="145" t="n">
        <f aca="false">O56-O59-O70</f>
        <v>0</v>
      </c>
      <c r="P92" s="145" t="n">
        <f aca="false">P56-P59-P70</f>
        <v>0</v>
      </c>
      <c r="Q92" s="145" t="n">
        <f aca="false">Q56-Q59-Q70</f>
        <v>0</v>
      </c>
      <c r="R92" s="145" t="n">
        <f aca="false">R56-R59-R70</f>
        <v>1000000</v>
      </c>
      <c r="S92" s="145" t="n">
        <f aca="false">S56-S59-S70</f>
        <v>0</v>
      </c>
      <c r="T92" s="145" t="n">
        <f aca="false">T56-T59-T70</f>
        <v>0</v>
      </c>
      <c r="U92" s="145" t="n">
        <f aca="false">U56-U59-U70</f>
        <v>-1000000</v>
      </c>
      <c r="V92" s="145" t="n">
        <f aca="false">V56-V59-V70</f>
        <v>-106000000</v>
      </c>
      <c r="W92" s="145" t="n">
        <f aca="false">W56-W59-W70</f>
        <v>0</v>
      </c>
      <c r="X92" s="145" t="n">
        <f aca="false">X56-X59-X70</f>
        <v>0</v>
      </c>
      <c r="Y92" s="4"/>
    </row>
    <row r="93" customFormat="false" ht="15" hidden="false" customHeight="false" outlineLevel="0" collapsed="false">
      <c r="A93" s="38"/>
      <c r="B93" s="0" t="s">
        <v>2518</v>
      </c>
      <c r="C93" s="49"/>
      <c r="D93" s="115" t="n">
        <f aca="false">D59-D61-D62-D63-D67-D69-D68</f>
        <v>0</v>
      </c>
      <c r="E93" s="115" t="n">
        <f aca="false">E59-E61-E62-E63-E67-E69-E68</f>
        <v>0</v>
      </c>
      <c r="F93" s="115" t="n">
        <f aca="false">F59-F61-F62-F63-F67-F69-F68</f>
        <v>0</v>
      </c>
      <c r="G93" s="115" t="n">
        <f aca="false">G59-G61-G62-G63-G67-G69-G68</f>
        <v>0</v>
      </c>
      <c r="H93" s="115" t="n">
        <f aca="false">H59-H61-H62-H63-H67-H69-H68</f>
        <v>0</v>
      </c>
      <c r="I93" s="115" t="n">
        <f aca="false">I59-I61-I62-I63-I67-I69-I68</f>
        <v>0</v>
      </c>
      <c r="J93" s="115" t="n">
        <f aca="false">J59-J61-J62-J63-J67-J69-J68</f>
        <v>0</v>
      </c>
      <c r="K93" s="115" t="n">
        <f aca="false">K59-K61-K62-K63-K67-K69-K68</f>
        <v>0</v>
      </c>
      <c r="L93" s="115" t="n">
        <f aca="false">L59-L61-L62-L63-L67-L69-L68</f>
        <v>0</v>
      </c>
      <c r="M93" s="115" t="n">
        <f aca="false">M59-M61-M62-M63-M67-M69-M68</f>
        <v>-1000000</v>
      </c>
      <c r="N93" s="115" t="n">
        <f aca="false">N59-N61-N62-N63-N67-N69-N68</f>
        <v>0</v>
      </c>
      <c r="O93" s="115" t="n">
        <f aca="false">O59-O61-O62-O63-O67-O69-O68</f>
        <v>0</v>
      </c>
      <c r="P93" s="115" t="n">
        <f aca="false">P59-P61-P62-P63-P67-P69-P68</f>
        <v>-1000000</v>
      </c>
      <c r="Q93" s="115" t="n">
        <f aca="false">Q59-Q61-Q62-Q63-Q67-Q69-Q68</f>
        <v>0</v>
      </c>
      <c r="R93" s="115" t="n">
        <f aca="false">R59-R61-R62-R63-R67-R69-R68</f>
        <v>0</v>
      </c>
      <c r="S93" s="115" t="n">
        <f aca="false">S59-S61-S62-S63-S67-S69-S68</f>
        <v>0</v>
      </c>
      <c r="T93" s="115" t="n">
        <f aca="false">T59-T61-T62-T63-T67-T69-T68</f>
        <v>0</v>
      </c>
      <c r="U93" s="115" t="n">
        <f aca="false">U59-U61-U62-U63-U67-U69-U68</f>
        <v>0</v>
      </c>
      <c r="V93" s="115" t="n">
        <f aca="false">V59-V61-V62-V63-V67-V69-V68</f>
        <v>0</v>
      </c>
      <c r="W93" s="115" t="n">
        <f aca="false">W59-W61-W62-W63-W67-W69-W68</f>
        <v>0</v>
      </c>
      <c r="X93" s="115" t="n">
        <f aca="false">X59-X61-X62-X63-X67-X69-X68</f>
        <v>0</v>
      </c>
      <c r="Y93" s="4"/>
    </row>
    <row r="94" s="38" customFormat="true" ht="15" hidden="false" customHeight="false" outlineLevel="0" collapsed="false">
      <c r="B94" s="38" t="s">
        <v>5927</v>
      </c>
      <c r="C94" s="49"/>
      <c r="D94" s="117" t="n">
        <f aca="false">D70-D72-D77-D78</f>
        <v>531000000</v>
      </c>
      <c r="E94" s="117" t="n">
        <f aca="false">E70-E72-E77-E78</f>
        <v>467000000</v>
      </c>
      <c r="F94" s="117" t="n">
        <f aca="false">F70-F72-F77-F78</f>
        <v>693000000</v>
      </c>
      <c r="G94" s="117" t="n">
        <f aca="false">G70-G72-G77-G78</f>
        <v>308000000</v>
      </c>
      <c r="H94" s="117" t="n">
        <f aca="false">H70-H72-H77-H78</f>
        <v>230000000</v>
      </c>
      <c r="I94" s="117" t="n">
        <f aca="false">I70-I72-I77-I78</f>
        <v>241000000</v>
      </c>
      <c r="J94" s="117" t="n">
        <f aca="false">J70-J72-J77-J78</f>
        <v>-6225000000</v>
      </c>
      <c r="K94" s="117" t="n">
        <f aca="false">K70-K72-K77-K78</f>
        <v>145000000</v>
      </c>
      <c r="L94" s="117" t="n">
        <f aca="false">L70-L72-L77-L78</f>
        <v>257000000</v>
      </c>
      <c r="M94" s="117" t="n">
        <f aca="false">M70-M72-M77-M78</f>
        <v>-33000000</v>
      </c>
      <c r="N94" s="145" t="n">
        <f aca="false">N70-N72-N77-N78</f>
        <v>0</v>
      </c>
      <c r="O94" s="145" t="n">
        <f aca="false">O70-O72-O77-O78</f>
        <v>0</v>
      </c>
      <c r="P94" s="145" t="n">
        <f aca="false">P70-P72-P77-P78</f>
        <v>0</v>
      </c>
      <c r="Q94" s="145" t="n">
        <f aca="false">Q70-Q72-Q77-Q78</f>
        <v>0</v>
      </c>
      <c r="R94" s="145" t="n">
        <f aca="false">R70-R72-R77-R78</f>
        <v>0</v>
      </c>
      <c r="S94" s="145" t="n">
        <f aca="false">S70-S72-S77-S78</f>
        <v>0</v>
      </c>
      <c r="T94" s="145" t="n">
        <f aca="false">T70-T72-T77-T78</f>
        <v>0</v>
      </c>
      <c r="U94" s="145" t="n">
        <f aca="false">U70-U72-U77-U78</f>
        <v>0</v>
      </c>
      <c r="V94" s="145" t="n">
        <f aca="false">V70-V72-V77-V78</f>
        <v>0</v>
      </c>
      <c r="W94" s="145" t="n">
        <f aca="false">W70-W72-W77-W78</f>
        <v>0</v>
      </c>
      <c r="X94" s="145" t="n">
        <f aca="false">X70-X72-X77-X78</f>
        <v>1000000</v>
      </c>
      <c r="Y94" s="4"/>
    </row>
    <row r="95" customFormat="false" ht="17.25" hidden="false" customHeight="true" outlineLevel="0" collapsed="false">
      <c r="A95" s="38"/>
      <c r="B95" s="0" t="s">
        <v>1193</v>
      </c>
      <c r="C95" s="49"/>
      <c r="D95" s="114" t="n">
        <f aca="false">D72-D73-D74-D75-D76</f>
        <v>0</v>
      </c>
      <c r="E95" s="114" t="n">
        <f aca="false">E72-E73-E74-E75-E76</f>
        <v>0</v>
      </c>
      <c r="F95" s="114" t="n">
        <f aca="false">F72-F73-F74-F75-F76</f>
        <v>0</v>
      </c>
      <c r="G95" s="114" t="n">
        <f aca="false">G72-G73-G74-G75-G76</f>
        <v>0</v>
      </c>
      <c r="H95" s="114" t="n">
        <f aca="false">H72-H73-H74-H75-H76</f>
        <v>0</v>
      </c>
      <c r="I95" s="114" t="n">
        <f aca="false">I72-I73-I74-I75-I76</f>
        <v>0</v>
      </c>
      <c r="J95" s="114" t="n">
        <f aca="false">J72-J73-J74-J75-J76</f>
        <v>0</v>
      </c>
      <c r="K95" s="114" t="n">
        <f aca="false">K72-K73-K74-K75-K76</f>
        <v>0</v>
      </c>
      <c r="L95" s="114" t="n">
        <f aca="false">L72-L73-L74-L75-L76</f>
        <v>0</v>
      </c>
      <c r="M95" s="114" t="n">
        <f aca="false">M72-M73-M74-M75-M76</f>
        <v>0</v>
      </c>
      <c r="N95" s="114" t="n">
        <f aca="false">N72-N73-N74-N75-N76</f>
        <v>0</v>
      </c>
      <c r="O95" s="114" t="n">
        <f aca="false">O72-O73-O74-O75-O76</f>
        <v>-1000000</v>
      </c>
      <c r="P95" s="114" t="n">
        <f aca="false">P72-P73-P74-P75-P76</f>
        <v>0</v>
      </c>
      <c r="Q95" s="114" t="n">
        <f aca="false">Q72-Q73-Q74-Q75-Q76</f>
        <v>0</v>
      </c>
      <c r="R95" s="114" t="n">
        <f aca="false">R72-R73-R74-R75-R76</f>
        <v>0</v>
      </c>
      <c r="S95" s="114" t="n">
        <f aca="false">S72-S73-S74-S75-S76</f>
        <v>0</v>
      </c>
      <c r="T95" s="114" t="n">
        <f aca="false">T72-T73-T74-T75-T76</f>
        <v>0</v>
      </c>
      <c r="U95" s="114" t="n">
        <f aca="false">U72-U73-U74-U75-U76</f>
        <v>0</v>
      </c>
      <c r="V95" s="114" t="n">
        <f aca="false">V72-V73-V74-V75-V76</f>
        <v>0</v>
      </c>
      <c r="W95" s="114" t="n">
        <f aca="false">W72-W73-W74-W75-W76</f>
        <v>0</v>
      </c>
      <c r="X95" s="114" t="n">
        <f aca="false">X72-X73-X74-X75-X76</f>
        <v>0</v>
      </c>
      <c r="Y95" s="4"/>
    </row>
    <row r="96" customFormat="false" ht="15" hidden="false" customHeight="false" outlineLevel="0" collapsed="false">
      <c r="A96" s="38"/>
      <c r="C96" s="49"/>
      <c r="W96" s="4"/>
      <c r="X96" s="4"/>
      <c r="Y96" s="4"/>
    </row>
    <row r="97" customFormat="false" ht="15" hidden="false" customHeight="false" outlineLevel="0" collapsed="false">
      <c r="A97" s="38"/>
      <c r="C97" s="55"/>
      <c r="W97" s="4"/>
      <c r="X97" s="4"/>
      <c r="Y97" s="4"/>
    </row>
    <row r="98" customFormat="false" ht="15" hidden="false" customHeight="false" outlineLevel="0" collapsed="false">
      <c r="A98" s="38"/>
      <c r="B98" s="0" t="s">
        <v>586</v>
      </c>
      <c r="C98" s="49"/>
      <c r="D98" s="0" t="n">
        <v>11201000000</v>
      </c>
      <c r="E98" s="0" t="n">
        <v>14785000000</v>
      </c>
      <c r="F98" s="0" t="n">
        <v>18447000000</v>
      </c>
      <c r="G98" s="0" t="n">
        <v>23202000000</v>
      </c>
      <c r="H98" s="0" t="n">
        <v>29730000000</v>
      </c>
      <c r="I98" s="0" t="n">
        <v>37189000000</v>
      </c>
      <c r="J98" s="0" t="n">
        <v>45964000000</v>
      </c>
      <c r="K98" s="0" t="n">
        <v>56263000000</v>
      </c>
      <c r="L98" s="0" t="n">
        <v>67089000000</v>
      </c>
      <c r="M98" s="0" t="n">
        <v>77348000000</v>
      </c>
      <c r="N98" s="0" t="n">
        <v>97216000000</v>
      </c>
      <c r="O98" s="0" t="n">
        <v>115353000000</v>
      </c>
      <c r="P98" s="0" t="n">
        <v>128370000000</v>
      </c>
      <c r="Q98" s="0" t="n">
        <v>144775000000</v>
      </c>
      <c r="R98" s="0" t="n">
        <v>166474000000</v>
      </c>
      <c r="S98" s="0" t="n">
        <v>191397000000</v>
      </c>
      <c r="T98" s="0" t="n">
        <v>218598000000</v>
      </c>
      <c r="U98" s="0" t="n">
        <v>245665000000</v>
      </c>
      <c r="V98" s="0" t="n">
        <v>273700000000</v>
      </c>
      <c r="W98" s="4"/>
      <c r="X98" s="4"/>
      <c r="Y98" s="4"/>
    </row>
    <row r="99" customFormat="false" ht="15" hidden="false" customHeight="false" outlineLevel="0" collapsed="false">
      <c r="A99" s="38"/>
      <c r="B99" s="0" t="s">
        <v>140</v>
      </c>
      <c r="C99" s="49"/>
      <c r="D99" s="0" t="n">
        <f aca="false">(D6/D98)*100</f>
        <v>27.6939558967949</v>
      </c>
      <c r="E99" s="0" t="n">
        <f aca="false">(E6/E98)*100</f>
        <v>22.0629015894488</v>
      </c>
      <c r="F99" s="0" t="n">
        <f aca="false">(F6/F98)*100</f>
        <v>23.0877649482301</v>
      </c>
      <c r="G99" s="0" t="n">
        <f aca="false">(G6/G98)*100</f>
        <v>21.9937936384794</v>
      </c>
      <c r="H99" s="0" t="n">
        <f aca="false">(H6/H98)*100</f>
        <v>20.7635385132862</v>
      </c>
      <c r="I99" s="0" t="n">
        <f aca="false">(I6/I98)*100</f>
        <v>20.0785178412972</v>
      </c>
      <c r="J99" s="0" t="n">
        <f aca="false">(J6/J98)*100</f>
        <v>36.6047341397616</v>
      </c>
      <c r="K99" s="0" t="n">
        <f aca="false">(K6/K98)*100</f>
        <v>18.8863018324654</v>
      </c>
      <c r="L99" s="0" t="n">
        <f aca="false">(L6/L98)*100</f>
        <v>18.3189494552013</v>
      </c>
      <c r="M99" s="0" t="n">
        <f aca="false">(M6/M98)*100</f>
        <v>15.7495992139422</v>
      </c>
      <c r="N99" s="0" t="n">
        <f aca="false">(N6/N98)*100</f>
        <v>15.6332290980909</v>
      </c>
      <c r="O99" s="0" t="n">
        <f aca="false">(O6/O98)*100</f>
        <v>17.5400726465718</v>
      </c>
      <c r="P99" s="0" t="n">
        <f aca="false">(P6/P98)*100</f>
        <v>19.1173950299914</v>
      </c>
      <c r="Q99" s="0" t="n">
        <f aca="false">(Q6/Q98)*100</f>
        <v>18.4272146434122</v>
      </c>
      <c r="R99" s="0" t="n">
        <f aca="false">(R6/R98)*100</f>
        <v>18.9603181277557</v>
      </c>
      <c r="S99" s="0" t="n">
        <f aca="false">(S6/S98)*100</f>
        <v>17.5337126496236</v>
      </c>
      <c r="T99" s="0" t="n">
        <f aca="false">(T6/T98)*100</f>
        <v>16.8386719000174</v>
      </c>
      <c r="U99" s="0" t="n">
        <f aca="false">(U6/U98)*100</f>
        <v>17.857244621741</v>
      </c>
      <c r="V99" s="0" t="n">
        <f aca="false">(V6/V98)*100</f>
        <v>18.6558275484107</v>
      </c>
      <c r="W99" s="4"/>
      <c r="X99" s="4"/>
      <c r="Y99" s="4"/>
    </row>
    <row r="100" customFormat="false" ht="15" hidden="false" customHeight="false" outlineLevel="0" collapsed="false">
      <c r="A100" s="38"/>
      <c r="B100" s="0" t="s">
        <v>141</v>
      </c>
      <c r="C100" s="49"/>
      <c r="D100" s="0" t="n">
        <f aca="false">(D27/D98)*100</f>
        <v>27.1404338898313</v>
      </c>
      <c r="E100" s="0" t="n">
        <f aca="false">(E27/E98)*100</f>
        <v>28.488332769699</v>
      </c>
      <c r="F100" s="0" t="n">
        <f aca="false">(F27/F98)*100</f>
        <v>27.5708787336694</v>
      </c>
      <c r="G100" s="0" t="n">
        <f aca="false">(G27/G98)*100</f>
        <v>27.3123006637359</v>
      </c>
      <c r="H100" s="0" t="n">
        <f aca="false">(H27/H98)*100</f>
        <v>23.2694248234107</v>
      </c>
      <c r="I100" s="0" t="n">
        <f aca="false">(I27/I98)*100</f>
        <v>22.4501868832182</v>
      </c>
      <c r="J100" s="0" t="n">
        <f aca="false">(J27/J98)*100</f>
        <v>19.6914976938474</v>
      </c>
      <c r="K100" s="0" t="n">
        <f aca="false">(K27/K98)*100</f>
        <v>19.9225067984288</v>
      </c>
      <c r="L100" s="0" t="n">
        <f aca="false">(L27/L98)*100</f>
        <v>19.5233197692617</v>
      </c>
      <c r="M100" s="0" t="n">
        <f aca="false">(M27/M98)*100</f>
        <v>17.9035010601438</v>
      </c>
      <c r="N100" s="0" t="n">
        <f aca="false">(N27/N98)*100</f>
        <v>18.088586240948</v>
      </c>
      <c r="O100" s="0" t="n">
        <f aca="false">(O27/O98)*100</f>
        <v>19.3024888819537</v>
      </c>
      <c r="P100" s="0" t="n">
        <f aca="false">(P27/P98)*100</f>
        <v>22.3455636052037</v>
      </c>
      <c r="Q100" s="0" t="n">
        <f aca="false">(Q27/Q98)*100</f>
        <v>25.1127611811431</v>
      </c>
      <c r="R100" s="0" t="n">
        <f aca="false">(R27/R98)*100</f>
        <v>24.4122205269291</v>
      </c>
      <c r="S100" s="0" t="n">
        <f aca="false">(S27/S98)*100</f>
        <v>25.0657011342915</v>
      </c>
      <c r="T100" s="0" t="n">
        <f aca="false">(T27/T98)*100</f>
        <v>22.6895945983037</v>
      </c>
      <c r="U100" s="0" t="n">
        <f aca="false">(U27/U98)*100</f>
        <v>22.7427594488429</v>
      </c>
      <c r="V100" s="0" t="n">
        <f aca="false">(V27/V98)*100</f>
        <v>22.6313481914505</v>
      </c>
      <c r="W100" s="4"/>
      <c r="X100" s="4"/>
      <c r="Y100" s="4"/>
    </row>
    <row r="102" customFormat="false" ht="13.5" hidden="false" customHeight="true" outlineLevel="0" collapsed="false">
      <c r="B102" s="0" t="s">
        <v>142</v>
      </c>
      <c r="D102" s="0" t="n">
        <f aca="false">IF(D49&lt;0, (D49/D26)*100)</f>
        <v>0</v>
      </c>
      <c r="E102" s="0" t="n">
        <f aca="false">IF(E49&lt;0, (E49/E26)*100)</f>
        <v>0</v>
      </c>
      <c r="F102" s="0" t="n">
        <f aca="false">IF(F49&lt;0, (F49/F26)*100)</f>
        <v>0</v>
      </c>
      <c r="G102" s="0" t="n">
        <f aca="false">IF(G49&lt;0, (G49/G26)*100)</f>
        <v>0</v>
      </c>
      <c r="H102" s="0" t="n">
        <f aca="false">IF(H49&lt;0, (H49/H26)*100)</f>
        <v>0</v>
      </c>
      <c r="I102" s="0" t="n">
        <f aca="false">IF(I49&lt;0, (I49/I26)*100)</f>
        <v>0</v>
      </c>
      <c r="J102" s="0" t="n">
        <f aca="false">IF(J49&lt;0, (J49/J26)*100)</f>
        <v>0</v>
      </c>
      <c r="K102" s="0" t="n">
        <f aca="false">IF(K49&lt;0, (K49/K26)*100)</f>
        <v>0</v>
      </c>
      <c r="L102" s="0" t="n">
        <f aca="false">IF(L49&lt;0, (L49/L26)*100)</f>
        <v>0</v>
      </c>
      <c r="M102" s="0" t="n">
        <f aca="false">IF(M49&lt;0, (M49/M26)*100)</f>
        <v>0</v>
      </c>
      <c r="N102" s="0" t="n">
        <f aca="false">IF(N49&lt;0, (N49/N26)*100)</f>
        <v>0</v>
      </c>
      <c r="O102" s="0" t="n">
        <f aca="false">IF(O49&lt;0, (O49/O26)*100)</f>
        <v>0</v>
      </c>
      <c r="P102" s="0" t="n">
        <f aca="false">IF(P49&lt;0, (P49/P26)*100)</f>
        <v>0</v>
      </c>
      <c r="Q102" s="0" t="n">
        <f aca="false">IF(Q49&lt;0, (Q49/Q26)*100)</f>
        <v>0</v>
      </c>
      <c r="R102" s="0" t="n">
        <f aca="false">IF(R49&lt;0, (R49/R26)*100)</f>
        <v>0</v>
      </c>
      <c r="S102" s="0" t="n">
        <f aca="false">IF(S49&lt;0, (S49/S26)*100)</f>
        <v>0</v>
      </c>
      <c r="T102" s="0" t="n">
        <f aca="false">IF(T49&lt;0, (T49/T26)*100)</f>
        <v>0</v>
      </c>
      <c r="U102" s="0" t="n">
        <f aca="false">IF(U49&lt;0, (U49/U26)*100)</f>
        <v>0</v>
      </c>
      <c r="V102" s="0" t="n">
        <f aca="false">IF(V49&lt;0, (V49/V26)*100)</f>
        <v>0</v>
      </c>
      <c r="W102" s="0" t="n">
        <f aca="false">IF(W49&lt;0, (W49/W26)*100)</f>
        <v>0</v>
      </c>
      <c r="X102" s="0" t="n">
        <f aca="false">IF(X49&lt;0, (X49/X26)*100)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7.xml><?xml version="1.0" encoding="utf-8"?>
<worksheet xmlns="http://schemas.openxmlformats.org/spreadsheetml/2006/main" xmlns:r="http://schemas.openxmlformats.org/officeDocument/2006/relationships">
  <sheetPr filterMode="false">
    <pageSetUpPr fitToPage="false"/>
  </sheetPr>
  <dimension ref="A1:Y9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39" activePane="bottomRight" state="frozen"/>
      <selection pane="topLeft" activeCell="A1" activeCellId="0" sqref="A1"/>
      <selection pane="topRight" activeCell="U1" activeCellId="0" sqref="U1"/>
      <selection pane="bottomLeft" activeCell="A39" activeCellId="0" sqref="A39"/>
      <selection pane="bottomRight" activeCell="AA76" activeCellId="0" sqref="AA76"/>
    </sheetView>
  </sheetViews>
  <sheetFormatPr defaultRowHeight="15"/>
  <cols>
    <col collapsed="false" hidden="false" max="1" min="1" style="0" width="38.4744897959184"/>
    <col collapsed="false" hidden="false" max="2" min="2" style="0" width="44.5459183673469"/>
    <col collapsed="false" hidden="false" max="3" min="3" style="0" width="24.3010204081633"/>
    <col collapsed="false" hidden="false" max="4" min="4" style="0" width="16.1989795918367"/>
    <col collapsed="false" hidden="false" max="8" min="5" style="0" width="8.50510204081633"/>
    <col collapsed="false" hidden="false" max="10" min="9" style="0" width="17.4132653061224"/>
    <col collapsed="false" hidden="false" max="11" min="11" style="0" width="16.1989795918367"/>
    <col collapsed="false" hidden="false" max="12" min="12" style="0" width="18.0867346938776"/>
    <col collapsed="false" hidden="false" max="14" min="13" style="0" width="17.280612244898"/>
    <col collapsed="false" hidden="false" max="20" min="15" style="0" width="20.6530612244898"/>
    <col collapsed="false" hidden="false" max="25" min="21" style="0" width="19.4387755102041"/>
    <col collapsed="false" hidden="false" max="1025" min="26" style="0" width="8.50510204081633"/>
  </cols>
  <sheetData>
    <row r="1" customFormat="false" ht="15" hidden="false" customHeight="false" outlineLevel="0" collapsed="false">
      <c r="A1" s="1" t="s">
        <v>5928</v>
      </c>
      <c r="B1" s="2" t="s">
        <v>5929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2157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30</v>
      </c>
      <c r="T5" s="4" t="s">
        <v>31</v>
      </c>
      <c r="U5" s="4" t="s">
        <v>31</v>
      </c>
      <c r="V5" s="4" t="s">
        <v>31</v>
      </c>
      <c r="W5" s="4" t="s">
        <v>31</v>
      </c>
      <c r="X5" s="4" t="s">
        <v>31</v>
      </c>
      <c r="Y5" s="4" t="s">
        <v>31</v>
      </c>
    </row>
    <row r="6" s="13" customFormat="true" ht="16.5" hidden="false" customHeight="false" outlineLevel="0" collapsed="false">
      <c r="A6" s="12" t="s">
        <v>32</v>
      </c>
      <c r="B6" s="235" t="s">
        <v>5930</v>
      </c>
      <c r="C6" s="216" t="s">
        <v>34</v>
      </c>
      <c r="D6" s="168"/>
      <c r="E6" s="168"/>
      <c r="F6" s="168"/>
      <c r="G6" s="168"/>
      <c r="H6" s="168"/>
      <c r="I6" s="110" t="n">
        <v>942000000</v>
      </c>
      <c r="J6" s="110" t="n">
        <v>520000000</v>
      </c>
      <c r="K6" s="110" t="n">
        <v>202000000</v>
      </c>
      <c r="L6" s="1001" t="n">
        <v>133000000</v>
      </c>
      <c r="M6" s="164" t="n">
        <f aca="false">M7+M19</f>
        <v>1625000000</v>
      </c>
      <c r="N6" s="164" t="n">
        <f aca="false">N7+N19</f>
        <v>2786000000</v>
      </c>
      <c r="O6" s="1002" t="n">
        <v>2921000000</v>
      </c>
      <c r="P6" s="1002" t="n">
        <v>3496000000</v>
      </c>
      <c r="Q6" s="508" t="n">
        <v>3741000000</v>
      </c>
      <c r="R6" s="508" t="n">
        <v>3770000000</v>
      </c>
      <c r="S6" s="508" t="n">
        <v>3737000000</v>
      </c>
      <c r="T6" s="508" t="n">
        <v>3754000000</v>
      </c>
      <c r="U6" s="508" t="n">
        <v>4010000000</v>
      </c>
      <c r="V6" s="508" t="n">
        <v>4228000000</v>
      </c>
      <c r="W6" s="508" t="n">
        <v>4461000000</v>
      </c>
      <c r="X6" s="508" t="n">
        <v>4756000000</v>
      </c>
      <c r="Y6" s="508" t="n">
        <v>5071000000</v>
      </c>
    </row>
    <row r="7" s="38" customFormat="true" ht="15" hidden="false" customHeight="false" outlineLevel="0" collapsed="false">
      <c r="A7" s="18" t="s">
        <v>341</v>
      </c>
      <c r="B7" s="362" t="s">
        <v>1384</v>
      </c>
      <c r="C7" s="20" t="s">
        <v>37</v>
      </c>
      <c r="D7" s="4"/>
      <c r="E7" s="4"/>
      <c r="F7" s="4"/>
      <c r="G7" s="4"/>
      <c r="H7" s="4"/>
      <c r="I7" s="100" t="n">
        <f aca="false">I8+I16</f>
        <v>942000000</v>
      </c>
      <c r="J7" s="100" t="n">
        <f aca="false">J8+J16</f>
        <v>521000000</v>
      </c>
      <c r="K7" s="100" t="n">
        <f aca="false">K8+K16</f>
        <v>202000000</v>
      </c>
      <c r="L7" s="100" t="n">
        <f aca="false">L8+L16</f>
        <v>133000000</v>
      </c>
      <c r="M7" s="100" t="n">
        <f aca="false">M8+M16</f>
        <v>934000000</v>
      </c>
      <c r="N7" s="100" t="n">
        <f aca="false">N8+N16</f>
        <v>2198000000</v>
      </c>
      <c r="O7" s="1003" t="n">
        <f aca="false">O8+O16</f>
        <v>2921000000</v>
      </c>
      <c r="P7" s="1003" t="n">
        <f aca="false">P8+P16</f>
        <v>3496000000</v>
      </c>
      <c r="Q7" s="23" t="n">
        <f aca="false">Q8+Q16</f>
        <v>3741000000</v>
      </c>
      <c r="R7" s="23" t="n">
        <f aca="false">R8+R16</f>
        <v>3770000000</v>
      </c>
      <c r="S7" s="23" t="n">
        <f aca="false">S8+S16</f>
        <v>3737000000</v>
      </c>
      <c r="T7" s="23" t="n">
        <f aca="false">T8+T16</f>
        <v>3754000000</v>
      </c>
      <c r="U7" s="23" t="n">
        <f aca="false">U8+U16</f>
        <v>4011000000</v>
      </c>
      <c r="V7" s="23" t="n">
        <f aca="false">V8+V16</f>
        <v>4228000000</v>
      </c>
      <c r="W7" s="23" t="n">
        <f aca="false">W8+W16</f>
        <v>4461000000</v>
      </c>
      <c r="X7" s="23" t="n">
        <f aca="false">X8+X16</f>
        <v>4756000000</v>
      </c>
      <c r="Y7" s="23" t="n">
        <f aca="false">Y8+Y16</f>
        <v>5071000000</v>
      </c>
    </row>
    <row r="8" customFormat="false" ht="16.5" hidden="false" customHeight="false" outlineLevel="0" collapsed="false">
      <c r="A8" s="0" t="s">
        <v>38</v>
      </c>
      <c r="B8" s="29" t="s">
        <v>293</v>
      </c>
      <c r="C8" s="49" t="s">
        <v>40</v>
      </c>
      <c r="D8" s="4"/>
      <c r="E8" s="4"/>
      <c r="F8" s="4"/>
      <c r="G8" s="4"/>
      <c r="H8" s="4"/>
      <c r="I8" s="100" t="n">
        <v>909000000</v>
      </c>
      <c r="J8" s="100" t="n">
        <v>504000000</v>
      </c>
      <c r="K8" s="100" t="n">
        <v>193000000</v>
      </c>
      <c r="L8" s="1004" t="n">
        <v>128000000</v>
      </c>
      <c r="M8" s="16" t="n">
        <v>883000000</v>
      </c>
      <c r="N8" s="16" t="n">
        <v>2074000000</v>
      </c>
      <c r="O8" s="140" t="n">
        <v>2660000000</v>
      </c>
      <c r="P8" s="140" t="n">
        <v>3279000000</v>
      </c>
      <c r="Q8" s="16" t="n">
        <v>3414000000</v>
      </c>
      <c r="R8" s="16" t="n">
        <v>3519000000</v>
      </c>
      <c r="S8" s="16" t="n">
        <v>3548000000</v>
      </c>
      <c r="T8" s="16" t="n">
        <v>3511000000</v>
      </c>
      <c r="U8" s="16" t="n">
        <v>3748000000</v>
      </c>
      <c r="V8" s="16" t="n">
        <v>3939000000</v>
      </c>
      <c r="W8" s="16" t="n">
        <v>4148000000</v>
      </c>
      <c r="X8" s="16" t="n">
        <v>4438000000</v>
      </c>
      <c r="Y8" s="16" t="n">
        <v>4732000000</v>
      </c>
    </row>
    <row r="9" customFormat="false" ht="16.5" hidden="false" customHeight="false" outlineLevel="0" collapsed="false">
      <c r="A9" s="45" t="s">
        <v>160</v>
      </c>
      <c r="B9" s="105" t="s">
        <v>2122</v>
      </c>
      <c r="C9" s="3" t="s">
        <v>516</v>
      </c>
      <c r="D9" s="4"/>
      <c r="E9" s="4"/>
      <c r="F9" s="4"/>
      <c r="G9" s="4"/>
      <c r="H9" s="4"/>
      <c r="I9" s="100" t="n">
        <v>276000000</v>
      </c>
      <c r="J9" s="100" t="n">
        <v>122000000</v>
      </c>
      <c r="K9" s="100" t="n">
        <v>56000000</v>
      </c>
      <c r="L9" s="1004" t="n">
        <v>22000000</v>
      </c>
      <c r="M9" s="16" t="n">
        <v>156000000</v>
      </c>
      <c r="N9" s="16" t="n">
        <v>428000000</v>
      </c>
      <c r="O9" s="140" t="n">
        <v>588000000</v>
      </c>
      <c r="P9" s="140" t="n">
        <v>661000000</v>
      </c>
      <c r="Q9" s="16" t="n">
        <v>744000000</v>
      </c>
      <c r="R9" s="16" t="n">
        <v>900000000</v>
      </c>
      <c r="S9" s="16" t="n">
        <v>770000000</v>
      </c>
      <c r="T9" s="16" t="n">
        <v>784000000</v>
      </c>
      <c r="U9" s="16" t="n">
        <v>847000000</v>
      </c>
      <c r="V9" s="16" t="n">
        <v>880000000</v>
      </c>
      <c r="W9" s="16" t="n">
        <v>917000000</v>
      </c>
      <c r="X9" s="16" t="n">
        <v>978000000</v>
      </c>
      <c r="Y9" s="16" t="n">
        <v>1043000000</v>
      </c>
    </row>
    <row r="10" customFormat="false" ht="16.5" hidden="false" customHeight="false" outlineLevel="0" collapsed="false">
      <c r="A10" s="45" t="s">
        <v>1387</v>
      </c>
      <c r="B10" s="105" t="s">
        <v>2124</v>
      </c>
      <c r="C10" s="3" t="s">
        <v>516</v>
      </c>
      <c r="D10" s="4"/>
      <c r="E10" s="4"/>
      <c r="F10" s="4"/>
      <c r="G10" s="4"/>
      <c r="H10" s="4"/>
      <c r="I10" s="100" t="n">
        <v>169000000</v>
      </c>
      <c r="J10" s="100" t="n">
        <v>88000000</v>
      </c>
      <c r="K10" s="100" t="n">
        <v>33000000</v>
      </c>
      <c r="L10" s="1004" t="n">
        <v>18000000</v>
      </c>
      <c r="M10" s="16" t="n">
        <v>44000000</v>
      </c>
      <c r="N10" s="16" t="n">
        <v>256000000</v>
      </c>
      <c r="O10" s="140" t="n">
        <v>296000000</v>
      </c>
      <c r="P10" s="140" t="n">
        <v>445000000</v>
      </c>
      <c r="Q10" s="16" t="n">
        <v>404000000</v>
      </c>
      <c r="R10" s="16" t="n">
        <v>365000000</v>
      </c>
      <c r="S10" s="16" t="n">
        <v>422000000</v>
      </c>
      <c r="T10" s="16" t="n">
        <v>358000000</v>
      </c>
      <c r="U10" s="16" t="n">
        <v>384000000</v>
      </c>
      <c r="V10" s="16" t="n">
        <v>406000000</v>
      </c>
      <c r="W10" s="16" t="n">
        <v>431000000</v>
      </c>
      <c r="X10" s="16" t="n">
        <v>459000000</v>
      </c>
      <c r="Y10" s="16" t="n">
        <v>490000000</v>
      </c>
    </row>
    <row r="11" customFormat="false" ht="16.5" hidden="false" customHeight="false" outlineLevel="0" collapsed="false">
      <c r="A11" s="45" t="s">
        <v>5931</v>
      </c>
      <c r="B11" s="105" t="s">
        <v>5932</v>
      </c>
      <c r="C11" s="3" t="s">
        <v>516</v>
      </c>
      <c r="D11" s="4"/>
      <c r="E11" s="4"/>
      <c r="F11" s="4"/>
      <c r="G11" s="4"/>
      <c r="H11" s="4"/>
      <c r="I11" s="100" t="n">
        <v>53000000</v>
      </c>
      <c r="J11" s="100" t="n">
        <v>50000000</v>
      </c>
      <c r="K11" s="100" t="n">
        <v>17000000</v>
      </c>
      <c r="L11" s="1004" t="n">
        <v>3000000</v>
      </c>
      <c r="M11" s="16" t="n">
        <v>21000000</v>
      </c>
      <c r="N11" s="16" t="n">
        <v>168000000</v>
      </c>
      <c r="O11" s="140" t="n">
        <v>188000000</v>
      </c>
      <c r="P11" s="140" t="n">
        <v>287000000</v>
      </c>
      <c r="Q11" s="16" t="n">
        <v>227000000</v>
      </c>
      <c r="R11" s="16" t="n">
        <v>284000000</v>
      </c>
      <c r="S11" s="16" t="n">
        <v>204000000</v>
      </c>
      <c r="T11" s="16" t="n">
        <v>194000000</v>
      </c>
      <c r="U11" s="16" t="n">
        <v>220000000</v>
      </c>
      <c r="V11" s="16" t="n">
        <v>232000000</v>
      </c>
      <c r="W11" s="16" t="n">
        <v>247000000</v>
      </c>
      <c r="X11" s="16" t="n">
        <v>263000000</v>
      </c>
      <c r="Y11" s="16" t="n">
        <v>281000000</v>
      </c>
    </row>
    <row r="12" customFormat="false" ht="16.5" hidden="false" customHeight="false" outlineLevel="0" collapsed="false">
      <c r="A12" s="105" t="s">
        <v>3260</v>
      </c>
      <c r="B12" s="105" t="s">
        <v>3260</v>
      </c>
      <c r="C12" s="3" t="s">
        <v>516</v>
      </c>
      <c r="D12" s="4"/>
      <c r="E12" s="4"/>
      <c r="F12" s="4"/>
      <c r="G12" s="4"/>
      <c r="H12" s="4"/>
      <c r="I12" s="100" t="n">
        <v>89000000</v>
      </c>
      <c r="J12" s="100" t="n">
        <v>68000000</v>
      </c>
      <c r="K12" s="100" t="n">
        <v>12000000</v>
      </c>
      <c r="L12" s="1004" t="n">
        <v>45000000</v>
      </c>
      <c r="M12" s="16" t="n">
        <v>212000000</v>
      </c>
      <c r="N12" s="16" t="n">
        <v>340000000</v>
      </c>
      <c r="O12" s="140" t="n">
        <v>333000000</v>
      </c>
      <c r="P12" s="140" t="n">
        <v>354000000</v>
      </c>
      <c r="Q12" s="16" t="n">
        <v>361000000</v>
      </c>
      <c r="R12" s="16" t="n">
        <v>351000000</v>
      </c>
      <c r="S12" s="16" t="n">
        <v>345000000</v>
      </c>
      <c r="T12" s="16" t="n">
        <v>348000000</v>
      </c>
      <c r="U12" s="16" t="n">
        <v>346000000</v>
      </c>
      <c r="V12" s="16" t="n">
        <v>361000000</v>
      </c>
      <c r="W12" s="16" t="n">
        <v>375000000</v>
      </c>
      <c r="X12" s="16" t="n">
        <v>400000000</v>
      </c>
      <c r="Y12" s="16" t="n">
        <v>427000000</v>
      </c>
    </row>
    <row r="13" customFormat="false" ht="16.5" hidden="false" customHeight="false" outlineLevel="0" collapsed="false">
      <c r="A13" s="105" t="s">
        <v>2867</v>
      </c>
      <c r="B13" s="105" t="s">
        <v>2867</v>
      </c>
      <c r="C13" s="3" t="s">
        <v>516</v>
      </c>
      <c r="D13" s="4"/>
      <c r="E13" s="4"/>
      <c r="F13" s="4"/>
      <c r="G13" s="4"/>
      <c r="H13" s="4"/>
      <c r="I13" s="100" t="n">
        <v>31000000</v>
      </c>
      <c r="J13" s="100" t="n">
        <v>17000000</v>
      </c>
      <c r="K13" s="100" t="n">
        <v>8000000</v>
      </c>
      <c r="L13" s="1004" t="n">
        <v>6000000</v>
      </c>
      <c r="M13" s="16" t="n">
        <v>68000000</v>
      </c>
      <c r="N13" s="16" t="n">
        <v>165000000</v>
      </c>
      <c r="O13" s="140" t="n">
        <v>307000000</v>
      </c>
      <c r="P13" s="140" t="n">
        <v>394000000</v>
      </c>
      <c r="Q13" s="16" t="n">
        <v>510000000</v>
      </c>
      <c r="R13" s="16" t="n">
        <v>517000000</v>
      </c>
      <c r="S13" s="16" t="n">
        <v>714000000</v>
      </c>
      <c r="T13" s="16" t="n">
        <v>718000000</v>
      </c>
      <c r="U13" s="16" t="n">
        <v>780000000</v>
      </c>
      <c r="V13" s="16" t="n">
        <v>817000000</v>
      </c>
      <c r="W13" s="16" t="n">
        <v>858000000</v>
      </c>
      <c r="X13" s="16" t="n">
        <v>915000000</v>
      </c>
      <c r="Y13" s="16" t="n">
        <v>976000000</v>
      </c>
    </row>
    <row r="14" customFormat="false" ht="16.5" hidden="false" customHeight="false" outlineLevel="0" collapsed="false">
      <c r="A14" s="105" t="s">
        <v>3717</v>
      </c>
      <c r="B14" s="105" t="s">
        <v>152</v>
      </c>
      <c r="C14" s="3" t="s">
        <v>516</v>
      </c>
      <c r="D14" s="4"/>
      <c r="E14" s="4"/>
      <c r="F14" s="4"/>
      <c r="G14" s="4"/>
      <c r="H14" s="4"/>
      <c r="I14" s="100" t="n">
        <v>270000000</v>
      </c>
      <c r="J14" s="100" t="n">
        <v>147000000</v>
      </c>
      <c r="K14" s="100" t="n">
        <v>62000000</v>
      </c>
      <c r="L14" s="1004" t="n">
        <v>32000000</v>
      </c>
      <c r="M14" s="16" t="n">
        <v>367000000</v>
      </c>
      <c r="N14" s="16" t="n">
        <v>689000000</v>
      </c>
      <c r="O14" s="140" t="n">
        <v>912000000</v>
      </c>
      <c r="P14" s="140" t="n">
        <v>1086000000</v>
      </c>
      <c r="Q14" s="16" t="n">
        <v>1068000000</v>
      </c>
      <c r="R14" s="16" t="n">
        <v>972000000</v>
      </c>
      <c r="S14" s="16" t="n">
        <v>985000000</v>
      </c>
      <c r="T14" s="16" t="n">
        <v>995000000</v>
      </c>
      <c r="U14" s="16" t="n">
        <v>1048000000</v>
      </c>
      <c r="V14" s="16" t="n">
        <v>1114000000</v>
      </c>
      <c r="W14" s="16" t="n">
        <v>1182000000</v>
      </c>
      <c r="X14" s="16" t="n">
        <v>1275000000</v>
      </c>
      <c r="Y14" s="16" t="n">
        <v>1360000000</v>
      </c>
    </row>
    <row r="15" customFormat="false" ht="16.5" hidden="false" customHeight="false" outlineLevel="0" collapsed="false">
      <c r="A15" s="45" t="s">
        <v>982</v>
      </c>
      <c r="B15" s="105" t="s">
        <v>3720</v>
      </c>
      <c r="C15" s="3" t="s">
        <v>516</v>
      </c>
      <c r="D15" s="4"/>
      <c r="E15" s="4"/>
      <c r="F15" s="4"/>
      <c r="G15" s="4"/>
      <c r="H15" s="4"/>
      <c r="I15" s="100" t="n">
        <v>20000000</v>
      </c>
      <c r="J15" s="100" t="n">
        <v>12000000</v>
      </c>
      <c r="K15" s="100" t="n">
        <v>5000000</v>
      </c>
      <c r="L15" s="1004" t="n">
        <v>2000000</v>
      </c>
      <c r="M15" s="16" t="n">
        <v>14000000</v>
      </c>
      <c r="N15" s="16" t="n">
        <v>28000000</v>
      </c>
      <c r="O15" s="140" t="n">
        <v>36000000</v>
      </c>
      <c r="P15" s="140" t="n">
        <v>52000000</v>
      </c>
      <c r="Q15" s="16" t="n">
        <v>98000000</v>
      </c>
      <c r="R15" s="16" t="n">
        <v>129000000</v>
      </c>
      <c r="S15" s="16" t="n">
        <v>108000000</v>
      </c>
      <c r="T15" s="16" t="n">
        <v>113000000</v>
      </c>
      <c r="U15" s="16" t="n">
        <v>123000000</v>
      </c>
      <c r="V15" s="16" t="n">
        <v>130000000</v>
      </c>
      <c r="W15" s="16" t="n">
        <v>138000000</v>
      </c>
      <c r="X15" s="16" t="n">
        <v>147000000</v>
      </c>
      <c r="Y15" s="16" t="n">
        <v>157000000</v>
      </c>
    </row>
    <row r="16" customFormat="false" ht="16.5" hidden="false" customHeight="false" outlineLevel="0" collapsed="false">
      <c r="A16" s="27" t="s">
        <v>50</v>
      </c>
      <c r="B16" s="29" t="s">
        <v>1720</v>
      </c>
      <c r="C16" s="49" t="s">
        <v>40</v>
      </c>
      <c r="D16" s="4"/>
      <c r="E16" s="4"/>
      <c r="F16" s="4"/>
      <c r="G16" s="4"/>
      <c r="H16" s="4"/>
      <c r="I16" s="100" t="n">
        <v>33000000</v>
      </c>
      <c r="J16" s="100" t="n">
        <v>17000000</v>
      </c>
      <c r="K16" s="100" t="n">
        <v>9000000</v>
      </c>
      <c r="L16" s="1004" t="n">
        <v>5000000</v>
      </c>
      <c r="M16" s="16" t="n">
        <v>51000000</v>
      </c>
      <c r="N16" s="16" t="n">
        <v>124000000</v>
      </c>
      <c r="O16" s="140" t="n">
        <v>261000000</v>
      </c>
      <c r="P16" s="140" t="n">
        <v>217000000</v>
      </c>
      <c r="Q16" s="16" t="n">
        <v>327000000</v>
      </c>
      <c r="R16" s="16" t="n">
        <v>251000000</v>
      </c>
      <c r="S16" s="16" t="n">
        <v>189000000</v>
      </c>
      <c r="T16" s="16" t="n">
        <v>243000000</v>
      </c>
      <c r="U16" s="16" t="n">
        <v>263000000</v>
      </c>
      <c r="V16" s="16" t="n">
        <v>289000000</v>
      </c>
      <c r="W16" s="16" t="n">
        <v>313000000</v>
      </c>
      <c r="X16" s="16" t="n">
        <v>318000000</v>
      </c>
      <c r="Y16" s="16" t="n">
        <v>339000000</v>
      </c>
    </row>
    <row r="17" customFormat="false" ht="16.5" hidden="false" customHeight="false" outlineLevel="0" collapsed="false">
      <c r="B17" s="180" t="s">
        <v>5933</v>
      </c>
      <c r="C17" s="11"/>
      <c r="D17" s="4"/>
      <c r="E17" s="4"/>
      <c r="F17" s="4"/>
      <c r="G17" s="4"/>
      <c r="H17" s="4"/>
      <c r="I17" s="77"/>
      <c r="J17" s="77"/>
      <c r="K17" s="77"/>
      <c r="L17" s="77"/>
      <c r="M17" s="16" t="n">
        <v>0</v>
      </c>
      <c r="N17" s="16" t="n">
        <v>0</v>
      </c>
      <c r="O17" s="599"/>
      <c r="P17" s="599"/>
      <c r="Q17" s="46"/>
      <c r="R17" s="46"/>
      <c r="S17" s="46"/>
      <c r="T17" s="46"/>
      <c r="U17" s="46"/>
      <c r="V17" s="46"/>
      <c r="W17" s="46"/>
      <c r="X17" s="46"/>
      <c r="Y17" s="46"/>
    </row>
    <row r="18" customFormat="false" ht="16.5" hidden="false" customHeight="false" outlineLevel="0" collapsed="false">
      <c r="B18" s="180" t="s">
        <v>5934</v>
      </c>
      <c r="C18" s="11"/>
      <c r="D18" s="4"/>
      <c r="E18" s="4"/>
      <c r="F18" s="4"/>
      <c r="G18" s="4"/>
      <c r="H18" s="4"/>
      <c r="I18" s="77"/>
      <c r="J18" s="77"/>
      <c r="K18" s="77"/>
      <c r="L18" s="77"/>
      <c r="M18" s="16" t="n">
        <v>0</v>
      </c>
      <c r="N18" s="16" t="n">
        <v>0</v>
      </c>
      <c r="O18" s="599"/>
      <c r="P18" s="599"/>
      <c r="Q18" s="46"/>
      <c r="R18" s="46"/>
      <c r="S18" s="46"/>
      <c r="T18" s="46"/>
      <c r="U18" s="46"/>
      <c r="V18" s="46"/>
      <c r="W18" s="46"/>
      <c r="X18" s="46"/>
      <c r="Y18" s="46"/>
    </row>
    <row r="19" s="13" customFormat="true" ht="16.5" hidden="false" customHeight="false" outlineLevel="0" collapsed="false">
      <c r="A19" s="63" t="s">
        <v>52</v>
      </c>
      <c r="B19" s="730" t="s">
        <v>5935</v>
      </c>
      <c r="C19" s="33" t="s">
        <v>37</v>
      </c>
      <c r="D19" s="168"/>
      <c r="E19" s="168"/>
      <c r="F19" s="168"/>
      <c r="G19" s="168"/>
      <c r="H19" s="168"/>
      <c r="I19" s="102" t="n">
        <f aca="false">I20+I21</f>
        <v>0</v>
      </c>
      <c r="J19" s="102" t="n">
        <f aca="false">J20+J21</f>
        <v>0</v>
      </c>
      <c r="K19" s="102" t="n">
        <f aca="false">K20+K21</f>
        <v>0</v>
      </c>
      <c r="L19" s="102" t="n">
        <f aca="false">L20+L21</f>
        <v>0</v>
      </c>
      <c r="M19" s="102" t="n">
        <f aca="false">M20+M21</f>
        <v>691000000</v>
      </c>
      <c r="N19" s="102" t="n">
        <f aca="false">N20+N21</f>
        <v>588000000</v>
      </c>
      <c r="O19" s="1005" t="n">
        <f aca="false">O20+O21</f>
        <v>0</v>
      </c>
      <c r="P19" s="1005" t="n">
        <f aca="false">P20+P21</f>
        <v>0</v>
      </c>
      <c r="Q19" s="1005" t="n">
        <f aca="false">Q20+Q21</f>
        <v>0</v>
      </c>
      <c r="R19" s="1005" t="n">
        <f aca="false">R20+R21</f>
        <v>0</v>
      </c>
      <c r="S19" s="1005" t="n">
        <f aca="false">S20+S21</f>
        <v>0</v>
      </c>
      <c r="T19" s="1005" t="n">
        <f aca="false">T20+T21</f>
        <v>0</v>
      </c>
      <c r="U19" s="1005" t="n">
        <f aca="false">U20+U21</f>
        <v>0</v>
      </c>
      <c r="V19" s="1005" t="n">
        <f aca="false">V20+V21</f>
        <v>0</v>
      </c>
      <c r="W19" s="1005" t="n">
        <f aca="false">W20+W21</f>
        <v>0</v>
      </c>
      <c r="X19" s="326" t="n">
        <f aca="false">X20+X21</f>
        <v>0</v>
      </c>
      <c r="Y19" s="326" t="n">
        <f aca="false">Y20+Y21</f>
        <v>0</v>
      </c>
    </row>
    <row r="20" s="38" customFormat="true" ht="16.5" hidden="false" customHeight="false" outlineLevel="0" collapsed="false">
      <c r="A20" s="19" t="s">
        <v>4579</v>
      </c>
      <c r="B20" s="30" t="s">
        <v>5936</v>
      </c>
      <c r="C20" s="20" t="s">
        <v>56</v>
      </c>
      <c r="I20" s="150"/>
      <c r="J20" s="150"/>
      <c r="K20" s="150"/>
      <c r="L20" s="150" t="n">
        <v>0</v>
      </c>
      <c r="M20" s="16" t="n">
        <v>41000000</v>
      </c>
      <c r="N20" s="16" t="n">
        <v>1000000</v>
      </c>
      <c r="O20" s="599" t="n">
        <v>0</v>
      </c>
      <c r="P20" s="599" t="n">
        <v>0</v>
      </c>
      <c r="Q20" s="165"/>
      <c r="R20" s="165"/>
      <c r="S20" s="165"/>
      <c r="T20" s="165"/>
      <c r="U20" s="165"/>
      <c r="V20" s="165"/>
      <c r="W20" s="165"/>
      <c r="X20" s="165"/>
      <c r="Y20" s="165"/>
    </row>
    <row r="21" customFormat="false" ht="16.5" hidden="false" customHeight="false" outlineLevel="0" collapsed="false">
      <c r="A21" s="19" t="s">
        <v>5937</v>
      </c>
      <c r="B21" s="19" t="s">
        <v>5938</v>
      </c>
      <c r="C21" s="20" t="s">
        <v>56</v>
      </c>
      <c r="D21" s="4"/>
      <c r="E21" s="4"/>
      <c r="F21" s="4"/>
      <c r="G21" s="4"/>
      <c r="H21" s="4"/>
      <c r="I21" s="77"/>
      <c r="J21" s="77"/>
      <c r="K21" s="77"/>
      <c r="L21" s="104" t="n">
        <v>0</v>
      </c>
      <c r="M21" s="16" t="n">
        <v>650000000</v>
      </c>
      <c r="N21" s="16" t="n">
        <v>587000000</v>
      </c>
      <c r="O21" s="599"/>
      <c r="P21" s="599"/>
      <c r="Q21" s="46"/>
      <c r="R21" s="46"/>
      <c r="S21" s="46"/>
      <c r="T21" s="46"/>
      <c r="U21" s="46"/>
      <c r="V21" s="46"/>
      <c r="W21" s="46"/>
      <c r="X21" s="46"/>
      <c r="Y21" s="46"/>
    </row>
    <row r="22" s="13" customFormat="true" ht="16.5" hidden="false" customHeight="false" outlineLevel="0" collapsed="false">
      <c r="B22" s="235" t="s">
        <v>5939</v>
      </c>
      <c r="I22" s="110" t="n">
        <v>1438000000</v>
      </c>
      <c r="J22" s="110" t="n">
        <v>696000000</v>
      </c>
      <c r="K22" s="110" t="n">
        <v>384000000</v>
      </c>
      <c r="L22" s="1001" t="n">
        <v>257000000</v>
      </c>
      <c r="M22" s="102" t="n">
        <v>1145000000</v>
      </c>
      <c r="N22" s="102" t="n">
        <v>2310000000</v>
      </c>
      <c r="O22" s="102" t="n">
        <v>3181000000</v>
      </c>
      <c r="P22" s="102" t="n">
        <v>3657000000</v>
      </c>
      <c r="Q22" s="508" t="n">
        <v>4065000000</v>
      </c>
      <c r="R22" s="508" t="n">
        <v>4024000000</v>
      </c>
      <c r="S22" s="508" t="n">
        <v>3901000000</v>
      </c>
      <c r="T22" s="508" t="n">
        <v>4002000000</v>
      </c>
      <c r="U22" s="508" t="n">
        <v>4275000000</v>
      </c>
      <c r="V22" s="508" t="n">
        <v>4514000000</v>
      </c>
      <c r="W22" s="508" t="n">
        <v>4796000000</v>
      </c>
      <c r="X22" s="508" t="n">
        <v>5123000000</v>
      </c>
      <c r="Y22" s="508" t="n">
        <v>5466000000</v>
      </c>
    </row>
    <row r="23" customFormat="false" ht="15" hidden="false" customHeight="false" outlineLevel="0" collapsed="false">
      <c r="A23" s="167" t="s">
        <v>68</v>
      </c>
      <c r="B23" s="32"/>
      <c r="C23" s="13" t="s">
        <v>34</v>
      </c>
      <c r="I23" s="110" t="n">
        <f aca="false">I25+I42+I44</f>
        <v>1437000000</v>
      </c>
      <c r="J23" s="110" t="n">
        <f aca="false">J25+J42+J44</f>
        <v>695000000</v>
      </c>
      <c r="K23" s="110" t="n">
        <f aca="false">K25+K42+K44</f>
        <v>384000000</v>
      </c>
      <c r="L23" s="110" t="n">
        <f aca="false">L25+L42+L44</f>
        <v>257000000</v>
      </c>
      <c r="M23" s="110" t="n">
        <f aca="false">M25+M42+M44</f>
        <v>1145000000</v>
      </c>
      <c r="N23" s="110" t="n">
        <f aca="false">N25+N42+N44</f>
        <v>2310000000</v>
      </c>
      <c r="O23" s="110" t="n">
        <f aca="false">O25+O42+O44</f>
        <v>3180000000</v>
      </c>
      <c r="P23" s="110" t="n">
        <f aca="false">P25+P42+P44</f>
        <v>3656000000</v>
      </c>
      <c r="Q23" s="110" t="n">
        <f aca="false">Q25+Q42+Q44</f>
        <v>4066000000</v>
      </c>
      <c r="R23" s="110" t="n">
        <f aca="false">R25+R42+R44</f>
        <v>4025000000</v>
      </c>
      <c r="S23" s="110" t="n">
        <f aca="false">S25+S42+S44</f>
        <v>3901000000</v>
      </c>
      <c r="T23" s="110" t="n">
        <f aca="false">T25+T42+T44</f>
        <v>4002000000</v>
      </c>
      <c r="U23" s="110" t="n">
        <f aca="false">U25+U42+U44</f>
        <v>4275000000</v>
      </c>
      <c r="V23" s="110" t="n">
        <f aca="false">V25+V42+V44</f>
        <v>4513000000</v>
      </c>
      <c r="W23" s="110" t="n">
        <f aca="false">W25+W42+W44</f>
        <v>4796000000</v>
      </c>
      <c r="X23" s="110" t="n">
        <f aca="false">X25+X42+X44</f>
        <v>5123000000</v>
      </c>
      <c r="Y23" s="110" t="n">
        <f aca="false">Y25+Y42+Y44</f>
        <v>5466000000</v>
      </c>
    </row>
    <row r="24" customFormat="false" ht="16.5" hidden="false" customHeight="false" outlineLevel="0" collapsed="false">
      <c r="A24" s="38"/>
      <c r="B24" s="44" t="s">
        <v>5940</v>
      </c>
      <c r="C24" s="11"/>
      <c r="D24" s="4"/>
      <c r="E24" s="4"/>
      <c r="F24" s="4"/>
      <c r="G24" s="4"/>
      <c r="H24" s="4"/>
      <c r="I24" s="77"/>
      <c r="J24" s="77"/>
      <c r="K24" s="77"/>
      <c r="L24" s="1006" t="n">
        <v>120000000</v>
      </c>
      <c r="M24" s="1007" t="n">
        <v>919000000</v>
      </c>
      <c r="N24" s="1007" t="n">
        <v>2228000000</v>
      </c>
      <c r="O24" s="140" t="n">
        <v>2974000000</v>
      </c>
      <c r="P24" s="140" t="n">
        <v>3568000000</v>
      </c>
      <c r="Q24" s="16" t="n">
        <v>4027000000</v>
      </c>
      <c r="R24" s="16" t="n">
        <v>3912000000</v>
      </c>
      <c r="S24" s="16" t="n">
        <v>3861000000</v>
      </c>
      <c r="T24" s="16" t="n">
        <v>3907000000</v>
      </c>
      <c r="U24" s="16" t="n">
        <v>4188000000</v>
      </c>
      <c r="V24" s="16" t="n">
        <v>4417000000</v>
      </c>
      <c r="W24" s="16" t="n">
        <v>4691000000</v>
      </c>
      <c r="X24" s="1007" t="n">
        <v>5015000000</v>
      </c>
      <c r="Y24" s="1007" t="n">
        <v>5354000000</v>
      </c>
    </row>
    <row r="25" customFormat="false" ht="16.5" hidden="false" customHeight="false" outlineLevel="0" collapsed="false">
      <c r="A25" s="18" t="s">
        <v>70</v>
      </c>
      <c r="B25" s="30" t="s">
        <v>310</v>
      </c>
      <c r="C25" s="49" t="s">
        <v>191</v>
      </c>
      <c r="D25" s="38"/>
      <c r="E25" s="38"/>
      <c r="F25" s="38"/>
      <c r="G25" s="38"/>
      <c r="H25" s="38"/>
      <c r="I25" s="100" t="n">
        <v>1303000000</v>
      </c>
      <c r="J25" s="100" t="n">
        <v>572000000</v>
      </c>
      <c r="K25" s="100" t="n">
        <v>305000000</v>
      </c>
      <c r="L25" s="1004" t="n">
        <v>240000000</v>
      </c>
      <c r="M25" s="16" t="n">
        <v>1099000000</v>
      </c>
      <c r="N25" s="16" t="n">
        <v>1717000000</v>
      </c>
      <c r="O25" s="140" t="n">
        <v>2629000000</v>
      </c>
      <c r="P25" s="140" t="n">
        <v>3301000000</v>
      </c>
      <c r="Q25" s="16" t="n">
        <v>3583000000</v>
      </c>
      <c r="R25" s="16" t="n">
        <v>3655000000</v>
      </c>
      <c r="S25" s="16" t="n">
        <v>3662000000</v>
      </c>
      <c r="T25" s="16" t="n">
        <v>3621000000</v>
      </c>
      <c r="U25" s="16" t="n">
        <v>3864000000</v>
      </c>
      <c r="V25" s="16" t="n">
        <v>4024000000</v>
      </c>
      <c r="W25" s="16" t="n">
        <v>4203000000</v>
      </c>
      <c r="X25" s="16" t="n">
        <v>4537000000</v>
      </c>
      <c r="Y25" s="16" t="n">
        <v>4872000000</v>
      </c>
    </row>
    <row r="26" customFormat="false" ht="16.5" hidden="false" customHeight="false" outlineLevel="0" collapsed="false">
      <c r="A26" s="38"/>
      <c r="B26" s="29" t="s">
        <v>5941</v>
      </c>
      <c r="D26" s="4"/>
      <c r="E26" s="4"/>
      <c r="F26" s="4"/>
      <c r="G26" s="4"/>
      <c r="H26" s="4"/>
      <c r="I26" s="77" t="n">
        <f aca="false">I27+I28</f>
        <v>685000000</v>
      </c>
      <c r="J26" s="77" t="n">
        <f aca="false">J27+J28</f>
        <v>252000000</v>
      </c>
      <c r="K26" s="77" t="n">
        <f aca="false">K27+K28</f>
        <v>101000000</v>
      </c>
      <c r="L26" s="1004" t="n">
        <v>59000000</v>
      </c>
      <c r="M26" s="16" t="n">
        <v>508000000</v>
      </c>
      <c r="N26" s="16" t="n">
        <v>947000000</v>
      </c>
      <c r="O26" s="140" t="n">
        <v>1544000000</v>
      </c>
      <c r="P26" s="140" t="n">
        <v>2134000000</v>
      </c>
      <c r="Q26" s="16" t="n">
        <v>2344000000</v>
      </c>
      <c r="R26" s="16" t="n">
        <v>2583000000</v>
      </c>
      <c r="S26" s="16" t="n">
        <v>2575000000</v>
      </c>
      <c r="T26" s="16" t="n">
        <v>2609000000</v>
      </c>
      <c r="U26" s="16" t="n">
        <v>2729000000</v>
      </c>
      <c r="V26" s="16" t="n">
        <v>2770000000</v>
      </c>
      <c r="W26" s="16" t="n">
        <v>2853000000</v>
      </c>
      <c r="X26" s="16" t="n">
        <v>3036000000</v>
      </c>
      <c r="Y26" s="16" t="n">
        <v>3214000000</v>
      </c>
    </row>
    <row r="27" customFormat="false" ht="16.5" hidden="false" customHeight="false" outlineLevel="0" collapsed="false">
      <c r="A27" s="38" t="s">
        <v>75</v>
      </c>
      <c r="B27" s="105" t="s">
        <v>5942</v>
      </c>
      <c r="C27" s="49" t="s">
        <v>194</v>
      </c>
      <c r="D27" s="38"/>
      <c r="E27" s="38"/>
      <c r="F27" s="38"/>
      <c r="G27" s="38"/>
      <c r="H27" s="38"/>
      <c r="I27" s="100" t="n">
        <v>565000000</v>
      </c>
      <c r="J27" s="100" t="n">
        <v>211000000</v>
      </c>
      <c r="K27" s="100" t="n">
        <v>89000000</v>
      </c>
      <c r="L27" s="1004" t="n">
        <v>52000000</v>
      </c>
      <c r="M27" s="16" t="n">
        <v>409000000</v>
      </c>
      <c r="N27" s="16" t="n">
        <v>758000000</v>
      </c>
      <c r="O27" s="140" t="n">
        <v>1269000000</v>
      </c>
      <c r="P27" s="140" t="n">
        <v>1732000000</v>
      </c>
      <c r="Q27" s="16" t="n">
        <v>1926000000</v>
      </c>
      <c r="R27" s="16" t="n">
        <v>2106000000</v>
      </c>
      <c r="S27" s="16" t="n">
        <v>2137000000</v>
      </c>
      <c r="T27" s="16" t="n">
        <v>2167000000</v>
      </c>
      <c r="U27" s="16" t="n">
        <v>2255000000</v>
      </c>
      <c r="V27" s="16" t="n">
        <v>2277000000</v>
      </c>
      <c r="W27" s="16" t="n">
        <v>2308000000</v>
      </c>
      <c r="X27" s="16" t="n">
        <v>2455000000</v>
      </c>
      <c r="Y27" s="16" t="n">
        <v>2600000000</v>
      </c>
    </row>
    <row r="28" customFormat="false" ht="16.5" hidden="false" customHeight="false" outlineLevel="0" collapsed="false">
      <c r="A28" s="105" t="s">
        <v>83</v>
      </c>
      <c r="B28" s="105" t="s">
        <v>83</v>
      </c>
      <c r="C28" s="49" t="s">
        <v>194</v>
      </c>
      <c r="D28" s="4"/>
      <c r="E28" s="4"/>
      <c r="F28" s="4"/>
      <c r="G28" s="4"/>
      <c r="H28" s="4"/>
      <c r="I28" s="100" t="n">
        <v>120000000</v>
      </c>
      <c r="J28" s="100" t="n">
        <v>41000000</v>
      </c>
      <c r="K28" s="100" t="n">
        <v>12000000</v>
      </c>
      <c r="L28" s="1004" t="n">
        <v>7000000</v>
      </c>
      <c r="M28" s="16" t="n">
        <v>98000000</v>
      </c>
      <c r="N28" s="16" t="n">
        <v>188000000</v>
      </c>
      <c r="O28" s="140" t="n">
        <v>275000000</v>
      </c>
      <c r="P28" s="140" t="n">
        <v>402000000</v>
      </c>
      <c r="Q28" s="16" t="n">
        <v>418000000</v>
      </c>
      <c r="R28" s="16" t="n">
        <v>477000000</v>
      </c>
      <c r="S28" s="16" t="n">
        <v>438000000</v>
      </c>
      <c r="T28" s="16" t="n">
        <v>443000000</v>
      </c>
      <c r="U28" s="16" t="n">
        <v>474000000</v>
      </c>
      <c r="V28" s="16" t="n">
        <v>493000000</v>
      </c>
      <c r="W28" s="16" t="n">
        <v>545000000</v>
      </c>
      <c r="X28" s="16" t="n">
        <v>580000000</v>
      </c>
      <c r="Y28" s="16" t="n">
        <v>614000000</v>
      </c>
    </row>
    <row r="29" customFormat="false" ht="16.5" hidden="false" customHeight="false" outlineLevel="0" collapsed="false">
      <c r="A29" s="105" t="s">
        <v>5943</v>
      </c>
      <c r="B29" s="105" t="s">
        <v>5943</v>
      </c>
      <c r="C29" s="49" t="s">
        <v>194</v>
      </c>
      <c r="D29" s="38"/>
      <c r="E29" s="38"/>
      <c r="F29" s="38"/>
      <c r="G29" s="38"/>
      <c r="H29" s="38"/>
      <c r="I29" s="150"/>
      <c r="J29" s="150"/>
      <c r="K29" s="150"/>
      <c r="L29" s="1004" t="n">
        <v>0</v>
      </c>
      <c r="M29" s="16"/>
      <c r="N29" s="16"/>
      <c r="O29" s="599"/>
      <c r="P29" s="599"/>
      <c r="Q29" s="46"/>
      <c r="R29" s="46"/>
      <c r="S29" s="46"/>
      <c r="T29" s="46"/>
      <c r="U29" s="46"/>
      <c r="V29" s="46"/>
      <c r="W29" s="46"/>
      <c r="X29" s="46"/>
      <c r="Y29" s="46"/>
    </row>
    <row r="30" customFormat="false" ht="16.5" hidden="false" customHeight="false" outlineLevel="0" collapsed="false">
      <c r="A30" s="27" t="s">
        <v>86</v>
      </c>
      <c r="B30" s="29" t="s">
        <v>319</v>
      </c>
      <c r="C30" s="49" t="s">
        <v>194</v>
      </c>
      <c r="D30" s="4"/>
      <c r="E30" s="4"/>
      <c r="F30" s="4"/>
      <c r="G30" s="4"/>
      <c r="H30" s="4"/>
      <c r="I30" s="100" t="n">
        <v>228000000</v>
      </c>
      <c r="J30" s="100" t="n">
        <v>178000000</v>
      </c>
      <c r="K30" s="100" t="n">
        <v>125000000</v>
      </c>
      <c r="L30" s="1004" t="n">
        <v>138000000</v>
      </c>
      <c r="M30" s="16" t="n">
        <v>198000000</v>
      </c>
      <c r="N30" s="16" t="n">
        <v>113000000</v>
      </c>
      <c r="O30" s="140" t="n">
        <v>113000000</v>
      </c>
      <c r="P30" s="140" t="n">
        <v>115000000</v>
      </c>
      <c r="Q30" s="16" t="n">
        <v>116000000</v>
      </c>
      <c r="R30" s="16" t="n">
        <v>136000000</v>
      </c>
      <c r="S30" s="16" t="n">
        <v>177000000</v>
      </c>
      <c r="T30" s="16" t="n">
        <v>212000000</v>
      </c>
      <c r="U30" s="16" t="n">
        <v>249000000</v>
      </c>
      <c r="V30" s="16" t="n">
        <v>279000000</v>
      </c>
      <c r="W30" s="16" t="n">
        <v>340000000</v>
      </c>
      <c r="X30" s="16" t="n">
        <v>393000000</v>
      </c>
      <c r="Y30" s="16" t="n">
        <v>445000000</v>
      </c>
    </row>
    <row r="31" customFormat="false" ht="16.5" hidden="false" customHeight="false" outlineLevel="0" collapsed="false">
      <c r="A31" s="38" t="s">
        <v>361</v>
      </c>
      <c r="B31" s="105" t="s">
        <v>202</v>
      </c>
      <c r="C31" s="49" t="s">
        <v>201</v>
      </c>
      <c r="D31" s="38"/>
      <c r="E31" s="38"/>
      <c r="F31" s="38"/>
      <c r="G31" s="38"/>
      <c r="H31" s="38"/>
      <c r="I31" s="100" t="n">
        <v>110000000</v>
      </c>
      <c r="J31" s="100" t="n">
        <v>114000000</v>
      </c>
      <c r="K31" s="100" t="n">
        <v>122000000</v>
      </c>
      <c r="L31" s="1004" t="n">
        <v>137000000</v>
      </c>
      <c r="M31" s="16" t="n">
        <v>194000000</v>
      </c>
      <c r="N31" s="16" t="n">
        <v>113000000</v>
      </c>
      <c r="O31" s="140" t="n">
        <v>113000000</v>
      </c>
      <c r="P31" s="140" t="n">
        <v>112000000</v>
      </c>
      <c r="Q31" s="16" t="n">
        <v>110000000</v>
      </c>
      <c r="R31" s="16" t="n">
        <v>110000000</v>
      </c>
      <c r="S31" s="16" t="n">
        <v>102000000</v>
      </c>
      <c r="T31" s="16" t="n">
        <v>114000000</v>
      </c>
      <c r="U31" s="16" t="n">
        <v>120000000</v>
      </c>
      <c r="V31" s="16" t="n">
        <v>127000000</v>
      </c>
      <c r="W31" s="16" t="n">
        <v>137000000</v>
      </c>
      <c r="X31" s="16" t="n">
        <v>139000000</v>
      </c>
      <c r="Y31" s="16" t="n">
        <v>137000000</v>
      </c>
    </row>
    <row r="32" customFormat="false" ht="16.5" hidden="false" customHeight="false" outlineLevel="0" collapsed="false">
      <c r="A32" s="38"/>
      <c r="B32" s="180" t="s">
        <v>5944</v>
      </c>
      <c r="C32" s="11"/>
      <c r="D32" s="4"/>
      <c r="E32" s="4"/>
      <c r="F32" s="4"/>
      <c r="G32" s="4"/>
      <c r="H32" s="4"/>
      <c r="I32" s="100" t="n">
        <v>0</v>
      </c>
      <c r="J32" s="100" t="n">
        <v>0</v>
      </c>
      <c r="K32" s="100" t="n">
        <v>0</v>
      </c>
      <c r="L32" s="1006" t="n">
        <v>0</v>
      </c>
      <c r="M32" s="1007" t="n">
        <v>16000000</v>
      </c>
      <c r="N32" s="1007" t="n">
        <v>31000000</v>
      </c>
      <c r="O32" s="140" t="n">
        <v>34000000</v>
      </c>
      <c r="P32" s="140" t="n">
        <v>18000000</v>
      </c>
      <c r="Q32" s="16" t="n">
        <v>17000000</v>
      </c>
      <c r="R32" s="16" t="n">
        <v>17000000</v>
      </c>
      <c r="S32" s="16" t="n">
        <v>10000000</v>
      </c>
      <c r="T32" s="16" t="n">
        <v>21000000</v>
      </c>
      <c r="U32" s="16" t="n">
        <v>32000000</v>
      </c>
      <c r="V32" s="16" t="n">
        <v>31000000</v>
      </c>
      <c r="W32" s="16" t="n">
        <v>32000000</v>
      </c>
      <c r="X32" s="16" t="n">
        <v>31000000</v>
      </c>
      <c r="Y32" s="16" t="n">
        <v>25000000</v>
      </c>
    </row>
    <row r="33" customFormat="false" ht="16.5" hidden="false" customHeight="false" outlineLevel="0" collapsed="false">
      <c r="A33" s="38" t="s">
        <v>199</v>
      </c>
      <c r="B33" s="105" t="s">
        <v>199</v>
      </c>
      <c r="C33" s="49" t="s">
        <v>201</v>
      </c>
      <c r="D33" s="38"/>
      <c r="E33" s="38"/>
      <c r="F33" s="38"/>
      <c r="G33" s="38"/>
      <c r="H33" s="38"/>
      <c r="I33" s="100" t="n">
        <v>117000000</v>
      </c>
      <c r="J33" s="100" t="n">
        <v>64000000</v>
      </c>
      <c r="K33" s="100" t="n">
        <v>3000000</v>
      </c>
      <c r="L33" s="1004" t="n">
        <v>1000000</v>
      </c>
      <c r="M33" s="16" t="n">
        <v>3000000</v>
      </c>
      <c r="N33" s="16" t="n">
        <v>0</v>
      </c>
      <c r="O33" s="140" t="n">
        <v>0</v>
      </c>
      <c r="P33" s="140" t="n">
        <v>3000000</v>
      </c>
      <c r="Q33" s="16" t="n">
        <v>6000000</v>
      </c>
      <c r="R33" s="16" t="n">
        <v>26000000</v>
      </c>
      <c r="S33" s="16" t="n">
        <v>75000000</v>
      </c>
      <c r="T33" s="16" t="n">
        <v>98000000</v>
      </c>
      <c r="U33" s="16" t="n">
        <v>129000000</v>
      </c>
      <c r="V33" s="16" t="n">
        <v>151000000</v>
      </c>
      <c r="W33" s="16" t="n">
        <v>204000000</v>
      </c>
      <c r="X33" s="16" t="n">
        <v>255000000</v>
      </c>
      <c r="Y33" s="16" t="n">
        <v>308000000</v>
      </c>
    </row>
    <row r="34" customFormat="false" ht="16.5" hidden="false" customHeight="false" outlineLevel="0" collapsed="false">
      <c r="A34" s="38"/>
      <c r="B34" s="180" t="s">
        <v>5944</v>
      </c>
      <c r="C34" s="11"/>
      <c r="D34" s="4"/>
      <c r="E34" s="4"/>
      <c r="F34" s="4"/>
      <c r="G34" s="4"/>
      <c r="H34" s="4"/>
      <c r="I34" s="100" t="n">
        <v>117000000</v>
      </c>
      <c r="J34" s="100" t="n">
        <v>64000000</v>
      </c>
      <c r="K34" s="100" t="n">
        <v>3000000</v>
      </c>
      <c r="L34" s="1006" t="n">
        <v>1000000</v>
      </c>
      <c r="M34" s="16" t="n">
        <v>3000000</v>
      </c>
      <c r="N34" s="16" t="n">
        <v>0</v>
      </c>
      <c r="O34" s="140" t="n">
        <v>0</v>
      </c>
      <c r="P34" s="140" t="n">
        <v>3000000</v>
      </c>
      <c r="Q34" s="16" t="n">
        <v>6000000</v>
      </c>
      <c r="R34" s="16" t="n">
        <v>26000000</v>
      </c>
      <c r="S34" s="16" t="n">
        <v>75000000</v>
      </c>
      <c r="T34" s="16" t="n">
        <v>98000000</v>
      </c>
      <c r="U34" s="16" t="n">
        <v>129000000</v>
      </c>
      <c r="V34" s="16" t="n">
        <v>151000000</v>
      </c>
      <c r="W34" s="16" t="n">
        <v>204000000</v>
      </c>
      <c r="X34" s="16" t="n">
        <v>255000000</v>
      </c>
      <c r="Y34" s="16" t="n">
        <v>308000000</v>
      </c>
    </row>
    <row r="35" customFormat="false" ht="16.5" hidden="false" customHeight="false" outlineLevel="0" collapsed="false">
      <c r="A35" s="38" t="s">
        <v>5945</v>
      </c>
      <c r="B35" s="29" t="s">
        <v>2592</v>
      </c>
      <c r="C35" s="49" t="s">
        <v>194</v>
      </c>
      <c r="D35" s="38"/>
      <c r="E35" s="38"/>
      <c r="F35" s="38"/>
      <c r="G35" s="38"/>
      <c r="H35" s="38"/>
      <c r="I35" s="150"/>
      <c r="J35" s="150"/>
      <c r="K35" s="150"/>
      <c r="L35" s="1004" t="n">
        <v>32000000</v>
      </c>
      <c r="M35" s="16" t="n">
        <v>260000000</v>
      </c>
      <c r="N35" s="16" t="n">
        <v>362000000</v>
      </c>
      <c r="O35" s="140" t="n">
        <v>504000000</v>
      </c>
      <c r="P35" s="140" t="n">
        <v>505000000</v>
      </c>
      <c r="Q35" s="16" t="n">
        <v>359000000</v>
      </c>
      <c r="R35" s="16" t="n">
        <v>322000000</v>
      </c>
      <c r="S35" s="16" t="n">
        <v>319000000</v>
      </c>
      <c r="T35" s="16" t="n">
        <v>223000000</v>
      </c>
      <c r="U35" s="16" t="n">
        <v>323000000</v>
      </c>
      <c r="V35" s="16" t="n">
        <v>373000000</v>
      </c>
      <c r="W35" s="16" t="n">
        <v>396000000</v>
      </c>
      <c r="X35" s="16" t="n">
        <v>421000000</v>
      </c>
      <c r="Y35" s="16" t="n">
        <v>447000000</v>
      </c>
    </row>
    <row r="36" customFormat="false" ht="16.5" hidden="false" customHeight="false" outlineLevel="0" collapsed="false">
      <c r="A36" s="38" t="s">
        <v>2298</v>
      </c>
      <c r="B36" s="29" t="s">
        <v>5946</v>
      </c>
      <c r="C36" s="49" t="s">
        <v>194</v>
      </c>
      <c r="D36" s="4"/>
      <c r="E36" s="4"/>
      <c r="F36" s="4"/>
      <c r="G36" s="4"/>
      <c r="H36" s="4"/>
      <c r="I36" s="100" t="n">
        <v>200000000</v>
      </c>
      <c r="J36" s="100" t="n">
        <v>74000000</v>
      </c>
      <c r="K36" s="100" t="n">
        <v>49000000</v>
      </c>
      <c r="L36" s="1004" t="n">
        <v>11000000</v>
      </c>
      <c r="M36" s="16" t="n">
        <v>133000000</v>
      </c>
      <c r="N36" s="16" t="n">
        <v>295000000</v>
      </c>
      <c r="O36" s="140" t="n">
        <v>468000000</v>
      </c>
      <c r="P36" s="140" t="n">
        <v>548000000</v>
      </c>
      <c r="Q36" s="16" t="n">
        <v>763000000</v>
      </c>
      <c r="R36" s="16" t="n">
        <v>613000000</v>
      </c>
      <c r="S36" s="16" t="n">
        <v>590000000</v>
      </c>
      <c r="T36" s="16" t="n">
        <v>576000000</v>
      </c>
      <c r="U36" s="16" t="n">
        <v>563000000</v>
      </c>
      <c r="V36" s="16" t="n">
        <v>602000000</v>
      </c>
      <c r="W36" s="16" t="n">
        <v>613000000</v>
      </c>
      <c r="X36" s="16" t="n">
        <v>687000000</v>
      </c>
      <c r="Y36" s="16" t="n">
        <v>766000000</v>
      </c>
    </row>
    <row r="37" customFormat="false" ht="16.5" hidden="false" customHeight="false" outlineLevel="0" collapsed="false">
      <c r="A37" s="45" t="s">
        <v>5947</v>
      </c>
      <c r="B37" s="180" t="s">
        <v>5948</v>
      </c>
      <c r="C37" s="49" t="s">
        <v>5949</v>
      </c>
      <c r="D37" s="38"/>
      <c r="E37" s="38"/>
      <c r="F37" s="38"/>
      <c r="G37" s="38"/>
      <c r="H37" s="38"/>
      <c r="I37" s="150"/>
      <c r="J37" s="150"/>
      <c r="K37" s="150"/>
      <c r="L37" s="150"/>
      <c r="M37" s="16" t="n">
        <v>10000000</v>
      </c>
      <c r="N37" s="16" t="n">
        <v>117000000</v>
      </c>
      <c r="O37" s="140" t="n">
        <v>290000000</v>
      </c>
      <c r="P37" s="140" t="n">
        <v>370000000</v>
      </c>
      <c r="Q37" s="46"/>
      <c r="R37" s="46"/>
      <c r="S37" s="46"/>
      <c r="T37" s="46"/>
      <c r="U37" s="46"/>
      <c r="V37" s="46"/>
      <c r="W37" s="46"/>
      <c r="X37" s="46"/>
      <c r="Y37" s="46"/>
    </row>
    <row r="38" customFormat="false" ht="16.5" hidden="false" customHeight="false" outlineLevel="0" collapsed="false">
      <c r="A38" s="45" t="s">
        <v>5950</v>
      </c>
      <c r="B38" s="180" t="s">
        <v>5951</v>
      </c>
      <c r="C38" s="49" t="s">
        <v>5949</v>
      </c>
      <c r="D38" s="4"/>
      <c r="E38" s="4"/>
      <c r="F38" s="4"/>
      <c r="G38" s="4"/>
      <c r="H38" s="4"/>
      <c r="I38" s="77"/>
      <c r="J38" s="77"/>
      <c r="K38" s="77"/>
      <c r="L38" s="77"/>
      <c r="M38" s="16" t="n">
        <v>0</v>
      </c>
      <c r="N38" s="16" t="n">
        <v>0</v>
      </c>
      <c r="O38" s="599"/>
      <c r="P38" s="599"/>
      <c r="Q38" s="46"/>
      <c r="R38" s="46"/>
      <c r="S38" s="46"/>
      <c r="T38" s="46"/>
      <c r="U38" s="46"/>
      <c r="V38" s="46"/>
      <c r="W38" s="46"/>
      <c r="X38" s="46"/>
      <c r="Y38" s="46"/>
    </row>
    <row r="39" customFormat="false" ht="16.5" hidden="false" customHeight="false" outlineLevel="0" collapsed="false">
      <c r="A39" s="45" t="s">
        <v>5952</v>
      </c>
      <c r="B39" s="180" t="s">
        <v>5953</v>
      </c>
      <c r="C39" s="49" t="s">
        <v>5949</v>
      </c>
      <c r="D39" s="38"/>
      <c r="E39" s="38"/>
      <c r="F39" s="38"/>
      <c r="G39" s="38"/>
      <c r="H39" s="38"/>
      <c r="I39" s="150"/>
      <c r="J39" s="150"/>
      <c r="K39" s="150"/>
      <c r="L39" s="150"/>
      <c r="M39" s="16" t="n">
        <v>0</v>
      </c>
      <c r="N39" s="16" t="n">
        <v>0</v>
      </c>
      <c r="O39" s="599"/>
      <c r="P39" s="599"/>
      <c r="Q39" s="46"/>
      <c r="R39" s="46"/>
      <c r="S39" s="46"/>
      <c r="T39" s="46"/>
      <c r="U39" s="46"/>
      <c r="V39" s="46"/>
      <c r="W39" s="46"/>
      <c r="X39" s="46"/>
      <c r="Y39" s="46"/>
    </row>
    <row r="40" customFormat="false" ht="16.5" hidden="false" customHeight="false" outlineLevel="0" collapsed="false">
      <c r="A40" s="45" t="s">
        <v>5954</v>
      </c>
      <c r="B40" s="135" t="s">
        <v>5955</v>
      </c>
      <c r="C40" s="49" t="s">
        <v>5949</v>
      </c>
      <c r="D40" s="38"/>
      <c r="E40" s="38"/>
      <c r="F40" s="38"/>
      <c r="G40" s="38"/>
      <c r="H40" s="38"/>
      <c r="I40" s="150"/>
      <c r="J40" s="150"/>
      <c r="K40" s="150"/>
      <c r="L40" s="150"/>
      <c r="M40" s="16" t="n">
        <f aca="false">M36-M37-M38-M39</f>
        <v>123000000</v>
      </c>
      <c r="N40" s="16" t="n">
        <f aca="false">N36-N37-N38-N39</f>
        <v>178000000</v>
      </c>
      <c r="O40" s="599" t="n">
        <f aca="false">O36-O37-O38-O39</f>
        <v>178000000</v>
      </c>
      <c r="P40" s="599" t="n">
        <f aca="false">P36-P37-P38-P39</f>
        <v>178000000</v>
      </c>
      <c r="Q40" s="25" t="n">
        <f aca="false">Q36-Q37-Q38-Q39</f>
        <v>763000000</v>
      </c>
      <c r="R40" s="25" t="n">
        <f aca="false">R36-R37-R38-R39</f>
        <v>613000000</v>
      </c>
      <c r="S40" s="25" t="n">
        <f aca="false">S36-S37-S38-S39</f>
        <v>590000000</v>
      </c>
      <c r="T40" s="25" t="n">
        <f aca="false">T36-T37-T38-T39</f>
        <v>576000000</v>
      </c>
      <c r="U40" s="25" t="n">
        <f aca="false">U36-U37-U38-U39</f>
        <v>563000000</v>
      </c>
      <c r="V40" s="25" t="n">
        <f aca="false">V36-V37-V38-V39</f>
        <v>602000000</v>
      </c>
      <c r="W40" s="25" t="n">
        <f aca="false">W36-W37-W38-W39</f>
        <v>613000000</v>
      </c>
      <c r="X40" s="25" t="n">
        <f aca="false">X36-X37-X38-X39</f>
        <v>687000000</v>
      </c>
      <c r="Y40" s="25" t="n">
        <f aca="false">Y36-Y37-Y38-Y39</f>
        <v>766000000</v>
      </c>
    </row>
    <row r="41" customFormat="false" ht="16.5" hidden="false" customHeight="false" outlineLevel="0" collapsed="false">
      <c r="A41" s="45" t="s">
        <v>5956</v>
      </c>
      <c r="B41" s="45" t="s">
        <v>842</v>
      </c>
      <c r="C41" s="49" t="s">
        <v>194</v>
      </c>
      <c r="D41" s="4"/>
      <c r="E41" s="4"/>
      <c r="F41" s="4"/>
      <c r="G41" s="4"/>
      <c r="H41" s="4"/>
      <c r="I41" s="100" t="n">
        <v>191000000</v>
      </c>
      <c r="J41" s="100" t="n">
        <v>68000000</v>
      </c>
      <c r="K41" s="100" t="n">
        <v>29000000</v>
      </c>
      <c r="L41" s="150"/>
      <c r="M41" s="16"/>
      <c r="N41" s="16"/>
      <c r="O41" s="599"/>
      <c r="P41" s="599"/>
      <c r="Q41" s="46"/>
      <c r="R41" s="46"/>
      <c r="S41" s="46"/>
      <c r="T41" s="46"/>
      <c r="U41" s="46"/>
      <c r="V41" s="46"/>
      <c r="W41" s="46"/>
      <c r="X41" s="46"/>
      <c r="Y41" s="46"/>
    </row>
    <row r="42" customFormat="false" ht="16.5" hidden="false" customHeight="false" outlineLevel="0" collapsed="false">
      <c r="A42" s="45" t="s">
        <v>2556</v>
      </c>
      <c r="B42" s="30" t="s">
        <v>795</v>
      </c>
      <c r="C42" s="49" t="s">
        <v>191</v>
      </c>
      <c r="D42" s="38"/>
      <c r="E42" s="38"/>
      <c r="F42" s="38"/>
      <c r="G42" s="38"/>
      <c r="H42" s="38"/>
      <c r="I42" s="100" t="n">
        <f aca="false">I43</f>
        <v>115000000</v>
      </c>
      <c r="J42" s="100" t="n">
        <f aca="false">J43</f>
        <v>121000000</v>
      </c>
      <c r="K42" s="100" t="n">
        <f aca="false">K43</f>
        <v>70000000</v>
      </c>
      <c r="L42" s="150" t="n">
        <v>17000000</v>
      </c>
      <c r="M42" s="16" t="n">
        <v>46000000</v>
      </c>
      <c r="N42" s="16" t="n">
        <v>593000000</v>
      </c>
      <c r="O42" s="140" t="n">
        <v>551000000</v>
      </c>
      <c r="P42" s="140" t="n">
        <v>355000000</v>
      </c>
      <c r="Q42" s="16" t="n">
        <v>483000000</v>
      </c>
      <c r="R42" s="16" t="n">
        <v>370000000</v>
      </c>
      <c r="S42" s="16" t="n">
        <v>239000000</v>
      </c>
      <c r="T42" s="16" t="n">
        <v>381000000</v>
      </c>
      <c r="U42" s="16" t="n">
        <v>411000000</v>
      </c>
      <c r="V42" s="16" t="n">
        <v>489000000</v>
      </c>
      <c r="W42" s="16" t="n">
        <v>593000000</v>
      </c>
      <c r="X42" s="16" t="n">
        <v>586000000</v>
      </c>
      <c r="Y42" s="16" t="n">
        <v>594000000</v>
      </c>
    </row>
    <row r="43" customFormat="false" ht="16.5" hidden="false" customHeight="false" outlineLevel="0" collapsed="false">
      <c r="A43" s="45"/>
      <c r="B43" s="45" t="s">
        <v>847</v>
      </c>
      <c r="C43" s="49"/>
      <c r="D43" s="4"/>
      <c r="E43" s="4"/>
      <c r="F43" s="4"/>
      <c r="G43" s="4"/>
      <c r="H43" s="4"/>
      <c r="I43" s="100" t="n">
        <v>115000000</v>
      </c>
      <c r="J43" s="100" t="n">
        <v>121000000</v>
      </c>
      <c r="K43" s="100" t="n">
        <v>70000000</v>
      </c>
      <c r="L43" s="150"/>
      <c r="M43" s="16"/>
      <c r="N43" s="16"/>
      <c r="O43" s="599"/>
      <c r="P43" s="599"/>
      <c r="Q43" s="46"/>
      <c r="R43" s="46"/>
      <c r="S43" s="46"/>
      <c r="T43" s="46"/>
      <c r="U43" s="46"/>
      <c r="V43" s="46"/>
      <c r="W43" s="46"/>
      <c r="X43" s="46"/>
      <c r="Y43" s="46"/>
    </row>
    <row r="44" customFormat="false" ht="16.5" hidden="false" customHeight="false" outlineLevel="0" collapsed="false">
      <c r="A44" s="45" t="s">
        <v>553</v>
      </c>
      <c r="B44" s="45" t="s">
        <v>553</v>
      </c>
      <c r="C44" s="49" t="s">
        <v>191</v>
      </c>
      <c r="D44" s="38"/>
      <c r="E44" s="38"/>
      <c r="F44" s="38"/>
      <c r="G44" s="38"/>
      <c r="H44" s="38"/>
      <c r="I44" s="100" t="n">
        <v>19000000</v>
      </c>
      <c r="J44" s="100" t="n">
        <v>2000000</v>
      </c>
      <c r="K44" s="100" t="n">
        <v>9000000</v>
      </c>
      <c r="L44" s="150"/>
      <c r="M44" s="16"/>
      <c r="N44" s="16"/>
      <c r="O44" s="599"/>
      <c r="P44" s="599"/>
      <c r="Q44" s="46"/>
      <c r="R44" s="46"/>
      <c r="S44" s="46"/>
      <c r="T44" s="46"/>
      <c r="U44" s="46"/>
      <c r="V44" s="46"/>
      <c r="W44" s="46"/>
      <c r="X44" s="46"/>
      <c r="Y44" s="46"/>
    </row>
    <row r="45" customFormat="false" ht="16.5" hidden="false" customHeight="false" outlineLevel="0" collapsed="false">
      <c r="A45" s="38"/>
      <c r="B45" s="19" t="s">
        <v>5957</v>
      </c>
      <c r="C45" s="11"/>
      <c r="D45" s="4"/>
      <c r="E45" s="4"/>
      <c r="F45" s="4"/>
      <c r="G45" s="4"/>
      <c r="H45" s="4"/>
      <c r="I45" s="77"/>
      <c r="J45" s="77"/>
      <c r="K45" s="77"/>
      <c r="L45" s="150" t="n">
        <v>0</v>
      </c>
      <c r="M45" s="16" t="n">
        <v>650000000</v>
      </c>
      <c r="N45" s="16" t="n">
        <v>587000000</v>
      </c>
      <c r="O45" s="599"/>
      <c r="P45" s="599"/>
      <c r="Q45" s="46"/>
      <c r="R45" s="46"/>
      <c r="S45" s="46"/>
      <c r="T45" s="46"/>
      <c r="U45" s="46"/>
      <c r="V45" s="46"/>
      <c r="W45" s="46"/>
      <c r="X45" s="46"/>
      <c r="Y45" s="46"/>
    </row>
    <row r="46" customFormat="false" ht="16.5" hidden="false" customHeight="false" outlineLevel="0" collapsed="false">
      <c r="A46" s="38"/>
      <c r="B46" s="232" t="s">
        <v>5958</v>
      </c>
      <c r="C46" s="38"/>
      <c r="D46" s="38"/>
      <c r="E46" s="38"/>
      <c r="F46" s="38"/>
      <c r="G46" s="38"/>
      <c r="H46" s="38"/>
      <c r="I46" s="100" t="n">
        <v>-496000000</v>
      </c>
      <c r="J46" s="100" t="n">
        <v>-175000000</v>
      </c>
      <c r="K46" s="100" t="n">
        <v>-183000000</v>
      </c>
      <c r="L46" s="1008" t="n">
        <v>-124000000</v>
      </c>
      <c r="M46" s="16" t="n">
        <v>-170000000</v>
      </c>
      <c r="N46" s="16" t="n">
        <v>-111000000</v>
      </c>
      <c r="O46" s="1002" t="n">
        <v>-260000000</v>
      </c>
      <c r="P46" s="1002" t="n">
        <v>-160000000</v>
      </c>
      <c r="Q46" s="508" t="n">
        <v>-324000000</v>
      </c>
      <c r="R46" s="508" t="n">
        <v>-254000000</v>
      </c>
      <c r="S46" s="508" t="n">
        <v>-164000000</v>
      </c>
      <c r="T46" s="508" t="n">
        <v>-248000000</v>
      </c>
      <c r="U46" s="508" t="n">
        <v>-265000000</v>
      </c>
      <c r="V46" s="508" t="n">
        <v>-285000000</v>
      </c>
      <c r="W46" s="508" t="n">
        <v>-336000000</v>
      </c>
      <c r="X46" s="508" t="n">
        <v>-367000000</v>
      </c>
      <c r="Y46" s="508" t="n">
        <v>-395000000</v>
      </c>
    </row>
    <row r="47" customFormat="false" ht="16.5" hidden="false" customHeight="false" outlineLevel="0" collapsed="false">
      <c r="A47" s="38"/>
      <c r="B47" s="30" t="s">
        <v>5959</v>
      </c>
      <c r="C47" s="11"/>
      <c r="D47" s="4"/>
      <c r="E47" s="4"/>
      <c r="F47" s="4"/>
      <c r="G47" s="4"/>
      <c r="H47" s="4"/>
      <c r="I47" s="100" t="n">
        <v>-268000000</v>
      </c>
      <c r="J47" s="100" t="n">
        <v>3000000</v>
      </c>
      <c r="K47" s="100" t="n">
        <v>-58000000</v>
      </c>
      <c r="L47" s="1004" t="n">
        <v>14000000</v>
      </c>
      <c r="M47" s="16" t="n">
        <v>28000000</v>
      </c>
      <c r="N47" s="16" t="n">
        <v>3000000</v>
      </c>
      <c r="O47" s="140" t="n">
        <v>-147000000</v>
      </c>
      <c r="P47" s="140" t="n">
        <v>-45000000</v>
      </c>
      <c r="Q47" s="16" t="n">
        <v>-208000000</v>
      </c>
      <c r="R47" s="16" t="n">
        <v>-118000000</v>
      </c>
      <c r="S47" s="16" t="n">
        <v>13000000</v>
      </c>
      <c r="T47" s="16" t="n">
        <v>-36000000</v>
      </c>
      <c r="U47" s="16" t="n">
        <v>-16000000</v>
      </c>
      <c r="V47" s="16" t="n">
        <v>-6000000</v>
      </c>
      <c r="W47" s="16" t="n">
        <v>5000000</v>
      </c>
      <c r="X47" s="16" t="n">
        <v>26000000</v>
      </c>
      <c r="Y47" s="16" t="n">
        <v>50000000</v>
      </c>
    </row>
    <row r="48" customFormat="false" ht="16.5" hidden="false" customHeight="false" outlineLevel="0" collapsed="false">
      <c r="A48" s="38"/>
      <c r="B48" s="232" t="s">
        <v>1156</v>
      </c>
      <c r="C48" s="38"/>
      <c r="D48" s="38"/>
      <c r="E48" s="38"/>
      <c r="F48" s="38"/>
      <c r="G48" s="38"/>
      <c r="H48" s="38"/>
      <c r="I48" s="150"/>
      <c r="J48" s="150"/>
      <c r="K48" s="150"/>
      <c r="L48" s="150" t="n">
        <v>13000000</v>
      </c>
      <c r="M48" s="16" t="n">
        <v>56000000</v>
      </c>
      <c r="N48" s="16" t="n">
        <v>-30000000</v>
      </c>
      <c r="O48" s="1002" t="n">
        <v>-53000000</v>
      </c>
      <c r="P48" s="1002" t="n">
        <v>-72000000</v>
      </c>
      <c r="Q48" s="508" t="n">
        <v>-286000000</v>
      </c>
      <c r="R48" s="508" t="n">
        <v>-142000000</v>
      </c>
      <c r="S48" s="508" t="n">
        <v>-124000000</v>
      </c>
      <c r="T48" s="508" t="n">
        <v>-153000000</v>
      </c>
      <c r="U48" s="508" t="n">
        <v>-178000000</v>
      </c>
      <c r="V48" s="508" t="n">
        <v>-189000000</v>
      </c>
      <c r="W48" s="508" t="n">
        <v>-231000000</v>
      </c>
      <c r="X48" s="16" t="n">
        <v>-259000000</v>
      </c>
      <c r="Y48" s="16" t="n">
        <v>-283000000</v>
      </c>
    </row>
    <row r="49" customFormat="false" ht="16.5" hidden="false" customHeight="false" outlineLevel="0" collapsed="false">
      <c r="A49" s="38"/>
      <c r="B49" s="30" t="s">
        <v>5960</v>
      </c>
      <c r="C49" s="11"/>
      <c r="D49" s="4"/>
      <c r="E49" s="4"/>
      <c r="F49" s="4"/>
      <c r="G49" s="4"/>
      <c r="H49" s="4"/>
      <c r="I49" s="77"/>
      <c r="J49" s="77"/>
      <c r="K49" s="77"/>
      <c r="L49" s="77"/>
      <c r="M49" s="16" t="n">
        <v>76000000</v>
      </c>
      <c r="N49" s="16" t="n">
        <v>1000000</v>
      </c>
      <c r="O49" s="140" t="n">
        <v>-19000000</v>
      </c>
      <c r="P49" s="140" t="n">
        <v>-51000000</v>
      </c>
      <c r="Q49" s="16" t="n">
        <v>-262000000</v>
      </c>
      <c r="R49" s="16" t="n">
        <v>-98000000</v>
      </c>
      <c r="S49" s="16" t="n">
        <v>-39000000</v>
      </c>
      <c r="T49" s="16" t="n">
        <v>-34000000</v>
      </c>
      <c r="U49" s="16" t="n">
        <v>-16000000</v>
      </c>
      <c r="V49" s="16" t="n">
        <v>-6000000</v>
      </c>
      <c r="W49" s="16" t="n">
        <v>5000000</v>
      </c>
      <c r="X49" s="16" t="n">
        <v>26000000</v>
      </c>
      <c r="Y49" s="16" t="n">
        <v>50000000</v>
      </c>
    </row>
    <row r="50" customFormat="false" ht="16.5" hidden="false" customHeight="false" outlineLevel="0" collapsed="false">
      <c r="A50" s="38"/>
      <c r="B50" s="19" t="s">
        <v>5961</v>
      </c>
      <c r="C50" s="38"/>
      <c r="D50" s="38"/>
      <c r="E50" s="38"/>
      <c r="F50" s="38"/>
      <c r="G50" s="38"/>
      <c r="H50" s="38"/>
      <c r="I50" s="100" t="n">
        <v>1091000000</v>
      </c>
      <c r="J50" s="100" t="n">
        <v>1224000000</v>
      </c>
      <c r="K50" s="100" t="n">
        <v>814000000</v>
      </c>
      <c r="L50" s="150" t="n">
        <v>1135000000</v>
      </c>
      <c r="M50" s="16" t="n">
        <v>23000000</v>
      </c>
      <c r="N50" s="16" t="n">
        <v>12000000</v>
      </c>
      <c r="O50" s="599"/>
      <c r="P50" s="599"/>
      <c r="Q50" s="46"/>
      <c r="R50" s="46"/>
      <c r="S50" s="46"/>
      <c r="T50" s="46"/>
      <c r="U50" s="46"/>
      <c r="V50" s="46"/>
      <c r="W50" s="46"/>
      <c r="X50" s="46"/>
      <c r="Y50" s="46"/>
    </row>
    <row r="51" customFormat="false" ht="16.5" hidden="false" customHeight="false" outlineLevel="0" collapsed="false">
      <c r="A51" s="38"/>
      <c r="B51" s="19" t="s">
        <v>5962</v>
      </c>
      <c r="C51" s="11"/>
      <c r="D51" s="4"/>
      <c r="E51" s="4"/>
      <c r="F51" s="4"/>
      <c r="G51" s="4"/>
      <c r="H51" s="4"/>
      <c r="I51" s="100" t="n">
        <v>-1587000000</v>
      </c>
      <c r="J51" s="100" t="n">
        <v>-1399000000</v>
      </c>
      <c r="K51" s="100" t="n">
        <v>-997000000</v>
      </c>
      <c r="L51" s="150" t="n">
        <v>-1259000000</v>
      </c>
      <c r="M51" s="16" t="n">
        <v>-193000000</v>
      </c>
      <c r="N51" s="16" t="n">
        <v>-123000000</v>
      </c>
      <c r="O51" s="599"/>
      <c r="P51" s="599"/>
      <c r="Q51" s="46"/>
      <c r="R51" s="46"/>
      <c r="S51" s="46"/>
      <c r="T51" s="46"/>
      <c r="U51" s="46"/>
      <c r="V51" s="46"/>
      <c r="W51" s="46"/>
      <c r="X51" s="46"/>
      <c r="Y51" s="46"/>
    </row>
    <row r="52" s="13" customFormat="true" ht="16.5" hidden="false" customHeight="false" outlineLevel="0" collapsed="false">
      <c r="A52" s="13" t="s">
        <v>556</v>
      </c>
      <c r="B52" s="235" t="s">
        <v>110</v>
      </c>
      <c r="C52" s="13" t="s">
        <v>34</v>
      </c>
      <c r="I52" s="108"/>
      <c r="J52" s="108"/>
      <c r="K52" s="108"/>
      <c r="L52" s="108" t="n">
        <v>133000000</v>
      </c>
      <c r="M52" s="102" t="n">
        <v>170000000</v>
      </c>
      <c r="N52" s="102" t="n">
        <v>113000000</v>
      </c>
      <c r="O52" s="1002" t="n">
        <v>260000000</v>
      </c>
      <c r="P52" s="1002" t="n">
        <v>160000000</v>
      </c>
      <c r="Q52" s="508" t="n">
        <v>312000000</v>
      </c>
      <c r="R52" s="508" t="n">
        <v>254000000</v>
      </c>
      <c r="S52" s="508" t="n">
        <v>163000000</v>
      </c>
      <c r="T52" s="508" t="n">
        <v>248000000</v>
      </c>
      <c r="U52" s="508" t="n">
        <v>265000000</v>
      </c>
      <c r="V52" s="508" t="n">
        <v>285000000</v>
      </c>
      <c r="W52" s="508" t="n">
        <v>336000000</v>
      </c>
      <c r="X52" s="508" t="n">
        <v>367000000</v>
      </c>
      <c r="Y52" s="508" t="n">
        <v>395000000</v>
      </c>
    </row>
    <row r="53" customFormat="false" ht="16.5" hidden="false" customHeight="false" outlineLevel="0" collapsed="false">
      <c r="A53" s="49" t="s">
        <v>115</v>
      </c>
      <c r="B53" s="30" t="s">
        <v>3753</v>
      </c>
      <c r="C53" s="20" t="s">
        <v>114</v>
      </c>
      <c r="D53" s="4"/>
      <c r="E53" s="4"/>
      <c r="F53" s="4"/>
      <c r="G53" s="4"/>
      <c r="H53" s="4"/>
      <c r="I53" s="77"/>
      <c r="J53" s="77"/>
      <c r="K53" s="77"/>
      <c r="L53" s="150" t="n">
        <v>0</v>
      </c>
      <c r="M53" s="16" t="n">
        <v>-156000000</v>
      </c>
      <c r="N53" s="16" t="n">
        <v>-72000000</v>
      </c>
      <c r="O53" s="140" t="n">
        <v>-25000000</v>
      </c>
      <c r="P53" s="140" t="n">
        <v>13000000</v>
      </c>
      <c r="Q53" s="16" t="n">
        <v>270000000</v>
      </c>
      <c r="R53" s="16" t="n">
        <v>197000000</v>
      </c>
      <c r="S53" s="16" t="n">
        <v>192000000</v>
      </c>
      <c r="T53" s="16" t="n">
        <v>287000000</v>
      </c>
      <c r="U53" s="16" t="n">
        <v>326000000</v>
      </c>
      <c r="V53" s="16" t="n">
        <v>268000000</v>
      </c>
      <c r="W53" s="16" t="n">
        <v>322000000</v>
      </c>
      <c r="X53" s="16" t="n">
        <v>416000000</v>
      </c>
      <c r="Y53" s="16" t="n">
        <v>439000000</v>
      </c>
    </row>
    <row r="54" customFormat="false" ht="16.5" hidden="false" customHeight="false" outlineLevel="0" collapsed="false">
      <c r="A54" s="38" t="s">
        <v>327</v>
      </c>
      <c r="B54" s="29" t="s">
        <v>327</v>
      </c>
      <c r="C54" s="19" t="s">
        <v>119</v>
      </c>
      <c r="D54" s="38"/>
      <c r="E54" s="38"/>
      <c r="F54" s="38"/>
      <c r="G54" s="38"/>
      <c r="H54" s="38"/>
      <c r="I54" s="150"/>
      <c r="J54" s="150"/>
      <c r="K54" s="150"/>
      <c r="L54" s="150" t="n">
        <v>0</v>
      </c>
      <c r="M54" s="16" t="n">
        <v>-156000000</v>
      </c>
      <c r="N54" s="16" t="n">
        <v>-44000000</v>
      </c>
      <c r="O54" s="140" t="n">
        <v>4000000</v>
      </c>
      <c r="P54" s="140" t="n">
        <v>49000000</v>
      </c>
      <c r="Q54" s="16" t="n">
        <v>198000000</v>
      </c>
      <c r="R54" s="16" t="n">
        <v>304000000</v>
      </c>
      <c r="S54" s="16" t="n">
        <v>167000000</v>
      </c>
      <c r="T54" s="16" t="n">
        <v>287000000</v>
      </c>
      <c r="U54" s="16" t="n">
        <v>326000000</v>
      </c>
      <c r="V54" s="16" t="n">
        <v>268000000</v>
      </c>
      <c r="W54" s="16" t="n">
        <v>322000000</v>
      </c>
      <c r="X54" s="16" t="n">
        <v>416000000</v>
      </c>
      <c r="Y54" s="16" t="n">
        <v>439000000</v>
      </c>
    </row>
    <row r="55" customFormat="false" ht="16.5" hidden="false" customHeight="false" outlineLevel="0" collapsed="false">
      <c r="A55" s="38"/>
      <c r="B55" s="180" t="s">
        <v>5963</v>
      </c>
      <c r="C55" s="11"/>
      <c r="D55" s="4"/>
      <c r="E55" s="4"/>
      <c r="F55" s="4"/>
      <c r="G55" s="4"/>
      <c r="H55" s="4"/>
      <c r="I55" s="77"/>
      <c r="J55" s="77"/>
      <c r="K55" s="77"/>
      <c r="L55" s="77"/>
      <c r="M55" s="16" t="n">
        <v>0</v>
      </c>
      <c r="N55" s="16" t="n">
        <v>0</v>
      </c>
      <c r="O55" s="599"/>
      <c r="P55" s="599"/>
      <c r="Q55" s="46"/>
      <c r="R55" s="46"/>
      <c r="S55" s="46"/>
      <c r="T55" s="46"/>
      <c r="U55" s="46"/>
      <c r="V55" s="46"/>
      <c r="W55" s="46"/>
      <c r="X55" s="46"/>
      <c r="Y55" s="46"/>
    </row>
    <row r="56" customFormat="false" ht="16.5" hidden="false" customHeight="false" outlineLevel="0" collapsed="false">
      <c r="A56" s="38"/>
      <c r="B56" s="180" t="s">
        <v>5964</v>
      </c>
      <c r="C56" s="38"/>
      <c r="D56" s="38"/>
      <c r="E56" s="38"/>
      <c r="F56" s="38"/>
      <c r="G56" s="38"/>
      <c r="H56" s="38"/>
      <c r="I56" s="150"/>
      <c r="J56" s="150"/>
      <c r="K56" s="150"/>
      <c r="L56" s="150"/>
      <c r="M56" s="16" t="n">
        <v>0</v>
      </c>
      <c r="N56" s="16" t="n">
        <v>0</v>
      </c>
      <c r="O56" s="599"/>
      <c r="P56" s="599"/>
      <c r="Q56" s="46"/>
      <c r="R56" s="46"/>
      <c r="S56" s="46"/>
      <c r="T56" s="46"/>
      <c r="U56" s="46"/>
      <c r="V56" s="46"/>
      <c r="W56" s="46"/>
      <c r="X56" s="46"/>
      <c r="Y56" s="46"/>
    </row>
    <row r="57" customFormat="false" ht="16.5" hidden="false" customHeight="false" outlineLevel="0" collapsed="false">
      <c r="A57" s="29" t="s">
        <v>328</v>
      </c>
      <c r="B57" s="29" t="s">
        <v>5965</v>
      </c>
      <c r="C57" s="19" t="s">
        <v>119</v>
      </c>
      <c r="D57" s="4"/>
      <c r="E57" s="4"/>
      <c r="F57" s="4"/>
      <c r="G57" s="4"/>
      <c r="H57" s="4"/>
      <c r="I57" s="77"/>
      <c r="J57" s="77"/>
      <c r="K57" s="77"/>
      <c r="L57" s="150" t="n">
        <v>0</v>
      </c>
      <c r="M57" s="16" t="n">
        <v>0</v>
      </c>
      <c r="N57" s="16" t="n">
        <v>-28000000</v>
      </c>
      <c r="O57" s="140" t="n">
        <v>-30000000</v>
      </c>
      <c r="P57" s="140" t="n">
        <v>-36000000</v>
      </c>
      <c r="Q57" s="16" t="n">
        <v>72000000</v>
      </c>
      <c r="R57" s="16" t="n">
        <v>-107000000</v>
      </c>
      <c r="S57" s="16" t="n">
        <v>26000000</v>
      </c>
      <c r="T57" s="16" t="n">
        <v>0</v>
      </c>
      <c r="U57" s="16" t="n">
        <v>0</v>
      </c>
      <c r="V57" s="16" t="n">
        <v>0</v>
      </c>
      <c r="W57" s="16" t="n">
        <v>0</v>
      </c>
      <c r="X57" s="16" t="n">
        <v>0</v>
      </c>
      <c r="Y57" s="16" t="n">
        <v>0</v>
      </c>
    </row>
    <row r="58" customFormat="false" ht="16.5" hidden="false" customHeight="false" outlineLevel="0" collapsed="false">
      <c r="A58" s="18" t="s">
        <v>112</v>
      </c>
      <c r="B58" s="30" t="s">
        <v>2692</v>
      </c>
      <c r="C58" s="20" t="s">
        <v>114</v>
      </c>
      <c r="D58" s="38"/>
      <c r="E58" s="38"/>
      <c r="F58" s="38"/>
      <c r="G58" s="38"/>
      <c r="H58" s="38"/>
      <c r="I58" s="150"/>
      <c r="J58" s="150"/>
      <c r="K58" s="150"/>
      <c r="L58" s="150" t="n">
        <v>-226000000</v>
      </c>
      <c r="M58" s="16" t="n">
        <v>-41000000</v>
      </c>
      <c r="N58" s="16" t="n">
        <v>-231000000</v>
      </c>
      <c r="O58" s="140" t="n">
        <v>-48000000</v>
      </c>
      <c r="P58" s="140" t="n">
        <v>6000000</v>
      </c>
      <c r="Q58" s="16" t="n">
        <v>-127000000</v>
      </c>
      <c r="R58" s="16" t="n">
        <v>-151000000</v>
      </c>
      <c r="S58" s="16" t="n">
        <v>-183000000</v>
      </c>
      <c r="T58" s="16" t="n">
        <v>-316000000</v>
      </c>
      <c r="U58" s="16" t="n">
        <v>-356000000</v>
      </c>
      <c r="V58" s="16" t="n">
        <v>-197000000</v>
      </c>
      <c r="W58" s="16" t="n">
        <v>-219000000</v>
      </c>
      <c r="X58" s="16" t="n">
        <v>-342000000</v>
      </c>
      <c r="Y58" s="16" t="n">
        <v>-336000000</v>
      </c>
    </row>
    <row r="59" customFormat="false" ht="16.5" hidden="false" customHeight="false" outlineLevel="0" collapsed="false">
      <c r="A59" s="29" t="s">
        <v>390</v>
      </c>
      <c r="B59" s="29" t="s">
        <v>390</v>
      </c>
      <c r="C59" s="49" t="s">
        <v>251</v>
      </c>
      <c r="D59" s="4"/>
      <c r="E59" s="4"/>
      <c r="F59" s="4"/>
      <c r="G59" s="4"/>
      <c r="H59" s="4"/>
      <c r="I59" s="77"/>
      <c r="J59" s="77"/>
      <c r="K59" s="77"/>
      <c r="L59" s="150" t="n">
        <v>12000000</v>
      </c>
      <c r="M59" s="16" t="n">
        <v>50000000</v>
      </c>
      <c r="N59" s="16" t="n">
        <v>2000000</v>
      </c>
      <c r="O59" s="140" t="n">
        <v>78000000</v>
      </c>
      <c r="P59" s="140" t="n">
        <v>0</v>
      </c>
      <c r="Q59" s="16" t="n">
        <v>72000000</v>
      </c>
      <c r="R59" s="16" t="n">
        <v>0</v>
      </c>
      <c r="S59" s="16" t="n">
        <v>8000000</v>
      </c>
      <c r="T59" s="16" t="n">
        <v>10000000</v>
      </c>
      <c r="U59" s="16" t="n">
        <v>24000000</v>
      </c>
      <c r="V59" s="16" t="n">
        <v>0</v>
      </c>
      <c r="W59" s="16" t="n">
        <v>0</v>
      </c>
      <c r="X59" s="16" t="n">
        <v>0</v>
      </c>
      <c r="Y59" s="16" t="n">
        <v>0</v>
      </c>
    </row>
    <row r="60" customFormat="false" ht="16.5" hidden="false" customHeight="false" outlineLevel="0" collapsed="false">
      <c r="A60" s="27" t="s">
        <v>569</v>
      </c>
      <c r="B60" s="29" t="s">
        <v>668</v>
      </c>
      <c r="C60" s="49" t="s">
        <v>251</v>
      </c>
      <c r="D60" s="38"/>
      <c r="E60" s="38"/>
      <c r="F60" s="38"/>
      <c r="G60" s="38"/>
      <c r="H60" s="38"/>
      <c r="I60" s="150"/>
      <c r="J60" s="150"/>
      <c r="K60" s="150"/>
      <c r="L60" s="150" t="n">
        <v>-238000000</v>
      </c>
      <c r="M60" s="16" t="n">
        <v>-141000000</v>
      </c>
      <c r="N60" s="16" t="n">
        <v>-333000000</v>
      </c>
      <c r="O60" s="140" t="n">
        <v>-127000000</v>
      </c>
      <c r="P60" s="140" t="n">
        <v>-102000000</v>
      </c>
      <c r="Q60" s="16" t="n">
        <v>199000000</v>
      </c>
      <c r="R60" s="16" t="n">
        <v>151000000</v>
      </c>
      <c r="S60" s="16" t="n">
        <v>183000000</v>
      </c>
      <c r="T60" s="16" t="n">
        <v>326000000</v>
      </c>
      <c r="U60" s="16" t="n">
        <v>380000000</v>
      </c>
      <c r="V60" s="16" t="n">
        <v>197000000</v>
      </c>
      <c r="W60" s="16" t="n">
        <v>219000000</v>
      </c>
      <c r="X60" s="16" t="n">
        <v>342000000</v>
      </c>
      <c r="Y60" s="16" t="n">
        <v>336000000</v>
      </c>
    </row>
    <row r="61" customFormat="false" ht="16.5" hidden="false" customHeight="false" outlineLevel="0" collapsed="false">
      <c r="A61" s="38"/>
      <c r="B61" s="180" t="s">
        <v>5944</v>
      </c>
      <c r="C61" s="11"/>
      <c r="D61" s="4"/>
      <c r="E61" s="4"/>
      <c r="F61" s="4"/>
      <c r="G61" s="4"/>
      <c r="H61" s="4"/>
      <c r="I61" s="77"/>
      <c r="J61" s="77"/>
      <c r="K61" s="77"/>
      <c r="L61" s="150" t="n">
        <v>-4000000</v>
      </c>
      <c r="M61" s="16" t="n">
        <v>0</v>
      </c>
      <c r="N61" s="16" t="n">
        <v>0</v>
      </c>
      <c r="O61" s="140" t="n">
        <v>0</v>
      </c>
      <c r="P61" s="140" t="n">
        <v>49000000</v>
      </c>
      <c r="Q61" s="16" t="n">
        <v>68000000</v>
      </c>
      <c r="R61" s="16" t="n">
        <v>55000000</v>
      </c>
      <c r="S61" s="16" t="n">
        <v>69000000</v>
      </c>
      <c r="T61" s="16" t="n">
        <v>143000000</v>
      </c>
      <c r="U61" s="16" t="n">
        <v>173000000</v>
      </c>
      <c r="V61" s="16" t="n">
        <v>80000000</v>
      </c>
      <c r="W61" s="16" t="n">
        <v>91000000</v>
      </c>
      <c r="X61" s="16" t="n">
        <v>157000000</v>
      </c>
      <c r="Y61" s="16" t="n">
        <v>156000000</v>
      </c>
    </row>
    <row r="62" customFormat="false" ht="16.5" hidden="false" customHeight="false" outlineLevel="0" collapsed="false">
      <c r="A62" s="27" t="s">
        <v>5966</v>
      </c>
      <c r="B62" s="29" t="s">
        <v>5967</v>
      </c>
      <c r="C62" s="49" t="s">
        <v>251</v>
      </c>
      <c r="D62" s="38"/>
      <c r="E62" s="38"/>
      <c r="F62" s="38"/>
      <c r="G62" s="38"/>
      <c r="H62" s="38"/>
      <c r="I62" s="150"/>
      <c r="J62" s="150"/>
      <c r="K62" s="150"/>
      <c r="L62" s="150"/>
      <c r="M62" s="16" t="n">
        <v>50000000</v>
      </c>
      <c r="N62" s="16" t="n">
        <v>100000000</v>
      </c>
      <c r="O62" s="599"/>
      <c r="P62" s="599"/>
      <c r="Q62" s="46"/>
      <c r="R62" s="46"/>
      <c r="S62" s="46"/>
      <c r="T62" s="46"/>
      <c r="U62" s="46"/>
      <c r="V62" s="46"/>
      <c r="W62" s="46"/>
      <c r="X62" s="46"/>
      <c r="Y62" s="46"/>
    </row>
    <row r="63" customFormat="false" ht="16.5" hidden="false" customHeight="false" outlineLevel="0" collapsed="false">
      <c r="A63" s="29" t="s">
        <v>5686</v>
      </c>
      <c r="B63" s="29" t="s">
        <v>49</v>
      </c>
      <c r="C63" s="49" t="s">
        <v>251</v>
      </c>
      <c r="D63" s="4"/>
      <c r="E63" s="4"/>
      <c r="F63" s="4"/>
      <c r="G63" s="4"/>
      <c r="H63" s="4"/>
      <c r="I63" s="77"/>
      <c r="J63" s="77"/>
      <c r="K63" s="77"/>
      <c r="L63" s="77"/>
      <c r="M63" s="16" t="n">
        <v>0</v>
      </c>
      <c r="N63" s="16" t="n">
        <v>0</v>
      </c>
      <c r="O63" s="599"/>
      <c r="P63" s="599" t="n">
        <f aca="false">P58-P59-P60</f>
        <v>108000000</v>
      </c>
      <c r="Q63" s="46"/>
      <c r="R63" s="46"/>
      <c r="S63" s="46"/>
      <c r="T63" s="46"/>
      <c r="U63" s="46"/>
      <c r="V63" s="46"/>
      <c r="W63" s="46"/>
      <c r="X63" s="46"/>
      <c r="Y63" s="46"/>
    </row>
    <row r="64" customFormat="false" ht="16.5" hidden="false" customHeight="false" outlineLevel="0" collapsed="false">
      <c r="A64" s="38" t="s">
        <v>2804</v>
      </c>
      <c r="B64" s="30" t="s">
        <v>1743</v>
      </c>
      <c r="C64" s="20" t="s">
        <v>114</v>
      </c>
      <c r="D64" s="38"/>
      <c r="E64" s="38"/>
      <c r="F64" s="38"/>
      <c r="G64" s="38"/>
      <c r="H64" s="38"/>
      <c r="I64" s="150"/>
      <c r="J64" s="150"/>
      <c r="K64" s="150"/>
      <c r="L64" s="150" t="n">
        <v>360000000</v>
      </c>
      <c r="M64" s="16" t="n">
        <v>367000000</v>
      </c>
      <c r="N64" s="16" t="n">
        <v>415000000</v>
      </c>
      <c r="O64" s="140" t="n">
        <v>333000000</v>
      </c>
      <c r="P64" s="140" t="n">
        <v>141000000</v>
      </c>
      <c r="Q64" s="16" t="n">
        <v>169000000</v>
      </c>
      <c r="R64" s="16" t="n">
        <v>209000000</v>
      </c>
      <c r="S64" s="16" t="n">
        <v>153000000</v>
      </c>
      <c r="T64" s="16" t="n">
        <v>277000000</v>
      </c>
      <c r="U64" s="16" t="n">
        <v>295000000</v>
      </c>
      <c r="V64" s="16" t="n">
        <v>214000000</v>
      </c>
      <c r="W64" s="16" t="n">
        <v>233000000</v>
      </c>
      <c r="X64" s="16" t="n">
        <v>293000000</v>
      </c>
      <c r="Y64" s="16" t="n">
        <v>292000000</v>
      </c>
    </row>
    <row r="65" customFormat="false" ht="16.5" hidden="false" customHeight="false" outlineLevel="0" collapsed="false">
      <c r="A65" s="38" t="s">
        <v>199</v>
      </c>
      <c r="B65" s="29" t="s">
        <v>199</v>
      </c>
      <c r="C65" s="3" t="s">
        <v>5968</v>
      </c>
      <c r="D65" s="4"/>
      <c r="E65" s="4"/>
      <c r="F65" s="4"/>
      <c r="G65" s="4"/>
      <c r="H65" s="4"/>
      <c r="I65" s="77"/>
      <c r="J65" s="77"/>
      <c r="K65" s="77"/>
      <c r="L65" s="150" t="n">
        <v>0</v>
      </c>
      <c r="M65" s="16" t="n">
        <v>48000000</v>
      </c>
      <c r="N65" s="16" t="n">
        <v>0</v>
      </c>
      <c r="O65" s="140" t="n">
        <v>128000000</v>
      </c>
      <c r="P65" s="140" t="n">
        <v>-6000000</v>
      </c>
      <c r="Q65" s="16" t="n">
        <v>-55000000</v>
      </c>
      <c r="R65" s="16" t="n">
        <v>20000000</v>
      </c>
      <c r="S65" s="16" t="n">
        <v>-53000000</v>
      </c>
      <c r="T65" s="16" t="n">
        <v>2000000</v>
      </c>
      <c r="U65" s="16" t="n">
        <v>0</v>
      </c>
      <c r="V65" s="16" t="n">
        <v>0</v>
      </c>
      <c r="W65" s="16" t="n">
        <v>0</v>
      </c>
      <c r="X65" s="16" t="n">
        <v>0</v>
      </c>
      <c r="Y65" s="16" t="n">
        <v>0</v>
      </c>
    </row>
    <row r="66" customFormat="false" ht="16.5" hidden="false" customHeight="false" outlineLevel="0" collapsed="false">
      <c r="A66" s="38"/>
      <c r="B66" s="105" t="s">
        <v>5969</v>
      </c>
      <c r="C66" s="245"/>
      <c r="D66" s="38"/>
      <c r="E66" s="38"/>
      <c r="F66" s="38"/>
      <c r="G66" s="38"/>
      <c r="H66" s="38"/>
      <c r="I66" s="150"/>
      <c r="J66" s="150"/>
      <c r="K66" s="150"/>
      <c r="L66" s="150" t="n">
        <v>0</v>
      </c>
      <c r="M66" s="16" t="n">
        <v>48000000</v>
      </c>
      <c r="N66" s="16" t="n">
        <v>0</v>
      </c>
      <c r="O66" s="140" t="n">
        <v>128000000</v>
      </c>
      <c r="P66" s="140" t="n">
        <v>116000000</v>
      </c>
      <c r="Q66" s="16" t="n">
        <v>123000000</v>
      </c>
      <c r="R66" s="16" t="n">
        <v>102000000</v>
      </c>
      <c r="S66" s="16" t="n">
        <v>10000000</v>
      </c>
      <c r="T66" s="16" t="n">
        <v>27000000</v>
      </c>
      <c r="U66" s="16" t="n">
        <v>0</v>
      </c>
      <c r="V66" s="16" t="n">
        <v>0</v>
      </c>
      <c r="W66" s="16" t="n">
        <v>0</v>
      </c>
      <c r="X66" s="16" t="n">
        <v>0</v>
      </c>
      <c r="Y66" s="16" t="n">
        <v>0</v>
      </c>
    </row>
    <row r="67" customFormat="false" ht="16.5" hidden="false" customHeight="false" outlineLevel="0" collapsed="false">
      <c r="A67" s="38"/>
      <c r="B67" s="105" t="s">
        <v>5970</v>
      </c>
      <c r="C67" s="3"/>
      <c r="D67" s="4"/>
      <c r="E67" s="4"/>
      <c r="F67" s="4"/>
      <c r="G67" s="4"/>
      <c r="H67" s="4"/>
      <c r="I67" s="77"/>
      <c r="J67" s="77"/>
      <c r="K67" s="77"/>
      <c r="L67" s="150" t="n">
        <v>0</v>
      </c>
      <c r="M67" s="16" t="n">
        <v>48000000</v>
      </c>
      <c r="N67" s="16" t="n">
        <v>0</v>
      </c>
      <c r="O67" s="140" t="n">
        <v>0</v>
      </c>
      <c r="P67" s="140" t="n">
        <v>-122000000</v>
      </c>
      <c r="Q67" s="16" t="n">
        <v>-178000000</v>
      </c>
      <c r="R67" s="16" t="n">
        <v>-83000000</v>
      </c>
      <c r="S67" s="16" t="n">
        <v>-63000000</v>
      </c>
      <c r="T67" s="16" t="n">
        <v>-25000000</v>
      </c>
      <c r="U67" s="16" t="n">
        <v>0</v>
      </c>
      <c r="V67" s="16" t="n">
        <v>0</v>
      </c>
      <c r="W67" s="16" t="n">
        <v>0</v>
      </c>
      <c r="X67" s="16" t="n">
        <v>0</v>
      </c>
      <c r="Y67" s="16" t="n">
        <v>0</v>
      </c>
    </row>
    <row r="68" customFormat="false" ht="16.5" hidden="false" customHeight="false" outlineLevel="0" collapsed="false">
      <c r="A68" s="38" t="s">
        <v>2047</v>
      </c>
      <c r="B68" s="29" t="s">
        <v>202</v>
      </c>
      <c r="C68" s="3" t="s">
        <v>5968</v>
      </c>
      <c r="D68" s="38"/>
      <c r="E68" s="38"/>
      <c r="F68" s="38"/>
      <c r="G68" s="38"/>
      <c r="H68" s="38"/>
      <c r="I68" s="150"/>
      <c r="J68" s="150"/>
      <c r="K68" s="150"/>
      <c r="L68" s="150" t="n">
        <v>360000000</v>
      </c>
      <c r="M68" s="16" t="n">
        <v>0</v>
      </c>
      <c r="N68" s="16" t="n">
        <v>0</v>
      </c>
      <c r="O68" s="140" t="n">
        <v>205000000</v>
      </c>
      <c r="P68" s="140" t="n">
        <v>147000000</v>
      </c>
      <c r="Q68" s="16" t="n">
        <v>224000000</v>
      </c>
      <c r="R68" s="16" t="n">
        <v>189000000</v>
      </c>
      <c r="S68" s="16" t="n">
        <v>206000000</v>
      </c>
      <c r="T68" s="16" t="n">
        <v>275000000</v>
      </c>
      <c r="U68" s="16" t="n">
        <v>295000000</v>
      </c>
      <c r="V68" s="16" t="n">
        <v>214000000</v>
      </c>
      <c r="W68" s="16" t="n">
        <v>233000000</v>
      </c>
      <c r="X68" s="16" t="n">
        <v>293000000</v>
      </c>
      <c r="Y68" s="16" t="n">
        <v>292000000</v>
      </c>
    </row>
    <row r="69" customFormat="false" ht="16.5" hidden="false" customHeight="false" outlineLevel="0" collapsed="false">
      <c r="A69" s="38"/>
      <c r="B69" s="105" t="s">
        <v>87</v>
      </c>
      <c r="C69" s="11"/>
      <c r="D69" s="4"/>
      <c r="E69" s="4"/>
      <c r="F69" s="4"/>
      <c r="G69" s="4"/>
      <c r="H69" s="4"/>
      <c r="I69" s="77"/>
      <c r="J69" s="77"/>
      <c r="K69" s="77"/>
      <c r="L69" s="150" t="n">
        <v>137000000</v>
      </c>
      <c r="M69" s="16" t="n">
        <v>319000000</v>
      </c>
      <c r="N69" s="16" t="n">
        <v>415000000</v>
      </c>
      <c r="O69" s="140" t="n">
        <v>79000000</v>
      </c>
      <c r="P69" s="140" t="n">
        <v>94000000</v>
      </c>
      <c r="Q69" s="16" t="n">
        <v>93000000</v>
      </c>
      <c r="R69" s="16" t="n">
        <v>93000000</v>
      </c>
      <c r="S69" s="16" t="n">
        <v>93000000</v>
      </c>
      <c r="T69" s="16" t="n">
        <v>93000000</v>
      </c>
      <c r="U69" s="16" t="n">
        <v>87000000</v>
      </c>
      <c r="V69" s="16" t="n">
        <v>96000000</v>
      </c>
      <c r="W69" s="16" t="n">
        <v>105000000</v>
      </c>
      <c r="X69" s="16" t="n">
        <v>108000000</v>
      </c>
      <c r="Y69" s="16" t="n">
        <v>112000000</v>
      </c>
    </row>
    <row r="70" customFormat="false" ht="16.5" hidden="false" customHeight="false" outlineLevel="0" collapsed="false">
      <c r="A70" s="38"/>
      <c r="B70" s="105" t="s">
        <v>5971</v>
      </c>
      <c r="C70" s="38"/>
      <c r="D70" s="38"/>
      <c r="E70" s="38"/>
      <c r="F70" s="38"/>
      <c r="G70" s="38"/>
      <c r="H70" s="38"/>
      <c r="I70" s="150"/>
      <c r="J70" s="150"/>
      <c r="K70" s="150"/>
      <c r="L70" s="150" t="n">
        <v>223000000</v>
      </c>
      <c r="M70" s="16" t="n">
        <v>178000000</v>
      </c>
      <c r="N70" s="16" t="n">
        <v>82000000</v>
      </c>
      <c r="O70" s="140" t="n">
        <v>127000000</v>
      </c>
      <c r="P70" s="140" t="n">
        <v>53000000</v>
      </c>
      <c r="Q70" s="16" t="n">
        <v>130000000</v>
      </c>
      <c r="R70" s="16" t="n">
        <v>97000000</v>
      </c>
      <c r="S70" s="16" t="n">
        <v>113000000</v>
      </c>
      <c r="T70" s="16" t="n">
        <v>182000000</v>
      </c>
      <c r="U70" s="16" t="n">
        <v>207000000</v>
      </c>
      <c r="V70" s="16" t="n">
        <v>117000000</v>
      </c>
      <c r="W70" s="16" t="n">
        <v>128000000</v>
      </c>
      <c r="X70" s="16" t="n">
        <v>185000000</v>
      </c>
      <c r="Y70" s="16" t="n">
        <v>180000000</v>
      </c>
    </row>
    <row r="71" customFormat="false" ht="16.5" hidden="false" customHeight="false" outlineLevel="0" collapsed="false">
      <c r="A71" s="38"/>
      <c r="B71" s="232" t="s">
        <v>5972</v>
      </c>
      <c r="C71" s="11"/>
      <c r="D71" s="4"/>
      <c r="E71" s="4"/>
      <c r="F71" s="4"/>
      <c r="G71" s="4"/>
      <c r="H71" s="4"/>
      <c r="I71" s="77"/>
      <c r="J71" s="77"/>
      <c r="K71" s="77"/>
      <c r="L71" s="150" t="n">
        <v>0</v>
      </c>
      <c r="M71" s="16" t="n">
        <v>141000000</v>
      </c>
      <c r="N71" s="16" t="n">
        <v>333000000</v>
      </c>
      <c r="O71" s="16"/>
      <c r="P71" s="16"/>
      <c r="Q71" s="16"/>
      <c r="R71" s="16"/>
      <c r="S71" s="16"/>
      <c r="T71" s="4"/>
      <c r="U71" s="4"/>
      <c r="V71" s="4"/>
      <c r="W71" s="4"/>
      <c r="X71" s="4"/>
      <c r="Y71" s="19"/>
    </row>
    <row r="72" customFormat="false" ht="16.5" hidden="false" customHeight="false" outlineLevel="0" collapsed="false">
      <c r="A72" s="38"/>
      <c r="B72" s="30" t="s">
        <v>577</v>
      </c>
      <c r="C72" s="38"/>
      <c r="D72" s="38"/>
      <c r="E72" s="38"/>
      <c r="F72" s="38"/>
      <c r="G72" s="38"/>
      <c r="H72" s="38"/>
      <c r="I72" s="150"/>
      <c r="J72" s="150"/>
      <c r="K72" s="150"/>
      <c r="L72" s="150"/>
      <c r="M72" s="150"/>
      <c r="N72" s="150"/>
      <c r="O72" s="150"/>
      <c r="P72" s="150"/>
      <c r="Q72" s="150"/>
      <c r="R72" s="150"/>
      <c r="S72" s="150"/>
      <c r="T72" s="38"/>
      <c r="U72" s="38"/>
      <c r="V72" s="38"/>
      <c r="W72" s="38"/>
      <c r="X72" s="38"/>
      <c r="Y72" s="19"/>
    </row>
    <row r="73" customFormat="false" ht="15" hidden="false" customHeight="false" outlineLevel="0" collapsed="false">
      <c r="A73" s="38"/>
      <c r="B73" s="38"/>
      <c r="C73" s="11"/>
      <c r="D73" s="4"/>
      <c r="E73" s="4"/>
      <c r="F73" s="4"/>
      <c r="G73" s="4"/>
      <c r="H73" s="4"/>
      <c r="I73" s="4"/>
      <c r="J73" s="4"/>
      <c r="K73" s="4"/>
      <c r="L73" s="4"/>
      <c r="M73" s="4"/>
      <c r="N73" s="4"/>
      <c r="O73" s="4"/>
      <c r="P73" s="4"/>
      <c r="Q73" s="4"/>
      <c r="R73" s="4"/>
      <c r="S73" s="4"/>
      <c r="T73" s="4"/>
      <c r="U73" s="4"/>
      <c r="V73" s="4"/>
      <c r="W73" s="4"/>
      <c r="X73" s="4"/>
      <c r="Y73" s="6"/>
    </row>
    <row r="74" customFormat="false" ht="15" hidden="false" customHeight="false" outlineLevel="0" collapsed="false">
      <c r="A74" s="38"/>
      <c r="B74" s="38"/>
      <c r="C74" s="38"/>
      <c r="D74" s="38"/>
      <c r="E74" s="38"/>
      <c r="F74" s="38"/>
      <c r="G74" s="38"/>
      <c r="H74" s="38"/>
      <c r="I74" s="38" t="s">
        <v>128</v>
      </c>
      <c r="J74" s="38" t="s">
        <v>128</v>
      </c>
      <c r="K74" s="38" t="s">
        <v>128</v>
      </c>
      <c r="L74" s="38" t="s">
        <v>128</v>
      </c>
      <c r="M74" s="38" t="s">
        <v>128</v>
      </c>
      <c r="N74" s="38" t="s">
        <v>128</v>
      </c>
      <c r="O74" s="38" t="s">
        <v>128</v>
      </c>
      <c r="P74" s="38" t="s">
        <v>128</v>
      </c>
      <c r="Q74" s="38" t="s">
        <v>128</v>
      </c>
      <c r="R74" s="38" t="s">
        <v>128</v>
      </c>
      <c r="S74" s="38" t="s">
        <v>128</v>
      </c>
      <c r="T74" s="38" t="s">
        <v>128</v>
      </c>
      <c r="U74" s="38" t="s">
        <v>128</v>
      </c>
      <c r="V74" s="38" t="s">
        <v>128</v>
      </c>
      <c r="W74" s="38" t="s">
        <v>128</v>
      </c>
      <c r="X74" s="38" t="s">
        <v>128</v>
      </c>
      <c r="Y74" s="38" t="s">
        <v>128</v>
      </c>
    </row>
    <row r="75" customFormat="false" ht="15" hidden="false" customHeight="false" outlineLevel="0" collapsed="false">
      <c r="A75" s="38"/>
      <c r="B75" s="38"/>
      <c r="C75" s="11"/>
      <c r="D75" s="4"/>
      <c r="E75" s="4"/>
      <c r="F75" s="4"/>
      <c r="G75" s="4"/>
      <c r="H75" s="4"/>
      <c r="I75" s="4"/>
      <c r="J75" s="4"/>
      <c r="K75" s="4"/>
      <c r="L75" s="4"/>
      <c r="M75" s="4"/>
      <c r="N75" s="4"/>
      <c r="O75" s="4"/>
      <c r="P75" s="4"/>
      <c r="Q75" s="4"/>
      <c r="R75" s="4"/>
      <c r="S75" s="4"/>
      <c r="T75" s="4"/>
      <c r="U75" s="4"/>
      <c r="V75" s="4"/>
      <c r="W75" s="4"/>
      <c r="X75" s="4"/>
      <c r="Y75" s="4"/>
    </row>
    <row r="76" customFormat="false" ht="15" hidden="false" customHeight="false" outlineLevel="0" collapsed="false">
      <c r="A76" s="38"/>
      <c r="B76" s="38" t="s">
        <v>33</v>
      </c>
      <c r="C76" s="11"/>
      <c r="D76" s="4"/>
      <c r="E76" s="4"/>
      <c r="F76" s="4"/>
      <c r="G76" s="4"/>
      <c r="H76" s="4"/>
      <c r="I76" s="77" t="n">
        <f aca="false">I6-I7-I19</f>
        <v>0</v>
      </c>
      <c r="J76" s="77" t="n">
        <f aca="false">J6-J7-J19</f>
        <v>-1000000</v>
      </c>
      <c r="K76" s="77" t="n">
        <f aca="false">K6-K7-K19</f>
        <v>0</v>
      </c>
      <c r="L76" s="77" t="n">
        <f aca="false">L6-L7-L19</f>
        <v>0</v>
      </c>
      <c r="M76" s="77" t="n">
        <f aca="false">M6-M7-M19</f>
        <v>0</v>
      </c>
      <c r="N76" s="77" t="n">
        <f aca="false">N6-N7-N19</f>
        <v>0</v>
      </c>
      <c r="O76" s="77" t="n">
        <f aca="false">O6-O7-O19</f>
        <v>0</v>
      </c>
      <c r="P76" s="77" t="n">
        <f aca="false">P6-P7-P19</f>
        <v>0</v>
      </c>
      <c r="Q76" s="77" t="n">
        <f aca="false">Q6-Q7-Q19</f>
        <v>0</v>
      </c>
      <c r="R76" s="77" t="n">
        <f aca="false">R6-R7-R19</f>
        <v>0</v>
      </c>
      <c r="S76" s="77" t="n">
        <f aca="false">S6-S7-S19</f>
        <v>0</v>
      </c>
      <c r="T76" s="77" t="n">
        <f aca="false">T6-T7-T19</f>
        <v>0</v>
      </c>
      <c r="U76" s="77" t="n">
        <f aca="false">U6-U7-U19</f>
        <v>-1000000</v>
      </c>
      <c r="V76" s="77" t="n">
        <f aca="false">V6-V7-V19</f>
        <v>0</v>
      </c>
      <c r="W76" s="77" t="n">
        <f aca="false">W6-W7-W19</f>
        <v>0</v>
      </c>
      <c r="X76" s="77" t="n">
        <f aca="false">X6-X7-X19</f>
        <v>0</v>
      </c>
      <c r="Y76" s="77" t="n">
        <f aca="false">Y6-Y7-Y19</f>
        <v>0</v>
      </c>
    </row>
    <row r="77" customFormat="false" ht="15" hidden="false" customHeight="false" outlineLevel="0" collapsed="false">
      <c r="A77" s="38"/>
      <c r="B77" s="38" t="s">
        <v>130</v>
      </c>
      <c r="C77" s="38"/>
      <c r="D77" s="152"/>
      <c r="E77" s="152"/>
      <c r="F77" s="152"/>
      <c r="G77" s="152"/>
      <c r="H77" s="152"/>
      <c r="I77" s="152" t="n">
        <f aca="false">I7-I8-I16</f>
        <v>0</v>
      </c>
      <c r="J77" s="152" t="n">
        <f aca="false">J7-J8-J16</f>
        <v>0</v>
      </c>
      <c r="K77" s="152" t="n">
        <f aca="false">K7-K8-K16</f>
        <v>0</v>
      </c>
      <c r="L77" s="152" t="n">
        <f aca="false">L7-L8-L16</f>
        <v>0</v>
      </c>
      <c r="M77" s="152" t="n">
        <f aca="false">M7-M8-M16</f>
        <v>0</v>
      </c>
      <c r="N77" s="152" t="n">
        <f aca="false">N7-N8-N16</f>
        <v>0</v>
      </c>
      <c r="O77" s="152" t="n">
        <f aca="false">O7-O8-O16</f>
        <v>0</v>
      </c>
      <c r="P77" s="152" t="n">
        <f aca="false">P7-P8-P16</f>
        <v>0</v>
      </c>
      <c r="Q77" s="152" t="n">
        <f aca="false">Q7-Q8-Q16</f>
        <v>0</v>
      </c>
      <c r="R77" s="152" t="n">
        <f aca="false">R7-R8-R16</f>
        <v>0</v>
      </c>
      <c r="S77" s="152" t="n">
        <f aca="false">S7-S8-S16</f>
        <v>0</v>
      </c>
      <c r="T77" s="152" t="n">
        <f aca="false">T7-T8-T16</f>
        <v>0</v>
      </c>
      <c r="U77" s="152" t="n">
        <f aca="false">U7-U8-U16</f>
        <v>0</v>
      </c>
      <c r="V77" s="152" t="n">
        <f aca="false">V7-V8-V16</f>
        <v>0</v>
      </c>
      <c r="W77" s="152" t="n">
        <f aca="false">W7-W8-W16</f>
        <v>0</v>
      </c>
      <c r="X77" s="152" t="n">
        <f aca="false">X7-X8-X16</f>
        <v>0</v>
      </c>
      <c r="Y77" s="152" t="n">
        <f aca="false">Y7-Y8-Y16</f>
        <v>0</v>
      </c>
    </row>
    <row r="78" customFormat="false" ht="15" hidden="false" customHeight="false" outlineLevel="0" collapsed="false">
      <c r="A78" s="38"/>
      <c r="B78" s="38" t="s">
        <v>131</v>
      </c>
      <c r="C78" s="11"/>
      <c r="D78" s="488"/>
      <c r="E78" s="488"/>
      <c r="F78" s="488"/>
      <c r="G78" s="488"/>
      <c r="H78" s="488"/>
      <c r="I78" s="488" t="n">
        <f aca="false">I8-I9-I10-I11-I12-I13-I14-I15</f>
        <v>1000000</v>
      </c>
      <c r="J78" s="488" t="n">
        <f aca="false">J8-J9-J10-J11-J12-J13-J14-J15</f>
        <v>0</v>
      </c>
      <c r="K78" s="488" t="n">
        <f aca="false">K8-K9-K10-K11-K12-K13-K14-K15</f>
        <v>0</v>
      </c>
      <c r="L78" s="488" t="n">
        <f aca="false">L8-L9-L10-L11-L12-L13-L14-L15</f>
        <v>0</v>
      </c>
      <c r="M78" s="488" t="n">
        <f aca="false">M8-M9-M10-M11-M12-M13-M14-M15</f>
        <v>1000000</v>
      </c>
      <c r="N78" s="488" t="n">
        <f aca="false">N8-N9-N10-N11-N12-N13-N14-N15</f>
        <v>0</v>
      </c>
      <c r="O78" s="488" t="n">
        <f aca="false">O8-O9-O10-O11-O12-O13-O14-O15</f>
        <v>0</v>
      </c>
      <c r="P78" s="488" t="n">
        <f aca="false">P8-P9-P10-P11-P12-P13-P14-P15</f>
        <v>0</v>
      </c>
      <c r="Q78" s="488" t="n">
        <f aca="false">Q8-Q9-Q10-Q11-Q12-Q13-Q14-Q15</f>
        <v>2000000</v>
      </c>
      <c r="R78" s="488" t="n">
        <f aca="false">R8-R9-R10-R11-R12-R13-R14-R15</f>
        <v>1000000</v>
      </c>
      <c r="S78" s="488" t="n">
        <f aca="false">S8-S9-S10-S11-S12-S13-S14-S15</f>
        <v>0</v>
      </c>
      <c r="T78" s="488" t="n">
        <f aca="false">T8-T9-T10-T11-T12-T13-T14-T15</f>
        <v>1000000</v>
      </c>
      <c r="U78" s="488" t="n">
        <f aca="false">U8-U9-U10-U11-U12-U13-U14-U15</f>
        <v>0</v>
      </c>
      <c r="V78" s="488" t="n">
        <f aca="false">V8-V9-V10-V11-V12-V13-V14-V15</f>
        <v>-1000000</v>
      </c>
      <c r="W78" s="488" t="n">
        <f aca="false">W8-W9-W10-W11-W12-W13-W14-W15</f>
        <v>0</v>
      </c>
      <c r="X78" s="488" t="n">
        <f aca="false">X8-X9-X10-X11-X12-X13-X14-X15</f>
        <v>1000000</v>
      </c>
      <c r="Y78" s="488" t="n">
        <f aca="false">Y8-Y9-Y10-Y11-Y12-Y13-Y14-Y15</f>
        <v>-2000000</v>
      </c>
    </row>
    <row r="79" customFormat="false" ht="15" hidden="false" customHeight="false" outlineLevel="0" collapsed="false">
      <c r="A79" s="38"/>
      <c r="B79" s="38" t="s">
        <v>1266</v>
      </c>
      <c r="C79" s="11"/>
      <c r="D79" s="488"/>
      <c r="E79" s="488"/>
      <c r="F79" s="488"/>
      <c r="G79" s="488"/>
      <c r="H79" s="488"/>
      <c r="I79" s="488" t="n">
        <f aca="false">I19-I20-I21</f>
        <v>0</v>
      </c>
      <c r="J79" s="488" t="n">
        <f aca="false">J19-J20-J21</f>
        <v>0</v>
      </c>
      <c r="K79" s="488" t="n">
        <f aca="false">K19-K20-K21</f>
        <v>0</v>
      </c>
      <c r="L79" s="488" t="n">
        <f aca="false">L19-L20-L21</f>
        <v>0</v>
      </c>
      <c r="M79" s="488" t="n">
        <f aca="false">M19-M20-M21</f>
        <v>0</v>
      </c>
      <c r="N79" s="488" t="n">
        <f aca="false">N19-N20-N21</f>
        <v>0</v>
      </c>
      <c r="O79" s="488" t="n">
        <f aca="false">O19-O20-O21</f>
        <v>0</v>
      </c>
      <c r="P79" s="488" t="n">
        <f aca="false">P19-P20-P21</f>
        <v>0</v>
      </c>
      <c r="Q79" s="488" t="n">
        <f aca="false">Q19-Q20-Q21</f>
        <v>0</v>
      </c>
      <c r="R79" s="488" t="n">
        <f aca="false">R19-R20-R21</f>
        <v>0</v>
      </c>
      <c r="S79" s="488" t="n">
        <f aca="false">S19-S20-S21</f>
        <v>0</v>
      </c>
      <c r="T79" s="488" t="n">
        <f aca="false">T19-T20-T21</f>
        <v>0</v>
      </c>
      <c r="U79" s="488" t="n">
        <f aca="false">U19-U20-U21</f>
        <v>0</v>
      </c>
      <c r="V79" s="488" t="n">
        <f aca="false">V19-V20-V21</f>
        <v>0</v>
      </c>
      <c r="W79" s="488" t="n">
        <f aca="false">W19-W20-W21</f>
        <v>0</v>
      </c>
      <c r="X79" s="488" t="n">
        <f aca="false">X19-X20-X21</f>
        <v>0</v>
      </c>
      <c r="Y79" s="488" t="n">
        <f aca="false">Y19-Y20-Y21</f>
        <v>0</v>
      </c>
    </row>
    <row r="80" customFormat="false" ht="15" hidden="false" customHeight="false" outlineLevel="0" collapsed="false">
      <c r="A80" s="38"/>
      <c r="B80" s="38" t="s">
        <v>134</v>
      </c>
      <c r="C80" s="38"/>
      <c r="D80" s="145"/>
      <c r="E80" s="145"/>
      <c r="F80" s="145"/>
      <c r="G80" s="145"/>
      <c r="H80" s="145"/>
      <c r="I80" s="145" t="n">
        <f aca="false">I23-I25-I42-I44</f>
        <v>0</v>
      </c>
      <c r="J80" s="145" t="n">
        <f aca="false">J23-J25-J42-J44</f>
        <v>0</v>
      </c>
      <c r="K80" s="145" t="n">
        <f aca="false">K23-K25-K42-K44</f>
        <v>0</v>
      </c>
      <c r="L80" s="145" t="n">
        <f aca="false">L23-L25-L42-L44</f>
        <v>0</v>
      </c>
      <c r="M80" s="145" t="n">
        <f aca="false">M23-M25-M42-M44</f>
        <v>0</v>
      </c>
      <c r="N80" s="145" t="n">
        <f aca="false">N23-N25-N42-N44</f>
        <v>0</v>
      </c>
      <c r="O80" s="145" t="n">
        <f aca="false">O23-O25-O42-O44</f>
        <v>0</v>
      </c>
      <c r="P80" s="145" t="n">
        <f aca="false">P23-P25-P42-P44</f>
        <v>0</v>
      </c>
      <c r="Q80" s="145" t="n">
        <f aca="false">Q23-Q25-Q42-Q44</f>
        <v>0</v>
      </c>
      <c r="R80" s="145" t="n">
        <f aca="false">R23-R25-R42-R44</f>
        <v>0</v>
      </c>
      <c r="S80" s="145" t="n">
        <f aca="false">S23-S25-S42-S44</f>
        <v>0</v>
      </c>
      <c r="T80" s="145" t="n">
        <f aca="false">T23-T25-T42-T44</f>
        <v>0</v>
      </c>
      <c r="U80" s="145" t="n">
        <f aca="false">U23-U25-U42-U44</f>
        <v>0</v>
      </c>
      <c r="V80" s="145" t="n">
        <f aca="false">V23-V25-V42-V44</f>
        <v>0</v>
      </c>
      <c r="W80" s="145" t="n">
        <f aca="false">W23-W25-W42-W44</f>
        <v>0</v>
      </c>
      <c r="X80" s="145" t="n">
        <f aca="false">X23-X25-X42-X44</f>
        <v>0</v>
      </c>
      <c r="Y80" s="145" t="n">
        <f aca="false">Y23-Y25-Y42-Y44</f>
        <v>0</v>
      </c>
    </row>
    <row r="81" customFormat="false" ht="15" hidden="false" customHeight="false" outlineLevel="0" collapsed="false">
      <c r="A81" s="38"/>
      <c r="B81" s="38" t="s">
        <v>333</v>
      </c>
      <c r="C81" s="11"/>
      <c r="D81" s="145"/>
      <c r="E81" s="145"/>
      <c r="F81" s="145"/>
      <c r="G81" s="145"/>
      <c r="H81" s="145"/>
      <c r="I81" s="145" t="n">
        <f aca="false">I25-I26-I30-I35-I36-I41</f>
        <v>-1000000</v>
      </c>
      <c r="J81" s="145" t="n">
        <f aca="false">J25-J26-J30-J35-J36-J41</f>
        <v>0</v>
      </c>
      <c r="K81" s="145" t="n">
        <f aca="false">K25-K26-K30-K35-K36-K41</f>
        <v>1000000</v>
      </c>
      <c r="L81" s="145" t="n">
        <f aca="false">L25-L26-L30-L35-L36</f>
        <v>0</v>
      </c>
      <c r="M81" s="145" t="n">
        <f aca="false">M25-M26-M30-M35-M36</f>
        <v>0</v>
      </c>
      <c r="N81" s="145" t="n">
        <f aca="false">N25-N26-N30-N35-N36</f>
        <v>0</v>
      </c>
      <c r="O81" s="145" t="n">
        <f aca="false">O25-O26-O30-O35-O36</f>
        <v>0</v>
      </c>
      <c r="P81" s="145" t="n">
        <f aca="false">P25-P26-P30-P35-P36</f>
        <v>-1000000</v>
      </c>
      <c r="Q81" s="145" t="n">
        <f aca="false">Q25-Q26-Q30-Q35-Q36</f>
        <v>1000000</v>
      </c>
      <c r="R81" s="145" t="n">
        <f aca="false">R25-R26-R30-R35-R36</f>
        <v>1000000</v>
      </c>
      <c r="S81" s="145" t="n">
        <f aca="false">S25-S26-S30-S35-S36</f>
        <v>1000000</v>
      </c>
      <c r="T81" s="145" t="n">
        <f aca="false">T25-T26-T30-T35-T36</f>
        <v>1000000</v>
      </c>
      <c r="U81" s="145" t="n">
        <f aca="false">U25-U26-U30-U35-U36</f>
        <v>0</v>
      </c>
      <c r="V81" s="145" t="n">
        <f aca="false">V25-V26-V30-V35-V36</f>
        <v>0</v>
      </c>
      <c r="W81" s="145" t="n">
        <f aca="false">W25-W26-W30-W35-W36</f>
        <v>1000000</v>
      </c>
      <c r="X81" s="145" t="n">
        <f aca="false">X25-X26-X30-X35-X36</f>
        <v>0</v>
      </c>
      <c r="Y81" s="145" t="n">
        <f aca="false">Y25-Y26-Y30-Y35-Y36</f>
        <v>0</v>
      </c>
    </row>
    <row r="82" customFormat="false" ht="15" hidden="false" customHeight="false" outlineLevel="0" collapsed="false">
      <c r="A82" s="38"/>
      <c r="B82" s="38" t="s">
        <v>5973</v>
      </c>
      <c r="C82" s="38"/>
      <c r="D82" s="488"/>
      <c r="E82" s="488"/>
      <c r="F82" s="488"/>
      <c r="G82" s="488"/>
      <c r="H82" s="488"/>
      <c r="I82" s="488" t="n">
        <f aca="false">I26-I27-I28</f>
        <v>0</v>
      </c>
      <c r="J82" s="488" t="n">
        <f aca="false">J26-J27-J28</f>
        <v>0</v>
      </c>
      <c r="K82" s="488" t="n">
        <f aca="false">K26-K27-K28</f>
        <v>0</v>
      </c>
      <c r="L82" s="488" t="n">
        <f aca="false">L26-L27-L28</f>
        <v>0</v>
      </c>
      <c r="M82" s="488" t="n">
        <f aca="false">M26-M27-M28</f>
        <v>1000000</v>
      </c>
      <c r="N82" s="488" t="n">
        <f aca="false">N26-N27-N28</f>
        <v>1000000</v>
      </c>
      <c r="O82" s="488" t="n">
        <f aca="false">O26-O27-O28</f>
        <v>0</v>
      </c>
      <c r="P82" s="488" t="n">
        <f aca="false">P26-P27-P28</f>
        <v>0</v>
      </c>
      <c r="Q82" s="488" t="n">
        <f aca="false">Q26-Q27-Q28</f>
        <v>0</v>
      </c>
      <c r="R82" s="488" t="n">
        <f aca="false">R26-R27-R28</f>
        <v>0</v>
      </c>
      <c r="S82" s="488" t="n">
        <f aca="false">S26-S27-S28</f>
        <v>0</v>
      </c>
      <c r="T82" s="488" t="n">
        <f aca="false">T26-T27-T28</f>
        <v>-1000000</v>
      </c>
      <c r="U82" s="488" t="n">
        <f aca="false">U26-U27-U28</f>
        <v>0</v>
      </c>
      <c r="V82" s="488" t="n">
        <f aca="false">V26-V27-V28</f>
        <v>0</v>
      </c>
      <c r="W82" s="488" t="n">
        <f aca="false">W26-W27-W28</f>
        <v>0</v>
      </c>
      <c r="X82" s="488" t="n">
        <f aca="false">X26-X27-X28</f>
        <v>1000000</v>
      </c>
      <c r="Y82" s="488" t="n">
        <f aca="false">Y26-Y27-Y28</f>
        <v>0</v>
      </c>
    </row>
    <row r="83" customFormat="false" ht="15" hidden="false" customHeight="false" outlineLevel="0" collapsed="false">
      <c r="A83" s="38"/>
      <c r="B83" s="38" t="s">
        <v>878</v>
      </c>
      <c r="C83" s="11"/>
      <c r="D83" s="488"/>
      <c r="E83" s="488"/>
      <c r="F83" s="488"/>
      <c r="G83" s="488"/>
      <c r="H83" s="488"/>
      <c r="I83" s="488" t="n">
        <f aca="false">I30-I31-I33</f>
        <v>1000000</v>
      </c>
      <c r="J83" s="488" t="n">
        <f aca="false">J30-J31-J33</f>
        <v>0</v>
      </c>
      <c r="K83" s="488" t="n">
        <f aca="false">K30-K31-K33</f>
        <v>0</v>
      </c>
      <c r="L83" s="488" t="n">
        <f aca="false">L30-L31-L33</f>
        <v>0</v>
      </c>
      <c r="M83" s="488" t="n">
        <f aca="false">M30-M31-M33</f>
        <v>1000000</v>
      </c>
      <c r="N83" s="488" t="n">
        <f aca="false">N30-N31-N33</f>
        <v>0</v>
      </c>
      <c r="O83" s="488" t="n">
        <f aca="false">O30-O31-O33</f>
        <v>0</v>
      </c>
      <c r="P83" s="488" t="n">
        <f aca="false">P30-P31-P33</f>
        <v>0</v>
      </c>
      <c r="Q83" s="488" t="n">
        <f aca="false">Q30-Q31-Q33</f>
        <v>0</v>
      </c>
      <c r="R83" s="488" t="n">
        <f aca="false">R30-R31-R33</f>
        <v>0</v>
      </c>
      <c r="S83" s="488" t="n">
        <f aca="false">S30-S31-S33</f>
        <v>0</v>
      </c>
      <c r="T83" s="488" t="n">
        <f aca="false">T30-T31-T33</f>
        <v>0</v>
      </c>
      <c r="U83" s="488" t="n">
        <f aca="false">U30-U31-U33</f>
        <v>0</v>
      </c>
      <c r="V83" s="488" t="n">
        <f aca="false">V30-V31-V33</f>
        <v>1000000</v>
      </c>
      <c r="W83" s="488" t="n">
        <f aca="false">W30-W31-W33</f>
        <v>-1000000</v>
      </c>
      <c r="X83" s="488" t="n">
        <f aca="false">X30-X31-X33</f>
        <v>-1000000</v>
      </c>
      <c r="Y83" s="488" t="n">
        <f aca="false">Y30-Y31-Y33</f>
        <v>0</v>
      </c>
    </row>
    <row r="84" customFormat="false" ht="15" hidden="false" customHeight="false" outlineLevel="0" collapsed="false">
      <c r="A84" s="38"/>
      <c r="B84" s="38" t="s">
        <v>137</v>
      </c>
      <c r="C84" s="38"/>
      <c r="D84" s="488"/>
      <c r="E84" s="488"/>
      <c r="F84" s="488"/>
      <c r="G84" s="488"/>
      <c r="H84" s="488"/>
      <c r="I84" s="488" t="n">
        <f aca="false">I52-I53-I58-I64</f>
        <v>0</v>
      </c>
      <c r="J84" s="488" t="n">
        <f aca="false">J52-J53-J58-J64</f>
        <v>0</v>
      </c>
      <c r="K84" s="488" t="n">
        <f aca="false">K52-K53-K58-K64</f>
        <v>0</v>
      </c>
      <c r="L84" s="488" t="n">
        <f aca="false">L52-L53-L58-L64</f>
        <v>-1000000</v>
      </c>
      <c r="M84" s="488" t="n">
        <f aca="false">M52-M53-M58-M64</f>
        <v>0</v>
      </c>
      <c r="N84" s="488" t="n">
        <f aca="false">N52-N53-N58-N64</f>
        <v>1000000</v>
      </c>
      <c r="O84" s="488" t="n">
        <f aca="false">O52-O53-O58-O64</f>
        <v>0</v>
      </c>
      <c r="P84" s="488" t="n">
        <f aca="false">P52-P53-P58-P64</f>
        <v>0</v>
      </c>
      <c r="Q84" s="488" t="n">
        <f aca="false">Q52-Q53-Q58-Q64</f>
        <v>0</v>
      </c>
      <c r="R84" s="488" t="n">
        <f aca="false">R52-R53-R58-R64</f>
        <v>-1000000</v>
      </c>
      <c r="S84" s="488" t="n">
        <f aca="false">S52-S53-S58-S64</f>
        <v>1000000</v>
      </c>
      <c r="T84" s="488" t="n">
        <f aca="false">T52-T53-T58-T64</f>
        <v>0</v>
      </c>
      <c r="U84" s="488" t="n">
        <f aca="false">U52-U53-U58-U64</f>
        <v>0</v>
      </c>
      <c r="V84" s="488" t="n">
        <f aca="false">V52-V53-V58-V64</f>
        <v>0</v>
      </c>
      <c r="W84" s="488" t="n">
        <f aca="false">W52-W53-W58-W64</f>
        <v>0</v>
      </c>
      <c r="X84" s="488" t="n">
        <f aca="false">X52-X53-X58-X64</f>
        <v>0</v>
      </c>
      <c r="Y84" s="488" t="n">
        <f aca="false">Y52-Y53-Y58-Y64</f>
        <v>0</v>
      </c>
    </row>
    <row r="85" customFormat="false" ht="15" hidden="false" customHeight="false" outlineLevel="0" collapsed="false">
      <c r="A85" s="38"/>
      <c r="B85" s="38" t="s">
        <v>334</v>
      </c>
      <c r="C85" s="11"/>
      <c r="D85" s="488"/>
      <c r="E85" s="488"/>
      <c r="F85" s="488"/>
      <c r="G85" s="488"/>
      <c r="H85" s="488"/>
      <c r="I85" s="488" t="n">
        <f aca="false">I53-I54-I57</f>
        <v>0</v>
      </c>
      <c r="J85" s="488" t="n">
        <f aca="false">J53-J54-J57</f>
        <v>0</v>
      </c>
      <c r="K85" s="488" t="n">
        <f aca="false">K53-K54-K57</f>
        <v>0</v>
      </c>
      <c r="L85" s="488" t="n">
        <f aca="false">L53-L54-L57</f>
        <v>0</v>
      </c>
      <c r="M85" s="488" t="n">
        <f aca="false">M53-M54-M57</f>
        <v>0</v>
      </c>
      <c r="N85" s="488" t="n">
        <f aca="false">N53-N54-N57</f>
        <v>0</v>
      </c>
      <c r="O85" s="488" t="n">
        <f aca="false">O53-O54-O57</f>
        <v>1000000</v>
      </c>
      <c r="P85" s="488" t="n">
        <f aca="false">P53-P54-P57</f>
        <v>0</v>
      </c>
      <c r="Q85" s="488" t="n">
        <f aca="false">Q53-Q54-Q57</f>
        <v>0</v>
      </c>
      <c r="R85" s="488" t="n">
        <f aca="false">R53-R54-R57</f>
        <v>0</v>
      </c>
      <c r="S85" s="488" t="n">
        <f aca="false">S53-S54-S57</f>
        <v>-1000000</v>
      </c>
      <c r="T85" s="488" t="n">
        <f aca="false">T53-T54-T57</f>
        <v>0</v>
      </c>
      <c r="U85" s="488" t="n">
        <f aca="false">U53-U54-U57</f>
        <v>0</v>
      </c>
      <c r="V85" s="488" t="n">
        <f aca="false">V53-V54-V57</f>
        <v>0</v>
      </c>
      <c r="W85" s="488" t="n">
        <f aca="false">W53-W54-W57</f>
        <v>0</v>
      </c>
      <c r="X85" s="488" t="n">
        <f aca="false">X53-X54-X57</f>
        <v>0</v>
      </c>
      <c r="Y85" s="488" t="n">
        <f aca="false">Y53-Y54-Y57</f>
        <v>0</v>
      </c>
    </row>
    <row r="86" customFormat="false" ht="15" hidden="false" customHeight="false" outlineLevel="0" collapsed="false">
      <c r="A86" s="38"/>
      <c r="B86" s="38" t="s">
        <v>505</v>
      </c>
      <c r="C86" s="38"/>
      <c r="D86" s="488"/>
      <c r="E86" s="488"/>
      <c r="F86" s="488"/>
      <c r="G86" s="488"/>
      <c r="H86" s="488"/>
      <c r="I86" s="488" t="n">
        <f aca="false">I58-I59-I60-I62-I63</f>
        <v>0</v>
      </c>
      <c r="J86" s="488" t="n">
        <f aca="false">J58-J59-J60-J62-J63</f>
        <v>0</v>
      </c>
      <c r="K86" s="488" t="n">
        <f aca="false">K58-K59-K60-K62-K63</f>
        <v>0</v>
      </c>
      <c r="L86" s="488" t="n">
        <f aca="false">L58-L59-L60-L62-L63</f>
        <v>0</v>
      </c>
      <c r="M86" s="488" t="n">
        <f aca="false">M58-M59-M60-M62-M63</f>
        <v>0</v>
      </c>
      <c r="N86" s="488" t="n">
        <f aca="false">N58-N59-N60-N62-N63</f>
        <v>0</v>
      </c>
      <c r="O86" s="488" t="n">
        <f aca="false">O58-O59-O60-O62-O63</f>
        <v>1000000</v>
      </c>
      <c r="P86" s="488" t="n">
        <f aca="false">P58-P59-P60-P62-P63</f>
        <v>0</v>
      </c>
      <c r="Q86" s="488" t="n">
        <f aca="false">Q58-Q59-Q60-Q62-Q63</f>
        <v>-398000000</v>
      </c>
      <c r="R86" s="488" t="n">
        <f aca="false">R58-R59-R60-R62-R63</f>
        <v>-302000000</v>
      </c>
      <c r="S86" s="488" t="n">
        <f aca="false">S58-S59-S60-S62-S63</f>
        <v>-374000000</v>
      </c>
      <c r="T86" s="488" t="n">
        <f aca="false">T58-T59-T60-T62-T63</f>
        <v>-652000000</v>
      </c>
      <c r="U86" s="488" t="n">
        <f aca="false">U58-U59-U60-U62-U63</f>
        <v>-760000000</v>
      </c>
      <c r="V86" s="488" t="n">
        <f aca="false">V58-V59-V60-V62-V63</f>
        <v>-394000000</v>
      </c>
      <c r="W86" s="488" t="n">
        <f aca="false">W58-W59-W60-W62-W63</f>
        <v>-438000000</v>
      </c>
      <c r="X86" s="488" t="n">
        <f aca="false">X58-X59-X60-X62-X63</f>
        <v>-684000000</v>
      </c>
      <c r="Y86" s="488" t="n">
        <f aca="false">Y58-Y59-Y60-Y62-Y63</f>
        <v>-672000000</v>
      </c>
    </row>
    <row r="87" customFormat="false" ht="15" hidden="false" customHeight="false" outlineLevel="0" collapsed="false">
      <c r="A87" s="38"/>
      <c r="B87" s="38"/>
      <c r="C87" s="38"/>
      <c r="D87" s="152"/>
      <c r="E87" s="38"/>
      <c r="F87" s="38"/>
      <c r="G87" s="38"/>
      <c r="H87" s="38"/>
      <c r="I87" s="38"/>
      <c r="J87" s="38"/>
      <c r="K87" s="38"/>
      <c r="L87" s="38"/>
      <c r="M87" s="38"/>
      <c r="N87" s="38"/>
      <c r="O87" s="38"/>
      <c r="P87" s="38"/>
      <c r="Q87" s="38"/>
      <c r="R87" s="38"/>
      <c r="S87" s="38"/>
      <c r="T87" s="38"/>
      <c r="U87" s="38"/>
      <c r="V87" s="38"/>
      <c r="W87" s="38"/>
      <c r="X87" s="38"/>
      <c r="Y87" s="38"/>
    </row>
    <row r="88" customFormat="false" ht="16.5" hidden="false" customHeight="false" outlineLevel="0" collapsed="false">
      <c r="B88" s="38" t="s">
        <v>586</v>
      </c>
      <c r="I88" s="0" t="n">
        <v>7702000000</v>
      </c>
      <c r="J88" s="0" t="n">
        <v>7122000000</v>
      </c>
      <c r="K88" s="0" t="n">
        <v>6881000000</v>
      </c>
      <c r="L88" s="0" t="n">
        <v>5900000000</v>
      </c>
      <c r="M88" s="0" t="n">
        <v>8157000000</v>
      </c>
      <c r="N88" s="0" t="n">
        <v>9445000000</v>
      </c>
      <c r="O88" s="0" t="n">
        <v>10956000000</v>
      </c>
      <c r="P88" s="0" t="n">
        <v>12472000000</v>
      </c>
      <c r="Q88" s="918" t="n">
        <v>13490000000</v>
      </c>
      <c r="R88" s="918" t="n">
        <v>14197000000</v>
      </c>
      <c r="S88" s="918" t="n">
        <v>14165000000</v>
      </c>
      <c r="T88" s="918" t="n">
        <v>14362000000</v>
      </c>
      <c r="U88" s="918" t="n">
        <v>15372000000</v>
      </c>
      <c r="V88" s="918" t="n">
        <v>16231000000</v>
      </c>
      <c r="W88" s="918" t="n">
        <v>17233000000</v>
      </c>
      <c r="X88" s="918" t="n">
        <v>18316000000</v>
      </c>
      <c r="Y88" s="918" t="n">
        <v>19444000000</v>
      </c>
    </row>
    <row r="89" customFormat="false" ht="15" hidden="false" customHeight="false" outlineLevel="0" collapsed="false">
      <c r="B89" s="38" t="s">
        <v>140</v>
      </c>
      <c r="I89" s="0" t="n">
        <f aca="false">(I6/I88)*100</f>
        <v>12.2305894572838</v>
      </c>
      <c r="J89" s="0" t="n">
        <f aca="false">(J6/J88)*100</f>
        <v>7.3013198539736</v>
      </c>
      <c r="K89" s="0" t="n">
        <f aca="false">(K6/K88)*100</f>
        <v>2.93561982270019</v>
      </c>
      <c r="L89" s="0" t="n">
        <f aca="false">(L6/L88)*100</f>
        <v>2.25423728813559</v>
      </c>
      <c r="M89" s="0" t="n">
        <f aca="false">(M6/M88)*100</f>
        <v>19.9215397817825</v>
      </c>
      <c r="N89" s="0" t="n">
        <f aca="false">(N6/N88)*100</f>
        <v>29.4970884065643</v>
      </c>
      <c r="O89" s="0" t="n">
        <f aca="false">(O6/O88)*100</f>
        <v>26.6611902154071</v>
      </c>
      <c r="P89" s="0" t="n">
        <f aca="false">(P6/P88)*100</f>
        <v>28.0307889672867</v>
      </c>
      <c r="Q89" s="0" t="n">
        <f aca="false">(Q6/Q88)*100</f>
        <v>27.7316530763529</v>
      </c>
      <c r="R89" s="0" t="n">
        <f aca="false">(R6/R88)*100</f>
        <v>26.5549059660492</v>
      </c>
      <c r="S89" s="0" t="n">
        <f aca="false">(S6/S88)*100</f>
        <v>26.381927285563</v>
      </c>
      <c r="T89" s="0" t="n">
        <f aca="false">(T6/T88)*100</f>
        <v>26.1384208327531</v>
      </c>
      <c r="U89" s="0" t="n">
        <f aca="false">(U6/U88)*100</f>
        <v>26.0863908404892</v>
      </c>
      <c r="V89" s="0" t="n">
        <f aca="false">(V6/V88)*100</f>
        <v>26.0489187357526</v>
      </c>
      <c r="W89" s="0" t="n">
        <f aca="false">(W6/W88)*100</f>
        <v>25.8863807810596</v>
      </c>
      <c r="X89" s="0" t="n">
        <f aca="false">(X6/X88)*100</f>
        <v>25.9663682026643</v>
      </c>
      <c r="Y89" s="0" t="n">
        <f aca="false">(Y6/Y88)*100</f>
        <v>26.0800246862785</v>
      </c>
    </row>
    <row r="90" customFormat="false" ht="15" hidden="false" customHeight="false" outlineLevel="0" collapsed="false">
      <c r="B90" s="38" t="s">
        <v>141</v>
      </c>
      <c r="I90" s="0" t="n">
        <f aca="false">(I22/I88)*100</f>
        <v>18.6704752012464</v>
      </c>
      <c r="J90" s="0" t="n">
        <f aca="false">(J22/J88)*100</f>
        <v>9.77253580454928</v>
      </c>
      <c r="K90" s="0" t="n">
        <f aca="false">(K22/K88)*100</f>
        <v>5.58058421741026</v>
      </c>
      <c r="L90" s="0" t="n">
        <f aca="false">(L22/L88)*100</f>
        <v>4.35593220338983</v>
      </c>
      <c r="M90" s="0" t="n">
        <f aca="false">(M22/M88)*100</f>
        <v>14.0370234154714</v>
      </c>
      <c r="N90" s="0" t="n">
        <f aca="false">(N22/N88)*100</f>
        <v>24.4573848597141</v>
      </c>
      <c r="O90" s="0" t="n">
        <f aca="false">(O22/O88)*100</f>
        <v>29.0343190945601</v>
      </c>
      <c r="P90" s="0" t="n">
        <f aca="false">(P22/P88)*100</f>
        <v>29.3216805644644</v>
      </c>
      <c r="Q90" s="0" t="n">
        <f aca="false">(Q22/Q88)*100</f>
        <v>30.1334321719792</v>
      </c>
      <c r="R90" s="0" t="n">
        <f aca="false">(R22/R88)*100</f>
        <v>28.3440163414806</v>
      </c>
      <c r="S90" s="0" t="n">
        <f aca="false">(S22/S88)*100</f>
        <v>27.5397105541828</v>
      </c>
      <c r="T90" s="0" t="n">
        <f aca="false">(T22/T88)*100</f>
        <v>27.8651998328924</v>
      </c>
      <c r="U90" s="0" t="n">
        <f aca="false">(U22/U88)*100</f>
        <v>27.8103044496487</v>
      </c>
      <c r="V90" s="0" t="n">
        <f aca="false">(V22/V88)*100</f>
        <v>27.81097899082</v>
      </c>
      <c r="W90" s="0" t="n">
        <f aca="false">(W22/W88)*100</f>
        <v>27.8303255382116</v>
      </c>
      <c r="X90" s="0" t="n">
        <f aca="false">(X22/X88)*100</f>
        <v>27.9700808036689</v>
      </c>
      <c r="Y90" s="0" t="n">
        <f aca="false">(Y22/Y88)*100</f>
        <v>28.1114996914215</v>
      </c>
    </row>
    <row r="92" customFormat="false" ht="13.5" hidden="false" customHeight="true" outlineLevel="0" collapsed="false">
      <c r="B92" s="0" t="s">
        <v>142</v>
      </c>
      <c r="D92" s="0" t="n">
        <f aca="false">IF(D44&lt;0, (D44/D22)*100)</f>
        <v>0</v>
      </c>
      <c r="E92" s="0" t="n">
        <f aca="false">IF(E44&lt;0, (E44/E22)*100)</f>
        <v>0</v>
      </c>
      <c r="F92" s="0" t="n">
        <f aca="false">IF(F44&lt;0, (F44/F22)*100)</f>
        <v>0</v>
      </c>
      <c r="G92" s="0" t="n">
        <f aca="false">IF(G44&lt;0, (G44/G22)*100)</f>
        <v>0</v>
      </c>
      <c r="H92" s="0" t="n">
        <f aca="false">IF(H44&lt;0, (H44/H22)*100)</f>
        <v>0</v>
      </c>
      <c r="I92" s="0" t="n">
        <f aca="false">IF(I44&lt;0, (I44/I22)*100)</f>
        <v>0</v>
      </c>
      <c r="J92" s="0" t="n">
        <f aca="false">IF(J44&lt;0, (J44/J22)*100)</f>
        <v>0</v>
      </c>
      <c r="K92" s="0" t="n">
        <f aca="false">IF(K44&lt;0, (K44/K22)*100)</f>
        <v>0</v>
      </c>
      <c r="L92" s="0" t="n">
        <f aca="false">IF(L44&lt;0, (L44/L22)*100)</f>
        <v>0</v>
      </c>
      <c r="M92" s="0" t="n">
        <f aca="false">IF(M44&lt;0, (M44/M22)*100)</f>
        <v>0</v>
      </c>
      <c r="N92" s="0" t="n">
        <f aca="false">IF(N44&lt;0, (N44/N22)*100)</f>
        <v>0</v>
      </c>
      <c r="O92" s="0" t="n">
        <f aca="false">IF(O44&lt;0, (O44/O22)*100)</f>
        <v>0</v>
      </c>
      <c r="P92" s="0" t="n">
        <f aca="false">IF(P44&lt;0, (P44/P22)*100)</f>
        <v>0</v>
      </c>
      <c r="Q92" s="0" t="n">
        <f aca="false">IF(Q44&lt;0, (Q44/Q22)*100)</f>
        <v>0</v>
      </c>
      <c r="R92" s="0" t="n">
        <f aca="false">IF(R44&lt;0, (R44/R22)*100)</f>
        <v>0</v>
      </c>
      <c r="S92" s="0" t="n">
        <f aca="false">IF(S44&lt;0, (S44/S22)*100)</f>
        <v>0</v>
      </c>
      <c r="T92" s="0" t="n">
        <f aca="false">IF(T44&lt;0, (T44/T22)*100)</f>
        <v>0</v>
      </c>
      <c r="U92" s="0" t="n">
        <f aca="false">IF(U44&lt;0, (U44/U22)*100)</f>
        <v>0</v>
      </c>
      <c r="V92" s="0" t="n">
        <f aca="false">IF(V44&lt;0, (V44/V22)*100)</f>
        <v>0</v>
      </c>
      <c r="W92" s="0" t="n">
        <f aca="false">IF(W44&lt;0, (W44/W22)*100)</f>
        <v>0</v>
      </c>
      <c r="X92" s="0" t="n">
        <f aca="false">IF(X44&lt;0, (X44/X22)*100)</f>
        <v>0</v>
      </c>
      <c r="Y92" s="0" t="n">
        <f aca="false">IF(Y44&lt;0, (Y44/Y22)*100)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
  <dc:description/>
  <dc:language>en-US</dc:language>
  <cp:lastModifiedBy/>
  <dcterms:modified xsi:type="dcterms:W3CDTF">2018-08-13T14:07:08Z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